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mc:AlternateContent xmlns:mc="http://schemas.openxmlformats.org/markup-compatibility/2006">
    <mc:Choice Requires="x15">
      <x15ac:absPath xmlns:x15ac="http://schemas.microsoft.com/office/spreadsheetml/2010/11/ac" url="https://dochub/div/economicanalyticalservices/programmesprojectstaskforces/budgettables/data/"/>
    </mc:Choice>
  </mc:AlternateContent>
  <bookViews>
    <workbookView xWindow="0" yWindow="0" windowWidth="9585" windowHeight="5265" tabRatio="776"/>
  </bookViews>
  <sheets>
    <sheet name="Homepage" sheetId="83" r:id="rId1"/>
    <sheet name="About SRI" sheetId="74" r:id="rId2"/>
    <sheet name="Publication" sheetId="54" r:id="rId3"/>
    <sheet name="Foreword" sheetId="73" r:id="rId4"/>
    <sheet name="ChartData" sheetId="2" state="hidden" r:id="rId5"/>
    <sheet name="R&amp;D" sheetId="58" r:id="rId6"/>
    <sheet name="Other SRI" sheetId="59" r:id="rId7"/>
    <sheet name="KT &amp; RC" sheetId="63" r:id="rId8"/>
    <sheet name="AGOR" sheetId="48" r:id="rId9"/>
    <sheet name="S&amp;R Priorities" sheetId="79" r:id="rId10"/>
    <sheet name="Sector" sheetId="52" r:id="rId11"/>
    <sheet name="Programs" sheetId="70" r:id="rId12"/>
    <sheet name="Portfolio" sheetId="30" r:id="rId13"/>
    <sheet name="SEO" sheetId="41" r:id="rId14"/>
    <sheet name="Rural" sheetId="69" r:id="rId15"/>
    <sheet name="SectorChart" sheetId="71" state="hidden" r:id="rId16"/>
    <sheet name="Sector%Chart" sheetId="68" state="hidden" r:id="rId17"/>
    <sheet name="ProgramsChart" sheetId="5" state="hidden" r:id="rId18"/>
    <sheet name="SEOChart" sheetId="1" state="hidden" r:id="rId19"/>
    <sheet name="RuralLevyChart" sheetId="6" state="hidden" r:id="rId20"/>
    <sheet name="Rural RDCs" sheetId="7" state="hidden" r:id="rId21"/>
    <sheet name="Notes" sheetId="19" r:id="rId22"/>
    <sheet name="Definitions" sheetId="77" r:id="rId23"/>
  </sheets>
  <definedNames>
    <definedName name="_xlnm._FilterDatabase" localSheetId="8" hidden="1">AGOR!$A$5:$E$1306</definedName>
    <definedName name="_xlnm._FilterDatabase" localSheetId="7" hidden="1">'KT &amp; RC'!$A$5:$Q$94</definedName>
    <definedName name="_xlnm._FilterDatabase" localSheetId="6" hidden="1">'Other SRI'!$A$6:$AL$125</definedName>
    <definedName name="_xlnm._FilterDatabase" localSheetId="12" hidden="1">Portfolio!$A$4:$L$16</definedName>
    <definedName name="_xlnm._FilterDatabase" localSheetId="11" hidden="1">Programs!$A$12:$L$27</definedName>
    <definedName name="_xlnm._FilterDatabase" localSheetId="5" hidden="1">'R&amp;D'!$A$3:$BJ$519</definedName>
    <definedName name="_xlnm._FilterDatabase" localSheetId="14" hidden="1">Rural!$A$4:$AS$30</definedName>
    <definedName name="_xlnm._FilterDatabase" localSheetId="9" hidden="1">'S&amp;R Priorities'!$A$5:$L$48</definedName>
    <definedName name="A2298668K" localSheetId="0">#REF!,#REF!</definedName>
    <definedName name="A2298668K">#REF!,#REF!</definedName>
    <definedName name="A2298668K_Data" localSheetId="0">#REF!</definedName>
    <definedName name="A2298668K_Data">#REF!</definedName>
    <definedName name="A2298668K_Latest" localSheetId="0">#REF!</definedName>
    <definedName name="A2298668K_Latest">#REF!</definedName>
    <definedName name="A2302453L" localSheetId="0">#REF!,#REF!</definedName>
    <definedName name="A2302453L">#REF!,#REF!</definedName>
    <definedName name="A2302453L_Data" localSheetId="0">#REF!</definedName>
    <definedName name="A2302453L_Data">#REF!</definedName>
    <definedName name="A2302453L_Latest" localSheetId="0">#REF!</definedName>
    <definedName name="A2302453L_Latest">#REF!</definedName>
    <definedName name="A2302454R" localSheetId="0">#REF!,#REF!</definedName>
    <definedName name="A2302454R">#REF!,#REF!</definedName>
    <definedName name="A2302454R_Data" localSheetId="0">#REF!</definedName>
    <definedName name="A2302454R_Data">#REF!</definedName>
    <definedName name="A2302454R_Latest" localSheetId="0">#REF!</definedName>
    <definedName name="A2302454R_Latest">#REF!</definedName>
    <definedName name="A2302455T" localSheetId="0">#REF!,#REF!</definedName>
    <definedName name="A2302455T">#REF!,#REF!</definedName>
    <definedName name="A2302455T_Data" localSheetId="0">#REF!</definedName>
    <definedName name="A2302455T_Data">#REF!</definedName>
    <definedName name="A2302455T_Latest" localSheetId="0">#REF!</definedName>
    <definedName name="A2302455T_Latest">#REF!</definedName>
    <definedName name="A2302456V" localSheetId="0">#REF!,#REF!</definedName>
    <definedName name="A2302456V">#REF!,#REF!</definedName>
    <definedName name="A2302456V_Data" localSheetId="0">#REF!</definedName>
    <definedName name="A2302456V_Data">#REF!</definedName>
    <definedName name="A2302456V_Latest" localSheetId="0">#REF!</definedName>
    <definedName name="A2302456V_Latest">#REF!</definedName>
    <definedName name="A2302457W" localSheetId="0">#REF!,#REF!</definedName>
    <definedName name="A2302457W">#REF!,#REF!</definedName>
    <definedName name="A2302457W_Data" localSheetId="0">#REF!</definedName>
    <definedName name="A2302457W_Data">#REF!</definedName>
    <definedName name="A2302457W_Latest" localSheetId="0">#REF!</definedName>
    <definedName name="A2302457W_Latest">#REF!</definedName>
    <definedName name="A2302458X" localSheetId="0">#REF!,#REF!</definedName>
    <definedName name="A2302458X">#REF!,#REF!</definedName>
    <definedName name="A2302458X_Data" localSheetId="0">#REF!</definedName>
    <definedName name="A2302458X_Data">#REF!</definedName>
    <definedName name="A2302458X_Latest" localSheetId="0">#REF!</definedName>
    <definedName name="A2302458X_Latest">#REF!</definedName>
    <definedName name="A2302459A" localSheetId="0">#REF!,#REF!</definedName>
    <definedName name="A2302459A">#REF!,#REF!</definedName>
    <definedName name="A2302459A_Data" localSheetId="0">#REF!</definedName>
    <definedName name="A2302459A_Data">#REF!</definedName>
    <definedName name="A2302459A_Latest" localSheetId="0">#REF!</definedName>
    <definedName name="A2302459A_Latest">#REF!</definedName>
    <definedName name="A2302460K" localSheetId="0">#REF!,#REF!</definedName>
    <definedName name="A2302460K">#REF!,#REF!</definedName>
    <definedName name="A2302460K_Data" localSheetId="0">#REF!</definedName>
    <definedName name="A2302460K_Data">#REF!</definedName>
    <definedName name="A2302460K_Latest" localSheetId="0">#REF!</definedName>
    <definedName name="A2302460K_Latest">#REF!</definedName>
    <definedName name="A2302461L" localSheetId="0">#REF!,#REF!</definedName>
    <definedName name="A2302461L">#REF!,#REF!</definedName>
    <definedName name="A2302461L_Data" localSheetId="0">#REF!</definedName>
    <definedName name="A2302461L_Data">#REF!</definedName>
    <definedName name="A2302461L_Latest" localSheetId="0">#REF!</definedName>
    <definedName name="A2302461L_Latest">#REF!</definedName>
    <definedName name="A2302462R" localSheetId="0">#REF!,#REF!</definedName>
    <definedName name="A2302462R">#REF!,#REF!</definedName>
    <definedName name="A2302462R_Data" localSheetId="0">#REF!</definedName>
    <definedName name="A2302462R_Data">#REF!</definedName>
    <definedName name="A2302462R_Latest" localSheetId="0">#REF!</definedName>
    <definedName name="A2302462R_Latest">#REF!</definedName>
    <definedName name="A2302463T" localSheetId="0">#REF!,#REF!</definedName>
    <definedName name="A2302463T">#REF!,#REF!</definedName>
    <definedName name="A2302463T_Data" localSheetId="0">#REF!</definedName>
    <definedName name="A2302463T_Data">#REF!</definedName>
    <definedName name="A2302463T_Latest" localSheetId="0">#REF!</definedName>
    <definedName name="A2302463T_Latest">#REF!</definedName>
    <definedName name="A2302464V" localSheetId="0">#REF!,#REF!</definedName>
    <definedName name="A2302464V">#REF!,#REF!</definedName>
    <definedName name="A2302464V_Data" localSheetId="0">#REF!</definedName>
    <definedName name="A2302464V_Data">#REF!</definedName>
    <definedName name="A2302464V_Latest" localSheetId="0">#REF!</definedName>
    <definedName name="A2302464V_Latest">#REF!</definedName>
    <definedName name="A2302465W" localSheetId="0">#REF!,#REF!</definedName>
    <definedName name="A2302465W">#REF!,#REF!</definedName>
    <definedName name="A2302465W_Data" localSheetId="0">#REF!</definedName>
    <definedName name="A2302465W_Data">#REF!</definedName>
    <definedName name="A2302465W_Latest" localSheetId="0">#REF!</definedName>
    <definedName name="A2302465W_Latest">#REF!</definedName>
    <definedName name="A2302466X" localSheetId="0">#REF!,#REF!</definedName>
    <definedName name="A2302466X">#REF!,#REF!</definedName>
    <definedName name="A2302466X_Data" localSheetId="0">#REF!</definedName>
    <definedName name="A2302466X_Data">#REF!</definedName>
    <definedName name="A2302466X_Latest" localSheetId="0">#REF!</definedName>
    <definedName name="A2302466X_Latest">#REF!</definedName>
    <definedName name="A2302467A" localSheetId="0">#REF!,#REF!</definedName>
    <definedName name="A2302467A">#REF!,#REF!</definedName>
    <definedName name="A2302467A_Data" localSheetId="0">#REF!</definedName>
    <definedName name="A2302467A_Data">#REF!</definedName>
    <definedName name="A2302467A_Latest" localSheetId="0">#REF!</definedName>
    <definedName name="A2302467A_Latest">#REF!</definedName>
    <definedName name="A2302468C" localSheetId="0">#REF!,#REF!</definedName>
    <definedName name="A2302468C">#REF!,#REF!</definedName>
    <definedName name="A2302468C_Data" localSheetId="0">#REF!</definedName>
    <definedName name="A2302468C_Data">#REF!</definedName>
    <definedName name="A2302468C_Latest" localSheetId="0">#REF!</definedName>
    <definedName name="A2302468C_Latest">#REF!</definedName>
    <definedName name="A2302469F" localSheetId="0">#REF!,#REF!</definedName>
    <definedName name="A2302469F">#REF!,#REF!</definedName>
    <definedName name="A2302469F_Data" localSheetId="0">#REF!</definedName>
    <definedName name="A2302469F_Data">#REF!</definedName>
    <definedName name="A2302469F_Latest" localSheetId="0">#REF!</definedName>
    <definedName name="A2302469F_Latest">#REF!</definedName>
    <definedName name="A2302470R" localSheetId="0">#REF!,#REF!</definedName>
    <definedName name="A2302470R">#REF!,#REF!</definedName>
    <definedName name="A2302470R_Data" localSheetId="0">#REF!</definedName>
    <definedName name="A2302470R_Data">#REF!</definedName>
    <definedName name="A2302470R_Latest" localSheetId="0">#REF!</definedName>
    <definedName name="A2302470R_Latest">#REF!</definedName>
    <definedName name="A2302472V" localSheetId="0">#REF!,#REF!</definedName>
    <definedName name="A2302472V">#REF!,#REF!</definedName>
    <definedName name="A2302472V_Data" localSheetId="0">#REF!</definedName>
    <definedName name="A2302472V_Data">#REF!</definedName>
    <definedName name="A2302472V_Latest" localSheetId="0">#REF!</definedName>
    <definedName name="A2302472V_Latest">#REF!</definedName>
    <definedName name="A2302473W" localSheetId="0">#REF!,#REF!</definedName>
    <definedName name="A2302473W">#REF!,#REF!</definedName>
    <definedName name="A2302473W_Data" localSheetId="0">#REF!</definedName>
    <definedName name="A2302473W_Data">#REF!</definedName>
    <definedName name="A2302473W_Latest" localSheetId="0">#REF!</definedName>
    <definedName name="A2302473W_Latest">#REF!</definedName>
    <definedName name="A2302474X" localSheetId="0">#REF!,#REF!</definedName>
    <definedName name="A2302474X">#REF!,#REF!</definedName>
    <definedName name="A2302474X_Data" localSheetId="0">#REF!</definedName>
    <definedName name="A2302474X_Data">#REF!</definedName>
    <definedName name="A2302474X_Latest" localSheetId="0">#REF!</definedName>
    <definedName name="A2302474X_Latest">#REF!</definedName>
    <definedName name="A2302475A" localSheetId="0">#REF!,#REF!</definedName>
    <definedName name="A2302475A">#REF!,#REF!</definedName>
    <definedName name="A2302475A_Data" localSheetId="0">#REF!</definedName>
    <definedName name="A2302475A_Data">#REF!</definedName>
    <definedName name="A2302475A_Latest" localSheetId="0">#REF!</definedName>
    <definedName name="A2302475A_Latest">#REF!</definedName>
    <definedName name="A2302476C" localSheetId="0">#REF!,#REF!</definedName>
    <definedName name="A2302476C">#REF!,#REF!</definedName>
    <definedName name="A2302476C_Data" localSheetId="0">#REF!</definedName>
    <definedName name="A2302476C_Data">#REF!</definedName>
    <definedName name="A2302476C_Latest" localSheetId="0">#REF!</definedName>
    <definedName name="A2302476C_Latest">#REF!</definedName>
    <definedName name="A2302477F" localSheetId="0">#REF!,#REF!</definedName>
    <definedName name="A2302477F">#REF!,#REF!</definedName>
    <definedName name="A2302477F_Data" localSheetId="0">#REF!</definedName>
    <definedName name="A2302477F_Data">#REF!</definedName>
    <definedName name="A2302477F_Latest" localSheetId="0">#REF!</definedName>
    <definedName name="A2302477F_Latest">#REF!</definedName>
    <definedName name="A2302478J" localSheetId="0">#REF!,#REF!</definedName>
    <definedName name="A2302478J">#REF!,#REF!</definedName>
    <definedName name="A2302478J_Data" localSheetId="0">#REF!</definedName>
    <definedName name="A2302478J_Data">#REF!</definedName>
    <definedName name="A2302478J_Latest" localSheetId="0">#REF!</definedName>
    <definedName name="A2302478J_Latest">#REF!</definedName>
    <definedName name="A2302696F" localSheetId="0">#REF!,#REF!</definedName>
    <definedName name="A2302696F">#REF!,#REF!</definedName>
    <definedName name="A2302696F_Data" localSheetId="0">#REF!</definedName>
    <definedName name="A2302696F_Data">#REF!</definedName>
    <definedName name="A2302696F_Latest" localSheetId="0">#REF!</definedName>
    <definedName name="A2302696F_Latest">#REF!</definedName>
    <definedName name="A2302697J" localSheetId="0">#REF!,#REF!</definedName>
    <definedName name="A2302697J">#REF!,#REF!</definedName>
    <definedName name="A2302697J_Data" localSheetId="0">#REF!</definedName>
    <definedName name="A2302697J_Data">#REF!</definedName>
    <definedName name="A2302697J_Latest" localSheetId="0">#REF!</definedName>
    <definedName name="A2302697J_Latest">#REF!</definedName>
    <definedName name="A2302698K" localSheetId="0">#REF!,#REF!</definedName>
    <definedName name="A2302698K">#REF!,#REF!</definedName>
    <definedName name="A2302698K_Data" localSheetId="0">#REF!</definedName>
    <definedName name="A2302698K_Data">#REF!</definedName>
    <definedName name="A2302698K_Latest" localSheetId="0">#REF!</definedName>
    <definedName name="A2302698K_Latest">#REF!</definedName>
    <definedName name="A2302699L" localSheetId="0">#REF!,#REF!</definedName>
    <definedName name="A2302699L">#REF!,#REF!</definedName>
    <definedName name="A2302699L_Data" localSheetId="0">#REF!</definedName>
    <definedName name="A2302699L_Data">#REF!</definedName>
    <definedName name="A2302699L_Latest" localSheetId="0">#REF!</definedName>
    <definedName name="A2302699L_Latest">#REF!</definedName>
    <definedName name="A2302700K" localSheetId="0">#REF!,#REF!</definedName>
    <definedName name="A2302700K">#REF!,#REF!</definedName>
    <definedName name="A2302700K_Data" localSheetId="0">#REF!</definedName>
    <definedName name="A2302700K_Data">#REF!</definedName>
    <definedName name="A2302700K_Latest" localSheetId="0">#REF!</definedName>
    <definedName name="A2302700K_Latest">#REF!</definedName>
    <definedName name="A2302701L" localSheetId="0">#REF!,#REF!</definedName>
    <definedName name="A2302701L">#REF!,#REF!</definedName>
    <definedName name="A2302701L_Data" localSheetId="0">#REF!</definedName>
    <definedName name="A2302701L_Data">#REF!</definedName>
    <definedName name="A2302701L_Latest" localSheetId="0">#REF!</definedName>
    <definedName name="A2302701L_Latest">#REF!</definedName>
    <definedName name="A2302702R" localSheetId="0">#REF!,#REF!</definedName>
    <definedName name="A2302702R">#REF!,#REF!</definedName>
    <definedName name="A2302702R_Data" localSheetId="0">#REF!</definedName>
    <definedName name="A2302702R_Data">#REF!</definedName>
    <definedName name="A2302702R_Latest" localSheetId="0">#REF!</definedName>
    <definedName name="A2302702R_Latest">#REF!</definedName>
    <definedName name="A2302703T" localSheetId="0">#REF!,#REF!</definedName>
    <definedName name="A2302703T">#REF!,#REF!</definedName>
    <definedName name="A2302703T_Data" localSheetId="0">#REF!</definedName>
    <definedName name="A2302703T_Data">#REF!</definedName>
    <definedName name="A2302703T_Latest" localSheetId="0">#REF!</definedName>
    <definedName name="A2302703T_Latest">#REF!</definedName>
    <definedName name="A2302704V" localSheetId="0">#REF!,#REF!</definedName>
    <definedName name="A2302704V">#REF!,#REF!</definedName>
    <definedName name="A2302704V_Data" localSheetId="0">#REF!</definedName>
    <definedName name="A2302704V_Data">#REF!</definedName>
    <definedName name="A2302704V_Latest" localSheetId="0">#REF!</definedName>
    <definedName name="A2302704V_Latest">#REF!</definedName>
    <definedName name="A2302705W" localSheetId="0">#REF!,#REF!</definedName>
    <definedName name="A2302705W">#REF!,#REF!</definedName>
    <definedName name="A2302705W_Data" localSheetId="0">#REF!</definedName>
    <definedName name="A2302705W_Data">#REF!</definedName>
    <definedName name="A2302705W_Latest" localSheetId="0">#REF!</definedName>
    <definedName name="A2302705W_Latest">#REF!</definedName>
    <definedName name="A2304190J" localSheetId="0">#REF!,#REF!</definedName>
    <definedName name="A2304190J">#REF!,#REF!</definedName>
    <definedName name="A2304190J_Data" localSheetId="0">#REF!</definedName>
    <definedName name="A2304190J_Data">#REF!</definedName>
    <definedName name="A2304190J_Latest" localSheetId="0">#REF!</definedName>
    <definedName name="A2304190J_Latest">#REF!</definedName>
    <definedName name="A2304192L" localSheetId="0">#REF!,#REF!</definedName>
    <definedName name="A2304192L">#REF!,#REF!</definedName>
    <definedName name="A2304192L_Data" localSheetId="0">#REF!</definedName>
    <definedName name="A2304192L_Data">#REF!</definedName>
    <definedName name="A2304192L_Latest" localSheetId="0">#REF!</definedName>
    <definedName name="A2304192L_Latest">#REF!</definedName>
    <definedName name="A2304194T" localSheetId="0">#REF!,#REF!</definedName>
    <definedName name="A2304194T">#REF!,#REF!</definedName>
    <definedName name="A2304194T_Data" localSheetId="0">#REF!</definedName>
    <definedName name="A2304194T_Data">#REF!</definedName>
    <definedName name="A2304194T_Latest" localSheetId="0">#REF!</definedName>
    <definedName name="A2304194T_Latest">#REF!</definedName>
    <definedName name="A2304196W" localSheetId="0">#REF!,#REF!</definedName>
    <definedName name="A2304196W">#REF!,#REF!</definedName>
    <definedName name="A2304196W_Data" localSheetId="0">#REF!</definedName>
    <definedName name="A2304196W_Data">#REF!</definedName>
    <definedName name="A2304196W_Latest" localSheetId="0">#REF!</definedName>
    <definedName name="A2304196W_Latest">#REF!</definedName>
    <definedName name="A2304198A" localSheetId="0">#REF!,#REF!</definedName>
    <definedName name="A2304198A">#REF!,#REF!</definedName>
    <definedName name="A2304198A_Data" localSheetId="0">#REF!</definedName>
    <definedName name="A2304198A_Data">#REF!</definedName>
    <definedName name="A2304198A_Latest" localSheetId="0">#REF!</definedName>
    <definedName name="A2304198A_Latest">#REF!</definedName>
    <definedName name="A2304200A" localSheetId="0">#REF!,#REF!</definedName>
    <definedName name="A2304200A">#REF!,#REF!</definedName>
    <definedName name="A2304200A_Data" localSheetId="0">#REF!</definedName>
    <definedName name="A2304200A_Data">#REF!</definedName>
    <definedName name="A2304200A_Latest" localSheetId="0">#REF!</definedName>
    <definedName name="A2304200A_Latest">#REF!</definedName>
    <definedName name="A2304308C" localSheetId="0">#REF!,#REF!</definedName>
    <definedName name="A2304308C">#REF!,#REF!</definedName>
    <definedName name="A2304308C_Data" localSheetId="0">#REF!</definedName>
    <definedName name="A2304308C_Data">#REF!</definedName>
    <definedName name="A2304308C_Latest" localSheetId="0">#REF!</definedName>
    <definedName name="A2304308C_Latest">#REF!</definedName>
    <definedName name="A2304310R" localSheetId="0">#REF!,#REF!</definedName>
    <definedName name="A2304310R">#REF!,#REF!</definedName>
    <definedName name="A2304310R_Data" localSheetId="0">#REF!</definedName>
    <definedName name="A2304310R_Data">#REF!</definedName>
    <definedName name="A2304310R_Latest" localSheetId="0">#REF!</definedName>
    <definedName name="A2304310R_Latest">#REF!</definedName>
    <definedName name="A2304312V" localSheetId="0">#REF!,#REF!</definedName>
    <definedName name="A2304312V">#REF!,#REF!</definedName>
    <definedName name="A2304312V_Data" localSheetId="0">#REF!</definedName>
    <definedName name="A2304312V_Data">#REF!</definedName>
    <definedName name="A2304312V_Latest" localSheetId="0">#REF!</definedName>
    <definedName name="A2304312V_Latest">#REF!</definedName>
    <definedName name="A2304314X" localSheetId="0">#REF!,#REF!</definedName>
    <definedName name="A2304314X">#REF!,#REF!</definedName>
    <definedName name="A2304314X_Data" localSheetId="0">#REF!</definedName>
    <definedName name="A2304314X_Data">#REF!</definedName>
    <definedName name="A2304314X_Latest" localSheetId="0">#REF!</definedName>
    <definedName name="A2304314X_Latest">#REF!</definedName>
    <definedName name="A2304316C" localSheetId="0">#REF!,#REF!</definedName>
    <definedName name="A2304316C">#REF!,#REF!</definedName>
    <definedName name="A2304316C_Data" localSheetId="0">#REF!</definedName>
    <definedName name="A2304316C_Data">#REF!</definedName>
    <definedName name="A2304316C_Latest" localSheetId="0">#REF!</definedName>
    <definedName name="A2304316C_Latest">#REF!</definedName>
    <definedName name="A2304318J" localSheetId="0">#REF!,#REF!</definedName>
    <definedName name="A2304318J">#REF!,#REF!</definedName>
    <definedName name="A2304318J_Data" localSheetId="0">#REF!</definedName>
    <definedName name="A2304318J_Data">#REF!</definedName>
    <definedName name="A2304318J_Latest" localSheetId="0">#REF!</definedName>
    <definedName name="A2304318J_Latest">#REF!</definedName>
    <definedName name="A2304320V" localSheetId="0">#REF!,#REF!</definedName>
    <definedName name="A2304320V">#REF!,#REF!</definedName>
    <definedName name="A2304320V_Data" localSheetId="0">#REF!</definedName>
    <definedName name="A2304320V_Data">#REF!</definedName>
    <definedName name="A2304320V_Latest" localSheetId="0">#REF!</definedName>
    <definedName name="A2304320V_Latest">#REF!</definedName>
    <definedName name="A2304322X" localSheetId="0">#REF!,#REF!</definedName>
    <definedName name="A2304322X">#REF!,#REF!</definedName>
    <definedName name="A2304322X_Data" localSheetId="0">#REF!</definedName>
    <definedName name="A2304322X_Data">#REF!</definedName>
    <definedName name="A2304322X_Latest" localSheetId="0">#REF!</definedName>
    <definedName name="A2304322X_Latest">#REF!</definedName>
    <definedName name="A2304324C" localSheetId="0">#REF!,#REF!</definedName>
    <definedName name="A2304324C">#REF!,#REF!</definedName>
    <definedName name="A2304324C_Data" localSheetId="0">#REF!</definedName>
    <definedName name="A2304324C_Data">#REF!</definedName>
    <definedName name="A2304324C_Latest" localSheetId="0">#REF!</definedName>
    <definedName name="A2304324C_Latest">#REF!</definedName>
    <definedName name="A2304326J" localSheetId="0">#REF!,#REF!</definedName>
    <definedName name="A2304326J">#REF!,#REF!</definedName>
    <definedName name="A2304326J_Data" localSheetId="0">#REF!</definedName>
    <definedName name="A2304326J_Data">#REF!</definedName>
    <definedName name="A2304326J_Latest" localSheetId="0">#REF!</definedName>
    <definedName name="A2304326J_Latest">#REF!</definedName>
    <definedName name="A2304328L" localSheetId="0">#REF!,#REF!</definedName>
    <definedName name="A2304328L">#REF!,#REF!</definedName>
    <definedName name="A2304328L_Data" localSheetId="0">#REF!</definedName>
    <definedName name="A2304328L_Data">#REF!</definedName>
    <definedName name="A2304328L_Latest" localSheetId="0">#REF!</definedName>
    <definedName name="A2304328L_Latest">#REF!</definedName>
    <definedName name="A2304330X" localSheetId="0">#REF!,#REF!</definedName>
    <definedName name="A2304330X">#REF!,#REF!</definedName>
    <definedName name="A2304330X_Data" localSheetId="0">#REF!</definedName>
    <definedName name="A2304330X_Data">#REF!</definedName>
    <definedName name="A2304330X_Latest" localSheetId="0">#REF!</definedName>
    <definedName name="A2304330X_Latest">#REF!</definedName>
    <definedName name="A2304332C" localSheetId="0">#REF!,#REF!</definedName>
    <definedName name="A2304332C">#REF!,#REF!</definedName>
    <definedName name="A2304332C_Data" localSheetId="0">#REF!</definedName>
    <definedName name="A2304332C_Data">#REF!</definedName>
    <definedName name="A2304332C_Latest" localSheetId="0">#REF!</definedName>
    <definedName name="A2304332C_Latest">#REF!</definedName>
    <definedName name="A2304334J" localSheetId="0">#REF!,#REF!</definedName>
    <definedName name="A2304334J">#REF!,#REF!</definedName>
    <definedName name="A2304334J_Data" localSheetId="0">#REF!</definedName>
    <definedName name="A2304334J_Data">#REF!</definedName>
    <definedName name="A2304334J_Latest" localSheetId="0">#REF!</definedName>
    <definedName name="A2304334J_Latest">#REF!</definedName>
    <definedName name="A2304336L" localSheetId="0">#REF!,#REF!</definedName>
    <definedName name="A2304336L">#REF!,#REF!</definedName>
    <definedName name="A2304336L_Data" localSheetId="0">#REF!</definedName>
    <definedName name="A2304336L_Data">#REF!</definedName>
    <definedName name="A2304336L_Latest" localSheetId="0">#REF!</definedName>
    <definedName name="A2304336L_Latest">#REF!</definedName>
    <definedName name="A2304338T" localSheetId="0">#REF!,#REF!</definedName>
    <definedName name="A2304338T">#REF!,#REF!</definedName>
    <definedName name="A2304338T_Data" localSheetId="0">#REF!</definedName>
    <definedName name="A2304338T_Data">#REF!</definedName>
    <definedName name="A2304338T_Latest" localSheetId="0">#REF!</definedName>
    <definedName name="A2304338T_Latest">#REF!</definedName>
    <definedName name="A2304340C" localSheetId="0">#REF!,#REF!</definedName>
    <definedName name="A2304340C">#REF!,#REF!</definedName>
    <definedName name="A2304340C_Data" localSheetId="0">#REF!</definedName>
    <definedName name="A2304340C_Data">#REF!</definedName>
    <definedName name="A2304340C_Latest" localSheetId="0">#REF!</definedName>
    <definedName name="A2304340C_Latest">#REF!</definedName>
    <definedName name="A2304342J" localSheetId="0">#REF!,#REF!</definedName>
    <definedName name="A2304342J">#REF!,#REF!</definedName>
    <definedName name="A2304342J_Data" localSheetId="0">#REF!</definedName>
    <definedName name="A2304342J_Data">#REF!</definedName>
    <definedName name="A2304342J_Latest" localSheetId="0">#REF!</definedName>
    <definedName name="A2304342J_Latest">#REF!</definedName>
    <definedName name="A2304344L" localSheetId="0">#REF!,#REF!</definedName>
    <definedName name="A2304344L">#REF!,#REF!</definedName>
    <definedName name="A2304344L_Data" localSheetId="0">#REF!</definedName>
    <definedName name="A2304344L_Data">#REF!</definedName>
    <definedName name="A2304344L_Latest" localSheetId="0">#REF!</definedName>
    <definedName name="A2304344L_Latest">#REF!</definedName>
    <definedName name="A2304346T" localSheetId="0">#REF!,#REF!</definedName>
    <definedName name="A2304346T">#REF!,#REF!</definedName>
    <definedName name="A2304346T_Data" localSheetId="0">#REF!</definedName>
    <definedName name="A2304346T_Data">#REF!</definedName>
    <definedName name="A2304346T_Latest" localSheetId="0">#REF!</definedName>
    <definedName name="A2304346T_Latest">#REF!</definedName>
    <definedName name="A2304348W" localSheetId="0">#REF!,#REF!</definedName>
    <definedName name="A2304348W">#REF!,#REF!</definedName>
    <definedName name="A2304348W_Data" localSheetId="0">#REF!</definedName>
    <definedName name="A2304348W_Data">#REF!</definedName>
    <definedName name="A2304348W_Latest" localSheetId="0">#REF!</definedName>
    <definedName name="A2304348W_Latest">#REF!</definedName>
    <definedName name="A2304350J" localSheetId="0">#REF!,#REF!</definedName>
    <definedName name="A2304350J">#REF!,#REF!</definedName>
    <definedName name="A2304350J_Data" localSheetId="0">#REF!</definedName>
    <definedName name="A2304350J_Data">#REF!</definedName>
    <definedName name="A2304350J_Latest" localSheetId="0">#REF!</definedName>
    <definedName name="A2304350J_Latest">#REF!</definedName>
    <definedName name="A2304352L" localSheetId="0">#REF!,#REF!</definedName>
    <definedName name="A2304352L">#REF!,#REF!</definedName>
    <definedName name="A2304352L_Data" localSheetId="0">#REF!</definedName>
    <definedName name="A2304352L_Data">#REF!</definedName>
    <definedName name="A2304352L_Latest" localSheetId="0">#REF!</definedName>
    <definedName name="A2304352L_Latest">#REF!</definedName>
    <definedName name="A2304354T" localSheetId="0">#REF!,#REF!</definedName>
    <definedName name="A2304354T">#REF!,#REF!</definedName>
    <definedName name="A2304354T_Data" localSheetId="0">#REF!</definedName>
    <definedName name="A2304354T_Data">#REF!</definedName>
    <definedName name="A2304354T_Latest" localSheetId="0">#REF!</definedName>
    <definedName name="A2304354T_Latest">#REF!</definedName>
    <definedName name="A2304356W" localSheetId="0">#REF!,#REF!</definedName>
    <definedName name="A2304356W">#REF!,#REF!</definedName>
    <definedName name="A2304356W_Data" localSheetId="0">#REF!</definedName>
    <definedName name="A2304356W_Data">#REF!</definedName>
    <definedName name="A2304356W_Latest" localSheetId="0">#REF!</definedName>
    <definedName name="A2304356W_Latest">#REF!</definedName>
    <definedName name="A2304360L" localSheetId="0">#REF!,#REF!</definedName>
    <definedName name="A2304360L">#REF!,#REF!</definedName>
    <definedName name="A2304360L_Data" localSheetId="0">#REF!</definedName>
    <definedName name="A2304360L_Data">#REF!</definedName>
    <definedName name="A2304360L_Latest" localSheetId="0">#REF!</definedName>
    <definedName name="A2304360L_Latest">#REF!</definedName>
    <definedName name="A2304362T" localSheetId="0">#REF!,#REF!</definedName>
    <definedName name="A2304362T">#REF!,#REF!</definedName>
    <definedName name="A2304362T_Data" localSheetId="0">#REF!</definedName>
    <definedName name="A2304362T_Data">#REF!</definedName>
    <definedName name="A2304362T_Latest" localSheetId="0">#REF!</definedName>
    <definedName name="A2304362T_Latest">#REF!</definedName>
    <definedName name="A2304364W" localSheetId="0">#REF!,#REF!</definedName>
    <definedName name="A2304364W">#REF!,#REF!</definedName>
    <definedName name="A2304364W_Data" localSheetId="0">#REF!</definedName>
    <definedName name="A2304364W_Data">#REF!</definedName>
    <definedName name="A2304364W_Latest" localSheetId="0">#REF!</definedName>
    <definedName name="A2304364W_Latest">#REF!</definedName>
    <definedName name="A2304366A" localSheetId="0">#REF!,#REF!</definedName>
    <definedName name="A2304366A">#REF!,#REF!</definedName>
    <definedName name="A2304366A_Data" localSheetId="0">#REF!</definedName>
    <definedName name="A2304366A_Data">#REF!</definedName>
    <definedName name="A2304366A_Latest" localSheetId="0">#REF!</definedName>
    <definedName name="A2304366A_Latest">#REF!</definedName>
    <definedName name="A2304368F" localSheetId="0">#REF!,#REF!</definedName>
    <definedName name="A2304368F">#REF!,#REF!</definedName>
    <definedName name="A2304368F_Data" localSheetId="0">#REF!</definedName>
    <definedName name="A2304368F_Data">#REF!</definedName>
    <definedName name="A2304368F_Latest" localSheetId="0">#REF!</definedName>
    <definedName name="A2304368F_Latest">#REF!</definedName>
    <definedName name="A2304370T" localSheetId="0">#REF!,#REF!</definedName>
    <definedName name="A2304370T">#REF!,#REF!</definedName>
    <definedName name="A2304370T_Data" localSheetId="0">#REF!</definedName>
    <definedName name="A2304370T_Data">#REF!</definedName>
    <definedName name="A2304370T_Latest" localSheetId="0">#REF!</definedName>
    <definedName name="A2304370T_Latest">#REF!</definedName>
    <definedName name="A2304372W" localSheetId="0">#REF!,#REF!</definedName>
    <definedName name="A2304372W">#REF!,#REF!</definedName>
    <definedName name="A2304372W_Data" localSheetId="0">#REF!</definedName>
    <definedName name="A2304372W_Data">#REF!</definedName>
    <definedName name="A2304372W_Latest" localSheetId="0">#REF!</definedName>
    <definedName name="A2304372W_Latest">#REF!</definedName>
    <definedName name="A2304374A" localSheetId="0">#REF!,#REF!</definedName>
    <definedName name="A2304374A">#REF!,#REF!</definedName>
    <definedName name="A2304374A_Data" localSheetId="0">#REF!</definedName>
    <definedName name="A2304374A_Data">#REF!</definedName>
    <definedName name="A2304374A_Latest" localSheetId="0">#REF!</definedName>
    <definedName name="A2304374A_Latest">#REF!</definedName>
    <definedName name="A2304376F" localSheetId="0">#REF!,#REF!</definedName>
    <definedName name="A2304376F">#REF!,#REF!</definedName>
    <definedName name="A2304376F_Data" localSheetId="0">#REF!</definedName>
    <definedName name="A2304376F_Data">#REF!</definedName>
    <definedName name="A2304376F_Latest" localSheetId="0">#REF!</definedName>
    <definedName name="A2304376F_Latest">#REF!</definedName>
    <definedName name="A2304378K" localSheetId="0">#REF!,#REF!</definedName>
    <definedName name="A2304378K">#REF!,#REF!</definedName>
    <definedName name="A2304378K_Data" localSheetId="0">#REF!</definedName>
    <definedName name="A2304378K_Data">#REF!</definedName>
    <definedName name="A2304378K_Latest" localSheetId="0">#REF!</definedName>
    <definedName name="A2304378K_Latest">#REF!</definedName>
    <definedName name="A2304380W" localSheetId="0">#REF!,#REF!</definedName>
    <definedName name="A2304380W">#REF!,#REF!</definedName>
    <definedName name="A2304380W_Data" localSheetId="0">#REF!</definedName>
    <definedName name="A2304380W_Data">#REF!</definedName>
    <definedName name="A2304380W_Latest" localSheetId="0">#REF!</definedName>
    <definedName name="A2304380W_Latest">#REF!</definedName>
    <definedName name="A2304382A" localSheetId="0">#REF!,#REF!</definedName>
    <definedName name="A2304382A">#REF!,#REF!</definedName>
    <definedName name="A2304382A_Data" localSheetId="0">#REF!</definedName>
    <definedName name="A2304382A_Data">#REF!</definedName>
    <definedName name="A2304382A_Latest" localSheetId="0">#REF!</definedName>
    <definedName name="A2304382A_Latest">#REF!</definedName>
    <definedName name="A2304384F" localSheetId="0">#REF!,#REF!</definedName>
    <definedName name="A2304384F">#REF!,#REF!</definedName>
    <definedName name="A2304384F_Data" localSheetId="0">#REF!</definedName>
    <definedName name="A2304384F_Data">#REF!</definedName>
    <definedName name="A2304384F_Latest" localSheetId="0">#REF!</definedName>
    <definedName name="A2304384F_Latest">#REF!</definedName>
    <definedName name="A2304386K" localSheetId="0">#REF!,#REF!</definedName>
    <definedName name="A2304386K">#REF!,#REF!</definedName>
    <definedName name="A2304386K_Data" localSheetId="0">#REF!</definedName>
    <definedName name="A2304386K_Data">#REF!</definedName>
    <definedName name="A2304386K_Latest" localSheetId="0">#REF!</definedName>
    <definedName name="A2304386K_Latest">#REF!</definedName>
    <definedName name="A2304388R" localSheetId="0">#REF!,#REF!</definedName>
    <definedName name="A2304388R">#REF!,#REF!</definedName>
    <definedName name="A2304388R_Data" localSheetId="0">#REF!</definedName>
    <definedName name="A2304388R_Data">#REF!</definedName>
    <definedName name="A2304388R_Latest" localSheetId="0">#REF!</definedName>
    <definedName name="A2304388R_Latest">#REF!</definedName>
    <definedName name="A2304390A" localSheetId="0">#REF!,#REF!</definedName>
    <definedName name="A2304390A">#REF!,#REF!</definedName>
    <definedName name="A2304390A_Data" localSheetId="0">#REF!</definedName>
    <definedName name="A2304390A_Data">#REF!</definedName>
    <definedName name="A2304390A_Latest" localSheetId="0">#REF!</definedName>
    <definedName name="A2304390A_Latest">#REF!</definedName>
    <definedName name="A2304392F" localSheetId="0">#REF!,#REF!</definedName>
    <definedName name="A2304392F">#REF!,#REF!</definedName>
    <definedName name="A2304392F_Data" localSheetId="0">#REF!</definedName>
    <definedName name="A2304392F_Data">#REF!</definedName>
    <definedName name="A2304392F_Latest" localSheetId="0">#REF!</definedName>
    <definedName name="A2304392F_Latest">#REF!</definedName>
    <definedName name="A2304394K" localSheetId="0">#REF!,#REF!</definedName>
    <definedName name="A2304394K">#REF!,#REF!</definedName>
    <definedName name="A2304394K_Data" localSheetId="0">#REF!</definedName>
    <definedName name="A2304394K_Data">#REF!</definedName>
    <definedName name="A2304394K_Latest" localSheetId="0">#REF!</definedName>
    <definedName name="A2304394K_Latest">#REF!</definedName>
    <definedName name="A2304396R" localSheetId="0">#REF!,#REF!</definedName>
    <definedName name="A2304396R">#REF!,#REF!</definedName>
    <definedName name="A2304396R_Data" localSheetId="0">#REF!</definedName>
    <definedName name="A2304396R_Data">#REF!</definedName>
    <definedName name="A2304396R_Latest" localSheetId="0">#REF!</definedName>
    <definedName name="A2304396R_Latest">#REF!</definedName>
    <definedName name="A2304398V" localSheetId="0">#REF!,#REF!</definedName>
    <definedName name="A2304398V">#REF!,#REF!</definedName>
    <definedName name="A2304398V_Data" localSheetId="0">#REF!</definedName>
    <definedName name="A2304398V_Data">#REF!</definedName>
    <definedName name="A2304398V_Latest" localSheetId="0">#REF!</definedName>
    <definedName name="A2304398V_Latest">#REF!</definedName>
    <definedName name="A2304400V" localSheetId="0">#REF!,#REF!</definedName>
    <definedName name="A2304400V">#REF!,#REF!</definedName>
    <definedName name="A2304400V_Data" localSheetId="0">#REF!</definedName>
    <definedName name="A2304400V_Data">#REF!</definedName>
    <definedName name="A2304400V_Latest" localSheetId="0">#REF!</definedName>
    <definedName name="A2304400V_Latest">#REF!</definedName>
    <definedName name="A2304402X" localSheetId="0">#REF!,#REF!</definedName>
    <definedName name="A2304402X">#REF!,#REF!</definedName>
    <definedName name="A2304402X_Data" localSheetId="0">#REF!</definedName>
    <definedName name="A2304402X_Data">#REF!</definedName>
    <definedName name="A2304402X_Latest" localSheetId="0">#REF!</definedName>
    <definedName name="A2304402X_Latest">#REF!</definedName>
    <definedName name="A2304404C" localSheetId="0">#REF!,#REF!</definedName>
    <definedName name="A2304404C">#REF!,#REF!</definedName>
    <definedName name="A2304404C_Data" localSheetId="0">#REF!</definedName>
    <definedName name="A2304404C_Data">#REF!</definedName>
    <definedName name="A2304404C_Latest" localSheetId="0">#REF!</definedName>
    <definedName name="A2304404C_Latest">#REF!</definedName>
    <definedName name="A2304406J" localSheetId="0">#REF!,#REF!</definedName>
    <definedName name="A2304406J">#REF!,#REF!</definedName>
    <definedName name="A2304406J_Data" localSheetId="0">#REF!</definedName>
    <definedName name="A2304406J_Data">#REF!</definedName>
    <definedName name="A2304406J_Latest" localSheetId="0">#REF!</definedName>
    <definedName name="A2304406J_Latest">#REF!</definedName>
    <definedName name="A2304408L" localSheetId="0">#REF!,#REF!</definedName>
    <definedName name="A2304408L">#REF!,#REF!</definedName>
    <definedName name="A2304408L_Data" localSheetId="0">#REF!</definedName>
    <definedName name="A2304408L_Data">#REF!</definedName>
    <definedName name="A2304408L_Latest" localSheetId="0">#REF!</definedName>
    <definedName name="A2304408L_Latest">#REF!</definedName>
    <definedName name="A2304410X" localSheetId="0">#REF!,#REF!</definedName>
    <definedName name="A2304410X">#REF!,#REF!</definedName>
    <definedName name="A2304410X_Data" localSheetId="0">#REF!</definedName>
    <definedName name="A2304410X_Data">#REF!</definedName>
    <definedName name="A2304410X_Latest" localSheetId="0">#REF!</definedName>
    <definedName name="A2304410X_Latest">#REF!</definedName>
    <definedName name="A2304412C" localSheetId="0">#REF!,#REF!</definedName>
    <definedName name="A2304412C">#REF!,#REF!</definedName>
    <definedName name="A2304412C_Data" localSheetId="0">#REF!</definedName>
    <definedName name="A2304412C_Data">#REF!</definedName>
    <definedName name="A2304412C_Latest" localSheetId="0">#REF!</definedName>
    <definedName name="A2304412C_Latest">#REF!</definedName>
    <definedName name="A2304414J" localSheetId="0">#REF!,#REF!</definedName>
    <definedName name="A2304414J">#REF!,#REF!</definedName>
    <definedName name="A2304414J_Data" localSheetId="0">#REF!</definedName>
    <definedName name="A2304414J_Data">#REF!</definedName>
    <definedName name="A2304414J_Latest" localSheetId="0">#REF!</definedName>
    <definedName name="A2304414J_Latest">#REF!</definedName>
    <definedName name="A2304416L" localSheetId="0">#REF!,#REF!</definedName>
    <definedName name="A2304416L">#REF!,#REF!</definedName>
    <definedName name="A2304416L_Data" localSheetId="0">#REF!</definedName>
    <definedName name="A2304416L_Data">#REF!</definedName>
    <definedName name="A2304416L_Latest" localSheetId="0">#REF!</definedName>
    <definedName name="A2304416L_Latest">#REF!</definedName>
    <definedName name="A2304418T" localSheetId="0">#REF!,#REF!</definedName>
    <definedName name="A2304418T">#REF!,#REF!</definedName>
    <definedName name="A2304418T_Data" localSheetId="0">#REF!</definedName>
    <definedName name="A2304418T_Data">#REF!</definedName>
    <definedName name="A2304418T_Latest" localSheetId="0">#REF!</definedName>
    <definedName name="A2304418T_Latest">#REF!</definedName>
    <definedName name="A2304420C" localSheetId="0">#REF!,#REF!</definedName>
    <definedName name="A2304420C">#REF!,#REF!</definedName>
    <definedName name="A2304420C_Data" localSheetId="0">#REF!</definedName>
    <definedName name="A2304420C_Data">#REF!</definedName>
    <definedName name="A2304420C_Latest" localSheetId="0">#REF!</definedName>
    <definedName name="A2304420C_Latest">#REF!</definedName>
    <definedName name="A2304422J" localSheetId="0">#REF!,#REF!</definedName>
    <definedName name="A2304422J">#REF!,#REF!</definedName>
    <definedName name="A2304422J_Data" localSheetId="0">#REF!</definedName>
    <definedName name="A2304422J_Data">#REF!</definedName>
    <definedName name="A2304422J_Latest" localSheetId="0">#REF!</definedName>
    <definedName name="A2304422J_Latest">#REF!</definedName>
    <definedName name="A2304424L" localSheetId="0">#REF!,#REF!</definedName>
    <definedName name="A2304424L">#REF!,#REF!</definedName>
    <definedName name="A2304424L_Data" localSheetId="0">#REF!</definedName>
    <definedName name="A2304424L_Data">#REF!</definedName>
    <definedName name="A2304424L_Latest" localSheetId="0">#REF!</definedName>
    <definedName name="A2304424L_Latest">#REF!</definedName>
    <definedName name="A2304428W" localSheetId="0">#REF!,#REF!</definedName>
    <definedName name="A2304428W">#REF!,#REF!</definedName>
    <definedName name="A2304428W_Data" localSheetId="0">#REF!</definedName>
    <definedName name="A2304428W_Data">#REF!</definedName>
    <definedName name="A2304428W_Latest" localSheetId="0">#REF!</definedName>
    <definedName name="A2304428W_Latest">#REF!</definedName>
    <definedName name="A2323381C" localSheetId="0">#REF!,#REF!</definedName>
    <definedName name="A2323381C">#REF!,#REF!</definedName>
    <definedName name="A2323381C_Data" localSheetId="0">#REF!</definedName>
    <definedName name="A2323381C_Data">#REF!</definedName>
    <definedName name="A2323381C_Latest" localSheetId="0">#REF!</definedName>
    <definedName name="A2323381C_Latest">#REF!</definedName>
    <definedName name="A2323382F" localSheetId="0">#REF!,#REF!</definedName>
    <definedName name="A2323382F">#REF!,#REF!</definedName>
    <definedName name="A2323382F_Data" localSheetId="0">#REF!</definedName>
    <definedName name="A2323382F_Data">#REF!</definedName>
    <definedName name="A2323382F_Latest" localSheetId="0">#REF!</definedName>
    <definedName name="A2323382F_Latest">#REF!</definedName>
    <definedName name="A2323384K" localSheetId="0">#REF!,#REF!</definedName>
    <definedName name="A2323384K">#REF!,#REF!</definedName>
    <definedName name="A2323384K_Data" localSheetId="0">#REF!</definedName>
    <definedName name="A2323384K_Data">#REF!</definedName>
    <definedName name="A2323384K_Latest" localSheetId="0">#REF!</definedName>
    <definedName name="A2323384K_Latest">#REF!</definedName>
    <definedName name="A2432928L" localSheetId="0">#REF!,#REF!</definedName>
    <definedName name="A2432928L">#REF!,#REF!</definedName>
    <definedName name="A2432928L_Data" localSheetId="0">#REF!</definedName>
    <definedName name="A2432928L_Data">#REF!</definedName>
    <definedName name="A2432928L_Latest" localSheetId="0">#REF!</definedName>
    <definedName name="A2432928L_Latest">#REF!</definedName>
    <definedName name="A2432930X" localSheetId="0">#REF!,#REF!</definedName>
    <definedName name="A2432930X">#REF!,#REF!</definedName>
    <definedName name="A2432930X_Data" localSheetId="0">#REF!</definedName>
    <definedName name="A2432930X_Data">#REF!</definedName>
    <definedName name="A2432930X_Latest" localSheetId="0">#REF!</definedName>
    <definedName name="A2432930X_Latest">#REF!</definedName>
    <definedName name="A2435266T" localSheetId="0">#REF!,#REF!</definedName>
    <definedName name="A2435266T">#REF!,#REF!</definedName>
    <definedName name="A2435266T_Data" localSheetId="0">#REF!</definedName>
    <definedName name="A2435266T_Data">#REF!</definedName>
    <definedName name="A2435266T_Latest" localSheetId="0">#REF!</definedName>
    <definedName name="A2435266T_Latest">#REF!</definedName>
    <definedName name="A2435282T" localSheetId="0">#REF!,#REF!</definedName>
    <definedName name="A2435282T">#REF!,#REF!</definedName>
    <definedName name="A2435282T_Data" localSheetId="0">#REF!</definedName>
    <definedName name="A2435282T_Data">#REF!</definedName>
    <definedName name="A2435282T_Latest" localSheetId="0">#REF!</definedName>
    <definedName name="A2435282T_Latest">#REF!</definedName>
    <definedName name="A3606044K" localSheetId="0">#REF!,#REF!</definedName>
    <definedName name="A3606044K">#REF!,#REF!</definedName>
    <definedName name="A3606044K_Data" localSheetId="0">#REF!</definedName>
    <definedName name="A3606044K_Data">#REF!</definedName>
    <definedName name="A3606044K_Latest" localSheetId="0">#REF!</definedName>
    <definedName name="A3606044K_Latest">#REF!</definedName>
    <definedName name="A3606046R" localSheetId="0">#REF!,#REF!</definedName>
    <definedName name="A3606046R">#REF!,#REF!</definedName>
    <definedName name="A3606046R_Data" localSheetId="0">#REF!</definedName>
    <definedName name="A3606046R_Data">#REF!</definedName>
    <definedName name="A3606046R_Latest" localSheetId="0">#REF!</definedName>
    <definedName name="A3606046R_Latest">#REF!</definedName>
    <definedName name="A3606048V" localSheetId="0">#REF!,#REF!</definedName>
    <definedName name="A3606048V">#REF!,#REF!</definedName>
    <definedName name="A3606048V_Data" localSheetId="0">#REF!</definedName>
    <definedName name="A3606048V_Data">#REF!</definedName>
    <definedName name="A3606048V_Latest" localSheetId="0">#REF!</definedName>
    <definedName name="A3606048V_Latest">#REF!</definedName>
    <definedName name="A3606050F" localSheetId="0">#REF!,#REF!</definedName>
    <definedName name="A3606050F">#REF!,#REF!</definedName>
    <definedName name="A3606050F_Data" localSheetId="0">#REF!</definedName>
    <definedName name="A3606050F_Data">#REF!</definedName>
    <definedName name="A3606050F_Latest" localSheetId="0">#REF!</definedName>
    <definedName name="A3606050F_Latest">#REF!</definedName>
    <definedName name="A3606052K" localSheetId="0">#REF!,#REF!</definedName>
    <definedName name="A3606052K">#REF!,#REF!</definedName>
    <definedName name="A3606052K_Data" localSheetId="0">#REF!</definedName>
    <definedName name="A3606052K_Data">#REF!</definedName>
    <definedName name="A3606052K_Latest" localSheetId="0">#REF!</definedName>
    <definedName name="A3606052K_Latest">#REF!</definedName>
    <definedName name="A3606054R" localSheetId="0">#REF!,#REF!</definedName>
    <definedName name="A3606054R">#REF!,#REF!</definedName>
    <definedName name="A3606054R_Data" localSheetId="0">#REF!</definedName>
    <definedName name="A3606054R_Data">#REF!</definedName>
    <definedName name="A3606054R_Latest" localSheetId="0">#REF!</definedName>
    <definedName name="A3606054R_Latest">#REF!</definedName>
    <definedName name="A3606056V" localSheetId="0">#REF!,#REF!</definedName>
    <definedName name="A3606056V">#REF!,#REF!</definedName>
    <definedName name="A3606056V_Data" localSheetId="0">#REF!</definedName>
    <definedName name="A3606056V_Data">#REF!</definedName>
    <definedName name="A3606056V_Latest" localSheetId="0">#REF!</definedName>
    <definedName name="A3606056V_Latest">#REF!</definedName>
    <definedName name="A3606058X" localSheetId="0">#REF!,#REF!</definedName>
    <definedName name="A3606058X">#REF!,#REF!</definedName>
    <definedName name="A3606058X_Data" localSheetId="0">#REF!</definedName>
    <definedName name="A3606058X_Data">#REF!</definedName>
    <definedName name="A3606058X_Latest" localSheetId="0">#REF!</definedName>
    <definedName name="A3606058X_Latest">#REF!</definedName>
    <definedName name="A3606060K" localSheetId="0">#REF!,#REF!</definedName>
    <definedName name="A3606060K">#REF!,#REF!</definedName>
    <definedName name="A3606060K_Data" localSheetId="0">#REF!</definedName>
    <definedName name="A3606060K_Data">#REF!</definedName>
    <definedName name="A3606060K_Latest" localSheetId="0">#REF!</definedName>
    <definedName name="A3606060K_Latest">#REF!</definedName>
    <definedName name="A3606061L" localSheetId="0">#REF!,#REF!</definedName>
    <definedName name="A3606061L">#REF!,#REF!</definedName>
    <definedName name="A3606061L_Data" localSheetId="0">#REF!</definedName>
    <definedName name="A3606061L_Data">#REF!</definedName>
    <definedName name="A3606061L_Latest" localSheetId="0">#REF!</definedName>
    <definedName name="A3606061L_Latest">#REF!</definedName>
    <definedName name="A3606062R" localSheetId="0">#REF!,#REF!</definedName>
    <definedName name="A3606062R">#REF!,#REF!</definedName>
    <definedName name="A3606062R_Data" localSheetId="0">#REF!</definedName>
    <definedName name="A3606062R_Data">#REF!</definedName>
    <definedName name="A3606062R_Latest" localSheetId="0">#REF!</definedName>
    <definedName name="A3606062R_Latest">#REF!</definedName>
    <definedName name="A3606063T" localSheetId="0">#REF!,#REF!</definedName>
    <definedName name="A3606063T">#REF!,#REF!</definedName>
    <definedName name="A3606063T_Data" localSheetId="0">#REF!</definedName>
    <definedName name="A3606063T_Data">#REF!</definedName>
    <definedName name="A3606063T_Latest" localSheetId="0">#REF!</definedName>
    <definedName name="A3606063T_Latest">#REF!</definedName>
    <definedName name="Date_Range" localSheetId="0">#REF!,#REF!</definedName>
    <definedName name="Date_Range">#REF!,#REF!</definedName>
    <definedName name="Date_Range_Data" localSheetId="0">#REF!</definedName>
    <definedName name="Date_Range_Data">#REF!</definedName>
    <definedName name="_xlnm.Print_Area" localSheetId="1">'About SRI'!$B$1:$B$1</definedName>
    <definedName name="_xlnm.Print_Area" localSheetId="22">Definitions!$B$1:$G$151</definedName>
    <definedName name="_xlnm.Print_Area" localSheetId="12">Portfolio!$A$3:$L$17</definedName>
    <definedName name="_xlnm.Print_Area" localSheetId="11">Programs!#REF!</definedName>
    <definedName name="_xlnm.Print_Area" localSheetId="10">Sector!$A$66:$AQ$73</definedName>
    <definedName name="_xlnm.Print_Area" localSheetId="13">SEO!$A$18:$AI$35</definedName>
    <definedName name="rr" localSheetId="0">#REF!,#REF!</definedName>
    <definedName name="rr">#REF!,#REF!</definedName>
    <definedName name="Search_terms" localSheetId="0">OFFSET(#REF!,0,0,COUNTA(#REF!),1)</definedName>
    <definedName name="Search_terms">OFFSET(#REF!,0,0,COUNTA(#REF!),1)</definedName>
    <definedName name="Summary" localSheetId="0">OFFSET(#REF!,0,0,COUNTA(#REF!),1)</definedName>
    <definedName name="Summary">OFFSET(#REF!,0,0,COUNTA(#REF!),1)</definedName>
    <definedName name="Test" localSheetId="0">#REF!,#REF!</definedName>
    <definedName name="Test">#REF!,#REF!</definedName>
    <definedName name="Z_05C9F304_B468_43CA_A36D_29D1AEAA92CC_.wvu.Cols" localSheetId="22" hidden="1">Definitions!$H:$XFD</definedName>
    <definedName name="Z_05C9F304_B468_43CA_A36D_29D1AEAA92CC_.wvu.PrintArea" localSheetId="22" hidden="1">Definitions!$B$1:$G$151</definedName>
    <definedName name="Z_05C9F304_B468_43CA_A36D_29D1AEAA92CC_.wvu.Rows" localSheetId="22" hidden="1">Definitions!$130:$133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5" i="70" l="1"/>
  <c r="AX310" i="58" l="1"/>
  <c r="AW310" i="58"/>
  <c r="AY310" i="58" l="1"/>
  <c r="AZ310" i="58" s="1"/>
  <c r="S192" i="41"/>
  <c r="T192" i="41"/>
  <c r="U192" i="41"/>
  <c r="V192" i="41"/>
  <c r="W192" i="41"/>
  <c r="X192" i="41"/>
  <c r="Y192" i="41"/>
  <c r="Z192" i="41"/>
  <c r="AA192" i="41"/>
  <c r="AB192" i="41"/>
  <c r="AC192" i="41"/>
  <c r="AD192" i="41"/>
  <c r="AE192" i="41"/>
  <c r="AF192" i="41"/>
  <c r="AG192" i="41"/>
  <c r="AG20" i="41" s="1"/>
  <c r="S193" i="41"/>
  <c r="T193" i="41"/>
  <c r="U193" i="41"/>
  <c r="V193" i="41"/>
  <c r="W193" i="41"/>
  <c r="X193" i="41"/>
  <c r="Y193" i="41"/>
  <c r="Z193" i="41"/>
  <c r="AA193" i="41"/>
  <c r="AB193" i="41"/>
  <c r="AC193" i="41"/>
  <c r="AD193" i="41"/>
  <c r="AE193" i="41"/>
  <c r="AF193" i="41"/>
  <c r="AG193" i="41"/>
  <c r="S194" i="41"/>
  <c r="T194" i="41"/>
  <c r="U194" i="41"/>
  <c r="V194" i="41"/>
  <c r="W194" i="41"/>
  <c r="X194" i="41"/>
  <c r="Y194" i="41"/>
  <c r="Z194" i="41"/>
  <c r="AA194" i="41"/>
  <c r="AB194" i="41"/>
  <c r="AC194" i="41"/>
  <c r="AD194" i="41"/>
  <c r="AE194" i="41"/>
  <c r="AE22" i="41" s="1"/>
  <c r="AF194" i="41"/>
  <c r="AG194" i="41"/>
  <c r="S195" i="41"/>
  <c r="T195" i="41"/>
  <c r="U195" i="41"/>
  <c r="V195" i="41"/>
  <c r="W195" i="41"/>
  <c r="X195" i="41"/>
  <c r="Y195" i="41"/>
  <c r="Z195" i="41"/>
  <c r="AA195" i="41"/>
  <c r="AB195" i="41"/>
  <c r="AC195" i="41"/>
  <c r="AD195" i="41"/>
  <c r="AE195" i="41"/>
  <c r="AF195" i="41"/>
  <c r="AG195" i="41"/>
  <c r="S196" i="41"/>
  <c r="T196" i="41"/>
  <c r="U196" i="41"/>
  <c r="V196" i="41"/>
  <c r="W196" i="41"/>
  <c r="X196" i="41"/>
  <c r="Y196" i="41"/>
  <c r="Z196" i="41"/>
  <c r="AA196" i="41"/>
  <c r="AB196" i="41"/>
  <c r="AC196" i="41"/>
  <c r="AD196" i="41"/>
  <c r="AE196" i="41"/>
  <c r="AE24" i="41" s="1"/>
  <c r="AF196" i="41"/>
  <c r="AG196" i="41"/>
  <c r="S197" i="41"/>
  <c r="T197" i="41"/>
  <c r="U197" i="41"/>
  <c r="V197" i="41"/>
  <c r="W197" i="41"/>
  <c r="X197" i="41"/>
  <c r="Y197" i="41"/>
  <c r="Z197" i="41"/>
  <c r="AA197" i="41"/>
  <c r="AB197" i="41"/>
  <c r="AC197" i="41"/>
  <c r="AD197" i="41"/>
  <c r="AE197" i="41"/>
  <c r="AF197" i="41"/>
  <c r="AG197" i="41"/>
  <c r="S198" i="41"/>
  <c r="T198" i="41"/>
  <c r="U198" i="41"/>
  <c r="V198" i="41"/>
  <c r="W198" i="41"/>
  <c r="X198" i="41"/>
  <c r="Y198" i="41"/>
  <c r="Z198" i="41"/>
  <c r="AA198" i="41"/>
  <c r="AB198" i="41"/>
  <c r="AC198" i="41"/>
  <c r="AD198" i="41"/>
  <c r="AE198" i="41"/>
  <c r="AF198" i="41"/>
  <c r="AG198" i="41"/>
  <c r="S199" i="41"/>
  <c r="T199" i="41"/>
  <c r="U199" i="41"/>
  <c r="V199" i="41"/>
  <c r="W199" i="41"/>
  <c r="X199" i="41"/>
  <c r="Y199" i="41"/>
  <c r="Z199" i="41"/>
  <c r="AA199" i="41"/>
  <c r="AB199" i="41"/>
  <c r="AC199" i="41"/>
  <c r="AD199" i="41"/>
  <c r="AE199" i="41"/>
  <c r="AF199" i="41"/>
  <c r="AG199" i="41"/>
  <c r="S200" i="41"/>
  <c r="T200" i="41"/>
  <c r="U200" i="41"/>
  <c r="V200" i="41"/>
  <c r="W200" i="41"/>
  <c r="X200" i="41"/>
  <c r="Y200" i="41"/>
  <c r="Z200" i="41"/>
  <c r="AA200" i="41"/>
  <c r="AB200" i="41"/>
  <c r="AC200" i="41"/>
  <c r="AD200" i="41"/>
  <c r="AE200" i="41"/>
  <c r="AF200" i="41"/>
  <c r="AG200" i="41"/>
  <c r="S201" i="41"/>
  <c r="T201" i="41"/>
  <c r="U201" i="41"/>
  <c r="V201" i="41"/>
  <c r="W201" i="41"/>
  <c r="X201" i="41"/>
  <c r="Y201" i="41"/>
  <c r="Z201" i="41"/>
  <c r="AA201" i="41"/>
  <c r="AB201" i="41"/>
  <c r="AC201" i="41"/>
  <c r="AD201" i="41"/>
  <c r="AE201" i="41"/>
  <c r="AF201" i="41"/>
  <c r="AG201" i="41"/>
  <c r="S202" i="41"/>
  <c r="T202" i="41"/>
  <c r="U202" i="41"/>
  <c r="V202" i="41"/>
  <c r="W202" i="41"/>
  <c r="X202" i="41"/>
  <c r="Y202" i="41"/>
  <c r="Z202" i="41"/>
  <c r="AA202" i="41"/>
  <c r="AB202" i="41"/>
  <c r="AC202" i="41"/>
  <c r="AD202" i="41"/>
  <c r="AE202" i="41"/>
  <c r="AF202" i="41"/>
  <c r="AG202" i="41"/>
  <c r="S203" i="41"/>
  <c r="T203" i="41"/>
  <c r="U203" i="41"/>
  <c r="V203" i="41"/>
  <c r="W203" i="41"/>
  <c r="X203" i="41"/>
  <c r="Y203" i="41"/>
  <c r="Z203" i="41"/>
  <c r="AA203" i="41"/>
  <c r="AB203" i="41"/>
  <c r="AC203" i="41"/>
  <c r="AD203" i="41"/>
  <c r="AE203" i="41"/>
  <c r="AF203" i="41"/>
  <c r="AG203" i="41"/>
  <c r="S204" i="41"/>
  <c r="T204" i="41"/>
  <c r="U204" i="41"/>
  <c r="V204" i="41"/>
  <c r="W204" i="41"/>
  <c r="X204" i="41"/>
  <c r="Y204" i="41"/>
  <c r="Z204" i="41"/>
  <c r="AA204" i="41"/>
  <c r="AB204" i="41"/>
  <c r="AC204" i="41"/>
  <c r="AD204" i="41"/>
  <c r="AE204" i="41"/>
  <c r="AF204" i="41"/>
  <c r="AG204" i="41"/>
  <c r="S205" i="41"/>
  <c r="T205" i="41"/>
  <c r="U205" i="41"/>
  <c r="V205" i="41"/>
  <c r="W205" i="41"/>
  <c r="X205" i="41"/>
  <c r="Y205" i="41"/>
  <c r="Z205" i="41"/>
  <c r="AA205" i="41"/>
  <c r="AB205" i="41"/>
  <c r="AC205" i="41"/>
  <c r="AD205" i="41"/>
  <c r="AE205" i="41"/>
  <c r="AF205" i="41"/>
  <c r="AG205" i="41"/>
  <c r="AH193" i="41"/>
  <c r="AH194" i="41"/>
  <c r="AH195" i="41"/>
  <c r="AH196" i="41"/>
  <c r="AH197" i="41"/>
  <c r="AH198" i="41"/>
  <c r="AH199" i="41"/>
  <c r="AH200" i="41"/>
  <c r="AH201" i="41"/>
  <c r="AH202" i="41"/>
  <c r="AH203" i="41"/>
  <c r="AH204" i="41"/>
  <c r="AH205" i="41"/>
  <c r="AH192" i="41"/>
  <c r="C13" i="70"/>
  <c r="D13" i="70"/>
  <c r="E13" i="70"/>
  <c r="F13" i="70"/>
  <c r="G13" i="70"/>
  <c r="H13" i="70"/>
  <c r="I13" i="70"/>
  <c r="J13" i="70"/>
  <c r="K13" i="70"/>
  <c r="H14" i="70"/>
  <c r="I14" i="70"/>
  <c r="J14" i="70"/>
  <c r="K14" i="70"/>
  <c r="H15" i="70"/>
  <c r="I15" i="70"/>
  <c r="J15" i="70"/>
  <c r="K15" i="70"/>
  <c r="B16" i="70"/>
  <c r="C16" i="70"/>
  <c r="D16" i="70"/>
  <c r="E16" i="70"/>
  <c r="F16" i="70"/>
  <c r="G16" i="70"/>
  <c r="H16" i="70"/>
  <c r="I16" i="70"/>
  <c r="J16" i="70"/>
  <c r="K16" i="70"/>
  <c r="B17" i="70"/>
  <c r="C17" i="70"/>
  <c r="D17" i="70"/>
  <c r="E17" i="70"/>
  <c r="F17" i="70"/>
  <c r="G17" i="70"/>
  <c r="H17" i="70"/>
  <c r="I17" i="70"/>
  <c r="J17" i="70"/>
  <c r="K17" i="70"/>
  <c r="B18" i="70"/>
  <c r="C18" i="70"/>
  <c r="D18" i="70"/>
  <c r="E18" i="70"/>
  <c r="F18" i="70"/>
  <c r="G18" i="70"/>
  <c r="H18" i="70"/>
  <c r="I18" i="70"/>
  <c r="J18" i="70"/>
  <c r="K18" i="70"/>
  <c r="H19" i="70"/>
  <c r="I19" i="70"/>
  <c r="J19" i="70"/>
  <c r="K19" i="70"/>
  <c r="C20" i="70"/>
  <c r="D20" i="70"/>
  <c r="E20" i="70"/>
  <c r="F20" i="70"/>
  <c r="G20" i="70"/>
  <c r="H20" i="70"/>
  <c r="I20" i="70"/>
  <c r="J20" i="70"/>
  <c r="K20" i="70"/>
  <c r="B21" i="70"/>
  <c r="C21" i="70"/>
  <c r="D21" i="70"/>
  <c r="E21" i="70"/>
  <c r="F21" i="70"/>
  <c r="G21" i="70"/>
  <c r="H21" i="70"/>
  <c r="I21" i="70"/>
  <c r="J21" i="70"/>
  <c r="K21" i="70"/>
  <c r="B22" i="70"/>
  <c r="C22" i="70"/>
  <c r="D22" i="70"/>
  <c r="E22" i="70"/>
  <c r="F22" i="70"/>
  <c r="G22" i="70"/>
  <c r="H22" i="70"/>
  <c r="I22" i="70"/>
  <c r="J22" i="70"/>
  <c r="K22" i="70"/>
  <c r="B23" i="70"/>
  <c r="C23" i="70"/>
  <c r="D23" i="70"/>
  <c r="E23" i="70"/>
  <c r="F23" i="70"/>
  <c r="G23" i="70"/>
  <c r="H23" i="70"/>
  <c r="I23" i="70"/>
  <c r="J23" i="70"/>
  <c r="B24" i="70"/>
  <c r="E24" i="70"/>
  <c r="F24" i="70"/>
  <c r="G24" i="70"/>
  <c r="H24" i="70"/>
  <c r="I24" i="70"/>
  <c r="J24" i="70"/>
  <c r="K24" i="70"/>
  <c r="B25" i="70"/>
  <c r="C25" i="70"/>
  <c r="D25" i="70"/>
  <c r="E25" i="70"/>
  <c r="F25" i="70"/>
  <c r="G25" i="70"/>
  <c r="H25" i="70"/>
  <c r="I25" i="70"/>
  <c r="J25" i="70"/>
  <c r="K25" i="70"/>
  <c r="B26" i="70"/>
  <c r="C26" i="70"/>
  <c r="D26" i="70"/>
  <c r="E26" i="70"/>
  <c r="F26" i="70"/>
  <c r="G26" i="70"/>
  <c r="H26" i="70"/>
  <c r="I26" i="70"/>
  <c r="J26" i="70"/>
  <c r="K26" i="70"/>
  <c r="B27" i="70"/>
  <c r="C27" i="70"/>
  <c r="D27" i="70"/>
  <c r="E27" i="70"/>
  <c r="F27" i="70"/>
  <c r="G27" i="70"/>
  <c r="H27" i="70"/>
  <c r="I27" i="70"/>
  <c r="J27" i="70"/>
  <c r="K27" i="70"/>
  <c r="B28" i="70"/>
  <c r="C28" i="70"/>
  <c r="D28" i="70"/>
  <c r="E28" i="70"/>
  <c r="F28" i="70"/>
  <c r="G28" i="70"/>
  <c r="H28" i="70"/>
  <c r="I28" i="70"/>
  <c r="J28" i="70"/>
  <c r="K28" i="70"/>
  <c r="L14" i="70"/>
  <c r="L16" i="70"/>
  <c r="L17" i="70"/>
  <c r="L18" i="70"/>
  <c r="L19" i="70"/>
  <c r="L20" i="70"/>
  <c r="L21" i="70"/>
  <c r="L22" i="70"/>
  <c r="L23" i="70"/>
  <c r="L24" i="70"/>
  <c r="L25" i="70"/>
  <c r="L26" i="70"/>
  <c r="L27" i="70"/>
  <c r="L28" i="70"/>
  <c r="L13" i="70"/>
  <c r="L34" i="70" s="1"/>
  <c r="B5" i="30"/>
  <c r="C5" i="30"/>
  <c r="D5" i="30"/>
  <c r="E5" i="30"/>
  <c r="F5" i="30"/>
  <c r="G5" i="30"/>
  <c r="H5" i="30"/>
  <c r="I5" i="30"/>
  <c r="J5" i="30"/>
  <c r="K5" i="30"/>
  <c r="B6" i="30"/>
  <c r="C6" i="30"/>
  <c r="D6" i="30"/>
  <c r="E6" i="30"/>
  <c r="F6" i="30"/>
  <c r="G6" i="30"/>
  <c r="H6" i="30"/>
  <c r="I6" i="30"/>
  <c r="J6" i="30"/>
  <c r="K6" i="30"/>
  <c r="B7" i="30"/>
  <c r="C7" i="30"/>
  <c r="D7" i="30"/>
  <c r="E7" i="30"/>
  <c r="F7" i="30"/>
  <c r="G7" i="30"/>
  <c r="H7" i="30"/>
  <c r="I7" i="30"/>
  <c r="J7" i="30"/>
  <c r="K7" i="30"/>
  <c r="B8" i="30"/>
  <c r="C8" i="30"/>
  <c r="D8" i="30"/>
  <c r="E8" i="30"/>
  <c r="F8" i="30"/>
  <c r="G8" i="30"/>
  <c r="H8" i="30"/>
  <c r="I8" i="30"/>
  <c r="J8" i="30"/>
  <c r="K8" i="30"/>
  <c r="B9" i="30"/>
  <c r="C9" i="30"/>
  <c r="D9" i="30"/>
  <c r="E9" i="30"/>
  <c r="F9" i="30"/>
  <c r="G9" i="30"/>
  <c r="H9" i="30"/>
  <c r="I9" i="30"/>
  <c r="J9" i="30"/>
  <c r="K9" i="30"/>
  <c r="B10" i="30"/>
  <c r="C10" i="30"/>
  <c r="D10" i="30"/>
  <c r="E10" i="30"/>
  <c r="F10" i="30"/>
  <c r="G10" i="30"/>
  <c r="H10" i="30"/>
  <c r="I10" i="30"/>
  <c r="J10" i="30"/>
  <c r="K10" i="30"/>
  <c r="B11" i="30"/>
  <c r="C11" i="30"/>
  <c r="D11" i="30"/>
  <c r="E11" i="30"/>
  <c r="F11" i="30"/>
  <c r="G11" i="30"/>
  <c r="H11" i="30"/>
  <c r="I11" i="30"/>
  <c r="J11" i="30"/>
  <c r="B12" i="30"/>
  <c r="C12" i="30"/>
  <c r="D12" i="30"/>
  <c r="E12" i="30"/>
  <c r="F12" i="30"/>
  <c r="G12" i="30"/>
  <c r="H12" i="30"/>
  <c r="I12" i="30"/>
  <c r="J12" i="30"/>
  <c r="K12" i="30"/>
  <c r="B13" i="30"/>
  <c r="C13" i="30"/>
  <c r="D13" i="30"/>
  <c r="E13" i="30"/>
  <c r="F13" i="30"/>
  <c r="G13" i="30"/>
  <c r="H13" i="30"/>
  <c r="I13" i="30"/>
  <c r="J13" i="30"/>
  <c r="K13" i="30"/>
  <c r="B14" i="30"/>
  <c r="C14" i="30"/>
  <c r="D14" i="30"/>
  <c r="E14" i="30"/>
  <c r="F14" i="30"/>
  <c r="G14" i="30"/>
  <c r="H14" i="30"/>
  <c r="I14" i="30"/>
  <c r="J14" i="30"/>
  <c r="K14" i="30"/>
  <c r="B15" i="30"/>
  <c r="C15" i="30"/>
  <c r="D15" i="30"/>
  <c r="E15" i="30"/>
  <c r="F15" i="30"/>
  <c r="G15" i="30"/>
  <c r="H15" i="30"/>
  <c r="I15" i="30"/>
  <c r="J15" i="30"/>
  <c r="K15" i="30"/>
  <c r="B16" i="30"/>
  <c r="C16" i="30"/>
  <c r="D16" i="30"/>
  <c r="E16" i="30"/>
  <c r="F16" i="30"/>
  <c r="G16" i="30"/>
  <c r="H16" i="30"/>
  <c r="I16" i="30"/>
  <c r="J16" i="30"/>
  <c r="K16" i="30"/>
  <c r="L6" i="30"/>
  <c r="L7" i="30"/>
  <c r="L8" i="30"/>
  <c r="L9" i="30"/>
  <c r="L10" i="30"/>
  <c r="L11" i="30"/>
  <c r="L12" i="30"/>
  <c r="L13" i="30"/>
  <c r="L14" i="30"/>
  <c r="L15" i="30"/>
  <c r="L16" i="30"/>
  <c r="L5" i="30"/>
  <c r="E29" i="70" l="1"/>
  <c r="Z206" i="41"/>
  <c r="Y206" i="41"/>
  <c r="AF206" i="41"/>
  <c r="X206" i="41"/>
  <c r="AE206" i="41"/>
  <c r="W206" i="41"/>
  <c r="AD206" i="41"/>
  <c r="V206" i="41"/>
  <c r="AC206" i="41"/>
  <c r="U206" i="41"/>
  <c r="AA206" i="41"/>
  <c r="S206" i="41"/>
  <c r="AB206" i="41"/>
  <c r="T206" i="41"/>
  <c r="AG206" i="41"/>
  <c r="AS96" i="52"/>
  <c r="B44" i="52"/>
  <c r="C44" i="52"/>
  <c r="D44" i="52"/>
  <c r="E44" i="52"/>
  <c r="F44" i="52"/>
  <c r="G44" i="52"/>
  <c r="H44" i="52"/>
  <c r="I44" i="52"/>
  <c r="J44" i="52"/>
  <c r="K44" i="52"/>
  <c r="L44" i="52"/>
  <c r="M44" i="52"/>
  <c r="N44" i="52"/>
  <c r="O44" i="52"/>
  <c r="P44" i="52"/>
  <c r="Q44" i="52"/>
  <c r="R44" i="52"/>
  <c r="S44" i="52"/>
  <c r="T44" i="52"/>
  <c r="U44" i="52"/>
  <c r="V44" i="52"/>
  <c r="W44" i="52"/>
  <c r="X44" i="52"/>
  <c r="Y44" i="52"/>
  <c r="Z44" i="52"/>
  <c r="AA44" i="52"/>
  <c r="AB44" i="52"/>
  <c r="AC44" i="52"/>
  <c r="AD44" i="52"/>
  <c r="AE44" i="52"/>
  <c r="AF44" i="52"/>
  <c r="AG44" i="52"/>
  <c r="AH44" i="52"/>
  <c r="AI44" i="52"/>
  <c r="AJ44" i="52"/>
  <c r="AK44" i="52"/>
  <c r="AL44" i="52"/>
  <c r="AM44" i="52"/>
  <c r="AN44" i="52"/>
  <c r="AO44" i="52"/>
  <c r="AP44" i="52"/>
  <c r="AQ44" i="52"/>
  <c r="B45" i="52"/>
  <c r="C45" i="52"/>
  <c r="D45" i="52"/>
  <c r="E45" i="52"/>
  <c r="F45" i="52"/>
  <c r="G45" i="52"/>
  <c r="H45" i="52"/>
  <c r="I45" i="52"/>
  <c r="J45" i="52"/>
  <c r="K45" i="52"/>
  <c r="L45" i="52"/>
  <c r="M45" i="52"/>
  <c r="N45" i="52"/>
  <c r="O45" i="52"/>
  <c r="P45" i="52"/>
  <c r="Q45" i="52"/>
  <c r="R45" i="52"/>
  <c r="S45" i="52"/>
  <c r="T45" i="52"/>
  <c r="U45" i="52"/>
  <c r="V45" i="52"/>
  <c r="W45" i="52"/>
  <c r="X45" i="52"/>
  <c r="Y45" i="52"/>
  <c r="Z45" i="52"/>
  <c r="AA45" i="52"/>
  <c r="AB45" i="52"/>
  <c r="AC45" i="52"/>
  <c r="AD45" i="52"/>
  <c r="AE45" i="52"/>
  <c r="AF45" i="52"/>
  <c r="AG45" i="52"/>
  <c r="AH45" i="52"/>
  <c r="AI45" i="52"/>
  <c r="AJ45" i="52"/>
  <c r="AK45" i="52"/>
  <c r="AL45" i="52"/>
  <c r="AM45" i="52"/>
  <c r="AN45" i="52"/>
  <c r="AO45" i="52"/>
  <c r="AP45" i="52"/>
  <c r="AQ45" i="52"/>
  <c r="AR45" i="52"/>
  <c r="AR44" i="52"/>
  <c r="B37" i="52"/>
  <c r="C37" i="52"/>
  <c r="D37" i="52"/>
  <c r="E37" i="52"/>
  <c r="F37" i="52"/>
  <c r="G37" i="52"/>
  <c r="H37" i="52"/>
  <c r="I37" i="52"/>
  <c r="J37" i="52"/>
  <c r="K37" i="52"/>
  <c r="L37" i="52"/>
  <c r="M37" i="52"/>
  <c r="N37" i="52"/>
  <c r="O37" i="52"/>
  <c r="P37" i="52"/>
  <c r="Q37" i="52"/>
  <c r="R37" i="52"/>
  <c r="S37" i="52"/>
  <c r="T37" i="52"/>
  <c r="U37" i="52"/>
  <c r="V37" i="52"/>
  <c r="W37" i="52"/>
  <c r="X37" i="52"/>
  <c r="Y37" i="52"/>
  <c r="Z37" i="52"/>
  <c r="AA37" i="52"/>
  <c r="AB37" i="52"/>
  <c r="AC37" i="52"/>
  <c r="AD37" i="52"/>
  <c r="AE37" i="52"/>
  <c r="AF37" i="52"/>
  <c r="AG37" i="52"/>
  <c r="AH37" i="52"/>
  <c r="AI37" i="52"/>
  <c r="AJ37" i="52"/>
  <c r="AK37" i="52"/>
  <c r="AL37" i="52"/>
  <c r="AM37" i="52"/>
  <c r="AN37" i="52"/>
  <c r="AO37" i="52"/>
  <c r="AP37" i="52"/>
  <c r="AQ37" i="52"/>
  <c r="B38" i="52"/>
  <c r="C38" i="52"/>
  <c r="D38" i="52"/>
  <c r="E38" i="52"/>
  <c r="F38" i="52"/>
  <c r="G38" i="52"/>
  <c r="H38" i="52"/>
  <c r="I38" i="52"/>
  <c r="J38" i="52"/>
  <c r="K38" i="52"/>
  <c r="L38" i="52"/>
  <c r="M38" i="52"/>
  <c r="N38" i="52"/>
  <c r="O38" i="52"/>
  <c r="P38" i="52"/>
  <c r="Q38" i="52"/>
  <c r="R38" i="52"/>
  <c r="S38" i="52"/>
  <c r="T38" i="52"/>
  <c r="U38" i="52"/>
  <c r="V38" i="52"/>
  <c r="W38" i="52"/>
  <c r="X38" i="52"/>
  <c r="Y38" i="52"/>
  <c r="Z38" i="52"/>
  <c r="AA38" i="52"/>
  <c r="AB38" i="52"/>
  <c r="AC38" i="52"/>
  <c r="AD38" i="52"/>
  <c r="AE38" i="52"/>
  <c r="AF38" i="52"/>
  <c r="AG38" i="52"/>
  <c r="AH38" i="52"/>
  <c r="AI38" i="52"/>
  <c r="AJ38" i="52"/>
  <c r="AK38" i="52"/>
  <c r="AL38" i="52"/>
  <c r="AM38" i="52"/>
  <c r="AN38" i="52"/>
  <c r="AO38" i="52"/>
  <c r="AP38" i="52"/>
  <c r="AQ38" i="52"/>
  <c r="B39" i="52"/>
  <c r="C39" i="52"/>
  <c r="D39" i="52"/>
  <c r="E39" i="52"/>
  <c r="F39" i="52"/>
  <c r="G39" i="52"/>
  <c r="H39" i="52"/>
  <c r="I39" i="52"/>
  <c r="J39" i="52"/>
  <c r="K39" i="52"/>
  <c r="L39" i="52"/>
  <c r="M39" i="52"/>
  <c r="N39" i="52"/>
  <c r="O39" i="52"/>
  <c r="P39" i="52"/>
  <c r="Q39" i="52"/>
  <c r="R39" i="52"/>
  <c r="S39" i="52"/>
  <c r="T39" i="52"/>
  <c r="U39" i="52"/>
  <c r="V39" i="52"/>
  <c r="W39" i="52"/>
  <c r="X39" i="52"/>
  <c r="Y39" i="52"/>
  <c r="Z39" i="52"/>
  <c r="AA39" i="52"/>
  <c r="AB39" i="52"/>
  <c r="AC39" i="52"/>
  <c r="AD39" i="52"/>
  <c r="AE39" i="52"/>
  <c r="AF39" i="52"/>
  <c r="AG39" i="52"/>
  <c r="AH39" i="52"/>
  <c r="AI39" i="52"/>
  <c r="AJ39" i="52"/>
  <c r="AK39" i="52"/>
  <c r="AL39" i="52"/>
  <c r="AM39" i="52"/>
  <c r="AN39" i="52"/>
  <c r="AO39" i="52"/>
  <c r="AP39" i="52"/>
  <c r="AQ39" i="52"/>
  <c r="B40" i="52"/>
  <c r="C40" i="52"/>
  <c r="D40" i="52"/>
  <c r="E40" i="52"/>
  <c r="F40" i="52"/>
  <c r="G40" i="52"/>
  <c r="H40" i="52"/>
  <c r="I40" i="52"/>
  <c r="J40" i="52"/>
  <c r="K40" i="52"/>
  <c r="L40" i="52"/>
  <c r="M40" i="52"/>
  <c r="N40" i="52"/>
  <c r="O40" i="52"/>
  <c r="P40" i="52"/>
  <c r="Q40" i="52"/>
  <c r="R40" i="52"/>
  <c r="S40" i="52"/>
  <c r="T40" i="52"/>
  <c r="U40" i="52"/>
  <c r="V40" i="52"/>
  <c r="W40" i="52"/>
  <c r="X40" i="52"/>
  <c r="Y40" i="52"/>
  <c r="Z40" i="52"/>
  <c r="AA40" i="52"/>
  <c r="AB40" i="52"/>
  <c r="AC40" i="52"/>
  <c r="AD40" i="52"/>
  <c r="AE40" i="52"/>
  <c r="AF40" i="52"/>
  <c r="AG40" i="52"/>
  <c r="AH40" i="52"/>
  <c r="AI40" i="52"/>
  <c r="AJ40" i="52"/>
  <c r="AK40" i="52"/>
  <c r="AL40" i="52"/>
  <c r="AM40" i="52"/>
  <c r="AN40" i="52"/>
  <c r="AO40" i="52"/>
  <c r="AP40" i="52"/>
  <c r="AQ40" i="52"/>
  <c r="B41" i="52"/>
  <c r="C41" i="52"/>
  <c r="D41" i="52"/>
  <c r="E41" i="52"/>
  <c r="F41" i="52"/>
  <c r="G41" i="52"/>
  <c r="H41" i="52"/>
  <c r="I41" i="52"/>
  <c r="J41" i="52"/>
  <c r="K41" i="52"/>
  <c r="L41" i="52"/>
  <c r="M41" i="52"/>
  <c r="N41" i="52"/>
  <c r="O41" i="52"/>
  <c r="P41" i="52"/>
  <c r="Q41" i="52"/>
  <c r="R41" i="52"/>
  <c r="S41" i="52"/>
  <c r="T41" i="52"/>
  <c r="U41" i="52"/>
  <c r="V41" i="52"/>
  <c r="W41" i="52"/>
  <c r="X41" i="52"/>
  <c r="Y41" i="52"/>
  <c r="Z41" i="52"/>
  <c r="AA41" i="52"/>
  <c r="AB41" i="52"/>
  <c r="AC41" i="52"/>
  <c r="AD41" i="52"/>
  <c r="AE41" i="52"/>
  <c r="AF41" i="52"/>
  <c r="AG41" i="52"/>
  <c r="AH41" i="52"/>
  <c r="AI41" i="52"/>
  <c r="AJ41" i="52"/>
  <c r="AK41" i="52"/>
  <c r="AL41" i="52"/>
  <c r="AM41" i="52"/>
  <c r="AN41" i="52"/>
  <c r="AO41" i="52"/>
  <c r="AP41" i="52"/>
  <c r="AQ41" i="52"/>
  <c r="B42" i="52"/>
  <c r="C42" i="52"/>
  <c r="D42" i="52"/>
  <c r="E42" i="52"/>
  <c r="F42" i="52"/>
  <c r="G42" i="52"/>
  <c r="H42" i="52"/>
  <c r="I42" i="52"/>
  <c r="J42" i="52"/>
  <c r="K42" i="52"/>
  <c r="L42" i="52"/>
  <c r="M42" i="52"/>
  <c r="N42" i="52"/>
  <c r="O42" i="52"/>
  <c r="P42" i="52"/>
  <c r="Q42" i="52"/>
  <c r="R42" i="52"/>
  <c r="S42" i="52"/>
  <c r="T42" i="52"/>
  <c r="U42" i="52"/>
  <c r="V42" i="52"/>
  <c r="W42" i="52"/>
  <c r="X42" i="52"/>
  <c r="Y42" i="52"/>
  <c r="Z42" i="52"/>
  <c r="AA42" i="52"/>
  <c r="AB42" i="52"/>
  <c r="AC42" i="52"/>
  <c r="AD42" i="52"/>
  <c r="AE42" i="52"/>
  <c r="AF42" i="52"/>
  <c r="AG42" i="52"/>
  <c r="AH42" i="52"/>
  <c r="AI42" i="52"/>
  <c r="AJ42" i="52"/>
  <c r="AK42" i="52"/>
  <c r="AL42" i="52"/>
  <c r="AM42" i="52"/>
  <c r="AN42" i="52"/>
  <c r="AO42" i="52"/>
  <c r="AP42" i="52"/>
  <c r="AQ42" i="52"/>
  <c r="AR42" i="52"/>
  <c r="AR41" i="52"/>
  <c r="AR40" i="52"/>
  <c r="AR39" i="52"/>
  <c r="AR38" i="52"/>
  <c r="AR37" i="52"/>
  <c r="B32" i="52"/>
  <c r="C32" i="52"/>
  <c r="D32" i="52"/>
  <c r="E32" i="52"/>
  <c r="F32" i="52"/>
  <c r="G32" i="52"/>
  <c r="H32" i="52"/>
  <c r="I32" i="52"/>
  <c r="J32" i="52"/>
  <c r="K32" i="52"/>
  <c r="L32" i="52"/>
  <c r="M32" i="52"/>
  <c r="N32" i="52"/>
  <c r="O32" i="52"/>
  <c r="P32" i="52"/>
  <c r="Q32" i="52"/>
  <c r="R32" i="52"/>
  <c r="S32" i="52"/>
  <c r="T32" i="52"/>
  <c r="U32" i="52"/>
  <c r="V32" i="52"/>
  <c r="W32" i="52"/>
  <c r="X32" i="52"/>
  <c r="Y32" i="52"/>
  <c r="Z32" i="52"/>
  <c r="AA32" i="52"/>
  <c r="AB32" i="52"/>
  <c r="AC32" i="52"/>
  <c r="AD32" i="52"/>
  <c r="AE32" i="52"/>
  <c r="AF32" i="52"/>
  <c r="AG32" i="52"/>
  <c r="AH32" i="52"/>
  <c r="AI32" i="52"/>
  <c r="AJ32" i="52"/>
  <c r="AK32" i="52"/>
  <c r="AL32" i="52"/>
  <c r="AM32" i="52"/>
  <c r="AN32" i="52"/>
  <c r="AO32" i="52"/>
  <c r="AP32" i="52"/>
  <c r="AQ32" i="52"/>
  <c r="AR32" i="52"/>
  <c r="B31" i="52"/>
  <c r="C31" i="52"/>
  <c r="D31" i="52"/>
  <c r="E31" i="52"/>
  <c r="F31" i="52"/>
  <c r="G31" i="52"/>
  <c r="H31" i="52"/>
  <c r="I31" i="52"/>
  <c r="J31" i="52"/>
  <c r="K31" i="52"/>
  <c r="L31" i="52"/>
  <c r="M31" i="52"/>
  <c r="N31" i="52"/>
  <c r="O31" i="52"/>
  <c r="P31" i="52"/>
  <c r="Q31" i="52"/>
  <c r="R31" i="52"/>
  <c r="S31" i="52"/>
  <c r="T31" i="52"/>
  <c r="U31" i="52"/>
  <c r="V31" i="52"/>
  <c r="W31" i="52"/>
  <c r="X31" i="52"/>
  <c r="Y31" i="52"/>
  <c r="Z31" i="52"/>
  <c r="AA31" i="52"/>
  <c r="AB31" i="52"/>
  <c r="AC31" i="52"/>
  <c r="AD31" i="52"/>
  <c r="AE31" i="52"/>
  <c r="AF31" i="52"/>
  <c r="AG31" i="52"/>
  <c r="AH31" i="52"/>
  <c r="AI31" i="52"/>
  <c r="AJ31" i="52"/>
  <c r="AK31" i="52"/>
  <c r="AL31" i="52"/>
  <c r="AM31" i="52"/>
  <c r="AN31" i="52"/>
  <c r="AO31" i="52"/>
  <c r="AP31" i="52"/>
  <c r="AQ31" i="52"/>
  <c r="AR31" i="52"/>
  <c r="B30" i="52"/>
  <c r="C30" i="52"/>
  <c r="D30" i="52"/>
  <c r="E30" i="52"/>
  <c r="F30" i="52"/>
  <c r="G30" i="52"/>
  <c r="H30" i="52"/>
  <c r="I30" i="52"/>
  <c r="J30" i="52"/>
  <c r="K30" i="52"/>
  <c r="L30" i="52"/>
  <c r="M30" i="52"/>
  <c r="N30" i="52"/>
  <c r="O30" i="52"/>
  <c r="P30" i="52"/>
  <c r="Q30" i="52"/>
  <c r="R30" i="52"/>
  <c r="S30" i="52"/>
  <c r="T30" i="52"/>
  <c r="U30" i="52"/>
  <c r="V30" i="52"/>
  <c r="W30" i="52"/>
  <c r="X30" i="52"/>
  <c r="Y30" i="52"/>
  <c r="Z30" i="52"/>
  <c r="AA30" i="52"/>
  <c r="AB30" i="52"/>
  <c r="AC30" i="52"/>
  <c r="AD30" i="52"/>
  <c r="AE30" i="52"/>
  <c r="AF30" i="52"/>
  <c r="AG30" i="52"/>
  <c r="AH30" i="52"/>
  <c r="AI30" i="52"/>
  <c r="AJ30" i="52"/>
  <c r="AK30" i="52"/>
  <c r="AL30" i="52"/>
  <c r="AM30" i="52"/>
  <c r="AN30" i="52"/>
  <c r="AO30" i="52"/>
  <c r="AP30" i="52"/>
  <c r="AQ30" i="52"/>
  <c r="AR30" i="52"/>
  <c r="AR29" i="52"/>
  <c r="B28" i="52"/>
  <c r="C28" i="52"/>
  <c r="D28" i="52"/>
  <c r="E28" i="52"/>
  <c r="F28" i="52"/>
  <c r="G28" i="52"/>
  <c r="H28" i="52"/>
  <c r="I28" i="52"/>
  <c r="J28" i="52"/>
  <c r="K28" i="52"/>
  <c r="L28" i="52"/>
  <c r="M28" i="52"/>
  <c r="N28" i="52"/>
  <c r="O28" i="52"/>
  <c r="P28" i="52"/>
  <c r="Q28" i="52"/>
  <c r="R28" i="52"/>
  <c r="S28" i="52"/>
  <c r="T28" i="52"/>
  <c r="U28" i="52"/>
  <c r="V28" i="52"/>
  <c r="W28" i="52"/>
  <c r="X28" i="52"/>
  <c r="Y28" i="52"/>
  <c r="Z28" i="52"/>
  <c r="AA28" i="52"/>
  <c r="AB28" i="52"/>
  <c r="AC28" i="52"/>
  <c r="AD28" i="52"/>
  <c r="AE28" i="52"/>
  <c r="AF28" i="52"/>
  <c r="AG28" i="52"/>
  <c r="AH28" i="52"/>
  <c r="AI28" i="52"/>
  <c r="AJ28" i="52"/>
  <c r="AK28" i="52"/>
  <c r="AL28" i="52"/>
  <c r="AM28" i="52"/>
  <c r="AN28" i="52"/>
  <c r="AO28" i="52"/>
  <c r="AP28" i="52"/>
  <c r="AQ28" i="52"/>
  <c r="AR28" i="52"/>
  <c r="B25" i="52"/>
  <c r="C25" i="52"/>
  <c r="D25" i="52"/>
  <c r="E25" i="52"/>
  <c r="F25" i="52"/>
  <c r="G25" i="52"/>
  <c r="H25" i="52"/>
  <c r="I25" i="52"/>
  <c r="J25" i="52"/>
  <c r="K25" i="52"/>
  <c r="L25" i="52"/>
  <c r="M25" i="52"/>
  <c r="N25" i="52"/>
  <c r="O25" i="52"/>
  <c r="P25" i="52"/>
  <c r="Q25" i="52"/>
  <c r="R25" i="52"/>
  <c r="S25" i="52"/>
  <c r="T25" i="52"/>
  <c r="U25" i="52"/>
  <c r="V25" i="52"/>
  <c r="W25" i="52"/>
  <c r="X25" i="52"/>
  <c r="Y25" i="52"/>
  <c r="Z25" i="52"/>
  <c r="AA25" i="52"/>
  <c r="AB25" i="52"/>
  <c r="AC25" i="52"/>
  <c r="AD25" i="52"/>
  <c r="AE25" i="52"/>
  <c r="AF25" i="52"/>
  <c r="AG25" i="52"/>
  <c r="AH25" i="52"/>
  <c r="AI25" i="52"/>
  <c r="AJ25" i="52"/>
  <c r="AK25" i="52"/>
  <c r="AL25" i="52"/>
  <c r="AM25" i="52"/>
  <c r="AN25" i="52"/>
  <c r="AO25" i="52"/>
  <c r="AP25" i="52"/>
  <c r="AQ25" i="52"/>
  <c r="AR25" i="52"/>
  <c r="B24" i="52"/>
  <c r="C24" i="52"/>
  <c r="D24" i="52"/>
  <c r="E24" i="52"/>
  <c r="F24" i="52"/>
  <c r="G24" i="52"/>
  <c r="H24" i="52"/>
  <c r="I24" i="52"/>
  <c r="J24" i="52"/>
  <c r="K24" i="52"/>
  <c r="L24" i="52"/>
  <c r="M24" i="52"/>
  <c r="N24" i="52"/>
  <c r="O24" i="52"/>
  <c r="P24" i="52"/>
  <c r="Q24" i="52"/>
  <c r="R24" i="52"/>
  <c r="S24" i="52"/>
  <c r="T24" i="52"/>
  <c r="U24" i="52"/>
  <c r="V24" i="52"/>
  <c r="W24" i="52"/>
  <c r="X24" i="52"/>
  <c r="Y24" i="52"/>
  <c r="Z24" i="52"/>
  <c r="AA24" i="52"/>
  <c r="AB24" i="52"/>
  <c r="AC24" i="52"/>
  <c r="AD24" i="52"/>
  <c r="AE24" i="52"/>
  <c r="AF24" i="52"/>
  <c r="AG24" i="52"/>
  <c r="AH24" i="52"/>
  <c r="AI24" i="52"/>
  <c r="AJ24" i="52"/>
  <c r="AK24" i="52"/>
  <c r="AL24" i="52"/>
  <c r="AM24" i="52"/>
  <c r="AN24" i="52"/>
  <c r="AO24" i="52"/>
  <c r="AP24" i="52"/>
  <c r="AQ24" i="52"/>
  <c r="AR24" i="52"/>
  <c r="B20" i="52" l="1"/>
  <c r="C20" i="52"/>
  <c r="D20" i="52"/>
  <c r="E20" i="52"/>
  <c r="F20" i="52"/>
  <c r="G20" i="52"/>
  <c r="H20" i="52"/>
  <c r="I20" i="52"/>
  <c r="J20" i="52"/>
  <c r="K20" i="52"/>
  <c r="L20" i="52"/>
  <c r="M20" i="52"/>
  <c r="N20" i="52"/>
  <c r="O20" i="52"/>
  <c r="P20" i="52"/>
  <c r="Q20" i="52"/>
  <c r="R20" i="52"/>
  <c r="S20" i="52"/>
  <c r="T20" i="52"/>
  <c r="U20" i="52"/>
  <c r="V20" i="52"/>
  <c r="W20" i="52"/>
  <c r="X20" i="52"/>
  <c r="Y20" i="52"/>
  <c r="Z20" i="52"/>
  <c r="AA20" i="52"/>
  <c r="AB20" i="52"/>
  <c r="AC20" i="52"/>
  <c r="AD20" i="52"/>
  <c r="AE20" i="52"/>
  <c r="AF20" i="52"/>
  <c r="AG20" i="52"/>
  <c r="AH20" i="52"/>
  <c r="AI20" i="52"/>
  <c r="AJ20" i="52"/>
  <c r="AK20" i="52"/>
  <c r="AL20" i="52"/>
  <c r="AM20" i="52"/>
  <c r="AN20" i="52"/>
  <c r="AO20" i="52"/>
  <c r="AP20" i="52"/>
  <c r="AR20" i="52"/>
  <c r="B19" i="52"/>
  <c r="C19" i="52"/>
  <c r="D19" i="52"/>
  <c r="E19" i="52"/>
  <c r="F19" i="52"/>
  <c r="G19" i="52"/>
  <c r="H19" i="52"/>
  <c r="I19" i="52"/>
  <c r="J19" i="52"/>
  <c r="K19" i="52"/>
  <c r="L19" i="52"/>
  <c r="M19" i="52"/>
  <c r="N19" i="52"/>
  <c r="O19" i="52"/>
  <c r="P19" i="52"/>
  <c r="Q19" i="52"/>
  <c r="R19" i="52"/>
  <c r="S19" i="52"/>
  <c r="T19" i="52"/>
  <c r="U19" i="52"/>
  <c r="V19" i="52"/>
  <c r="W19" i="52"/>
  <c r="X19" i="52"/>
  <c r="Y19" i="52"/>
  <c r="Z19" i="52"/>
  <c r="AA19" i="52"/>
  <c r="AB19" i="52"/>
  <c r="AC19" i="52"/>
  <c r="AD19" i="52"/>
  <c r="AE19" i="52"/>
  <c r="AF19" i="52"/>
  <c r="AG19" i="52"/>
  <c r="AH19" i="52"/>
  <c r="AI19" i="52"/>
  <c r="AJ19" i="52"/>
  <c r="AK19" i="52"/>
  <c r="AL19" i="52"/>
  <c r="AM19" i="52"/>
  <c r="AN19" i="52"/>
  <c r="AO19" i="52"/>
  <c r="AP19" i="52"/>
  <c r="AQ19" i="52"/>
  <c r="AR19" i="52"/>
  <c r="B18" i="52"/>
  <c r="C18" i="52"/>
  <c r="D18" i="52"/>
  <c r="E18" i="52"/>
  <c r="F18" i="52"/>
  <c r="G18" i="52"/>
  <c r="H18" i="52"/>
  <c r="I18" i="52"/>
  <c r="J18" i="52"/>
  <c r="K18" i="52"/>
  <c r="L18" i="52"/>
  <c r="M18" i="52"/>
  <c r="N18" i="52"/>
  <c r="O18" i="52"/>
  <c r="P18" i="52"/>
  <c r="Q18" i="52"/>
  <c r="R18" i="52"/>
  <c r="S18" i="52"/>
  <c r="T18" i="52"/>
  <c r="U18" i="52"/>
  <c r="V18" i="52"/>
  <c r="W18" i="52"/>
  <c r="X18" i="52"/>
  <c r="Y18" i="52"/>
  <c r="Z18" i="52"/>
  <c r="AA18" i="52"/>
  <c r="AB18" i="52"/>
  <c r="AC18" i="52"/>
  <c r="AD18" i="52"/>
  <c r="AE18" i="52"/>
  <c r="AF18" i="52"/>
  <c r="AG18" i="52"/>
  <c r="AH18" i="52"/>
  <c r="AI18" i="52"/>
  <c r="AJ18" i="52"/>
  <c r="AK18" i="52"/>
  <c r="AL18" i="52"/>
  <c r="AM18" i="52"/>
  <c r="AN18" i="52"/>
  <c r="AO18" i="52"/>
  <c r="AP18" i="52"/>
  <c r="AQ18" i="52"/>
  <c r="AR18" i="52"/>
  <c r="C94" i="63" l="1"/>
  <c r="AH20" i="41" l="1"/>
  <c r="AH21" i="41"/>
  <c r="AH22" i="41"/>
  <c r="AH23" i="41"/>
  <c r="AH24" i="41"/>
  <c r="AH25" i="41"/>
  <c r="AH26" i="41"/>
  <c r="AH27" i="41"/>
  <c r="AH28" i="41"/>
  <c r="AH29" i="41"/>
  <c r="AH30" i="41"/>
  <c r="AH31" i="41"/>
  <c r="AH32" i="41"/>
  <c r="AH33" i="41"/>
  <c r="AH70" i="41" l="1"/>
  <c r="AH35" i="41" l="1"/>
  <c r="AF53" i="41"/>
  <c r="AG53" i="41"/>
  <c r="AH53" i="41"/>
  <c r="AE53" i="41"/>
  <c r="AF70" i="41"/>
  <c r="AG70" i="41"/>
  <c r="AE70" i="41"/>
  <c r="AF87" i="41"/>
  <c r="AH87" i="41"/>
  <c r="AE87" i="41"/>
  <c r="AF104" i="41"/>
  <c r="AG104" i="41"/>
  <c r="AH104" i="41"/>
  <c r="AE104" i="41"/>
  <c r="AH138" i="41"/>
  <c r="AF138" i="41"/>
  <c r="AG138" i="41"/>
  <c r="AE138" i="41"/>
  <c r="AF155" i="41"/>
  <c r="AG155" i="41"/>
  <c r="AH155" i="41"/>
  <c r="AE155" i="41"/>
  <c r="AH189" i="41"/>
  <c r="Z20" i="41"/>
  <c r="AA20" i="41"/>
  <c r="AB20" i="41"/>
  <c r="AC20" i="41"/>
  <c r="AD20" i="41"/>
  <c r="AE20" i="41"/>
  <c r="AF20" i="41"/>
  <c r="Z21" i="41"/>
  <c r="AA21" i="41"/>
  <c r="AB21" i="41"/>
  <c r="AC21" i="41"/>
  <c r="AD21" i="41"/>
  <c r="AE21" i="41"/>
  <c r="AF21" i="41"/>
  <c r="AG21" i="41"/>
  <c r="Z22" i="41"/>
  <c r="AA22" i="41"/>
  <c r="AB22" i="41"/>
  <c r="AC22" i="41"/>
  <c r="AD22" i="41"/>
  <c r="AF22" i="41"/>
  <c r="AG22" i="41"/>
  <c r="Z23" i="41"/>
  <c r="AA23" i="41"/>
  <c r="AB23" i="41"/>
  <c r="AC23" i="41"/>
  <c r="AD23" i="41"/>
  <c r="AE23" i="41"/>
  <c r="AF23" i="41"/>
  <c r="AG23" i="41"/>
  <c r="Z24" i="41"/>
  <c r="AA24" i="41"/>
  <c r="AB24" i="41"/>
  <c r="AC24" i="41"/>
  <c r="AD24" i="41"/>
  <c r="AF24" i="41"/>
  <c r="AG24" i="41"/>
  <c r="Z25" i="41"/>
  <c r="AA25" i="41"/>
  <c r="AB25" i="41"/>
  <c r="AC25" i="41"/>
  <c r="AD25" i="41"/>
  <c r="AE25" i="41"/>
  <c r="AF25" i="41"/>
  <c r="AG25" i="41"/>
  <c r="Z26" i="41"/>
  <c r="AA26" i="41"/>
  <c r="AB26" i="41"/>
  <c r="AC26" i="41"/>
  <c r="AD26" i="41"/>
  <c r="AE26" i="41"/>
  <c r="AF26" i="41"/>
  <c r="Z27" i="41"/>
  <c r="AA27" i="41"/>
  <c r="AB27" i="41"/>
  <c r="AC27" i="41"/>
  <c r="AD27" i="41"/>
  <c r="AE27" i="41"/>
  <c r="AF27" i="41"/>
  <c r="AG27" i="41"/>
  <c r="Z28" i="41"/>
  <c r="AA28" i="41"/>
  <c r="AB28" i="41"/>
  <c r="AC28" i="41"/>
  <c r="AD28" i="41"/>
  <c r="AE28" i="41"/>
  <c r="AF28" i="41"/>
  <c r="AG28" i="41"/>
  <c r="Z29" i="41"/>
  <c r="AA29" i="41"/>
  <c r="AB29" i="41"/>
  <c r="AC29" i="41"/>
  <c r="AD29" i="41"/>
  <c r="AE29" i="41"/>
  <c r="AF29" i="41"/>
  <c r="AG29" i="41"/>
  <c r="Z30" i="41"/>
  <c r="AA30" i="41"/>
  <c r="AB30" i="41"/>
  <c r="AC30" i="41"/>
  <c r="AD30" i="41"/>
  <c r="AE30" i="41"/>
  <c r="AF30" i="41"/>
  <c r="AG30" i="41"/>
  <c r="Z31" i="41"/>
  <c r="AA31" i="41"/>
  <c r="AB31" i="41"/>
  <c r="AC31" i="41"/>
  <c r="AD31" i="41"/>
  <c r="AE31" i="41"/>
  <c r="AF31" i="41"/>
  <c r="AG31" i="41"/>
  <c r="Z32" i="41"/>
  <c r="AA32" i="41"/>
  <c r="AB32" i="41"/>
  <c r="AC32" i="41"/>
  <c r="AD32" i="41"/>
  <c r="AE32" i="41"/>
  <c r="AF32" i="41"/>
  <c r="AG32" i="41"/>
  <c r="Z33" i="41"/>
  <c r="AA33" i="41"/>
  <c r="AB33" i="41"/>
  <c r="AC33" i="41"/>
  <c r="AD33" i="41"/>
  <c r="AE33" i="41"/>
  <c r="AF33" i="41"/>
  <c r="AG33" i="41"/>
  <c r="Y21" i="41"/>
  <c r="Y22" i="41"/>
  <c r="Y23" i="41"/>
  <c r="Y24" i="41"/>
  <c r="Y25" i="41"/>
  <c r="Y26" i="41"/>
  <c r="Y27" i="41"/>
  <c r="Y28" i="41"/>
  <c r="Y29" i="41"/>
  <c r="Y30" i="41"/>
  <c r="Y31" i="41"/>
  <c r="Y32" i="41"/>
  <c r="Y33" i="41"/>
  <c r="Y20" i="41"/>
  <c r="AH206" i="41"/>
  <c r="Z189" i="41"/>
  <c r="AA189" i="41"/>
  <c r="AB189" i="41"/>
  <c r="AC189" i="41"/>
  <c r="AD189" i="41"/>
  <c r="AE189" i="41"/>
  <c r="AF189" i="41"/>
  <c r="AG189" i="41"/>
  <c r="Y189" i="41"/>
  <c r="AI20" i="41" l="1"/>
  <c r="AI31" i="41"/>
  <c r="AI27" i="41"/>
  <c r="AI23" i="41"/>
  <c r="AI26" i="41"/>
  <c r="AI22" i="41"/>
  <c r="AI25" i="41"/>
  <c r="AI30" i="41"/>
  <c r="AI32" i="41"/>
  <c r="AI24" i="41"/>
  <c r="AI21" i="41"/>
  <c r="AI29" i="41"/>
  <c r="AI28" i="41"/>
  <c r="AI33" i="41"/>
  <c r="AE35" i="41"/>
  <c r="AC35" i="41"/>
  <c r="AA35" i="41"/>
  <c r="AF35" i="41"/>
  <c r="AD35" i="41"/>
  <c r="AB35" i="41"/>
  <c r="Z35" i="41"/>
  <c r="Y35" i="41"/>
  <c r="C17" i="30"/>
  <c r="B17" i="30"/>
  <c r="L17" i="30"/>
  <c r="H17" i="30"/>
  <c r="D17" i="30"/>
  <c r="G17" i="30"/>
  <c r="J17" i="30"/>
  <c r="E17" i="30"/>
  <c r="F17" i="30"/>
  <c r="I17" i="30"/>
  <c r="AR36" i="52"/>
  <c r="C36" i="52"/>
  <c r="D36" i="52"/>
  <c r="E36" i="52"/>
  <c r="F36" i="52"/>
  <c r="G36" i="52"/>
  <c r="H36" i="52"/>
  <c r="I36" i="52"/>
  <c r="J36" i="52"/>
  <c r="K36" i="52"/>
  <c r="L36" i="52"/>
  <c r="M36" i="52"/>
  <c r="N36" i="52"/>
  <c r="O36" i="52"/>
  <c r="P36" i="52"/>
  <c r="Q36" i="52"/>
  <c r="R36" i="52"/>
  <c r="S36" i="52"/>
  <c r="T36" i="52"/>
  <c r="U36" i="52"/>
  <c r="V36" i="52"/>
  <c r="W36" i="52"/>
  <c r="X36" i="52"/>
  <c r="Y36" i="52"/>
  <c r="Z36" i="52"/>
  <c r="AA36" i="52"/>
  <c r="AB36" i="52"/>
  <c r="AC36" i="52"/>
  <c r="AD36" i="52"/>
  <c r="AE36" i="52"/>
  <c r="AF36" i="52"/>
  <c r="AG36" i="52"/>
  <c r="AH36" i="52"/>
  <c r="AI36" i="52"/>
  <c r="AJ36" i="52"/>
  <c r="AK36" i="52"/>
  <c r="AL36" i="52"/>
  <c r="AM36" i="52"/>
  <c r="AN36" i="52"/>
  <c r="AO36" i="52"/>
  <c r="AP36" i="52"/>
  <c r="AQ36" i="52"/>
  <c r="B36" i="52"/>
  <c r="B29" i="52"/>
  <c r="C29" i="52"/>
  <c r="D29" i="52"/>
  <c r="E29" i="52"/>
  <c r="F29" i="52"/>
  <c r="G29" i="52"/>
  <c r="H29" i="52"/>
  <c r="I29" i="52"/>
  <c r="J29" i="52"/>
  <c r="K29" i="52"/>
  <c r="L29" i="52"/>
  <c r="M29" i="52"/>
  <c r="N29" i="52"/>
  <c r="O29" i="52"/>
  <c r="P29" i="52"/>
  <c r="Q29" i="52"/>
  <c r="R29" i="52"/>
  <c r="S29" i="52"/>
  <c r="T29" i="52"/>
  <c r="U29" i="52"/>
  <c r="V29" i="52"/>
  <c r="W29" i="52"/>
  <c r="X29" i="52"/>
  <c r="Y29" i="52"/>
  <c r="Z29" i="52"/>
  <c r="AA29" i="52"/>
  <c r="AB29" i="52"/>
  <c r="AC29" i="52"/>
  <c r="AD29" i="52"/>
  <c r="AE29" i="52"/>
  <c r="AF29" i="52"/>
  <c r="AG29" i="52"/>
  <c r="AH29" i="52"/>
  <c r="AI29" i="52"/>
  <c r="AJ29" i="52"/>
  <c r="AK29" i="52"/>
  <c r="AL29" i="52"/>
  <c r="AM29" i="52"/>
  <c r="AN29" i="52"/>
  <c r="AO29" i="52"/>
  <c r="AP29" i="52"/>
  <c r="AQ29" i="52"/>
  <c r="B79" i="52"/>
  <c r="AI35" i="41" l="1"/>
  <c r="E34" i="70"/>
  <c r="D34" i="70"/>
  <c r="C34" i="70"/>
  <c r="H35" i="70" l="1"/>
  <c r="I35" i="70"/>
  <c r="J35" i="70"/>
  <c r="K35" i="70"/>
  <c r="L35" i="70"/>
  <c r="H36" i="70"/>
  <c r="I36" i="70"/>
  <c r="J36" i="70"/>
  <c r="K36" i="70"/>
  <c r="F37" i="70"/>
  <c r="G37" i="70"/>
  <c r="H37" i="70"/>
  <c r="I37" i="70"/>
  <c r="J37" i="70"/>
  <c r="K37" i="70"/>
  <c r="L37" i="70"/>
  <c r="F38" i="70"/>
  <c r="G38" i="70"/>
  <c r="H38" i="70"/>
  <c r="I38" i="70"/>
  <c r="J38" i="70"/>
  <c r="K38" i="70"/>
  <c r="L38" i="70"/>
  <c r="F39" i="70"/>
  <c r="G39" i="70"/>
  <c r="H39" i="70"/>
  <c r="I39" i="70"/>
  <c r="J39" i="70"/>
  <c r="K39" i="70"/>
  <c r="L39" i="70"/>
  <c r="H40" i="70"/>
  <c r="I40" i="70"/>
  <c r="J40" i="70"/>
  <c r="K40" i="70"/>
  <c r="L40" i="70"/>
  <c r="F41" i="70"/>
  <c r="G41" i="70"/>
  <c r="H41" i="70"/>
  <c r="I41" i="70"/>
  <c r="J41" i="70"/>
  <c r="K41" i="70"/>
  <c r="L41" i="70"/>
  <c r="F42" i="70"/>
  <c r="G42" i="70"/>
  <c r="H42" i="70"/>
  <c r="I42" i="70"/>
  <c r="J42" i="70"/>
  <c r="K42" i="70"/>
  <c r="L42" i="70"/>
  <c r="F43" i="70"/>
  <c r="G43" i="70"/>
  <c r="H43" i="70"/>
  <c r="I43" i="70"/>
  <c r="J43" i="70"/>
  <c r="K43" i="70"/>
  <c r="L43" i="70"/>
  <c r="F44" i="70"/>
  <c r="G44" i="70"/>
  <c r="H44" i="70"/>
  <c r="I44" i="70"/>
  <c r="J44" i="70"/>
  <c r="L44" i="70"/>
  <c r="F45" i="70"/>
  <c r="G45" i="70"/>
  <c r="H45" i="70"/>
  <c r="I45" i="70"/>
  <c r="J45" i="70"/>
  <c r="K45" i="70"/>
  <c r="L45" i="70"/>
  <c r="F46" i="70"/>
  <c r="G46" i="70"/>
  <c r="H46" i="70"/>
  <c r="I46" i="70"/>
  <c r="J46" i="70"/>
  <c r="K46" i="70"/>
  <c r="L46" i="70"/>
  <c r="F47" i="70"/>
  <c r="G47" i="70"/>
  <c r="H47" i="70"/>
  <c r="I47" i="70"/>
  <c r="J47" i="70"/>
  <c r="K47" i="70"/>
  <c r="L47" i="70"/>
  <c r="F48" i="70"/>
  <c r="G48" i="70"/>
  <c r="H48" i="70"/>
  <c r="I48" i="70"/>
  <c r="J48" i="70"/>
  <c r="K48" i="70"/>
  <c r="L48" i="70"/>
  <c r="F49" i="70"/>
  <c r="G49" i="70"/>
  <c r="H49" i="70"/>
  <c r="I49" i="70"/>
  <c r="J49" i="70"/>
  <c r="K49" i="70"/>
  <c r="L49" i="70"/>
  <c r="E37" i="70"/>
  <c r="E38" i="70"/>
  <c r="E39" i="70"/>
  <c r="E41" i="70"/>
  <c r="E42" i="70"/>
  <c r="E43" i="70"/>
  <c r="E44" i="70"/>
  <c r="E45" i="70"/>
  <c r="E46" i="70"/>
  <c r="E47" i="70"/>
  <c r="E48" i="70"/>
  <c r="E49" i="70"/>
  <c r="D37" i="70"/>
  <c r="D38" i="70"/>
  <c r="D39" i="70"/>
  <c r="D41" i="70"/>
  <c r="D42" i="70"/>
  <c r="D43" i="70"/>
  <c r="D44" i="70"/>
  <c r="D45" i="70"/>
  <c r="D46" i="70"/>
  <c r="D47" i="70"/>
  <c r="D48" i="70"/>
  <c r="D49" i="70"/>
  <c r="C37" i="70"/>
  <c r="C38" i="70"/>
  <c r="C39" i="70"/>
  <c r="C41" i="70"/>
  <c r="C42" i="70"/>
  <c r="C43" i="70"/>
  <c r="C44" i="70"/>
  <c r="C45" i="70"/>
  <c r="C46" i="70"/>
  <c r="C47" i="70"/>
  <c r="C48" i="70"/>
  <c r="C49" i="70"/>
  <c r="B37" i="70"/>
  <c r="B38" i="70"/>
  <c r="B39" i="70"/>
  <c r="B42" i="70"/>
  <c r="B43" i="70"/>
  <c r="B44" i="70"/>
  <c r="B45" i="70"/>
  <c r="B46" i="70"/>
  <c r="B47" i="70"/>
  <c r="B48" i="70"/>
  <c r="B49" i="70"/>
  <c r="F34" i="70"/>
  <c r="G34" i="70"/>
  <c r="H34" i="70"/>
  <c r="I34" i="70"/>
  <c r="J34" i="70"/>
  <c r="K34" i="70"/>
  <c r="C29" i="70"/>
  <c r="D29" i="70"/>
  <c r="F29" i="70"/>
  <c r="G29" i="70"/>
  <c r="H29" i="70"/>
  <c r="I29" i="70"/>
  <c r="J29" i="70"/>
  <c r="B29" i="70"/>
  <c r="H50" i="70" l="1"/>
  <c r="C50" i="70"/>
  <c r="E50" i="70"/>
  <c r="D50" i="70"/>
  <c r="B50" i="70"/>
  <c r="J50" i="70"/>
  <c r="I50" i="70"/>
  <c r="G50" i="70"/>
  <c r="F50" i="70"/>
  <c r="AQ118" i="52"/>
  <c r="AR118" i="52"/>
  <c r="AQ119" i="52"/>
  <c r="AR119" i="52"/>
  <c r="O118" i="52"/>
  <c r="P118" i="52"/>
  <c r="Q118" i="52"/>
  <c r="R118" i="52"/>
  <c r="S118" i="52"/>
  <c r="T118" i="52"/>
  <c r="U118" i="52"/>
  <c r="V118" i="52"/>
  <c r="W118" i="52"/>
  <c r="X118" i="52"/>
  <c r="Y118" i="52"/>
  <c r="Z118" i="52"/>
  <c r="AA118" i="52"/>
  <c r="AB118" i="52"/>
  <c r="AC118" i="52"/>
  <c r="AD118" i="52"/>
  <c r="AE118" i="52"/>
  <c r="AF118" i="52"/>
  <c r="AG118" i="52"/>
  <c r="AH118" i="52"/>
  <c r="AI118" i="52"/>
  <c r="AJ118" i="52"/>
  <c r="AK118" i="52"/>
  <c r="AL118" i="52"/>
  <c r="AM118" i="52"/>
  <c r="AN118" i="52"/>
  <c r="AO118" i="52"/>
  <c r="AP118" i="52"/>
  <c r="O119" i="52"/>
  <c r="P119" i="52"/>
  <c r="Q119" i="52"/>
  <c r="R119" i="52"/>
  <c r="S119" i="52"/>
  <c r="T119" i="52"/>
  <c r="U119" i="52"/>
  <c r="V119" i="52"/>
  <c r="W119" i="52"/>
  <c r="X119" i="52"/>
  <c r="Y119" i="52"/>
  <c r="Z119" i="52"/>
  <c r="AA119" i="52"/>
  <c r="AB119" i="52"/>
  <c r="AC119" i="52"/>
  <c r="AD119" i="52"/>
  <c r="AE119" i="52"/>
  <c r="AF119" i="52"/>
  <c r="AG119" i="52"/>
  <c r="AH119" i="52"/>
  <c r="AI119" i="52"/>
  <c r="AJ119" i="52"/>
  <c r="AK119" i="52"/>
  <c r="AL119" i="52"/>
  <c r="AM119" i="52"/>
  <c r="AN119" i="52"/>
  <c r="AO119" i="52"/>
  <c r="AP119" i="52"/>
  <c r="N119" i="52"/>
  <c r="N118" i="52"/>
  <c r="AR105" i="52" l="1"/>
  <c r="AW202" i="58" l="1"/>
  <c r="AX202" i="58"/>
  <c r="AW145" i="58"/>
  <c r="AX145" i="58"/>
  <c r="AW151" i="58"/>
  <c r="AX151" i="58"/>
  <c r="AW150" i="58"/>
  <c r="AX150" i="58"/>
  <c r="AY145" i="58" l="1"/>
  <c r="AZ145" i="58" s="1"/>
  <c r="AY150" i="58"/>
  <c r="AZ150" i="58" s="1"/>
  <c r="AY151" i="58"/>
  <c r="AZ151" i="58" s="1"/>
  <c r="AY202" i="58"/>
  <c r="AZ202" i="58" s="1"/>
  <c r="AR88" i="52" l="1"/>
  <c r="AR79" i="52" l="1"/>
  <c r="AR78" i="52"/>
  <c r="C79" i="52"/>
  <c r="D79" i="52"/>
  <c r="E79" i="52"/>
  <c r="F79" i="52"/>
  <c r="G79" i="52"/>
  <c r="H79" i="52"/>
  <c r="I79" i="52"/>
  <c r="J79" i="52"/>
  <c r="K79" i="52"/>
  <c r="L79" i="52"/>
  <c r="M79" i="52"/>
  <c r="N79" i="52"/>
  <c r="O79" i="52"/>
  <c r="P79" i="52"/>
  <c r="Q79" i="52"/>
  <c r="R79" i="52"/>
  <c r="S79" i="52"/>
  <c r="T79" i="52"/>
  <c r="U79" i="52"/>
  <c r="V79" i="52"/>
  <c r="W79" i="52"/>
  <c r="X79" i="52"/>
  <c r="Y79" i="52"/>
  <c r="Z79" i="52"/>
  <c r="AA79" i="52"/>
  <c r="AB79" i="52"/>
  <c r="AC79" i="52"/>
  <c r="AD79" i="52"/>
  <c r="AE79" i="52"/>
  <c r="AF79" i="52"/>
  <c r="AG79" i="52"/>
  <c r="AH79" i="52"/>
  <c r="AI79" i="52"/>
  <c r="AJ79" i="52"/>
  <c r="AK79" i="52"/>
  <c r="AL79" i="52"/>
  <c r="AM79" i="52"/>
  <c r="AN79" i="52"/>
  <c r="AO79" i="52"/>
  <c r="AP79" i="52"/>
  <c r="AQ79" i="52"/>
  <c r="AS526" i="58" l="1"/>
  <c r="L54" i="70" s="1"/>
  <c r="AF61" i="52" l="1"/>
  <c r="AO60" i="52"/>
  <c r="Q60" i="52"/>
  <c r="I60" i="52"/>
  <c r="AK51" i="52"/>
  <c r="AC51" i="52"/>
  <c r="U51" i="52"/>
  <c r="M51" i="52"/>
  <c r="E51" i="52"/>
  <c r="O61" i="52"/>
  <c r="P60" i="52"/>
  <c r="D51" i="52"/>
  <c r="B61" i="52"/>
  <c r="AL61" i="52"/>
  <c r="AD61" i="52"/>
  <c r="V61" i="52"/>
  <c r="N61" i="52"/>
  <c r="F61" i="52"/>
  <c r="AM60" i="52"/>
  <c r="AE60" i="52"/>
  <c r="W60" i="52"/>
  <c r="O60" i="52"/>
  <c r="G60" i="52"/>
  <c r="AQ51" i="52"/>
  <c r="AI51" i="52"/>
  <c r="AA51" i="52"/>
  <c r="S51" i="52"/>
  <c r="K51" i="52"/>
  <c r="P61" i="52"/>
  <c r="B60" i="52"/>
  <c r="G61" i="52"/>
  <c r="H60" i="52"/>
  <c r="AR51" i="52"/>
  <c r="L51" i="52"/>
  <c r="AK61" i="52"/>
  <c r="AC61" i="52"/>
  <c r="U61" i="52"/>
  <c r="M61" i="52"/>
  <c r="E61" i="52"/>
  <c r="AL60" i="52"/>
  <c r="AD60" i="52"/>
  <c r="V60" i="52"/>
  <c r="N60" i="52"/>
  <c r="F60" i="52"/>
  <c r="AP51" i="52"/>
  <c r="AH51" i="52"/>
  <c r="Z51" i="52"/>
  <c r="R51" i="52"/>
  <c r="J51" i="52"/>
  <c r="C51" i="52"/>
  <c r="W61" i="52"/>
  <c r="T51" i="52"/>
  <c r="C61" i="52"/>
  <c r="C60" i="52"/>
  <c r="AR61" i="52"/>
  <c r="AJ61" i="52"/>
  <c r="AB61" i="52"/>
  <c r="T61" i="52"/>
  <c r="L61" i="52"/>
  <c r="D61" i="52"/>
  <c r="AK60" i="52"/>
  <c r="AC60" i="52"/>
  <c r="U60" i="52"/>
  <c r="M60" i="52"/>
  <c r="E60" i="52"/>
  <c r="AO51" i="52"/>
  <c r="AG51" i="52"/>
  <c r="Y51" i="52"/>
  <c r="Q51" i="52"/>
  <c r="I51" i="52"/>
  <c r="X61" i="52"/>
  <c r="Y60" i="52"/>
  <c r="AE61" i="52"/>
  <c r="X60" i="52"/>
  <c r="AB51" i="52"/>
  <c r="B51" i="52"/>
  <c r="AQ61" i="52"/>
  <c r="AI61" i="52"/>
  <c r="AA61" i="52"/>
  <c r="S61" i="52"/>
  <c r="K61" i="52"/>
  <c r="AR60" i="52"/>
  <c r="AJ60" i="52"/>
  <c r="AB60" i="52"/>
  <c r="T60" i="52"/>
  <c r="L60" i="52"/>
  <c r="D60" i="52"/>
  <c r="AN51" i="52"/>
  <c r="AF51" i="52"/>
  <c r="X51" i="52"/>
  <c r="P51" i="52"/>
  <c r="H51" i="52"/>
  <c r="I26" i="52"/>
  <c r="I57" i="52" s="1"/>
  <c r="H61" i="52"/>
  <c r="AN60" i="52"/>
  <c r="AJ51" i="52"/>
  <c r="AP61" i="52"/>
  <c r="AH61" i="52"/>
  <c r="Z61" i="52"/>
  <c r="R61" i="52"/>
  <c r="J61" i="52"/>
  <c r="AQ60" i="52"/>
  <c r="AI60" i="52"/>
  <c r="AA60" i="52"/>
  <c r="S60" i="52"/>
  <c r="K60" i="52"/>
  <c r="AM51" i="52"/>
  <c r="AE51" i="52"/>
  <c r="W51" i="52"/>
  <c r="O51" i="52"/>
  <c r="G51" i="52"/>
  <c r="AN61" i="52"/>
  <c r="AG60" i="52"/>
  <c r="AM61" i="52"/>
  <c r="AF60" i="52"/>
  <c r="AO61" i="52"/>
  <c r="AG61" i="52"/>
  <c r="Y61" i="52"/>
  <c r="Q61" i="52"/>
  <c r="I61" i="52"/>
  <c r="AP60" i="52"/>
  <c r="AH60" i="52"/>
  <c r="Z60" i="52"/>
  <c r="R60" i="52"/>
  <c r="J60" i="52"/>
  <c r="AL51" i="52"/>
  <c r="AD51" i="52"/>
  <c r="V51" i="52"/>
  <c r="N51" i="52"/>
  <c r="F51" i="52"/>
  <c r="D4" i="48"/>
  <c r="E4" i="48"/>
  <c r="C4" i="48"/>
  <c r="T21" i="52" l="1"/>
  <c r="T56" i="52" s="1"/>
  <c r="AN33" i="52"/>
  <c r="AN58" i="52" s="1"/>
  <c r="E21" i="52"/>
  <c r="E56" i="52" s="1"/>
  <c r="AK21" i="52"/>
  <c r="AK56" i="52" s="1"/>
  <c r="AM33" i="52"/>
  <c r="AM58" i="52" s="1"/>
  <c r="AP21" i="52"/>
  <c r="AP56" i="52" s="1"/>
  <c r="V21" i="52"/>
  <c r="V56" i="52" s="1"/>
  <c r="D26" i="52"/>
  <c r="D57" i="52" s="1"/>
  <c r="AF21" i="52"/>
  <c r="AF56" i="52" s="1"/>
  <c r="T33" i="52"/>
  <c r="T58" i="52" s="1"/>
  <c r="F43" i="52"/>
  <c r="F59" i="52" s="1"/>
  <c r="AA26" i="52"/>
  <c r="AA57" i="52" s="1"/>
  <c r="O21" i="52"/>
  <c r="O56" i="52" s="1"/>
  <c r="K21" i="52"/>
  <c r="K56" i="52" s="1"/>
  <c r="M26" i="52"/>
  <c r="M57" i="52" s="1"/>
  <c r="AL21" i="52"/>
  <c r="AL56" i="52" s="1"/>
  <c r="AQ43" i="52"/>
  <c r="AQ59" i="52" s="1"/>
  <c r="AH33" i="52"/>
  <c r="AH58" i="52" s="1"/>
  <c r="AG26" i="52"/>
  <c r="AG57" i="52" s="1"/>
  <c r="J43" i="52"/>
  <c r="J59" i="52" s="1"/>
  <c r="U26" i="52"/>
  <c r="U57" i="52" s="1"/>
  <c r="G26" i="52"/>
  <c r="G57" i="52" s="1"/>
  <c r="C33" i="52"/>
  <c r="C58" i="52" s="1"/>
  <c r="O26" i="52"/>
  <c r="O57" i="52" s="1"/>
  <c r="J33" i="52"/>
  <c r="J58" i="52" s="1"/>
  <c r="AR21" i="52"/>
  <c r="AR56" i="52" s="1"/>
  <c r="S26" i="52"/>
  <c r="S57" i="52" s="1"/>
  <c r="U21" i="52"/>
  <c r="U56" i="52" s="1"/>
  <c r="B26" i="52"/>
  <c r="B57" i="52" s="1"/>
  <c r="N43" i="52"/>
  <c r="N59" i="52" s="1"/>
  <c r="Y21" i="52"/>
  <c r="Y56" i="52" s="1"/>
  <c r="R43" i="52"/>
  <c r="R59" i="52" s="1"/>
  <c r="J21" i="52"/>
  <c r="J56" i="52" s="1"/>
  <c r="AB21" i="52"/>
  <c r="AB56" i="52" s="1"/>
  <c r="P33" i="52"/>
  <c r="P58" i="52" s="1"/>
  <c r="AP33" i="52"/>
  <c r="AP58" i="52" s="1"/>
  <c r="D21" i="52"/>
  <c r="D56" i="52" s="1"/>
  <c r="AG33" i="52"/>
  <c r="AG58" i="52" s="1"/>
  <c r="O33" i="52"/>
  <c r="O58" i="52" s="1"/>
  <c r="AL33" i="52"/>
  <c r="AL58" i="52" s="1"/>
  <c r="N21" i="52"/>
  <c r="N56" i="52" s="1"/>
  <c r="J26" i="52"/>
  <c r="J57" i="52" s="1"/>
  <c r="AP26" i="52"/>
  <c r="AP57" i="52" s="1"/>
  <c r="M33" i="52"/>
  <c r="M58" i="52" s="1"/>
  <c r="R21" i="52"/>
  <c r="R56" i="52" s="1"/>
  <c r="X26" i="52"/>
  <c r="X57" i="52" s="1"/>
  <c r="F33" i="52"/>
  <c r="F58" i="52" s="1"/>
  <c r="O43" i="52"/>
  <c r="O59" i="52" s="1"/>
  <c r="AC26" i="52"/>
  <c r="AC57" i="52" s="1"/>
  <c r="E43" i="52"/>
  <c r="E59" i="52" s="1"/>
  <c r="C43" i="52"/>
  <c r="C59" i="52" s="1"/>
  <c r="I33" i="52"/>
  <c r="I58" i="52" s="1"/>
  <c r="B43" i="52"/>
  <c r="B59" i="52" s="1"/>
  <c r="H33" i="52"/>
  <c r="H58" i="52" s="1"/>
  <c r="AJ43" i="52"/>
  <c r="AJ59" i="52" s="1"/>
  <c r="AJ26" i="52"/>
  <c r="AJ57" i="52" s="1"/>
  <c r="AO33" i="52"/>
  <c r="AO58" i="52" s="1"/>
  <c r="W33" i="52"/>
  <c r="W58" i="52" s="1"/>
  <c r="AD26" i="52"/>
  <c r="AD57" i="52" s="1"/>
  <c r="AA21" i="52"/>
  <c r="AA56" i="52" s="1"/>
  <c r="AG21" i="52"/>
  <c r="AG56" i="52" s="1"/>
  <c r="AM26" i="52"/>
  <c r="AM57" i="52" s="1"/>
  <c r="U33" i="52"/>
  <c r="U58" i="52" s="1"/>
  <c r="AR33" i="52"/>
  <c r="AR58" i="52" s="1"/>
  <c r="Z33" i="52"/>
  <c r="Z58" i="52" s="1"/>
  <c r="AD43" i="52"/>
  <c r="AD59" i="52" s="1"/>
  <c r="H21" i="52"/>
  <c r="H56" i="52" s="1"/>
  <c r="S33" i="52"/>
  <c r="S58" i="52" s="1"/>
  <c r="AA43" i="52"/>
  <c r="AA59" i="52" s="1"/>
  <c r="P26" i="52"/>
  <c r="P57" i="52" s="1"/>
  <c r="AB26" i="52"/>
  <c r="AB57" i="52" s="1"/>
  <c r="AM21" i="52"/>
  <c r="AM56" i="52" s="1"/>
  <c r="AF43" i="52"/>
  <c r="AF59" i="52" s="1"/>
  <c r="AI21" i="52"/>
  <c r="AI56" i="52" s="1"/>
  <c r="L21" i="52"/>
  <c r="L56" i="52" s="1"/>
  <c r="R26" i="52"/>
  <c r="R57" i="52" s="1"/>
  <c r="AB43" i="52"/>
  <c r="AB59" i="52" s="1"/>
  <c r="AC21" i="52"/>
  <c r="AC56" i="52" s="1"/>
  <c r="AI26" i="52"/>
  <c r="AI57" i="52" s="1"/>
  <c r="G43" i="52"/>
  <c r="G59" i="52" s="1"/>
  <c r="AN21" i="52"/>
  <c r="AN56" i="52" s="1"/>
  <c r="AE21" i="52"/>
  <c r="AE56" i="52" s="1"/>
  <c r="AM43" i="52"/>
  <c r="AM59" i="52" s="1"/>
  <c r="L26" i="52"/>
  <c r="L57" i="52" s="1"/>
  <c r="C26" i="52"/>
  <c r="C57" i="52" s="1"/>
  <c r="Q26" i="52"/>
  <c r="Q57" i="52" s="1"/>
  <c r="H43" i="52"/>
  <c r="H59" i="52" s="1"/>
  <c r="R33" i="52"/>
  <c r="R58" i="52" s="1"/>
  <c r="AR26" i="52"/>
  <c r="AR57" i="52" s="1"/>
  <c r="AC43" i="52"/>
  <c r="AC59" i="52" s="1"/>
  <c r="W43" i="52"/>
  <c r="W59" i="52" s="1"/>
  <c r="AO21" i="52"/>
  <c r="AO56" i="52" s="1"/>
  <c r="AC33" i="52"/>
  <c r="AC58" i="52" s="1"/>
  <c r="AH21" i="52"/>
  <c r="AH56" i="52" s="1"/>
  <c r="V33" i="52"/>
  <c r="V58" i="52" s="1"/>
  <c r="D33" i="52"/>
  <c r="D58" i="52" s="1"/>
  <c r="AQ33" i="52"/>
  <c r="AQ58" i="52" s="1"/>
  <c r="S21" i="52"/>
  <c r="S56" i="52" s="1"/>
  <c r="G33" i="52"/>
  <c r="G58" i="52" s="1"/>
  <c r="AD33" i="52"/>
  <c r="AD58" i="52" s="1"/>
  <c r="M21" i="52"/>
  <c r="M56" i="52" s="1"/>
  <c r="AJ21" i="52"/>
  <c r="AJ56" i="52" s="1"/>
  <c r="X33" i="52"/>
  <c r="X58" i="52" s="1"/>
  <c r="Z43" i="52"/>
  <c r="Z59" i="52" s="1"/>
  <c r="AB33" i="52"/>
  <c r="AB58" i="52" s="1"/>
  <c r="AK43" i="52"/>
  <c r="AK59" i="52" s="1"/>
  <c r="AE26" i="52"/>
  <c r="AE57" i="52" s="1"/>
  <c r="AF26" i="52"/>
  <c r="AF57" i="52" s="1"/>
  <c r="C21" i="52"/>
  <c r="C56" i="52" s="1"/>
  <c r="X21" i="52"/>
  <c r="X56" i="52" s="1"/>
  <c r="L33" i="52"/>
  <c r="L58" i="52" s="1"/>
  <c r="AI33" i="52"/>
  <c r="AI58" i="52" s="1"/>
  <c r="AN43" i="52"/>
  <c r="AN59" i="52" s="1"/>
  <c r="U43" i="52"/>
  <c r="U59" i="52" s="1"/>
  <c r="AE33" i="52"/>
  <c r="AE58" i="52" s="1"/>
  <c r="Z26" i="52"/>
  <c r="Z57" i="52" s="1"/>
  <c r="Q43" i="52"/>
  <c r="Q59" i="52" s="1"/>
  <c r="AA33" i="52"/>
  <c r="AA58" i="52" s="1"/>
  <c r="Y33" i="52"/>
  <c r="Y58" i="52" s="1"/>
  <c r="T43" i="52"/>
  <c r="T59" i="52" s="1"/>
  <c r="F21" i="52"/>
  <c r="F56" i="52" s="1"/>
  <c r="Q33" i="52"/>
  <c r="Q58" i="52" s="1"/>
  <c r="K43" i="52"/>
  <c r="K59" i="52" s="1"/>
  <c r="AD21" i="52"/>
  <c r="AD56" i="52" s="1"/>
  <c r="AP43" i="52"/>
  <c r="AP59" i="52" s="1"/>
  <c r="T26" i="52"/>
  <c r="T57" i="52" s="1"/>
  <c r="S43" i="52"/>
  <c r="S59" i="52" s="1"/>
  <c r="AF33" i="52"/>
  <c r="AF58" i="52" s="1"/>
  <c r="N26" i="52"/>
  <c r="N57" i="52" s="1"/>
  <c r="X43" i="52"/>
  <c r="X59" i="52" s="1"/>
  <c r="AQ26" i="52"/>
  <c r="AQ57" i="52" s="1"/>
  <c r="E26" i="52"/>
  <c r="E57" i="52" s="1"/>
  <c r="F26" i="52"/>
  <c r="F57" i="52" s="1"/>
  <c r="H26" i="52"/>
  <c r="H57" i="52" s="1"/>
  <c r="W26" i="52"/>
  <c r="W57" i="52" s="1"/>
  <c r="G21" i="52"/>
  <c r="G56" i="52" s="1"/>
  <c r="AJ33" i="52"/>
  <c r="AJ58" i="52" s="1"/>
  <c r="AO43" i="52"/>
  <c r="AO59" i="52" s="1"/>
  <c r="V43" i="52"/>
  <c r="V59" i="52" s="1"/>
  <c r="B33" i="52"/>
  <c r="B58" i="52" s="1"/>
  <c r="AH43" i="52"/>
  <c r="AH59" i="52" s="1"/>
  <c r="AL43" i="52"/>
  <c r="AL59" i="52" s="1"/>
  <c r="D43" i="52"/>
  <c r="D59" i="52" s="1"/>
  <c r="Z21" i="52"/>
  <c r="Z56" i="52" s="1"/>
  <c r="N33" i="52"/>
  <c r="N58" i="52" s="1"/>
  <c r="AK33" i="52"/>
  <c r="AK58" i="52" s="1"/>
  <c r="AE43" i="52"/>
  <c r="AE59" i="52" s="1"/>
  <c r="Y26" i="52"/>
  <c r="Y57" i="52" s="1"/>
  <c r="K26" i="52"/>
  <c r="K57" i="52" s="1"/>
  <c r="AK26" i="52"/>
  <c r="AK57" i="52" s="1"/>
  <c r="K33" i="52"/>
  <c r="K58" i="52" s="1"/>
  <c r="AN26" i="52"/>
  <c r="AN57" i="52" s="1"/>
  <c r="AH26" i="52"/>
  <c r="AH57" i="52" s="1"/>
  <c r="P21" i="52"/>
  <c r="P56" i="52" s="1"/>
  <c r="I43" i="52"/>
  <c r="I59" i="52" s="1"/>
  <c r="I21" i="52"/>
  <c r="I56" i="52" s="1"/>
  <c r="AG43" i="52"/>
  <c r="AG59" i="52" s="1"/>
  <c r="Q21" i="52"/>
  <c r="Q56" i="52" s="1"/>
  <c r="E33" i="52"/>
  <c r="E58" i="52" s="1"/>
  <c r="AL26" i="52"/>
  <c r="AL57" i="52" s="1"/>
  <c r="AR43" i="52"/>
  <c r="AR59" i="52" s="1"/>
  <c r="V26" i="52"/>
  <c r="V57" i="52" s="1"/>
  <c r="Y43" i="52"/>
  <c r="Y59" i="52" s="1"/>
  <c r="B21" i="52"/>
  <c r="B56" i="52" s="1"/>
  <c r="M43" i="52"/>
  <c r="M59" i="52" s="1"/>
  <c r="AI43" i="52"/>
  <c r="AI59" i="52" s="1"/>
  <c r="P43" i="52"/>
  <c r="P59" i="52" s="1"/>
  <c r="W21" i="52"/>
  <c r="W56" i="52" s="1"/>
  <c r="L43" i="52"/>
  <c r="L59" i="52" s="1"/>
  <c r="AO26" i="52"/>
  <c r="AO57" i="52" s="1"/>
  <c r="N7" i="63"/>
  <c r="N8" i="63"/>
  <c r="N9" i="63"/>
  <c r="N10" i="63"/>
  <c r="N11" i="63"/>
  <c r="N12" i="63"/>
  <c r="N13" i="63"/>
  <c r="N14" i="63"/>
  <c r="N15" i="63"/>
  <c r="N16" i="63"/>
  <c r="N17" i="63"/>
  <c r="N18" i="63"/>
  <c r="N19" i="63"/>
  <c r="N20" i="63"/>
  <c r="N21" i="63"/>
  <c r="N22" i="63"/>
  <c r="N29" i="63"/>
  <c r="N23" i="63"/>
  <c r="N27" i="63"/>
  <c r="N28" i="63"/>
  <c r="N25" i="63"/>
  <c r="N26" i="63"/>
  <c r="N30" i="63"/>
  <c r="N24" i="63"/>
  <c r="N31" i="63"/>
  <c r="N32" i="63"/>
  <c r="N33" i="63"/>
  <c r="N34" i="63"/>
  <c r="N35" i="63"/>
  <c r="N36" i="63"/>
  <c r="N37" i="63"/>
  <c r="N38" i="63"/>
  <c r="N39" i="63"/>
  <c r="N40" i="63"/>
  <c r="N41" i="63"/>
  <c r="N42" i="63"/>
  <c r="N43" i="63"/>
  <c r="N44" i="63"/>
  <c r="N45" i="63"/>
  <c r="N46" i="63"/>
  <c r="N47" i="63"/>
  <c r="N49" i="63"/>
  <c r="N50" i="63"/>
  <c r="N51" i="63"/>
  <c r="N52" i="63"/>
  <c r="N53" i="63"/>
  <c r="N54" i="63"/>
  <c r="N55" i="63"/>
  <c r="N56" i="63"/>
  <c r="N57" i="63"/>
  <c r="N58" i="63"/>
  <c r="N59" i="63"/>
  <c r="N60" i="63"/>
  <c r="N61" i="63"/>
  <c r="N62" i="63"/>
  <c r="N63" i="63"/>
  <c r="N64" i="63"/>
  <c r="N65" i="63"/>
  <c r="N66" i="63"/>
  <c r="N67" i="63"/>
  <c r="N68" i="63"/>
  <c r="N69" i="63"/>
  <c r="N70" i="63"/>
  <c r="N71" i="63"/>
  <c r="N72" i="63"/>
  <c r="N73" i="63"/>
  <c r="N74" i="63"/>
  <c r="N75" i="63"/>
  <c r="N76" i="63"/>
  <c r="N77" i="63"/>
  <c r="N48" i="63"/>
  <c r="N78" i="63"/>
  <c r="N79" i="63"/>
  <c r="N80" i="63"/>
  <c r="N81" i="63"/>
  <c r="N82" i="63"/>
  <c r="N83" i="63"/>
  <c r="N84" i="63"/>
  <c r="N85" i="63"/>
  <c r="N86" i="63"/>
  <c r="N87" i="63"/>
  <c r="N88" i="63"/>
  <c r="N89" i="63"/>
  <c r="N90" i="63"/>
  <c r="N91" i="63"/>
  <c r="N92" i="63"/>
  <c r="N93" i="63"/>
  <c r="N6" i="63"/>
  <c r="D94" i="63"/>
  <c r="E94" i="63"/>
  <c r="F94" i="63"/>
  <c r="G94" i="63"/>
  <c r="H94" i="63"/>
  <c r="I94" i="63"/>
  <c r="J94" i="63"/>
  <c r="K94" i="63"/>
  <c r="L94" i="63"/>
  <c r="M94" i="63"/>
  <c r="T62" i="52" l="1"/>
  <c r="T69" i="52" s="1"/>
  <c r="Z46" i="52"/>
  <c r="Z103" i="52" s="1"/>
  <c r="Z104" i="52" s="1"/>
  <c r="Z105" i="52" s="1"/>
  <c r="AM62" i="52"/>
  <c r="AM69" i="52" s="1"/>
  <c r="N62" i="52"/>
  <c r="N69" i="52" s="1"/>
  <c r="AA62" i="52"/>
  <c r="AA69" i="52" s="1"/>
  <c r="X62" i="52"/>
  <c r="X69" i="52" s="1"/>
  <c r="M62" i="52"/>
  <c r="M69" i="52" s="1"/>
  <c r="O62" i="52"/>
  <c r="O69" i="52" s="1"/>
  <c r="AJ62" i="52"/>
  <c r="AJ82" i="52" s="1"/>
  <c r="AJ91" i="52" s="1"/>
  <c r="AP62" i="52"/>
  <c r="AP68" i="52" s="1"/>
  <c r="I62" i="52"/>
  <c r="I69" i="52" s="1"/>
  <c r="J62" i="52"/>
  <c r="J71" i="52" s="1"/>
  <c r="O46" i="52"/>
  <c r="O103" i="52" s="1"/>
  <c r="O104" i="52" s="1"/>
  <c r="O105" i="52" s="1"/>
  <c r="R62" i="52"/>
  <c r="R69" i="52" s="1"/>
  <c r="AA46" i="52"/>
  <c r="AA97" i="52" s="1"/>
  <c r="AF46" i="52"/>
  <c r="AF52" i="52" s="1"/>
  <c r="AF50" i="52" s="1"/>
  <c r="AM46" i="52"/>
  <c r="AM97" i="52" s="1"/>
  <c r="U62" i="52"/>
  <c r="U69" i="52" s="1"/>
  <c r="S62" i="52"/>
  <c r="S69" i="52" s="1"/>
  <c r="AB62" i="52"/>
  <c r="AB72" i="52" s="1"/>
  <c r="AF62" i="52"/>
  <c r="AF69" i="52" s="1"/>
  <c r="AE46" i="52"/>
  <c r="AE103" i="52" s="1"/>
  <c r="G62" i="52"/>
  <c r="G69" i="52" s="1"/>
  <c r="AG46" i="52"/>
  <c r="AG103" i="52" s="1"/>
  <c r="AG104" i="52" s="1"/>
  <c r="AG105" i="52" s="1"/>
  <c r="AK62" i="52"/>
  <c r="AK69" i="52" s="1"/>
  <c r="G46" i="52"/>
  <c r="G97" i="52" s="1"/>
  <c r="AR62" i="52"/>
  <c r="AS58" i="52" s="1"/>
  <c r="R46" i="52"/>
  <c r="R52" i="52" s="1"/>
  <c r="R50" i="52" s="1"/>
  <c r="T46" i="52"/>
  <c r="T103" i="52" s="1"/>
  <c r="T104" i="52" s="1"/>
  <c r="T105" i="52" s="1"/>
  <c r="L62" i="52"/>
  <c r="L82" i="52" s="1"/>
  <c r="L83" i="52" s="1"/>
  <c r="AG62" i="52"/>
  <c r="AG69" i="52" s="1"/>
  <c r="AD46" i="52"/>
  <c r="AD103" i="52" s="1"/>
  <c r="J46" i="52"/>
  <c r="J103" i="52" s="1"/>
  <c r="J104" i="52" s="1"/>
  <c r="J105" i="52" s="1"/>
  <c r="L46" i="52"/>
  <c r="L103" i="52" s="1"/>
  <c r="L104" i="52" s="1"/>
  <c r="L105" i="52" s="1"/>
  <c r="AJ46" i="52"/>
  <c r="AJ103" i="52" s="1"/>
  <c r="AJ104" i="52" s="1"/>
  <c r="AJ105" i="52" s="1"/>
  <c r="AN62" i="52"/>
  <c r="AN82" i="52" s="1"/>
  <c r="AN91" i="52" s="1"/>
  <c r="W46" i="52"/>
  <c r="W97" i="52" s="1"/>
  <c r="AL46" i="52"/>
  <c r="AL103" i="52" s="1"/>
  <c r="AH62" i="52"/>
  <c r="AH69" i="52" s="1"/>
  <c r="AC62" i="52"/>
  <c r="AC69" i="52" s="1"/>
  <c r="F62" i="52"/>
  <c r="F69" i="52" s="1"/>
  <c r="AH46" i="52"/>
  <c r="AH103" i="52" s="1"/>
  <c r="AH104" i="52" s="1"/>
  <c r="AH105" i="52" s="1"/>
  <c r="Y62" i="52"/>
  <c r="Y69" i="52" s="1"/>
  <c r="AD62" i="52"/>
  <c r="AD82" i="52" s="1"/>
  <c r="AD83" i="52" s="1"/>
  <c r="Z62" i="52"/>
  <c r="Z69" i="52" s="1"/>
  <c r="AO62" i="52"/>
  <c r="AO70" i="52" s="1"/>
  <c r="U46" i="52"/>
  <c r="U52" i="52" s="1"/>
  <c r="U50" i="52" s="1"/>
  <c r="AR46" i="52"/>
  <c r="AR52" i="52" s="1"/>
  <c r="AS51" i="52" s="1"/>
  <c r="AE62" i="52"/>
  <c r="AE70" i="52" s="1"/>
  <c r="C46" i="52"/>
  <c r="C97" i="52" s="1"/>
  <c r="AB46" i="52"/>
  <c r="AB103" i="52" s="1"/>
  <c r="AB104" i="52" s="1"/>
  <c r="AB105" i="52" s="1"/>
  <c r="AP46" i="52"/>
  <c r="AP103" i="52" s="1"/>
  <c r="AP104" i="52" s="1"/>
  <c r="AP105" i="52" s="1"/>
  <c r="Y46" i="52"/>
  <c r="Y97" i="52" s="1"/>
  <c r="I46" i="52"/>
  <c r="I103" i="52" s="1"/>
  <c r="I104" i="52" s="1"/>
  <c r="I105" i="52" s="1"/>
  <c r="AN46" i="52"/>
  <c r="AN52" i="52" s="1"/>
  <c r="AN50" i="52" s="1"/>
  <c r="S46" i="52"/>
  <c r="S52" i="52" s="1"/>
  <c r="S50" i="52" s="1"/>
  <c r="E62" i="52"/>
  <c r="E69" i="52" s="1"/>
  <c r="X46" i="52"/>
  <c r="X52" i="52" s="1"/>
  <c r="X50" i="52" s="1"/>
  <c r="P62" i="52"/>
  <c r="P68" i="52" s="1"/>
  <c r="K62" i="52"/>
  <c r="K69" i="52" s="1"/>
  <c r="W62" i="52"/>
  <c r="W69" i="52" s="1"/>
  <c r="AC46" i="52"/>
  <c r="AC52" i="52" s="1"/>
  <c r="AC50" i="52" s="1"/>
  <c r="N46" i="52"/>
  <c r="N97" i="52" s="1"/>
  <c r="AI62" i="52"/>
  <c r="AI69" i="52" s="1"/>
  <c r="Q62" i="52"/>
  <c r="Q69" i="52" s="1"/>
  <c r="AL62" i="52"/>
  <c r="AL69" i="52" s="1"/>
  <c r="H62" i="52"/>
  <c r="H69" i="52" s="1"/>
  <c r="K46" i="52"/>
  <c r="K103" i="52" s="1"/>
  <c r="K104" i="52" s="1"/>
  <c r="K105" i="52" s="1"/>
  <c r="F46" i="52"/>
  <c r="F52" i="52" s="1"/>
  <c r="F50" i="52" s="1"/>
  <c r="B46" i="52"/>
  <c r="B52" i="52" s="1"/>
  <c r="B50" i="52" s="1"/>
  <c r="H46" i="52"/>
  <c r="H103" i="52" s="1"/>
  <c r="V46" i="52"/>
  <c r="V52" i="52" s="1"/>
  <c r="V50" i="52" s="1"/>
  <c r="V62" i="52"/>
  <c r="V69" i="52" s="1"/>
  <c r="P46" i="52"/>
  <c r="P52" i="52" s="1"/>
  <c r="P50" i="52" s="1"/>
  <c r="AI46" i="52"/>
  <c r="AI97" i="52" s="1"/>
  <c r="D46" i="52"/>
  <c r="D103" i="52" s="1"/>
  <c r="AK46" i="52"/>
  <c r="AK52" i="52" s="1"/>
  <c r="AK50" i="52" s="1"/>
  <c r="Q46" i="52"/>
  <c r="Q103" i="52" s="1"/>
  <c r="E46" i="52"/>
  <c r="E97" i="52" s="1"/>
  <c r="M46" i="52"/>
  <c r="M52" i="52" s="1"/>
  <c r="M50" i="52" s="1"/>
  <c r="AO46" i="52"/>
  <c r="AO103" i="52" s="1"/>
  <c r="AO104" i="52" s="1"/>
  <c r="AO105" i="52" s="1"/>
  <c r="U70" i="52"/>
  <c r="C62" i="52"/>
  <c r="C67" i="52" s="1"/>
  <c r="B62" i="52"/>
  <c r="B67" i="52" s="1"/>
  <c r="D62" i="52"/>
  <c r="N94" i="63"/>
  <c r="AB71" i="52" l="1"/>
  <c r="AF72" i="52"/>
  <c r="J68" i="52"/>
  <c r="N68" i="52"/>
  <c r="AN67" i="52"/>
  <c r="N71" i="52"/>
  <c r="N67" i="52"/>
  <c r="AB67" i="52"/>
  <c r="N72" i="52"/>
  <c r="M71" i="52"/>
  <c r="M67" i="52"/>
  <c r="X72" i="52"/>
  <c r="AP69" i="52"/>
  <c r="AE52" i="52"/>
  <c r="AE50" i="52" s="1"/>
  <c r="X70" i="52"/>
  <c r="AS21" i="52"/>
  <c r="X67" i="52"/>
  <c r="AJ83" i="52"/>
  <c r="AK72" i="52"/>
  <c r="T72" i="52"/>
  <c r="M82" i="52"/>
  <c r="M83" i="52" s="1"/>
  <c r="T70" i="52"/>
  <c r="AJ71" i="52"/>
  <c r="O70" i="52"/>
  <c r="AA71" i="52"/>
  <c r="O82" i="52"/>
  <c r="O83" i="52" s="1"/>
  <c r="T82" i="52"/>
  <c r="T83" i="52" s="1"/>
  <c r="AF82" i="52"/>
  <c r="AF83" i="52" s="1"/>
  <c r="O68" i="52"/>
  <c r="AJ70" i="52"/>
  <c r="AC97" i="52"/>
  <c r="X82" i="52"/>
  <c r="X91" i="52" s="1"/>
  <c r="M68" i="52"/>
  <c r="M72" i="52"/>
  <c r="AO71" i="52"/>
  <c r="X71" i="52"/>
  <c r="M70" i="52"/>
  <c r="X68" i="52"/>
  <c r="Q97" i="52"/>
  <c r="AM71" i="52"/>
  <c r="AA82" i="52"/>
  <c r="AA91" i="52" s="1"/>
  <c r="F97" i="52"/>
  <c r="AJ67" i="52"/>
  <c r="O97" i="52"/>
  <c r="AA72" i="52"/>
  <c r="N82" i="52"/>
  <c r="N83" i="52" s="1"/>
  <c r="T71" i="52"/>
  <c r="J82" i="52"/>
  <c r="J83" i="52" s="1"/>
  <c r="T68" i="52"/>
  <c r="AP72" i="52"/>
  <c r="D52" i="52"/>
  <c r="D50" i="52" s="1"/>
  <c r="AP97" i="52"/>
  <c r="AD69" i="52"/>
  <c r="N70" i="52"/>
  <c r="AF71" i="52"/>
  <c r="J72" i="52"/>
  <c r="AA70" i="52"/>
  <c r="AA68" i="52"/>
  <c r="R103" i="52"/>
  <c r="R104" i="52" s="1"/>
  <c r="R105" i="52" s="1"/>
  <c r="AA67" i="52"/>
  <c r="AF68" i="52"/>
  <c r="T67" i="52"/>
  <c r="AJ68" i="52"/>
  <c r="J70" i="52"/>
  <c r="AJ72" i="52"/>
  <c r="AJ69" i="52"/>
  <c r="AS20" i="52"/>
  <c r="H82" i="52"/>
  <c r="H91" i="52" s="1"/>
  <c r="AP70" i="52"/>
  <c r="O71" i="52"/>
  <c r="AM67" i="52"/>
  <c r="I72" i="52"/>
  <c r="Z97" i="52"/>
  <c r="O72" i="52"/>
  <c r="AM82" i="52"/>
  <c r="AM91" i="52" s="1"/>
  <c r="I71" i="52"/>
  <c r="L52" i="52"/>
  <c r="L50" i="52" s="1"/>
  <c r="O67" i="52"/>
  <c r="AM72" i="52"/>
  <c r="AS56" i="52"/>
  <c r="I70" i="52"/>
  <c r="AS45" i="52"/>
  <c r="Z52" i="52"/>
  <c r="Z50" i="52" s="1"/>
  <c r="AS42" i="52"/>
  <c r="AP67" i="52"/>
  <c r="AM68" i="52"/>
  <c r="AM70" i="52"/>
  <c r="Y52" i="52"/>
  <c r="Y50" i="52" s="1"/>
  <c r="AO82" i="52"/>
  <c r="AO83" i="52" s="1"/>
  <c r="W70" i="52"/>
  <c r="Q52" i="52"/>
  <c r="Q50" i="52" s="1"/>
  <c r="Z72" i="52"/>
  <c r="AF70" i="52"/>
  <c r="AI52" i="52"/>
  <c r="AI50" i="52" s="1"/>
  <c r="O52" i="52"/>
  <c r="O50" i="52" s="1"/>
  <c r="P72" i="52"/>
  <c r="S82" i="52"/>
  <c r="S83" i="52" s="1"/>
  <c r="L71" i="52"/>
  <c r="P103" i="52"/>
  <c r="Q106" i="52" s="1"/>
  <c r="Q107" i="52" s="1"/>
  <c r="P82" i="52"/>
  <c r="P91" i="52" s="1"/>
  <c r="S68" i="52"/>
  <c r="AP82" i="52"/>
  <c r="AP91" i="52" s="1"/>
  <c r="AR82" i="52"/>
  <c r="AR91" i="52" s="1"/>
  <c r="G103" i="52"/>
  <c r="G104" i="52" s="1"/>
  <c r="G105" i="52" s="1"/>
  <c r="AR67" i="52"/>
  <c r="H68" i="52"/>
  <c r="AS59" i="52"/>
  <c r="L106" i="52"/>
  <c r="L107" i="52" s="1"/>
  <c r="AR69" i="52"/>
  <c r="Y82" i="52"/>
  <c r="Y91" i="52" s="1"/>
  <c r="AH97" i="52"/>
  <c r="U72" i="52"/>
  <c r="H71" i="52"/>
  <c r="S71" i="52"/>
  <c r="L70" i="52"/>
  <c r="AH106" i="52"/>
  <c r="AH107" i="52" s="1"/>
  <c r="P71" i="52"/>
  <c r="AL97" i="52"/>
  <c r="I67" i="52"/>
  <c r="I68" i="52"/>
  <c r="I82" i="52"/>
  <c r="I83" i="52" s="1"/>
  <c r="P70" i="52"/>
  <c r="AO69" i="52"/>
  <c r="AS60" i="52"/>
  <c r="P67" i="52"/>
  <c r="S72" i="52"/>
  <c r="AB97" i="52"/>
  <c r="AL52" i="52"/>
  <c r="AL50" i="52" s="1"/>
  <c r="AI103" i="52"/>
  <c r="AI104" i="52" s="1"/>
  <c r="AI105" i="52" s="1"/>
  <c r="AR72" i="52"/>
  <c r="H67" i="52"/>
  <c r="AP71" i="52"/>
  <c r="U82" i="52"/>
  <c r="U83" i="52" s="1"/>
  <c r="U71" i="52"/>
  <c r="AS62" i="52"/>
  <c r="AI70" i="52"/>
  <c r="AC67" i="52"/>
  <c r="L68" i="52"/>
  <c r="F103" i="52"/>
  <c r="F104" i="52" s="1"/>
  <c r="F105" i="52" s="1"/>
  <c r="T97" i="52"/>
  <c r="AD91" i="52"/>
  <c r="AD52" i="52"/>
  <c r="AD50" i="52" s="1"/>
  <c r="AB68" i="52"/>
  <c r="R68" i="52"/>
  <c r="Q71" i="52"/>
  <c r="AG70" i="52"/>
  <c r="AB70" i="52"/>
  <c r="AM103" i="52"/>
  <c r="AM106" i="52" s="1"/>
  <c r="AM107" i="52" s="1"/>
  <c r="AS44" i="52"/>
  <c r="AG52" i="52"/>
  <c r="AG50" i="52" s="1"/>
  <c r="AC68" i="52"/>
  <c r="AA52" i="52"/>
  <c r="AA50" i="52" s="1"/>
  <c r="V103" i="52"/>
  <c r="V104" i="52" s="1"/>
  <c r="V105" i="52" s="1"/>
  <c r="G72" i="52"/>
  <c r="Y103" i="52"/>
  <c r="Z106" i="52" s="1"/>
  <c r="Z107" i="52" s="1"/>
  <c r="AG97" i="52"/>
  <c r="R97" i="52"/>
  <c r="AS31" i="52"/>
  <c r="I52" i="52"/>
  <c r="I50" i="52" s="1"/>
  <c r="AB69" i="52"/>
  <c r="AM52" i="52"/>
  <c r="AM50" i="52" s="1"/>
  <c r="AR97" i="52"/>
  <c r="AC82" i="52"/>
  <c r="AC91" i="52" s="1"/>
  <c r="AI71" i="52"/>
  <c r="AG67" i="52"/>
  <c r="G71" i="52"/>
  <c r="AC72" i="52"/>
  <c r="AS26" i="52"/>
  <c r="L67" i="52"/>
  <c r="AD97" i="52"/>
  <c r="AS25" i="52"/>
  <c r="AS37" i="52"/>
  <c r="AC70" i="52"/>
  <c r="L69" i="52"/>
  <c r="AF67" i="52"/>
  <c r="L91" i="52"/>
  <c r="R70" i="52"/>
  <c r="R71" i="52"/>
  <c r="AG72" i="52"/>
  <c r="G82" i="52"/>
  <c r="G83" i="52" s="1"/>
  <c r="AG71" i="52"/>
  <c r="J67" i="52"/>
  <c r="G68" i="52"/>
  <c r="AA103" i="52"/>
  <c r="AA106" i="52" s="1"/>
  <c r="AA107" i="52" s="1"/>
  <c r="AO72" i="52"/>
  <c r="AS30" i="52"/>
  <c r="AC71" i="52"/>
  <c r="AS29" i="52"/>
  <c r="AC103" i="52"/>
  <c r="AD106" i="52" s="1"/>
  <c r="AD107" i="52" s="1"/>
  <c r="L72" i="52"/>
  <c r="R67" i="52"/>
  <c r="E71" i="52"/>
  <c r="AO68" i="52"/>
  <c r="AF103" i="52"/>
  <c r="AG106" i="52" s="1"/>
  <c r="AG107" i="52" s="1"/>
  <c r="Z70" i="52"/>
  <c r="T52" i="52"/>
  <c r="T50" i="52" s="1"/>
  <c r="AI67" i="52"/>
  <c r="Z67" i="52"/>
  <c r="W72" i="52"/>
  <c r="AO67" i="52"/>
  <c r="AE97" i="52"/>
  <c r="AF97" i="52"/>
  <c r="H52" i="52"/>
  <c r="H50" i="52" s="1"/>
  <c r="W103" i="52"/>
  <c r="AS28" i="52"/>
  <c r="AD72" i="52"/>
  <c r="I97" i="52"/>
  <c r="R82" i="52"/>
  <c r="R91" i="52" s="1"/>
  <c r="R72" i="52"/>
  <c r="J69" i="52"/>
  <c r="G70" i="52"/>
  <c r="W67" i="52"/>
  <c r="AK82" i="52"/>
  <c r="AK91" i="52" s="1"/>
  <c r="AP106" i="52"/>
  <c r="AP107" i="52" s="1"/>
  <c r="AD71" i="52"/>
  <c r="AN83" i="52"/>
  <c r="AN70" i="52"/>
  <c r="Y70" i="52"/>
  <c r="AR71" i="52"/>
  <c r="AO52" i="52"/>
  <c r="AO50" i="52" s="1"/>
  <c r="U67" i="52"/>
  <c r="AS18" i="52"/>
  <c r="S97" i="52"/>
  <c r="AS39" i="52"/>
  <c r="AS24" i="52"/>
  <c r="H70" i="52"/>
  <c r="E82" i="52"/>
  <c r="E83" i="52" s="1"/>
  <c r="AS57" i="52"/>
  <c r="AS33" i="52"/>
  <c r="Y72" i="52"/>
  <c r="AS35" i="52"/>
  <c r="AR70" i="52"/>
  <c r="AI82" i="52"/>
  <c r="AI91" i="52" s="1"/>
  <c r="AR50" i="52"/>
  <c r="AS50" i="52" s="1"/>
  <c r="H97" i="52"/>
  <c r="D97" i="52"/>
  <c r="AS41" i="52"/>
  <c r="S103" i="52"/>
  <c r="T106" i="52" s="1"/>
  <c r="T107" i="52" s="1"/>
  <c r="E52" i="52"/>
  <c r="E50" i="52" s="1"/>
  <c r="AS32" i="52"/>
  <c r="AS19" i="52"/>
  <c r="AS36" i="52"/>
  <c r="J106" i="52"/>
  <c r="J107" i="52" s="1"/>
  <c r="AK67" i="52"/>
  <c r="AK71" i="52"/>
  <c r="H72" i="52"/>
  <c r="Y71" i="52"/>
  <c r="AS46" i="52"/>
  <c r="K67" i="52"/>
  <c r="K72" i="52"/>
  <c r="S70" i="52"/>
  <c r="AG68" i="52"/>
  <c r="G67" i="52"/>
  <c r="AH68" i="52"/>
  <c r="Y68" i="52"/>
  <c r="AP52" i="52"/>
  <c r="AP50" i="52" s="1"/>
  <c r="P97" i="52"/>
  <c r="AN72" i="52"/>
  <c r="AL68" i="52"/>
  <c r="AD70" i="52"/>
  <c r="G52" i="52"/>
  <c r="G50" i="52" s="1"/>
  <c r="AB82" i="52"/>
  <c r="AB83" i="52" s="1"/>
  <c r="K68" i="52"/>
  <c r="K97" i="52"/>
  <c r="L97" i="52"/>
  <c r="AS43" i="52"/>
  <c r="AR103" i="52"/>
  <c r="AK70" i="52"/>
  <c r="AB52" i="52"/>
  <c r="AB50" i="52" s="1"/>
  <c r="AN71" i="52"/>
  <c r="AR68" i="52"/>
  <c r="AS61" i="52"/>
  <c r="AS40" i="52"/>
  <c r="U97" i="52"/>
  <c r="AS38" i="52"/>
  <c r="AN68" i="52"/>
  <c r="AJ97" i="52"/>
  <c r="AN69" i="52"/>
  <c r="AI68" i="52"/>
  <c r="AJ52" i="52"/>
  <c r="AJ50" i="52" s="1"/>
  <c r="Y67" i="52"/>
  <c r="AG82" i="52"/>
  <c r="AG83" i="52" s="1"/>
  <c r="S67" i="52"/>
  <c r="AO97" i="52"/>
  <c r="AD68" i="52"/>
  <c r="F71" i="52"/>
  <c r="K71" i="52"/>
  <c r="P69" i="52"/>
  <c r="AK68" i="52"/>
  <c r="U68" i="52"/>
  <c r="AD67" i="52"/>
  <c r="AH52" i="52"/>
  <c r="AH50" i="52" s="1"/>
  <c r="K82" i="52"/>
  <c r="K91" i="52" s="1"/>
  <c r="V97" i="52"/>
  <c r="U103" i="52"/>
  <c r="U104" i="52" s="1"/>
  <c r="U105" i="52" s="1"/>
  <c r="W52" i="52"/>
  <c r="W50" i="52" s="1"/>
  <c r="E67" i="52"/>
  <c r="W68" i="52"/>
  <c r="AH72" i="52"/>
  <c r="AH82" i="52"/>
  <c r="AH83" i="52" s="1"/>
  <c r="J97" i="52"/>
  <c r="AE72" i="52"/>
  <c r="AE82" i="52"/>
  <c r="B97" i="52"/>
  <c r="AE71" i="52"/>
  <c r="F68" i="52"/>
  <c r="J52" i="52"/>
  <c r="J50" i="52" s="1"/>
  <c r="Q82" i="52"/>
  <c r="Q83" i="52" s="1"/>
  <c r="F67" i="52"/>
  <c r="AE67" i="52"/>
  <c r="N103" i="52"/>
  <c r="N104" i="52" s="1"/>
  <c r="N105" i="52" s="1"/>
  <c r="K106" i="52"/>
  <c r="K107" i="52" s="1"/>
  <c r="N52" i="52"/>
  <c r="N50" i="52" s="1"/>
  <c r="B103" i="52"/>
  <c r="B104" i="52" s="1"/>
  <c r="B105" i="52" s="1"/>
  <c r="Z82" i="52"/>
  <c r="Z83" i="52" s="1"/>
  <c r="Z71" i="52"/>
  <c r="W71" i="52"/>
  <c r="AE68" i="52"/>
  <c r="F72" i="52"/>
  <c r="AH71" i="52"/>
  <c r="Z68" i="52"/>
  <c r="E103" i="52"/>
  <c r="E104" i="52" s="1"/>
  <c r="E105" i="52" s="1"/>
  <c r="W82" i="52"/>
  <c r="W83" i="52" s="1"/>
  <c r="F82" i="52"/>
  <c r="F83" i="52" s="1"/>
  <c r="AH67" i="52"/>
  <c r="AH70" i="52"/>
  <c r="AE69" i="52"/>
  <c r="F70" i="52"/>
  <c r="AL82" i="52"/>
  <c r="V72" i="52"/>
  <c r="V67" i="52"/>
  <c r="AL67" i="52"/>
  <c r="V68" i="52"/>
  <c r="AL71" i="52"/>
  <c r="C103" i="52"/>
  <c r="D106" i="52" s="1"/>
  <c r="D107" i="52" s="1"/>
  <c r="M97" i="52"/>
  <c r="Q72" i="52"/>
  <c r="V70" i="52"/>
  <c r="Q67" i="52"/>
  <c r="AN103" i="52"/>
  <c r="AN104" i="52" s="1"/>
  <c r="AN105" i="52" s="1"/>
  <c r="AN97" i="52"/>
  <c r="Q70" i="52"/>
  <c r="C52" i="52"/>
  <c r="C50" i="52" s="1"/>
  <c r="M103" i="52"/>
  <c r="M104" i="52" s="1"/>
  <c r="M105" i="52" s="1"/>
  <c r="AL72" i="52"/>
  <c r="X97" i="52"/>
  <c r="E72" i="52"/>
  <c r="V71" i="52"/>
  <c r="AL70" i="52"/>
  <c r="AI72" i="52"/>
  <c r="X103" i="52"/>
  <c r="X104" i="52" s="1"/>
  <c r="X105" i="52" s="1"/>
  <c r="AK103" i="52"/>
  <c r="AK104" i="52" s="1"/>
  <c r="AK105" i="52" s="1"/>
  <c r="E68" i="52"/>
  <c r="E70" i="52"/>
  <c r="Q68" i="52"/>
  <c r="K70" i="52"/>
  <c r="K52" i="52"/>
  <c r="K50" i="52" s="1"/>
  <c r="AK97" i="52"/>
  <c r="V82" i="52"/>
  <c r="V83" i="52" s="1"/>
  <c r="AD104" i="52"/>
  <c r="AD105" i="52" s="1"/>
  <c r="AL104" i="52"/>
  <c r="AL105" i="52" s="1"/>
  <c r="I106" i="52"/>
  <c r="I107" i="52" s="1"/>
  <c r="H104" i="52"/>
  <c r="H105" i="52" s="1"/>
  <c r="Q104" i="52"/>
  <c r="Q105" i="52" s="1"/>
  <c r="D104" i="52"/>
  <c r="D105" i="52" s="1"/>
  <c r="D69" i="52"/>
  <c r="D82" i="52"/>
  <c r="D71" i="52"/>
  <c r="D72" i="52"/>
  <c r="D70" i="52"/>
  <c r="D68" i="52"/>
  <c r="AE106" i="52"/>
  <c r="AE107" i="52" s="1"/>
  <c r="AE104" i="52"/>
  <c r="AE105" i="52" s="1"/>
  <c r="B82" i="52"/>
  <c r="B71" i="52"/>
  <c r="B72" i="52"/>
  <c r="B70" i="52"/>
  <c r="B69" i="52"/>
  <c r="B68" i="52"/>
  <c r="D67" i="52"/>
  <c r="C82" i="52"/>
  <c r="C72" i="52"/>
  <c r="C69" i="52"/>
  <c r="C71" i="52"/>
  <c r="C68" i="52"/>
  <c r="C70" i="52"/>
  <c r="L29" i="79"/>
  <c r="L28" i="79"/>
  <c r="L7" i="79"/>
  <c r="L8" i="79"/>
  <c r="L40" i="79"/>
  <c r="L43" i="79"/>
  <c r="L32" i="79"/>
  <c r="L46" i="79"/>
  <c r="L27" i="79"/>
  <c r="L37" i="79"/>
  <c r="L10" i="79"/>
  <c r="L21" i="79"/>
  <c r="L35" i="79"/>
  <c r="L34" i="79"/>
  <c r="L36" i="79"/>
  <c r="L38" i="79"/>
  <c r="L39" i="79"/>
  <c r="L41" i="79"/>
  <c r="L42" i="79"/>
  <c r="L44" i="79"/>
  <c r="L45" i="79"/>
  <c r="L47" i="79"/>
  <c r="L48" i="79"/>
  <c r="L30" i="79"/>
  <c r="L31" i="79"/>
  <c r="L33" i="79"/>
  <c r="L16" i="79"/>
  <c r="L22" i="79"/>
  <c r="L23" i="79"/>
  <c r="L9" i="79"/>
  <c r="L11" i="79"/>
  <c r="L12" i="79"/>
  <c r="L13" i="79"/>
  <c r="L14" i="79"/>
  <c r="L15" i="79"/>
  <c r="L17" i="79"/>
  <c r="L18" i="79"/>
  <c r="L19" i="79"/>
  <c r="L20" i="79"/>
  <c r="L24" i="79"/>
  <c r="L25" i="79"/>
  <c r="L26" i="79"/>
  <c r="L6" i="79"/>
  <c r="D521" i="58"/>
  <c r="E521" i="58"/>
  <c r="F521" i="58"/>
  <c r="G521" i="58"/>
  <c r="H521" i="58"/>
  <c r="I521" i="58"/>
  <c r="J521" i="58"/>
  <c r="K521" i="58"/>
  <c r="L521" i="58"/>
  <c r="M521" i="58"/>
  <c r="N521" i="58"/>
  <c r="O521" i="58"/>
  <c r="P521" i="58"/>
  <c r="Q521" i="58"/>
  <c r="R521" i="58"/>
  <c r="S521" i="58"/>
  <c r="T521" i="58"/>
  <c r="U521" i="58"/>
  <c r="V521" i="58"/>
  <c r="W521" i="58"/>
  <c r="X521" i="58"/>
  <c r="Y521" i="58"/>
  <c r="Z521" i="58"/>
  <c r="AA521" i="58"/>
  <c r="AB521" i="58"/>
  <c r="AC521" i="58"/>
  <c r="AD521" i="58"/>
  <c r="AE521" i="58"/>
  <c r="AF521" i="58"/>
  <c r="AG521" i="58"/>
  <c r="AH521" i="58"/>
  <c r="AI521" i="58"/>
  <c r="AJ521" i="58"/>
  <c r="AK521" i="58"/>
  <c r="AL521" i="58"/>
  <c r="AM521" i="58"/>
  <c r="AN521" i="58"/>
  <c r="AO521" i="58"/>
  <c r="AP521" i="58"/>
  <c r="AQ521" i="58"/>
  <c r="AS521" i="58"/>
  <c r="C521" i="58"/>
  <c r="D535" i="58"/>
  <c r="E535" i="58"/>
  <c r="F535" i="58"/>
  <c r="G535" i="58"/>
  <c r="H535" i="58"/>
  <c r="I535" i="58"/>
  <c r="J535" i="58"/>
  <c r="K535" i="58"/>
  <c r="L535" i="58"/>
  <c r="M535" i="58"/>
  <c r="N535" i="58"/>
  <c r="O535" i="58"/>
  <c r="P535" i="58"/>
  <c r="Q535" i="58"/>
  <c r="R535" i="58"/>
  <c r="S535" i="58"/>
  <c r="T535" i="58"/>
  <c r="U535" i="58"/>
  <c r="V535" i="58"/>
  <c r="W535" i="58"/>
  <c r="X535" i="58"/>
  <c r="Y535" i="58"/>
  <c r="Z535" i="58"/>
  <c r="AA535" i="58"/>
  <c r="AB535" i="58"/>
  <c r="AC535" i="58"/>
  <c r="AD535" i="58"/>
  <c r="AE535" i="58"/>
  <c r="AF535" i="58"/>
  <c r="AG535" i="58"/>
  <c r="AH535" i="58"/>
  <c r="AI535" i="58"/>
  <c r="B62" i="70" s="1"/>
  <c r="AJ535" i="58"/>
  <c r="C62" i="70" s="1"/>
  <c r="AK535" i="58"/>
  <c r="D62" i="70" s="1"/>
  <c r="AL535" i="58"/>
  <c r="E62" i="70" s="1"/>
  <c r="AM535" i="58"/>
  <c r="F62" i="70" s="1"/>
  <c r="AN535" i="58"/>
  <c r="G62" i="70" s="1"/>
  <c r="AO535" i="58"/>
  <c r="H62" i="70" s="1"/>
  <c r="AP535" i="58"/>
  <c r="I62" i="70" s="1"/>
  <c r="AQ535" i="58"/>
  <c r="J62" i="70" s="1"/>
  <c r="AS535" i="58"/>
  <c r="L62" i="70" s="1"/>
  <c r="D536" i="58"/>
  <c r="E536" i="58"/>
  <c r="F536" i="58"/>
  <c r="G536" i="58"/>
  <c r="H536" i="58"/>
  <c r="I536" i="58"/>
  <c r="J536" i="58"/>
  <c r="K536" i="58"/>
  <c r="L536" i="58"/>
  <c r="M536" i="58"/>
  <c r="N536" i="58"/>
  <c r="O536" i="58"/>
  <c r="P536" i="58"/>
  <c r="Q536" i="58"/>
  <c r="R536" i="58"/>
  <c r="S536" i="58"/>
  <c r="T536" i="58"/>
  <c r="U536" i="58"/>
  <c r="V536" i="58"/>
  <c r="W536" i="58"/>
  <c r="X536" i="58"/>
  <c r="Y536" i="58"/>
  <c r="Z536" i="58"/>
  <c r="AA536" i="58"/>
  <c r="AB536" i="58"/>
  <c r="AC536" i="58"/>
  <c r="AD536" i="58"/>
  <c r="AE536" i="58"/>
  <c r="AF536" i="58"/>
  <c r="AG536" i="58"/>
  <c r="AH536" i="58"/>
  <c r="AI536" i="58"/>
  <c r="B63" i="70" s="1"/>
  <c r="AJ536" i="58"/>
  <c r="C63" i="70" s="1"/>
  <c r="AK536" i="58"/>
  <c r="D63" i="70" s="1"/>
  <c r="AL536" i="58"/>
  <c r="E63" i="70" s="1"/>
  <c r="AM536" i="58"/>
  <c r="F63" i="70" s="1"/>
  <c r="AN536" i="58"/>
  <c r="G63" i="70" s="1"/>
  <c r="AO536" i="58"/>
  <c r="H63" i="70" s="1"/>
  <c r="AP536" i="58"/>
  <c r="I63" i="70" s="1"/>
  <c r="AQ536" i="58"/>
  <c r="J63" i="70" s="1"/>
  <c r="AS536" i="58"/>
  <c r="L63" i="70" s="1"/>
  <c r="D537" i="58"/>
  <c r="E537" i="58"/>
  <c r="F537" i="58"/>
  <c r="G537" i="58"/>
  <c r="H537" i="58"/>
  <c r="I537" i="58"/>
  <c r="J537" i="58"/>
  <c r="K537" i="58"/>
  <c r="L537" i="58"/>
  <c r="M537" i="58"/>
  <c r="N537" i="58"/>
  <c r="O537" i="58"/>
  <c r="P537" i="58"/>
  <c r="Q537" i="58"/>
  <c r="R537" i="58"/>
  <c r="S537" i="58"/>
  <c r="T537" i="58"/>
  <c r="U537" i="58"/>
  <c r="V537" i="58"/>
  <c r="W537" i="58"/>
  <c r="X537" i="58"/>
  <c r="Y537" i="58"/>
  <c r="Z537" i="58"/>
  <c r="AA537" i="58"/>
  <c r="AB537" i="58"/>
  <c r="AC537" i="58"/>
  <c r="AD537" i="58"/>
  <c r="AE537" i="58"/>
  <c r="AF537" i="58"/>
  <c r="AG537" i="58"/>
  <c r="AH537" i="58"/>
  <c r="AI537" i="58"/>
  <c r="B64" i="70" s="1"/>
  <c r="AJ537" i="58"/>
  <c r="C64" i="70" s="1"/>
  <c r="AK537" i="58"/>
  <c r="D64" i="70" s="1"/>
  <c r="AL537" i="58"/>
  <c r="E64" i="70" s="1"/>
  <c r="AM537" i="58"/>
  <c r="F64" i="70" s="1"/>
  <c r="AN537" i="58"/>
  <c r="G64" i="70" s="1"/>
  <c r="AO537" i="58"/>
  <c r="H64" i="70" s="1"/>
  <c r="AP537" i="58"/>
  <c r="I64" i="70" s="1"/>
  <c r="AQ537" i="58"/>
  <c r="J64" i="70" s="1"/>
  <c r="AS537" i="58"/>
  <c r="L64" i="70" s="1"/>
  <c r="D538" i="58"/>
  <c r="E538" i="58"/>
  <c r="F538" i="58"/>
  <c r="G538" i="58"/>
  <c r="H538" i="58"/>
  <c r="I538" i="58"/>
  <c r="J538" i="58"/>
  <c r="K538" i="58"/>
  <c r="L538" i="58"/>
  <c r="M538" i="58"/>
  <c r="N538" i="58"/>
  <c r="O538" i="58"/>
  <c r="P538" i="58"/>
  <c r="Q538" i="58"/>
  <c r="R538" i="58"/>
  <c r="S538" i="58"/>
  <c r="T538" i="58"/>
  <c r="U538" i="58"/>
  <c r="V538" i="58"/>
  <c r="W538" i="58"/>
  <c r="X538" i="58"/>
  <c r="Y538" i="58"/>
  <c r="Z538" i="58"/>
  <c r="AA538" i="58"/>
  <c r="AB538" i="58"/>
  <c r="AC538" i="58"/>
  <c r="AD538" i="58"/>
  <c r="AE538" i="58"/>
  <c r="AF538" i="58"/>
  <c r="AG538" i="58"/>
  <c r="AH538" i="58"/>
  <c r="AI538" i="58"/>
  <c r="B65" i="70" s="1"/>
  <c r="AJ538" i="58"/>
  <c r="C65" i="70" s="1"/>
  <c r="AK538" i="58"/>
  <c r="D65" i="70" s="1"/>
  <c r="AL538" i="58"/>
  <c r="E65" i="70" s="1"/>
  <c r="AM538" i="58"/>
  <c r="F65" i="70" s="1"/>
  <c r="AN538" i="58"/>
  <c r="G65" i="70" s="1"/>
  <c r="AO538" i="58"/>
  <c r="H65" i="70" s="1"/>
  <c r="AP538" i="58"/>
  <c r="I65" i="70" s="1"/>
  <c r="AQ538" i="58"/>
  <c r="J65" i="70" s="1"/>
  <c r="AS538" i="58"/>
  <c r="L65" i="70" s="1"/>
  <c r="O91" i="52" l="1"/>
  <c r="P83" i="52"/>
  <c r="AI83" i="52"/>
  <c r="N73" i="52"/>
  <c r="H83" i="52"/>
  <c r="AF91" i="52"/>
  <c r="AM83" i="52"/>
  <c r="R106" i="52"/>
  <c r="R107" i="52" s="1"/>
  <c r="O73" i="52"/>
  <c r="X73" i="52"/>
  <c r="T91" i="52"/>
  <c r="M91" i="52"/>
  <c r="S106" i="52"/>
  <c r="S107" i="52" s="1"/>
  <c r="AR83" i="52"/>
  <c r="T73" i="52"/>
  <c r="M73" i="52"/>
  <c r="AB91" i="52"/>
  <c r="N91" i="52"/>
  <c r="AM73" i="52"/>
  <c r="AJ73" i="52"/>
  <c r="AP73" i="52"/>
  <c r="X83" i="52"/>
  <c r="J73" i="52"/>
  <c r="AA83" i="52"/>
  <c r="AA73" i="52"/>
  <c r="AF73" i="52"/>
  <c r="P73" i="52"/>
  <c r="AO73" i="52"/>
  <c r="J91" i="52"/>
  <c r="AB73" i="52"/>
  <c r="H106" i="52"/>
  <c r="H107" i="52" s="1"/>
  <c r="E91" i="52"/>
  <c r="P106" i="52"/>
  <c r="P107" i="52" s="1"/>
  <c r="P104" i="52"/>
  <c r="P105" i="52" s="1"/>
  <c r="I73" i="52"/>
  <c r="AM104" i="52"/>
  <c r="AM105" i="52" s="1"/>
  <c r="AF106" i="52"/>
  <c r="AF107" i="52" s="1"/>
  <c r="AO91" i="52"/>
  <c r="AL73" i="52"/>
  <c r="W106" i="52"/>
  <c r="W107" i="52" s="1"/>
  <c r="AC73" i="52"/>
  <c r="AC106" i="52"/>
  <c r="AC107" i="52" s="1"/>
  <c r="S73" i="52"/>
  <c r="AI106" i="52"/>
  <c r="AI107" i="52" s="1"/>
  <c r="AC104" i="52"/>
  <c r="AC105" i="52" s="1"/>
  <c r="Y83" i="52"/>
  <c r="AP83" i="52"/>
  <c r="L73" i="52"/>
  <c r="AI73" i="52"/>
  <c r="W91" i="52"/>
  <c r="AJ106" i="52"/>
  <c r="AJ107" i="52" s="1"/>
  <c r="I91" i="52"/>
  <c r="AG73" i="52"/>
  <c r="U91" i="52"/>
  <c r="AK83" i="52"/>
  <c r="U73" i="52"/>
  <c r="H73" i="52"/>
  <c r="G106" i="52"/>
  <c r="G107" i="52" s="1"/>
  <c r="X106" i="52"/>
  <c r="X107" i="52" s="1"/>
  <c r="Z91" i="52"/>
  <c r="Y73" i="52"/>
  <c r="S91" i="52"/>
  <c r="W104" i="52"/>
  <c r="W105" i="52" s="1"/>
  <c r="AF104" i="52"/>
  <c r="AF105" i="52" s="1"/>
  <c r="F73" i="52"/>
  <c r="AD73" i="52"/>
  <c r="AK73" i="52"/>
  <c r="Y104" i="52"/>
  <c r="Y105" i="52" s="1"/>
  <c r="E106" i="52"/>
  <c r="E107" i="52" s="1"/>
  <c r="AC83" i="52"/>
  <c r="R73" i="52"/>
  <c r="G73" i="52"/>
  <c r="AB106" i="52"/>
  <c r="AB107" i="52" s="1"/>
  <c r="AR73" i="52"/>
  <c r="K83" i="52"/>
  <c r="AN73" i="52"/>
  <c r="R83" i="52"/>
  <c r="C106" i="52"/>
  <c r="C107" i="52" s="1"/>
  <c r="V106" i="52"/>
  <c r="V107" i="52" s="1"/>
  <c r="C104" i="52"/>
  <c r="C105" i="52" s="1"/>
  <c r="W73" i="52"/>
  <c r="G91" i="52"/>
  <c r="AA104" i="52"/>
  <c r="AA105" i="52" s="1"/>
  <c r="O106" i="52"/>
  <c r="O107" i="52" s="1"/>
  <c r="Y106" i="52"/>
  <c r="Y107" i="52" s="1"/>
  <c r="V73" i="52"/>
  <c r="AH73" i="52"/>
  <c r="S104" i="52"/>
  <c r="S105" i="52" s="1"/>
  <c r="AG91" i="52"/>
  <c r="K73" i="52"/>
  <c r="Z73" i="52"/>
  <c r="AE73" i="52"/>
  <c r="U106" i="52"/>
  <c r="U107" i="52" s="1"/>
  <c r="F91" i="52"/>
  <c r="AH91" i="52"/>
  <c r="Q73" i="52"/>
  <c r="AO106" i="52"/>
  <c r="AO107" i="52" s="1"/>
  <c r="AN106" i="52"/>
  <c r="AN107" i="52" s="1"/>
  <c r="E73" i="52"/>
  <c r="F106" i="52"/>
  <c r="F107" i="52" s="1"/>
  <c r="Q91" i="52"/>
  <c r="AE83" i="52"/>
  <c r="AE91" i="52"/>
  <c r="M106" i="52"/>
  <c r="M107" i="52" s="1"/>
  <c r="AL106" i="52"/>
  <c r="AL107" i="52" s="1"/>
  <c r="N106" i="52"/>
  <c r="N107" i="52" s="1"/>
  <c r="AK106" i="52"/>
  <c r="AK107" i="52" s="1"/>
  <c r="AL83" i="52"/>
  <c r="AL91" i="52"/>
  <c r="V91" i="52"/>
  <c r="B73" i="52"/>
  <c r="C73" i="52"/>
  <c r="D91" i="52"/>
  <c r="D83" i="52"/>
  <c r="C83" i="52"/>
  <c r="C91" i="52"/>
  <c r="D73" i="52"/>
  <c r="B83" i="52"/>
  <c r="B91" i="52"/>
  <c r="L66" i="70"/>
  <c r="C66" i="70"/>
  <c r="J66" i="70"/>
  <c r="I66" i="70"/>
  <c r="B66" i="70"/>
  <c r="H66" i="70"/>
  <c r="F66" i="70"/>
  <c r="E66" i="70"/>
  <c r="G66" i="70"/>
  <c r="D66" i="70"/>
  <c r="AS539" i="58"/>
  <c r="AS545" i="58" s="1"/>
  <c r="L71" i="70" s="1"/>
  <c r="W539" i="58"/>
  <c r="W547" i="58" s="1"/>
  <c r="AD539" i="58"/>
  <c r="AD547" i="58" s="1"/>
  <c r="AQ539" i="58"/>
  <c r="AQ545" i="58" s="1"/>
  <c r="J71" i="70" s="1"/>
  <c r="AL539" i="58"/>
  <c r="AL544" i="58" s="1"/>
  <c r="E70" i="70" s="1"/>
  <c r="AK539" i="58"/>
  <c r="AK544" i="58" s="1"/>
  <c r="D70" i="70" s="1"/>
  <c r="AI539" i="58"/>
  <c r="AI545" i="58" s="1"/>
  <c r="B71" i="70" s="1"/>
  <c r="AC539" i="58"/>
  <c r="AC544" i="58" s="1"/>
  <c r="AB539" i="58"/>
  <c r="AB547" i="58" s="1"/>
  <c r="V539" i="58"/>
  <c r="V544" i="58" s="1"/>
  <c r="S539" i="58"/>
  <c r="S545" i="58" s="1"/>
  <c r="T539" i="58"/>
  <c r="T545" i="58" s="1"/>
  <c r="L539" i="58"/>
  <c r="L545" i="58" s="1"/>
  <c r="F539" i="58"/>
  <c r="F544" i="58" s="1"/>
  <c r="N539" i="58"/>
  <c r="N546" i="58" s="1"/>
  <c r="D539" i="58"/>
  <c r="D545" i="58" s="1"/>
  <c r="G539" i="58"/>
  <c r="G547" i="58" s="1"/>
  <c r="I539" i="58"/>
  <c r="I546" i="58" s="1"/>
  <c r="AO539" i="58"/>
  <c r="AO546" i="58" s="1"/>
  <c r="H72" i="70" s="1"/>
  <c r="Q539" i="58"/>
  <c r="Q546" i="58" s="1"/>
  <c r="AM539" i="58"/>
  <c r="AM547" i="58" s="1"/>
  <c r="F73" i="70" s="1"/>
  <c r="AA539" i="58"/>
  <c r="AA545" i="58" s="1"/>
  <c r="O539" i="58"/>
  <c r="O547" i="58" s="1"/>
  <c r="E539" i="58"/>
  <c r="E544" i="58" s="1"/>
  <c r="Y539" i="58"/>
  <c r="Y546" i="58" s="1"/>
  <c r="AN539" i="58"/>
  <c r="AN544" i="58" s="1"/>
  <c r="G70" i="70" s="1"/>
  <c r="AF539" i="58"/>
  <c r="AF544" i="58" s="1"/>
  <c r="X539" i="58"/>
  <c r="X545" i="58" s="1"/>
  <c r="P539" i="58"/>
  <c r="P544" i="58" s="1"/>
  <c r="H539" i="58"/>
  <c r="H547" i="58" s="1"/>
  <c r="AP539" i="58"/>
  <c r="AP546" i="58" s="1"/>
  <c r="I72" i="70" s="1"/>
  <c r="AH539" i="58"/>
  <c r="AH545" i="58" s="1"/>
  <c r="Z539" i="58"/>
  <c r="Z547" i="58" s="1"/>
  <c r="R539" i="58"/>
  <c r="R545" i="58" s="1"/>
  <c r="J539" i="58"/>
  <c r="J547" i="58" s="1"/>
  <c r="M539" i="58"/>
  <c r="M544" i="58" s="1"/>
  <c r="AG539" i="58"/>
  <c r="AG546" i="58" s="1"/>
  <c r="AE539" i="58"/>
  <c r="AE547" i="58" s="1"/>
  <c r="U539" i="58"/>
  <c r="U544" i="58" s="1"/>
  <c r="K539" i="58"/>
  <c r="K545" i="58" s="1"/>
  <c r="AJ539" i="58"/>
  <c r="AJ544" i="58" s="1"/>
  <c r="C70" i="70" s="1"/>
  <c r="AS546" i="58" l="1"/>
  <c r="L72" i="70" s="1"/>
  <c r="AS547" i="58"/>
  <c r="L73" i="70" s="1"/>
  <c r="AS544" i="58"/>
  <c r="L70" i="70" s="1"/>
  <c r="W545" i="58"/>
  <c r="W546" i="58"/>
  <c r="W544" i="58"/>
  <c r="AD544" i="58"/>
  <c r="AI546" i="58"/>
  <c r="B72" i="70" s="1"/>
  <c r="AD546" i="58"/>
  <c r="T547" i="58"/>
  <c r="S546" i="58"/>
  <c r="AF546" i="58"/>
  <c r="S547" i="58"/>
  <c r="AD545" i="58"/>
  <c r="S544" i="58"/>
  <c r="AO547" i="58"/>
  <c r="H73" i="70" s="1"/>
  <c r="AQ544" i="58"/>
  <c r="J70" i="70" s="1"/>
  <c r="AQ546" i="58"/>
  <c r="J72" i="70" s="1"/>
  <c r="AQ547" i="58"/>
  <c r="J73" i="70" s="1"/>
  <c r="AP547" i="58"/>
  <c r="I73" i="70" s="1"/>
  <c r="AP545" i="58"/>
  <c r="I71" i="70" s="1"/>
  <c r="AO544" i="58"/>
  <c r="H70" i="70" s="1"/>
  <c r="AM545" i="58"/>
  <c r="F71" i="70" s="1"/>
  <c r="AP544" i="58"/>
  <c r="I70" i="70" s="1"/>
  <c r="AK545" i="58"/>
  <c r="D71" i="70" s="1"/>
  <c r="AJ545" i="58"/>
  <c r="C71" i="70" s="1"/>
  <c r="AL545" i="58"/>
  <c r="E71" i="70" s="1"/>
  <c r="AJ546" i="58"/>
  <c r="C72" i="70" s="1"/>
  <c r="AK546" i="58"/>
  <c r="D72" i="70" s="1"/>
  <c r="AL546" i="58"/>
  <c r="E72" i="70" s="1"/>
  <c r="AL547" i="58"/>
  <c r="E73" i="70" s="1"/>
  <c r="AJ547" i="58"/>
  <c r="C73" i="70" s="1"/>
  <c r="AK547" i="58"/>
  <c r="D73" i="70" s="1"/>
  <c r="AB546" i="58"/>
  <c r="AG544" i="58"/>
  <c r="AI547" i="58"/>
  <c r="B73" i="70" s="1"/>
  <c r="AC546" i="58"/>
  <c r="AI544" i="58"/>
  <c r="B70" i="70" s="1"/>
  <c r="AC547" i="58"/>
  <c r="AA547" i="58"/>
  <c r="AC545" i="58"/>
  <c r="AB544" i="58"/>
  <c r="X547" i="58"/>
  <c r="AB545" i="58"/>
  <c r="AF545" i="58"/>
  <c r="AE545" i="58"/>
  <c r="X546" i="58"/>
  <c r="AE546" i="58"/>
  <c r="AF547" i="58"/>
  <c r="T546" i="58"/>
  <c r="V546" i="58"/>
  <c r="V547" i="58"/>
  <c r="T544" i="58"/>
  <c r="V545" i="58"/>
  <c r="Q545" i="58"/>
  <c r="Q544" i="58"/>
  <c r="Q547" i="58"/>
  <c r="F545" i="58"/>
  <c r="F546" i="58"/>
  <c r="J546" i="58"/>
  <c r="G546" i="58"/>
  <c r="G545" i="58"/>
  <c r="O544" i="58"/>
  <c r="D546" i="58"/>
  <c r="D544" i="58"/>
  <c r="L544" i="58"/>
  <c r="M547" i="58"/>
  <c r="D547" i="58"/>
  <c r="N545" i="58"/>
  <c r="N547" i="58"/>
  <c r="L546" i="58"/>
  <c r="F547" i="58"/>
  <c r="G544" i="58"/>
  <c r="J545" i="58"/>
  <c r="L547" i="58"/>
  <c r="N544" i="58"/>
  <c r="H546" i="58"/>
  <c r="P546" i="58"/>
  <c r="J544" i="58"/>
  <c r="O546" i="58"/>
  <c r="P547" i="58"/>
  <c r="U547" i="58"/>
  <c r="AN545" i="58"/>
  <c r="G71" i="70" s="1"/>
  <c r="E546" i="58"/>
  <c r="AM544" i="58"/>
  <c r="F70" i="70" s="1"/>
  <c r="Z544" i="58"/>
  <c r="AA544" i="58"/>
  <c r="AM546" i="58"/>
  <c r="F72" i="70" s="1"/>
  <c r="Y544" i="58"/>
  <c r="M546" i="58"/>
  <c r="U545" i="58"/>
  <c r="AH544" i="58"/>
  <c r="I545" i="58"/>
  <c r="E547" i="58"/>
  <c r="E545" i="58"/>
  <c r="R546" i="58"/>
  <c r="AN547" i="58"/>
  <c r="G73" i="70" s="1"/>
  <c r="I544" i="58"/>
  <c r="H544" i="58"/>
  <c r="AH547" i="58"/>
  <c r="AA546" i="58"/>
  <c r="Z546" i="58"/>
  <c r="AN546" i="58"/>
  <c r="G72" i="70" s="1"/>
  <c r="Y545" i="58"/>
  <c r="X544" i="58"/>
  <c r="Y547" i="58"/>
  <c r="K544" i="58"/>
  <c r="R547" i="58"/>
  <c r="R544" i="58"/>
  <c r="U546" i="58"/>
  <c r="H545" i="58"/>
  <c r="K546" i="58"/>
  <c r="AH546" i="58"/>
  <c r="M545" i="58"/>
  <c r="Z545" i="58"/>
  <c r="P545" i="58"/>
  <c r="AG545" i="58"/>
  <c r="AG547" i="58"/>
  <c r="AE544" i="58"/>
  <c r="O545" i="58"/>
  <c r="K547" i="58"/>
  <c r="AO545" i="58"/>
  <c r="H71" i="70" s="1"/>
  <c r="I547" i="58"/>
  <c r="AS548" i="58" l="1"/>
  <c r="W548" i="58"/>
  <c r="AQ548" i="58"/>
  <c r="AD548" i="58"/>
  <c r="AL548" i="58"/>
  <c r="T548" i="58"/>
  <c r="O548" i="58"/>
  <c r="Q548" i="58"/>
  <c r="S548" i="58"/>
  <c r="AO548" i="58"/>
  <c r="AP548" i="58"/>
  <c r="AJ548" i="58"/>
  <c r="AK548" i="58"/>
  <c r="X548" i="58"/>
  <c r="AB548" i="58"/>
  <c r="AC548" i="58"/>
  <c r="AH548" i="58"/>
  <c r="AI548" i="58"/>
  <c r="AF548" i="58"/>
  <c r="V548" i="58"/>
  <c r="AA548" i="58"/>
  <c r="AE548" i="58"/>
  <c r="AG548" i="58"/>
  <c r="Z548" i="58"/>
  <c r="R548" i="58"/>
  <c r="U548" i="58"/>
  <c r="F548" i="58"/>
  <c r="J548" i="58"/>
  <c r="G548" i="58"/>
  <c r="L548" i="58"/>
  <c r="N548" i="58"/>
  <c r="D548" i="58"/>
  <c r="K548" i="58"/>
  <c r="P548" i="58"/>
  <c r="H548" i="58"/>
  <c r="E548" i="58"/>
  <c r="I548" i="58"/>
  <c r="M548" i="58"/>
  <c r="AN548" i="58"/>
  <c r="Y548" i="58"/>
  <c r="AM548" i="58"/>
  <c r="C538" i="58" l="1"/>
  <c r="C537" i="58"/>
  <c r="C536" i="58"/>
  <c r="C535" i="58"/>
  <c r="D526" i="58"/>
  <c r="E526" i="58"/>
  <c r="F526" i="58"/>
  <c r="G526" i="58"/>
  <c r="H526" i="58"/>
  <c r="I526" i="58"/>
  <c r="J526" i="58"/>
  <c r="K526" i="58"/>
  <c r="L526" i="58"/>
  <c r="M526" i="58"/>
  <c r="N526" i="58"/>
  <c r="O526" i="58"/>
  <c r="P526" i="58"/>
  <c r="Q526" i="58"/>
  <c r="R526" i="58"/>
  <c r="S526" i="58"/>
  <c r="T526" i="58"/>
  <c r="U526" i="58"/>
  <c r="V526" i="58"/>
  <c r="W526" i="58"/>
  <c r="X526" i="58"/>
  <c r="Y526" i="58"/>
  <c r="Z526" i="58"/>
  <c r="AA526" i="58"/>
  <c r="AB526" i="58"/>
  <c r="AC526" i="58"/>
  <c r="AD526" i="58"/>
  <c r="AE526" i="58"/>
  <c r="AF526" i="58"/>
  <c r="AG526" i="58"/>
  <c r="AH526" i="58"/>
  <c r="AI526" i="58"/>
  <c r="B54" i="70" s="1"/>
  <c r="AJ526" i="58"/>
  <c r="C54" i="70" s="1"/>
  <c r="AK526" i="58"/>
  <c r="D54" i="70" s="1"/>
  <c r="AL526" i="58"/>
  <c r="E54" i="70" s="1"/>
  <c r="AM526" i="58"/>
  <c r="F54" i="70" s="1"/>
  <c r="AN526" i="58"/>
  <c r="G54" i="70" s="1"/>
  <c r="AO526" i="58"/>
  <c r="H54" i="70" s="1"/>
  <c r="AP526" i="58"/>
  <c r="I54" i="70" s="1"/>
  <c r="AQ526" i="58"/>
  <c r="J54" i="70" s="1"/>
  <c r="D527" i="58"/>
  <c r="E527" i="58"/>
  <c r="F527" i="58"/>
  <c r="G527" i="58"/>
  <c r="H527" i="58"/>
  <c r="I527" i="58"/>
  <c r="J527" i="58"/>
  <c r="K527" i="58"/>
  <c r="L527" i="58"/>
  <c r="M527" i="58"/>
  <c r="N527" i="58"/>
  <c r="O527" i="58"/>
  <c r="P527" i="58"/>
  <c r="Q527" i="58"/>
  <c r="R527" i="58"/>
  <c r="S527" i="58"/>
  <c r="T527" i="58"/>
  <c r="U527" i="58"/>
  <c r="V527" i="58"/>
  <c r="W527" i="58"/>
  <c r="X527" i="58"/>
  <c r="Y527" i="58"/>
  <c r="Z527" i="58"/>
  <c r="AA527" i="58"/>
  <c r="AB527" i="58"/>
  <c r="AC527" i="58"/>
  <c r="AD527" i="58"/>
  <c r="AE527" i="58"/>
  <c r="AF527" i="58"/>
  <c r="AG527" i="58"/>
  <c r="AH527" i="58"/>
  <c r="AI527" i="58"/>
  <c r="B55" i="70" s="1"/>
  <c r="AJ527" i="58"/>
  <c r="C55" i="70" s="1"/>
  <c r="AK527" i="58"/>
  <c r="D55" i="70" s="1"/>
  <c r="AL527" i="58"/>
  <c r="E55" i="70" s="1"/>
  <c r="AM527" i="58"/>
  <c r="F55" i="70" s="1"/>
  <c r="AN527" i="58"/>
  <c r="G55" i="70" s="1"/>
  <c r="AO527" i="58"/>
  <c r="H55" i="70" s="1"/>
  <c r="AP527" i="58"/>
  <c r="I55" i="70" s="1"/>
  <c r="AQ527" i="58"/>
  <c r="J55" i="70" s="1"/>
  <c r="AS527" i="58"/>
  <c r="L55" i="70" s="1"/>
  <c r="D528" i="58"/>
  <c r="E528" i="58"/>
  <c r="F528" i="58"/>
  <c r="G528" i="58"/>
  <c r="H528" i="58"/>
  <c r="I528" i="58"/>
  <c r="J528" i="58"/>
  <c r="K528" i="58"/>
  <c r="L528" i="58"/>
  <c r="M528" i="58"/>
  <c r="N528" i="58"/>
  <c r="O528" i="58"/>
  <c r="P528" i="58"/>
  <c r="Q528" i="58"/>
  <c r="R528" i="58"/>
  <c r="S528" i="58"/>
  <c r="T528" i="58"/>
  <c r="U528" i="58"/>
  <c r="V528" i="58"/>
  <c r="W528" i="58"/>
  <c r="X528" i="58"/>
  <c r="Y528" i="58"/>
  <c r="Z528" i="58"/>
  <c r="AA528" i="58"/>
  <c r="AB528" i="58"/>
  <c r="AC528" i="58"/>
  <c r="AD528" i="58"/>
  <c r="AE528" i="58"/>
  <c r="AF528" i="58"/>
  <c r="AG528" i="58"/>
  <c r="AH528" i="58"/>
  <c r="AI528" i="58"/>
  <c r="B56" i="70" s="1"/>
  <c r="AJ528" i="58"/>
  <c r="C56" i="70" s="1"/>
  <c r="AK528" i="58"/>
  <c r="D56" i="70" s="1"/>
  <c r="AL528" i="58"/>
  <c r="E56" i="70" s="1"/>
  <c r="AM528" i="58"/>
  <c r="F56" i="70" s="1"/>
  <c r="AN528" i="58"/>
  <c r="G56" i="70" s="1"/>
  <c r="AO528" i="58"/>
  <c r="H56" i="70" s="1"/>
  <c r="AP528" i="58"/>
  <c r="I56" i="70" s="1"/>
  <c r="AQ528" i="58"/>
  <c r="J56" i="70" s="1"/>
  <c r="AS528" i="58"/>
  <c r="L56" i="70" s="1"/>
  <c r="D529" i="58"/>
  <c r="E529" i="58"/>
  <c r="F529" i="58"/>
  <c r="G529" i="58"/>
  <c r="H529" i="58"/>
  <c r="I529" i="58"/>
  <c r="J529" i="58"/>
  <c r="K529" i="58"/>
  <c r="L529" i="58"/>
  <c r="M529" i="58"/>
  <c r="N529" i="58"/>
  <c r="O529" i="58"/>
  <c r="P529" i="58"/>
  <c r="Q529" i="58"/>
  <c r="R529" i="58"/>
  <c r="S529" i="58"/>
  <c r="T529" i="58"/>
  <c r="U529" i="58"/>
  <c r="V529" i="58"/>
  <c r="W529" i="58"/>
  <c r="X529" i="58"/>
  <c r="Y529" i="58"/>
  <c r="Z529" i="58"/>
  <c r="AA529" i="58"/>
  <c r="AB529" i="58"/>
  <c r="AC529" i="58"/>
  <c r="AD529" i="58"/>
  <c r="AE529" i="58"/>
  <c r="AF529" i="58"/>
  <c r="AG529" i="58"/>
  <c r="AH529" i="58"/>
  <c r="AI529" i="58"/>
  <c r="B57" i="70" s="1"/>
  <c r="AJ529" i="58"/>
  <c r="C57" i="70" s="1"/>
  <c r="AK529" i="58"/>
  <c r="D57" i="70" s="1"/>
  <c r="AL529" i="58"/>
  <c r="E57" i="70" s="1"/>
  <c r="AM529" i="58"/>
  <c r="F57" i="70" s="1"/>
  <c r="AN529" i="58"/>
  <c r="G57" i="70" s="1"/>
  <c r="AO529" i="58"/>
  <c r="H57" i="70" s="1"/>
  <c r="AP529" i="58"/>
  <c r="I57" i="70" s="1"/>
  <c r="AQ529" i="58"/>
  <c r="J57" i="70" s="1"/>
  <c r="AS529" i="58"/>
  <c r="L57" i="70" s="1"/>
  <c r="C529" i="58"/>
  <c r="C527" i="58"/>
  <c r="C526" i="58"/>
  <c r="C528" i="58"/>
  <c r="C58" i="70" l="1"/>
  <c r="F58" i="70"/>
  <c r="D58" i="70"/>
  <c r="E58" i="70"/>
  <c r="L58" i="70"/>
  <c r="J58" i="70"/>
  <c r="B58" i="70"/>
  <c r="I58" i="70"/>
  <c r="H58" i="70"/>
  <c r="G58" i="70"/>
  <c r="H530" i="58"/>
  <c r="AS530" i="58"/>
  <c r="AN530" i="58"/>
  <c r="AQ530" i="58"/>
  <c r="AL530" i="58"/>
  <c r="AJ530" i="58"/>
  <c r="AK530" i="58"/>
  <c r="AI530" i="58"/>
  <c r="AC530" i="58"/>
  <c r="AH530" i="58"/>
  <c r="AA530" i="58"/>
  <c r="AD530" i="58"/>
  <c r="AF530" i="58"/>
  <c r="X530" i="58"/>
  <c r="Z530" i="58"/>
  <c r="AB530" i="58"/>
  <c r="T530" i="58"/>
  <c r="S530" i="58"/>
  <c r="R530" i="58"/>
  <c r="V530" i="58"/>
  <c r="U530" i="58"/>
  <c r="N530" i="58"/>
  <c r="F530" i="58"/>
  <c r="E530" i="58"/>
  <c r="D530" i="58"/>
  <c r="K530" i="58"/>
  <c r="C530" i="58"/>
  <c r="P530" i="58"/>
  <c r="J530" i="58"/>
  <c r="L530" i="58"/>
  <c r="M530" i="58"/>
  <c r="AM530" i="58"/>
  <c r="AE530" i="58"/>
  <c r="W530" i="58"/>
  <c r="O530" i="58"/>
  <c r="G530" i="58"/>
  <c r="AO530" i="58"/>
  <c r="AG530" i="58"/>
  <c r="Y530" i="58"/>
  <c r="Q530" i="58"/>
  <c r="I530" i="58"/>
  <c r="AP530" i="58"/>
  <c r="C539" i="58"/>
  <c r="C544" i="58" s="1"/>
  <c r="C547" i="58" l="1"/>
  <c r="C546" i="58"/>
  <c r="C545" i="58"/>
  <c r="C548" i="58" l="1"/>
  <c r="AR31" i="69" l="1"/>
  <c r="AQ31" i="69"/>
  <c r="AR51" i="69"/>
  <c r="AQ51" i="69"/>
  <c r="AP51" i="69"/>
  <c r="AH121" i="41" l="1"/>
  <c r="AG121" i="41"/>
  <c r="AH172" i="41" l="1"/>
  <c r="AW5" i="58" l="1"/>
  <c r="AW6" i="58"/>
  <c r="AW7" i="58"/>
  <c r="AW8" i="58"/>
  <c r="AW9" i="58"/>
  <c r="AW10" i="58"/>
  <c r="AW11" i="58"/>
  <c r="AW12" i="58"/>
  <c r="AW13" i="58"/>
  <c r="AW14" i="58"/>
  <c r="AW15" i="58"/>
  <c r="AW16" i="58"/>
  <c r="AW17" i="58"/>
  <c r="AW18" i="58"/>
  <c r="AW19" i="58"/>
  <c r="AW20" i="58"/>
  <c r="AW21" i="58"/>
  <c r="AW22" i="58"/>
  <c r="AW23" i="58"/>
  <c r="AW24" i="58"/>
  <c r="AW25" i="58"/>
  <c r="AW26" i="58"/>
  <c r="AW27" i="58"/>
  <c r="AW28" i="58"/>
  <c r="AW29" i="58"/>
  <c r="AW30" i="58"/>
  <c r="AW31" i="58"/>
  <c r="AW32" i="58"/>
  <c r="AW33" i="58"/>
  <c r="AW34" i="58"/>
  <c r="AW35" i="58"/>
  <c r="AW36" i="58"/>
  <c r="AW37" i="58"/>
  <c r="AW38" i="58"/>
  <c r="AW39" i="58"/>
  <c r="AW40" i="58"/>
  <c r="AW41" i="58"/>
  <c r="AW42" i="58"/>
  <c r="AW43" i="58"/>
  <c r="AW44" i="58"/>
  <c r="AW45" i="58"/>
  <c r="AW46" i="58"/>
  <c r="AW47" i="58"/>
  <c r="AW48" i="58"/>
  <c r="AW49" i="58"/>
  <c r="AW50" i="58"/>
  <c r="AW51" i="58"/>
  <c r="AW52" i="58"/>
  <c r="AW53" i="58"/>
  <c r="AW54" i="58"/>
  <c r="AW55" i="58"/>
  <c r="AW56" i="58"/>
  <c r="AW57" i="58"/>
  <c r="AW58" i="58"/>
  <c r="AW59" i="58"/>
  <c r="AW60" i="58"/>
  <c r="AW61" i="58"/>
  <c r="AW62" i="58"/>
  <c r="AW63" i="58"/>
  <c r="AW64" i="58"/>
  <c r="AW65" i="58"/>
  <c r="AW66" i="58"/>
  <c r="AW67" i="58"/>
  <c r="AW68" i="58"/>
  <c r="AW69" i="58"/>
  <c r="AW70" i="58"/>
  <c r="AW71" i="58"/>
  <c r="AW72" i="58"/>
  <c r="AW73" i="58"/>
  <c r="AW74" i="58"/>
  <c r="AW75" i="58"/>
  <c r="AW76" i="58"/>
  <c r="AW77" i="58"/>
  <c r="AW78" i="58"/>
  <c r="AW79" i="58"/>
  <c r="AW80" i="58"/>
  <c r="AW81" i="58"/>
  <c r="AW82" i="58"/>
  <c r="AW83" i="58"/>
  <c r="AW84" i="58"/>
  <c r="AW85" i="58"/>
  <c r="AW86" i="58"/>
  <c r="AW87" i="58"/>
  <c r="AW88" i="58"/>
  <c r="AW89" i="58"/>
  <c r="AW90" i="58"/>
  <c r="AW91" i="58"/>
  <c r="AW92" i="58"/>
  <c r="AW93" i="58"/>
  <c r="AW94" i="58"/>
  <c r="AW95" i="58"/>
  <c r="AW96" i="58"/>
  <c r="AW97" i="58"/>
  <c r="AW98" i="58"/>
  <c r="AW99" i="58"/>
  <c r="AW100" i="58"/>
  <c r="AW101" i="58"/>
  <c r="AW102" i="58"/>
  <c r="AW103" i="58"/>
  <c r="AW104" i="58"/>
  <c r="AW105" i="58"/>
  <c r="AW106" i="58"/>
  <c r="AW107" i="58"/>
  <c r="AW108" i="58"/>
  <c r="AW109" i="58"/>
  <c r="AW110" i="58"/>
  <c r="AW111" i="58"/>
  <c r="AW112" i="58"/>
  <c r="AW113" i="58"/>
  <c r="AW114" i="58"/>
  <c r="AW115" i="58"/>
  <c r="AW116" i="58"/>
  <c r="AW117" i="58"/>
  <c r="AW118" i="58"/>
  <c r="AW119" i="58"/>
  <c r="AW120" i="58"/>
  <c r="AW121" i="58"/>
  <c r="AW122" i="58"/>
  <c r="AW123" i="58"/>
  <c r="AW124" i="58"/>
  <c r="AW125" i="58"/>
  <c r="AW126" i="58"/>
  <c r="AW127" i="58"/>
  <c r="AW128" i="58"/>
  <c r="AW129" i="58"/>
  <c r="AW130" i="58"/>
  <c r="AW131" i="58"/>
  <c r="AW132" i="58"/>
  <c r="AW133" i="58"/>
  <c r="AW134" i="58"/>
  <c r="AW135" i="58"/>
  <c r="AW136" i="58"/>
  <c r="AW137" i="58"/>
  <c r="AW138" i="58"/>
  <c r="AW139" i="58"/>
  <c r="AW140" i="58"/>
  <c r="AW141" i="58"/>
  <c r="AW142" i="58"/>
  <c r="AW143" i="58"/>
  <c r="AW144" i="58"/>
  <c r="AW146" i="58"/>
  <c r="AW147" i="58"/>
  <c r="AW148" i="58"/>
  <c r="AW149" i="58"/>
  <c r="AW152" i="58"/>
  <c r="AW153" i="58"/>
  <c r="AW154" i="58"/>
  <c r="AW155" i="58"/>
  <c r="AW156" i="58"/>
  <c r="AW157" i="58"/>
  <c r="AW158" i="58"/>
  <c r="AW159" i="58"/>
  <c r="AW160" i="58"/>
  <c r="AW161" i="58"/>
  <c r="AW162" i="58"/>
  <c r="AW163" i="58"/>
  <c r="AW164" i="58"/>
  <c r="AW165" i="58"/>
  <c r="AW166" i="58"/>
  <c r="AW167" i="58"/>
  <c r="AW168" i="58"/>
  <c r="AW169" i="58"/>
  <c r="AW170" i="58"/>
  <c r="AW171" i="58"/>
  <c r="AW172" i="58"/>
  <c r="AW173" i="58"/>
  <c r="AW174" i="58"/>
  <c r="AW175" i="58"/>
  <c r="AW176" i="58"/>
  <c r="AW177" i="58"/>
  <c r="AW178" i="58"/>
  <c r="AW179" i="58"/>
  <c r="AW180" i="58"/>
  <c r="AW181" i="58"/>
  <c r="AW182" i="58"/>
  <c r="AW183" i="58"/>
  <c r="AW184" i="58"/>
  <c r="AW185" i="58"/>
  <c r="AW186" i="58"/>
  <c r="AW187" i="58"/>
  <c r="AW188" i="58"/>
  <c r="AW189" i="58"/>
  <c r="AW190" i="58"/>
  <c r="AW191" i="58"/>
  <c r="AW192" i="58"/>
  <c r="AW193" i="58"/>
  <c r="AW194" i="58"/>
  <c r="AW195" i="58"/>
  <c r="AW196" i="58"/>
  <c r="AW197" i="58"/>
  <c r="AW198" i="58"/>
  <c r="AW199" i="58"/>
  <c r="AW200" i="58"/>
  <c r="AW201" i="58"/>
  <c r="AW203" i="58"/>
  <c r="AW204" i="58"/>
  <c r="AW205" i="58"/>
  <c r="AW206" i="58"/>
  <c r="AW207" i="58"/>
  <c r="AW208" i="58"/>
  <c r="AW209" i="58"/>
  <c r="AW210" i="58"/>
  <c r="AW211" i="58"/>
  <c r="AW212" i="58"/>
  <c r="AW213" i="58"/>
  <c r="AW214" i="58"/>
  <c r="AW215" i="58"/>
  <c r="AW216" i="58"/>
  <c r="AW217" i="58"/>
  <c r="AW218" i="58"/>
  <c r="AW219" i="58"/>
  <c r="AW220" i="58"/>
  <c r="AW221" i="58"/>
  <c r="AW222" i="58"/>
  <c r="AW223" i="58"/>
  <c r="AW224" i="58"/>
  <c r="AW225" i="58"/>
  <c r="AW226" i="58"/>
  <c r="AW227" i="58"/>
  <c r="AW228" i="58"/>
  <c r="AW229" i="58"/>
  <c r="AW230" i="58"/>
  <c r="AW231" i="58"/>
  <c r="AW232" i="58"/>
  <c r="AW233" i="58"/>
  <c r="AW234" i="58"/>
  <c r="AW235" i="58"/>
  <c r="AW236" i="58"/>
  <c r="AW237" i="58"/>
  <c r="AW238" i="58"/>
  <c r="AW239" i="58"/>
  <c r="AW240" i="58"/>
  <c r="AW241" i="58"/>
  <c r="AW242" i="58"/>
  <c r="AW243" i="58"/>
  <c r="AW244" i="58"/>
  <c r="AW245" i="58"/>
  <c r="AW246" i="58"/>
  <c r="AW247" i="58"/>
  <c r="AW248" i="58"/>
  <c r="AW249" i="58"/>
  <c r="AW250" i="58"/>
  <c r="AW251" i="58"/>
  <c r="AW252" i="58"/>
  <c r="AW253" i="58"/>
  <c r="AW254" i="58"/>
  <c r="AW255" i="58"/>
  <c r="AW256" i="58"/>
  <c r="AW257" i="58"/>
  <c r="AW258" i="58"/>
  <c r="AW259" i="58"/>
  <c r="AW260" i="58"/>
  <c r="AW261" i="58"/>
  <c r="AW262" i="58"/>
  <c r="AW263" i="58"/>
  <c r="AW264" i="58"/>
  <c r="AW265" i="58"/>
  <c r="AW266" i="58"/>
  <c r="AW267" i="58"/>
  <c r="AW268" i="58"/>
  <c r="AW269" i="58"/>
  <c r="AW270" i="58"/>
  <c r="AW271" i="58"/>
  <c r="AW272" i="58"/>
  <c r="AW273" i="58"/>
  <c r="AW274" i="58"/>
  <c r="AW275" i="58"/>
  <c r="AW276" i="58"/>
  <c r="AW277" i="58"/>
  <c r="AW278" i="58"/>
  <c r="AW279" i="58"/>
  <c r="AW280" i="58"/>
  <c r="AW281" i="58"/>
  <c r="AW282" i="58"/>
  <c r="AW283" i="58"/>
  <c r="AW284" i="58"/>
  <c r="AW285" i="58"/>
  <c r="AW286" i="58"/>
  <c r="AW287" i="58"/>
  <c r="AW288" i="58"/>
  <c r="AW289" i="58"/>
  <c r="AW290" i="58"/>
  <c r="AW291" i="58"/>
  <c r="AW292" i="58"/>
  <c r="AW293" i="58"/>
  <c r="AW294" i="58"/>
  <c r="AW295" i="58"/>
  <c r="AW296" i="58"/>
  <c r="AW297" i="58"/>
  <c r="AW298" i="58"/>
  <c r="AW299" i="58"/>
  <c r="AW300" i="58"/>
  <c r="AW301" i="58"/>
  <c r="AW302" i="58"/>
  <c r="AW303" i="58"/>
  <c r="AW304" i="58"/>
  <c r="AW305" i="58"/>
  <c r="AW306" i="58"/>
  <c r="AW307" i="58"/>
  <c r="AW308" i="58"/>
  <c r="AW478" i="58"/>
  <c r="AW507" i="58"/>
  <c r="AW309" i="58"/>
  <c r="AW311" i="58"/>
  <c r="AW312" i="58"/>
  <c r="AW313" i="58"/>
  <c r="AW314" i="58"/>
  <c r="AW315" i="58"/>
  <c r="AW316" i="58"/>
  <c r="AW317" i="58"/>
  <c r="AW318" i="58"/>
  <c r="AW319" i="58"/>
  <c r="AW320" i="58"/>
  <c r="AW321" i="58"/>
  <c r="AW322" i="58"/>
  <c r="AW323" i="58"/>
  <c r="AW324" i="58"/>
  <c r="AW325" i="58"/>
  <c r="AW326" i="58"/>
  <c r="AW327" i="58"/>
  <c r="AW328" i="58"/>
  <c r="AW329" i="58"/>
  <c r="AW330" i="58"/>
  <c r="AW331" i="58"/>
  <c r="AW332" i="58"/>
  <c r="AW333" i="58"/>
  <c r="AW334" i="58"/>
  <c r="AW336" i="58"/>
  <c r="AW335" i="58"/>
  <c r="AW337" i="58"/>
  <c r="AW338" i="58"/>
  <c r="AW339" i="58"/>
  <c r="AW340" i="58"/>
  <c r="AW341" i="58"/>
  <c r="AW342" i="58"/>
  <c r="AW343" i="58"/>
  <c r="AW344" i="58"/>
  <c r="AW345" i="58"/>
  <c r="AW346" i="58"/>
  <c r="AW347" i="58"/>
  <c r="AW348" i="58"/>
  <c r="AW349" i="58"/>
  <c r="AW350" i="58"/>
  <c r="AW351" i="58"/>
  <c r="AW352" i="58"/>
  <c r="AW353" i="58"/>
  <c r="AW354" i="58"/>
  <c r="AW355" i="58"/>
  <c r="AW356" i="58"/>
  <c r="AW357" i="58"/>
  <c r="AW358" i="58"/>
  <c r="AW359" i="58"/>
  <c r="AW360" i="58"/>
  <c r="AW361" i="58"/>
  <c r="AW362" i="58"/>
  <c r="AW363" i="58"/>
  <c r="AW364" i="58"/>
  <c r="AW365" i="58"/>
  <c r="AW366" i="58"/>
  <c r="AW367" i="58"/>
  <c r="AW368" i="58"/>
  <c r="AW369" i="58"/>
  <c r="AW370" i="58"/>
  <c r="AW371" i="58"/>
  <c r="AW372" i="58"/>
  <c r="AW373" i="58"/>
  <c r="AW374" i="58"/>
  <c r="AW375" i="58"/>
  <c r="AW376" i="58"/>
  <c r="AW377" i="58"/>
  <c r="AW378" i="58"/>
  <c r="AW379" i="58"/>
  <c r="AW380" i="58"/>
  <c r="AW381" i="58"/>
  <c r="AW382" i="58"/>
  <c r="AW383" i="58"/>
  <c r="AW384" i="58"/>
  <c r="AW385" i="58"/>
  <c r="AW386" i="58"/>
  <c r="AW387" i="58"/>
  <c r="AW388" i="58"/>
  <c r="AW389" i="58"/>
  <c r="AW390" i="58"/>
  <c r="AW391" i="58"/>
  <c r="AW392" i="58"/>
  <c r="AW393" i="58"/>
  <c r="AW394" i="58"/>
  <c r="AW395" i="58"/>
  <c r="AW396" i="58"/>
  <c r="AW397" i="58"/>
  <c r="AW398" i="58"/>
  <c r="AW399" i="58"/>
  <c r="AW400" i="58"/>
  <c r="AW401" i="58"/>
  <c r="AW402" i="58"/>
  <c r="AW403" i="58"/>
  <c r="AW404" i="58"/>
  <c r="AW405" i="58"/>
  <c r="AW406" i="58"/>
  <c r="AW407" i="58"/>
  <c r="AW408" i="58"/>
  <c r="AW409" i="58"/>
  <c r="AW410" i="58"/>
  <c r="AW411" i="58"/>
  <c r="AW412" i="58"/>
  <c r="AW413" i="58"/>
  <c r="AW414" i="58"/>
  <c r="AW415" i="58"/>
  <c r="AW416" i="58"/>
  <c r="AW417" i="58"/>
  <c r="AW418" i="58"/>
  <c r="AW419" i="58"/>
  <c r="AW420" i="58"/>
  <c r="AW421" i="58"/>
  <c r="AW422" i="58"/>
  <c r="AW423" i="58"/>
  <c r="AW424" i="58"/>
  <c r="AW425" i="58"/>
  <c r="AW426" i="58"/>
  <c r="AW427" i="58"/>
  <c r="AW428" i="58"/>
  <c r="AW429" i="58"/>
  <c r="AW430" i="58"/>
  <c r="AW431" i="58"/>
  <c r="AW432" i="58"/>
  <c r="AW433" i="58"/>
  <c r="AW434" i="58"/>
  <c r="AW435" i="58"/>
  <c r="AW436" i="58"/>
  <c r="AW437" i="58"/>
  <c r="AW438" i="58"/>
  <c r="AW439" i="58"/>
  <c r="AW440" i="58"/>
  <c r="AW441" i="58"/>
  <c r="AW442" i="58"/>
  <c r="AW443" i="58"/>
  <c r="AW444" i="58"/>
  <c r="AW445" i="58"/>
  <c r="AW446" i="58"/>
  <c r="AW447" i="58"/>
  <c r="AW448" i="58"/>
  <c r="AW449" i="58"/>
  <c r="AW450" i="58"/>
  <c r="AW451" i="58"/>
  <c r="AW452" i="58"/>
  <c r="AW453" i="58"/>
  <c r="AW454" i="58"/>
  <c r="AW455" i="58"/>
  <c r="AW456" i="58"/>
  <c r="AW457" i="58"/>
  <c r="AW458" i="58"/>
  <c r="AW459" i="58"/>
  <c r="AW460" i="58"/>
  <c r="AW461" i="58"/>
  <c r="AW462" i="58"/>
  <c r="AW463" i="58"/>
  <c r="AW464" i="58"/>
  <c r="AW465" i="58"/>
  <c r="AW466" i="58"/>
  <c r="AW467" i="58"/>
  <c r="AW468" i="58"/>
  <c r="AW469" i="58"/>
  <c r="AW470" i="58"/>
  <c r="AW471" i="58"/>
  <c r="AW472" i="58"/>
  <c r="AW473" i="58"/>
  <c r="AW474" i="58"/>
  <c r="AW475" i="58"/>
  <c r="AW476" i="58"/>
  <c r="AW477" i="58"/>
  <c r="AW479" i="58"/>
  <c r="AW480" i="58"/>
  <c r="AW481" i="58"/>
  <c r="AW482" i="58"/>
  <c r="AW483" i="58"/>
  <c r="AW484" i="58"/>
  <c r="AW485" i="58"/>
  <c r="AW486" i="58"/>
  <c r="AW487" i="58"/>
  <c r="AW488" i="58"/>
  <c r="AW489" i="58"/>
  <c r="AW490" i="58"/>
  <c r="AW491" i="58"/>
  <c r="AW492" i="58"/>
  <c r="AW493" i="58"/>
  <c r="AW494" i="58"/>
  <c r="AW495" i="58"/>
  <c r="AW496" i="58"/>
  <c r="AW497" i="58"/>
  <c r="AW498" i="58"/>
  <c r="AW499" i="58"/>
  <c r="AW500" i="58"/>
  <c r="AW501" i="58"/>
  <c r="AW502" i="58"/>
  <c r="AW503" i="58"/>
  <c r="AW504" i="58"/>
  <c r="AW505" i="58"/>
  <c r="AW506" i="58"/>
  <c r="AW508" i="58"/>
  <c r="AW509" i="58"/>
  <c r="AW510" i="58"/>
  <c r="AW511" i="58"/>
  <c r="AW512" i="58"/>
  <c r="AW513" i="58"/>
  <c r="AW514" i="58"/>
  <c r="AW515" i="58"/>
  <c r="AW516" i="58"/>
  <c r="AW517" i="58"/>
  <c r="AW518" i="58"/>
  <c r="AW519" i="58"/>
  <c r="AX8" i="58"/>
  <c r="AX9" i="58"/>
  <c r="AX10" i="58"/>
  <c r="AX11" i="58"/>
  <c r="AX12" i="58"/>
  <c r="AX13" i="58"/>
  <c r="AX14" i="58"/>
  <c r="AX15" i="58"/>
  <c r="AY15" i="58" s="1"/>
  <c r="AZ15" i="58" s="1"/>
  <c r="AX16" i="58"/>
  <c r="AY16" i="58" s="1"/>
  <c r="AZ16" i="58" s="1"/>
  <c r="AX17" i="58"/>
  <c r="AX18" i="58"/>
  <c r="AX19" i="58"/>
  <c r="AX20" i="58"/>
  <c r="AX21" i="58"/>
  <c r="AX22" i="58"/>
  <c r="AX23" i="58"/>
  <c r="AY23" i="58" s="1"/>
  <c r="AZ23" i="58" s="1"/>
  <c r="AX24" i="58"/>
  <c r="AY24" i="58" s="1"/>
  <c r="AZ24" i="58" s="1"/>
  <c r="AX25" i="58"/>
  <c r="AX26" i="58"/>
  <c r="AX27" i="58"/>
  <c r="AX28" i="58"/>
  <c r="AX29" i="58"/>
  <c r="AX30" i="58"/>
  <c r="AX31" i="58"/>
  <c r="AX32" i="58"/>
  <c r="AY32" i="58" s="1"/>
  <c r="AZ32" i="58" s="1"/>
  <c r="AX33" i="58"/>
  <c r="AX34" i="58"/>
  <c r="AX35" i="58"/>
  <c r="AX36" i="58"/>
  <c r="AX37" i="58"/>
  <c r="AX38" i="58"/>
  <c r="AX39" i="58"/>
  <c r="AX40" i="58"/>
  <c r="AY40" i="58" s="1"/>
  <c r="AZ40" i="58" s="1"/>
  <c r="AX41" i="58"/>
  <c r="AX42" i="58"/>
  <c r="AX43" i="58"/>
  <c r="AX44" i="58"/>
  <c r="AX45" i="58"/>
  <c r="AX46" i="58"/>
  <c r="AX47" i="58"/>
  <c r="AX48" i="58"/>
  <c r="AX49" i="58"/>
  <c r="AX50" i="58"/>
  <c r="AX51" i="58"/>
  <c r="AX52" i="58"/>
  <c r="AX53" i="58"/>
  <c r="AX54" i="58"/>
  <c r="AX55" i="58"/>
  <c r="AX56" i="58"/>
  <c r="AX57" i="58"/>
  <c r="AX58" i="58"/>
  <c r="AX59" i="58"/>
  <c r="AX60" i="58"/>
  <c r="AX61" i="58"/>
  <c r="AX62" i="58"/>
  <c r="AX63" i="58"/>
  <c r="AX64" i="58"/>
  <c r="AX65" i="58"/>
  <c r="AX66" i="58"/>
  <c r="AX67" i="58"/>
  <c r="AX68" i="58"/>
  <c r="AX69" i="58"/>
  <c r="AX70" i="58"/>
  <c r="AX71" i="58"/>
  <c r="AX72" i="58"/>
  <c r="AX73" i="58"/>
  <c r="AX74" i="58"/>
  <c r="AX75" i="58"/>
  <c r="AX76" i="58"/>
  <c r="AX77" i="58"/>
  <c r="AX78" i="58"/>
  <c r="AX79" i="58"/>
  <c r="AX80" i="58"/>
  <c r="AX81" i="58"/>
  <c r="AX82" i="58"/>
  <c r="AX83" i="58"/>
  <c r="AX84" i="58"/>
  <c r="AX85" i="58"/>
  <c r="AX86" i="58"/>
  <c r="AX87" i="58"/>
  <c r="AX88" i="58"/>
  <c r="AX89" i="58"/>
  <c r="AX90" i="58"/>
  <c r="AX91" i="58"/>
  <c r="AX92" i="58"/>
  <c r="AX93" i="58"/>
  <c r="AX94" i="58"/>
  <c r="AX95" i="58"/>
  <c r="AX96" i="58"/>
  <c r="AX97" i="58"/>
  <c r="AX98" i="58"/>
  <c r="AX99" i="58"/>
  <c r="AX100" i="58"/>
  <c r="AX101" i="58"/>
  <c r="AX102" i="58"/>
  <c r="AX103" i="58"/>
  <c r="AX104" i="58"/>
  <c r="AX105" i="58"/>
  <c r="AX106" i="58"/>
  <c r="AX107" i="58"/>
  <c r="AX108" i="58"/>
  <c r="AX109" i="58"/>
  <c r="AX110" i="58"/>
  <c r="AX111" i="58"/>
  <c r="AX112" i="58"/>
  <c r="AX113" i="58"/>
  <c r="AX114" i="58"/>
  <c r="AX115" i="58"/>
  <c r="AX116" i="58"/>
  <c r="AX117" i="58"/>
  <c r="AX118" i="58"/>
  <c r="AX119" i="58"/>
  <c r="AX120" i="58"/>
  <c r="AX121" i="58"/>
  <c r="AX122" i="58"/>
  <c r="AX123" i="58"/>
  <c r="AX124" i="58"/>
  <c r="AX125" i="58"/>
  <c r="AX126" i="58"/>
  <c r="AX127" i="58"/>
  <c r="AX128" i="58"/>
  <c r="AX129" i="58"/>
  <c r="AX130" i="58"/>
  <c r="AX131" i="58"/>
  <c r="AX132" i="58"/>
  <c r="AX133" i="58"/>
  <c r="AX134" i="58"/>
  <c r="AX135" i="58"/>
  <c r="AX136" i="58"/>
  <c r="AX137" i="58"/>
  <c r="AX138" i="58"/>
  <c r="AX139" i="58"/>
  <c r="AX140" i="58"/>
  <c r="AX141" i="58"/>
  <c r="AX142" i="58"/>
  <c r="AX143" i="58"/>
  <c r="AX144" i="58"/>
  <c r="AX146" i="58"/>
  <c r="AX147" i="58"/>
  <c r="AX148" i="58"/>
  <c r="AX149" i="58"/>
  <c r="AX152" i="58"/>
  <c r="AX153" i="58"/>
  <c r="AX154" i="58"/>
  <c r="AX155" i="58"/>
  <c r="AX156" i="58"/>
  <c r="AX157" i="58"/>
  <c r="AX158" i="58"/>
  <c r="AX159" i="58"/>
  <c r="AX160" i="58"/>
  <c r="AX161" i="58"/>
  <c r="AX162" i="58"/>
  <c r="AX163" i="58"/>
  <c r="AX164" i="58"/>
  <c r="AX165" i="58"/>
  <c r="AX166" i="58"/>
  <c r="AX167" i="58"/>
  <c r="AX168" i="58"/>
  <c r="AX169" i="58"/>
  <c r="AX170" i="58"/>
  <c r="AX171" i="58"/>
  <c r="AX172" i="58"/>
  <c r="AX173" i="58"/>
  <c r="AX174" i="58"/>
  <c r="AX175" i="58"/>
  <c r="AX176" i="58"/>
  <c r="AX177" i="58"/>
  <c r="AX178" i="58"/>
  <c r="AX179" i="58"/>
  <c r="AX180" i="58"/>
  <c r="AX181" i="58"/>
  <c r="AX182" i="58"/>
  <c r="AX183" i="58"/>
  <c r="AX184" i="58"/>
  <c r="AX185" i="58"/>
  <c r="AX186" i="58"/>
  <c r="AX187" i="58"/>
  <c r="AX188" i="58"/>
  <c r="AX189" i="58"/>
  <c r="AX190" i="58"/>
  <c r="AX191" i="58"/>
  <c r="AX192" i="58"/>
  <c r="AX193" i="58"/>
  <c r="AX194" i="58"/>
  <c r="AX195" i="58"/>
  <c r="AX196" i="58"/>
  <c r="AX197" i="58"/>
  <c r="AX198" i="58"/>
  <c r="AX199" i="58"/>
  <c r="AX200" i="58"/>
  <c r="AX201" i="58"/>
  <c r="AX203" i="58"/>
  <c r="AX204" i="58"/>
  <c r="AX205" i="58"/>
  <c r="AX206" i="58"/>
  <c r="AX207" i="58"/>
  <c r="AX208" i="58"/>
  <c r="AX209" i="58"/>
  <c r="AX210" i="58"/>
  <c r="AX211" i="58"/>
  <c r="AX212" i="58"/>
  <c r="AX213" i="58"/>
  <c r="AX214" i="58"/>
  <c r="AX215" i="58"/>
  <c r="AX216" i="58"/>
  <c r="AX217" i="58"/>
  <c r="AX218" i="58"/>
  <c r="AX219" i="58"/>
  <c r="AX220" i="58"/>
  <c r="AX221" i="58"/>
  <c r="AX222" i="58"/>
  <c r="AX223" i="58"/>
  <c r="AX224" i="58"/>
  <c r="AX225" i="58"/>
  <c r="AX226" i="58"/>
  <c r="AX227" i="58"/>
  <c r="AX228" i="58"/>
  <c r="AX229" i="58"/>
  <c r="AX230" i="58"/>
  <c r="AX231" i="58"/>
  <c r="AX232" i="58"/>
  <c r="AX233" i="58"/>
  <c r="AX234" i="58"/>
  <c r="AX235" i="58"/>
  <c r="AX236" i="58"/>
  <c r="AX237" i="58"/>
  <c r="AX238" i="58"/>
  <c r="AX239" i="58"/>
  <c r="AX240" i="58"/>
  <c r="AX241" i="58"/>
  <c r="AX242" i="58"/>
  <c r="AX243" i="58"/>
  <c r="AX244" i="58"/>
  <c r="AX245" i="58"/>
  <c r="AX246" i="58"/>
  <c r="AX247" i="58"/>
  <c r="AX248" i="58"/>
  <c r="AX249" i="58"/>
  <c r="AX250" i="58"/>
  <c r="AX251" i="58"/>
  <c r="AX252" i="58"/>
  <c r="AX253" i="58"/>
  <c r="AX254" i="58"/>
  <c r="AX255" i="58"/>
  <c r="AX256" i="58"/>
  <c r="AX257" i="58"/>
  <c r="AX258" i="58"/>
  <c r="AX259" i="58"/>
  <c r="AX260" i="58"/>
  <c r="AX261" i="58"/>
  <c r="AX262" i="58"/>
  <c r="AX263" i="58"/>
  <c r="AX264" i="58"/>
  <c r="AX265" i="58"/>
  <c r="AX266" i="58"/>
  <c r="AX267" i="58"/>
  <c r="AX268" i="58"/>
  <c r="AX269" i="58"/>
  <c r="AX270" i="58"/>
  <c r="AX271" i="58"/>
  <c r="AX272" i="58"/>
  <c r="AX273" i="58"/>
  <c r="AX274" i="58"/>
  <c r="AX275" i="58"/>
  <c r="AX276" i="58"/>
  <c r="AX277" i="58"/>
  <c r="AX278" i="58"/>
  <c r="AX279" i="58"/>
  <c r="AX280" i="58"/>
  <c r="AX281" i="58"/>
  <c r="AX282" i="58"/>
  <c r="AX283" i="58"/>
  <c r="AX284" i="58"/>
  <c r="AX285" i="58"/>
  <c r="AX286" i="58"/>
  <c r="AX287" i="58"/>
  <c r="AX288" i="58"/>
  <c r="AX289" i="58"/>
  <c r="AX290" i="58"/>
  <c r="AX291" i="58"/>
  <c r="AX292" i="58"/>
  <c r="AX293" i="58"/>
  <c r="AX294" i="58"/>
  <c r="AX295" i="58"/>
  <c r="AX296" i="58"/>
  <c r="AX297" i="58"/>
  <c r="AX298" i="58"/>
  <c r="AX299" i="58"/>
  <c r="AX300" i="58"/>
  <c r="AX301" i="58"/>
  <c r="AX302" i="58"/>
  <c r="AX303" i="58"/>
  <c r="AX304" i="58"/>
  <c r="AX305" i="58"/>
  <c r="AX306" i="58"/>
  <c r="AX307" i="58"/>
  <c r="AX308" i="58"/>
  <c r="AX478" i="58"/>
  <c r="AX507" i="58"/>
  <c r="AX309" i="58"/>
  <c r="AX311" i="58"/>
  <c r="AX312" i="58"/>
  <c r="AX313" i="58"/>
  <c r="AX314" i="58"/>
  <c r="AX315" i="58"/>
  <c r="AX316" i="58"/>
  <c r="AX317" i="58"/>
  <c r="AX318" i="58"/>
  <c r="AX319" i="58"/>
  <c r="AX321" i="58"/>
  <c r="AX322" i="58"/>
  <c r="AX323" i="58"/>
  <c r="AX324" i="58"/>
  <c r="AX325" i="58"/>
  <c r="AX326" i="58"/>
  <c r="AX327" i="58"/>
  <c r="AX328" i="58"/>
  <c r="AX329" i="58"/>
  <c r="AX330" i="58"/>
  <c r="AX331" i="58"/>
  <c r="AX332" i="58"/>
  <c r="AX333" i="58"/>
  <c r="AX334" i="58"/>
  <c r="AX336" i="58"/>
  <c r="AX335" i="58"/>
  <c r="AX337" i="58"/>
  <c r="AX338" i="58"/>
  <c r="AX339" i="58"/>
  <c r="AX340" i="58"/>
  <c r="AX341" i="58"/>
  <c r="AX342" i="58"/>
  <c r="AX343" i="58"/>
  <c r="AX344" i="58"/>
  <c r="AX345" i="58"/>
  <c r="AX346" i="58"/>
  <c r="AX347" i="58"/>
  <c r="AX348" i="58"/>
  <c r="AX349" i="58"/>
  <c r="AX350" i="58"/>
  <c r="AX351" i="58"/>
  <c r="AX352" i="58"/>
  <c r="AX353" i="58"/>
  <c r="AX354" i="58"/>
  <c r="AX355" i="58"/>
  <c r="AX356" i="58"/>
  <c r="AX357" i="58"/>
  <c r="AX358" i="58"/>
  <c r="AX359" i="58"/>
  <c r="AX360" i="58"/>
  <c r="AX361" i="58"/>
  <c r="AX362" i="58"/>
  <c r="AX363" i="58"/>
  <c r="AX364" i="58"/>
  <c r="AX365" i="58"/>
  <c r="AX366" i="58"/>
  <c r="AX367" i="58"/>
  <c r="AX368" i="58"/>
  <c r="AX369" i="58"/>
  <c r="AX370" i="58"/>
  <c r="AX371" i="58"/>
  <c r="AX372" i="58"/>
  <c r="AX373" i="58"/>
  <c r="AX374" i="58"/>
  <c r="AX375" i="58"/>
  <c r="AX376" i="58"/>
  <c r="AX377" i="58"/>
  <c r="AX378" i="58"/>
  <c r="AX379" i="58"/>
  <c r="AX380" i="58"/>
  <c r="AX381" i="58"/>
  <c r="AX382" i="58"/>
  <c r="AX383" i="58"/>
  <c r="AX384" i="58"/>
  <c r="AX385" i="58"/>
  <c r="AX386" i="58"/>
  <c r="AX387" i="58"/>
  <c r="AX388" i="58"/>
  <c r="AX389" i="58"/>
  <c r="AX390" i="58"/>
  <c r="AX391" i="58"/>
  <c r="AX392" i="58"/>
  <c r="AX393" i="58"/>
  <c r="AX394" i="58"/>
  <c r="AX395" i="58"/>
  <c r="AX396" i="58"/>
  <c r="AX397" i="58"/>
  <c r="AX398" i="58"/>
  <c r="AX399" i="58"/>
  <c r="AX400" i="58"/>
  <c r="AX401" i="58"/>
  <c r="AX402" i="58"/>
  <c r="AX403" i="58"/>
  <c r="AX404" i="58"/>
  <c r="AX405" i="58"/>
  <c r="AX406" i="58"/>
  <c r="AX407" i="58"/>
  <c r="AX408" i="58"/>
  <c r="AX409" i="58"/>
  <c r="AX410" i="58"/>
  <c r="AX411" i="58"/>
  <c r="AX412" i="58"/>
  <c r="AX413" i="58"/>
  <c r="AX414" i="58"/>
  <c r="AX415" i="58"/>
  <c r="AX416" i="58"/>
  <c r="AX417" i="58"/>
  <c r="AX418" i="58"/>
  <c r="AX419" i="58"/>
  <c r="AX420" i="58"/>
  <c r="AX421" i="58"/>
  <c r="AX422" i="58"/>
  <c r="AX423" i="58"/>
  <c r="AX424" i="58"/>
  <c r="AX425" i="58"/>
  <c r="AX426" i="58"/>
  <c r="AX427" i="58"/>
  <c r="AX428" i="58"/>
  <c r="AX429" i="58"/>
  <c r="AX430" i="58"/>
  <c r="AX431" i="58"/>
  <c r="AX432" i="58"/>
  <c r="AX433" i="58"/>
  <c r="AX434" i="58"/>
  <c r="AX435" i="58"/>
  <c r="AX436" i="58"/>
  <c r="AX437" i="58"/>
  <c r="AX438" i="58"/>
  <c r="AX439" i="58"/>
  <c r="AX440" i="58"/>
  <c r="AX441" i="58"/>
  <c r="AX442" i="58"/>
  <c r="AX443" i="58"/>
  <c r="AX444" i="58"/>
  <c r="AX445" i="58"/>
  <c r="AX446" i="58"/>
  <c r="AX447" i="58"/>
  <c r="AX448" i="58"/>
  <c r="AX449" i="58"/>
  <c r="AX450" i="58"/>
  <c r="AX451" i="58"/>
  <c r="AX452" i="58"/>
  <c r="AX453" i="58"/>
  <c r="AX454" i="58"/>
  <c r="AX455" i="58"/>
  <c r="AX456" i="58"/>
  <c r="AX457" i="58"/>
  <c r="AX458" i="58"/>
  <c r="AX459" i="58"/>
  <c r="AX460" i="58"/>
  <c r="AX461" i="58"/>
  <c r="AX462" i="58"/>
  <c r="AX463" i="58"/>
  <c r="AX464" i="58"/>
  <c r="AX465" i="58"/>
  <c r="AX466" i="58"/>
  <c r="AX467" i="58"/>
  <c r="AX468" i="58"/>
  <c r="AX469" i="58"/>
  <c r="AX470" i="58"/>
  <c r="AX471" i="58"/>
  <c r="AX472" i="58"/>
  <c r="AX473" i="58"/>
  <c r="AX474" i="58"/>
  <c r="AX475" i="58"/>
  <c r="AX476" i="58"/>
  <c r="AX477" i="58"/>
  <c r="AX479" i="58"/>
  <c r="AX480" i="58"/>
  <c r="AX481" i="58"/>
  <c r="AX482" i="58"/>
  <c r="AX483" i="58"/>
  <c r="AX484" i="58"/>
  <c r="AX485" i="58"/>
  <c r="AX486" i="58"/>
  <c r="AX487" i="58"/>
  <c r="AX488" i="58"/>
  <c r="AX489" i="58"/>
  <c r="AX490" i="58"/>
  <c r="AX491" i="58"/>
  <c r="AX492" i="58"/>
  <c r="AX493" i="58"/>
  <c r="AX494" i="58"/>
  <c r="AX495" i="58"/>
  <c r="AX496" i="58"/>
  <c r="AX497" i="58"/>
  <c r="AX498" i="58"/>
  <c r="AX499" i="58"/>
  <c r="AX500" i="58"/>
  <c r="AX501" i="58"/>
  <c r="AX502" i="58"/>
  <c r="AX503" i="58"/>
  <c r="AX504" i="58"/>
  <c r="AX505" i="58"/>
  <c r="AX506" i="58"/>
  <c r="AX508" i="58"/>
  <c r="AX509" i="58"/>
  <c r="AX510" i="58"/>
  <c r="AX511" i="58"/>
  <c r="AX512" i="58"/>
  <c r="AX513" i="58"/>
  <c r="AX514" i="58"/>
  <c r="AX515" i="58"/>
  <c r="AX516" i="58"/>
  <c r="AX517" i="58"/>
  <c r="AX518" i="58"/>
  <c r="AX519" i="58"/>
  <c r="AX5" i="58"/>
  <c r="AY5" i="58" s="1"/>
  <c r="AZ5" i="58" s="1"/>
  <c r="AX6" i="58"/>
  <c r="AX7" i="58"/>
  <c r="AY7" i="58" s="1"/>
  <c r="AZ7" i="58" s="1"/>
  <c r="AY352" i="58" l="1"/>
  <c r="AZ352" i="58" s="1"/>
  <c r="AY335" i="58"/>
  <c r="AZ335" i="58" s="1"/>
  <c r="AY328" i="58"/>
  <c r="AZ328" i="58" s="1"/>
  <c r="AY312" i="58"/>
  <c r="AZ312" i="58" s="1"/>
  <c r="AY305" i="58"/>
  <c r="AZ305" i="58" s="1"/>
  <c r="AY297" i="58"/>
  <c r="AZ297" i="58" s="1"/>
  <c r="AY289" i="58"/>
  <c r="AZ289" i="58" s="1"/>
  <c r="AY281" i="58"/>
  <c r="AZ281" i="58" s="1"/>
  <c r="AY273" i="58"/>
  <c r="AZ273" i="58" s="1"/>
  <c r="AY249" i="58"/>
  <c r="AZ249" i="58" s="1"/>
  <c r="AY241" i="58"/>
  <c r="AZ241" i="58" s="1"/>
  <c r="AY233" i="58"/>
  <c r="AZ233" i="58" s="1"/>
  <c r="AY225" i="58"/>
  <c r="AZ225" i="58" s="1"/>
  <c r="AY217" i="58"/>
  <c r="AZ217" i="58" s="1"/>
  <c r="AY209" i="58"/>
  <c r="AZ209" i="58" s="1"/>
  <c r="AY200" i="58"/>
  <c r="AZ200" i="58" s="1"/>
  <c r="AY192" i="58"/>
  <c r="AZ192" i="58" s="1"/>
  <c r="AY184" i="58"/>
  <c r="AZ184" i="58" s="1"/>
  <c r="AY176" i="58"/>
  <c r="AZ176" i="58" s="1"/>
  <c r="AY168" i="58"/>
  <c r="AZ168" i="58" s="1"/>
  <c r="AY160" i="58"/>
  <c r="AZ160" i="58" s="1"/>
  <c r="AY152" i="58"/>
  <c r="AZ152" i="58" s="1"/>
  <c r="AY141" i="58"/>
  <c r="AZ141" i="58" s="1"/>
  <c r="AY133" i="58"/>
  <c r="AZ133" i="58" s="1"/>
  <c r="AY125" i="58"/>
  <c r="AZ125" i="58" s="1"/>
  <c r="AY117" i="58"/>
  <c r="AZ117" i="58" s="1"/>
  <c r="AY109" i="58"/>
  <c r="AZ109" i="58" s="1"/>
  <c r="AY101" i="58"/>
  <c r="AZ101" i="58" s="1"/>
  <c r="AY93" i="58"/>
  <c r="AZ93" i="58" s="1"/>
  <c r="AY85" i="58"/>
  <c r="AZ85" i="58" s="1"/>
  <c r="AY45" i="58"/>
  <c r="AZ45" i="58" s="1"/>
  <c r="AY37" i="58"/>
  <c r="AZ37" i="58" s="1"/>
  <c r="AY29" i="58"/>
  <c r="AZ29" i="58" s="1"/>
  <c r="AY21" i="58"/>
  <c r="AZ21" i="58" s="1"/>
  <c r="AY13" i="58"/>
  <c r="AZ13" i="58" s="1"/>
  <c r="AY424" i="58"/>
  <c r="AZ424" i="58" s="1"/>
  <c r="AY400" i="58"/>
  <c r="AZ400" i="58" s="1"/>
  <c r="AY408" i="58"/>
  <c r="AZ408" i="58" s="1"/>
  <c r="AY392" i="58"/>
  <c r="AZ392" i="58" s="1"/>
  <c r="AY344" i="58"/>
  <c r="AZ344" i="58" s="1"/>
  <c r="AY314" i="58"/>
  <c r="AZ314" i="58" s="1"/>
  <c r="AY307" i="58"/>
  <c r="AZ307" i="58" s="1"/>
  <c r="AY299" i="58"/>
  <c r="AZ299" i="58" s="1"/>
  <c r="AY291" i="58"/>
  <c r="AZ291" i="58" s="1"/>
  <c r="AY283" i="58"/>
  <c r="AZ283" i="58" s="1"/>
  <c r="AY275" i="58"/>
  <c r="AZ275" i="58" s="1"/>
  <c r="AY267" i="58"/>
  <c r="AZ267" i="58" s="1"/>
  <c r="AY251" i="58"/>
  <c r="AZ251" i="58" s="1"/>
  <c r="AY243" i="58"/>
  <c r="AZ243" i="58" s="1"/>
  <c r="AY235" i="58"/>
  <c r="AZ235" i="58" s="1"/>
  <c r="AY227" i="58"/>
  <c r="AZ227" i="58" s="1"/>
  <c r="AY219" i="58"/>
  <c r="AZ219" i="58" s="1"/>
  <c r="AY211" i="58"/>
  <c r="AZ211" i="58" s="1"/>
  <c r="AY203" i="58"/>
  <c r="AZ203" i="58" s="1"/>
  <c r="AY194" i="58"/>
  <c r="AZ194" i="58" s="1"/>
  <c r="AY186" i="58"/>
  <c r="AZ186" i="58" s="1"/>
  <c r="AY178" i="58"/>
  <c r="AZ178" i="58" s="1"/>
  <c r="AY170" i="58"/>
  <c r="AZ170" i="58" s="1"/>
  <c r="AY162" i="58"/>
  <c r="AZ162" i="58" s="1"/>
  <c r="AY154" i="58"/>
  <c r="AZ154" i="58" s="1"/>
  <c r="AY143" i="58"/>
  <c r="AZ143" i="58" s="1"/>
  <c r="AY135" i="58"/>
  <c r="AZ135" i="58" s="1"/>
  <c r="AY127" i="58"/>
  <c r="AZ127" i="58" s="1"/>
  <c r="AY119" i="58"/>
  <c r="AZ119" i="58" s="1"/>
  <c r="AY111" i="58"/>
  <c r="AZ111" i="58" s="1"/>
  <c r="AY103" i="58"/>
  <c r="AZ103" i="58" s="1"/>
  <c r="AY95" i="58"/>
  <c r="AZ95" i="58" s="1"/>
  <c r="AY87" i="58"/>
  <c r="AZ87" i="58" s="1"/>
  <c r="AY79" i="58"/>
  <c r="AZ79" i="58" s="1"/>
  <c r="AY71" i="58"/>
  <c r="AZ71" i="58" s="1"/>
  <c r="AY63" i="58"/>
  <c r="AZ63" i="58" s="1"/>
  <c r="AY55" i="58"/>
  <c r="AZ55" i="58" s="1"/>
  <c r="AY47" i="58"/>
  <c r="AZ47" i="58" s="1"/>
  <c r="AY39" i="58"/>
  <c r="AZ39" i="58" s="1"/>
  <c r="AY31" i="58"/>
  <c r="AZ31" i="58" s="1"/>
  <c r="AY386" i="58"/>
  <c r="AZ386" i="58" s="1"/>
  <c r="AY378" i="58"/>
  <c r="AZ378" i="58" s="1"/>
  <c r="AY370" i="58"/>
  <c r="AZ370" i="58" s="1"/>
  <c r="AY362" i="58"/>
  <c r="AZ362" i="58" s="1"/>
  <c r="AY354" i="58"/>
  <c r="AZ354" i="58" s="1"/>
  <c r="AY346" i="58"/>
  <c r="AZ346" i="58" s="1"/>
  <c r="AY338" i="58"/>
  <c r="AZ338" i="58" s="1"/>
  <c r="AY330" i="58"/>
  <c r="AZ330" i="58" s="1"/>
  <c r="AY322" i="58"/>
  <c r="AZ322" i="58" s="1"/>
  <c r="AY369" i="58"/>
  <c r="AZ369" i="58" s="1"/>
  <c r="AY329" i="58"/>
  <c r="AZ329" i="58" s="1"/>
  <c r="AY409" i="58"/>
  <c r="AZ409" i="58" s="1"/>
  <c r="AY385" i="58"/>
  <c r="AZ385" i="58" s="1"/>
  <c r="AY353" i="58"/>
  <c r="AZ353" i="58" s="1"/>
  <c r="AY417" i="58"/>
  <c r="AZ417" i="58" s="1"/>
  <c r="AY393" i="58"/>
  <c r="AZ393" i="58" s="1"/>
  <c r="AY361" i="58"/>
  <c r="AZ361" i="58" s="1"/>
  <c r="AY337" i="58"/>
  <c r="AZ337" i="58" s="1"/>
  <c r="AY425" i="58"/>
  <c r="AZ425" i="58" s="1"/>
  <c r="AY401" i="58"/>
  <c r="AZ401" i="58" s="1"/>
  <c r="AY377" i="58"/>
  <c r="AZ377" i="58" s="1"/>
  <c r="AY345" i="58"/>
  <c r="AZ345" i="58" s="1"/>
  <c r="AY517" i="58"/>
  <c r="AZ517" i="58" s="1"/>
  <c r="AY509" i="58"/>
  <c r="AZ509" i="58" s="1"/>
  <c r="AY501" i="58"/>
  <c r="AZ501" i="58" s="1"/>
  <c r="AY493" i="58"/>
  <c r="AZ493" i="58" s="1"/>
  <c r="AY485" i="58"/>
  <c r="AZ485" i="58" s="1"/>
  <c r="AY477" i="58"/>
  <c r="AZ477" i="58" s="1"/>
  <c r="AY469" i="58"/>
  <c r="AZ469" i="58" s="1"/>
  <c r="AY461" i="58"/>
  <c r="AZ461" i="58" s="1"/>
  <c r="AY453" i="58"/>
  <c r="AZ453" i="58" s="1"/>
  <c r="AY445" i="58"/>
  <c r="AZ445" i="58" s="1"/>
  <c r="AY437" i="58"/>
  <c r="AZ437" i="58" s="1"/>
  <c r="AY516" i="58"/>
  <c r="AZ516" i="58" s="1"/>
  <c r="AY508" i="58"/>
  <c r="AZ508" i="58" s="1"/>
  <c r="AY500" i="58"/>
  <c r="AZ500" i="58" s="1"/>
  <c r="AY492" i="58"/>
  <c r="AZ492" i="58" s="1"/>
  <c r="AY484" i="58"/>
  <c r="AZ484" i="58" s="1"/>
  <c r="AY476" i="58"/>
  <c r="AZ476" i="58" s="1"/>
  <c r="AY468" i="58"/>
  <c r="AZ468" i="58" s="1"/>
  <c r="AY460" i="58"/>
  <c r="AZ460" i="58" s="1"/>
  <c r="AY452" i="58"/>
  <c r="AZ452" i="58" s="1"/>
  <c r="AY444" i="58"/>
  <c r="AZ444" i="58" s="1"/>
  <c r="AY436" i="58"/>
  <c r="AZ436" i="58" s="1"/>
  <c r="AY313" i="58"/>
  <c r="AZ313" i="58" s="1"/>
  <c r="AY306" i="58"/>
  <c r="AZ306" i="58" s="1"/>
  <c r="AY298" i="58"/>
  <c r="AZ298" i="58" s="1"/>
  <c r="AY290" i="58"/>
  <c r="AZ290" i="58" s="1"/>
  <c r="AY282" i="58"/>
  <c r="AZ282" i="58" s="1"/>
  <c r="AY274" i="58"/>
  <c r="AZ274" i="58" s="1"/>
  <c r="AY266" i="58"/>
  <c r="AZ266" i="58" s="1"/>
  <c r="AY258" i="58"/>
  <c r="AZ258" i="58" s="1"/>
  <c r="AY250" i="58"/>
  <c r="AZ250" i="58" s="1"/>
  <c r="AY242" i="58"/>
  <c r="AZ242" i="58" s="1"/>
  <c r="AY234" i="58"/>
  <c r="AZ234" i="58" s="1"/>
  <c r="AY226" i="58"/>
  <c r="AZ226" i="58" s="1"/>
  <c r="AY218" i="58"/>
  <c r="AZ218" i="58" s="1"/>
  <c r="AY210" i="58"/>
  <c r="AZ210" i="58" s="1"/>
  <c r="AY201" i="58"/>
  <c r="AZ201" i="58" s="1"/>
  <c r="AY193" i="58"/>
  <c r="AZ193" i="58" s="1"/>
  <c r="AY185" i="58"/>
  <c r="AZ185" i="58" s="1"/>
  <c r="AY177" i="58"/>
  <c r="AZ177" i="58" s="1"/>
  <c r="AY169" i="58"/>
  <c r="AZ169" i="58" s="1"/>
  <c r="AY161" i="58"/>
  <c r="AZ161" i="58" s="1"/>
  <c r="AY153" i="58"/>
  <c r="AZ153" i="58" s="1"/>
  <c r="AY142" i="58"/>
  <c r="AZ142" i="58" s="1"/>
  <c r="AY134" i="58"/>
  <c r="AZ134" i="58" s="1"/>
  <c r="AY126" i="58"/>
  <c r="AZ126" i="58" s="1"/>
  <c r="AY118" i="58"/>
  <c r="AZ118" i="58" s="1"/>
  <c r="AY110" i="58"/>
  <c r="AZ110" i="58" s="1"/>
  <c r="AY102" i="58"/>
  <c r="AZ102" i="58" s="1"/>
  <c r="AY94" i="58"/>
  <c r="AZ94" i="58" s="1"/>
  <c r="AY86" i="58"/>
  <c r="AZ86" i="58" s="1"/>
  <c r="AY78" i="58"/>
  <c r="AZ78" i="58" s="1"/>
  <c r="AY70" i="58"/>
  <c r="AZ70" i="58" s="1"/>
  <c r="AY62" i="58"/>
  <c r="AZ62" i="58" s="1"/>
  <c r="AY54" i="58"/>
  <c r="AZ54" i="58" s="1"/>
  <c r="AY46" i="58"/>
  <c r="AZ46" i="58" s="1"/>
  <c r="AY38" i="58"/>
  <c r="AZ38" i="58" s="1"/>
  <c r="AY22" i="58"/>
  <c r="AZ22" i="58" s="1"/>
  <c r="AY265" i="58"/>
  <c r="AZ265" i="58" s="1"/>
  <c r="AY257" i="58"/>
  <c r="AZ257" i="58" s="1"/>
  <c r="AY259" i="58"/>
  <c r="AZ259" i="58" s="1"/>
  <c r="AY76" i="58"/>
  <c r="AZ76" i="58" s="1"/>
  <c r="AY8" i="58"/>
  <c r="AZ8" i="58" s="1"/>
  <c r="AY116" i="58"/>
  <c r="AZ116" i="58" s="1"/>
  <c r="AY336" i="58"/>
  <c r="AZ336" i="58" s="1"/>
  <c r="AY304" i="58"/>
  <c r="AZ304" i="58" s="1"/>
  <c r="AY280" i="58"/>
  <c r="AZ280" i="58" s="1"/>
  <c r="AY272" i="58"/>
  <c r="AZ272" i="58" s="1"/>
  <c r="AY264" i="58"/>
  <c r="AZ264" i="58" s="1"/>
  <c r="AY256" i="58"/>
  <c r="AZ256" i="58" s="1"/>
  <c r="AY208" i="58"/>
  <c r="AZ208" i="58" s="1"/>
  <c r="AY199" i="58"/>
  <c r="AZ199" i="58" s="1"/>
  <c r="AY191" i="58"/>
  <c r="AZ191" i="58" s="1"/>
  <c r="AY183" i="58"/>
  <c r="AZ183" i="58" s="1"/>
  <c r="AY175" i="58"/>
  <c r="AZ175" i="58" s="1"/>
  <c r="AY140" i="58"/>
  <c r="AZ140" i="58" s="1"/>
  <c r="AY132" i="58"/>
  <c r="AZ132" i="58" s="1"/>
  <c r="AY124" i="58"/>
  <c r="AZ124" i="58" s="1"/>
  <c r="AY84" i="58"/>
  <c r="AZ84" i="58" s="1"/>
  <c r="AY68" i="58"/>
  <c r="AZ68" i="58" s="1"/>
  <c r="AY60" i="58"/>
  <c r="AZ60" i="58" s="1"/>
  <c r="AY52" i="58"/>
  <c r="AZ52" i="58" s="1"/>
  <c r="AY25" i="58"/>
  <c r="AZ25" i="58" s="1"/>
  <c r="AY319" i="58"/>
  <c r="AZ319" i="58" s="1"/>
  <c r="AY311" i="58"/>
  <c r="AZ311" i="58" s="1"/>
  <c r="AY296" i="58"/>
  <c r="AZ296" i="58" s="1"/>
  <c r="AY288" i="58"/>
  <c r="AZ288" i="58" s="1"/>
  <c r="AY248" i="58"/>
  <c r="AZ248" i="58" s="1"/>
  <c r="AY240" i="58"/>
  <c r="AZ240" i="58" s="1"/>
  <c r="AY232" i="58"/>
  <c r="AZ232" i="58" s="1"/>
  <c r="AY224" i="58"/>
  <c r="AZ224" i="58" s="1"/>
  <c r="AY216" i="58"/>
  <c r="AZ216" i="58" s="1"/>
  <c r="AY167" i="58"/>
  <c r="AZ167" i="58" s="1"/>
  <c r="AY159" i="58"/>
  <c r="AZ159" i="58" s="1"/>
  <c r="AY149" i="58"/>
  <c r="AZ149" i="58" s="1"/>
  <c r="AY108" i="58"/>
  <c r="AZ108" i="58" s="1"/>
  <c r="AY100" i="58"/>
  <c r="AZ100" i="58" s="1"/>
  <c r="AY92" i="58"/>
  <c r="AZ92" i="58" s="1"/>
  <c r="AY490" i="58"/>
  <c r="AZ490" i="58" s="1"/>
  <c r="AY430" i="58"/>
  <c r="AZ430" i="58" s="1"/>
  <c r="AY375" i="58"/>
  <c r="AZ375" i="58" s="1"/>
  <c r="AY367" i="58"/>
  <c r="AZ367" i="58" s="1"/>
  <c r="AY359" i="58"/>
  <c r="AZ359" i="58" s="1"/>
  <c r="AY351" i="58"/>
  <c r="AZ351" i="58" s="1"/>
  <c r="AY343" i="58"/>
  <c r="AZ343" i="58" s="1"/>
  <c r="AY327" i="58"/>
  <c r="AZ327" i="58" s="1"/>
  <c r="AY518" i="58"/>
  <c r="AZ518" i="58" s="1"/>
  <c r="AY510" i="58"/>
  <c r="AZ510" i="58" s="1"/>
  <c r="AY502" i="58"/>
  <c r="AZ502" i="58" s="1"/>
  <c r="AY494" i="58"/>
  <c r="AZ494" i="58" s="1"/>
  <c r="AY486" i="58"/>
  <c r="AZ486" i="58" s="1"/>
  <c r="AY470" i="58"/>
  <c r="AZ470" i="58" s="1"/>
  <c r="AY462" i="58"/>
  <c r="AZ462" i="58" s="1"/>
  <c r="AY454" i="58"/>
  <c r="AZ454" i="58" s="1"/>
  <c r="AY446" i="58"/>
  <c r="AZ446" i="58" s="1"/>
  <c r="AY438" i="58"/>
  <c r="AZ438" i="58" s="1"/>
  <c r="AY426" i="58"/>
  <c r="AZ426" i="58" s="1"/>
  <c r="AY410" i="58"/>
  <c r="AZ410" i="58" s="1"/>
  <c r="AY416" i="58"/>
  <c r="AZ416" i="58" s="1"/>
  <c r="AY434" i="58"/>
  <c r="AZ434" i="58" s="1"/>
  <c r="AY422" i="58"/>
  <c r="AZ422" i="58" s="1"/>
  <c r="AY414" i="58"/>
  <c r="AZ414" i="58" s="1"/>
  <c r="AY406" i="58"/>
  <c r="AZ406" i="58" s="1"/>
  <c r="AY474" i="58"/>
  <c r="AZ474" i="58" s="1"/>
  <c r="AY466" i="58"/>
  <c r="AZ466" i="58" s="1"/>
  <c r="AY458" i="58"/>
  <c r="AZ458" i="58" s="1"/>
  <c r="AY450" i="58"/>
  <c r="AZ450" i="58" s="1"/>
  <c r="AY442" i="58"/>
  <c r="AZ442" i="58" s="1"/>
  <c r="AY398" i="58"/>
  <c r="AZ398" i="58" s="1"/>
  <c r="AY391" i="58"/>
  <c r="AZ391" i="58" s="1"/>
  <c r="AY383" i="58"/>
  <c r="AZ383" i="58" s="1"/>
  <c r="AY514" i="58"/>
  <c r="AZ514" i="58" s="1"/>
  <c r="AY506" i="58"/>
  <c r="AZ506" i="58" s="1"/>
  <c r="AY498" i="58"/>
  <c r="AZ498" i="58" s="1"/>
  <c r="AY482" i="58"/>
  <c r="AZ482" i="58" s="1"/>
  <c r="AY332" i="58"/>
  <c r="AZ332" i="58" s="1"/>
  <c r="AY478" i="58"/>
  <c r="AZ478" i="58" s="1"/>
  <c r="AY261" i="58"/>
  <c r="AZ261" i="58" s="1"/>
  <c r="AY245" i="58"/>
  <c r="AZ245" i="58" s="1"/>
  <c r="AY205" i="58"/>
  <c r="AZ205" i="58" s="1"/>
  <c r="AY188" i="58"/>
  <c r="AZ188" i="58" s="1"/>
  <c r="AY172" i="58"/>
  <c r="AZ172" i="58" s="1"/>
  <c r="AY156" i="58"/>
  <c r="AZ156" i="58" s="1"/>
  <c r="AY146" i="58"/>
  <c r="AZ146" i="58" s="1"/>
  <c r="AY129" i="58"/>
  <c r="AZ129" i="58" s="1"/>
  <c r="AY105" i="58"/>
  <c r="AZ105" i="58" s="1"/>
  <c r="AY89" i="58"/>
  <c r="AZ89" i="58" s="1"/>
  <c r="AY65" i="58"/>
  <c r="AZ65" i="58" s="1"/>
  <c r="AY57" i="58"/>
  <c r="AZ57" i="58" s="1"/>
  <c r="AY49" i="58"/>
  <c r="AZ49" i="58" s="1"/>
  <c r="AY42" i="58"/>
  <c r="AZ42" i="58" s="1"/>
  <c r="AY26" i="58"/>
  <c r="AZ26" i="58" s="1"/>
  <c r="AY18" i="58"/>
  <c r="AZ18" i="58" s="1"/>
  <c r="AY495" i="58"/>
  <c r="AZ495" i="58" s="1"/>
  <c r="AY487" i="58"/>
  <c r="AZ487" i="58" s="1"/>
  <c r="AY479" i="58"/>
  <c r="AZ479" i="58" s="1"/>
  <c r="AY463" i="58"/>
  <c r="AZ463" i="58" s="1"/>
  <c r="AY455" i="58"/>
  <c r="AZ455" i="58" s="1"/>
  <c r="AY427" i="58"/>
  <c r="AZ427" i="58" s="1"/>
  <c r="AY419" i="58"/>
  <c r="AZ419" i="58" s="1"/>
  <c r="AY395" i="58"/>
  <c r="AZ395" i="58" s="1"/>
  <c r="AY372" i="58"/>
  <c r="AZ372" i="58" s="1"/>
  <c r="AY356" i="58"/>
  <c r="AZ356" i="58" s="1"/>
  <c r="AY293" i="58"/>
  <c r="AZ293" i="58" s="1"/>
  <c r="AY277" i="58"/>
  <c r="AZ277" i="58" s="1"/>
  <c r="AY229" i="58"/>
  <c r="AZ229" i="58" s="1"/>
  <c r="AY196" i="58"/>
  <c r="AZ196" i="58" s="1"/>
  <c r="AY443" i="58"/>
  <c r="AZ443" i="58" s="1"/>
  <c r="AY515" i="58"/>
  <c r="AZ515" i="58" s="1"/>
  <c r="AY491" i="58"/>
  <c r="AZ491" i="58" s="1"/>
  <c r="AY467" i="58"/>
  <c r="AZ467" i="58" s="1"/>
  <c r="AY423" i="58"/>
  <c r="AZ423" i="58" s="1"/>
  <c r="AY415" i="58"/>
  <c r="AZ415" i="58" s="1"/>
  <c r="AY407" i="58"/>
  <c r="AZ407" i="58" s="1"/>
  <c r="AY399" i="58"/>
  <c r="AZ399" i="58" s="1"/>
  <c r="AY384" i="58"/>
  <c r="AZ384" i="58" s="1"/>
  <c r="AY376" i="58"/>
  <c r="AZ376" i="58" s="1"/>
  <c r="AY368" i="58"/>
  <c r="AZ368" i="58" s="1"/>
  <c r="AY360" i="58"/>
  <c r="AZ360" i="58" s="1"/>
  <c r="AY499" i="58"/>
  <c r="AZ499" i="58" s="1"/>
  <c r="AY475" i="58"/>
  <c r="AZ475" i="58" s="1"/>
  <c r="AY451" i="58"/>
  <c r="AZ451" i="58" s="1"/>
  <c r="AY435" i="58"/>
  <c r="AZ435" i="58" s="1"/>
  <c r="AY483" i="58"/>
  <c r="AZ483" i="58" s="1"/>
  <c r="AY459" i="58"/>
  <c r="AZ459" i="58" s="1"/>
  <c r="AY431" i="58"/>
  <c r="AZ431" i="58" s="1"/>
  <c r="AY418" i="58"/>
  <c r="AZ418" i="58" s="1"/>
  <c r="AY402" i="58"/>
  <c r="AZ402" i="58" s="1"/>
  <c r="AY387" i="58"/>
  <c r="AZ387" i="58" s="1"/>
  <c r="AY371" i="58"/>
  <c r="AZ371" i="58" s="1"/>
  <c r="AY355" i="58"/>
  <c r="AZ355" i="58" s="1"/>
  <c r="AY339" i="58"/>
  <c r="AZ339" i="58" s="1"/>
  <c r="AY323" i="58"/>
  <c r="AZ323" i="58" s="1"/>
  <c r="AY308" i="58"/>
  <c r="AZ308" i="58" s="1"/>
  <c r="AY292" i="58"/>
  <c r="AZ292" i="58" s="1"/>
  <c r="AY276" i="58"/>
  <c r="AZ276" i="58" s="1"/>
  <c r="AY260" i="58"/>
  <c r="AZ260" i="58" s="1"/>
  <c r="AY244" i="58"/>
  <c r="AZ244" i="58" s="1"/>
  <c r="AY228" i="58"/>
  <c r="AZ228" i="58" s="1"/>
  <c r="AY212" i="58"/>
  <c r="AZ212" i="58" s="1"/>
  <c r="AY195" i="58"/>
  <c r="AZ195" i="58" s="1"/>
  <c r="AY179" i="58"/>
  <c r="AZ179" i="58" s="1"/>
  <c r="AY163" i="58"/>
  <c r="AZ163" i="58" s="1"/>
  <c r="AY144" i="58"/>
  <c r="AZ144" i="58" s="1"/>
  <c r="AY128" i="58"/>
  <c r="AZ128" i="58" s="1"/>
  <c r="AY112" i="58"/>
  <c r="AZ112" i="58" s="1"/>
  <c r="AY96" i="58"/>
  <c r="AZ96" i="58" s="1"/>
  <c r="AY80" i="58"/>
  <c r="AZ80" i="58" s="1"/>
  <c r="AY64" i="58"/>
  <c r="AZ64" i="58" s="1"/>
  <c r="AY48" i="58"/>
  <c r="AZ48" i="58" s="1"/>
  <c r="AY33" i="58"/>
  <c r="AZ33" i="58" s="1"/>
  <c r="AY17" i="58"/>
  <c r="AZ17" i="58" s="1"/>
  <c r="AY394" i="58"/>
  <c r="AZ394" i="58" s="1"/>
  <c r="AY379" i="58"/>
  <c r="AZ379" i="58" s="1"/>
  <c r="AY363" i="58"/>
  <c r="AZ363" i="58" s="1"/>
  <c r="AY347" i="58"/>
  <c r="AZ347" i="58" s="1"/>
  <c r="AY331" i="58"/>
  <c r="AZ331" i="58" s="1"/>
  <c r="AY315" i="58"/>
  <c r="AZ315" i="58" s="1"/>
  <c r="AY300" i="58"/>
  <c r="AZ300" i="58" s="1"/>
  <c r="AY284" i="58"/>
  <c r="AZ284" i="58" s="1"/>
  <c r="AY268" i="58"/>
  <c r="AZ268" i="58" s="1"/>
  <c r="AY252" i="58"/>
  <c r="AZ252" i="58" s="1"/>
  <c r="AY236" i="58"/>
  <c r="AZ236" i="58" s="1"/>
  <c r="AY220" i="58"/>
  <c r="AZ220" i="58" s="1"/>
  <c r="AY204" i="58"/>
  <c r="AZ204" i="58" s="1"/>
  <c r="AY187" i="58"/>
  <c r="AZ187" i="58" s="1"/>
  <c r="AY171" i="58"/>
  <c r="AZ171" i="58" s="1"/>
  <c r="AY155" i="58"/>
  <c r="AZ155" i="58" s="1"/>
  <c r="AY136" i="58"/>
  <c r="AZ136" i="58" s="1"/>
  <c r="AY120" i="58"/>
  <c r="AZ120" i="58" s="1"/>
  <c r="AY104" i="58"/>
  <c r="AZ104" i="58" s="1"/>
  <c r="AY88" i="58"/>
  <c r="AZ88" i="58" s="1"/>
  <c r="AY72" i="58"/>
  <c r="AZ72" i="58" s="1"/>
  <c r="AY56" i="58"/>
  <c r="AZ56" i="58" s="1"/>
  <c r="AY41" i="58"/>
  <c r="AZ41" i="58" s="1"/>
  <c r="AY77" i="58"/>
  <c r="AZ77" i="58" s="1"/>
  <c r="AY69" i="58"/>
  <c r="AZ69" i="58" s="1"/>
  <c r="AY61" i="58"/>
  <c r="AZ61" i="58" s="1"/>
  <c r="AY53" i="58"/>
  <c r="AZ53" i="58" s="1"/>
  <c r="AY30" i="58"/>
  <c r="AZ30" i="58" s="1"/>
  <c r="AY14" i="58"/>
  <c r="AZ14" i="58" s="1"/>
  <c r="AY321" i="58"/>
  <c r="AZ321" i="58" s="1"/>
  <c r="AY9" i="58"/>
  <c r="AZ9" i="58" s="1"/>
  <c r="AY512" i="58"/>
  <c r="AZ512" i="58" s="1"/>
  <c r="AY504" i="58"/>
  <c r="AZ504" i="58" s="1"/>
  <c r="AY496" i="58"/>
  <c r="AZ496" i="58" s="1"/>
  <c r="AY488" i="58"/>
  <c r="AZ488" i="58" s="1"/>
  <c r="AY480" i="58"/>
  <c r="AZ480" i="58" s="1"/>
  <c r="AY472" i="58"/>
  <c r="AZ472" i="58" s="1"/>
  <c r="AY464" i="58"/>
  <c r="AZ464" i="58" s="1"/>
  <c r="AY456" i="58"/>
  <c r="AZ456" i="58" s="1"/>
  <c r="AY448" i="58"/>
  <c r="AZ448" i="58" s="1"/>
  <c r="AY440" i="58"/>
  <c r="AZ440" i="58" s="1"/>
  <c r="AY432" i="58"/>
  <c r="AZ432" i="58" s="1"/>
  <c r="AY428" i="58"/>
  <c r="AZ428" i="58" s="1"/>
  <c r="AY420" i="58"/>
  <c r="AZ420" i="58" s="1"/>
  <c r="AY412" i="58"/>
  <c r="AZ412" i="58" s="1"/>
  <c r="AY404" i="58"/>
  <c r="AZ404" i="58" s="1"/>
  <c r="AY396" i="58"/>
  <c r="AZ396" i="58" s="1"/>
  <c r="AY389" i="58"/>
  <c r="AZ389" i="58" s="1"/>
  <c r="AY381" i="58"/>
  <c r="AZ381" i="58" s="1"/>
  <c r="AY373" i="58"/>
  <c r="AZ373" i="58" s="1"/>
  <c r="AY365" i="58"/>
  <c r="AZ365" i="58" s="1"/>
  <c r="AY357" i="58"/>
  <c r="AZ357" i="58" s="1"/>
  <c r="AY349" i="58"/>
  <c r="AZ349" i="58" s="1"/>
  <c r="AY341" i="58"/>
  <c r="AZ341" i="58" s="1"/>
  <c r="AY333" i="58"/>
  <c r="AZ333" i="58" s="1"/>
  <c r="AY325" i="58"/>
  <c r="AZ325" i="58" s="1"/>
  <c r="AY317" i="58"/>
  <c r="AZ317" i="58" s="1"/>
  <c r="AY507" i="58"/>
  <c r="AZ507" i="58" s="1"/>
  <c r="AY302" i="58"/>
  <c r="AZ302" i="58" s="1"/>
  <c r="AY294" i="58"/>
  <c r="AZ294" i="58" s="1"/>
  <c r="AY286" i="58"/>
  <c r="AZ286" i="58" s="1"/>
  <c r="AY278" i="58"/>
  <c r="AZ278" i="58" s="1"/>
  <c r="AY270" i="58"/>
  <c r="AZ270" i="58" s="1"/>
  <c r="AY262" i="58"/>
  <c r="AZ262" i="58" s="1"/>
  <c r="AY254" i="58"/>
  <c r="AZ254" i="58" s="1"/>
  <c r="AY246" i="58"/>
  <c r="AZ246" i="58" s="1"/>
  <c r="AY238" i="58"/>
  <c r="AZ238" i="58" s="1"/>
  <c r="AY230" i="58"/>
  <c r="AZ230" i="58" s="1"/>
  <c r="AY222" i="58"/>
  <c r="AZ222" i="58" s="1"/>
  <c r="AY214" i="58"/>
  <c r="AZ214" i="58" s="1"/>
  <c r="AY206" i="58"/>
  <c r="AZ206" i="58" s="1"/>
  <c r="AY197" i="58"/>
  <c r="AZ197" i="58" s="1"/>
  <c r="AY189" i="58"/>
  <c r="AZ189" i="58" s="1"/>
  <c r="AY181" i="58"/>
  <c r="AZ181" i="58" s="1"/>
  <c r="AY173" i="58"/>
  <c r="AZ173" i="58" s="1"/>
  <c r="AY165" i="58"/>
  <c r="AZ165" i="58" s="1"/>
  <c r="AY157" i="58"/>
  <c r="AZ157" i="58" s="1"/>
  <c r="AY147" i="58"/>
  <c r="AZ147" i="58" s="1"/>
  <c r="AY138" i="58"/>
  <c r="AZ138" i="58" s="1"/>
  <c r="AY130" i="58"/>
  <c r="AZ130" i="58" s="1"/>
  <c r="AY122" i="58"/>
  <c r="AZ122" i="58" s="1"/>
  <c r="AY114" i="58"/>
  <c r="AZ114" i="58" s="1"/>
  <c r="AY106" i="58"/>
  <c r="AZ106" i="58" s="1"/>
  <c r="AY98" i="58"/>
  <c r="AZ98" i="58" s="1"/>
  <c r="AY90" i="58"/>
  <c r="AZ90" i="58" s="1"/>
  <c r="AY82" i="58"/>
  <c r="AZ82" i="58" s="1"/>
  <c r="AY74" i="58"/>
  <c r="AZ74" i="58" s="1"/>
  <c r="AY66" i="58"/>
  <c r="AZ66" i="58" s="1"/>
  <c r="AY58" i="58"/>
  <c r="AZ58" i="58" s="1"/>
  <c r="AY50" i="58"/>
  <c r="AZ50" i="58" s="1"/>
  <c r="AY43" i="58"/>
  <c r="AZ43" i="58" s="1"/>
  <c r="AY35" i="58"/>
  <c r="AZ35" i="58" s="1"/>
  <c r="AY27" i="58"/>
  <c r="AZ27" i="58" s="1"/>
  <c r="AY19" i="58"/>
  <c r="AZ19" i="58" s="1"/>
  <c r="AY11" i="58"/>
  <c r="AZ11" i="58" s="1"/>
  <c r="AY519" i="58"/>
  <c r="AZ519" i="58" s="1"/>
  <c r="AY511" i="58"/>
  <c r="AZ511" i="58" s="1"/>
  <c r="AY503" i="58"/>
  <c r="AZ503" i="58" s="1"/>
  <c r="AY471" i="58"/>
  <c r="AZ471" i="58" s="1"/>
  <c r="AY447" i="58"/>
  <c r="AZ447" i="58" s="1"/>
  <c r="AY439" i="58"/>
  <c r="AZ439" i="58" s="1"/>
  <c r="AY411" i="58"/>
  <c r="AZ411" i="58" s="1"/>
  <c r="AY403" i="58"/>
  <c r="AZ403" i="58" s="1"/>
  <c r="AY388" i="58"/>
  <c r="AZ388" i="58" s="1"/>
  <c r="AY380" i="58"/>
  <c r="AZ380" i="58" s="1"/>
  <c r="AY364" i="58"/>
  <c r="AZ364" i="58" s="1"/>
  <c r="AY348" i="58"/>
  <c r="AZ348" i="58" s="1"/>
  <c r="AY340" i="58"/>
  <c r="AZ340" i="58" s="1"/>
  <c r="AY324" i="58"/>
  <c r="AZ324" i="58" s="1"/>
  <c r="AY316" i="58"/>
  <c r="AZ316" i="58" s="1"/>
  <c r="AY301" i="58"/>
  <c r="AZ301" i="58" s="1"/>
  <c r="AY285" i="58"/>
  <c r="AZ285" i="58" s="1"/>
  <c r="AY269" i="58"/>
  <c r="AZ269" i="58" s="1"/>
  <c r="AY253" i="58"/>
  <c r="AZ253" i="58" s="1"/>
  <c r="AY237" i="58"/>
  <c r="AZ237" i="58" s="1"/>
  <c r="AY221" i="58"/>
  <c r="AZ221" i="58" s="1"/>
  <c r="AY213" i="58"/>
  <c r="AZ213" i="58" s="1"/>
  <c r="AY180" i="58"/>
  <c r="AZ180" i="58" s="1"/>
  <c r="AY164" i="58"/>
  <c r="AZ164" i="58" s="1"/>
  <c r="AY137" i="58"/>
  <c r="AZ137" i="58" s="1"/>
  <c r="AY121" i="58"/>
  <c r="AZ121" i="58" s="1"/>
  <c r="AY113" i="58"/>
  <c r="AZ113" i="58" s="1"/>
  <c r="AY97" i="58"/>
  <c r="AZ97" i="58" s="1"/>
  <c r="AY81" i="58"/>
  <c r="AZ81" i="58" s="1"/>
  <c r="AY73" i="58"/>
  <c r="AZ73" i="58" s="1"/>
  <c r="AY34" i="58"/>
  <c r="AZ34" i="58" s="1"/>
  <c r="AY10" i="58"/>
  <c r="AZ10" i="58" s="1"/>
  <c r="AY513" i="58"/>
  <c r="AZ513" i="58" s="1"/>
  <c r="AY505" i="58"/>
  <c r="AZ505" i="58" s="1"/>
  <c r="AY497" i="58"/>
  <c r="AZ497" i="58" s="1"/>
  <c r="AY489" i="58"/>
  <c r="AZ489" i="58" s="1"/>
  <c r="AY481" i="58"/>
  <c r="AZ481" i="58" s="1"/>
  <c r="AY473" i="58"/>
  <c r="AZ473" i="58" s="1"/>
  <c r="AY465" i="58"/>
  <c r="AZ465" i="58" s="1"/>
  <c r="AY457" i="58"/>
  <c r="AZ457" i="58" s="1"/>
  <c r="AY449" i="58"/>
  <c r="AZ449" i="58" s="1"/>
  <c r="AY441" i="58"/>
  <c r="AZ441" i="58" s="1"/>
  <c r="AY433" i="58"/>
  <c r="AZ433" i="58" s="1"/>
  <c r="AY429" i="58"/>
  <c r="AZ429" i="58" s="1"/>
  <c r="AY421" i="58"/>
  <c r="AZ421" i="58" s="1"/>
  <c r="AY413" i="58"/>
  <c r="AZ413" i="58" s="1"/>
  <c r="AY405" i="58"/>
  <c r="AZ405" i="58" s="1"/>
  <c r="AY397" i="58"/>
  <c r="AZ397" i="58" s="1"/>
  <c r="AY390" i="58"/>
  <c r="AZ390" i="58" s="1"/>
  <c r="AY382" i="58"/>
  <c r="AZ382" i="58" s="1"/>
  <c r="AY374" i="58"/>
  <c r="AZ374" i="58" s="1"/>
  <c r="AY366" i="58"/>
  <c r="AZ366" i="58" s="1"/>
  <c r="AY358" i="58"/>
  <c r="AZ358" i="58" s="1"/>
  <c r="AY350" i="58"/>
  <c r="AZ350" i="58" s="1"/>
  <c r="AY342" i="58"/>
  <c r="AZ342" i="58" s="1"/>
  <c r="AY334" i="58"/>
  <c r="AZ334" i="58" s="1"/>
  <c r="AY326" i="58"/>
  <c r="AZ326" i="58" s="1"/>
  <c r="AY318" i="58"/>
  <c r="AZ318" i="58" s="1"/>
  <c r="AY309" i="58"/>
  <c r="AZ309" i="58" s="1"/>
  <c r="AY303" i="58"/>
  <c r="AZ303" i="58" s="1"/>
  <c r="AY295" i="58"/>
  <c r="AZ295" i="58" s="1"/>
  <c r="AY287" i="58"/>
  <c r="AZ287" i="58" s="1"/>
  <c r="AY279" i="58"/>
  <c r="AZ279" i="58" s="1"/>
  <c r="AY271" i="58"/>
  <c r="AZ271" i="58" s="1"/>
  <c r="AY263" i="58"/>
  <c r="AZ263" i="58" s="1"/>
  <c r="AY255" i="58"/>
  <c r="AZ255" i="58" s="1"/>
  <c r="AY247" i="58"/>
  <c r="AZ247" i="58" s="1"/>
  <c r="AY239" i="58"/>
  <c r="AZ239" i="58" s="1"/>
  <c r="AY231" i="58"/>
  <c r="AZ231" i="58" s="1"/>
  <c r="AY223" i="58"/>
  <c r="AZ223" i="58" s="1"/>
  <c r="AY215" i="58"/>
  <c r="AZ215" i="58" s="1"/>
  <c r="AY207" i="58"/>
  <c r="AZ207" i="58" s="1"/>
  <c r="AY198" i="58"/>
  <c r="AZ198" i="58" s="1"/>
  <c r="AY190" i="58"/>
  <c r="AZ190" i="58" s="1"/>
  <c r="AY182" i="58"/>
  <c r="AZ182" i="58" s="1"/>
  <c r="AY174" i="58"/>
  <c r="AZ174" i="58" s="1"/>
  <c r="AY166" i="58"/>
  <c r="AZ166" i="58" s="1"/>
  <c r="AY158" i="58"/>
  <c r="AZ158" i="58" s="1"/>
  <c r="AY148" i="58"/>
  <c r="AZ148" i="58" s="1"/>
  <c r="AY139" i="58"/>
  <c r="AZ139" i="58" s="1"/>
  <c r="AY131" i="58"/>
  <c r="AZ131" i="58" s="1"/>
  <c r="AY123" i="58"/>
  <c r="AZ123" i="58" s="1"/>
  <c r="AY115" i="58"/>
  <c r="AZ115" i="58" s="1"/>
  <c r="AY107" i="58"/>
  <c r="AZ107" i="58" s="1"/>
  <c r="AY99" i="58"/>
  <c r="AZ99" i="58" s="1"/>
  <c r="AY91" i="58"/>
  <c r="AZ91" i="58" s="1"/>
  <c r="AY83" i="58"/>
  <c r="AZ83" i="58" s="1"/>
  <c r="AY75" i="58"/>
  <c r="AZ75" i="58" s="1"/>
  <c r="AY67" i="58"/>
  <c r="AZ67" i="58" s="1"/>
  <c r="AY59" i="58"/>
  <c r="AZ59" i="58" s="1"/>
  <c r="AY51" i="58"/>
  <c r="AZ51" i="58" s="1"/>
  <c r="AY44" i="58"/>
  <c r="AZ44" i="58" s="1"/>
  <c r="AY36" i="58"/>
  <c r="AZ36" i="58" s="1"/>
  <c r="AY28" i="58"/>
  <c r="AZ28" i="58" s="1"/>
  <c r="AY20" i="58"/>
  <c r="AZ20" i="58" s="1"/>
  <c r="AY12" i="58"/>
  <c r="AZ12" i="58" s="1"/>
  <c r="AY6" i="58"/>
  <c r="AZ6" i="58" s="1"/>
  <c r="AR320" i="58" l="1"/>
  <c r="K23" i="70" l="1"/>
  <c r="K29" i="70" s="1"/>
  <c r="K11" i="30"/>
  <c r="AQ20" i="52"/>
  <c r="AR535" i="58"/>
  <c r="K62" i="70" s="1"/>
  <c r="AR536" i="58"/>
  <c r="K63" i="70" s="1"/>
  <c r="AR537" i="58"/>
  <c r="K64" i="70" s="1"/>
  <c r="AR521" i="58"/>
  <c r="AR538" i="58"/>
  <c r="K65" i="70" s="1"/>
  <c r="AR528" i="58"/>
  <c r="K56" i="70" s="1"/>
  <c r="AR529" i="58"/>
  <c r="K57" i="70" s="1"/>
  <c r="AR526" i="58"/>
  <c r="K54" i="70" s="1"/>
  <c r="AR527" i="58"/>
  <c r="K55" i="70" s="1"/>
  <c r="AX320" i="58"/>
  <c r="AY320" i="58" s="1"/>
  <c r="AZ320" i="58" s="1"/>
  <c r="K44" i="70" l="1"/>
  <c r="K50" i="70" s="1"/>
  <c r="K17" i="30"/>
  <c r="AQ21" i="52"/>
  <c r="K66" i="70"/>
  <c r="K58" i="70"/>
  <c r="AR530" i="58"/>
  <c r="AR539" i="58"/>
  <c r="AR547" i="58" s="1"/>
  <c r="K73" i="70" s="1"/>
  <c r="AQ56" i="52" l="1"/>
  <c r="AQ46" i="52"/>
  <c r="AR545" i="58"/>
  <c r="K71" i="70" s="1"/>
  <c r="AR544" i="58"/>
  <c r="K70" i="70" s="1"/>
  <c r="AR546" i="58"/>
  <c r="K72" i="70" s="1"/>
  <c r="AQ103" i="52" l="1"/>
  <c r="AQ97" i="52"/>
  <c r="AS97" i="52" s="1"/>
  <c r="AQ52" i="52"/>
  <c r="AQ50" i="52" s="1"/>
  <c r="AQ62" i="52"/>
  <c r="AR548" i="58"/>
  <c r="AX4" i="58"/>
  <c r="AW4" i="58"/>
  <c r="AQ104" i="52" l="1"/>
  <c r="AQ105" i="52" s="1"/>
  <c r="AQ106" i="52"/>
  <c r="AQ107" i="52" s="1"/>
  <c r="AR106" i="52"/>
  <c r="AR107" i="52" s="1"/>
  <c r="AQ69" i="52"/>
  <c r="AQ82" i="52"/>
  <c r="AQ72" i="52"/>
  <c r="AQ70" i="52"/>
  <c r="AQ68" i="52"/>
  <c r="AQ71" i="52"/>
  <c r="AQ67" i="52"/>
  <c r="AY4" i="58"/>
  <c r="AZ4" i="58" s="1"/>
  <c r="AQ73" i="52" l="1"/>
  <c r="AQ91" i="52"/>
  <c r="AS91" i="52" s="1"/>
  <c r="AQ83" i="52"/>
  <c r="A7" i="52" l="1"/>
  <c r="A6" i="52"/>
  <c r="A4" i="52"/>
  <c r="AP3" i="2" l="1"/>
  <c r="AP4" i="2" s="1"/>
  <c r="AQ3" i="2" l="1"/>
  <c r="AQ4" i="2" s="1"/>
  <c r="AR3" i="2" l="1"/>
  <c r="AR4" i="2" s="1"/>
  <c r="C3" i="2"/>
  <c r="D3" i="2"/>
  <c r="E3" i="2"/>
  <c r="F3" i="2"/>
  <c r="G3" i="2"/>
  <c r="H3" i="2"/>
  <c r="I3" i="2"/>
  <c r="J3" i="2"/>
  <c r="K3" i="2"/>
  <c r="L3" i="2"/>
  <c r="M3" i="2"/>
  <c r="N3" i="2"/>
  <c r="O3" i="2"/>
  <c r="P3" i="2"/>
  <c r="Q3" i="2"/>
  <c r="R3" i="2"/>
  <c r="S3" i="2"/>
  <c r="T3" i="2"/>
  <c r="U3" i="2"/>
  <c r="V3" i="2"/>
  <c r="W3" i="2"/>
  <c r="X3" i="2"/>
  <c r="Y3" i="2"/>
  <c r="Z3" i="2"/>
  <c r="AA3" i="2"/>
  <c r="AB3" i="2"/>
  <c r="AC3" i="2"/>
  <c r="AD3" i="2"/>
  <c r="AE3" i="2"/>
  <c r="AF3" i="2"/>
  <c r="AG3" i="2"/>
  <c r="AH3" i="2"/>
  <c r="AI3" i="2"/>
  <c r="AJ3" i="2"/>
  <c r="AK3" i="2"/>
  <c r="AL3" i="2"/>
  <c r="AM3" i="2"/>
  <c r="AN3" i="2"/>
  <c r="AN4" i="2" s="1"/>
  <c r="AO3" i="2"/>
  <c r="AO4" i="2" s="1"/>
  <c r="AR144" i="2" l="1"/>
  <c r="AR39" i="2"/>
  <c r="AR141" i="2"/>
  <c r="AR169" i="2"/>
  <c r="AR142" i="2"/>
  <c r="AR38" i="2"/>
  <c r="AR172" i="2"/>
  <c r="AR107" i="2"/>
  <c r="AR106" i="2"/>
  <c r="AH11" i="2"/>
  <c r="AR168" i="2"/>
  <c r="AR103" i="2"/>
  <c r="AR170" i="2"/>
  <c r="AR40" i="2"/>
  <c r="AR143" i="2"/>
  <c r="AR104" i="2"/>
  <c r="AR105" i="2"/>
  <c r="AR171" i="2"/>
  <c r="AR37" i="2"/>
  <c r="AR140" i="2"/>
  <c r="AH12" i="2"/>
  <c r="AH15" i="2"/>
  <c r="AH14" i="2"/>
  <c r="AG79" i="41" l="1"/>
  <c r="B11" i="2"/>
  <c r="B36" i="2"/>
  <c r="B70" i="2"/>
  <c r="B103" i="2"/>
  <c r="B140" i="2"/>
  <c r="B168" i="2"/>
  <c r="B141" i="2"/>
  <c r="B142" i="2"/>
  <c r="B143" i="2"/>
  <c r="B144" i="2"/>
  <c r="B104" i="2"/>
  <c r="B105" i="2"/>
  <c r="B106" i="2"/>
  <c r="B107" i="2"/>
  <c r="B169" i="2"/>
  <c r="B170" i="2"/>
  <c r="B171" i="2"/>
  <c r="B172" i="2"/>
  <c r="D4" i="2"/>
  <c r="E4" i="2"/>
  <c r="F4" i="2"/>
  <c r="G4" i="2"/>
  <c r="H4" i="2"/>
  <c r="I4" i="2"/>
  <c r="J4" i="2"/>
  <c r="K4" i="2"/>
  <c r="L4" i="2"/>
  <c r="M4" i="2"/>
  <c r="N4" i="2"/>
  <c r="O4" i="2"/>
  <c r="P4" i="2"/>
  <c r="Q4" i="2"/>
  <c r="R4" i="2"/>
  <c r="S4" i="2"/>
  <c r="T4" i="2"/>
  <c r="U4" i="2"/>
  <c r="V4" i="2"/>
  <c r="W4" i="2"/>
  <c r="X4" i="2"/>
  <c r="Y4" i="2"/>
  <c r="Z4" i="2"/>
  <c r="AA4" i="2"/>
  <c r="AB4" i="2"/>
  <c r="AC4" i="2"/>
  <c r="AD4" i="2"/>
  <c r="AE4" i="2"/>
  <c r="AF4" i="2"/>
  <c r="AG4" i="2"/>
  <c r="AH4" i="2"/>
  <c r="AI4" i="2"/>
  <c r="AJ4" i="2"/>
  <c r="AK4" i="2"/>
  <c r="AL4" i="2"/>
  <c r="AM4" i="2"/>
  <c r="C4" i="2"/>
  <c r="B71" i="2"/>
  <c r="B72" i="2"/>
  <c r="B73" i="2"/>
  <c r="B74" i="2"/>
  <c r="D72" i="2"/>
  <c r="H72" i="2"/>
  <c r="I70" i="2"/>
  <c r="Q72" i="2"/>
  <c r="AD70" i="2"/>
  <c r="AE74" i="2"/>
  <c r="AF71" i="2"/>
  <c r="AI74" i="2"/>
  <c r="AN70" i="2"/>
  <c r="W93" i="59"/>
  <c r="Q94" i="59"/>
  <c r="R94" i="59"/>
  <c r="S94" i="59"/>
  <c r="T93" i="59"/>
  <c r="U93" i="59"/>
  <c r="V93" i="59"/>
  <c r="B12" i="2"/>
  <c r="B13" i="2"/>
  <c r="B14" i="2"/>
  <c r="B15" i="2"/>
  <c r="A12" i="52"/>
  <c r="A11" i="52"/>
  <c r="A10" i="52"/>
  <c r="A9" i="52"/>
  <c r="A8" i="52"/>
  <c r="B37" i="2"/>
  <c r="B38" i="2"/>
  <c r="B39" i="2"/>
  <c r="B40" i="2"/>
  <c r="AG87" i="41" l="1"/>
  <c r="AG26" i="41"/>
  <c r="AG35" i="41" s="1"/>
  <c r="AR36" i="2"/>
  <c r="AQ36" i="2"/>
  <c r="X70" i="2"/>
  <c r="F103" i="2"/>
  <c r="F168" i="2"/>
  <c r="F141" i="2"/>
  <c r="F169" i="2"/>
  <c r="F170" i="2"/>
  <c r="F144" i="2"/>
  <c r="F104" i="2"/>
  <c r="F172" i="2"/>
  <c r="F106" i="2"/>
  <c r="F142" i="2"/>
  <c r="F143" i="2"/>
  <c r="F38" i="2"/>
  <c r="F37" i="2"/>
  <c r="F40" i="2"/>
  <c r="F171" i="2"/>
  <c r="F39" i="2"/>
  <c r="F107" i="2"/>
  <c r="F140" i="2"/>
  <c r="F105" i="2"/>
  <c r="AK105" i="2"/>
  <c r="AK168" i="2"/>
  <c r="AK106" i="2"/>
  <c r="AK144" i="2"/>
  <c r="AK170" i="2"/>
  <c r="AK169" i="2"/>
  <c r="AK171" i="2"/>
  <c r="AK142" i="2"/>
  <c r="AK143" i="2"/>
  <c r="AK140" i="2"/>
  <c r="AK141" i="2"/>
  <c r="AK104" i="2"/>
  <c r="AK107" i="2"/>
  <c r="AK38" i="2"/>
  <c r="AK37" i="2"/>
  <c r="AK39" i="2"/>
  <c r="AK40" i="2"/>
  <c r="AK172" i="2"/>
  <c r="AK103" i="2"/>
  <c r="AC140" i="2"/>
  <c r="AC141" i="2"/>
  <c r="AC103" i="2"/>
  <c r="AC168" i="2"/>
  <c r="AC170" i="2"/>
  <c r="AC169" i="2"/>
  <c r="AC171" i="2"/>
  <c r="AC104" i="2"/>
  <c r="AC105" i="2"/>
  <c r="AC106" i="2"/>
  <c r="AC142" i="2"/>
  <c r="AC143" i="2"/>
  <c r="AC144" i="2"/>
  <c r="AC38" i="2"/>
  <c r="AC107" i="2"/>
  <c r="AC40" i="2"/>
  <c r="AC172" i="2"/>
  <c r="AC37" i="2"/>
  <c r="AC39" i="2"/>
  <c r="U142" i="2"/>
  <c r="U143" i="2"/>
  <c r="U106" i="2"/>
  <c r="U168" i="2"/>
  <c r="U140" i="2"/>
  <c r="U141" i="2"/>
  <c r="U104" i="2"/>
  <c r="U170" i="2"/>
  <c r="U144" i="2"/>
  <c r="U107" i="2"/>
  <c r="U171" i="2"/>
  <c r="U105" i="2"/>
  <c r="U38" i="2"/>
  <c r="U39" i="2"/>
  <c r="U37" i="2"/>
  <c r="U40" i="2"/>
  <c r="U172" i="2"/>
  <c r="U103" i="2"/>
  <c r="U169" i="2"/>
  <c r="M144" i="2"/>
  <c r="M104" i="2"/>
  <c r="M168" i="2"/>
  <c r="M142" i="2"/>
  <c r="M143" i="2"/>
  <c r="M170" i="2"/>
  <c r="M140" i="2"/>
  <c r="M141" i="2"/>
  <c r="M103" i="2"/>
  <c r="M105" i="2"/>
  <c r="M106" i="2"/>
  <c r="M171" i="2"/>
  <c r="M169" i="2"/>
  <c r="M38" i="2"/>
  <c r="M39" i="2"/>
  <c r="M107" i="2"/>
  <c r="M37" i="2"/>
  <c r="M172" i="2"/>
  <c r="M40" i="2"/>
  <c r="E168" i="2"/>
  <c r="E169" i="2"/>
  <c r="E170" i="2"/>
  <c r="E144" i="2"/>
  <c r="E171" i="2"/>
  <c r="E142" i="2"/>
  <c r="E143" i="2"/>
  <c r="E104" i="2"/>
  <c r="E105" i="2"/>
  <c r="E107" i="2"/>
  <c r="E38" i="2"/>
  <c r="E40" i="2"/>
  <c r="E141" i="2"/>
  <c r="E37" i="2"/>
  <c r="E172" i="2"/>
  <c r="E140" i="2"/>
  <c r="E39" i="2"/>
  <c r="E106" i="2"/>
  <c r="E103" i="2"/>
  <c r="AL144" i="2"/>
  <c r="AL104" i="2"/>
  <c r="AL168" i="2"/>
  <c r="AL103" i="2"/>
  <c r="AL170" i="2"/>
  <c r="AL172" i="2"/>
  <c r="AL141" i="2"/>
  <c r="AL169" i="2"/>
  <c r="AL142" i="2"/>
  <c r="AL38" i="2"/>
  <c r="AL143" i="2"/>
  <c r="AL171" i="2"/>
  <c r="AL40" i="2"/>
  <c r="AL37" i="2"/>
  <c r="AL39" i="2"/>
  <c r="AL106" i="2"/>
  <c r="AL105" i="2"/>
  <c r="AL140" i="2"/>
  <c r="AL107" i="2"/>
  <c r="C142" i="2"/>
  <c r="C141" i="2"/>
  <c r="C140" i="2"/>
  <c r="C144" i="2"/>
  <c r="C143" i="2"/>
  <c r="C105" i="2"/>
  <c r="C107" i="2"/>
  <c r="C38" i="2"/>
  <c r="C40" i="2"/>
  <c r="C106" i="2"/>
  <c r="C104" i="2"/>
  <c r="C37" i="2"/>
  <c r="C103" i="2"/>
  <c r="C39" i="2"/>
  <c r="C169" i="2"/>
  <c r="C170" i="2"/>
  <c r="C172" i="2"/>
  <c r="C168" i="2"/>
  <c r="C171" i="2"/>
  <c r="AJ168" i="2"/>
  <c r="AJ103" i="2"/>
  <c r="AJ106" i="2"/>
  <c r="AJ144" i="2"/>
  <c r="AJ170" i="2"/>
  <c r="AJ169" i="2"/>
  <c r="AJ171" i="2"/>
  <c r="AJ142" i="2"/>
  <c r="AJ143" i="2"/>
  <c r="AJ172" i="2"/>
  <c r="AJ140" i="2"/>
  <c r="AJ37" i="2"/>
  <c r="AJ104" i="2"/>
  <c r="AJ40" i="2"/>
  <c r="AJ38" i="2"/>
  <c r="AJ141" i="2"/>
  <c r="AJ39" i="2"/>
  <c r="AJ105" i="2"/>
  <c r="AJ107" i="2"/>
  <c r="AB168" i="2"/>
  <c r="AB170" i="2"/>
  <c r="AB142" i="2"/>
  <c r="AB169" i="2"/>
  <c r="AB171" i="2"/>
  <c r="AB104" i="2"/>
  <c r="AB105" i="2"/>
  <c r="AB106" i="2"/>
  <c r="AB172" i="2"/>
  <c r="AB103" i="2"/>
  <c r="AB140" i="2"/>
  <c r="AB141" i="2"/>
  <c r="AB37" i="2"/>
  <c r="AB144" i="2"/>
  <c r="AB143" i="2"/>
  <c r="AB40" i="2"/>
  <c r="AB39" i="2"/>
  <c r="AB38" i="2"/>
  <c r="AB107" i="2"/>
  <c r="T168" i="2"/>
  <c r="T140" i="2"/>
  <c r="T141" i="2"/>
  <c r="T142" i="2"/>
  <c r="T104" i="2"/>
  <c r="T170" i="2"/>
  <c r="T144" i="2"/>
  <c r="T171" i="2"/>
  <c r="T172" i="2"/>
  <c r="T143" i="2"/>
  <c r="T103" i="2"/>
  <c r="T106" i="2"/>
  <c r="T37" i="2"/>
  <c r="T39" i="2"/>
  <c r="T40" i="2"/>
  <c r="T169" i="2"/>
  <c r="T38" i="2"/>
  <c r="T107" i="2"/>
  <c r="T105" i="2"/>
  <c r="L168" i="2"/>
  <c r="L142" i="2"/>
  <c r="L143" i="2"/>
  <c r="L170" i="2"/>
  <c r="L140" i="2"/>
  <c r="L141" i="2"/>
  <c r="L105" i="2"/>
  <c r="L171" i="2"/>
  <c r="L103" i="2"/>
  <c r="L172" i="2"/>
  <c r="L169" i="2"/>
  <c r="L144" i="2"/>
  <c r="L104" i="2"/>
  <c r="L106" i="2"/>
  <c r="L39" i="2"/>
  <c r="L37" i="2"/>
  <c r="L40" i="2"/>
  <c r="L38" i="2"/>
  <c r="L107" i="2"/>
  <c r="D168" i="2"/>
  <c r="D169" i="2"/>
  <c r="D170" i="2"/>
  <c r="D144" i="2"/>
  <c r="D171" i="2"/>
  <c r="D143" i="2"/>
  <c r="D172" i="2"/>
  <c r="D140" i="2"/>
  <c r="D141" i="2"/>
  <c r="D106" i="2"/>
  <c r="D103" i="2"/>
  <c r="D142" i="2"/>
  <c r="D104" i="2"/>
  <c r="D37" i="2"/>
  <c r="D40" i="2"/>
  <c r="D39" i="2"/>
  <c r="D38" i="2"/>
  <c r="D105" i="2"/>
  <c r="D107" i="2"/>
  <c r="AD103" i="2"/>
  <c r="AD168" i="2"/>
  <c r="AD104" i="2"/>
  <c r="AD170" i="2"/>
  <c r="AD172" i="2"/>
  <c r="AD142" i="2"/>
  <c r="AD143" i="2"/>
  <c r="AD144" i="2"/>
  <c r="AD40" i="2"/>
  <c r="AD171" i="2"/>
  <c r="AD141" i="2"/>
  <c r="AD38" i="2"/>
  <c r="AD106" i="2"/>
  <c r="AD37" i="2"/>
  <c r="AD169" i="2"/>
  <c r="AD39" i="2"/>
  <c r="AD105" i="2"/>
  <c r="AD140" i="2"/>
  <c r="AD107" i="2"/>
  <c r="AQ169" i="2"/>
  <c r="AQ170" i="2"/>
  <c r="AQ143" i="2"/>
  <c r="AQ106" i="2"/>
  <c r="AQ171" i="2"/>
  <c r="AQ140" i="2"/>
  <c r="AQ142" i="2"/>
  <c r="AQ172" i="2"/>
  <c r="AQ105" i="2"/>
  <c r="AQ144" i="2"/>
  <c r="AQ107" i="2"/>
  <c r="AQ168" i="2"/>
  <c r="AQ37" i="2"/>
  <c r="AQ39" i="2"/>
  <c r="AQ40" i="2"/>
  <c r="AQ38" i="2"/>
  <c r="AQ104" i="2"/>
  <c r="AQ141" i="2"/>
  <c r="AQ103" i="2"/>
  <c r="AI143" i="2"/>
  <c r="AI144" i="2"/>
  <c r="AI170" i="2"/>
  <c r="AI169" i="2"/>
  <c r="AI171" i="2"/>
  <c r="AI172" i="2"/>
  <c r="AI142" i="2"/>
  <c r="AI140" i="2"/>
  <c r="AI168" i="2"/>
  <c r="AI106" i="2"/>
  <c r="AI105" i="2"/>
  <c r="AI37" i="2"/>
  <c r="AI107" i="2"/>
  <c r="AI38" i="2"/>
  <c r="AI40" i="2"/>
  <c r="AI39" i="2"/>
  <c r="AI104" i="2"/>
  <c r="AI103" i="2"/>
  <c r="AI141" i="2"/>
  <c r="AA170" i="2"/>
  <c r="AA169" i="2"/>
  <c r="AA171" i="2"/>
  <c r="AA105" i="2"/>
  <c r="AA172" i="2"/>
  <c r="AA103" i="2"/>
  <c r="AA144" i="2"/>
  <c r="AA140" i="2"/>
  <c r="AA141" i="2"/>
  <c r="AA168" i="2"/>
  <c r="AA143" i="2"/>
  <c r="AA107" i="2"/>
  <c r="AA37" i="2"/>
  <c r="AA39" i="2"/>
  <c r="AA40" i="2"/>
  <c r="AA106" i="2"/>
  <c r="AA142" i="2"/>
  <c r="AA38" i="2"/>
  <c r="AA104" i="2"/>
  <c r="S144" i="2"/>
  <c r="S170" i="2"/>
  <c r="S171" i="2"/>
  <c r="S172" i="2"/>
  <c r="S106" i="2"/>
  <c r="S169" i="2"/>
  <c r="S143" i="2"/>
  <c r="S104" i="2"/>
  <c r="S105" i="2"/>
  <c r="S168" i="2"/>
  <c r="S140" i="2"/>
  <c r="S142" i="2"/>
  <c r="S37" i="2"/>
  <c r="S40" i="2"/>
  <c r="S39" i="2"/>
  <c r="S107" i="2"/>
  <c r="S38" i="2"/>
  <c r="S141" i="2"/>
  <c r="S103" i="2"/>
  <c r="K170" i="2"/>
  <c r="K140" i="2"/>
  <c r="K142" i="2"/>
  <c r="K106" i="2"/>
  <c r="K104" i="2"/>
  <c r="K105" i="2"/>
  <c r="K171" i="2"/>
  <c r="K103" i="2"/>
  <c r="K172" i="2"/>
  <c r="K107" i="2"/>
  <c r="K144" i="2"/>
  <c r="K168" i="2"/>
  <c r="K37" i="2"/>
  <c r="K38" i="2"/>
  <c r="K143" i="2"/>
  <c r="K40" i="2"/>
  <c r="K39" i="2"/>
  <c r="K169" i="2"/>
  <c r="K141" i="2"/>
  <c r="AP170" i="2"/>
  <c r="AP143" i="2"/>
  <c r="AP106" i="2"/>
  <c r="AP171" i="2"/>
  <c r="AP140" i="2"/>
  <c r="AP142" i="2"/>
  <c r="AP172" i="2"/>
  <c r="AP141" i="2"/>
  <c r="AP144" i="2"/>
  <c r="AP103" i="2"/>
  <c r="AP107" i="2"/>
  <c r="AP104" i="2"/>
  <c r="AP168" i="2"/>
  <c r="AP40" i="2"/>
  <c r="AP105" i="2"/>
  <c r="AP39" i="2"/>
  <c r="AP38" i="2"/>
  <c r="AP37" i="2"/>
  <c r="AP169" i="2"/>
  <c r="AH170" i="2"/>
  <c r="AH169" i="2"/>
  <c r="AH171" i="2"/>
  <c r="AH172" i="2"/>
  <c r="AH142" i="2"/>
  <c r="AH143" i="2"/>
  <c r="AH140" i="2"/>
  <c r="AH141" i="2"/>
  <c r="AH168" i="2"/>
  <c r="AH106" i="2"/>
  <c r="AH105" i="2"/>
  <c r="AH144" i="2"/>
  <c r="AH103" i="2"/>
  <c r="AH104" i="2"/>
  <c r="AH40" i="2"/>
  <c r="AH107" i="2"/>
  <c r="AH39" i="2"/>
  <c r="AH37" i="2"/>
  <c r="AH38" i="2"/>
  <c r="Z170" i="2"/>
  <c r="Z171" i="2"/>
  <c r="Z105" i="2"/>
  <c r="Z172" i="2"/>
  <c r="Z103" i="2"/>
  <c r="Z104" i="2"/>
  <c r="Z142" i="2"/>
  <c r="Z143" i="2"/>
  <c r="Z144" i="2"/>
  <c r="Z106" i="2"/>
  <c r="Z168" i="2"/>
  <c r="Z107" i="2"/>
  <c r="Z40" i="2"/>
  <c r="Z38" i="2"/>
  <c r="Z141" i="2"/>
  <c r="Z39" i="2"/>
  <c r="Z140" i="2"/>
  <c r="Z37" i="2"/>
  <c r="Z169" i="2"/>
  <c r="R170" i="2"/>
  <c r="R171" i="2"/>
  <c r="R144" i="2"/>
  <c r="R107" i="2"/>
  <c r="R172" i="2"/>
  <c r="R106" i="2"/>
  <c r="R168" i="2"/>
  <c r="R140" i="2"/>
  <c r="R142" i="2"/>
  <c r="R143" i="2"/>
  <c r="R103" i="2"/>
  <c r="R141" i="2"/>
  <c r="R38" i="2"/>
  <c r="R104" i="2"/>
  <c r="R40" i="2"/>
  <c r="R39" i="2"/>
  <c r="R105" i="2"/>
  <c r="R37" i="2"/>
  <c r="R169" i="2"/>
  <c r="J170" i="2"/>
  <c r="J140" i="2"/>
  <c r="J142" i="2"/>
  <c r="J143" i="2"/>
  <c r="J106" i="2"/>
  <c r="J104" i="2"/>
  <c r="J105" i="2"/>
  <c r="J171" i="2"/>
  <c r="J141" i="2"/>
  <c r="J103" i="2"/>
  <c r="J172" i="2"/>
  <c r="J107" i="2"/>
  <c r="J168" i="2"/>
  <c r="J40" i="2"/>
  <c r="J39" i="2"/>
  <c r="J38" i="2"/>
  <c r="J144" i="2"/>
  <c r="J37" i="2"/>
  <c r="J169" i="2"/>
  <c r="V144" i="2"/>
  <c r="V142" i="2"/>
  <c r="V143" i="2"/>
  <c r="V106" i="2"/>
  <c r="V168" i="2"/>
  <c r="V140" i="2"/>
  <c r="V170" i="2"/>
  <c r="V141" i="2"/>
  <c r="V169" i="2"/>
  <c r="V172" i="2"/>
  <c r="V103" i="2"/>
  <c r="V104" i="2"/>
  <c r="V171" i="2"/>
  <c r="V38" i="2"/>
  <c r="V37" i="2"/>
  <c r="V39" i="2"/>
  <c r="V40" i="2"/>
  <c r="V105" i="2"/>
  <c r="V107" i="2"/>
  <c r="AO169" i="2"/>
  <c r="AO171" i="2"/>
  <c r="AO142" i="2"/>
  <c r="AO172" i="2"/>
  <c r="AO140" i="2"/>
  <c r="AO141" i="2"/>
  <c r="AO105" i="2"/>
  <c r="AO103" i="2"/>
  <c r="AO104" i="2"/>
  <c r="AO170" i="2"/>
  <c r="AO143" i="2"/>
  <c r="AO40" i="2"/>
  <c r="AO38" i="2"/>
  <c r="AO106" i="2"/>
  <c r="AO39" i="2"/>
  <c r="AO168" i="2"/>
  <c r="AO107" i="2"/>
  <c r="AO37" i="2"/>
  <c r="AO144" i="2"/>
  <c r="AG169" i="2"/>
  <c r="AG171" i="2"/>
  <c r="AG140" i="2"/>
  <c r="AG172" i="2"/>
  <c r="AG143" i="2"/>
  <c r="AG141" i="2"/>
  <c r="AG107" i="2"/>
  <c r="AG103" i="2"/>
  <c r="AG104" i="2"/>
  <c r="AG170" i="2"/>
  <c r="AG40" i="2"/>
  <c r="AG37" i="2"/>
  <c r="AG38" i="2"/>
  <c r="AG39" i="2"/>
  <c r="AG168" i="2"/>
  <c r="AG105" i="2"/>
  <c r="AG106" i="2"/>
  <c r="AG142" i="2"/>
  <c r="AG144" i="2"/>
  <c r="Y171" i="2"/>
  <c r="Y105" i="2"/>
  <c r="Y169" i="2"/>
  <c r="Y172" i="2"/>
  <c r="Y103" i="2"/>
  <c r="Y143" i="2"/>
  <c r="Y141" i="2"/>
  <c r="Y170" i="2"/>
  <c r="Y140" i="2"/>
  <c r="Y40" i="2"/>
  <c r="Y168" i="2"/>
  <c r="Y39" i="2"/>
  <c r="Y37" i="2"/>
  <c r="Y107" i="2"/>
  <c r="Y38" i="2"/>
  <c r="Y144" i="2"/>
  <c r="Y106" i="2"/>
  <c r="Y142" i="2"/>
  <c r="Y104" i="2"/>
  <c r="Q171" i="2"/>
  <c r="Q172" i="2"/>
  <c r="Q169" i="2"/>
  <c r="Q105" i="2"/>
  <c r="Q140" i="2"/>
  <c r="Q141" i="2"/>
  <c r="Q106" i="2"/>
  <c r="Q170" i="2"/>
  <c r="Q40" i="2"/>
  <c r="Q168" i="2"/>
  <c r="Q143" i="2"/>
  <c r="Q39" i="2"/>
  <c r="Q38" i="2"/>
  <c r="Q37" i="2"/>
  <c r="Q107" i="2"/>
  <c r="Q103" i="2"/>
  <c r="Q104" i="2"/>
  <c r="Q142" i="2"/>
  <c r="Q144" i="2"/>
  <c r="I171" i="2"/>
  <c r="I141" i="2"/>
  <c r="I103" i="2"/>
  <c r="I172" i="2"/>
  <c r="I106" i="2"/>
  <c r="I170" i="2"/>
  <c r="I143" i="2"/>
  <c r="I104" i="2"/>
  <c r="I105" i="2"/>
  <c r="I168" i="2"/>
  <c r="I140" i="2"/>
  <c r="I40" i="2"/>
  <c r="I107" i="2"/>
  <c r="I38" i="2"/>
  <c r="I37" i="2"/>
  <c r="I39" i="2"/>
  <c r="I142" i="2"/>
  <c r="I144" i="2"/>
  <c r="I169" i="2"/>
  <c r="AN172" i="2"/>
  <c r="AN140" i="2"/>
  <c r="AN141" i="2"/>
  <c r="AN103" i="2"/>
  <c r="AN144" i="2"/>
  <c r="AN104" i="2"/>
  <c r="AN105" i="2"/>
  <c r="AN168" i="2"/>
  <c r="AN106" i="2"/>
  <c r="AN170" i="2"/>
  <c r="AN169" i="2"/>
  <c r="AN171" i="2"/>
  <c r="AN142" i="2"/>
  <c r="AN37" i="2"/>
  <c r="AN39" i="2"/>
  <c r="AN38" i="2"/>
  <c r="AN107" i="2"/>
  <c r="AN40" i="2"/>
  <c r="AN143" i="2"/>
  <c r="AF172" i="2"/>
  <c r="AF142" i="2"/>
  <c r="AF105" i="2"/>
  <c r="AF140" i="2"/>
  <c r="AF141" i="2"/>
  <c r="AF107" i="2"/>
  <c r="AF168" i="2"/>
  <c r="AF170" i="2"/>
  <c r="AF169" i="2"/>
  <c r="AF171" i="2"/>
  <c r="AF144" i="2"/>
  <c r="AF106" i="2"/>
  <c r="AF39" i="2"/>
  <c r="AF104" i="2"/>
  <c r="AF38" i="2"/>
  <c r="AF103" i="2"/>
  <c r="AF40" i="2"/>
  <c r="AF37" i="2"/>
  <c r="AF143" i="2"/>
  <c r="X169" i="2"/>
  <c r="X172" i="2"/>
  <c r="X103" i="2"/>
  <c r="X104" i="2"/>
  <c r="X144" i="2"/>
  <c r="X141" i="2"/>
  <c r="X142" i="2"/>
  <c r="X168" i="2"/>
  <c r="X140" i="2"/>
  <c r="X170" i="2"/>
  <c r="X171" i="2"/>
  <c r="X105" i="2"/>
  <c r="X39" i="2"/>
  <c r="X106" i="2"/>
  <c r="X37" i="2"/>
  <c r="X107" i="2"/>
  <c r="X38" i="2"/>
  <c r="X40" i="2"/>
  <c r="X143" i="2"/>
  <c r="P172" i="2"/>
  <c r="P169" i="2"/>
  <c r="P168" i="2"/>
  <c r="P103" i="2"/>
  <c r="P104" i="2"/>
  <c r="P170" i="2"/>
  <c r="P171" i="2"/>
  <c r="P144" i="2"/>
  <c r="P107" i="2"/>
  <c r="P105" i="2"/>
  <c r="P37" i="2"/>
  <c r="P142" i="2"/>
  <c r="P106" i="2"/>
  <c r="P39" i="2"/>
  <c r="P141" i="2"/>
  <c r="P38" i="2"/>
  <c r="P40" i="2"/>
  <c r="P140" i="2"/>
  <c r="P143" i="2"/>
  <c r="H172" i="2"/>
  <c r="H106" i="2"/>
  <c r="H107" i="2"/>
  <c r="H105" i="2"/>
  <c r="H168" i="2"/>
  <c r="H144" i="2"/>
  <c r="H170" i="2"/>
  <c r="H104" i="2"/>
  <c r="H171" i="2"/>
  <c r="H140" i="2"/>
  <c r="H141" i="2"/>
  <c r="H142" i="2"/>
  <c r="H103" i="2"/>
  <c r="H39" i="2"/>
  <c r="H169" i="2"/>
  <c r="H38" i="2"/>
  <c r="H37" i="2"/>
  <c r="H40" i="2"/>
  <c r="H143" i="2"/>
  <c r="N169" i="2"/>
  <c r="N168" i="2"/>
  <c r="N104" i="2"/>
  <c r="N141" i="2"/>
  <c r="N142" i="2"/>
  <c r="N143" i="2"/>
  <c r="N170" i="2"/>
  <c r="N103" i="2"/>
  <c r="N106" i="2"/>
  <c r="N172" i="2"/>
  <c r="N38" i="2"/>
  <c r="N40" i="2"/>
  <c r="N144" i="2"/>
  <c r="N37" i="2"/>
  <c r="N171" i="2"/>
  <c r="N39" i="2"/>
  <c r="N107" i="2"/>
  <c r="N140" i="2"/>
  <c r="N105" i="2"/>
  <c r="AM144" i="2"/>
  <c r="AM104" i="2"/>
  <c r="AM105" i="2"/>
  <c r="AM168" i="2"/>
  <c r="AM106" i="2"/>
  <c r="AM103" i="2"/>
  <c r="AM169" i="2"/>
  <c r="AM171" i="2"/>
  <c r="AM142" i="2"/>
  <c r="AM143" i="2"/>
  <c r="AM172" i="2"/>
  <c r="AM140" i="2"/>
  <c r="AM141" i="2"/>
  <c r="AM39" i="2"/>
  <c r="AM107" i="2"/>
  <c r="AM37" i="2"/>
  <c r="AM38" i="2"/>
  <c r="AM40" i="2"/>
  <c r="AM170" i="2"/>
  <c r="AE142" i="2"/>
  <c r="AE143" i="2"/>
  <c r="AE105" i="2"/>
  <c r="AE140" i="2"/>
  <c r="AE141" i="2"/>
  <c r="AE103" i="2"/>
  <c r="AE168" i="2"/>
  <c r="AE104" i="2"/>
  <c r="AE169" i="2"/>
  <c r="AE171" i="2"/>
  <c r="AE144" i="2"/>
  <c r="AE172" i="2"/>
  <c r="AE39" i="2"/>
  <c r="AE170" i="2"/>
  <c r="AE107" i="2"/>
  <c r="AE38" i="2"/>
  <c r="AE106" i="2"/>
  <c r="AE37" i="2"/>
  <c r="AE40" i="2"/>
  <c r="W104" i="2"/>
  <c r="W144" i="2"/>
  <c r="W141" i="2"/>
  <c r="W142" i="2"/>
  <c r="W143" i="2"/>
  <c r="W168" i="2"/>
  <c r="W140" i="2"/>
  <c r="W107" i="2"/>
  <c r="W171" i="2"/>
  <c r="W105" i="2"/>
  <c r="W169" i="2"/>
  <c r="W172" i="2"/>
  <c r="W103" i="2"/>
  <c r="W39" i="2"/>
  <c r="W38" i="2"/>
  <c r="W40" i="2"/>
  <c r="W170" i="2"/>
  <c r="W37" i="2"/>
  <c r="W106" i="2"/>
  <c r="O169" i="2"/>
  <c r="O168" i="2"/>
  <c r="O104" i="2"/>
  <c r="O140" i="2"/>
  <c r="O141" i="2"/>
  <c r="O142" i="2"/>
  <c r="O143" i="2"/>
  <c r="O105" i="2"/>
  <c r="O171" i="2"/>
  <c r="O144" i="2"/>
  <c r="O172" i="2"/>
  <c r="O103" i="2"/>
  <c r="O39" i="2"/>
  <c r="O40" i="2"/>
  <c r="O170" i="2"/>
  <c r="O38" i="2"/>
  <c r="O37" i="2"/>
  <c r="O107" i="2"/>
  <c r="O106" i="2"/>
  <c r="G103" i="2"/>
  <c r="G105" i="2"/>
  <c r="G168" i="2"/>
  <c r="G144" i="2"/>
  <c r="G169" i="2"/>
  <c r="G171" i="2"/>
  <c r="G140" i="2"/>
  <c r="G141" i="2"/>
  <c r="G142" i="2"/>
  <c r="G143" i="2"/>
  <c r="G172" i="2"/>
  <c r="G106" i="2"/>
  <c r="G104" i="2"/>
  <c r="G107" i="2"/>
  <c r="G39" i="2"/>
  <c r="G40" i="2"/>
  <c r="G170" i="2"/>
  <c r="G38" i="2"/>
  <c r="G37" i="2"/>
  <c r="AQ73" i="2"/>
  <c r="AO71" i="2"/>
  <c r="AP74" i="2"/>
  <c r="AP70" i="2"/>
  <c r="AP71" i="2"/>
  <c r="AO72" i="2"/>
  <c r="AO74" i="2"/>
  <c r="AO70" i="2"/>
  <c r="AO73" i="2"/>
  <c r="X71" i="2"/>
  <c r="AP72" i="2"/>
  <c r="S11" i="2"/>
  <c r="S15" i="2"/>
  <c r="S14" i="2"/>
  <c r="S13" i="2"/>
  <c r="S12" i="2"/>
  <c r="Z13" i="2"/>
  <c r="Z12" i="2"/>
  <c r="Z15" i="2"/>
  <c r="Z11" i="2"/>
  <c r="Z14" i="2"/>
  <c r="R12" i="2"/>
  <c r="R11" i="2"/>
  <c r="R15" i="2"/>
  <c r="R14" i="2"/>
  <c r="R13" i="2"/>
  <c r="J15" i="2"/>
  <c r="J12" i="2"/>
  <c r="J13" i="2"/>
  <c r="J14" i="2"/>
  <c r="J11" i="2"/>
  <c r="K11" i="2"/>
  <c r="K15" i="2"/>
  <c r="K14" i="2"/>
  <c r="K13" i="2"/>
  <c r="K12" i="2"/>
  <c r="C15" i="2"/>
  <c r="C14" i="2"/>
  <c r="C13" i="2"/>
  <c r="C12" i="2"/>
  <c r="C11" i="2"/>
  <c r="AG11" i="2"/>
  <c r="AG15" i="2"/>
  <c r="AG14" i="2"/>
  <c r="AG13" i="2"/>
  <c r="AG12" i="2"/>
  <c r="Y11" i="2"/>
  <c r="Y15" i="2"/>
  <c r="Y14" i="2"/>
  <c r="Y13" i="2"/>
  <c r="Y12" i="2"/>
  <c r="Q15" i="2"/>
  <c r="Q14" i="2"/>
  <c r="Q13" i="2"/>
  <c r="Q12" i="2"/>
  <c r="Q11" i="2"/>
  <c r="I11" i="2"/>
  <c r="I15" i="2"/>
  <c r="I14" i="2"/>
  <c r="I13" i="2"/>
  <c r="I12" i="2"/>
  <c r="AP73" i="2"/>
  <c r="X74" i="2"/>
  <c r="X72" i="2"/>
  <c r="AF15" i="2"/>
  <c r="AF14" i="2"/>
  <c r="AF13" i="2"/>
  <c r="AF12" i="2"/>
  <c r="AF11" i="2"/>
  <c r="X15" i="2"/>
  <c r="X14" i="2"/>
  <c r="X13" i="2"/>
  <c r="X12" i="2"/>
  <c r="X11" i="2"/>
  <c r="P15" i="2"/>
  <c r="P14" i="2"/>
  <c r="P13" i="2"/>
  <c r="P12" i="2"/>
  <c r="P11" i="2"/>
  <c r="H15" i="2"/>
  <c r="H14" i="2"/>
  <c r="H13" i="2"/>
  <c r="H12" i="2"/>
  <c r="H11" i="2"/>
  <c r="AA11" i="2"/>
  <c r="AA15" i="2"/>
  <c r="AA14" i="2"/>
  <c r="AA13" i="2"/>
  <c r="AA12" i="2"/>
  <c r="AE15" i="2"/>
  <c r="AE14" i="2"/>
  <c r="AE13" i="2"/>
  <c r="AE12" i="2"/>
  <c r="AE11" i="2"/>
  <c r="W15" i="2"/>
  <c r="W14" i="2"/>
  <c r="W13" i="2"/>
  <c r="W12" i="2"/>
  <c r="W11" i="2"/>
  <c r="O15" i="2"/>
  <c r="O14" i="2"/>
  <c r="O13" i="2"/>
  <c r="O12" i="2"/>
  <c r="O11" i="2"/>
  <c r="G15" i="2"/>
  <c r="G14" i="2"/>
  <c r="G13" i="2"/>
  <c r="G12" i="2"/>
  <c r="G11" i="2"/>
  <c r="AB15" i="2"/>
  <c r="AB14" i="2"/>
  <c r="AB13" i="2"/>
  <c r="AB12" i="2"/>
  <c r="AB11" i="2"/>
  <c r="L15" i="2"/>
  <c r="L14" i="2"/>
  <c r="L13" i="2"/>
  <c r="L12" i="2"/>
  <c r="L11" i="2"/>
  <c r="D15" i="2"/>
  <c r="D14" i="2"/>
  <c r="D13" i="2"/>
  <c r="D12" i="2"/>
  <c r="D11" i="2"/>
  <c r="X73" i="2"/>
  <c r="AQ74" i="2"/>
  <c r="AQ72" i="2"/>
  <c r="AD15" i="2"/>
  <c r="AD14" i="2"/>
  <c r="AD13" i="2"/>
  <c r="AD12" i="2"/>
  <c r="AD11" i="2"/>
  <c r="V15" i="2"/>
  <c r="V14" i="2"/>
  <c r="V13" i="2"/>
  <c r="V12" i="2"/>
  <c r="V11" i="2"/>
  <c r="N15" i="2"/>
  <c r="N14" i="2"/>
  <c r="N13" i="2"/>
  <c r="N12" i="2"/>
  <c r="N11" i="2"/>
  <c r="F15" i="2"/>
  <c r="F14" i="2"/>
  <c r="F13" i="2"/>
  <c r="F12" i="2"/>
  <c r="F11" i="2"/>
  <c r="T15" i="2"/>
  <c r="T14" i="2"/>
  <c r="T13" i="2"/>
  <c r="T12" i="2"/>
  <c r="T11" i="2"/>
  <c r="AQ71" i="2"/>
  <c r="AQ70" i="2"/>
  <c r="AC15" i="2"/>
  <c r="AC14" i="2"/>
  <c r="AC13" i="2"/>
  <c r="AC12" i="2"/>
  <c r="AC11" i="2"/>
  <c r="U15" i="2"/>
  <c r="U14" i="2"/>
  <c r="U13" i="2"/>
  <c r="U12" i="2"/>
  <c r="U11" i="2"/>
  <c r="M15" i="2"/>
  <c r="M14" i="2"/>
  <c r="M13" i="2"/>
  <c r="M12" i="2"/>
  <c r="M11" i="2"/>
  <c r="E15" i="2"/>
  <c r="E14" i="2"/>
  <c r="E13" i="2"/>
  <c r="E12" i="2"/>
  <c r="E11" i="2"/>
  <c r="Q73" i="2"/>
  <c r="AK74" i="2"/>
  <c r="Y72" i="2"/>
  <c r="N36" i="2"/>
  <c r="P73" i="2"/>
  <c r="AB74" i="2"/>
  <c r="I73" i="2"/>
  <c r="Q70" i="2"/>
  <c r="C36" i="2"/>
  <c r="AN73" i="2"/>
  <c r="H73" i="2"/>
  <c r="R72" i="2"/>
  <c r="K70" i="2"/>
  <c r="AG73" i="2"/>
  <c r="G73" i="2"/>
  <c r="V71" i="2"/>
  <c r="AF73" i="2"/>
  <c r="N71" i="2"/>
  <c r="K72" i="2"/>
  <c r="J70" i="2"/>
  <c r="Y73" i="2"/>
  <c r="F74" i="2"/>
  <c r="AG72" i="2"/>
  <c r="AI36" i="2"/>
  <c r="K36" i="2"/>
  <c r="Q36" i="2"/>
  <c r="AN36" i="2"/>
  <c r="AF36" i="2"/>
  <c r="X36" i="2"/>
  <c r="P36" i="2"/>
  <c r="I36" i="2"/>
  <c r="AP36" i="2"/>
  <c r="R36" i="2"/>
  <c r="AO36" i="2"/>
  <c r="D36" i="2"/>
  <c r="AM36" i="2"/>
  <c r="AE36" i="2"/>
  <c r="W36" i="2"/>
  <c r="O36" i="2"/>
  <c r="H36" i="2"/>
  <c r="AA36" i="2"/>
  <c r="E36" i="2"/>
  <c r="AG36" i="2"/>
  <c r="AL36" i="2"/>
  <c r="AD36" i="2"/>
  <c r="V36" i="2"/>
  <c r="L36" i="2"/>
  <c r="AH36" i="2"/>
  <c r="Y36" i="2"/>
  <c r="AK36" i="2"/>
  <c r="AC36" i="2"/>
  <c r="U36" i="2"/>
  <c r="G36" i="2"/>
  <c r="S36" i="2"/>
  <c r="Z36" i="2"/>
  <c r="J36" i="2"/>
  <c r="AJ36" i="2"/>
  <c r="AB36" i="2"/>
  <c r="T36" i="2"/>
  <c r="M36" i="2"/>
  <c r="F36" i="2"/>
  <c r="U71" i="2"/>
  <c r="U74" i="2"/>
  <c r="D71" i="2"/>
  <c r="D74" i="2"/>
  <c r="AJ71" i="2"/>
  <c r="T74" i="2"/>
  <c r="E74" i="2"/>
  <c r="AD71" i="2"/>
  <c r="AD74" i="2"/>
  <c r="AJ74" i="2"/>
  <c r="AJ72" i="2"/>
  <c r="AB70" i="2"/>
  <c r="AB72" i="2"/>
  <c r="S72" i="2"/>
  <c r="S71" i="2"/>
  <c r="K71" i="2"/>
  <c r="K74" i="2"/>
  <c r="AM73" i="2"/>
  <c r="AE73" i="2"/>
  <c r="W73" i="2"/>
  <c r="O73" i="2"/>
  <c r="C70" i="2"/>
  <c r="AB71" i="2"/>
  <c r="T71" i="2"/>
  <c r="L74" i="2"/>
  <c r="E71" i="2"/>
  <c r="AJ70" i="2"/>
  <c r="D70" i="2"/>
  <c r="M71" i="2"/>
  <c r="M74" i="2"/>
  <c r="M70" i="2"/>
  <c r="M72" i="2"/>
  <c r="AC71" i="2"/>
  <c r="AC74" i="2"/>
  <c r="AC70" i="2"/>
  <c r="AI72" i="2"/>
  <c r="AI70" i="2"/>
  <c r="AA72" i="2"/>
  <c r="AA71" i="2"/>
  <c r="R70" i="2"/>
  <c r="R74" i="2"/>
  <c r="J71" i="2"/>
  <c r="J72" i="2"/>
  <c r="AL73" i="2"/>
  <c r="AD73" i="2"/>
  <c r="V73" i="2"/>
  <c r="N73" i="2"/>
  <c r="F73" i="2"/>
  <c r="AI71" i="2"/>
  <c r="AA74" i="2"/>
  <c r="S74" i="2"/>
  <c r="L71" i="2"/>
  <c r="AL72" i="2"/>
  <c r="AD72" i="2"/>
  <c r="I72" i="2"/>
  <c r="C74" i="2"/>
  <c r="AH70" i="2"/>
  <c r="AH71" i="2"/>
  <c r="AH74" i="2"/>
  <c r="Z74" i="2"/>
  <c r="Z70" i="2"/>
  <c r="Q71" i="2"/>
  <c r="Q74" i="2"/>
  <c r="I74" i="2"/>
  <c r="AK73" i="2"/>
  <c r="AC73" i="2"/>
  <c r="U73" i="2"/>
  <c r="M73" i="2"/>
  <c r="E73" i="2"/>
  <c r="C71" i="2"/>
  <c r="AG74" i="2"/>
  <c r="Z71" i="2"/>
  <c r="R71" i="2"/>
  <c r="J74" i="2"/>
  <c r="V72" i="2"/>
  <c r="AK70" i="2"/>
  <c r="AK71" i="2"/>
  <c r="AG71" i="2"/>
  <c r="Y71" i="2"/>
  <c r="Y70" i="2"/>
  <c r="Y74" i="2"/>
  <c r="P70" i="2"/>
  <c r="P72" i="2"/>
  <c r="H70" i="2"/>
  <c r="C73" i="2"/>
  <c r="AJ73" i="2"/>
  <c r="AB73" i="2"/>
  <c r="T73" i="2"/>
  <c r="L73" i="2"/>
  <c r="D73" i="2"/>
  <c r="C72" i="2"/>
  <c r="AN71" i="2"/>
  <c r="P74" i="2"/>
  <c r="I71" i="2"/>
  <c r="AK72" i="2"/>
  <c r="AC72" i="2"/>
  <c r="N72" i="2"/>
  <c r="AG70" i="2"/>
  <c r="AA70" i="2"/>
  <c r="U70" i="2"/>
  <c r="N70" i="2"/>
  <c r="AL71" i="2"/>
  <c r="AL74" i="2"/>
  <c r="L70" i="2"/>
  <c r="AN74" i="2"/>
  <c r="AN72" i="2"/>
  <c r="AF74" i="2"/>
  <c r="AF72" i="2"/>
  <c r="AF70" i="2"/>
  <c r="W72" i="2"/>
  <c r="W70" i="2"/>
  <c r="W71" i="2"/>
  <c r="O70" i="2"/>
  <c r="O72" i="2"/>
  <c r="O71" i="2"/>
  <c r="G71" i="2"/>
  <c r="G74" i="2"/>
  <c r="AI73" i="2"/>
  <c r="AA73" i="2"/>
  <c r="S73" i="2"/>
  <c r="K73" i="2"/>
  <c r="AM74" i="2"/>
  <c r="P71" i="2"/>
  <c r="H74" i="2"/>
  <c r="U72" i="2"/>
  <c r="G72" i="2"/>
  <c r="G70" i="2"/>
  <c r="E70" i="2"/>
  <c r="E72" i="2"/>
  <c r="T72" i="2"/>
  <c r="T70" i="2"/>
  <c r="AM72" i="2"/>
  <c r="AM70" i="2"/>
  <c r="AE70" i="2"/>
  <c r="AE72" i="2"/>
  <c r="V70" i="2"/>
  <c r="V74" i="2"/>
  <c r="N74" i="2"/>
  <c r="F71" i="2"/>
  <c r="F72" i="2"/>
  <c r="AH73" i="2"/>
  <c r="Z73" i="2"/>
  <c r="R73" i="2"/>
  <c r="J73" i="2"/>
  <c r="AM71" i="2"/>
  <c r="AE71" i="2"/>
  <c r="W74" i="2"/>
  <c r="O74" i="2"/>
  <c r="H71" i="2"/>
  <c r="AH72" i="2"/>
  <c r="Z72" i="2"/>
  <c r="L72" i="2"/>
  <c r="AL70" i="2"/>
  <c r="S70" i="2"/>
  <c r="F70" i="2"/>
  <c r="AH13" i="2" l="1"/>
  <c r="AR70" i="2"/>
  <c r="AR73" i="2"/>
  <c r="AR71" i="2"/>
  <c r="AR72" i="2"/>
  <c r="AR74" i="2"/>
  <c r="AS52" i="52"/>
  <c r="L29" i="70"/>
  <c r="L36" i="70"/>
  <c r="L50" i="70" s="1"/>
  <c r="G124" i="59"/>
  <c r="P124" i="59"/>
  <c r="L124" i="59"/>
  <c r="Q124" i="59"/>
  <c r="U124" i="59"/>
  <c r="O124" i="59"/>
  <c r="X124" i="59"/>
  <c r="I124" i="59"/>
  <c r="R124" i="59"/>
  <c r="V124" i="59"/>
  <c r="W124" i="59"/>
  <c r="M124" i="59"/>
  <c r="D124" i="59"/>
  <c r="J124" i="59"/>
  <c r="Z124" i="59"/>
  <c r="E124" i="59"/>
  <c r="K124" i="59"/>
  <c r="F124" i="59"/>
  <c r="S124" i="59"/>
  <c r="N124" i="59"/>
  <c r="C124" i="59"/>
  <c r="T124" i="59"/>
  <c r="H124" i="59"/>
  <c r="Y124" i="59"/>
</calcChain>
</file>

<file path=xl/sharedStrings.xml><?xml version="1.0" encoding="utf-8"?>
<sst xmlns="http://schemas.openxmlformats.org/spreadsheetml/2006/main" count="17080" uniqueCount="3724">
  <si>
    <t>Socio-Economic Objective (SEO)</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</si>
  <si>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</si>
  <si>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</si>
  <si>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</si>
  <si>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</si>
  <si>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</si>
  <si>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</si>
  <si>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</si>
  <si>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</si>
  <si>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</si>
  <si>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</si>
  <si>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</si>
  <si>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</si>
  <si>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</si>
  <si>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</si>
  <si>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</si>
  <si>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</si>
  <si>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</si>
  <si>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</si>
  <si>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</si>
  <si>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</si>
  <si>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</si>
  <si>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</si>
  <si>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</si>
  <si>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</si>
  <si>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</si>
  <si>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</si>
  <si>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</si>
  <si>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Notes</t>
  </si>
  <si>
    <t>Thematic Priorities</t>
  </si>
  <si>
    <t>SEO</t>
  </si>
  <si>
    <t>01. Exploration and exploitation of the Earth</t>
  </si>
  <si>
    <t>R&amp;D expenditure categorised by Thematic Priority was published within the SRI Budget Tables between 1998-99 and 2002-03.</t>
  </si>
  <si>
    <t>Mining, earth &amp; atmosphere</t>
  </si>
  <si>
    <t>02. Environment</t>
  </si>
  <si>
    <t xml:space="preserve">R&amp;D expenditure categorised by Socio-Economic Objective was reported from 2003-04 onwards, however the SEO categories varied over that time. </t>
  </si>
  <si>
    <t>Identification &amp; treatment of pollution</t>
  </si>
  <si>
    <t>03. Exploration and exploitation of space</t>
  </si>
  <si>
    <t>Prevention of pollution</t>
  </si>
  <si>
    <t>04. Transport, telecommunications and other infrastructures</t>
  </si>
  <si>
    <t>Transport &amp; telecommunications</t>
  </si>
  <si>
    <t>05. Energy</t>
  </si>
  <si>
    <t>Urban and rural planning</t>
  </si>
  <si>
    <t>06. Industrial production and technology</t>
  </si>
  <si>
    <t>Infrastructure and general planning of land use</t>
  </si>
  <si>
    <t>07. Health</t>
  </si>
  <si>
    <t>Energy</t>
  </si>
  <si>
    <t>08. Agriculture</t>
  </si>
  <si>
    <t>Industrial development</t>
  </si>
  <si>
    <t>09. Education</t>
  </si>
  <si>
    <t>Health</t>
  </si>
  <si>
    <t>10. Culture, recreation, religion and mass media</t>
  </si>
  <si>
    <t>Primary products</t>
  </si>
  <si>
    <t>11. Political and social systems, structures and processes</t>
  </si>
  <si>
    <t>Social development &amp; services</t>
  </si>
  <si>
    <t>12. General advancement of knowledge: R&amp;D financed from General University Funds (GUF)</t>
  </si>
  <si>
    <t>Social structures and relationships</t>
  </si>
  <si>
    <t>13. General advancement of knowledge: R&amp;D financed from other sources than GUF</t>
  </si>
  <si>
    <t>Targeted research funding</t>
  </si>
  <si>
    <t>14. Defence</t>
  </si>
  <si>
    <t>Advancement of knowledge / Non-oriented research / Other civil research</t>
  </si>
  <si>
    <t>General advancement of knowledge</t>
  </si>
  <si>
    <t>2015-16</t>
  </si>
  <si>
    <t>2016-17</t>
  </si>
  <si>
    <t>1978-79</t>
  </si>
  <si>
    <t>1979-80</t>
  </si>
  <si>
    <t>1980-81</t>
  </si>
  <si>
    <t>1981-82</t>
  </si>
  <si>
    <t>1982-83</t>
  </si>
  <si>
    <t>1983-84</t>
  </si>
  <si>
    <t>1984-85</t>
  </si>
  <si>
    <t>1985-86</t>
  </si>
  <si>
    <t>1986-87</t>
  </si>
  <si>
    <t>1987-88</t>
  </si>
  <si>
    <t>Business (R&amp;D Tax Measures)</t>
  </si>
  <si>
    <t>National Health &amp; Medical Research Council (NHMRC)</t>
  </si>
  <si>
    <t>Multisector (Other Health)</t>
  </si>
  <si>
    <t>Multisector (Rural)</t>
  </si>
  <si>
    <t>Multisector (Other R&amp;D)</t>
  </si>
  <si>
    <t>Australian Astronomical Observatory (AAO)</t>
  </si>
  <si>
    <t>Australian Centre for International Agricultural Research (ACIAR)</t>
  </si>
  <si>
    <t>Australian Institute of Aboriginal and Torres Strait Islander Studies (AIATSIS)</t>
  </si>
  <si>
    <t>Australian Institute of Marine Science (AIMS)</t>
  </si>
  <si>
    <t>Australian Nuclear Science &amp; Technology Organisation (ANSTO)</t>
  </si>
  <si>
    <t>Commonwealth Scientific and Industrial Research Organisation (CSIRO)</t>
  </si>
  <si>
    <t>Geoscience Australia</t>
  </si>
  <si>
    <t>Great Barrier Reef Marine Park Authority (GBRMPA)</t>
  </si>
  <si>
    <t>National Measurement Institute (NMI)</t>
  </si>
  <si>
    <t>Supervising Scientist</t>
  </si>
  <si>
    <t>Levy</t>
  </si>
  <si>
    <t>Barley</t>
  </si>
  <si>
    <t>Coal</t>
  </si>
  <si>
    <t>Dried Fruit</t>
  </si>
  <si>
    <t>Grain Legumes</t>
  </si>
  <si>
    <t>Meat</t>
  </si>
  <si>
    <t>Oilseeds</t>
  </si>
  <si>
    <t>Special Rural</t>
  </si>
  <si>
    <t>Tobacco</t>
  </si>
  <si>
    <t>Programme</t>
  </si>
  <si>
    <t>Dairy Australia Limited</t>
  </si>
  <si>
    <t xml:space="preserve">Meat Research </t>
  </si>
  <si>
    <t xml:space="preserve">Other Rural Research </t>
  </si>
  <si>
    <t>Sector</t>
  </si>
  <si>
    <t>Government</t>
  </si>
  <si>
    <t>Hospital</t>
  </si>
  <si>
    <t>University</t>
  </si>
  <si>
    <t>Other</t>
  </si>
  <si>
    <t>RURAL LEVY CHART</t>
  </si>
  <si>
    <t>RURAL LEVY DATA</t>
  </si>
  <si>
    <t>Attorney-General's</t>
  </si>
  <si>
    <t>Defence</t>
  </si>
  <si>
    <t>Foreign Affairs and Trade</t>
  </si>
  <si>
    <t>Prime Minister and Cabinet</t>
  </si>
  <si>
    <t>Social Services</t>
  </si>
  <si>
    <t>Veterans' Affairs</t>
  </si>
  <si>
    <t>Competitive</t>
  </si>
  <si>
    <t>Competitive/Targeted</t>
  </si>
  <si>
    <t>Entitlement</t>
  </si>
  <si>
    <t>Formula</t>
  </si>
  <si>
    <t>Targeted</t>
  </si>
  <si>
    <t>Portfolio</t>
  </si>
  <si>
    <t xml:space="preserve">Nil </t>
  </si>
  <si>
    <t>Nil</t>
  </si>
  <si>
    <t>NABS 2007 Socio–economic objective</t>
  </si>
  <si>
    <t>ANZSRC 2008 Socio–economic objective</t>
  </si>
  <si>
    <t>Table B - SEO concordance between ANZSRC 2008 and NABS 2007</t>
  </si>
  <si>
    <t>Department of Industry, Innovation and Science</t>
  </si>
  <si>
    <t>The Hon Greg Hunt MP, Minister for Industry, Innovation and Science</t>
  </si>
  <si>
    <t>The Australian Government’s 2016-17 Science, Research and Innovation Budget Tables</t>
  </si>
  <si>
    <t>Department of Industry and Science</t>
  </si>
  <si>
    <t>30 July 2015</t>
  </si>
  <si>
    <t>The Australian Government’s 2015-16 Science, Research and Innovation Budget Tables</t>
  </si>
  <si>
    <t>Department of Industry</t>
  </si>
  <si>
    <t>29 August 2014</t>
  </si>
  <si>
    <t>The Australian Government’s 2014-15 Science, Research and Innovation Budget Tables</t>
  </si>
  <si>
    <t>Department of Industry, Innovation, Climate Change, Science, Research and Tertiary Education</t>
  </si>
  <si>
    <t>Tables do not include Ministerial title</t>
  </si>
  <si>
    <t>24 July 2013</t>
  </si>
  <si>
    <t>The Australian Government’s 2013-14 Science, Research and Innovation Budget Tables</t>
  </si>
  <si>
    <t>Department of Industry, Innovation, Science, Research and Tertiary Education</t>
  </si>
  <si>
    <t>16 October 2012</t>
  </si>
  <si>
    <t>The Australian Government’s 2012-13 Science, Research and Innovation Budget Tables</t>
  </si>
  <si>
    <t>Department of Innovation, Industry, Science and Research</t>
  </si>
  <si>
    <t>May 2011</t>
  </si>
  <si>
    <t>The Australian Government's 2011-12 Science, Research and Innovation Budget Tables</t>
  </si>
  <si>
    <t>May 2010</t>
  </si>
  <si>
    <t>The Australian Government's 2010-11 Science, Research and Innovation Budget Tables</t>
  </si>
  <si>
    <t>May 2009</t>
  </si>
  <si>
    <t>The Australian Government's 2009-10 Science and Innovation Budget Tables</t>
  </si>
  <si>
    <t>May 2008</t>
  </si>
  <si>
    <t>The Australian Government's 2008-09 Science and Innovation Budget Tables</t>
  </si>
  <si>
    <t>Department of Education, Science and Training</t>
  </si>
  <si>
    <t>May 2007</t>
  </si>
  <si>
    <t>The Australian Government's 2007-08 Science and Innovation Budget Tables</t>
  </si>
  <si>
    <t>May 2006</t>
  </si>
  <si>
    <t>The Australian Government's 2006-07 Science and Innovation Budget Tables</t>
  </si>
  <si>
    <t>May 2005</t>
  </si>
  <si>
    <t>The Australian Government's 2005-06 Science and Innovation Budget Tables</t>
  </si>
  <si>
    <t>May 2004</t>
  </si>
  <si>
    <t>Science and Innovation Budget Tables 2004-05</t>
  </si>
  <si>
    <t>May 2003</t>
  </si>
  <si>
    <t>Science and Innovation Budget Tables 2003-04</t>
  </si>
  <si>
    <t>May 2002</t>
  </si>
  <si>
    <t>Science and Innovation Budget Tables 2002-03</t>
  </si>
  <si>
    <t>Department of Industry, Science and Resources</t>
  </si>
  <si>
    <t>May 2001</t>
  </si>
  <si>
    <t>Science and Innovation Budget Tables 2001-02</t>
  </si>
  <si>
    <t>Senator the Honourable Nick Minchin, Minister for Industry, Science and Resources</t>
  </si>
  <si>
    <t>May 2000</t>
  </si>
  <si>
    <t>Science and Technology Budget Statement 2000-01</t>
  </si>
  <si>
    <t>May 1999</t>
  </si>
  <si>
    <t>1999-2000</t>
  </si>
  <si>
    <t>Science and Technology Budget Statement 1999-2000</t>
  </si>
  <si>
    <t>Department of Industry, Science and Tourism</t>
  </si>
  <si>
    <t>The Honourable John Moore, MP, Minister for Industry, Science and Tourism</t>
  </si>
  <si>
    <t>May 1998</t>
  </si>
  <si>
    <t>Science and Technology Budget Statement 1998-99</t>
  </si>
  <si>
    <t>The Honourable Peter McGauran MP, Minister for Science and Technology</t>
  </si>
  <si>
    <t>May 1997</t>
  </si>
  <si>
    <t>Science and Technology Budget Statement 1997-98</t>
  </si>
  <si>
    <t>May 1996</t>
  </si>
  <si>
    <t>Science and Technology Budget Statement 1996-97</t>
  </si>
  <si>
    <t>Department of Industry, Science and Technology</t>
  </si>
  <si>
    <t>Senator the Honourable Peter Cook, Minister for Industry, Science and Technology and Minister assisting the Prime Minister for Science</t>
  </si>
  <si>
    <t>May 1995</t>
  </si>
  <si>
    <t>Science and Technology Budget Statement 1995-96</t>
  </si>
  <si>
    <t>Senator the Honourable Peter Cook, Minister for Industry, Science and Technology, and Minister assisting the Prime Minister for Science</t>
  </si>
  <si>
    <t>May 1994</t>
  </si>
  <si>
    <t>Science and Technology Budget Statement 1994-95</t>
  </si>
  <si>
    <t>Department of Industry, Technology and Regional Development</t>
  </si>
  <si>
    <t>Senator the Honourable Chris Schacht, Minister for Science and Small Business and Minister assisting the Prime Minister for Science</t>
  </si>
  <si>
    <t>May 1993</t>
  </si>
  <si>
    <t>Science and Technology Budget Statement 1993-94</t>
  </si>
  <si>
    <t>Department of Industry, Technology and Commerce</t>
  </si>
  <si>
    <t>The Honourable Ross Free, M.P., Minister for Science and Technology and Minister assisting the Prime Minister for Science</t>
  </si>
  <si>
    <t>May 1992</t>
  </si>
  <si>
    <t>Science and Technology Budget Statement 1992-93 (1992–93 Budget Related Paper No. 6)</t>
  </si>
  <si>
    <t>May 1991</t>
  </si>
  <si>
    <t>Science and Technology Budget Statement 1991-92 (1991-92 Budget Related Paper No. 6)</t>
  </si>
  <si>
    <t>The Honourable Simon Crean, M.P., Minister for Science and Technology and Minister assisting the Prime Minister for Science</t>
  </si>
  <si>
    <t>May 1990</t>
  </si>
  <si>
    <t>Science and Technology Budget Statement 1990-91 (1990-91 Budget Related Paper No. 7)</t>
  </si>
  <si>
    <t>The Honourable Barry O. Jones, Minister for Science, Customs and Small Business and Minister assisting the Prime Minister for Science and Technology</t>
  </si>
  <si>
    <t>May 1989</t>
  </si>
  <si>
    <t>Science and Technology Budget Statement 1989-90 (Budget Related Paper No. 10)</t>
  </si>
  <si>
    <t>No tables were released for 1988-89</t>
  </si>
  <si>
    <t>John Button, Barry Jones</t>
  </si>
  <si>
    <t>May 1988</t>
  </si>
  <si>
    <t>Science and Technology Statement 1987-88</t>
  </si>
  <si>
    <t>Department of Science</t>
  </si>
  <si>
    <t>The Minister for Science 
The Honourable Barry O. Jones, M.P.</t>
  </si>
  <si>
    <t>October 1986</t>
  </si>
  <si>
    <t>Science and Technology Statement 1986-87</t>
  </si>
  <si>
    <t>25 November 1985</t>
  </si>
  <si>
    <t>Science and Technology Statement 1985-86</t>
  </si>
  <si>
    <t>24 April 1985</t>
  </si>
  <si>
    <t>Science and Technology Statement 1984-85</t>
  </si>
  <si>
    <t>Department of Science and Technology</t>
  </si>
  <si>
    <t>The Minister for Science and Technology 
The Honourable Barry O. Jones, M.P.</t>
  </si>
  <si>
    <t>30 April 1984</t>
  </si>
  <si>
    <t>Science and Technology Statement 1983-84</t>
  </si>
  <si>
    <t>29 April 1983</t>
  </si>
  <si>
    <t>Science and Technology Statement 1982-83</t>
  </si>
  <si>
    <t>The Minister for Science and Technology 
The Honourable David Thomson, M.P.</t>
  </si>
  <si>
    <t>23 October 1981</t>
  </si>
  <si>
    <t>Science and Technology Statement 1981-82</t>
  </si>
  <si>
    <t>14 April 1981</t>
  </si>
  <si>
    <t>Science and Technology Statement 1980-81</t>
  </si>
  <si>
    <t>Department of Science and the Environment</t>
  </si>
  <si>
    <t>The Minister for Science and the Environment 
The Honourable David Thomson, M.P.</t>
  </si>
  <si>
    <t>April 1980</t>
  </si>
  <si>
    <t>Science Statement 1979-80</t>
  </si>
  <si>
    <t>Compiled by</t>
  </si>
  <si>
    <t>Released by</t>
  </si>
  <si>
    <t>Release date</t>
  </si>
  <si>
    <t>Financial year</t>
  </si>
  <si>
    <t>Title</t>
  </si>
  <si>
    <t>This table contains time series on the Socio-Economic Objectives (SEOs), or (previously) Thematic Priorities of Australian Government R&amp;D expenditure.</t>
  </si>
  <si>
    <t>Socio-Economic Objective (SEO) timeseries</t>
  </si>
  <si>
    <t>Sector timeseries</t>
  </si>
  <si>
    <t>National Health and Medical Research Council (NHMRC)</t>
  </si>
  <si>
    <t xml:space="preserve"> - Geoscience Australia</t>
  </si>
  <si>
    <t xml:space="preserve"> - National Collaborative Research Infrastructure Strategy (NCRIS)</t>
  </si>
  <si>
    <t xml:space="preserve"> - Commonwealth Scientific and Industrial Research Organisation (CSIRO)</t>
  </si>
  <si>
    <t xml:space="preserve"> - Bureau of Meteorology (BoM)</t>
  </si>
  <si>
    <t xml:space="preserve"> - Australian Research Council (ARC)</t>
  </si>
  <si>
    <t xml:space="preserve"> - Australian Nuclear Science &amp; Technology Organisation (ANSTO)</t>
  </si>
  <si>
    <t xml:space="preserve"> - Australian Institute of Marine Science (AIMS)</t>
  </si>
  <si>
    <t xml:space="preserve"> - Australian Institute of Aboriginal and Torres Strait Islander Studies (AIATSIS)</t>
  </si>
  <si>
    <t>This is the approach used by the Australian Bureau of Statistics (ABS) within its various R&amp;D expenditure surveys, e.g.:</t>
  </si>
  <si>
    <t>SRIBudgetTables@industry.gov.au</t>
  </si>
  <si>
    <t>Contact</t>
  </si>
  <si>
    <t>.</t>
  </si>
  <si>
    <t>Program replaces the Centre for Military and Veterans' Health</t>
  </si>
  <si>
    <t>Is an administered appropriation delivered under the Treatment Principles of the Veterans Entitlement Act (VEA) to commission best practice research to improve health services for entitled veterans.</t>
  </si>
  <si>
    <t>Special</t>
  </si>
  <si>
    <t>Higher Ed. (Other R&amp;D)</t>
  </si>
  <si>
    <t>Veteran Health Research</t>
  </si>
  <si>
    <t>Phoenix Australia (formerly Australian Center for Posttraumatic Mental Health) is contracted to provide a centre of excellence in military and veteran mental health research. The current contract expires June 2018.</t>
  </si>
  <si>
    <t>Phoenix Australia - Centre for Posttraumatic Mental Health</t>
  </si>
  <si>
    <t>Program ceased December 2013.</t>
  </si>
  <si>
    <t>Centre for Military and Veterans' Health</t>
  </si>
  <si>
    <t>Annual</t>
  </si>
  <si>
    <t xml:space="preserve">An administered appropriation provided under Program 2.5 for Health and Medical Research. The Applied Research Program is the Department’s formal research program and provides best practice research about the health and wellbeing needs of Australia’s veteran community and identifies ways to improve DVA’s services and care. </t>
  </si>
  <si>
    <t>Department of Veterans' Affairs Applied Research Program</t>
  </si>
  <si>
    <t xml:space="preserve">New Measure  budget 15-16 costs exclude  ASL related administrative expenses (calculated as a $/ASL).
</t>
  </si>
  <si>
    <t xml:space="preserve">Since its inception, the Memorial has sponsored Australia's official war histories. Official histories are "official" in the sense they are commissioned by government as the national record of Australia’s involvement in particular conflicts. The official historians are granted unrestricted access to closed period and security classified government records. The Australian official war histories contain the authors' own interpretations and judgements and do not follow any official or government line.
The official war histories are our enduring national record providing a comprehensive, authoritative, and accessible account of the Australian experience of war.
</t>
  </si>
  <si>
    <t>Aust. Govt. (Other R&amp;D)</t>
  </si>
  <si>
    <t>Australian War Memorial - Official Histories</t>
  </si>
  <si>
    <t xml:space="preserve">Family Study Research has now finished as a separate funding stream </t>
  </si>
  <si>
    <t>Figures for each year 2011-12 to 2013-14 for Research under the National Framework for Protecting Australia’s Children were previously reported as 0.200m per year. Figures for 2011-12 and 2012-13 are revised to 0.000m due to this being cost-shared expenditure with states and territories, with the Commonwealth share expended from departmental funds. The figure for 2013-14 was revised to 0.128m to reflect the final total amount due at the conclusion of the research, and is being met by Departmental administered funds. There is no ongoing funding for this research after 2013-14. Amounts for 2014-15 are actual figures.  Amounts for 2015-16 are based on projects about to be finalised at the time of preparing this information.</t>
  </si>
  <si>
    <t xml:space="preserve">Various research projects are supporting the implementation of the National Framework for Protecting Australia's Children 2009-2020.  The National Framework is a long-term commitment between the Commonwealth, state and territory governments, the non-government sector and key researchers.  It focuses on achieving the key goal that Australia's children and young people are safe and well.  </t>
  </si>
  <si>
    <t>Multi-sector (Other R&amp;D)</t>
  </si>
  <si>
    <t>Research under the National Framework for Protecting Australia's Children 2009-2020</t>
  </si>
  <si>
    <t>Longitudinal study</t>
  </si>
  <si>
    <t>Research projects under the Social Policy Research Investment Strategy (SPRIS)</t>
  </si>
  <si>
    <t>National Plan to Reduce Violence against Women and their Children</t>
  </si>
  <si>
    <t>Research and data collection to support the National Plan to Reduce Violence against Women and their Children</t>
  </si>
  <si>
    <t>The PPL evaluation used a mixed method design, involving large scale telephone surveys of new mothers who met the eligibility criteria for the PPL scheme both before and after the introduction of the scheme, complemented by in-depth interviews. A sample of employers, including small and medium businesses, was also surveyed. 
The DaPP component of the evaluation involved two large surveys of partners whose babies were born before and after the introduction of DAPP. The surveys were complemented by in-depth interviews with partners and employers.
Further information can be found at: https://www.dss.gov.au/our-responsibilities/families-and-children/programmes-services/paid-parental-leave-scheme/paid-parental-leave-evaluation</t>
  </si>
  <si>
    <t>DSS contracted the Institute for Social Science Research (ISSR) at the University of Queensland to conduct an evaluation of the PPL scheme from 2009-10 to 2012‑13. The evaluation considered the impact of the PPL scheme on mothers in the domains of health, work, gender equity and work/life balance. It also considered the impact on employers and how well the scheme was implemented from both mothers’ and employers’ perspectives. ISSR was also contracted in 2012 to conduct an evaluation of Dad and Partner Pay (DAPP). The DAPP evaluation gathered information on partners’ leave eligibility and uptake, caring for a newborn and partner, and employers’ perspectives.</t>
  </si>
  <si>
    <t>Paid Parental Leave Evaluation</t>
  </si>
  <si>
    <t>Contract in place to 2017-18</t>
  </si>
  <si>
    <t>PBS Estimate. Ongoing budget measure from FY2010-11.</t>
  </si>
  <si>
    <t>The Longitudinal Study of Indigenous Children includes two groups of Indigenous children (B cohort) and (K cohort) when the study began in 2008. The study covers a wide variety of topics about children's health, learning and development, their family and community. By tracking children over time, the study will be able to determine the factors associated with consistency and change in developmental pathways.</t>
  </si>
  <si>
    <t>Longitudinal Study of Indigenous Children (LSIC)</t>
  </si>
  <si>
    <t>Funding is total contract expenditure excluding GST. Breakdown cannot be provided across financial years.</t>
  </si>
  <si>
    <t>Independent study on impacts of problem gambling</t>
  </si>
  <si>
    <t>Independent research and evaluation of key assumptions around the impact of problem and recreational gamblers</t>
  </si>
  <si>
    <t>Research produced by Gambling Research Australia is widely used by academics, all levels of Government, the community sector, industry and the media</t>
  </si>
  <si>
    <t>Gambling Research Australia</t>
  </si>
  <si>
    <t>Children's Experiences and Views of Family Violence (ACU)</t>
  </si>
  <si>
    <t>BSCW Action Research</t>
  </si>
  <si>
    <t>Further information can be found at: http://www.issr.uq.edu.au/</t>
  </si>
  <si>
    <t>The Millennium Mums project is a national study of working mothers who had babies in October and November 2011. The project examines their experiences with leave from their employer and decisions about paid employment, as well as family life, health and wellbeing around the birth of their baby. The study began in 2012, funded by the then Department of Families, Housing, Community Services and Indigenous Affairs as part of the evaluation of the introduction of the Paid Parental leave scheme. Through additional funding from the Australian Research Council and continued funding from the Department of Social Services the study continued on an annual basis until 2015. The goal of the extension of the Millennium Mums project is to study changes in mother’s work and family lives during their child’s preschool years. </t>
  </si>
  <si>
    <t>ARC Linkage Grant - Enhancing mothers' engagement with the workforce in the preschool years (Millennium Mums survey)</t>
  </si>
  <si>
    <t>ANROWS Diversity Data</t>
  </si>
  <si>
    <t>Grant Agreements in place to 2020</t>
  </si>
  <si>
    <t>ANROWS core funding</t>
  </si>
  <si>
    <t>National Disability Research and Development Agenda</t>
  </si>
  <si>
    <t>PBS Estimate. Originally funded for a total $30.8 million until 2010-11, now an ongoing budget measure.</t>
  </si>
  <si>
    <t>LSAC is a major study following the development of 10,000 children and families across Australia. The study tracks children's development and life course trajectories  in today's economic, social and political environment.</t>
  </si>
  <si>
    <t>Longitudinal Survey of Australian Children (LSAC)</t>
  </si>
  <si>
    <t>Longitudinal study - Journey's Home</t>
  </si>
  <si>
    <t>Intercountry Adoption – Australian / International based research</t>
  </si>
  <si>
    <t>PBS Estimate. Ongoing measure from FY2010-11. To date, HILDA has received total budget funding of $71.4 million.</t>
  </si>
  <si>
    <t>Household, Income and Labour Dynamics in Australia (HILDA) Survey</t>
  </si>
  <si>
    <t>FaHCSIA is the former Department of Families, Housing, Community Services and Indigenous Affairs
Funds have been fully expensed.</t>
  </si>
  <si>
    <t>ARC Linkage Grants - FaHCSIA Cash Contributions</t>
  </si>
  <si>
    <t>ARC Linkage Grant - Centre of Excellence for Children and Families over the Life Course</t>
  </si>
  <si>
    <t>The project moved to DSS from the former Department of Immigration and Citizenship with the MoG changes in 2013.</t>
  </si>
  <si>
    <t>ARC Linkage Grant - Building successful diverse communities: What works and why</t>
  </si>
  <si>
    <t xml:space="preserve">MOU in place for PSS 2016, but not yet for PSS 2020. </t>
  </si>
  <si>
    <t>Personal Safety Survey (Australian Bureau of Statistics)</t>
  </si>
  <si>
    <t>The project commenced in 2014/15 and is funded over three years.</t>
  </si>
  <si>
    <t xml:space="preserve">The project is being delivered by the Queensland University of Technology (QUT) in partnership with Swinburne University of Technology and will provide critical information about giving and volunteering behaviours, attitudes and trends. It is expected to be completed in late 2016. </t>
  </si>
  <si>
    <t>Giving Australia</t>
  </si>
  <si>
    <t>Effects of Pornography on Young People (AIFS)</t>
  </si>
  <si>
    <t>MOU are in place to 2016-17</t>
  </si>
  <si>
    <t>Data Reporting and Collection Framework and associated research - ABS</t>
  </si>
  <si>
    <t>Longitudinal survey</t>
  </si>
  <si>
    <t>The Longitudinal Study of Humanitarian Migrants (BNLA) is a longitudinal study of the settlement experience of humanitarian arrivals in Australia, over five years, from 2013 until 2018.</t>
  </si>
  <si>
    <t>Building a New Life in Australia (BNLA) Longitudinal Study of Humanitarian Migrants (Australian Institute of Family Studies)</t>
  </si>
  <si>
    <t>Desert Knowledge Co-operative Research Centre</t>
  </si>
  <si>
    <t>Cooperative Research Centre for Remote Economic Participation</t>
  </si>
  <si>
    <t>Victorian Aboriginal Child Mortality Study</t>
  </si>
  <si>
    <t>Strategic Indigenous Research (CAEPR)</t>
  </si>
  <si>
    <t>Poverty in the midst of plenty</t>
  </si>
  <si>
    <t>Indigenous Populations project (CAEPR)</t>
  </si>
  <si>
    <t>Improved Indigenous population projections for policy and planning</t>
  </si>
  <si>
    <t>Closing the Gap Clearinghouse</t>
  </si>
  <si>
    <t>Rest of the World</t>
  </si>
  <si>
    <t>International Study on the Effectiveness of Reversing cameras</t>
  </si>
  <si>
    <t>International study on the effectiveness of advanced emergency braking systems for light vehicles</t>
  </si>
  <si>
    <t>Regional and Rural Research and Development Grants</t>
  </si>
  <si>
    <t xml:space="preserve">To annually re-estimate the UCSRs by the make, model and market group of a vehicle, including crashworthiness, aggressivity and total secondary safety components from an expanded crash database. This will include using updated data in order to improve the accuracy of the ratings and expand the range of vehicles covered.
</t>
  </si>
  <si>
    <t>Used Car Safety Rating</t>
  </si>
  <si>
    <t>University of Tasmania - Pre-Blast Explosive Analyser project</t>
  </si>
  <si>
    <t>Teledyne - Stand-Off Body Scanner project</t>
  </si>
  <si>
    <t>Study on the effectiveness of ABS for motorcycles</t>
  </si>
  <si>
    <t xml:space="preserve">Payments to Austroads/ARRB Transport Research Ltd. </t>
  </si>
  <si>
    <t>Low Volume Roads Research</t>
  </si>
  <si>
    <t>Liquids, Aerosols and Gels Screening Technology Trials</t>
  </si>
  <si>
    <t>Joint Liquids, Aerosols and Gels Trial</t>
  </si>
  <si>
    <t xml:space="preserve">TCA administers the Intelligent Access Program (IAP) on behalf of state and territory governments and develops IAP based applications for on-board mass monitoring, electronic work diaries (EWDs) and speed monitoring. The IAP is a voluntary program which provides high productivity heavy vehicles with improved access to the road network in exchange for telematics monitoring, through the use of on-board telematics (also known as a 'black box') and a Global Positioning System.
</t>
  </si>
  <si>
    <t>Funding to Transport Certification Australia - Heavy vehicle telematics and the Intelligent Access Project</t>
  </si>
  <si>
    <t>The Commonwealth's member contribution. ANCAP provides safety ratings (out of five stars) for new vehicle models entering the Australian market. The ratings are based on results of a range of crash tests as well as other factors.</t>
  </si>
  <si>
    <t>ANCAP-Vehicle Testing/Stars on Cars</t>
  </si>
  <si>
    <t>Air Cargo X-ray Trials</t>
  </si>
  <si>
    <t>National Innovation and Science Agenda</t>
  </si>
  <si>
    <t>Funding is to ensure the ongoing operation of the Australian Synchrotron to 2025-26 inclusive.</t>
  </si>
  <si>
    <t>International Science Linkages</t>
  </si>
  <si>
    <t>European Molecular Biology Laboratory Partner Facility</t>
  </si>
  <si>
    <t>The funding was secured, with contributions from other departments and stakeholders, to prevent the companies that own and operate the Australian Synchrotron from commencing wind-up activities.  It allowed funding and ownership arrangements to be considered by the Australian Government in light of the research infrastructure review.</t>
  </si>
  <si>
    <t>Funding was secured to ensure ongoing operation of the Australian Synchrotron in 2016-17.</t>
  </si>
  <si>
    <t>Australian Synchrotron operating funding</t>
  </si>
  <si>
    <t>While this funding was delivered under the National Collaborative Research Infrastructure Strategy (NCRIS), it represented an additional $50 million on top of the original funding allocated to NCRIS</t>
  </si>
  <si>
    <t>Australian Synchrotron Contribution</t>
  </si>
  <si>
    <t>The Australia-India Strategic Research Fund (AISRF) supports Australian researchers from public and private sectors to participate with Indian scientists in leading-edge scientific research projects and workshops.</t>
  </si>
  <si>
    <t xml:space="preserve">Australia-India Strategic Research Fund </t>
  </si>
  <si>
    <t>The Australia-China Science and Research Fund (ACSRF) supports strategic science, technology and innovation collaboration of mutual benefit to Australia and China.</t>
  </si>
  <si>
    <t>Australia-China Science and Research Fund</t>
  </si>
  <si>
    <t>ICT Centre of Excellence</t>
  </si>
  <si>
    <t>The SKA will be the world's largest telescope which will be located in Australia and South Africa, with a project headquarters based in the United Kingdom.</t>
  </si>
  <si>
    <t>Square Kilometre Array Radio Telescope Project</t>
  </si>
  <si>
    <t>Australian Space Science Program</t>
  </si>
  <si>
    <t>Multi-sector (Energy &amp; Env.)</t>
  </si>
  <si>
    <t>Otway Basin Pilot Project</t>
  </si>
  <si>
    <t xml:space="preserve">The NLECI programme aims to accelerate research, development and demonstration of low emissions coal technologies. </t>
  </si>
  <si>
    <t>National Low Emissions Coal Initiative</t>
  </si>
  <si>
    <t>The LETDF programme was announced in June 2004 and aims to demonstrate the commercial potential of new technologies or processes, or the application of overseas technologies or processes to Australian circumstances, with the potential to deliver long term large scale greenhouse emissions reductions.</t>
  </si>
  <si>
    <t>Low Emissions Technology Demonstration Fund</t>
  </si>
  <si>
    <t>Global Carbon Capture and Storage Institute</t>
  </si>
  <si>
    <t>The Coal Mining Abatement Technology Support Package (CMATSP) provides transitional assistance to the coal industry to facilitate the commercialisation of fugitive methane abatement technologies.  The program is funded to 30 June 2017.</t>
  </si>
  <si>
    <t>Coal Mining Abatement Technology Support Package</t>
  </si>
  <si>
    <t xml:space="preserve">Established in 2009, the CCS Flagships Programme promotes the dissemination of CCS technologies by supporting a small number of demonstration projects that will capture carbon dioxide (CO2) emissions from industrial processes and safely store them underground in stable geological formations. CCS Flagships is the Australian Government’s primary program for large-scale CCS projects. The programme was created to develop commercial scale integrated CCS projects in Australia to operate from 2020. </t>
  </si>
  <si>
    <t>Carbon Capture and Storage (CCS) Flagships</t>
  </si>
  <si>
    <t>Multi-sector (CRCs)</t>
  </si>
  <si>
    <t>Cooperative Research Centres Programme</t>
  </si>
  <si>
    <t>Inspiring Australia - Higher Education Research Promotion (HERP) component</t>
  </si>
  <si>
    <t>Cairns Institute Tropical Innovation Hub - Contribution</t>
  </si>
  <si>
    <t>Venture Capital Tax Measure</t>
  </si>
  <si>
    <t>00. Multiple categories</t>
  </si>
  <si>
    <t>R&amp;D Tax Measure</t>
  </si>
  <si>
    <t>R&amp;D Tax Incentives - Refundable</t>
  </si>
  <si>
    <t xml:space="preserve">R&amp;D Tax Incentives - Non Refundable   </t>
  </si>
  <si>
    <t xml:space="preserve">R&amp;D Tax Concession (125%) </t>
  </si>
  <si>
    <t xml:space="preserve">R&amp;D Tax Concession - Interim Transition Measure   </t>
  </si>
  <si>
    <t>R&amp;D Refundable Tax Offset</t>
  </si>
  <si>
    <t>Premium Tax Concession for Additional R&amp;D (175%)</t>
  </si>
  <si>
    <t>Pooled Development Funds</t>
  </si>
  <si>
    <t>The Business Research and Innovation Initiative (BRII) is a pilot competitive grants programme announced as part of the “Government as Exemplar” pillar of the National Innovation and Science Agenda. The objective of the programme is to drive innovation among Australian small-to-medium enterprises (SMEs) and Australian Government agencies by encouraging SMEs to develop innovative solutions to public policy and service delivery challenges.</t>
  </si>
  <si>
    <t>Small-Scale Mammalian Cell Production Facility</t>
  </si>
  <si>
    <t xml:space="preserve">Budget for 2016-17 is $5m, which excludes $0.4m in Departmental expenses  </t>
  </si>
  <si>
    <t>Quantum Computing (NISA)</t>
  </si>
  <si>
    <t>Pharmaceutical Partnerships Program</t>
  </si>
  <si>
    <t>Commonwealth Serum Laboratories (CSL) - Commonwealth assistance</t>
  </si>
  <si>
    <t>Australian National Stem Cell Centre</t>
  </si>
  <si>
    <t>R&amp;D Start Loans Program</t>
  </si>
  <si>
    <t>National Enabling Technologies Strategy</t>
  </si>
  <si>
    <t>Motor Vehicle Producer R&amp;D Scheme</t>
  </si>
  <si>
    <t>Intermediary Access Program (Pilot)</t>
  </si>
  <si>
    <t>The Innovation Investment Fund is a co-investment venture capital equity programme. The programme was closed to new applicants as of May 2014. The Department manages contractual arrangements for the remaining funds, including payments, reporting and compliance. The Innovation Investment Follow-on Fund was a short-term fund established in response to the global financial crisis and the resulting impact on venture capital funding in Australia. It supported existing investments made through government equity funds. The programme is closed to new applicants and all funds are fully invested.</t>
  </si>
  <si>
    <t>Innovation Investment Fund including Innovation Investment Follow-on Fund</t>
  </si>
  <si>
    <t>Industry Growth Centres are provided with funding to support individual projects that are submitted to them by their own stakeholders. Funds support a range of individual projects, including Commercialisation activities and for R&amp;D.</t>
  </si>
  <si>
    <t>The portion of the Industry Growth Centres that is reflected here is the allocation provided to Accelerating Commercialisation (part of the Entrepreneurs' Programme).</t>
  </si>
  <si>
    <t>Industry Cooperative Innovation Program</t>
  </si>
  <si>
    <t>Green Car Innovation Fund</t>
  </si>
  <si>
    <t>Enterprise Connect - Researchers in Business</t>
  </si>
  <si>
    <t>Expenditure in Pre-Seed in 2013-14 is a negative due to the fund received a return of uninvested monies.</t>
  </si>
  <si>
    <t>Competitive Pre-Seed Fund</t>
  </si>
  <si>
    <t xml:space="preserve">Commercialising Emerging Technologies (COMET) </t>
  </si>
  <si>
    <t>Commercialisation Australia</t>
  </si>
  <si>
    <t>Commercial Ready Program</t>
  </si>
  <si>
    <t>The Clean Technology Innovation Program supports businesses to develop new products, processes and services in the areas of clean energy, low-emission technology and other energy-efficient technologies. The final round of applications closed on 22 October 2013.</t>
  </si>
  <si>
    <t>Clean Technology Innovation Programme</t>
  </si>
  <si>
    <t>Clean Business Australia - Climate Ready Program</t>
  </si>
  <si>
    <t>These figures represent assistance paid and/or forecast to be paid to ATS participants for investment in allowable research and development reported under the scheme.</t>
  </si>
  <si>
    <t>The Automotive Transformation Scheme (ATS) commenced on 1 January 2011 and will run until 31 December 2020. It aims to encourage competitive investment, innovation and economic sustainability in the Australian automotive industry.</t>
  </si>
  <si>
    <t>Automotive Transformation Scheme</t>
  </si>
  <si>
    <t xml:space="preserve">Automotive Competitiveness Investment Scheme </t>
  </si>
  <si>
    <t>Information Technology Online (ITOL)</t>
  </si>
  <si>
    <t>Establishment of an ICT-enabled Research Laboratory - Commonwealth Assistance</t>
  </si>
  <si>
    <t>Building Information Technology Strengths – Incubators</t>
  </si>
  <si>
    <t>Building Information Technology Strengths – Advanced Networks program</t>
  </si>
  <si>
    <t>Innovation and Science Australia (ISA) Board</t>
  </si>
  <si>
    <t>NMI undertakes: fundamental research to maintain Australia's peak measurement standards; collaborations and applied R&amp;D with industry, government and academic researchers to support the development of innovative products and services; and disseminates the best practice use of science-based measurement approaches across the economy, promoting competitiveness and productivity.   </t>
  </si>
  <si>
    <t>As Australia's tropical marine science agency, AIM's mission is to conduct innovative, world class scientific and technological research to support sustainable growth in the use and effective environmental management and protection of Australia's tropical marine estate.</t>
  </si>
  <si>
    <t>National Innovation and Science Agenda (CSIRO Innovation Fund, and funding for Data61)</t>
  </si>
  <si>
    <t xml:space="preserve">CSIRO’s distinct role is to deliver great science and innovative solutions for industry, society and the environment and to make a profound and positive impact for the future of Australia and humanity as a large-scale mission directed, multi-disciplinary science and technology organization. Its Research Business Units and Programs are the key mechanism for achieving outcomes aligned with the Australian Government’s Science and Research Priorities, and concentrates on strategic research, knowledge and technology transfer with the potential to deliver major long term social, economic and environmental benefits to Australia, by working with government, industry and others in the innovation system to support existing industries and create new ones. </t>
  </si>
  <si>
    <t>Aust. Govt. (CSIRO)</t>
  </si>
  <si>
    <t>Service Delivery Reform Research</t>
  </si>
  <si>
    <t>Human Services Delivery Research Alliance</t>
  </si>
  <si>
    <t>Multi-sector (Other Health)</t>
  </si>
  <si>
    <t>-</t>
  </si>
  <si>
    <t>Review of the Mandatory Fortification of Bread</t>
  </si>
  <si>
    <t>Special Account funds - $818,000 AUD + 200,000 NZD - joint project Australian Government Department of Health and the New Zealand Ministry of Health</t>
  </si>
  <si>
    <t>Review of the 2006 Nutrient Reference Values for Australia and New Zealand</t>
  </si>
  <si>
    <t>Nil for 2014-15. HHF research BRE 663 will be fully expended in 2013/14 and there are no more funds against this BRE from 2014/15 onwards.</t>
  </si>
  <si>
    <t>Health and Hospitals Fund</t>
  </si>
  <si>
    <t>Population Health Division</t>
  </si>
  <si>
    <t xml:space="preserve">Funding from 2008-2013 was allocated to two Australian Prostate Cancer Research Centres (APCRCs) in Victoria and Queensland. From 2013-2014, additional funding has been allocated to continue support for these centres plus an additional centre in NSW. The aim of the centres is to coordinate research more effectively and develop improved diagnostic tests (including techniques to differentiate between aggressive and non-aggressive cancers), and treatments for prostate cancer. </t>
  </si>
  <si>
    <t>Support for Diabetes Research</t>
  </si>
  <si>
    <t>Cancer Australia programme</t>
  </si>
  <si>
    <t>Previously titled 'Cancer Clinical Trials'</t>
  </si>
  <si>
    <t>Cancer Australia supports cancer clinical trials in Australia by supporting the 13 National Cancer Trials Groups to develop industry-independent cancer clinical trials protocols and the provision of National Technical Services to assist the National Cancer Trials Groups to develop cancer clinical trials protocols.</t>
  </si>
  <si>
    <t>Support for Cancer Clinical Trials</t>
  </si>
  <si>
    <t xml:space="preserve">Review of the Australian Radiation Protection and Nuclear Safety Act 1998 </t>
  </si>
  <si>
    <t>Research for Australian Dietary Guidelines</t>
  </si>
  <si>
    <t>The Priority-driven Collaborative Cancer Research Scheme (PdCCRS) is Cancer Australia's national research grant scheme which funds cancer research in identified priority areas. Cancer Australia administers this national grant scheme and partners with other funders of cancer research to co-fund grants in shared priority areas.</t>
  </si>
  <si>
    <t>Priority-driven Collaborative Cancer Research Scheme</t>
  </si>
  <si>
    <t xml:space="preserve">The PHCRIS funding agreement is being extended for six months from 1 July to 31 December 2016. </t>
  </si>
  <si>
    <t xml:space="preserve">The Primary Health Care Research and Information Service is a national primary health care organisation based at Flinders University in South Australia.  Its focus is on increasing the exchange of information and knowledge about Australian primary health care research, evaluation and development. </t>
  </si>
  <si>
    <t>Primary Health Care Research Evaluation and Development - Primary Health Care Research and Information Service</t>
  </si>
  <si>
    <t>Primary Health Care Research Evaluation and Development - Australian Primary Health Care Research Institute</t>
  </si>
  <si>
    <t>Primary Care Policy, Innovation and Research</t>
  </si>
  <si>
    <t>Pharmacy Trial Program</t>
  </si>
  <si>
    <t>Pandemic Vaccine Accelerated Development</t>
  </si>
  <si>
    <t>The PaCCSC agreement has been extended till 30 June 2015 with no additional funds.</t>
  </si>
  <si>
    <t>This survey collects demographic data and health indicators.</t>
  </si>
  <si>
    <t>National Health Survey</t>
  </si>
  <si>
    <t xml:space="preserve">Indicated R&amp;D expenditure is a 22% subset of total NCIRS programme expenditure </t>
  </si>
  <si>
    <t>Research conducted by the National Centre for Immunisation Research and Surveillance continues to support improvement of Australia's National Immunisation Program.</t>
  </si>
  <si>
    <t>National Centre for Immunisation Research and Surveillance</t>
  </si>
  <si>
    <t>National Cancer Plan - Boost Cancer Research</t>
  </si>
  <si>
    <t>National Breast Cancer Foundation Cohort Study</t>
  </si>
  <si>
    <t>Medical Research Infrastructure Projects</t>
  </si>
  <si>
    <t xml:space="preserve">Medical Research Future Fund </t>
  </si>
  <si>
    <t>This programme was previously listed as Attacking Lung Cancer.</t>
  </si>
  <si>
    <t>This activity funds gynaecological cancer research projects through the Priority-driven Collaborative Cancer Research Scheme (PdCCRS). The PdCCRS is an annual, competitive, national research project grants scheme which funds cancer research in identified priority areas to help reduce the impact of cancer in the community and improve outcomes for people affected by cancer. The program aims to fund applied cancer research projects that directly relate to identified priorities in gynaecological cancers and fund research that can directly improve cancer outcomes by influencing clinical practice, policy and/or care.</t>
  </si>
  <si>
    <t>Maintaining support for women with gynaecological cancers</t>
  </si>
  <si>
    <t>Juvenile Diabetes Research Foundation - Australian Type 1 Diabetes Clinical Research Network</t>
  </si>
  <si>
    <t>Jigsaw Foundation - Support for craniofacial surgery</t>
  </si>
  <si>
    <t>Investing in Hearing Research</t>
  </si>
  <si>
    <t xml:space="preserve">This programme was previously listed as University of Melbourne's Onemda Vic Health Koori Health Unit. </t>
  </si>
  <si>
    <t>Indigenous Public Health Workforce Capacity Building Project, University of Melbourne (ONEMDA) and Deakin University Institute of Koori Education</t>
  </si>
  <si>
    <t>This programme was previously listed as Attacking Lung Cancer. Please note that the research and development (R &amp; D) expenditure in Columns B-L have been amended to reflect the definition of R &amp; D outlined in the instructions tab.</t>
  </si>
  <si>
    <t xml:space="preserve">Through the Improving Lung Cancer Outcomes program, national research grants in identified priority areas are funded to improve outcomes for Australian’s affected by Lung Cancer.
The grants are administered through Cancer Australia’s Priority-driven Collaborative Cancer Research Scheme.
</t>
  </si>
  <si>
    <t>Improving lung cancer outcomes</t>
  </si>
  <si>
    <t>In 2016-17, BBV and STI research will be funded from the Health Protection Program and the Research and Data Program. Previous years funding was from the Health Surveillance Fund.</t>
  </si>
  <si>
    <t xml:space="preserve">Blood Borne Viruses (BBV) and Sexually Transmissible Infection (STI) research, surveillance, data collection and analysis to inform jurisdictional and national policy and resulting programs. </t>
  </si>
  <si>
    <t>Health Surveillance Fund - Research Centres</t>
  </si>
  <si>
    <t>This programme reports from drug and alcohol flexible Funds and represents an aggregation of previously reported programmes (being the National Illicit Drug Strategy Research; Research for Change - Alcohol and Drug Prevention; Alcohol and Drugs Information and Awareness; Australian Drug and Alcohol services mapping and database creation)</t>
  </si>
  <si>
    <t>Funding provided to a number of organisations to undertake research aimed at:
- Increasing the evidence-base for specialist alcohol other drug treatment;
- Informing the development of the National Drug Strategy and other national policy relating to alcohol and other drug use;
- Estimating prevalence rates of alcohol other drug use, treatment and associated harms;
- Providing data on the utilisation of government funded treatment service and opioid pharmacotherapies;
- Increasing knowledge on behavioural and drug use patterns of frequent drug users; and
- Increasing awareness of drug and alcohol misuse in school-aged populations:
- Providing evidence on specific topics such as co-morbid mental health and substance misuse, Indigenous drug and alcohol use and harms, drug and alcohol workforce innovations and best-practices;
- Providing data on emerging trends in drug and alcohol usage and harms;
- Conducting research to inform emerging government priorities in drug and alcohol research; and
- Contributing to Australia’s input to international organisations and committees on alcohol and other drug related matters.</t>
  </si>
  <si>
    <t>Drug and Alcohol Research</t>
  </si>
  <si>
    <t>Disease Prevention and Health Promotion in Medicare Locals Programme</t>
  </si>
  <si>
    <t>Previously the Cooperative Research Centre for Aboriginal Health (CRCAH)</t>
  </si>
  <si>
    <t>Cooperative Research Centre for Aboriginal and Torres Strait Islander Health</t>
  </si>
  <si>
    <t>Was previously titled Priority Medical Research.  Funding in 2013-14 to 2015-16 is for Multiple Sclerosis Research in Australia funding agreement.</t>
  </si>
  <si>
    <t>Chronic Disease Prevention and Service Improvement Fund</t>
  </si>
  <si>
    <t>Cancer data to improve cancer care</t>
  </si>
  <si>
    <t>Announced as part of the National Innovation and Science Agenda, the Biomedical Translation Fund is a for-profit, equity co-investment venture capital program which will establish licensed venture capital funds to invest in and support the development and commercialisation of Australian biomedical discoveries. The Commonwealth will invest $250 million over two years, 2015-16 and 2016-17, to be at least matched by private sector funding, effectively providing $500 million for investment into biomedical start-ups to translate promising biomedical discoveries into tangible products and better long term health and economic outcomes.</t>
  </si>
  <si>
    <t xml:space="preserve">Biomedical Translation Fund </t>
  </si>
  <si>
    <t>The Department has intermittently funded BEACH since the late 1990s.</t>
  </si>
  <si>
    <t>Bettering the Evaluation and Care of Health - BEACH</t>
  </si>
  <si>
    <t>The ASC's extramural research programs enable national sporting organisations and universities to undertake and benefit from innovative and applied research work. This type of activity leads to performance and equipment enhancements that contribute to the success of Australian athletes and teams in Olympic, Paralympic and World Champion level competitions. The outcomes from this research have cross sport and cross industry applications.</t>
  </si>
  <si>
    <t>Australian Sports Commission (ASC) Research Programs - Extramural</t>
  </si>
  <si>
    <t>Australian National Preventive Health Agency Research Fund</t>
  </si>
  <si>
    <t>Australian Longitudinal Study on Women's Health</t>
  </si>
  <si>
    <t>Australian Longitudinal Study on Male Health</t>
  </si>
  <si>
    <t>Australian Burden of Disease Study</t>
  </si>
  <si>
    <t>Anti-doping Research Program (ADRP)</t>
  </si>
  <si>
    <t>Adult Stem Cell Research Centre</t>
  </si>
  <si>
    <t>Indigenous Health Division</t>
  </si>
  <si>
    <t>Aboriginal and Torres Strait Islander Health Research Special Initiative</t>
  </si>
  <si>
    <t>45+ Study</t>
  </si>
  <si>
    <t>Payments made from NHMRC's Medical Research Endowment Account, supporting Health and Medical Research in Australian universities, research institutions, hospitals and other institutions.</t>
  </si>
  <si>
    <t>Multi-sector (NHMRC)</t>
  </si>
  <si>
    <t>NHMRC Research Grants</t>
  </si>
  <si>
    <t>Research conducted by Therapeutic Goods Administration (TGA), with specific datasets from the Sax Institute. Project governance will be provided by the Head, Pharmacovigilance and Special Access Branch, Therapeutic Good Administration, in conjunction with the Head of the Signals Investigation Unit section. Expenditure on the activity is from cost-recovered funds.</t>
  </si>
  <si>
    <t xml:space="preserve">The purpose of this study is to validate a particular dataset and methodology for population-level research to improve the health and safety of the Australian population. </t>
  </si>
  <si>
    <t>Medicines Post-Marketing Surveillance Using the 45 and Up Study and Services Linked Datasets</t>
  </si>
  <si>
    <t>National Acoustic Laboratories</t>
  </si>
  <si>
    <t>The ASC's intramural research programs focus on increasing the capacity for relevant research across the Sports Science Sports Medicine departments of the AIS.  This includes undertaking ‘in-house’ research, negotiating with potential collaborators and funding agencies and coordinating post graduate scholarships which aim to progress Australia’s next generation of sports scientists.</t>
  </si>
  <si>
    <t>Australian Sports Commission (ASC) Research Programs - Intramural</t>
  </si>
  <si>
    <t>To enhance the safe and effective use of radiotherapy and diagnostic imagining.</t>
  </si>
  <si>
    <t>Australian Radiation Protection and Nuclear Safety Agency (ARPANSA) - Radiation in Health Care - Safe and Better Use</t>
  </si>
  <si>
    <t>DFAT Aid Research and Development</t>
  </si>
  <si>
    <t>ARC Linkage Grant - Protecting the Australian Passport</t>
  </si>
  <si>
    <t>ACIAR works in Australia’s national interest by contributing to economic growth and poverty reduction in the Indo-Pacific region. ACIAR continues to improve the productivity, sustainability and profitability of agricultural systems, through international agricultural research and training partnerships and the empowerment of women and girls.</t>
  </si>
  <si>
    <t>Funding is provided to an international intergovernmental organisation.</t>
  </si>
  <si>
    <t xml:space="preserve">This funding is being provided to the International Whaling Commission's Southern Ocean Research Partnership for competitive grants for non-lethal whale research. The Partnership was established in 2009 and is an Australian-initiated consortium of eleven countries undertaking Commission-prioritised, non-lethal research on whales in the Southern Ocean. </t>
  </si>
  <si>
    <t>International Whaling Commission Southern Ocean Research Partnership</t>
  </si>
  <si>
    <t>The objectives of this granting programme are to address priority issues for sustainable use and management of water resources and implementation of the National Water Initiative. A total of $210,000 (inc GST) has been given to Water's Edge Consulting to under take a project in the years 2015-16 and 2016-17. The purpose of this project is to finalise the Integrated Ecosystems Condition Assessment Framework and Manual. The IECA Manual will provide nationally consistent guidance on how to apply the IECA Framework to assess aquatic ecosystem condition and provide useful information for adaptive management.</t>
  </si>
  <si>
    <t>Water Resource Assessment and Research</t>
  </si>
  <si>
    <t>Conservation and Preservation Program</t>
  </si>
  <si>
    <t xml:space="preserve">BushBlitz is run by the DNP, from funding government (DoE-Biodiversity Fund) and the Private Sector (BHP Billiton). </t>
  </si>
  <si>
    <t>Funding to support taxonomic research for species discovery and the online dissemination application and publication of taxonomic information.</t>
  </si>
  <si>
    <t>Bush Blitz Strategic Taxonomy Grants Scheme</t>
  </si>
  <si>
    <t>Grants for taxonomic research and to build taxonomic capacity in institutions.</t>
  </si>
  <si>
    <t>Australian Biological Resources Study</t>
  </si>
  <si>
    <t xml:space="preserve">This current Phase II of NCCARF aims to deliver practical, hands-on tools and information to help governments, businesses and communities take action to manage climate risks, particularly in the coastal zone. Key deliverables include; research synthesis products; operation of four adaptation networks to maintain national adaptation research capacity; and delivery of an online  tool for managing coastal climate risks.  </t>
  </si>
  <si>
    <t>National Climate Change Adaptation Research Facility (NCCARF) - support</t>
  </si>
  <si>
    <t>Wind Forecasting Capability</t>
  </si>
  <si>
    <t>Renewable Energy Fund</t>
  </si>
  <si>
    <t>Renewable Energy Equity Fund</t>
  </si>
  <si>
    <t xml:space="preserve">Renewable Energy Commercialisation program </t>
  </si>
  <si>
    <t>Energy Innovation Fund</t>
  </si>
  <si>
    <t>In 2012 the Australian Centre for Renewable Energy was combined  with the Australian Solar Institute to form, and continued under, the Australian Renewable Energy Agency (ARENA).</t>
  </si>
  <si>
    <t>Increase the supply of renewable energy in Australia.</t>
  </si>
  <si>
    <t>Australian Renewable Energy Agency (ARENA)</t>
  </si>
  <si>
    <t>Advanced Electricity Storage Technologies</t>
  </si>
  <si>
    <t xml:space="preserve">Formerly called Regional Natural Resource Management Planning for Climate Change (Stream 2). </t>
  </si>
  <si>
    <t>The Regional Natural Resource Management (NRM) Planning for Climate Change Fund supports regional NRM organisations to incorporate climate change mitigation and adaptation components into existing regional NRM plans. The NRM has two streams. Under Stream 2 funds are being directed to producing regional-level information in the form of scenarios about the impacts of climate change in a regionally appropriate format, allowing it to be used for medium term regional NRM and land use planning.</t>
  </si>
  <si>
    <t>Natural Resource Management Planning for Climate Change</t>
  </si>
  <si>
    <t>National Landcare Programme - Natural Heritage Trust</t>
  </si>
  <si>
    <t>The National Environmental Science Programme is a long-term commitment to environment and climate research. The programme builds on its predecessors (National Environmental Research Program and the Australian Climate Change Science Programme) to support decision-makers to understand, manage and conserve Australia’s environment with the best available information, based on world-class science.</t>
  </si>
  <si>
    <t>Marine and Biodiversity Research</t>
  </si>
  <si>
    <t>Low Emissions Technology and Abatement</t>
  </si>
  <si>
    <t xml:space="preserve">Greenhouse Gas Abatement program </t>
  </si>
  <si>
    <t>Formerly the Reef Resilience R&amp;D Programme. Programme name has been updated to reflect Environment PBS 14-15.</t>
  </si>
  <si>
    <t>Under this program the Great Barrier Reef Foundation identifies and administers the four year program of research projects that will better define the attributes of a Great Barrier Reef ecosystem that is resilient to climate change; and test the feasibility of minimising the impacts of climate change on the ecosystem, and of increasing the adaptive capacity of the ecosystem to climate change. The overarching goal of the program is the provision of knowledge (from both new and synthesised existing information) to inform management of the Reef in the face of a changing and increasingly variable climate.</t>
  </si>
  <si>
    <t>Great Barrier Reef Foundation - contribution</t>
  </si>
  <si>
    <t>Emissions Measurement and Analysis</t>
  </si>
  <si>
    <t>Formerly the Reef Water Quality. Programme name has been updated to reflect Environment PBS.</t>
  </si>
  <si>
    <t>Caring for our Country - Natural Heritage Trust</t>
  </si>
  <si>
    <t>Urban Water Centres of Excellence program</t>
  </si>
  <si>
    <t>Science based framework for coal seam gas and large coal mining impacts on water.</t>
  </si>
  <si>
    <t>Office of Water Science</t>
  </si>
  <si>
    <t xml:space="preserve">Funding for this programme finishes 30 June 16 (2015-16 FY). Estimated Actual in 2013-14 is Dept. Environment component only, Dept. Industry's component not included. </t>
  </si>
  <si>
    <t>The ACCSP conducts fundamental climate change science research which is crucial in understanding Australia’s climate, what it will be like in the future, and how best to prepare for expected changes.</t>
  </si>
  <si>
    <t>Australian Climate Change Science program (ACCSP)</t>
  </si>
  <si>
    <t>Environmental Water Knowledge and Research</t>
  </si>
  <si>
    <t>National Carbon Accounting Toolbox</t>
  </si>
  <si>
    <t>National Carbon Accounting System</t>
  </si>
  <si>
    <t xml:space="preserve">Managed by Domestic Emissions Reduction Fund - sits under ENVIRO-ENVIRO:02 - Reducing Australia's Greenhouse Gas Emissions - subprogram - Extending the benefits of the Carbon Farming Initiate </t>
  </si>
  <si>
    <t xml:space="preserve">Reducing Australia's greenhouse Gases </t>
  </si>
  <si>
    <t>Indigenous Carbon Farming Fund</t>
  </si>
  <si>
    <t>Carbon Farming Futures - Methodology Development</t>
  </si>
  <si>
    <t>Bilateral Climate Change Partnerships program</t>
  </si>
  <si>
    <t>Statutory position established under the Commonwealth Environment Protection (Alligator Rivers Region) Act 1978 to ensure the protection of the Alligator Rivers Region environment from the effects of uranium mining</t>
  </si>
  <si>
    <t>Parks Australia (Commonwealth marine)</t>
  </si>
  <si>
    <t>Research relating to weather, climate and water to improve understanding and forecasting</t>
  </si>
  <si>
    <t>Bureau of Meteorology Research Activities</t>
  </si>
  <si>
    <t>This project aims to describe and quantify (where possible) the range and extent of domestic violence support options that are provided to employers. It also aims to identify the barriers employers face in providing support to employees experiencing domestic violence.</t>
  </si>
  <si>
    <t>Domestic Violence Research</t>
  </si>
  <si>
    <t>Education Investment Fund - Round 3</t>
  </si>
  <si>
    <t>The Australian Institute for Nanoscience</t>
  </si>
  <si>
    <t xml:space="preserve">National Imaging Facility </t>
  </si>
  <si>
    <t>Education Investment Fund - Round 2</t>
  </si>
  <si>
    <t>Smart State Medical Research Centre</t>
  </si>
  <si>
    <t>Education Investment Fund - Super Science. This includes funding for nuclear science facilities which are the responsibility of the Australian Nuclear Science Technology Organisation.</t>
  </si>
  <si>
    <t>This includes funding for nuclear science facilities which are the responsibility of the Australian Nuclear Science Technology Organisation (ANSTO).</t>
  </si>
  <si>
    <t>Super Science - Future Industries</t>
  </si>
  <si>
    <t>Green Chemical Futures</t>
  </si>
  <si>
    <t>Australian Future Fibres Research and Innovation Centres</t>
  </si>
  <si>
    <t>Education Investment Fund - Sustainability Round</t>
  </si>
  <si>
    <t>Sustainable Energy for SKA</t>
  </si>
  <si>
    <t>Education Investment Fund - Super Science</t>
  </si>
  <si>
    <t>Super Science - Space Science and Astronomy</t>
  </si>
  <si>
    <t>Giant Magellan Telescope</t>
  </si>
  <si>
    <t>Education Investment Fund - Super Science. This includes funding for tropical marine research facilities which are the responsibility of the Australian Institute of Marine Science.</t>
  </si>
  <si>
    <t>This includes funding for tropical marine research facilities which are the responsibility of the Australian Institute of Marine Science (AIMS).</t>
  </si>
  <si>
    <t>Super Science - Marine and Climate</t>
  </si>
  <si>
    <t>Indian Ocean Marine Research Centre</t>
  </si>
  <si>
    <t>AuScope Australian Geophysical Observing System</t>
  </si>
  <si>
    <t>The National Collaborative Research Infrastructure Strategy (NCRIS) Program is a successor to the Major National Research Facilities (MNRF) and the Systemic Infrastructure Initiative.</t>
  </si>
  <si>
    <t>Supporting the costs of operating and maintaining capabilities funded through grants under the National Collaborative Research Infrastructure Strategy (NCRIS)</t>
  </si>
  <si>
    <t>National Collaborative Research Infrastructure Strategy</t>
  </si>
  <si>
    <t>Clean Energy Initiative (Education Investment Fund)</t>
  </si>
  <si>
    <t>Education Investment Fund - Round 1</t>
  </si>
  <si>
    <t>New Horizons - Monash University Project</t>
  </si>
  <si>
    <t>Collaborative Research Infrastructure Scheme (CRIS)</t>
  </si>
  <si>
    <t>Funding for research and research training provided under HESA (2003)</t>
  </si>
  <si>
    <t>National Imaging Facility</t>
  </si>
  <si>
    <t>National Centre for Synchrotron Science</t>
  </si>
  <si>
    <t>Learned Academies Supplementation funding</t>
  </si>
  <si>
    <t>La Trobe Institute for Molecular Sciences</t>
  </si>
  <si>
    <t>Institute of Photonics</t>
  </si>
  <si>
    <t>Heavy Ion Accelerators</t>
  </si>
  <si>
    <t>Emerging Biomolecular Platforms and Informatics</t>
  </si>
  <si>
    <t>Australian Plant Phenomics Facility</t>
  </si>
  <si>
    <t>Australian Phenomics Network</t>
  </si>
  <si>
    <t>Australian National Fabrication Facility</t>
  </si>
  <si>
    <t>Australian National Data Service</t>
  </si>
  <si>
    <t>Australian Microscopy and Microanalysis Research Facility</t>
  </si>
  <si>
    <t>Astronomy National Research Infrastructure</t>
  </si>
  <si>
    <t>Population Health Research Network</t>
  </si>
  <si>
    <t>Centre for Neural Engineering</t>
  </si>
  <si>
    <t>Australian Institute for Innovative Materials</t>
  </si>
  <si>
    <t>Retrofitting for Resilient and Sustainable Buildings</t>
  </si>
  <si>
    <t>Newcastle Institute for Energy and Resources</t>
  </si>
  <si>
    <t>Terrestrial Ecosystems Research Network</t>
  </si>
  <si>
    <t>Building the Sydney Institute of Marine Science</t>
  </si>
  <si>
    <t>Atlas of Living Australia</t>
  </si>
  <si>
    <t>Structure and Evolution of the Australian Continent</t>
  </si>
  <si>
    <t>National Sea Simulator</t>
  </si>
  <si>
    <t>Integrated Marine Observing System</t>
  </si>
  <si>
    <t>Institute for Marine and Antarctic Studies</t>
  </si>
  <si>
    <t>Groundwater Infrastructure Research Operational Support</t>
  </si>
  <si>
    <t>Centre for Climate Change and Energy Research</t>
  </si>
  <si>
    <t>CRN's primary objective is to build research capacity in regional higher education institutions through collaboration. Increased R&amp;D is a benefit of the programme</t>
  </si>
  <si>
    <t xml:space="preserve">Key CRN objectives have been achieved, in particular, collaborative partnerships have been established between universities to build research capacity, many of which are expected to be sustained beyond the life of the programme. </t>
  </si>
  <si>
    <t>Collaborative Research Networks Program</t>
  </si>
  <si>
    <t>Australian National University Research Infrastructure Projects</t>
  </si>
  <si>
    <t>Announced as part of the Government's Cyber Security Strategy in April 2016</t>
  </si>
  <si>
    <t>Establishment of academic centres of cyber security excellence will address the nation’s critical shortage of skilled cyber security professionals.</t>
  </si>
  <si>
    <t>Academic Centres of Cyber Security Excellence</t>
  </si>
  <si>
    <t>Commonwealth Strategic Relationship with ANU</t>
  </si>
  <si>
    <t>Sir Roland Wilson Foundation</t>
  </si>
  <si>
    <t>Commonwealth Strategic Relationship with ANU - The Commonwealth funding for the NSC is to support core administration of the National Security College.</t>
  </si>
  <si>
    <t>The ANU National Security College has successfully established itself as a centre that builds enhanced strategic understanding and critical thinking about Australia’s national security including through training courses for Australian Government agencies, professional development, graduated education and research training.</t>
  </si>
  <si>
    <t>Commonwealth-ANU Strategic Relationship</t>
  </si>
  <si>
    <t>Centre on China in the World</t>
  </si>
  <si>
    <t>Building the National Security College</t>
  </si>
  <si>
    <t>Building the Australian Centre on China in the World</t>
  </si>
  <si>
    <t>Australian National Institute for Public Policy</t>
  </si>
  <si>
    <t>Bond University - Grant for Clinical Education and Research Centre Building</t>
  </si>
  <si>
    <t>Bond University - Grant for Health Science and Medicine Building</t>
  </si>
  <si>
    <t>Higher Ed. (Block Funding)</t>
  </si>
  <si>
    <t>Systemic Infrastructure Initiative</t>
  </si>
  <si>
    <t>Program will terminate on 31 December 2016 and its funding will be absorbed by the Research Support Program (RSP), established as part of the National Innovation and Science Agenda.</t>
  </si>
  <si>
    <t xml:space="preserve">The Sustainable Research Excellence in Universities (SRE) scheme provides block grants to eligible higher education providers (HEPs). SRE provides funding to help meet the costs incurred when carrying out research projects supported by the Australian Research Council, National Health and Medical Research Council, and other national competitive research granting programs. </t>
  </si>
  <si>
    <t>Sustainable Research Excellence in Universities</t>
  </si>
  <si>
    <t>Program will terminate on 31 December 2016 and its funding will be absorbed by the Research Training Program (RTP), established as part of the National Innovation and Science Agenda.</t>
  </si>
  <si>
    <t>The Research Training Scheme (RTS) provides block grant funding to eligible higher education providers (HEPs). RTS funding supports the costs associated with providing research training for domestic students undertaking a higher degree by research.</t>
  </si>
  <si>
    <t>Research Training Scheme</t>
  </si>
  <si>
    <t xml:space="preserve">Program established as part of the National Innovation and Science Agenda. Program commences on 1 January 2017, absorbing funding from the Australian Postgraduate Awards, International Postgraduate Research Scholarships and Research Training Scheme. </t>
  </si>
  <si>
    <t>Research Training Program</t>
  </si>
  <si>
    <t xml:space="preserve">Program established as part of the National Innovation and Science Agenda. Program commences on 1 January 2017, absorbing funding from the Joint Research Engagement, Research Infrastructure Block Grants and Sustainable Research Excellence in Universities programs. </t>
  </si>
  <si>
    <t>Research Support Program</t>
  </si>
  <si>
    <t xml:space="preserve">Research Infrastructure Block Grants (RIBG) program provides block grants to eligible Australian higher education providers (HEP). RIBG provides funding to help meet the costs incurred when carrying out research projects supported by the Australian Research Council, National Health and Medical Research Council, and other national competitive research granting programs. </t>
  </si>
  <si>
    <t xml:space="preserve">Research Infrastructure Block Grants </t>
  </si>
  <si>
    <t xml:space="preserve">Regional Protection Scheme </t>
  </si>
  <si>
    <t>National Institutes receive funding based on historical allocations.  All allocations are specifically approved by the Minister for Education and Training under Part 2-3 ‘Other Grants’ of the Higher Education Support Act 2003 (HESA).</t>
  </si>
  <si>
    <t xml:space="preserve">This item refers to funds for research and research training provided to the Institute of Advanced Studies (IAS) of the Australian National University (ANU) through the ANU's operating grant. </t>
  </si>
  <si>
    <t>National Institutes Program - ANU Component</t>
  </si>
  <si>
    <t>The Joint Research Engagement program (JRE) provides block grants to eligible Australian higher education providers (HEP). The JRE grant may be used to fund any activity related to research.</t>
  </si>
  <si>
    <t>Joint Research Engagement Program</t>
  </si>
  <si>
    <t>International Postgraduate Research Scholarships (IPRS) are paid as a block grant to eligible higher education providers (HEPs). IPRS are awarded by HEPs, on a competitive basis, to overseas students to undertake a higher degree by research in Australia. IPRS cover tuition fees and health cover costs for scholarship holders, and health cover costs for their dependants.</t>
  </si>
  <si>
    <t xml:space="preserve">Institutional Grants Scheme </t>
  </si>
  <si>
    <t>Commercialisation Training Scheme</t>
  </si>
  <si>
    <t>Funding for research and research training provided under HESA (2003).</t>
  </si>
  <si>
    <t>Australian Postgraduate Awards (APAs) are paid as a block grant to eligible higher education providers (HEPs). APAs are awarded by HEPs, on a competitive basis, to students of exceptional research potential undertaking a higher degree by research in Australia. APAs assist students with their general living costs.</t>
  </si>
  <si>
    <t xml:space="preserve">Australian Postgraduate Awards </t>
  </si>
  <si>
    <t>Higher Ed. (ARC)</t>
  </si>
  <si>
    <t>Australian Research Council (ARC) - National Competitive Grants Program</t>
  </si>
  <si>
    <t>Australia Consensus</t>
  </si>
  <si>
    <t>Through research AIATSIS will support Aboriginal and Torres Strait Islander peoples to secure and strengthen their knowledge and cultural heritage and encourage non-Indigenous Australians to understand and value Aboriginal and Torres Strait Islander knowledge and cultural heritage.</t>
  </si>
  <si>
    <t>Mental Health - LASER Resilience Research</t>
  </si>
  <si>
    <t>Jet Fuel Exposure Syndrome Study</t>
  </si>
  <si>
    <t xml:space="preserve">The Defence Future Capability Technology Centre (DFCTC) program provides the core funding for the Defence Materials Technology Centre (DMTC).  The DMTC partners with industry and research organisations to develop advanced materials and manufacturing technology that can be incorporated into defence industry products and services, directly supporting the Australian Defence Force.  </t>
  </si>
  <si>
    <t>Defence Future Capability Technology Centre Program</t>
  </si>
  <si>
    <t>Capability Technology Demonstrator - Extension Program</t>
  </si>
  <si>
    <t xml:space="preserve">The Australian Civil-Military Centre’s Research Program supports best practice in building Australia’s capability to prevent and respond more effectively to conflicts and disasters overseas. The Research Program partners with government agencies, academic research institutions, international organisations and non-government organisations to identify research priorities in civil-military-police practice. The ACMC is also responsible for the management of whole-of-government lessons learned from civil-military-police coordination in conflicts and natural disasters overseas. The Lessons Program focuses on the inter-agency level of decision making and coordination. </t>
  </si>
  <si>
    <t>Australian Civil-Military Centre - Research and Lessons Learnt</t>
  </si>
  <si>
    <t>Mental Health - Transition and Wellbeing Research Programme</t>
  </si>
  <si>
    <t>The Intelligence Mission Data (IMD) Study is to inform the design and development of a production capability to support the data needs of next generation capability systems including Joint Strike Fighter, Growler, Air Warfare Destroyer and Amphibious Assault Ship. The IMD Study is one of three studies within the broader mission data environment. The IMD Study will be concluded in FY16/17 with the presentation of the final deliverable to Joint Warfare Council through Head Joint Capability Management and Integration as the sponsor.</t>
  </si>
  <si>
    <t>Explosive Ordinance - Required materials for Proof and Equipment Unit</t>
  </si>
  <si>
    <t>DST Group expenditures shown here are for direct expenses on the research program and exclude costs associated with overheads and administrative support provided by other Defence Groups.</t>
  </si>
  <si>
    <t>DST Group is the Australian Government's lead agency dedicated to providing science and technology support for the country's defence and security needs.</t>
  </si>
  <si>
    <t>Aust. Govt. (DST Group)</t>
  </si>
  <si>
    <t>Defence Science and Technology Group (DST Group)</t>
  </si>
  <si>
    <t>The Synapse programme was an Australia Council and Australian Network for Art and Technology (ANAT) initiative which supported collaborative interdisciplinary research projects between artists and scientists to develop innovative projects with the potential to create new knowledge, ideas and processes beneficial to both fields.</t>
  </si>
  <si>
    <t>Australia Council - Synapse program</t>
  </si>
  <si>
    <t>Ministry for the Arts contribution - through the Australian National University</t>
  </si>
  <si>
    <t>Research and Development with respect to the Human Sciences, specifically including maritime archaeology.</t>
  </si>
  <si>
    <t>Australian National Maritime Museum</t>
  </si>
  <si>
    <t>ARC Linkage Grants - NMA Contribution</t>
  </si>
  <si>
    <t>Through the University of NSW</t>
  </si>
  <si>
    <t>Transforming visualisation in museums, deep mapping for narrative coherence.</t>
  </si>
  <si>
    <t>ARC Linkage Grants - Australian National Maritime Museum</t>
  </si>
  <si>
    <t>The National Drug and Law Enforcement Research Program was funded through the Department of Health. Funding had been allocated for 2014-15 but funding by Health ceased at the end of this period. The program has continued to run for a further 12 months to enable the program to be closed unless a new funding source can be identified and secured. The final project will be completed early in 2016-17.</t>
  </si>
  <si>
    <t>Australian Institute of Criminology (AIC) - National Drug and Law Enforcement Research Program</t>
  </si>
  <si>
    <t>The Criminology Research Grants program is managed by the AIC with funding contributed by the Commonwealth and state and territory governments. The Director, AIC approves a series of research grants each year, taking into account the recommendations of the Criminology Research Advisory Council. The program funds research that has relevance for jurisdictional public policy in areas of law, police, judiciary, corrections, mental health, social welfare, education and related fields.</t>
  </si>
  <si>
    <t xml:space="preserve">Australian Institute of Criminology (AIC) - Criminology Research Grant Program </t>
  </si>
  <si>
    <t xml:space="preserve">Australian Institute of Criminology (AIC) Research Program </t>
  </si>
  <si>
    <t>Rural R&amp;D Corporations</t>
  </si>
  <si>
    <t>Commonwealth matching contribution for agricultural research and development to Sugar Research Australia Limited (SRA), Cotton Research and Development Corporation (CRDC) and Australian Grape and Wine Authority (AGWA).</t>
  </si>
  <si>
    <t>Commonwealth matching contribution for agricultural research and development to Meat &amp; Livestock Australia Limited (MLA) and Australia Pork Limited (APL).</t>
  </si>
  <si>
    <t>Wine Industry Support</t>
  </si>
  <si>
    <t xml:space="preserve">The grants program aims to support young people to undertake a project on an innovative or emerging scientific issue, including biophysical and social sciences, that will contribute to the ongoing success and sustainability of Australia's agricultural, fisheries and forestry industries. </t>
  </si>
  <si>
    <t>Science and Innovation Awards for Young People in Agriculture, Fisheries and Forestry</t>
  </si>
  <si>
    <t>Commonwealth matching contribution for Rural Industries Research &amp; Development Corporation (RIRDC) and Bill 1 appropriation for agriculture research and development.</t>
  </si>
  <si>
    <t xml:space="preserve">Rural Industries R&amp;D Corporation </t>
  </si>
  <si>
    <t>Regional Food Producers/Seafood Industry Innovation and Productivity Program</t>
  </si>
  <si>
    <t xml:space="preserve">The focus of the program is to increase the uptake of innovative production, resource management, information collection, extension and supply chain management practices and processes that will improve the productivity and sustainability of resource based industries. </t>
  </si>
  <si>
    <t>National Landcare Programme Innovation Grants</t>
  </si>
  <si>
    <t>The programme supports research that assists the Minister and the department to meet the Australian Government's objectives for Commonwealth fisheries management, including independent research, review and assessment capabilities in pursuit of long-term strategic directions for Commonwealth fisheries resource development and the preparation of the Fishery Status Reports.</t>
  </si>
  <si>
    <t>Fisheries Resources Research Fund</t>
  </si>
  <si>
    <t>Carbon Farming Initiative</t>
  </si>
  <si>
    <t>The Filling the Research Gap programme funds nationally coordinated research that will deliver practical options for land managers to reduce greenhouse gas emissions, build soil carbon and adapt to changes in climate</t>
  </si>
  <si>
    <t>Carbon Farming Futures - Filling the Research Gap</t>
  </si>
  <si>
    <t>The Extension and Outreach programme focuses on increasing the knowledge and understanding of farmers, land managers and their key influencers of land sector emissions management and sequestration of carbon in land systems.</t>
  </si>
  <si>
    <t>The Action on the Ground programme assists farmers and land managers to undertake on-farm trials of abatement technologies and practices to measure and demonstrate how they can reduce agricultural greenhouse gas emissions or sequester carbon in soil while maintaining or improving farm productivity</t>
  </si>
  <si>
    <t>Carbon Farming Futures - Action on the Ground</t>
  </si>
  <si>
    <t>The Rural R&amp;D for Profit programme provides grants to rural research and development corporations for collaborative research to improve farmgate productivity and profitability and innovation across the sector.</t>
  </si>
  <si>
    <t>A Competitive Agriculture Sector - boosting farm profits through rural R&amp;D</t>
  </si>
  <si>
    <t>The budget for this program is held within Treasury. 2015-16 estimated actual has been updated from the prior year's return.</t>
  </si>
  <si>
    <t>The trials aim to establish whether mechanical thinning of forests can reduce bushfire risk in an economical, socially acceptable and environmentally sound manner around key assets or where prescribed burning is undesirable for a range of reasons.</t>
  </si>
  <si>
    <t>Mechanical Fuel Load Reduction Trial</t>
  </si>
  <si>
    <t>The PB CRC has five research programs that focus on innovative research and development across the full biosecurity continuum; pre-border, border and post-border.  Their research addresses the Australian Government's national research priority of 'safeguarding Australia' by protecting Australia from invasive pests and diseases, terrorism and crime.</t>
  </si>
  <si>
    <t>Plant Biosecurity and Response Reform</t>
  </si>
  <si>
    <t>National Weeds and Productivity Research Program</t>
  </si>
  <si>
    <t>The Centre of Excellence for Biosecurity Risk Analysis (CEBRA) aims to deliver practical, rigorous solutions and advice related to the assessment, management, perception and communication of biosecurity risk.  Since 1 July 2013, CEBRA, hosted by the University of Melbourne, has continued the work of the Australian Centre of Excellence for Risk Analysis (ACERA).</t>
  </si>
  <si>
    <t>Centres of Excellence - Biosecurity Risk Analysis and Research</t>
  </si>
  <si>
    <t>The item includes expenditure from three programs.  They are: The Australian Animal Welfare Strategy; Animal Biosecurity and Response Reform (ABRR); Other Exotic Disease Preparedness Program. ABRR program commenced in 2010-11 financial year.</t>
  </si>
  <si>
    <t>Animal Welfare, Biosecurity and Exotic Disease Preparedness Programs</t>
  </si>
  <si>
    <t xml:space="preserve">Land and Water Research </t>
  </si>
  <si>
    <t>Climate Change Research Program</t>
  </si>
  <si>
    <t>Forest Industry Climate Change Research Fund</t>
  </si>
  <si>
    <t>Group2</t>
  </si>
  <si>
    <t>Group1</t>
  </si>
  <si>
    <t>About</t>
  </si>
  <si>
    <t>Appropriation</t>
  </si>
  <si>
    <t>Socio-Economic Objective</t>
  </si>
  <si>
    <t>Allocation method</t>
  </si>
  <si>
    <t>Total All other programs</t>
  </si>
  <si>
    <t>All other programs</t>
  </si>
  <si>
    <t>Total Industry R&amp;D Tax Measures</t>
  </si>
  <si>
    <t>Industry R&amp;D Tax Measures</t>
  </si>
  <si>
    <t>Total Geoscience Australia</t>
  </si>
  <si>
    <t>Total NCRIS</t>
  </si>
  <si>
    <t>National Collaborative Research Infrastructure Strategy (NCRIS)</t>
  </si>
  <si>
    <t>Total CSIRO</t>
  </si>
  <si>
    <t>Total BoM</t>
  </si>
  <si>
    <t>Bureau of Meteorology (BoM)</t>
  </si>
  <si>
    <t>Total ARC</t>
  </si>
  <si>
    <t>Australian Research Council (ARC)</t>
  </si>
  <si>
    <t>Total ANSTO</t>
  </si>
  <si>
    <t>Total AIMS</t>
  </si>
  <si>
    <t>Total AIATSIS</t>
  </si>
  <si>
    <t>Total</t>
  </si>
  <si>
    <t>Rest of the world</t>
  </si>
  <si>
    <t>Multisector</t>
  </si>
  <si>
    <r>
      <t xml:space="preserve">Higher Education sector </t>
    </r>
    <r>
      <rPr>
        <i/>
        <vertAlign val="superscript"/>
        <sz val="10"/>
        <rFont val="Arial"/>
        <family val="2"/>
      </rPr>
      <t xml:space="preserve"> </t>
    </r>
  </si>
  <si>
    <t>Business Enterprise sector</t>
  </si>
  <si>
    <t xml:space="preserve">Australian Government research activities    </t>
  </si>
  <si>
    <t>Other R&amp;D</t>
  </si>
  <si>
    <t>Energy and the Environment</t>
  </si>
  <si>
    <t>Other Health</t>
  </si>
  <si>
    <t>NHMRC (Government, MRI, Hospital, Other)</t>
  </si>
  <si>
    <t>NHMRC (University)</t>
  </si>
  <si>
    <r>
      <t xml:space="preserve">Higher Education sector </t>
    </r>
    <r>
      <rPr>
        <b/>
        <i/>
        <vertAlign val="superscript"/>
        <sz val="10"/>
        <rFont val="Arial"/>
        <family val="2"/>
      </rPr>
      <t xml:space="preserve"> </t>
    </r>
  </si>
  <si>
    <t>Defence Science and Technology Group</t>
  </si>
  <si>
    <t>CSIRO</t>
  </si>
  <si>
    <t>National Archives of Australia</t>
  </si>
  <si>
    <t>IP Australia</t>
  </si>
  <si>
    <t>Department of Health</t>
  </si>
  <si>
    <t>Department of Finance</t>
  </si>
  <si>
    <t>Department of Education and Training</t>
  </si>
  <si>
    <t>Australian Pesticides and Veterinary Medicines Authority</t>
  </si>
  <si>
    <t>National Survey on Community Attitudes to Violence Against Women (VicHealth and then ANROWS from June 2016)</t>
  </si>
  <si>
    <t>Higher Education (Other R&amp;D)</t>
  </si>
  <si>
    <t xml:space="preserve">Australian Government (Other R&amp;D) </t>
  </si>
  <si>
    <t>Research Block Grants</t>
  </si>
  <si>
    <t>This time series has been created by concording the Thematic Priority and SEO categorisations as shown in the following two columns. The original, unconcorded data is provided within the 2015-16 edition (and earlier editions) of the tables.</t>
  </si>
  <si>
    <t xml:space="preserve">The summation across each of these two timeseries does not always equal the amounts shown in the summation across the Sector timeseries. The Sector timeseries total amounts should be taken as authoritative. 
</t>
  </si>
  <si>
    <t>GBARD encompass all spending allocations for R&amp;D met from sources of government revenue foreseen within the budget. However, general government entities with individual budgets that are not fully covered by the general budget are also included for the purpose of GBARD measurement.</t>
  </si>
  <si>
    <t xml:space="preserve">Carbon Farming Futures - Extension and Outreach </t>
  </si>
  <si>
    <t xml:space="preserve">The AIC undertakes and communicates evidence-based research that directly supports the Australian Government Strategic research priorities and informs policy and practice in the law enforcement and justice sectors through: • monitoring trends in crime and the criminal justice system; • building knowledge of offending and victimisation; • identifying emerging or changed criminal activity; and • building an evidence base for an effective criminal justice system and crime prevention.
</t>
  </si>
  <si>
    <t xml:space="preserve">The program involves the provision of design and engineering activities and the conduct of comprehensive instrument test and evaluation of weapon systems including specialised capabilities in laboratory environment testing of explosive and non-explosive materiel. </t>
  </si>
  <si>
    <t>Joint Force Integration - IMD Study</t>
  </si>
  <si>
    <t>Research Support Program (RSP) funds are paid as a block grant to eligible higher education providers (HEPs). The RSP grant supports the systemic costs of research.</t>
  </si>
  <si>
    <t>Research Training Program (RTP) funds are paid as a block grant to eligible higher education providers (HEPs). The RTP grant supports the training of next generation of researchers and innovators by offsetting fees otherwise payable, supporting general living costs and providing ancillary allowances to students.</t>
  </si>
  <si>
    <t>Formerly called Regional Natural Resource Management Planning for Climate Change (Stream 2). Estimated Actual in 2014-15 is the Stream 2 component only, Industry's component not included here; Programme name has been updated to reflect Environment PBS 14-15.</t>
  </si>
  <si>
    <t xml:space="preserve">As part of the Government's National Innovation and Science Agenda (NISA), the Government is co-investing  $25m over five years (commencing in 2016-17) to fund the development of a silicon quantum integrated circuit - the first step in building a functional quantum computer. The Government's $25m commitment  compliments co-investments pledged by other private and public sector funding parties.     </t>
  </si>
  <si>
    <t>NICTA Ltd ( which was merged with CSIRO in 2015), was the sole recipient of funding under this programme. NICTA's Annual Report 2014 identified 4 breakthrough research results and 6 significant impact outcomes in the field of:
• computer vision
• networks
• optimisation
• broadband and the digital economy
• infrastructure, transports and logistics
• security and environment.</t>
  </si>
  <si>
    <t>The Implementation of Agreements and Treaties with Indigenous and Local Peoples in Postcolonial States</t>
  </si>
  <si>
    <t xml:space="preserve">There is general support to Fund the ARC for 7 years (150k base funding) - but is subject to budget availability which is reviewed in the later stages of each financial year.    </t>
  </si>
  <si>
    <t xml:space="preserve">Transforming the child and family service system in disadvantaged locations using 10 Communities for Children Facilitating Partner activity sites in NSW and Qld as a focal point to increase coalition functioning between services, shared outcomes measurement, and the use of evidence-based tools and practices.   </t>
  </si>
  <si>
    <t>The HILDA survey is a household based panel survey which began in 2001. It collects information about economic and subjective well-being, labour market dynamics and family dynamics. The key value of HILDA is in its ability to help government better understand how people respond to the changing economic and social environment.</t>
  </si>
  <si>
    <t>Research and Data is managed by the Research and Data Working Group, comprising Australian Government and State/territory representatives</t>
  </si>
  <si>
    <t xml:space="preserve">Agriculture and Water Resources - Carbon Farming Futures - Extension and Outreach </t>
  </si>
  <si>
    <t>18 August 2016</t>
  </si>
  <si>
    <t>ARC Linkage Grant - Cultures of coast and sea: maritime environmental, cultural and ethnographic histories of northeast Australia</t>
  </si>
  <si>
    <t>ARC Linkage Grant - Return, Reconcile, Renew: understanding the history, effects and opportunities of repatriation and building an evidence base for the future.</t>
  </si>
  <si>
    <t>International Postgraduate Research Scholarship (IPRS)</t>
  </si>
  <si>
    <t>Major National Research Facilities (MNRF)</t>
  </si>
  <si>
    <t xml:space="preserve">Commonwealth Technology Port </t>
  </si>
  <si>
    <t>Federation Fund</t>
  </si>
  <si>
    <t>Estimate of Other Research and Research Training Support Sourced from the Australian Government</t>
  </si>
  <si>
    <t>Higher Ed. (Former funding framework)</t>
  </si>
  <si>
    <t>Research Evaluation and Grants for Learned Academies</t>
  </si>
  <si>
    <t xml:space="preserve">Institute of Molecular Bioscience </t>
  </si>
  <si>
    <t xml:space="preserve">Mount Stromlo Observatory Reconstruction </t>
  </si>
  <si>
    <t xml:space="preserve">National Marine Science Centre </t>
  </si>
  <si>
    <t>Post-graduate Awards</t>
  </si>
  <si>
    <t>Higher Education Funding Act</t>
  </si>
  <si>
    <t>National Oceans Office</t>
  </si>
  <si>
    <t>Commencement grants</t>
  </si>
  <si>
    <t>IR&amp;D Incentives Act 1976</t>
  </si>
  <si>
    <t>Project grants</t>
  </si>
  <si>
    <t>Public interest projects</t>
  </si>
  <si>
    <t xml:space="preserve">Test-It </t>
  </si>
  <si>
    <t>Venture Capital Limited Partnerships (VCLP)</t>
  </si>
  <si>
    <t>Australian Animal Health Laboratory (AAHL)</t>
  </si>
  <si>
    <t xml:space="preserve">Greenhouse Research (NGRP) </t>
  </si>
  <si>
    <t>The National Greenhouse Research Program (NGRP) aims to support, through targeted research, the development of policies and activities to deal with atmospheric change and greenhouse-induced climate change. It consists of a core component providing funding to the CSIRO, Bureau of Meteorology and National Tidal Facility, and a component supporting research projects and activities on the science and impacts of climate change undertaken by various institutions.</t>
  </si>
  <si>
    <t>Australian Institute of Health &amp; Welfare (excl. grants)</t>
  </si>
  <si>
    <t>Commonwealth Serum Laboratories (CSL)</t>
  </si>
  <si>
    <t xml:space="preserve">Capital Works for Medical Institutes </t>
  </si>
  <si>
    <t>Kraft Pulp Mill study (CSIRO)</t>
  </si>
  <si>
    <t xml:space="preserve">Pharmaceutical Industry Investment Program </t>
  </si>
  <si>
    <t xml:space="preserve">Shipbuilding Innovation Scheme </t>
  </si>
  <si>
    <t xml:space="preserve">Technology Support Centres </t>
  </si>
  <si>
    <t>Biotechnology Innovation Fund</t>
  </si>
  <si>
    <t>Industry Innovation Program (includes R&amp;D Start Grants)</t>
  </si>
  <si>
    <t>Innovation Access Program – Industry (IAccP)</t>
  </si>
  <si>
    <t xml:space="preserve">Technology Diffusion Program </t>
  </si>
  <si>
    <t>Regional and Rural Research and Information and Data Program</t>
  </si>
  <si>
    <t>Special Rural Research Fund</t>
  </si>
  <si>
    <t>Research Quantum (RQ)</t>
  </si>
  <si>
    <t>Research Training Component (RTC)</t>
  </si>
  <si>
    <t>Special Research Assistance</t>
  </si>
  <si>
    <t>Included funding for ARC Research Grants, Postgraduate Awards, Fellowships, Overseas Postgraduate Research Scholarships, Centres and Infrastructure but excluded funding through Budget sources.</t>
  </si>
  <si>
    <t>Education R&amp;D Grants</t>
  </si>
  <si>
    <t>Identifiable research support for universities</t>
  </si>
  <si>
    <t>Science Lectureships</t>
  </si>
  <si>
    <t xml:space="preserve">Targeted Institutional Links Programme </t>
  </si>
  <si>
    <t xml:space="preserve">Energy Research </t>
  </si>
  <si>
    <t>AIDS Research</t>
  </si>
  <si>
    <t>Health and Community Services Research Grants</t>
  </si>
  <si>
    <t>Advanced Manufacturing Technology Program</t>
  </si>
  <si>
    <t xml:space="preserve">Société Internationale de Télécommunications Aéronautiques </t>
  </si>
  <si>
    <t>Assistance under the Bounty (Computers) Act 1984</t>
  </si>
  <si>
    <t>Assistance is provided for local manufacturers of computer hardware, systems software and electronic microcircuits. It covers design and development costs.</t>
  </si>
  <si>
    <t>Australian Technology Group Pty Ltd</t>
  </si>
  <si>
    <t>Biotechnology grants</t>
  </si>
  <si>
    <t>ER&amp;D Act 1986 (GIRD)</t>
  </si>
  <si>
    <t>Building Information Technology Strengths – Intelligent Island (Tas.)</t>
  </si>
  <si>
    <t xml:space="preserve">Industry Innovation Programme </t>
  </si>
  <si>
    <t>InterScan support</t>
  </si>
  <si>
    <t>Interscan Australia Pty Ltd was funded by the Australian government to develop equipment for the Federal Aviation Agency. In conjunction with CSIRO they commercially developed Interscan - a microwave approach and landing system for aircraft</t>
  </si>
  <si>
    <t>IR&amp;D Act 1986 (GIRD)</t>
  </si>
  <si>
    <t>Grants for Industry Research and Development (GIRD) scheme</t>
  </si>
  <si>
    <t>Malaria Vaccine Joint Venture</t>
  </si>
  <si>
    <t>Motor Vehicle R&amp;D</t>
  </si>
  <si>
    <t>National Procurement Development Program (NPDP)</t>
  </si>
  <si>
    <t>The National Procurement Development Program (NPDP) was established in 1987 as a government-funded selective assistance scheme. It seeks to stimulate a greater level of collaboration between government and industry in the development of innovative Australian products to meet future government requirements. The objective is to improve the international competitiveness of Australian industry.</t>
  </si>
  <si>
    <t xml:space="preserve">National Space Programme </t>
  </si>
  <si>
    <t>Prior to 1981-82, Commonwealth support for Research Associations was provided through CSIRO. From 1988-89 the Associations were fully funded by industry.</t>
  </si>
  <si>
    <t xml:space="preserve">Software-Engineering Australia </t>
  </si>
  <si>
    <t>Licensed Management and Investment Companies invest in approved high technology/growth activities. The equity subscription in these companies attracted a 100% income tax deduction in the year that subscriptions were made. The scheme concluded in June 1991.</t>
  </si>
  <si>
    <t>Tax Deduction for Patents Designs and Copyright</t>
  </si>
  <si>
    <t>Technology Development Program</t>
  </si>
  <si>
    <t>Australian Railway R&amp;D Organisation</t>
  </si>
  <si>
    <t>Transport planning and research</t>
  </si>
  <si>
    <t xml:space="preserve"> 2015-16</t>
  </si>
  <si>
    <t>Frascati Manual (2015):</t>
  </si>
  <si>
    <t>2017-18</t>
  </si>
  <si>
    <t>The Australian Government’s 2017-18 Science, Research and Innovation Budget Tables</t>
  </si>
  <si>
    <t>The AGOR is compiled by the Department of Finance. The original AGOR dataset is available from:</t>
  </si>
  <si>
    <t>https://www.finance.gov.au/resource-management/governance/agor/</t>
  </si>
  <si>
    <t xml:space="preserve"> 2010-11</t>
  </si>
  <si>
    <t xml:space="preserve"> 2011-12</t>
  </si>
  <si>
    <t xml:space="preserve"> 2012-13</t>
  </si>
  <si>
    <t xml:space="preserve"> 2013-14</t>
  </si>
  <si>
    <t xml:space="preserve"> 2014-15</t>
  </si>
  <si>
    <t xml:space="preserve">Commencing with the 2015-16 tables, the methodology used to generate SEO allocations for the R&amp;D Tax Measures is as follows: </t>
  </si>
  <si>
    <t>8104.0 - Research and Experimental Development, Businesses, Australia</t>
  </si>
  <si>
    <t xml:space="preserve">1297.0 - Australian and New Zealand Standard Research Classification (ANZSRC), 2008  </t>
  </si>
  <si>
    <t>SEO CHART</t>
  </si>
  <si>
    <t>SEO DATA</t>
  </si>
  <si>
    <t>SECTOR CHART</t>
  </si>
  <si>
    <t>SECTOR DATA</t>
  </si>
  <si>
    <t>Gross domestic product: Current prices ($millions)</t>
  </si>
  <si>
    <t>·</t>
  </si>
  <si>
    <t>Policy</t>
  </si>
  <si>
    <t>Setting strategic directions and leadership; establishing priorities; implementing policies and programs; regulating behaviour; procuring, purchasing and commissioning; educating the public.</t>
  </si>
  <si>
    <t>Money</t>
  </si>
  <si>
    <t>Provision of funding for SRI policies and programs, activities and agencies; policies and program related to SRI investment, expenditure, finance and funding including: tax offsets; venture capital; foreign investment; philanthropy; employee share schemes and crowd-sourcing.</t>
  </si>
  <si>
    <t>Infrastructure</t>
  </si>
  <si>
    <t>Skills</t>
  </si>
  <si>
    <t>Support for the development of SRI-relevant skills. This includes policies and programs relating to the supply and quality of skills, talent, competencies and/or experience for science, research and/or innovation. Key skill areas include:</t>
  </si>
  <si>
    <t xml:space="preserve">Basic skills </t>
  </si>
  <si>
    <t>Covering numeracy, reading and comprehension, written expression (literacy), active learning, oral expression, problem-solving, critical thinking, self-awareness and digital literacy. These basic skills are sometimes referred to in the business community as employability skills.</t>
  </si>
  <si>
    <t xml:space="preserve">Knowledge skills </t>
  </si>
  <si>
    <t>Covering knowledge drawn from science, technology, engineering and mathematics (STEM) and the humanities, arts and social sciences (HASS). Knowledge skills lie at the foundation of ‘knowledge organisations’ (that is, organisations that create, manage, use and transfer knowledge-based products or services).</t>
  </si>
  <si>
    <t xml:space="preserve">Technical and technician skills </t>
  </si>
  <si>
    <t>Covering areas such as equipment maintenance, installation, repair, operation and control, machine programming and software maintenance, quality control, technology and user experience design, troubleshooting.</t>
  </si>
  <si>
    <t xml:space="preserve">Creativity, design and cross-cultural skills </t>
  </si>
  <si>
    <t>Covering idea and opportunity creation (which may or may not be sourced from science and technology), problem-solving, integrative thinking, ingenuity and end user (customer) orientation including cross-cultural understanding within and across multiple global markets.</t>
  </si>
  <si>
    <t xml:space="preserve">Entrepreneurial skills </t>
  </si>
  <si>
    <t>Covering abilities related to starting a business, whether as a start-up company or as a new venture in an established organisation, including an ability to focus on satisfying customer needs and end user wants.</t>
  </si>
  <si>
    <t xml:space="preserve">Business skills </t>
  </si>
  <si>
    <t>Covering implementation and administration of critical business systems and processes, including sales and marketing, accounting and finance, materials procurement and supply, project delivery, recruitment and motivation of employees and contractors, and management of time.</t>
  </si>
  <si>
    <t xml:space="preserve">Management and leadership skills </t>
  </si>
  <si>
    <t>Covering judgment and decision-making, communicating and coordinating with others, emotional intelligence, negotiation, persuasion, organisational culture, training and teaching others.</t>
  </si>
  <si>
    <t>Networks</t>
  </si>
  <si>
    <t>Culture</t>
  </si>
  <si>
    <t>Support for SRI culture, whether at the organisational or national level. This may include SRI-related programs that focus on: gender; social diversity; development of a multicultural society; or science communication, among other things.</t>
  </si>
  <si>
    <t>Innovation and Science Australia (ISA) Performance Review of the Australian Science and Research System 2016</t>
  </si>
  <si>
    <t>Business enterprise</t>
  </si>
  <si>
    <t>Higher education</t>
  </si>
  <si>
    <t>Private non-profit</t>
  </si>
  <si>
    <t>SEOs describe the purpose of an R&amp;D activity. As there can sometimes be ambiguity about the purpose of an R&amp;D activity as compared to its R&amp;D content, the following fictitious examples indicate how the appropriate SEOs are determined:</t>
  </si>
  <si>
    <t xml:space="preserve"> - In the case of a research project to develop fuel cells to provide power in remote forestry locations, where the research activities involved are concerned with energy but where the ultimate purpose of undertaking the project is to support agriculture, the project would be classified as ‘Agriculture’.</t>
  </si>
  <si>
    <t xml:space="preserve"> - In the case of an archaeological research project on a proposed mining site, where the research activities involved belong to the humanities but where the project has been undertaken to support mining activities, the project would be classified as ’Exploration and exploitation of the Earth’.</t>
  </si>
  <si>
    <t>There are 14 SEOs as described below:</t>
  </si>
  <si>
    <t>This SEO covers funds for R&amp;D with objectives related to the exploration of the Earth’s crust and mantle, seas, oceans and atmosphere, as well as for R&amp;D on their exploitation. It also includes climatic and meteorological research, polar exploration and hydrology. It does not include R&amp;D related to soil improvement (SEO 4), land use or fishing (SEO 8), or pollution (SEO 2).</t>
  </si>
  <si>
    <t>This SEO covers R&amp;D aimed at improving the control of pollution, including the identification and analysis of the sources of pollution and their causes, and all pollutants, including their dispersal in the environment and the effects on humans, species (fauna, flora, micro-organisms) and the biosphere. The development of monitoring facilities for the measurement of all kinds of pollution is included, as is R&amp;D for the elimination and prevention of all forms of pollution in all types of environment.</t>
  </si>
  <si>
    <t>This SEO covers R&amp;D aimed at infrastructure and land development, including the construction of buildings. More generally, this SEO covers all R&amp;D relating to the general planning of land use. This includes R&amp;D into protection against harmful effects in town and country planning but not research into other types of pollution (SEO 2). This SEO also includes R&amp;D related to transport systems; telecommunication systems; general planning of land use; the construction and planning of buildings; civil engineering; and water supply.</t>
  </si>
  <si>
    <t>This SEO covers R&amp;D aimed at improving the production, storage, transportation, distribution and rational use of all forms of energy. It also includes R&amp;D on processes designed to increase the efficiency of energy production and distribution, and the study of energy conservation. It does not include R&amp;D related to prospecting (SEO 1) or R&amp;D into vehicle and engine propulsion (SEO 6).</t>
  </si>
  <si>
    <t>This SEO covers R&amp;D aimed at the improvement of industrial production and technology, including R&amp;D on industrial products and their manufacturing processes, except where they form an integral part of the pursuit of other objectives (e.g. defence, space, energy, agriculture).</t>
  </si>
  <si>
    <t>This SEO covers R&amp;D aimed at protecting, promoting and restoring human health broadly interpreted to include health aspects of nutrition and food hygiene. It ranges from preventive medicine, including all aspects of medical and surgical treatment, both for individuals and groups, and the provision of hospital and home care, to social medicine and paediatric and geriatric research.</t>
  </si>
  <si>
    <t>This SEO covers all R&amp;D aimed at the promotion of agriculture, forestry, fisheries and foodstuff production, or furthering knowledge on chemical fertilisers, biocides, biological pest control and the mechanisation of agriculture, as well as concerning the impact of agricultural and forestry activities on the environment. This also covers R&amp;D aimed at improving food productivity and technology. It does not include R&amp;D on the reduction of pollution (SEO 2); on the development of rural areas; on the construction and planning of buildings; on the improvement of rural rest and recreation amenities and agricultural water supply (SEO 4); on energy measures (SEO 5); or on the food industry (SEO 8).</t>
  </si>
  <si>
    <t>This SEO covers all those budget allocations that are earmarked for R&amp;D but which cannot be attributed to an objective and are financed by sources other than GUF.</t>
  </si>
  <si>
    <t>This SEO covers R&amp;D for military purposes. It may also include basic research and nuclear and space research when financed by ministries of defence. Civil research financed by ministries of defence, for example in the fields of meteorology, telecommunications and health, should be classified in the relevant SEOs.</t>
  </si>
  <si>
    <t>This column captures information on the method used to allocate funding within a given program or activity. Options are defined here:</t>
  </si>
  <si>
    <t>Where applications for funding or entries to a competition are judged by a panel against selection criteria. This is the method used for allocating funding within competitive grants programs.</t>
  </si>
  <si>
    <t>Where funding is allocated in order to address particular challenges or to accomplish particular objectives.</t>
  </si>
  <si>
    <t>Competitive/ Targeted</t>
  </si>
  <si>
    <t>Where an organisation undertaking eligible activities receives pre-specified levels of financial assistance from the Australian Government. This is the method used for allocating funding through the R&amp;D Tax Measures.</t>
  </si>
  <si>
    <t>Where organisations receive an allocation calculated according to a formula based upon their performance against specified metrics. This is the method used to allocate performance-based block funding to universities.</t>
  </si>
  <si>
    <t>Further information on appropriations is available from:</t>
  </si>
  <si>
    <t>This column enables related programs to be grouped together.</t>
  </si>
  <si>
    <t>This column enables related programs to be grouped together using additional categories that might exist in parallel with those in Group1.</t>
  </si>
  <si>
    <t>Forecast</t>
  </si>
  <si>
    <t>Adjust for inflation</t>
  </si>
  <si>
    <t>INFLATION LOOKUP</t>
  </si>
  <si>
    <t>Where the Budget Tables data is expressed as a percentage of GDP, the following process was used to calculate this proportion:</t>
  </si>
  <si>
    <t>Sector categories</t>
  </si>
  <si>
    <t>The high-level sector categories are defined within the Definitions tab, however there are subcategories reported within the Sector dataset that require further definition.</t>
  </si>
  <si>
    <t>Aust. Govt. (CSIRO) - support provided to CSIRO.</t>
  </si>
  <si>
    <t>Aust. Govt. (DST Group) - support provided to DST Group.</t>
  </si>
  <si>
    <t>Higher Ed. (ARC) - support provided to universities through the Australian Research Council (ARC).</t>
  </si>
  <si>
    <t>Higher Ed. (NHMRC) - support to universities provided through the National Health and Medical Research Council (NHMRC).</t>
  </si>
  <si>
    <t>Higher Ed. (Other R&amp;D) - all other support provided to the higher education sector.</t>
  </si>
  <si>
    <t>Multi-sector (NHMRC) - support provided through the NHMRC besides that provided to universities.</t>
  </si>
  <si>
    <t>Multisector (Health) - non-NHMRC support provided to programs and activities categorised with SEO 07. Health.</t>
  </si>
  <si>
    <t>Multi-sector (CRCs) - support provided through the Cooperative Research Centres (CRC) program.</t>
  </si>
  <si>
    <t>Multisector (Other R&amp;D) - support provided to Multisector projects not otherwise categorised.</t>
  </si>
  <si>
    <t>Business (Other R&amp;D) - all other support for Business R&amp;D.</t>
  </si>
  <si>
    <t>Aust. Govt. (Other R&amp;D) - all other support provided to Australian Government R&amp;D programs and activities.</t>
  </si>
  <si>
    <t>Business (R&amp;D Tax Measures) - support provided to Business through the R&amp;D Tax Incentive and other tax-based measures.</t>
  </si>
  <si>
    <t/>
  </si>
  <si>
    <t>Australian Fisheries Management Authority</t>
  </si>
  <si>
    <t>Cotton Research and Development Corporation</t>
  </si>
  <si>
    <t>Fisheries Research and Development Corporation</t>
  </si>
  <si>
    <t>Grains Research and Development Corporation</t>
  </si>
  <si>
    <t>Murray-Darling Basin Authority</t>
  </si>
  <si>
    <t>Advisory Committee on Social, Economic and Environmental Sciences</t>
  </si>
  <si>
    <t>Agricultural Finance Forum</t>
  </si>
  <si>
    <t>Agricultural Industry Advisory Council</t>
  </si>
  <si>
    <t>Agriculture Ministers Forum</t>
  </si>
  <si>
    <t>Agriculture Senior Officials Committee</t>
  </si>
  <si>
    <t>Agriculture Senior Officials Committee - Agvet Chemicals Task Group</t>
  </si>
  <si>
    <t>Agriculture Senior Officials Committee - Drought Task Group</t>
  </si>
  <si>
    <t>Agriculture Senior Officials Committee - National Biosecurity Committee</t>
  </si>
  <si>
    <t>Agriculture Senior Officials Committee - Primary Industries Technical Market Access &amp; Trade Development Task Group</t>
  </si>
  <si>
    <t>Animal Health Committee</t>
  </si>
  <si>
    <t>Australian Fisheries Management Forum</t>
  </si>
  <si>
    <t>Australian Plague Locust Commission</t>
  </si>
  <si>
    <t>Basin Officials Committee</t>
  </si>
  <si>
    <t>Basin Plan Implementation Committee</t>
  </si>
  <si>
    <t>Basin Senior Officials Group</t>
  </si>
  <si>
    <t>Bass Strait Central Zone Scallop Fishery Management Advisory Committee</t>
  </si>
  <si>
    <t>Beef Industry Advisory Committee</t>
  </si>
  <si>
    <t>Biosecurity Incident National Communication Network</t>
  </si>
  <si>
    <t>Biosecurity Research Steering Committee</t>
  </si>
  <si>
    <t>Cotton Research and Development Corporation Selection Committee</t>
  </si>
  <si>
    <t>Dairy Export Industry Consultative Committee</t>
  </si>
  <si>
    <t>Director of Biosecurity</t>
  </si>
  <si>
    <t>Export Meat Industry Advisory Committee</t>
  </si>
  <si>
    <t>Export Wild Game Meat Industry Consultative Committee</t>
  </si>
  <si>
    <t>Fisheries Research and Development Corporation Selection Committee</t>
  </si>
  <si>
    <t>Food and Grocery Sector Group</t>
  </si>
  <si>
    <t>Food Export Regulators Steering Committee</t>
  </si>
  <si>
    <t>Forest and Wood Products Council</t>
  </si>
  <si>
    <t>Forestry and Forest Products Committee</t>
  </si>
  <si>
    <t>Grains Research and Development Corporation Selection Committee</t>
  </si>
  <si>
    <t>Great Artesian Basin Coordinating Committee</t>
  </si>
  <si>
    <t>Great Australian Bight Trawl Sector Management Advisory Committee</t>
  </si>
  <si>
    <t>Halal Consultative Committee</t>
  </si>
  <si>
    <t>Inspector-General of Biosecurity</t>
  </si>
  <si>
    <t>Invasive Plant and Animal Committee</t>
  </si>
  <si>
    <t>Lake Eyre Basin Community Advisory Committee</t>
  </si>
  <si>
    <t>Lake Eyre Basin Ministerial Forum</t>
  </si>
  <si>
    <t>Lake Eyre Basin Scientific Advisory Panel</t>
  </si>
  <si>
    <t>Manufacturers' Licensing Scheme - Industry Liaison Committee</t>
  </si>
  <si>
    <t>Marine Pest Sectoral Committee</t>
  </si>
  <si>
    <t>Murray-Darling Basin Community Committee</t>
  </si>
  <si>
    <t>Murray-Darling Basin Ministerial Council</t>
  </si>
  <si>
    <t>National Biosecurity Information Governance Expert Group</t>
  </si>
  <si>
    <t>National Biosecurity Management Group</t>
  </si>
  <si>
    <t>National Committee for Land Use and Management Information</t>
  </si>
  <si>
    <t>National Committee on Soil and Terrain</t>
  </si>
  <si>
    <t>National Forest Inventory Steering Committee</t>
  </si>
  <si>
    <t>National Management Group</t>
  </si>
  <si>
    <t>National Rural Advisory Council</t>
  </si>
  <si>
    <t>Northern Prawn Fishery Management Advisory Committee</t>
  </si>
  <si>
    <t>Northern Territory Fisheries Joint Authority</t>
  </si>
  <si>
    <t>Plant Health Committee</t>
  </si>
  <si>
    <t>Queensland Fisheries Joint Authority</t>
  </si>
  <si>
    <t>Registration Liaison Committee for the Australian Pesticides and Veterinary Medicines Authority</t>
  </si>
  <si>
    <t>Research, Development and Extension Governance Committee</t>
  </si>
  <si>
    <t>River Murray Operations Committee</t>
  </si>
  <si>
    <t>Rural Industries Research and Development Corporation Selection Committee</t>
  </si>
  <si>
    <t>SAFEMEAT</t>
  </si>
  <si>
    <t>Scientific Advisory Group</t>
  </si>
  <si>
    <t>Seafood Exporters Consultative Committee</t>
  </si>
  <si>
    <t>Shark-Plan Representative Group</t>
  </si>
  <si>
    <t>Small Pelagic Fishery, Southern Squid Jig Fishery, Commonwealth Trawl Sector and Gillnet, Hook and Trap Sectors Management Advisory Committee</t>
  </si>
  <si>
    <t>Southern Bluefin Tuna Fishery Management Advisory Committee</t>
  </si>
  <si>
    <t>Statutory Fishing Rights Allocation Review Panel</t>
  </si>
  <si>
    <t>Sub-Antarctic Fisheries Management Advisory Committee</t>
  </si>
  <si>
    <t>Sub-committee on Aquatic Animal Health</t>
  </si>
  <si>
    <t>Sub-committee on Domestic Quarantine and Market Access</t>
  </si>
  <si>
    <t>Sub-committee on National Plant Health Surveillance</t>
  </si>
  <si>
    <t>Sub-committee on Plant Health Diagnostics</t>
  </si>
  <si>
    <t>Sustainable Diversion Limit Adjustment Assessment Committee</t>
  </si>
  <si>
    <t>Torres Strait Protected Zone Joint Authority</t>
  </si>
  <si>
    <t>Tropical Tuna Management Advisory Committee</t>
  </si>
  <si>
    <t>Water Efficiency Labelling and Standards Regulator</t>
  </si>
  <si>
    <t>Western Australian Fisheries Joint Authority</t>
  </si>
  <si>
    <t>Australian Egg Corporation Limited</t>
  </si>
  <si>
    <t>Australian Livestock Export Corporation Ltd</t>
  </si>
  <si>
    <t>Australian Meat Processor Corporation Limited</t>
  </si>
  <si>
    <t>Australian Pork Limited</t>
  </si>
  <si>
    <t>Australian Wool Innovation Limited</t>
  </si>
  <si>
    <t>Forest and Wood Products Australia Limited</t>
  </si>
  <si>
    <t>Horticulture Innovation Australia Limited</t>
  </si>
  <si>
    <t>Meat and Livestock Australia Limited</t>
  </si>
  <si>
    <t>Sugar Research Australia Limited</t>
  </si>
  <si>
    <t>Administrative Review Council</t>
  </si>
  <si>
    <t>Attorney-General's Department</t>
  </si>
  <si>
    <t>Admiralty Rules Committee</t>
  </si>
  <si>
    <t>Australian Institute of Police Management</t>
  </si>
  <si>
    <t>Australian Federal Police</t>
  </si>
  <si>
    <t>Bankruptcy Reform Consultative Forum</t>
  </si>
  <si>
    <t>Family Law Council</t>
  </si>
  <si>
    <t>Information Advisory Committee</t>
  </si>
  <si>
    <t>Office of the Australian Information Commissioner</t>
  </si>
  <si>
    <t>Interception Consultative Committee</t>
  </si>
  <si>
    <t>Intercountry Adoption Central Authorities</t>
  </si>
  <si>
    <t>Inter-Governmental Committee on the Australian Crime Commission</t>
  </si>
  <si>
    <t>National Cybercrime Working Group</t>
  </si>
  <si>
    <t>National Identity Security Coordination Group</t>
  </si>
  <si>
    <t>Natural Disaster Relief and Recovery Arrangements Stakeholder Group</t>
  </si>
  <si>
    <t>Precursor Advisory Group</t>
  </si>
  <si>
    <t>Precursor Industry Reference Group</t>
  </si>
  <si>
    <t>Privacy Advisory Committee</t>
  </si>
  <si>
    <t>Secret Network Owners Committee</t>
  </si>
  <si>
    <t>Senior Officers Group on Organised Crime</t>
  </si>
  <si>
    <t>Trusted Information Sharing Network for Critical Infrastructure Resilience</t>
  </si>
  <si>
    <t>Law Courts Ltd</t>
  </si>
  <si>
    <t>Administrative Appeals Tribunal</t>
  </si>
  <si>
    <t>Australian Commission for Law Enforcement Integrity</t>
  </si>
  <si>
    <t>Australian Criminal Intelligence Commission</t>
  </si>
  <si>
    <t>Australian Financial Security Authority</t>
  </si>
  <si>
    <t>Australian Human Rights Commission</t>
  </si>
  <si>
    <t>Australian Institute of Criminology</t>
  </si>
  <si>
    <t>Australian Law Reform Commission</t>
  </si>
  <si>
    <t>Australian Security Intelligence Organisation</t>
  </si>
  <si>
    <t>Australian Transaction Reports and Analysis Centre</t>
  </si>
  <si>
    <t>Federal Court of Australia</t>
  </si>
  <si>
    <t>Office of Parliamentary Counsel</t>
  </si>
  <si>
    <t>Office of the Director of Public Prosecutions</t>
  </si>
  <si>
    <t>Australian Cybercrime Online Reporting Network - Joint Management Group</t>
  </si>
  <si>
    <t>Australian Government Solicitor</t>
  </si>
  <si>
    <t>Australia-New Zealand Emergency Management Committee</t>
  </si>
  <si>
    <t>Computer Emergency Response Team Australia</t>
  </si>
  <si>
    <t>Defence Force Discipline Appeal Tribunal</t>
  </si>
  <si>
    <t>Document Verification Service Advisory Board</t>
  </si>
  <si>
    <t>Firearms and Weapons Policy Working Group</t>
  </si>
  <si>
    <t>National Archives of Australia Advisory Council</t>
  </si>
  <si>
    <t>National Native Title Tribunal</t>
  </si>
  <si>
    <t>ABC Advisory Council</t>
  </si>
  <si>
    <t>Australian Broadcasting Corporation</t>
  </si>
  <si>
    <t>Australia Post Stakeholder Council</t>
  </si>
  <si>
    <t>Classification Board</t>
  </si>
  <si>
    <t>Classification Review Board</t>
  </si>
  <si>
    <t>Consumer Consultative Forum</t>
  </si>
  <si>
    <t>Australian Communications and Media Authority</t>
  </si>
  <si>
    <t>Film Certification Advisory Board</t>
  </si>
  <si>
    <t>National Broadband Network Liaison Group</t>
  </si>
  <si>
    <t>National Cultural Heritage Committee</t>
  </si>
  <si>
    <t>Numbering Advisory Committee</t>
  </si>
  <si>
    <t>Online Safety Consultative Working Group</t>
  </si>
  <si>
    <t>Protection Zone Advisory Committee</t>
  </si>
  <si>
    <t>Public Lending Right Committee</t>
  </si>
  <si>
    <t>SBS Community Advisory Committee</t>
  </si>
  <si>
    <t>Special Broadcasting Service Corporation</t>
  </si>
  <si>
    <t>Stay Smart Online</t>
  </si>
  <si>
    <t>Youth Advisory Group on Cybersafety</t>
  </si>
  <si>
    <t>Australian Communications Consumer Action Network</t>
  </si>
  <si>
    <t>Community Broadcasting Foundation Limited</t>
  </si>
  <si>
    <t>NBN Co Spectrum Pty Ltd ACN 094 085 024</t>
  </si>
  <si>
    <t>NBN Co Limited</t>
  </si>
  <si>
    <t>Australia Council</t>
  </si>
  <si>
    <t>Australian Film, Television and Radio School</t>
  </si>
  <si>
    <t>Australian Postal Corporation</t>
  </si>
  <si>
    <t>Bundanon Trust</t>
  </si>
  <si>
    <t>National Film and Sound Archive of Australia</t>
  </si>
  <si>
    <t>National Gallery of Australia</t>
  </si>
  <si>
    <t>National Library of Australia</t>
  </si>
  <si>
    <t>National Museum of Australia</t>
  </si>
  <si>
    <t>National Portrait Gallery of Australia</t>
  </si>
  <si>
    <t>Screen Australia</t>
  </si>
  <si>
    <t>Communications Sector Group</t>
  </si>
  <si>
    <t>Communications Security and Enforcement Roundtable</t>
  </si>
  <si>
    <t>Regional Telecommunications Independent Review Committee</t>
  </si>
  <si>
    <t>AP International Holdings Pty Ltd</t>
  </si>
  <si>
    <t>APost Accelerator Pty Ltd</t>
  </si>
  <si>
    <t>Australia Post Services Pty Ltd</t>
  </si>
  <si>
    <t>Australia Post Transaction Services Pty Ltd</t>
  </si>
  <si>
    <t>Australian Express Freight Pty Ltd</t>
  </si>
  <si>
    <t>Australian Express Transport Pty Ltd</t>
  </si>
  <si>
    <t>AUX Investments Pty Ltd</t>
  </si>
  <si>
    <t>Darra No. 1 Trust</t>
  </si>
  <si>
    <t>Darra No. 2 Trust</t>
  </si>
  <si>
    <t>Decipha Pty Ltd</t>
  </si>
  <si>
    <t>Mardarne No 1 Trust</t>
  </si>
  <si>
    <t>Mardarne Pty Ltd</t>
  </si>
  <si>
    <t>Minchinbury No. 1 Trust</t>
  </si>
  <si>
    <t>Minchinbury No. 2 Trust</t>
  </si>
  <si>
    <t>POLi Payments Pty Ltd</t>
  </si>
  <si>
    <t>SecurePay Holdings Pty Ltd</t>
  </si>
  <si>
    <t>SecurePay Pty Ltd</t>
  </si>
  <si>
    <t>Australian Air Force (Royal Australian Air Force)</t>
  </si>
  <si>
    <t>Department of Defence</t>
  </si>
  <si>
    <t>Australian Army</t>
  </si>
  <si>
    <t>Australian Defence College</t>
  </si>
  <si>
    <t>Australian Defence Force Financial Services Consumer Centre</t>
  </si>
  <si>
    <t>Australian Signals Directorate</t>
  </si>
  <si>
    <t>Chief Judge Advocate</t>
  </si>
  <si>
    <t>Defence Families of Australia</t>
  </si>
  <si>
    <t>Defence Force Advocate</t>
  </si>
  <si>
    <t>Defence Honours and Awards Appeals Tribunal</t>
  </si>
  <si>
    <t>Defence Intelligence Organisation</t>
  </si>
  <si>
    <t>Director of Military Prosecutions</t>
  </si>
  <si>
    <t>Forces Entertainment Board</t>
  </si>
  <si>
    <t>Inspector-General of the Australian Defence Force</t>
  </si>
  <si>
    <t>Judge Advocate General and Deputy Judge Advocate Generals</t>
  </si>
  <si>
    <t>Office of Reserve Service Protection</t>
  </si>
  <si>
    <t>Registrar of Military Justice</t>
  </si>
  <si>
    <t>Religious Advisory Committee to the Services</t>
  </si>
  <si>
    <t>Chief of the Defence Force</t>
  </si>
  <si>
    <t>Woomera Prohibited Area Advisory Board</t>
  </si>
  <si>
    <t>Australian Cyber Security Centre</t>
  </si>
  <si>
    <t>Australian Defence Force Cover Scheme (ADF Cover)</t>
  </si>
  <si>
    <t>Australian Defence Force Superannuation Scheme (ADF Super)</t>
  </si>
  <si>
    <t>Australian Navy (Royal Australian Navy)</t>
  </si>
  <si>
    <t>Centre for Defence Industry Capability</t>
  </si>
  <si>
    <t>Director of Defence Counsel Services</t>
  </si>
  <si>
    <t>First Principles Review Oversight Board</t>
  </si>
  <si>
    <t>Vice Chief of the Defence Force</t>
  </si>
  <si>
    <t>Young Endeavour Youth Scheme</t>
  </si>
  <si>
    <t>Defence Health Limited</t>
  </si>
  <si>
    <t>Army and Air Force Canteen Service</t>
  </si>
  <si>
    <t>Australian Military Forces Relief Trust Fund</t>
  </si>
  <si>
    <t>Australian Strategic Policy Institute Limited</t>
  </si>
  <si>
    <t>Defence Housing Australia</t>
  </si>
  <si>
    <t>RAAF Welfare Recreational Company</t>
  </si>
  <si>
    <t>Royal Australian Air Force Veterans Residences Trust Fund</t>
  </si>
  <si>
    <t>Royal Australian Air Force Welfare Trust Fund</t>
  </si>
  <si>
    <t>Royal Australian Navy Central Canteens Board (Royal Australian Navy Central Canteens Fund)</t>
  </si>
  <si>
    <t>Royal Australian Navy Relief Trust Fund</t>
  </si>
  <si>
    <t>Asia Pacific Centre for Military Law</t>
  </si>
  <si>
    <t>Australian Civil-Military Centre</t>
  </si>
  <si>
    <t>Australian Government Security Vetting Agency</t>
  </si>
  <si>
    <t>Australian Hydrographic Service</t>
  </si>
  <si>
    <t>Australian Maritime Defence Council</t>
  </si>
  <si>
    <t>DHA Advisory Committee</t>
  </si>
  <si>
    <t>Crace Developments - Investments in Associates</t>
  </si>
  <si>
    <t>DHA Investment Management Ltd</t>
  </si>
  <si>
    <t>Lyons Joint Venture</t>
  </si>
  <si>
    <t>Navy Health Ltd</t>
  </si>
  <si>
    <t>The Sanctuary - Wattle Grove - Interest in Joint Venture Development</t>
  </si>
  <si>
    <t>Australian National University</t>
  </si>
  <si>
    <t>Higher Education</t>
  </si>
  <si>
    <t>Aboriginal and Torres Strait Islander Education Advisory Group</t>
  </si>
  <si>
    <t>COAG Education Council</t>
  </si>
  <si>
    <t>Australia Indonesia Centre</t>
  </si>
  <si>
    <t>Australian Industry and Skills Committee</t>
  </si>
  <si>
    <t>Australian-American Educational Foundation (Fulbright Commission)</t>
  </si>
  <si>
    <t>Early Childhood Policy Group</t>
  </si>
  <si>
    <t>Australian Education Senior Officials Committee (AESOC)</t>
  </si>
  <si>
    <t>Schools Policy Group</t>
  </si>
  <si>
    <t>ANU Enterprise Pty Limited</t>
  </si>
  <si>
    <t>Australian Scientific Instruments Pty Limited</t>
  </si>
  <si>
    <t>National Centre for Vocational Education Research Ltd</t>
  </si>
  <si>
    <t>Australian Curriculum, Assessment and Reporting Authority</t>
  </si>
  <si>
    <t>Australian Institute for Teaching and School Leadership Limited</t>
  </si>
  <si>
    <t>Australian Institute of Aboriginal and Torres Strait Islander Studies</t>
  </si>
  <si>
    <t>Australian Research Council</t>
  </si>
  <si>
    <t>Tertiary Education Quality and Standards Agency</t>
  </si>
  <si>
    <t>Australia India Education Council</t>
  </si>
  <si>
    <t>Copyright Advisory Group</t>
  </si>
  <si>
    <t>Data Strategy Group</t>
  </si>
  <si>
    <t>Higher Education Standards Panel</t>
  </si>
  <si>
    <t>International Assessments Joint National Advisory Committee</t>
  </si>
  <si>
    <t>Safe and Supportive School Communities Working Group</t>
  </si>
  <si>
    <t>Trades Recognition Australia</t>
  </si>
  <si>
    <t>Tuition Protection Service Director</t>
  </si>
  <si>
    <t>ANU (UK) Foundation</t>
  </si>
  <si>
    <t>ANU MTAA Super Venture Capital Partnership, LP</t>
  </si>
  <si>
    <t>ANU MTAA Super Venture Capital Pty Limited</t>
  </si>
  <si>
    <t>Australian Children's Education and Care Quality Authority</t>
  </si>
  <si>
    <t>Education Services Australia</t>
  </si>
  <si>
    <t>The Social Research Centre Pty Limited</t>
  </si>
  <si>
    <t>Coal Mining Industry (Long Service Leave Funding) Corporation</t>
  </si>
  <si>
    <t>Comcare</t>
  </si>
  <si>
    <t>Seafarers Safety, Rehabilitation and Compensation Authority</t>
  </si>
  <si>
    <t>Safety, Rehabilitation and Compensation Commission</t>
  </si>
  <si>
    <t>Asbestos Safety and Eradication Agency</t>
  </si>
  <si>
    <t>Australian Building and Construction Commission</t>
  </si>
  <si>
    <t>Fair Work Commission</t>
  </si>
  <si>
    <t>Safe Work Australia</t>
  </si>
  <si>
    <t>Workplace Gender Equality Agency</t>
  </si>
  <si>
    <t>Asbestos Safety and Eradication Agency Council</t>
  </si>
  <si>
    <t>Federal Safety Commissioner</t>
  </si>
  <si>
    <t>National Workplace Relations Consultative Council</t>
  </si>
  <si>
    <t>Bureau of Meteorology</t>
  </si>
  <si>
    <t>Director of National Parks</t>
  </si>
  <si>
    <t>Great Barrier Reef Marine Park Authority</t>
  </si>
  <si>
    <t>Australia-Netherlands Committee on Old Dutch Shipwrecks</t>
  </si>
  <si>
    <t>COAG Energy Council</t>
  </si>
  <si>
    <t>COAG Energy Council Government GeoScience Information Committee</t>
  </si>
  <si>
    <t>COAG Energy Council National Gas Emergency Response Advisory Committee</t>
  </si>
  <si>
    <t>COAG Energy Council Senior Committee of Officials</t>
  </si>
  <si>
    <t>COAG Energy Council Upstream Petroleum Resources Working Group</t>
  </si>
  <si>
    <t>Emissions Reduction Assurance Committee</t>
  </si>
  <si>
    <t>Energy Consumers Australia</t>
  </si>
  <si>
    <t>Historic Shipwrecks Delegates Committee</t>
  </si>
  <si>
    <t>Independent Scientific Committee on Wind Turbines</t>
  </si>
  <si>
    <t>Indigenous Reef Advisory Committee</t>
  </si>
  <si>
    <t>National Landcare Advisory Committee</t>
  </si>
  <si>
    <t>Natural Heritage Ministerial Board</t>
  </si>
  <si>
    <t>Office of the Threatened Species Commissioner</t>
  </si>
  <si>
    <t>Reef 2050 Advisory Committee</t>
  </si>
  <si>
    <t>Great Barrier Reef Ministerial Forum</t>
  </si>
  <si>
    <t>Reef 2050 Plan Independent Expert Panel</t>
  </si>
  <si>
    <t>Reef Integrated Monitoring and Reporting Program - Steering Group</t>
  </si>
  <si>
    <t>Tourism Reef Advisory Committee</t>
  </si>
  <si>
    <t>Uluru-Kata Tjuta Board of Management</t>
  </si>
  <si>
    <t>Australian Renewable Energy Agency</t>
  </si>
  <si>
    <t>Clean Energy Finance Corporation</t>
  </si>
  <si>
    <t>Clean Energy Regulator</t>
  </si>
  <si>
    <t>Climate Change Authority</t>
  </si>
  <si>
    <t>Sydney Harbour Federation Trust</t>
  </si>
  <si>
    <t>Alligator Rivers Region Advisory Committee</t>
  </si>
  <si>
    <t>Alligator Rivers Region Technical Committee</t>
  </si>
  <si>
    <t>Australian Heritage Council</t>
  </si>
  <si>
    <t>Australian World Heritage Advisory Committee</t>
  </si>
  <si>
    <t>Booderee National Park Board of Management</t>
  </si>
  <si>
    <t>Bureau of Meteorology Jurisdictional Reference Group on Water Information</t>
  </si>
  <si>
    <t>Commercial Building Disclosure Forum</t>
  </si>
  <si>
    <t>Commonwealth Environmental Water Holder</t>
  </si>
  <si>
    <t>Commonwealth Environmental Water Office</t>
  </si>
  <si>
    <t>Fuel Standards Consultative Committee</t>
  </si>
  <si>
    <t>Hazardous Waste Technical Group</t>
  </si>
  <si>
    <t>Independent Expert Scientific Committee on Coal Seam Gas and Large Coal Mining Development</t>
  </si>
  <si>
    <t>Indigenous Advisory Committee</t>
  </si>
  <si>
    <t>Kakadu Board of Management</t>
  </si>
  <si>
    <t>Land Sector Carbon and Biodiversity Board</t>
  </si>
  <si>
    <t>Local Marine Advisory Committees - Bowen-Burdekin</t>
  </si>
  <si>
    <t>Local Marine Advisory Committees - Burnett</t>
  </si>
  <si>
    <t>Local Marine Advisory Committees - Cairns</t>
  </si>
  <si>
    <t>Local Marine Advisory Committees - Cape York</t>
  </si>
  <si>
    <t>Local Marine Advisory Committees - Capricorn Coast</t>
  </si>
  <si>
    <t>Local Marine Advisory Committees - Cassowary Coast</t>
  </si>
  <si>
    <t>Local Marine Advisory Committees - Douglas</t>
  </si>
  <si>
    <t>Local Marine Advisory Committees - Gladstone</t>
  </si>
  <si>
    <t>Local Marine Advisory Committees - Hinchinbrook</t>
  </si>
  <si>
    <t>Local Marine Advisory Committees - Mackay</t>
  </si>
  <si>
    <t>Local Marine Advisory Committees - Townsville</t>
  </si>
  <si>
    <t>Local Marine Advisory Committees - Whitsunday</t>
  </si>
  <si>
    <t>National Environment Protection Council</t>
  </si>
  <si>
    <t>National Operating Committee on Jet Fuel Assurance</t>
  </si>
  <si>
    <t>National Wildlife Corridors Committee</t>
  </si>
  <si>
    <t>Reef Water Quality Independent Science Panel</t>
  </si>
  <si>
    <t>Reef Water Quality Protection Plan Partnership Committee</t>
  </si>
  <si>
    <t>Rock Art Foundation Committee</t>
  </si>
  <si>
    <t>Threatened Species Scientific Committee</t>
  </si>
  <si>
    <t>Australian Energy Market Commission</t>
  </si>
  <si>
    <t>Australian Energy Market Operator</t>
  </si>
  <si>
    <t>Australian Electoral Commission</t>
  </si>
  <si>
    <t>Finance</t>
  </si>
  <si>
    <t>COMCAR</t>
  </si>
  <si>
    <t>Commonwealth Superannuation Scheme</t>
  </si>
  <si>
    <t>Defence Force Retirement and Death Benefits Scheme</t>
  </si>
  <si>
    <t>Independent Communications Committee</t>
  </si>
  <si>
    <t>Public Sector Superannuation Scheme</t>
  </si>
  <si>
    <t>AHL Opal Fund</t>
  </si>
  <si>
    <t>Future Fund Management Agency</t>
  </si>
  <si>
    <t>Ares Credit Strategies Feeder III UK, LP</t>
  </si>
  <si>
    <t>Clocktower FF LP</t>
  </si>
  <si>
    <t>Elementum Tranquillius Fund Ltd</t>
  </si>
  <si>
    <t>Epicentre Co-Investment 1 LP</t>
  </si>
  <si>
    <t>FFH No.3 Trust</t>
  </si>
  <si>
    <t>Greenspring GE III Master LP</t>
  </si>
  <si>
    <t>Hayfin Opal III LP</t>
  </si>
  <si>
    <t>Ionic Volatility Arbitrage Fund III Ltd</t>
  </si>
  <si>
    <t>Ionic Volatility Arbitrage Master Fund III Ltd</t>
  </si>
  <si>
    <t>Lake Constance LP</t>
  </si>
  <si>
    <t>North Haven Real Estate Fund VIII Co-Investments No.1 LP</t>
  </si>
  <si>
    <t>Parliamentary Retiring Allowances Trust</t>
  </si>
  <si>
    <t>QS FF Emerging Markets Feeder L.P.</t>
  </si>
  <si>
    <t>QS FF Emerging Markets L.P.</t>
  </si>
  <si>
    <t>Quadrant Private Equity No.4C</t>
  </si>
  <si>
    <t>Queenscliff Trust</t>
  </si>
  <si>
    <t>RCP FF Small Buyout Co-Investment Fund II, L.P.</t>
  </si>
  <si>
    <t>SEIF II Co-Invest FF LLC</t>
  </si>
  <si>
    <t>ASC Pty Ltd</t>
  </si>
  <si>
    <t>Commonwealth Superannuation Corporation</t>
  </si>
  <si>
    <t>Australian Political Exchange Council</t>
  </si>
  <si>
    <t>Budget and Financial Framework Advisory Committee</t>
  </si>
  <si>
    <t>Comcover</t>
  </si>
  <si>
    <t>Future Fund Board of Guardians</t>
  </si>
  <si>
    <t>Heads of Treasury Accounting and Reporting Advisory Committee (Australia)</t>
  </si>
  <si>
    <t>Military Superannuation and Benefits Scheme</t>
  </si>
  <si>
    <t>Public Sector Superannuation Accumulation Plan</t>
  </si>
  <si>
    <t>Adams Street Global Opportunities Secondary Fund II-A, L.P.</t>
  </si>
  <si>
    <t>Adams Street Partnership Fund - 2009 Non-US Emerging Markets Fund-A, L.P.</t>
  </si>
  <si>
    <t>Advent International GPE VII-F L.P.</t>
  </si>
  <si>
    <t>Archer Capital GF Trust 2C</t>
  </si>
  <si>
    <t>Archer Capital Trust 5C</t>
  </si>
  <si>
    <t>Ares Credit Strategies Feeder Fund III L.P.</t>
  </si>
  <si>
    <t>Ares Credit Strategies Fund III, L.P.</t>
  </si>
  <si>
    <t>Ares CSF III Luxembourg SARL</t>
  </si>
  <si>
    <t>Ares Private Debt Strategies Fund III, L.P.</t>
  </si>
  <si>
    <t>ASC AWD Shipbuilder Pty Ltd</t>
  </si>
  <si>
    <t>ASC Modules Pty Ltd</t>
  </si>
  <si>
    <t>ASP Offshore Company Limited - 2009 Non-US Emerging Markets Fund-A</t>
  </si>
  <si>
    <t>ASP Offshore Company Limited - Global Opportunities Secondary Fund II-A</t>
  </si>
  <si>
    <t>Berkshire FF Multifamily Co-Investment Fund, L.P.</t>
  </si>
  <si>
    <t>Berkshire FF Multifamily Co-Investment REIT</t>
  </si>
  <si>
    <t>Brookfield Real Estate Partners F L.P.</t>
  </si>
  <si>
    <t>Bulk Maritime Partners III Ltd</t>
  </si>
  <si>
    <t>Caiman IV-A FIV Sub LLC</t>
  </si>
  <si>
    <t>Deep Blue Tech Pty Ltd</t>
  </si>
  <si>
    <t>Fairchild Offshore Fund II L.P.</t>
  </si>
  <si>
    <t>Future Fund Investment Company No.1 Pty Ltd</t>
  </si>
  <si>
    <t>Future Fund Investment Company No.2 Pty Ltd</t>
  </si>
  <si>
    <t>Future Fund Investment Company No.3 Pty Ltd</t>
  </si>
  <si>
    <t>Future Fund Investment Company No.4 Pty Ltd</t>
  </si>
  <si>
    <t>Future Fund Investment Company No.5 Pty Ltd</t>
  </si>
  <si>
    <t>Future Fund Investment Company No.6 Pty Ltd</t>
  </si>
  <si>
    <t>Garrison Real Estate Fund II A L.P.</t>
  </si>
  <si>
    <t>GIP II - D1 Intermediate (Scot), L.P.</t>
  </si>
  <si>
    <t>GIP II D1 Holding I L.P.</t>
  </si>
  <si>
    <t>GIP II D3 Holding 1 (Eagle US) LLC</t>
  </si>
  <si>
    <t>GIP II-D1 Intermediate Eagle AIV 1 L.P.</t>
  </si>
  <si>
    <t>Global Hedged Strategies Fund Ltd</t>
  </si>
  <si>
    <t>Global Infrastructure Partners - Co-Invest IV L.P.</t>
  </si>
  <si>
    <t>Global Infrastructure Partners II-D1, L.P.</t>
  </si>
  <si>
    <t>Global Infrastructure Partners II-D2, L.P.</t>
  </si>
  <si>
    <t>GPE VI-A OT Co-Investment L.P.</t>
  </si>
  <si>
    <t>Greenspring GE (Offshore) , L.P.</t>
  </si>
  <si>
    <t>Greenspring GE II (Offshore), L.P.</t>
  </si>
  <si>
    <t>Greenspring Growth Equity II, L.P.</t>
  </si>
  <si>
    <t>Greenspring Growth Equity, L.P.</t>
  </si>
  <si>
    <t>GREF II A Holdings LLC</t>
  </si>
  <si>
    <t>GREF II A REO LLC</t>
  </si>
  <si>
    <t>Hayfin Opal Holdings Limited</t>
  </si>
  <si>
    <t>Hayfin Opal Luxco 1 SARL</t>
  </si>
  <si>
    <t>Hayfin Opal Luxco 2 SARL</t>
  </si>
  <si>
    <t>Hayfin Opal Luxco 3 SARL</t>
  </si>
  <si>
    <t>HERE Co-Investment Feeder Fund I, L.P.</t>
  </si>
  <si>
    <t>HERE Co-Investment Fund I, L.P.</t>
  </si>
  <si>
    <t>Highstar Caiman IV-V Interco LLC</t>
  </si>
  <si>
    <t>Highstar Capital IV-A L.P.</t>
  </si>
  <si>
    <t>Horsley Bridge Strategic Fund, L.P.</t>
  </si>
  <si>
    <t>Lantau Overseas Fund II, L.P.</t>
  </si>
  <si>
    <t>Melbourne Holdings 1, L.P.</t>
  </si>
  <si>
    <t>Melbourne Holdings 2, L.P.</t>
  </si>
  <si>
    <t>Melbourne Holdings 8, L.P.</t>
  </si>
  <si>
    <t>Metropolitan Fund L.P.</t>
  </si>
  <si>
    <t>Oaktree FF Investment Fund AIF (Delaware), L.P.</t>
  </si>
  <si>
    <t>Oaktree FF Investment Fund Class F Holdings, L.P.</t>
  </si>
  <si>
    <t>Oaktree FF Investment Fund, L.P.</t>
  </si>
  <si>
    <t>Oaktree FF-A (Cayman) 1 CTB Ltd.</t>
  </si>
  <si>
    <t>OCM FFF Holdings CTB, LLC</t>
  </si>
  <si>
    <t>OCM FFF Holdings Ltd.</t>
  </si>
  <si>
    <t>OCM Luxembourg OPPS FFF SARL</t>
  </si>
  <si>
    <t>Pacific Alliance-FF Asia Special Situations Fund L.P.</t>
  </si>
  <si>
    <t>Pacific Alliance-FF Feeder Fund L.P.</t>
  </si>
  <si>
    <t>Quadrant Private Equity No.3C</t>
  </si>
  <si>
    <t>RCP FF Small Buyout Co-Investment Fund, L.P.</t>
  </si>
  <si>
    <t>SWG Arlington CIV B, LLC</t>
  </si>
  <si>
    <t>SWG Arlington IV-A FIV Sub, LLC</t>
  </si>
  <si>
    <t>SWG Griffith CIV B, LLC</t>
  </si>
  <si>
    <t>SWG Griffith IV-A FIV Sub, LLC</t>
  </si>
  <si>
    <t>SWG IV-A Interco LLC</t>
  </si>
  <si>
    <t>Worden Fund, L.P.</t>
  </si>
  <si>
    <t>Australian Secret Intelligence Service</t>
  </si>
  <si>
    <t>Department of Foreign Affairs and Trade</t>
  </si>
  <si>
    <t>Australia-ASEAN Council</t>
  </si>
  <si>
    <t>Australia-India Council</t>
  </si>
  <si>
    <t>Australia-Korea Foundation</t>
  </si>
  <si>
    <t>Australian Standing Committee on Tourism</t>
  </si>
  <si>
    <t>Tourism Ministers Meeting</t>
  </si>
  <si>
    <t>Australian Trade and Investment Commission (Austrade)</t>
  </si>
  <si>
    <t>Editorial Advisory Board</t>
  </si>
  <si>
    <t>National Investment Advisory Board</t>
  </si>
  <si>
    <t>Trade and Investment Ministers Meeting</t>
  </si>
  <si>
    <t>Australian Centre for International Agricultural Research</t>
  </si>
  <si>
    <t>Tourism Australia</t>
  </si>
  <si>
    <t>Australia-Indonesia Institute</t>
  </si>
  <si>
    <t>Australia-Japan Foundation</t>
  </si>
  <si>
    <t>Australian Safeguards and Non-Proliferation Office</t>
  </si>
  <si>
    <t>Commission for International Agricultural Research</t>
  </si>
  <si>
    <t>Council for Australian-Arab Relations</t>
  </si>
  <si>
    <t>Council on Australia Latin America Relations</t>
  </si>
  <si>
    <t>Independent Evaluation Committee</t>
  </si>
  <si>
    <t>Pacific Women Shaping Pacific Development Advisory Board</t>
  </si>
  <si>
    <t>Senior Official Trade and Investment Group</t>
  </si>
  <si>
    <t>Tourism Access Working Group</t>
  </si>
  <si>
    <t>Tourism Research Australia</t>
  </si>
  <si>
    <t>Australian Digital Health Agency</t>
  </si>
  <si>
    <t>Australian Institute of Health and Welfare</t>
  </si>
  <si>
    <t>Australian Sports Commission</t>
  </si>
  <si>
    <t>Aged Care Pricing Commissioner</t>
  </si>
  <si>
    <t>Aged Care Quality Advisory Council</t>
  </si>
  <si>
    <t>Aged Care Sector Committee</t>
  </si>
  <si>
    <t>Australian Digital Health Agency - Clinical and Technical Advisory Committee</t>
  </si>
  <si>
    <t>Australian Digital Health Agency - Consumer Advisory Committee</t>
  </si>
  <si>
    <t>Australian Digital Health Agency - Jurisdictional Advisory Committee</t>
  </si>
  <si>
    <t>Australian Digital Health Agency - Privacy and Security Committee</t>
  </si>
  <si>
    <t>Australian Medical Research Advisory Board</t>
  </si>
  <si>
    <t>Australian National Advisory Council on Alcohol and Drugs</t>
  </si>
  <si>
    <t>Clinical Safety Oversight Committee</t>
  </si>
  <si>
    <t>Clinical Trials Jurisdictional Working Group</t>
  </si>
  <si>
    <t>COAG Health Council</t>
  </si>
  <si>
    <t>Director of Human Biosecurity</t>
  </si>
  <si>
    <t>National Health and Medical Research Council</t>
  </si>
  <si>
    <t>Health Star Rating Advisory Committee</t>
  </si>
  <si>
    <t>Australia and New Zealand Ministerial Forum on Food Regulation</t>
  </si>
  <si>
    <t>Medicare Benefits Schedule Review Taskforce</t>
  </si>
  <si>
    <t>Jurisdictional Blood Committee</t>
  </si>
  <si>
    <t>National Immunoglobulin Governance Advisory Committee</t>
  </si>
  <si>
    <t>National Industrial Chemicals Notification and Assessment Scheme</t>
  </si>
  <si>
    <t>National Pathology Accreditation Advisory Council</t>
  </si>
  <si>
    <t>NHMRC National Institute for Dementia Research</t>
  </si>
  <si>
    <t>NICNAS Strategic Consultative Committee</t>
  </si>
  <si>
    <t>Pathology Clinical Committee</t>
  </si>
  <si>
    <t>Pharmaceutical Benefits Advisory Committee</t>
  </si>
  <si>
    <t>Pharmaceutical Benefits Remuneration Tribunal</t>
  </si>
  <si>
    <t>Pharmaceutical Services Federal Committee of Inquiry</t>
  </si>
  <si>
    <t>Primary Health Care Advisory Group</t>
  </si>
  <si>
    <t>Private Health Ministerial Advisory Committee</t>
  </si>
  <si>
    <t>General Practice Training Advisory Committee</t>
  </si>
  <si>
    <t>National Health and Medical Research Council - Commissioner of Complaints</t>
  </si>
  <si>
    <t>National Health and Medical Research Council - Council</t>
  </si>
  <si>
    <t>National Health and Medical Research Council - Embryo Research and Licensing Committee</t>
  </si>
  <si>
    <t>National Health and Medical Research Council - Health Innovation Advisory Committee</t>
  </si>
  <si>
    <t>National Health and Medical Research Council - Health Translation Advisory Committee</t>
  </si>
  <si>
    <t>Australian Commission on Safety and Quality in Health Care</t>
  </si>
  <si>
    <t>Australian National Preventive Health Agency</t>
  </si>
  <si>
    <t>Australian Radiation Protection and Nuclear Safety Agency</t>
  </si>
  <si>
    <t>Australian Sports Foundation Limited</t>
  </si>
  <si>
    <t>Cancer Australia</t>
  </si>
  <si>
    <t>Food Standards Australia New Zealand</t>
  </si>
  <si>
    <t>Independent Hospital Pricing Authority</t>
  </si>
  <si>
    <t>National Blood Authority</t>
  </si>
  <si>
    <t>National Health Funding Body</t>
  </si>
  <si>
    <t>National Mental Health Commission</t>
  </si>
  <si>
    <t>Professional Services Review</t>
  </si>
  <si>
    <t>Advisory Committee on Biologicals</t>
  </si>
  <si>
    <t>Advisory Committee on Chemicals Scheduling</t>
  </si>
  <si>
    <t>Advisory Committee on Complementary Medicines</t>
  </si>
  <si>
    <t>Advisory Committee on Medical Devices</t>
  </si>
  <si>
    <t>Advisory Committee on Medicines Scheduling</t>
  </si>
  <si>
    <t>Aged Care Financing Authority</t>
  </si>
  <si>
    <t>Agency Management Committee</t>
  </si>
  <si>
    <t>Anti-Doping Rule Violation Panel</t>
  </si>
  <si>
    <t>Australian Bleeding Disorders Registry Steering Committee</t>
  </si>
  <si>
    <t>Australian Commission on Safety and Quality in Health Care's Inter-Jurisdictional Committee</t>
  </si>
  <si>
    <t>Australian Commission on Safety and Quality in Health Care's Primary Care Committee</t>
  </si>
  <si>
    <t>Australian Commission on Safety and Quality in Health Care's Private Hospital Committee</t>
  </si>
  <si>
    <t>Australian Community Pharmacy Authority</t>
  </si>
  <si>
    <t>Australian Health Ministers' Advisory Council</t>
  </si>
  <si>
    <t>Australian Health Protection Principal Committee</t>
  </si>
  <si>
    <t>Australian Sports Drug Medical Advisory Committee</t>
  </si>
  <si>
    <t>Australian Technical Advisory Group on Immunisation</t>
  </si>
  <si>
    <t>Charter Signatories Committee</t>
  </si>
  <si>
    <t>Clinical Governance Committee</t>
  </si>
  <si>
    <t>Communicable Diseases Network Australia</t>
  </si>
  <si>
    <t>Complaints Resolution Panel</t>
  </si>
  <si>
    <t>Gene Technology Ethics and Community Consultative Committee</t>
  </si>
  <si>
    <t>Gene Technology Regulator</t>
  </si>
  <si>
    <t>Gene Technology Standing Committee</t>
  </si>
  <si>
    <t>Gene Technology Technical Advisory Committee</t>
  </si>
  <si>
    <t>Haemovigilance Advisory Committee</t>
  </si>
  <si>
    <t>Healthdirect Australia Board</t>
  </si>
  <si>
    <t>Jurisdictional Advisory Group</t>
  </si>
  <si>
    <t>Legislative and Governance Forum on Gene Technology</t>
  </si>
  <si>
    <t>Medical Services Advisory Committee</t>
  </si>
  <si>
    <t>Medicare Participation Review Committee</t>
  </si>
  <si>
    <t>Ministerial Advisory Committee on Blood Borne Viruses and Sexually Transmissible Infections</t>
  </si>
  <si>
    <t>National Health and Medical Research Council - Australian Health Ethics Committee</t>
  </si>
  <si>
    <t>National Health and Medical Research Council - Research Committee</t>
  </si>
  <si>
    <t>National Medical Training Advisory Network</t>
  </si>
  <si>
    <t>Nuclear Safety Committee</t>
  </si>
  <si>
    <t>Patient Blood Management Steering Committee</t>
  </si>
  <si>
    <t>Professional Services Review - Determining Authority</t>
  </si>
  <si>
    <t>Professional Services Review Panel</t>
  </si>
  <si>
    <t>Prostheses List Advisory Committee</t>
  </si>
  <si>
    <t>Quality Use of Pathology Committee</t>
  </si>
  <si>
    <t>Radiation Health Committee</t>
  </si>
  <si>
    <t>Therapeutic Goods (Codes of Conduct) Implementation Advisory Group</t>
  </si>
  <si>
    <t>Therapeutic Goods Advertising Code council</t>
  </si>
  <si>
    <t>Transplant Liaison Reference Group</t>
  </si>
  <si>
    <t>Aboriginal and Torres Strait Islander Health Practice Board of Australia</t>
  </si>
  <si>
    <t>Australian Health Practitioner Regulation Agency</t>
  </si>
  <si>
    <t>Chinese Medicine Board of Australia</t>
  </si>
  <si>
    <t>Chiropractic Board of Australia</t>
  </si>
  <si>
    <t>Dental Board of Australia</t>
  </si>
  <si>
    <t>Medical Board of Australia</t>
  </si>
  <si>
    <t>Medical Radiation Practice Board of Australia</t>
  </si>
  <si>
    <t>National Health Practitioner Ombudsman and Privacy Commissioner</t>
  </si>
  <si>
    <t>Nursing and Midwifery Board of Australia</t>
  </si>
  <si>
    <t>Occupational Therapy Board of Australia</t>
  </si>
  <si>
    <t>Optometry Board of Australia</t>
  </si>
  <si>
    <t>Osteopathy Board of Australia</t>
  </si>
  <si>
    <t>Pharmacy Board of Australia</t>
  </si>
  <si>
    <t>Physiotherapy Board of Australia</t>
  </si>
  <si>
    <t>Podiatry Board of Australia</t>
  </si>
  <si>
    <t>Psychology Board of Australia</t>
  </si>
  <si>
    <t>Child Support Registrar</t>
  </si>
  <si>
    <t>Welfare Payment Infrastructure Transformation Programme Expert Advisory Group</t>
  </si>
  <si>
    <t>Chief Executive Centrelink</t>
  </si>
  <si>
    <t>Chief Executive Medicare</t>
  </si>
  <si>
    <t>Child Support National Stakeholder Engagement Group</t>
  </si>
  <si>
    <t>National Multicultural Advisory Group</t>
  </si>
  <si>
    <t>Stakeholder Consultative Group</t>
  </si>
  <si>
    <t>Australian Border Force</t>
  </si>
  <si>
    <t>Australian Border Force Commissioner</t>
  </si>
  <si>
    <t>National Border Targeting Centre</t>
  </si>
  <si>
    <t>National Committee on Trade Facilitation</t>
  </si>
  <si>
    <t>National Customs Brokers Licensing Advisory Committee</t>
  </si>
  <si>
    <t>Operation Sovereign Borders (Joint Agency Task Force)</t>
  </si>
  <si>
    <t>Translation and Interpreting Service</t>
  </si>
  <si>
    <t>Education Visa Consultative Committee</t>
  </si>
  <si>
    <t>Ministerial Advisory Council on Skilled Migration</t>
  </si>
  <si>
    <t>National Passengers Facilitation Committee</t>
  </si>
  <si>
    <t>National Sea Passenger Facilitation Committee</t>
  </si>
  <si>
    <t>Skilled Migration Officials Group</t>
  </si>
  <si>
    <t>Tourism Visa Advisory Group</t>
  </si>
  <si>
    <t>Australian Institute of Marine Science</t>
  </si>
  <si>
    <t>Australian Nuclear Science and Technology Organisation</t>
  </si>
  <si>
    <t>Commonwealth Scientific and Industrial Research Organisation</t>
  </si>
  <si>
    <t>Northern Australia Infrastructure Facility</t>
  </si>
  <si>
    <t>Australia Telescope National Facility Steering Committee</t>
  </si>
  <si>
    <t>Australia Telescope Time Assignment Committee</t>
  </si>
  <si>
    <t>Australia Telescope User Committee</t>
  </si>
  <si>
    <t>Australian Industry Participation Authority</t>
  </si>
  <si>
    <t>Australia-New Zealand Square Kilometre Array Coordination Committee</t>
  </si>
  <si>
    <t>COAG Industry and Skills Council</t>
  </si>
  <si>
    <t>Innovation and Science Australia</t>
  </si>
  <si>
    <t>Growth Centres Advisory Committee</t>
  </si>
  <si>
    <t>Marine National Facility Scientific Advisory Committee</t>
  </si>
  <si>
    <t>National Marine Science Committee</t>
  </si>
  <si>
    <t>Questacon Advisory Council</t>
  </si>
  <si>
    <t>ANSTO Nuclear Medicine Pty Ltd</t>
  </si>
  <si>
    <t>CSIRO Financial Services Pty Ltd</t>
  </si>
  <si>
    <t>Science and Industry Endowment Fund</t>
  </si>
  <si>
    <t>National Offshore Petroleum Safety and Environmental Management Authority</t>
  </si>
  <si>
    <t>Anti-Dumping Commission</t>
  </si>
  <si>
    <t>Anti-Dumping Review Panel</t>
  </si>
  <si>
    <t>Australian Building Codes Board</t>
  </si>
  <si>
    <t>Building Ministers' Forum</t>
  </si>
  <si>
    <t>Carbon Net Intergovernmental Steering Committee</t>
  </si>
  <si>
    <t>Chief Scientist</t>
  </si>
  <si>
    <t>International Trade Remedies Forum</t>
  </si>
  <si>
    <t>Joint Accreditation System of Australia/New Zealand Governing Board</t>
  </si>
  <si>
    <t>Maralinga Land and Environment Management Committee</t>
  </si>
  <si>
    <t>National Measurement Institute</t>
  </si>
  <si>
    <t>National Offshore Petroleum Titles Administrator</t>
  </si>
  <si>
    <t>Science and Industry Endowment Fund Advisory Council</t>
  </si>
  <si>
    <t>ANSTO Inc</t>
  </si>
  <si>
    <t>Fundación CSIRO Chile Research</t>
  </si>
  <si>
    <t>Industry Capability Network Limited</t>
  </si>
  <si>
    <t>Infrastructure Australia</t>
  </si>
  <si>
    <t>Acting Administrator of the Indian Ocean Territories (Christmas Island and Cocos (Keeling) Island)</t>
  </si>
  <si>
    <t>Administrator of Norfolk Island</t>
  </si>
  <si>
    <t>Administrator of the Indian Ocean Territories (Christmas Island and Cocos (Keeling) Islands)</t>
  </si>
  <si>
    <t>Administrator of the Northern Territory</t>
  </si>
  <si>
    <t>Australian Motor Vehicle Certification Board</t>
  </si>
  <si>
    <t>Australian Road Research Board Group Limited</t>
  </si>
  <si>
    <t>Aviation Access Forum</t>
  </si>
  <si>
    <t>Canberra National Memorials Committee</t>
  </si>
  <si>
    <t>COAG Transport and Infrastructure Council</t>
  </si>
  <si>
    <t>Deputy Administrator of the Indian Ocean Territories (Christmas Island and Cocos (Keeling) Islands)</t>
  </si>
  <si>
    <t>International Air Services Commission</t>
  </si>
  <si>
    <t>Jervis Bay Territory Emergency Management Committee</t>
  </si>
  <si>
    <t>Jervis Bay Territory Fire Management Committee</t>
  </si>
  <si>
    <t>National Accessible Public Transport Advisory Committee</t>
  </si>
  <si>
    <t>Technical Liaison Group</t>
  </si>
  <si>
    <t>Moorebank Intermodal Development Investment Nominees Pty Ltd</t>
  </si>
  <si>
    <t>Moorebank Intermodal Company Limited</t>
  </si>
  <si>
    <t>Moorebank Intermodal Development Rail Nominees Pty Ltd</t>
  </si>
  <si>
    <t>Moorebank Precinct Nominees Pty Ltd</t>
  </si>
  <si>
    <t>National Heavy Vehicle Regulator</t>
  </si>
  <si>
    <t>Airservices Australia</t>
  </si>
  <si>
    <t>Australian Maritime Safety Authority</t>
  </si>
  <si>
    <t>Australian Rail Track Corporation Limited</t>
  </si>
  <si>
    <t>Australian Transport Safety Bureau</t>
  </si>
  <si>
    <t>Civil Aviation Safety Authority</t>
  </si>
  <si>
    <t>National Capital Authority</t>
  </si>
  <si>
    <t>National Transport Commission</t>
  </si>
  <si>
    <t>Administrator of Vehicle Standards</t>
  </si>
  <si>
    <t>Aircraft Noise Ombudsman</t>
  </si>
  <si>
    <t>Airport Environment Officers</t>
  </si>
  <si>
    <t>Associate Administrators of Vehicle Standards</t>
  </si>
  <si>
    <t>Austroads</t>
  </si>
  <si>
    <t>Black Spot Consultative Panels</t>
  </si>
  <si>
    <t>Infrastructure Working Group</t>
  </si>
  <si>
    <t>Inspector of Transport Security</t>
  </si>
  <si>
    <t>Motor Vehicle Standards Review Panel</t>
  </si>
  <si>
    <t>RDA ACT Australian Capital Territory</t>
  </si>
  <si>
    <t>RDA NSW Central Coast</t>
  </si>
  <si>
    <t>RDA NSW Central West</t>
  </si>
  <si>
    <t>RDA NSW Far South Coast</t>
  </si>
  <si>
    <t>RDA NSW Far West</t>
  </si>
  <si>
    <t>RDA NSW Hunter</t>
  </si>
  <si>
    <t>RDA NSW Illawarra</t>
  </si>
  <si>
    <t>RDA NSW Mid North Coast</t>
  </si>
  <si>
    <t>RDA NSW Murray</t>
  </si>
  <si>
    <t>RDA NSW Northern Inland</t>
  </si>
  <si>
    <t>RDA NSW Northern Rivers</t>
  </si>
  <si>
    <t>RDA NSW Orana</t>
  </si>
  <si>
    <t>RDA NSW Riverina</t>
  </si>
  <si>
    <t>RDA NSW Southern Inland</t>
  </si>
  <si>
    <t>RDA NSW Sydney</t>
  </si>
  <si>
    <t>RDA NT Northern Territory</t>
  </si>
  <si>
    <t>RDA QLD Darling Downs &amp; South West</t>
  </si>
  <si>
    <t>RDA QLD Far North Queensland &amp; Torres Strait</t>
  </si>
  <si>
    <t>RDA QLD Gold Coast</t>
  </si>
  <si>
    <t>RDA QLD Ipswich &amp; West Moreton</t>
  </si>
  <si>
    <t>RDA QLD Logan &amp; Redlands</t>
  </si>
  <si>
    <t>RDA QLD Mackay-Isaac-Whitsunday</t>
  </si>
  <si>
    <t>RDA QLD Moreton Bay</t>
  </si>
  <si>
    <t>RDA QLD Sunshine Coast</t>
  </si>
  <si>
    <t>RDA QLD Townsville &amp; North West</t>
  </si>
  <si>
    <t>RDA QLD Wide Bay Burnett</t>
  </si>
  <si>
    <t>RDA SA Adelaide Hills, Fleurieu &amp; Kangaroo Island</t>
  </si>
  <si>
    <t>RDA SA Adelaide Metropolitan</t>
  </si>
  <si>
    <t>RDA SA Barossa</t>
  </si>
  <si>
    <t>RDA SA Far North</t>
  </si>
  <si>
    <t>RDA SA Limestone Coast</t>
  </si>
  <si>
    <t>RDA SA Murraylands &amp; Riverland</t>
  </si>
  <si>
    <t>RDA SA Whyalla &amp; Eyre Peninsula</t>
  </si>
  <si>
    <t>RDA SA Yorke &amp; Mid North</t>
  </si>
  <si>
    <t>RDA TAS Tasmania</t>
  </si>
  <si>
    <t>RDA VIC Barwon South West</t>
  </si>
  <si>
    <t>RDA VIC Gippsland</t>
  </si>
  <si>
    <t>RDA VIC Grampians</t>
  </si>
  <si>
    <t>RDA VIC Hume</t>
  </si>
  <si>
    <t>RDA VIC Loddon Mallee</t>
  </si>
  <si>
    <t>RDA WA Goldfields Esperance</t>
  </si>
  <si>
    <t>RDA WA Great Southern</t>
  </si>
  <si>
    <t>RDA WA Kimberley</t>
  </si>
  <si>
    <t>RDA WA Mid West Gascoyne</t>
  </si>
  <si>
    <t>RDA WA Peel</t>
  </si>
  <si>
    <t>RDA WA Perth</t>
  </si>
  <si>
    <t>RDA WA Pilbara</t>
  </si>
  <si>
    <t>RDA WA South West</t>
  </si>
  <si>
    <t>RDA WA Wheatbelt</t>
  </si>
  <si>
    <t>Registrar of Liner Shipping</t>
  </si>
  <si>
    <t>Slot Compliance Committee</t>
  </si>
  <si>
    <t>Strategic Vehicle Safety and Environment Group</t>
  </si>
  <si>
    <t>Sydney Airport Community Forum</t>
  </si>
  <si>
    <t>Transport and Infrastructure Senior Officials' Committee</t>
  </si>
  <si>
    <t>Transport Certification Australia Limited</t>
  </si>
  <si>
    <t>Airport Building Controllers</t>
  </si>
  <si>
    <t>Aviation Security Identification Card Issuing Bodies</t>
  </si>
  <si>
    <t>Maritime Security Identification Card issuing Bodies</t>
  </si>
  <si>
    <t>National Maritime Safety Regulator</t>
  </si>
  <si>
    <t>Office of the National Rail Safety Regulator</t>
  </si>
  <si>
    <t>Sydney Airport Slot Manager</t>
  </si>
  <si>
    <t>Department of the House of Representatives</t>
  </si>
  <si>
    <t>Parliamentary Departments</t>
  </si>
  <si>
    <t>Department of the Senate</t>
  </si>
  <si>
    <t>Department of Parliamentary Services</t>
  </si>
  <si>
    <t>Parliamentary Budget Office</t>
  </si>
  <si>
    <t>Aboriginal Hostels Limited</t>
  </si>
  <si>
    <t>Department of the Prime Minister and Cabinet</t>
  </si>
  <si>
    <t>Digital Transformation Agency</t>
  </si>
  <si>
    <t>National Australia Day Council Limited</t>
  </si>
  <si>
    <t>Office of the Inspector-General of Intelligence and Security</t>
  </si>
  <si>
    <t>Office of the Official Secretary to the Governor-General</t>
  </si>
  <si>
    <t>Tiwi Land Council</t>
  </si>
  <si>
    <t>Wreck Bay Aboriginal Community Council</t>
  </si>
  <si>
    <t>Aboriginal and Torres Strait Islander Mental Health and Suicide Prevention Advisory Group</t>
  </si>
  <si>
    <t>Australian Bravery Decorations Council</t>
  </si>
  <si>
    <t>Council for the Order of Australia</t>
  </si>
  <si>
    <t>Council of Australian Governments</t>
  </si>
  <si>
    <t>Defence Force Remuneration Tribunal</t>
  </si>
  <si>
    <t>Australian Public Service Commission</t>
  </si>
  <si>
    <t>Independent National Security Legislation Monitor</t>
  </si>
  <si>
    <t>Joint Agency Coordination Centre</t>
  </si>
  <si>
    <t>Northern Australia Strategic Partnership</t>
  </si>
  <si>
    <t>Prime Minister's Business Advisory Council</t>
  </si>
  <si>
    <t>Prime Minister's Indigenous Advisory Council</t>
  </si>
  <si>
    <t>Remuneration Tribunal</t>
  </si>
  <si>
    <t>CDC Nominees (TCTP) Pty Limited</t>
  </si>
  <si>
    <t>Indigenous Business Australia</t>
  </si>
  <si>
    <t>IBA Asset Management Pty Ltd</t>
  </si>
  <si>
    <t>IBA Property Investments Pty Limited</t>
  </si>
  <si>
    <t>IBA Retail Asset Management Pty Ltd</t>
  </si>
  <si>
    <t>IBA Retail Property Trust</t>
  </si>
  <si>
    <t>IBA Tourism Asset Management Pty Ltd</t>
  </si>
  <si>
    <t>Indigenous Prosperity Fund - Cash Fund</t>
  </si>
  <si>
    <t>Indigenous Prosperity Fund - Growth Fund</t>
  </si>
  <si>
    <t>Indigenous Prosperity Fund - Income Fund</t>
  </si>
  <si>
    <t>Indigenous Real Estate Investment Trust-Head Trust</t>
  </si>
  <si>
    <t>Anindilyakwa Land Council</t>
  </si>
  <si>
    <t>Australian National Audit Office</t>
  </si>
  <si>
    <t>Central Land Council</t>
  </si>
  <si>
    <t>Northern Land Council</t>
  </si>
  <si>
    <t>Office of the Commonwealth Ombudsman</t>
  </si>
  <si>
    <t>Outback Stores Pty Ltd</t>
  </si>
  <si>
    <t>Torres Strait Regional Authority</t>
  </si>
  <si>
    <t>Australia-New Zealand Counter-Terrorism Committee</t>
  </si>
  <si>
    <t>Executive Director Township Leasing</t>
  </si>
  <si>
    <t>National Emergency Medal Committee</t>
  </si>
  <si>
    <t>National NAIDOC Committee</t>
  </si>
  <si>
    <t>Nomination Panel for appointments to the boards of the Australian Broadcasting Co and Special Broadcasting Service</t>
  </si>
  <si>
    <t>Office of the Aboriginal Land Commissioner</t>
  </si>
  <si>
    <t>Treaties Council</t>
  </si>
  <si>
    <t>Bowen Basin Holdings Pty Limited</t>
  </si>
  <si>
    <t>Bowen Basin Investments Pty Limited</t>
  </si>
  <si>
    <t>Carpentaria Shipping Trust Australia</t>
  </si>
  <si>
    <t>CDC Nominees (McArthur River Shipping) Pty Limited</t>
  </si>
  <si>
    <t>Darwin Hotel Holdings Pty Limited</t>
  </si>
  <si>
    <t>Darwin Hotel Holdings Trust</t>
  </si>
  <si>
    <t>Fitzroy Lodge Investments Pty Limited</t>
  </si>
  <si>
    <t>Gagudju Crocodile Hotel Trust</t>
  </si>
  <si>
    <t>Gagudju Lodge Cooinda Trust</t>
  </si>
  <si>
    <t>Hotel Enterprises Pty Limited</t>
  </si>
  <si>
    <t>Hotel Holdings Trust</t>
  </si>
  <si>
    <t>Ikara Wilpena Enterprises Pty Ltd</t>
  </si>
  <si>
    <t>Ikara Wilpena Holdings Trust</t>
  </si>
  <si>
    <t>Kakadu Tourism (GCH) Pty Limited</t>
  </si>
  <si>
    <t>Kakadu Tourism (GLC) Pty Limited</t>
  </si>
  <si>
    <t>Leonora Investments Pty Limited</t>
  </si>
  <si>
    <t>Leonora Investments Trust</t>
  </si>
  <si>
    <t>Li Ar Yalug Holding Trust</t>
  </si>
  <si>
    <t>Mungo Lodge Holdings Pty Limited</t>
  </si>
  <si>
    <t>Mungo Lodge Pty Limited</t>
  </si>
  <si>
    <t>Mungo Lodge Trust</t>
  </si>
  <si>
    <t>Mutijulu Foundation</t>
  </si>
  <si>
    <t>Voyages Indigenous Tourism Australia Pty Ltd</t>
  </si>
  <si>
    <t>National Centre of Indigenous Excellence Ltd</t>
  </si>
  <si>
    <t>North Stradbroke Enterprises Pty Ltd</t>
  </si>
  <si>
    <t>North Stradbroke Enterprises Trust</t>
  </si>
  <si>
    <t>Tennant Creek Enterprises Pty Limited</t>
  </si>
  <si>
    <t>Tennant Creek Enterprises Trust</t>
  </si>
  <si>
    <t>Tennant Creek Land Holding Trust</t>
  </si>
  <si>
    <t>Tennant Creek Supermarket Pty Limited</t>
  </si>
  <si>
    <t>The Owners-Strata Plan No. 86156</t>
  </si>
  <si>
    <t>Tjapukai Aboriginal Cultural Park Partnership</t>
  </si>
  <si>
    <t>Tjapukai Pty Limited</t>
  </si>
  <si>
    <t>Wildman River Lodge Trust</t>
  </si>
  <si>
    <t>Wildman Wilderness Lodge Pty Ltd</t>
  </si>
  <si>
    <t>Australian Institute of Family Studies</t>
  </si>
  <si>
    <t>Department of Social Services</t>
  </si>
  <si>
    <t>National Accreditation Authority for Translators and Interpreters</t>
  </si>
  <si>
    <t>Australia's National Research Organisation for Women's Safety</t>
  </si>
  <si>
    <t>Australian Multicultural Council</t>
  </si>
  <si>
    <t>COAG Disability Reform Council</t>
  </si>
  <si>
    <t>National Disability Insurance Scheme Actuary</t>
  </si>
  <si>
    <t>National Disability Insurance Scheme Independent Advisory Council</t>
  </si>
  <si>
    <t>National Disability Insurance Scheme Reviewing Actuary</t>
  </si>
  <si>
    <t>Australian Housing &amp; Urban Research Institute</t>
  </si>
  <si>
    <t>Our Watch</t>
  </si>
  <si>
    <t>Treasury</t>
  </si>
  <si>
    <t>Reserve Bank of Australia</t>
  </si>
  <si>
    <t>Australian Taxation Office</t>
  </si>
  <si>
    <t>Commonwealth Grants Commission</t>
  </si>
  <si>
    <t>Department of the Treasury</t>
  </si>
  <si>
    <t>Royal Australian Mint</t>
  </si>
  <si>
    <t>ACCC Performance Consultative Committee</t>
  </si>
  <si>
    <t>Australian Competition and Consumer Commission</t>
  </si>
  <si>
    <t>Agriculture Consultative Committee</t>
  </si>
  <si>
    <t>Australian Competition Tribunal</t>
  </si>
  <si>
    <t>Australian Government Actuary</t>
  </si>
  <si>
    <t>Australian Small Business and Family Enterprise Ombudsman</t>
  </si>
  <si>
    <t>Consultation Steering Group</t>
  </si>
  <si>
    <t>Foreign Investment Review Board</t>
  </si>
  <si>
    <t>Global Infrastructure Hub</t>
  </si>
  <si>
    <t>Legislative and Governance Forum for Corporations</t>
  </si>
  <si>
    <t>Legislative and Governance Forum on Consumer Affairs</t>
  </si>
  <si>
    <t>National Tax Liaison Group</t>
  </si>
  <si>
    <t>Steering Committee for the Review of Government Service Provision</t>
  </si>
  <si>
    <t>Superannuation Complaints Tribunal Advisory Committee</t>
  </si>
  <si>
    <t>Superannuation Complaints Tribunal</t>
  </si>
  <si>
    <t>Australian Bureau of Statistics</t>
  </si>
  <si>
    <t>Australian Office of Financial Management</t>
  </si>
  <si>
    <t>Australian Prudential Regulation Authority</t>
  </si>
  <si>
    <t>Australian Reinsurance Pool Corporation</t>
  </si>
  <si>
    <t>Australian Securities and Investments Commission</t>
  </si>
  <si>
    <t>Inspector-General of Taxation</t>
  </si>
  <si>
    <t>National Competition Council</t>
  </si>
  <si>
    <t>Office of the Auditing and Assurance Standards Board</t>
  </si>
  <si>
    <t>Office of the Australian Accounting Standards Board</t>
  </si>
  <si>
    <t>Productivity Commission</t>
  </si>
  <si>
    <t>ACCC Consumer Consultative Committee</t>
  </si>
  <si>
    <t>Australasian Consumer Fraud Taskforce</t>
  </si>
  <si>
    <t>Australian Charities and Not-for-Profits Commission</t>
  </si>
  <si>
    <t>Australian Charities and Not-for-Profits Commission Advisory Board</t>
  </si>
  <si>
    <t>Australian Energy Regulator</t>
  </si>
  <si>
    <t>Australian Government Competitive Neutrality Complaints Office</t>
  </si>
  <si>
    <t>Australian Loan Council</t>
  </si>
  <si>
    <t>Australian Statistics Advisory Council</t>
  </si>
  <si>
    <t>Board of Taxation</t>
  </si>
  <si>
    <t>Consumer Advisory Panel</t>
  </si>
  <si>
    <t>Council of Financial Regulators</t>
  </si>
  <si>
    <t>Council on Federal Financial Relations</t>
  </si>
  <si>
    <t>Financial Reporting Council</t>
  </si>
  <si>
    <t>Fuel Consultative Committee</t>
  </si>
  <si>
    <t>Heads of Treasuries</t>
  </si>
  <si>
    <t>Infrastructure Consultative Committee</t>
  </si>
  <si>
    <t>Payments System Board</t>
  </si>
  <si>
    <t>Scamwatch</t>
  </si>
  <si>
    <t>Small Business &amp; Franchising Consultative Committee</t>
  </si>
  <si>
    <t>Takeovers Panel</t>
  </si>
  <si>
    <t>Tax Practitioners Board</t>
  </si>
  <si>
    <t>Trans-Tasman Accounting and Auditing Standards Advisory Group</t>
  </si>
  <si>
    <t>Trans-Tasman Council on Banking Supervision</t>
  </si>
  <si>
    <t>Utility Regulators Forum</t>
  </si>
  <si>
    <t>Wholesale Telecommunications Consultative Forum</t>
  </si>
  <si>
    <t>Department of Veterans' Affairs</t>
  </si>
  <si>
    <t>Australian War Memorial</t>
  </si>
  <si>
    <t>Anzac Centenary Public Fund Board</t>
  </si>
  <si>
    <t>Commemorations Grants Advisory Committee</t>
  </si>
  <si>
    <t>Defence Services Homes Insurance Scheme</t>
  </si>
  <si>
    <t>Director of the Office of Australian War Graves</t>
  </si>
  <si>
    <t>ESO (Ex-Service Organisation) Round Table</t>
  </si>
  <si>
    <t>Gulf War Serum Management Committee</t>
  </si>
  <si>
    <t>Military Rehabilitation and Compensation Commission</t>
  </si>
  <si>
    <t>National Aged and Community Care Forum</t>
  </si>
  <si>
    <t>Prime Ministerial Advisory Council on Veterans' Mental Health</t>
  </si>
  <si>
    <t>Repatriation Commission</t>
  </si>
  <si>
    <t>Repatriation Medical Authority</t>
  </si>
  <si>
    <t>Repatriation Pharmaceutical Reference Committee</t>
  </si>
  <si>
    <t>Research Board</t>
  </si>
  <si>
    <t>Scientific Advisory Committee - Transition Wellbeing Research Programme</t>
  </si>
  <si>
    <t>Specialist Medical Review Council</t>
  </si>
  <si>
    <t>State / Territory consultation forum</t>
  </si>
  <si>
    <t>Study of Health Outcomes in Aircraft Maintenance Personnel Serum Management Committee</t>
  </si>
  <si>
    <t>Veterans' Children Education Scheme and Military Rehabilitation and Compensation Act Education Training Scheme State Boards</t>
  </si>
  <si>
    <t>Veterans Mental Health Clinical Reference Group</t>
  </si>
  <si>
    <t>Veterans' Review Board</t>
  </si>
  <si>
    <t>Younger Veterans - Contemporary Needs Forum</t>
  </si>
  <si>
    <t>The notes column includes information that helps to clarify the nature of a program/activity, including that:</t>
  </si>
  <si>
    <t>CHART DATA</t>
  </si>
  <si>
    <t xml:space="preserve">Defence Science &amp; Technology (DST) Group </t>
  </si>
  <si>
    <t xml:space="preserve">Higher Education sector  </t>
  </si>
  <si>
    <t>Fair Work Ombudsman and Registered Organisations Commission Entity</t>
  </si>
  <si>
    <t>Independent Parliamentary Expenses Authority</t>
  </si>
  <si>
    <t>This row tells the VLOOKUP which column of the table to copy data from.</t>
  </si>
  <si>
    <t>· 5206.0 Australian National Accounts: National Income, Expenditure and Product</t>
  </si>
  <si>
    <t>Program / Activity</t>
  </si>
  <si>
    <t>Breakdowns of expenditure across SEOs are also provided for the following agencies/programs:</t>
  </si>
  <si>
    <t>The R&amp;D expenditures for rural programs exclude that component of Australian Government outlays funded from industry levies. The levy figures reported are the estimated proportion of levies that are attributable to research purposes.</t>
  </si>
  <si>
    <t xml:space="preserve"> - exclude expenditures through industry, innovation and science programs where these programs do not permit expenditure on R&amp;D;</t>
  </si>
  <si>
    <t>RE-BASED INDEX NUMBER</t>
  </si>
  <si>
    <t>Forward estimates information for many government programs is available from the Department of Finance through its PBS line items dataset, which is available from:</t>
  </si>
  <si>
    <t>Definitions for the terms 'R&amp;D', 'scientists and researchers', and SRI-enabler' are provided in the Definitions worksheet.</t>
  </si>
  <si>
    <t>This table contains time series' for major sectors of R&amp;D expenditure. These time series have been compiled from data sourced from the 1989-90 and later editions of the tables. As sector category titles changed repeatedly over this period, the categories used are an amalgam. Reference should be made to specific editions of the tables to check the original category titles used.</t>
  </si>
  <si>
    <t>Higher Ed. (Block Funding) - research support provided to universities through the research block grants and associated measures under the Higher Education Support Act 2003.</t>
  </si>
  <si>
    <t>Multisector (Energy and Environment) - support provided to energy and environment programs or activities - usually (but not exclusively) those that belong to the following SEOs:</t>
  </si>
  <si>
    <t>Inflation adjustment methodology used in the SRI Budget Tables</t>
  </si>
  <si>
    <t>Publication information</t>
  </si>
  <si>
    <t>Estimated Actual</t>
  </si>
  <si>
    <t>Budget Estimate</t>
  </si>
  <si>
    <t>2018-19</t>
  </si>
  <si>
    <t>2019-20</t>
  </si>
  <si>
    <t>2020-21</t>
  </si>
  <si>
    <t>This column reports the last year that a program/activity received funding.</t>
  </si>
  <si>
    <t>This column reports the first year that a program/activity received funding.</t>
  </si>
  <si>
    <t>2015 NISA Initiative</t>
  </si>
  <si>
    <t>Inspiring Australia | Science Engagement Programme</t>
  </si>
  <si>
    <t>The programme supports science communication and engagement activities to inspire, motivate and cultivate a scientifically engaged community across Australia. These include competitive funding rounds for National Science Week Grants, Prime Minister’s Prizes for Science, Citizen Science Grants and Sponsorship and Maker Projects grants.</t>
  </si>
  <si>
    <t>Victorian Innovation and Investment Fund (Geelong Region Innovation and Investment Fund and Melbourne's North Innovation and Investment Fund)</t>
  </si>
  <si>
    <t xml:space="preserve">A $54 million structural adjustment to support business transition in Geelong and Melbourne’s North. It was a joint response by the Australian and Victorian governments following Ford’s announcement that it would close manufacturing operations in Australia in 2016.
</t>
  </si>
  <si>
    <t>Fund announced 14 May 2013. 37 recipients are undertaking projects that aim to create over 1,300 jobs through two elements - GRIIF and MNIIF.
• Geelong Region Innovation and Investment Fund (GRIIF): 17 recipients receiving grants totalling $26.9 million to leverage investment of over $210 million and create 818 jobs.
• Melbourne’s North Innovation and Investment Fund (MNIIF): Two rounds completed. 20 recipients receiving grant totalling $18.8 million to leverage investment of over $92.5 million and create 487 jobs.</t>
  </si>
  <si>
    <t>Decision of the Australian and Victorian Governments announced 23 May 2013</t>
  </si>
  <si>
    <t xml:space="preserve">2015 NISA initiative </t>
  </si>
  <si>
    <t>As part of NISA Austrade received $13.6 million to: establish five Landing Pads; organise an annual innovation forum in Australia and incorporate innovation streams into Ministerial Business Missions.The objective of the Landing Pads program is to provide market-ready startups/scaleups with potential for rapid growth a cost effective option to land and expand into major global innovations hubs around the world. Five Landing Pads have been established in San Francisco, Tel Aviv, Shanghai, Berlin and Singapore. Landing Pads provide market-ready startups with a ninety day residency in a co-working space to help them grow their business by facilitating in-market business development, introductions to investors and mentor networks and strategic partnership opportunities.</t>
  </si>
  <si>
    <t>Additional Funding for Austrade Landing Pads</t>
  </si>
  <si>
    <t>Australian Tropical Medicine Commercialisation Grants</t>
  </si>
  <si>
    <t>Our North, Our Future: White Paper on Developing Northern Australia</t>
  </si>
  <si>
    <t>The ATMC Programme is an $8.5 million competitive grants programme over three years to commercialise research in new tropical therapeutics and diagnostics undertaken in Australia.</t>
  </si>
  <si>
    <t>Medical Research Institute (MRI)</t>
  </si>
  <si>
    <t>Early Stage Venture Capital Limited Partnerships (ESVCLP)</t>
  </si>
  <si>
    <t xml:space="preserve">The Australian Government venture capital programs provide favourable tax treatment for businesses and individuals investing into Australian venture capital and early stage businesses. </t>
  </si>
  <si>
    <t>This program was transferred from the R&amp;D table in 2017-18</t>
  </si>
  <si>
    <t>Global Innovation Strategy - Landing Pads</t>
  </si>
  <si>
    <t>Public Service Modernisation Fund - agency sustainability</t>
  </si>
  <si>
    <t>Streamlining and Enhancing National Health and Medical Research Council Grant Assignment and Outcomes Reporting.  This project will undertake a full-scale implementation of two prototype software applications (apps) that automate resource intensive and repetitive tasks within the grants administration process. The Research Impact and Grant Application Assignment prototype apps both use advanced text analytics and algorithms to complete administrative tasks more quickly and accurately than public servants and the health and medical research (HMR) community, freeing them to do more complex and value-added tasks such as quality assurance, application assessments, and evaluation of the outcomes of research.</t>
  </si>
  <si>
    <t>Maintaining Engineering Excellence</t>
  </si>
  <si>
    <t xml:space="preserve">Annual </t>
  </si>
  <si>
    <t>Advanced Manufacturing Fund</t>
  </si>
  <si>
    <t>$5 million for student research to maintain the flow of highly trained engineers to the automotive design and engineering industry.</t>
  </si>
  <si>
    <t>$4 million in grants to support small scale and pilot research projects in advanced manufacturing.</t>
  </si>
  <si>
    <t>Global Innovation Strategy</t>
  </si>
  <si>
    <t>Funding was secured to improve collaboration between Australian research and industry bodies and international counterparts.</t>
  </si>
  <si>
    <t>Access to World-leading Astronomy Infrastructure</t>
  </si>
  <si>
    <t>Estimated new government expenditure for this measure, over the full ten years of the Australia-ESO Strategic Partnership, is $119 million.</t>
  </si>
  <si>
    <t xml:space="preserve">Industry Growth Centres </t>
  </si>
  <si>
    <t>Social Impact Investing Market - trials</t>
  </si>
  <si>
    <t>Reducing Pressure on Housing Affordability - Social Impact Investments</t>
  </si>
  <si>
    <t>Try, Test and Learn Fund</t>
  </si>
  <si>
    <t>Investment Approaches to Welfare</t>
  </si>
  <si>
    <t>This measure supports partnerships with state governments to design and implement social impact investments, and develops the capacity of non-government and private organisations to design and deliver more social impact investing opportunities that help promote independence from welfare through employment.</t>
  </si>
  <si>
    <t>This measure supports partnerships with state governments to design and implement social impact investments that improve outcomes for youth at risk of or experiencing homelessness.</t>
  </si>
  <si>
    <t>In the 2017-18 Budget, the Government committed $130.8m over three years for the Data Integration Partnership for Australia (DIPA) as part of the Transformation and Innovation stream of the Public Sector Modernisation Fund. Under the DIPA, DSS will recieve $29.8m in funding over the next three years for the expansion of the Data Exchange (DEX) to enhance the ICT components of the current infrastructure. DEX is the Department's grant program reporting system which provides a standard way of collecting and measuring service delivery and outcomes information from funded organisations.</t>
  </si>
  <si>
    <t>Commencing with the 2016-17 tables, ANSTO includes the Australian Synchrotron. ANSTO took ownership effective 01 July 2016.  The Synchrotron funds in 2017-18 amount to $40.587 million (2016-17 $24.416 million). In 2016-17 the Australian Synchrotron also received $5.5 million from the Department of Education and Training and $2 million from the Department of Defence.</t>
  </si>
  <si>
    <t>R&amp;D projects for 1) investigating the use of acoustic monitoring of vessels, scuba diving and biological noise to assess compliance, use patterns and ecosystem health within Commonwealth marine reserves; 2) investigation of marine debris and biodiscovery in the Coral Sea reserve; 3) coral bleaching and holothurian surveys; 4) Reef Life Survey for national baselines and monitoring.</t>
  </si>
  <si>
    <t>‘Science based framework for coal seam gas and large coal mining impacts on water” is no longer a PBS line item</t>
  </si>
  <si>
    <t>International Blue Carbon Stocktake</t>
  </si>
  <si>
    <t>Combined geological and bioregional Assessments</t>
  </si>
  <si>
    <t>International stocktake of the state of blue carbon science, policy and practical action, consisting of a literature review and desktop research and analysis, to identify gaps and opportunities to inform the future work program of the International Partnership for Blue Carbon.</t>
  </si>
  <si>
    <t>Science based framework to assess the potential impact of unconventional gas production on water and the environment.</t>
  </si>
  <si>
    <t>Build of physical innovation space</t>
  </si>
  <si>
    <t>Training, conferences and events in innovation related fields</t>
  </si>
  <si>
    <t>Secretary's Awards for Innovation</t>
  </si>
  <si>
    <t xml:space="preserve">Behavioural Insights projects </t>
  </si>
  <si>
    <t xml:space="preserve">The innovation space provides staff with a dedicated physical area in which to pursue innovation related activities and creative thinking.  It gives staff the freedom and time to think more deeply about changing the way we operate and reinforces the need to continually design, pilot, evaluate and refine ideas. </t>
  </si>
  <si>
    <t>$70,000 from the Accommodation Fixed budget. Remaining estimates to come from Design and Analytics Section budget.</t>
  </si>
  <si>
    <t>Training, conferences and events designed to build and support staff awareness, capacity, and capability in innovation related methodologies and thinking. For example design thinking, behavioural insights, randomised control trials and data analytics.</t>
  </si>
  <si>
    <t>Funding is an estimated total of  combined training, conferences and events per FY.</t>
  </si>
  <si>
    <t>This funding has been spent from the executive budget. The awards are allocated yearly, however previous winners did not use their prize money  until FY 16/17. This means that there is a much higher expenditure than expected for the 16/17FY.</t>
  </si>
  <si>
    <t>Data Integration Partnership for Australia</t>
  </si>
  <si>
    <t>Open Geocoded National Address File</t>
  </si>
  <si>
    <t>The DIPA brings together data assets from across the Government and builds a robust, secure and scalable whole-of-Government data integration and policy analysis capability, to improve the APS' advice on complex policy issues.</t>
  </si>
  <si>
    <t>This is a cross-portfolio initiative, with a number of agencies involved. PM&amp;C has provided headline figures as the lead agency, but suggest cross-checking with other agencies' input</t>
  </si>
  <si>
    <t>Public Service Modernisation Fund</t>
  </si>
  <si>
    <t>This is the total funding for the Department of Health and the AIHW. This is a cross-portfolio initiative, with a number of agencies involved. PM&amp;C has provided headline figures as the lead agency, but suggest cross-checking with other agencies' input</t>
  </si>
  <si>
    <t>This funding is allocated to the CSIRO. This is a cross-portfolio initiative, with a number of agencies involved. PM&amp;C has provided headline figures as the lead agency, but suggest cross-checking with other agencies' input</t>
  </si>
  <si>
    <t>This funding is allocated to the ABS, in the Treasury Portfolio. There is no option to select the Treasury Portfolio. 
This is a cross-portfolio initiative, with a number of agencies involved. PM&amp;C has provided headline figures as the lead agency, but suggest cross-checking with other agencies' input</t>
  </si>
  <si>
    <t>The Geocoded National Address File (G-NAF) is produced by PSMA Australia Limited, a company owned by the nine governments of Australia. The G-NAF is Australia's authoritative, geocoded address file. It is one of the most ubiquitous and powerful spatial datasets and contains more than 13 million Australian physical address records. The G-NAF was released as free open data to the economy to enable innovation and encourage information sharing across Government agencies to inform policy decisions.</t>
  </si>
  <si>
    <t>National Innovation Science Agenda</t>
  </si>
  <si>
    <t>Digital Transformation</t>
  </si>
  <si>
    <t>Menzies</t>
  </si>
  <si>
    <t>Indigenous Research Fund</t>
  </si>
  <si>
    <t>IRF is a part of Program 2.6: Research and Evaluation</t>
  </si>
  <si>
    <t>Industry Skills Fund</t>
  </si>
  <si>
    <t xml:space="preserve">As of 31 December 2016, the Industry Skills Fund was closed to applications. </t>
  </si>
  <si>
    <t>Industry Innovation and Competitiveness Agenda</t>
  </si>
  <si>
    <t>The objective of the Industry Skills Fund is to support Australian businesses to identify and access the skills training they need to become more productive, competitive and sustainable in domestic and global markets, and to support the skills development of Small to Medium Enterprises (SMEs).</t>
  </si>
  <si>
    <t>The RMA is an independent statutory authority whose role is to determine legislative instruments (Statements of Principles or SOPs) for any disease, injury or death that could be related to military service, based on sound medical-scientific evidence.  The SOPs state the factors which must exist to cause or aggravate a particular kind of disease, injury or death.</t>
  </si>
  <si>
    <t>Building Digital Capability</t>
  </si>
  <si>
    <t>Digital Platforms</t>
  </si>
  <si>
    <t>Oversight of Significant Digital and ICT Intiatives</t>
  </si>
  <si>
    <t>Build the digital skills of the Australian Public Service (APS) to transform its services to make them easier, cheaper and faster to use. This proposal puts in place strategies to attract and retain staff with specialist digital skills, build on their skills and improve senior leaders’ capability to guide the transformation and mentor specialist staff</t>
  </si>
  <si>
    <t>Whole of government (WofG) digital platforms (platforms) are ICT systems, including the governance and financing of those systems, that provide the core functionality that multiple agencies can use to deliver services to users. They are a foundational building block for the Government’s digital transformation agenda and offer significant cost saving opportunities to government and strong benefits for users</t>
  </si>
  <si>
    <t>This proposal is to establish oversight and assurance of high-profile APS Modernisation Fund proposals through the DTA Digital Investment Management Office (DIMO).</t>
  </si>
  <si>
    <t>Northern Australia Rice Industry</t>
  </si>
  <si>
    <t>Project Agreement for managing established pest animals and weeds</t>
  </si>
  <si>
    <t>National Carp Control Plan</t>
  </si>
  <si>
    <t>Stronger Farmers, Stronger Economy - Improvements to access premium markets - improve biosecurity</t>
  </si>
  <si>
    <t>The program funds R&amp;D projects that will assist the development of a rice industry in Northern Australia.</t>
  </si>
  <si>
    <t>The $50 million Established Pest Animals and Weeds Initiative aims to improve the tools, technologies, information and skills farmers and their communities need to tackle pest animals and weeds. The initiative is part of the Agricultural Competitiveness White Paper. This project agreement aims to build capability of landholders to manage established pest animals and weeds.</t>
  </si>
  <si>
    <t xml:space="preserve">The budget for this program is funds administered through Treasury to the states and territories. 
</t>
  </si>
  <si>
    <t>The National Carp Control Plan relates to the potential release of a biological control agent to control carp in Australia. Funding was announced as part of the 2016 Federal Budget.</t>
  </si>
  <si>
    <t>The FRDC lead the development of the plan and funding has been transferred to them under a Cmwlth grant agreement</t>
  </si>
  <si>
    <t>Initiative under Agriculutural Competitiveness White paper to create new, rapid diagnostic tests for arboviruses</t>
  </si>
  <si>
    <t>456003 (Terminating) Arbovirus Research</t>
  </si>
  <si>
    <t xml:space="preserve">Revision of the Australian and New Zealand Guidelines for Fresh and Marine Water Quality </t>
  </si>
  <si>
    <t>The Australian and New Zealand Guidelines for Fresh and Marine Water Quality were last revised in 2000, substantial new scientific data and techniques for establishing guideline values (GVs), and for monitoring and assessment, have become available. This best available science has been incorporated into the revised guidelines. The revisions also make the guidelines easier to use.</t>
  </si>
  <si>
    <t>Tourism Research Australia - Development of survey methodology</t>
  </si>
  <si>
    <t>Development of new survey techniques to measure tourism industry</t>
  </si>
  <si>
    <t>No longer operating rolled into Single Innovation Fund innovation program</t>
  </si>
  <si>
    <t>Head Joint Enablers VCDF Group - Moral Injury</t>
  </si>
  <si>
    <t>Joint Force Integration - JP2008PH5B1.2</t>
  </si>
  <si>
    <t>Joint Force Integration - QINETIQ</t>
  </si>
  <si>
    <t>Per-and Poly-Fluorinated Alkyl Substances - National Health Research Program</t>
  </si>
  <si>
    <t xml:space="preserve">The CDIC is a cornerstone of the Government’s strategy for resetting the defence-industry partnership. CDIC will help facilitate innovation and build the capability and capacity of Australian industry to meet the Department of Defence’s requirements, through the provision of advisory services and grants. </t>
  </si>
  <si>
    <t xml:space="preserve">The Australian Centre for the Study of Armed Conflict and Society (ACSACS), UNSW undertook research into Mortal Injury (MI). The overall intent of the ACSACS MI Project was to educate the Defence Community and the broader public on the incidence of MI as a consequence of operational service, and widen the discussion of unseen wounds from the perceived narrow focus on Post Traumatic Stress Disorder (OTSD). 
This was the only research development of the contract. </t>
  </si>
  <si>
    <t>The Project JP2008PH5B1.2  is to design and development  a single dual frequency band Wideband Global Satellite (WGS) certified satellite antenna, modems and monitor control systems as an Australian extension to the US ground stations be developed by the US at Geraldton WA. Future upgrades will include Frequent Division Multiple Access (FDMA) Satellite equipment on ships for IP operations and introduce Time Division TDMA capability for networked operations in a contested environment.  The project will also deliver a shore based training facility.  
A portion of the expenditure for this FY is attributed to a CDG Project WBS to the sum of $.0.484m which has been included in our figures</t>
  </si>
  <si>
    <t>The Technical Architect is the primary executor of the tailoring and integration of applications to be used for the execution of the Joint Fires Experimentation Campaign. The Joint Fires Experimentation Campaign is a series of analytical events in support of JCMI Division to assist in the development and integration of Joint Fires capabilities across the ADF.</t>
  </si>
  <si>
    <t>The Viability of Intensive Prolonged Exposure Therapy for Post Traumatic Stress Disorder (PTSD) trial is a joint research agenda between Department of Veteran Affairs (DVA) and Department of Defence.
The trials objective is to determine whether intensive prolonged exposure can deliver similar improvements in PTSD symptomatology compared to standard treatment prolonged exposure for military personnel and veterans with PTSD.</t>
  </si>
  <si>
    <t>This is the National Research Program into the Human Health Effects of Per-and Poly-Fluorinated Alkyl Substances (PFAS), which will assist in contributing to our understanding of potential human health effects from exposure to per and poly-fluoroalkyl substances (PFAS). The National Health and Medical Research Council (NHMRC) will administer the Program, with grant funding to be provided to researchers through a targeted call for research. An expert health panel will be established, with one of its roles being the identification of priority areas for research to inform the development of the targeted call for research. The expert health panel will be established and supported by the Department of Health.</t>
  </si>
  <si>
    <t>Payment to Plant Biosecurity Cooperative Research Centre ($100k)</t>
  </si>
  <si>
    <t>Includes additional $0.4 million per year (2015-16 to 2017-18) of funding agreed as part of the Agricultural Competitiveness White Paper</t>
  </si>
  <si>
    <t>Commonwealth Matching only</t>
  </si>
  <si>
    <t xml:space="preserve">Total Commonwealth Matching for SRA, CRDC &amp; AGWA </t>
  </si>
  <si>
    <t>ARC Linkage Grant - Restoring Dignity: Networked Knowledge for Repatriation Communities</t>
  </si>
  <si>
    <t>Department of Communications and the Arts contribution - through the Australian National University</t>
  </si>
  <si>
    <t>Leading border Innovation</t>
  </si>
  <si>
    <t>These allocations are targeted at supporting a key driver of the Department which is to "Lead border innovation".  We look to enhance technology and business processes to strengthen border operations; develop organisational and technological capability to efficiently manage border flows and build effective partnerships within and outside Australia to support our objectives.</t>
  </si>
  <si>
    <t>The Australian Research Council (ARC) is responsible for administering the National Competitive Grants Program (NCGP). Through the NCGP, the ARC supports excellent research and research training across all disciplines, awarding funding based on a competitive peer review process. The NCGP comprises two programs, Discovery and Linkage, which fund a range of complementary schemes that provide funding for basic and applied research, research training, research collaborations and infrastructure.</t>
  </si>
  <si>
    <t>Multiple</t>
  </si>
  <si>
    <t>Excellence in Research for Australia (ERA)</t>
  </si>
  <si>
    <t xml:space="preserve">An Innovation and Higher Education System for the 21st Century </t>
  </si>
  <si>
    <t>Innovation and Science Agenda</t>
  </si>
  <si>
    <t>Multi-method</t>
  </si>
  <si>
    <t>Entrepreneurs' Programme - Innovation Connection Grants</t>
  </si>
  <si>
    <t>Expenditure and commitment only relates to the Innovation Connections grant budgets</t>
  </si>
  <si>
    <t>Intelligent Transport Cooperative Research Centre</t>
  </si>
  <si>
    <t>Contribution to the Intelligent Transport CRC to undertake research in the areas of road user safety and human factors, consumer adoption, security and safety technologies, risk and insurance, policy and law, traffic and fleet management, asset management and planning, cooperative situational awareness, trustworthy positinoning and sensing and cooperative vehicle applications.</t>
  </si>
  <si>
    <t>Australian Radiation Protection and Nuclear Safety Agency (ARPANSA) - Radiation Oncology</t>
  </si>
  <si>
    <t>Promoting the safe and effective use of ionising radiation in medicine.  Appropriation Bill 2 equity injection</t>
  </si>
  <si>
    <t>Australian Radiation Protection and Nuclear Safety Agency (ARPANSA) - Wi-Fi in Schools Measurement Study</t>
  </si>
  <si>
    <t xml:space="preserve">ARPANSA conducted a comprehensive measurement study of radiofrequency (RF) electromagnetic energy (EME) from Wi-Fi in 23 schools throughout Victoria and New South Wales. The study focused on the measurement of the RF EME level resulting from the use of Wi-Fi networks in these schools, and compared this level against the public exposure limits in the Australian Standard. </t>
  </si>
  <si>
    <t>Australian Housing and Urban Research Institute Limited (AHURI Ltd) National Housing Research Program</t>
  </si>
  <si>
    <t xml:space="preserve">The primary objective of the program is to manage and deliver a high quality and policy relevant National Housing Research Program for the purposes of supporting Commonwealth, State and Territory reforms and policy development in housing, urban development and homelessness (commensurate with the funding provided by the Commonwealth, States and Territories). In support of this primary objective, research reports will be made publicly available to promote community interest and awareness of housing issues. In addition, researchers, policy analysts and practitioners will be engaged to develop an understanding and commitment to evidence based policy practice and assist in the development of research reports
</t>
  </si>
  <si>
    <t xml:space="preserve"> - Forecast value of GDP deflator = (Previous year’s value of deflator)*(1+Growth rate of deflator/100)</t>
  </si>
  <si>
    <t>The process used to calculate the forecast GDP deflators is as follows:</t>
  </si>
  <si>
    <t>ADJUST FOR INFLATION IF BOX IS CHECKED</t>
  </si>
  <si>
    <t>*use 1988-89</t>
  </si>
  <si>
    <t>myGov capacity development</t>
  </si>
  <si>
    <t>Design, Practice and Innovation Programme</t>
  </si>
  <si>
    <t>User Experience Centres</t>
  </si>
  <si>
    <t>Technology Innovation Centres</t>
  </si>
  <si>
    <t>Digitisation of payment process</t>
  </si>
  <si>
    <t xml:space="preserve">MyGov provides Australians with a single entry portal to government digital services. The development work has involved intensive user-centred design and technological development work. The myGov web service has been enhanced.
</t>
  </si>
  <si>
    <t>A centre showcases future technology concepts and creating an environment that allows staff, other government agencies and interested industry partners to explore future delivery options and stimulate innovative thinking. Technology is refreshed continually in partnership with providers.  The centre is staffed with graduates with science, technology, engineering and mathematics backgrounds, who work with a senior facilitator to deliver sessions that optimise participants experience.</t>
  </si>
  <si>
    <t>National Plan for Environmental Information, Bureau of Meteorology</t>
  </si>
  <si>
    <t>Emerging Technologies Lab, Metinsight, Bureau of Meteorology</t>
  </si>
  <si>
    <t>The NPEI initiative aims to improve the discovery, access and re-use of environmental information..</t>
  </si>
  <si>
    <t>Primarily through building and operating a core national environmental information infrastructure and a network of government custodians and users of environmental information</t>
  </si>
  <si>
    <t xml:space="preserve">Metinsight applies emerging technologies to deliver enhanced visualisation of weather and notifications to meet industry needs. </t>
  </si>
  <si>
    <t>A flexible cloud based platform using brokers, API's and application microservices, blended with communication technology to serve traditional and smart mobile devices.</t>
  </si>
  <si>
    <t xml:space="preserve">The project is being undertaken in three stages and overseen by a joint Food Regulation Standing Committee (FRSC) and Australian Health Ministers’ Advisory Council (AHMAC) Working Group. The Special Initiative is offered through the NHMRC’s Partnership Projects Scheme to support population and health services research to improve health outcomes for Aboriginal and Torres Strait Islander people. </t>
  </si>
  <si>
    <t>The Department of Health, with the New Zealand Ministry for Health, is undertaking a partial review of Nutrient Reference Values (NRVs) for fluoride, sodium and iodine. The purpose of the review is to pilot the 2015 Methodological Framework, developed to guide NRV reviews. The recommendations from the fluoride review were endorsed by the National Health and Medical Research Council (NHMRC) in November 2016. The sodium recommendations and public health messaging are being considered by the NHMRC Council mid 2017. Completion of a review of the outstanding 2006 NRVs is being considered for 2017-2020</t>
  </si>
  <si>
    <t xml:space="preserve">This review is now complete. The final report was endorsed by AHMAC on 2 June 2017 and final payment is due to be made before 30 June 2017. The report will be presented to CHC before publication. Funding will not be continued in the 2017-18 financial year. The Review aimed to ascertain whether the policy objectives of mandatory folic acid fortification of wheat flour for bread making, and mandatory iodine fortification of bread have been met. </t>
  </si>
  <si>
    <t xml:space="preserve">This research funding is provided under an AHMAC cost-share budget, and also included $166,000 GST Exclusive from Nutrition Special Account funds. </t>
  </si>
  <si>
    <t>Health Protection Program</t>
  </si>
  <si>
    <t>Investing in Medical Research - fighting childhood cancer</t>
  </si>
  <si>
    <t>Suicide Prevention Research Fund</t>
  </si>
  <si>
    <t>National Suicide Prevention Trial</t>
  </si>
  <si>
    <t>National Leadership Role in Suicide Prevention Research</t>
  </si>
  <si>
    <t>Primary Health Network Mental Health Lead Site Evaluation</t>
  </si>
  <si>
    <t>Head to Health Digital Gateway</t>
  </si>
  <si>
    <t>Health Policy Research and Data Program - Multiple Sclerosis Research</t>
  </si>
  <si>
    <t>Health Policy Research and Data Program - National Maternal and Perinatal Mortality and Morbidity Data Collection Phase 2</t>
  </si>
  <si>
    <t>Health Policy Research and Data Program - Primary Care Research</t>
  </si>
  <si>
    <t>St George and Sutherland Medical Research Foundation - Microbiome Research Centre</t>
  </si>
  <si>
    <t>Cure4MND</t>
  </si>
  <si>
    <t xml:space="preserve">Analysis of poorly entered GP data </t>
  </si>
  <si>
    <t>Research on Fetal Alcohol Spectrum Disorder (FASD)</t>
  </si>
  <si>
    <t>National health literacy Survey</t>
  </si>
  <si>
    <t xml:space="preserve">Blood Borne Viruses (BBV) and Sexually Transmissible Infection (STI) epidiomilogical and social surveillance and analysis to inform and support the Naitonal BBV and STI Surveillance and Monitoring Plan. </t>
  </si>
  <si>
    <t>Previously funded with BBV and STI Research from the Health Protection Program. Note that in 2018-19 an additional 0.44 will be sourced from the Health Protection Program allocation for additional BBV and STI research activities, to supplement the Health Policy Research and Data Progam allocation.</t>
  </si>
  <si>
    <t>Blood Borne Viruses (BBV) and Sexually Transmissible Infection (STI)research, including longitudinal and translational, to inform and support the national response to BBV and STI.</t>
  </si>
  <si>
    <t xml:space="preserve">Previously funded with BBV and STI Surveillance from the Health Protection Program. These amounts include research funding of 4.31m (3.871m in 2018/19) plus 0.509m paid to Kirby for research related to their surveillance activities. </t>
  </si>
  <si>
    <t>10 select Primary Health Networks nationaly have been selected to develop and deliver new models of primary mental health care, with 3 specifically targetting people with severe and complex needs. This is part of the Government's committment to changing the ‘one size fits all’ approach to mental health services. These leading Primary Health Network sites will be working to better match local health services to individual needs through innovative approaches to stepped care. The Department has tasked the University of Melbourne to conduct an evaluation on the findings of the new models of care for consideration for national implementation.</t>
  </si>
  <si>
    <t>A new digital mental health gateway that promotes access to information, advice and digital mental health treatment.</t>
  </si>
  <si>
    <t>This activity supports disease-specific research, specifically  towards prevention, better treatments and a cure for Multiple Sclerosis</t>
  </si>
  <si>
    <t>Multiple Sclerosis Research Australia has received Commonwealth funding since its establishment in 2004. Funding was previously sourced from the Chronic Disease Prevention and Service Improvement Fund</t>
  </si>
  <si>
    <t xml:space="preserve">. </t>
  </si>
  <si>
    <t xml:space="preserve">This activity develops and builds upon existing national maternal and perinatal data collection in Australia. </t>
  </si>
  <si>
    <t xml:space="preserve">Funding for this project commenced in 2011 and was previously funded from the Health System Capacity Development Fund. </t>
  </si>
  <si>
    <t xml:space="preserve">This activity is to support the conduct of primary care research to build an evidence base to inform policy development and health care practice. </t>
  </si>
  <si>
    <t xml:space="preserve">A one-off grant to be used by the organisation to set up a Microbiome Research Centre (MRC). The MRC will focus on studying how the microbiota impacts diseases that affect the Australian population. </t>
  </si>
  <si>
    <t xml:space="preserve">2016 Election Commitment, announced 21 June 2016. </t>
  </si>
  <si>
    <t xml:space="preserve">This activity supports research into and the prevention of Motor Neurone Disease (MND) in the Australian Community. </t>
  </si>
  <si>
    <t xml:space="preserve">2016 Election Commitment, announced 3 December 2016. </t>
  </si>
  <si>
    <t xml:space="preserve">A Capital Market's Phd student will research and investigate NPS records which were discarded to understand why GP data entry are poor, for example, clinical software, provdier behaviour, etc.  </t>
  </si>
  <si>
    <t>This call for research into Fetal Alcohol Specrtum Disorder (FASD) will seek funding applications for the design and conduct of research on one or more of the following priority areas:
- Screening for FASD symptoms in health, education or justice settings to offer earliest and comprehensive support;
- Implementation of programs for culturally appropriate health promotion to prevent/reduce the incidence of FASD;
- Addressing the social and cultural determinants of health for pregnant women carrying Aboriginal and Torres Strait Islander babies at risk of FASD
- Delivery of holistic FASD support services within health systems and communities</t>
  </si>
  <si>
    <t>Department of Health through Indigenous Health Division is providing research funding for distribution through the National Health and Medical Research Council</t>
  </si>
  <si>
    <t>Dementia and Aged Care Services Research and Innovation Funding Round</t>
  </si>
  <si>
    <t>Tackling Indigenous Smoking - Innovation Grants</t>
  </si>
  <si>
    <t>Evaluation to the Tackling Indigenous Smoking Program</t>
  </si>
  <si>
    <t>Australian Sports Commission (ASC) Innovation Programs - Intramural</t>
  </si>
  <si>
    <t>Australian Sports Commission (ASC) Innovation Programs - Extramural</t>
  </si>
  <si>
    <t xml:space="preserve">The Dementia and Aged Care Services Fund (DACS) Research and Innovation Funding Round 2016 is designed to support activities that respond to exising and emerging challneges including dementia care, better support services  targeting people form diverse social and cultural backgorunds, and support special measures for Aboriginal and Torres Strait Islander people.  </t>
  </si>
  <si>
    <t>Innovation project grants - provides funding for evidence-based, innovative research, coupled with services, to address the most difficult and critical Indigenous smoking behaviours (such as very high smoking rates in pregnant women and in remote areas).</t>
  </si>
  <si>
    <t>* The Cultural and Indigenous Research Centre Australia (CIRCA) is leading the evaluation of the Tackling Indigenous Smoking Program.
* CIRCA was selected through a limited tender process using the Department’s Panel of Program Reviewers and Evaluators.
* Purpose of the evaluation is to assess the impact of delivering locally tailored population health approaches as a strategy to reduce the high smoking rates among Aboriginal and Torres Strait Islander people.</t>
  </si>
  <si>
    <t>The ASC's intramural innovation programs supports the delivery of extramural innovation programs for national sporting organisations.</t>
  </si>
  <si>
    <t>The ASC's extramural innovation programs enables national sporting organisations and universities to undertake and benefit from innovative and applied research work. This type of activity leads to performance and equipment enhancements that contribute to the success of Australian athletes and teams in Olympic, Paralympic and World Champion level competitions. The outcomes from this research have cross sport and cross industry applications.</t>
  </si>
  <si>
    <t>Palliative Care Clinical Studies Collaborative</t>
  </si>
  <si>
    <t xml:space="preserve">Supporting women in rural areas diagnosed with breast cancer </t>
  </si>
  <si>
    <t>Three dedicated Australian Prostate Cancer Research Centres (two centres funded from 2008-09 and a third from 2013-14)</t>
  </si>
  <si>
    <t>Advisory Committee on Medicines</t>
  </si>
  <si>
    <t>Advisory Committee on Vaccines</t>
  </si>
  <si>
    <t xml:space="preserve">This activity contributes to funding cancer research projects through the PdCCRS. The program aims to fund applied cancer research projects that can directly improve the outcomes for women in rural areas diagnosed with breast cancer by influencing clinical practice, policy and/or care. </t>
  </si>
  <si>
    <t>Tax Deduction for equity subscriptions in Management Investment Companies (MICs) 8</t>
  </si>
  <si>
    <t>Business (Other R&amp;D)</t>
  </si>
  <si>
    <t>Former funding framework</t>
  </si>
  <si>
    <t>Data Integration Partnership for Australia - Enhancement and Expansion of the DSS Data Exchange (DEX)</t>
  </si>
  <si>
    <t>Venture Capital program</t>
  </si>
  <si>
    <t>NMA - Cultural shared services centre</t>
  </si>
  <si>
    <t>NMA will work in partnership with collecting entities to provide corporate services. This funding will enable NMA to create a collaborative arrangement with other collecting agencies to provide coprorate and business services such as IT services, business systems gosting. payroll administration, training and process.</t>
  </si>
  <si>
    <t>Research engaged</t>
  </si>
  <si>
    <t>R&amp;D active</t>
  </si>
  <si>
    <t>SRI-enabler</t>
  </si>
  <si>
    <t>R&amp;D investment</t>
  </si>
  <si>
    <t>2008 System of National Accounts - s10.104, p.204</t>
  </si>
  <si>
    <t>Program/Activity</t>
  </si>
  <si>
    <t>Financial years</t>
  </si>
  <si>
    <t>Forward Estimates</t>
  </si>
  <si>
    <t>Appropriation type</t>
  </si>
  <si>
    <t>ARGS &amp; ARC grants/fellowships (including marine R&amp;D grants)</t>
  </si>
  <si>
    <t xml:space="preserve"> - Series A2420916F, Gross Domestic Product</t>
  </si>
  <si>
    <t xml:space="preserve"> - Table 4. Expenditure on Gross Domestic Product (GDP), Implicit price deflators </t>
  </si>
  <si>
    <t>Mental Health - Viability of Intensive Prolonged Exposure Therapy for Post Traumatic Stress Disorder (PTSD)</t>
  </si>
  <si>
    <t xml:space="preserve">ARC Linkage Grant - A study of flexibilities that enable workforce participation and skill development and use  and their implications for work-life outcomes in Australia </t>
  </si>
  <si>
    <t xml:space="preserve">ANZAC Day at home and abroad: A centenary history of Australia's National Day </t>
  </si>
  <si>
    <t>Department of Veterans' Affairs - Family Study Research</t>
  </si>
  <si>
    <t>Industry Growth Centres Initiative - Commercialisation Fund</t>
  </si>
  <si>
    <t>Australian Synchrotron operating funding (NISA)</t>
  </si>
  <si>
    <t>Research Associations</t>
  </si>
  <si>
    <t>Business Research and Innovation Initiative (BRII)</t>
  </si>
  <si>
    <t>Multisector (Energy and the Environment)</t>
  </si>
  <si>
    <t>Multisector (Cooperative Research Centres)</t>
  </si>
  <si>
    <t>Total Australian Government R&amp;D investment</t>
  </si>
  <si>
    <t>Investment in extramural R&amp;D</t>
  </si>
  <si>
    <t>Investment in intramural R&amp;D</t>
  </si>
  <si>
    <t>Total R&amp;D investment as a percentage of GDP</t>
  </si>
  <si>
    <t>Original Budget Estimate</t>
  </si>
  <si>
    <t>Details on the Allocation Method, Socio-Economic Objectives and Sector classification are found in Definitions.</t>
  </si>
  <si>
    <t>Allocation method, Socio-Economic Objectives and Sector classifications</t>
  </si>
  <si>
    <t>In harmony with this approach, commencing with the 2017-18 edition of the SRI Budget Tables, the aggregation of all R&amp;D program and activity expenses is referred to as "total Australian Government investment in R&amp;D". This total is made up of three primary types of expenses as listed within the Portfolio Budget Statements:</t>
  </si>
  <si>
    <t>While complementary, the performer- and funder-based approaches to measuring government funding of R&amp;D may produce different results, as the funder-based approach captures R&amp;D appropriations or outlays in the year that they are budgeted for, whereas the performer-based approach captures R&amp;D expenditures in the year that they take place, which may cover several years after they were budgeted for. For this reason the amounts reported within the ABS's R&amp;D expenditure surveys do not directly align with amounts reported within the SRI Budget Tables.</t>
  </si>
  <si>
    <t xml:space="preserve">The R&amp;D investment amounts reported within the SRI Budget Tables: </t>
  </si>
  <si>
    <t>What do the R&amp;D investment amounts reported within the tables include, and what do they exclude?</t>
  </si>
  <si>
    <t xml:space="preserve"> - include revenues foregone by the Australian Government through the R&amp;D Tax Incentive and other such measures;</t>
  </si>
  <si>
    <t>While by implication, years prior to the 'Estimated Actual' year might be considered 'Actuals', in fact all amounts reported in the tables are subject to revision in future years.</t>
  </si>
  <si>
    <t xml:space="preserve"> - an activity has changed its name;</t>
  </si>
  <si>
    <t xml:space="preserve"> - one activity has replaced another (differently named but similarly focused) activity;</t>
  </si>
  <si>
    <t xml:space="preserve"> - a new activity consolidates several previous activities;</t>
  </si>
  <si>
    <t xml:space="preserve"> - responsibility for funding an activity has been transferred from one organisation or portfolio to another; or</t>
  </si>
  <si>
    <t xml:space="preserve"> - a particular line area or division within a department or agency is responsible for the activity.</t>
  </si>
  <si>
    <t xml:space="preserve">· Table 4. Expenditure on Gross Domestic Product (GDP), Implicit price deflators </t>
  </si>
  <si>
    <t xml:space="preserve"> - Industry R&amp;D Tax Measures.</t>
  </si>
  <si>
    <t>The Hon Ian Macfarlane MP, Minister for Industry and Science</t>
  </si>
  <si>
    <t>The Hon Ian Macfarlane MP, Minister for Industry</t>
  </si>
  <si>
    <r>
      <rPr>
        <b/>
        <sz val="10"/>
        <color theme="1"/>
        <rFont val="Arial"/>
        <family val="2"/>
      </rPr>
      <t>Note:</t>
    </r>
    <r>
      <rPr>
        <sz val="10"/>
        <color theme="1"/>
        <rFont val="Arial"/>
        <family val="2"/>
      </rPr>
      <t xml:space="preserve"> Forward estimates are unavailable for some programs and some years. As a consequence, no totals have been provided for the forward estimate years.</t>
    </r>
  </si>
  <si>
    <t>Tax Incentives for Early Stage Investors (Early Stage Innovation Company - ESIC)</t>
  </si>
  <si>
    <t>NB. Mid each financial year, new forecasts are available from the: 
 - Midyear Economic and Financial Outlook (MYEFO) - Part 2: Economic Outlook, Table 2.2: Domestic Economic Forecasts, GDP deflator.</t>
  </si>
  <si>
    <t>While the ABS publishes a specific R&amp;D deflator (ABS 5204.0, Table 4, Private; Gross fixed capital formation - Intellectual property products - Research and development; A3347070K), the time series for this deflator extends back only to June 1986, whereas the Budget Tables time series extends back to 1978-79. Since the time series for the GDP deflator included within this same ABS series extends back to June 1960, this latter series has been used to deflate the Budget Tables data.</t>
  </si>
  <si>
    <t>First year</t>
  </si>
  <si>
    <t>Last year</t>
  </si>
  <si>
    <t>NOTES</t>
  </si>
  <si>
    <t>Inflation adjustment and the interactive charts</t>
  </si>
  <si>
    <t>For details of inflation adjustment refer to the:</t>
  </si>
  <si>
    <t>To this dataset have been added three columns, each answering one of the following questions:</t>
  </si>
  <si>
    <t>For further details refer to the:</t>
  </si>
  <si>
    <t>GDP deflator</t>
  </si>
  <si>
    <t>The amount of R&amp;D investment reported for each year in the SRI Budget Tables is expressed in 'current prices', meaning that it represents the value of this investment in the year that it was reported, rather than its market value today. The market value (i.e. purchasing power) of a previously reported investment will usually be less now than it was previously because of inflation, which is the sustained increase in the general price level of goods and services in an economy over a period of time. Inflation results in a loss of value of currency: when the price level rises, each unit of currency buys fewer goods and services.</t>
  </si>
  <si>
    <t>Deflation was undertaken using ABS publication:</t>
  </si>
  <si>
    <t xml:space="preserve"> - e.g. If the forecast increase to the GDP deflator is 4% and the previous financial year’s GDP deflator is 99.6, then the forecast index number is 99.6*(1+4/100) = 103.58</t>
  </si>
  <si>
    <t>· Series A2304617J: Gross domestic product: Current prices.</t>
  </si>
  <si>
    <t>This GDP series has been used because the R&amp;D investment values are expressed in current prices.</t>
  </si>
  <si>
    <t>Difference between current value and original Budget Estimate</t>
  </si>
  <si>
    <t>Difference between Budget Estimates from one year to the next</t>
  </si>
  <si>
    <t>% difference between Budget Estimates from one year to the next</t>
  </si>
  <si>
    <t>Current value</t>
  </si>
  <si>
    <t>% difference between current value and original Budget Estimate</t>
  </si>
  <si>
    <t>This column provides the name of each program or activity for which data is available.</t>
  </si>
  <si>
    <t>· Series A2420916F, Gross Domestic Product.</t>
  </si>
  <si>
    <t>5216.0  Australian System of National Accounts: Concepts, Sources and Methods</t>
  </si>
  <si>
    <t>Further information on prices indices (6.26) and price deflation (6.45) is available within ABS publication:</t>
  </si>
  <si>
    <t>13 October 2017</t>
  </si>
  <si>
    <t xml:space="preserve">Senator the Hon Michaelia Cash, Minister for Employment, Minister for Women, Acting Minister for Industry, Innovation and Science 
</t>
  </si>
  <si>
    <t>Australian Government general government payments ($millions)</t>
  </si>
  <si>
    <t>Total R&amp;D investment as a percentage of total Australian Government payments</t>
  </si>
  <si>
    <t>ABS index year</t>
  </si>
  <si>
    <t>The Australian Government’s 2018-19 Science, Research and Innovation Budget Tables</t>
  </si>
  <si>
    <t>Science is the pursuit and application of knowledge and understanding of the natural and social world following a systematic methodology based on evidence.
Scientific methodology includes the following:</t>
  </si>
  <si>
    <t>Objective observation: Measurement and data (possibly although not necessarily using mathematics as a tool)</t>
  </si>
  <si>
    <t>Evidence</t>
  </si>
  <si>
    <t>Experiment and/or observation as benchmarks for testing hypotheses</t>
  </si>
  <si>
    <t>Induction: reasoning to establish general rules or conclusions drawn from facts or examples</t>
  </si>
  <si>
    <t>Repetition</t>
  </si>
  <si>
    <t>Critical analysis</t>
  </si>
  <si>
    <t>Verification and testing: critical exposure to scrutiny, peer review and assessment.</t>
  </si>
  <si>
    <t>UK Science Council</t>
  </si>
  <si>
    <t>Research commercialisation refers to the process through which ideas or research can be exploited by firms and researchers themselves so as to generate economic and social value and industrial development.</t>
  </si>
  <si>
    <t>Knowledge transfer refers to the multiple channels through which knowledge may be exchanged between the publicly-funded research sector and other sectors of the economy. These channels include:</t>
  </si>
  <si>
    <t xml:space="preserve">Publishing </t>
  </si>
  <si>
    <t>The most traditional and widespread mode of transmission of knowledge; mostly limited to published papers.</t>
  </si>
  <si>
    <t>Conferencing, networking</t>
  </si>
  <si>
    <t>Professional conferences, informal relations, casual contact and conversations.</t>
  </si>
  <si>
    <t>Collaborative research and research partnerships</t>
  </si>
  <si>
    <t>Situations where scientists and private companies jointly commit resources and research efforts to projects; research carried out jointly and may be cofounded (in relation to contract research); these range from small-scale projects to strategic partnerships with multiple members and stakeholders (i.e. public-private partnerships).</t>
  </si>
  <si>
    <t xml:space="preserve">Contract research </t>
  </si>
  <si>
    <t>Commissioned by a private firm to pursue a solution to a problem of interest; distinct from most types of consulting; involves creating new knowledge per the specifications or goals of client; usually more applied than collaborative research.</t>
  </si>
  <si>
    <t>Academic consulting</t>
  </si>
  <si>
    <t>Research or advisory services provided by researchers to industry clients. There are three different types: research-, opportunity- and commercialisation-driven consulting.</t>
  </si>
  <si>
    <t>Student hiring by or placement in Industry</t>
  </si>
  <si>
    <t>Includes joint supervision of theses, internships, and collaborative research.</t>
  </si>
  <si>
    <t>Patenting and licensing</t>
  </si>
  <si>
    <t>The grant of a patent confers upon a patent holder the exclusive right to exploit an invention, or to authorise another person to exploit an invention, during the patent term. A patent holder may license any or all of its patent rights to a third party.</t>
  </si>
  <si>
    <t>Public research startups/spin-offs</t>
  </si>
  <si>
    <t>Start-up companies are companies or traders as persons engaged in businesses that were partially or entirely dependent upon licensing or assignment of a PFRO's technology for initiation.</t>
  </si>
  <si>
    <t>Personnel exchanges/intersectoral mobility</t>
  </si>
  <si>
    <t>May take many forms; usually university or industry researchers spending time in the alternate settings; the most important form is employment by industry.</t>
  </si>
  <si>
    <t xml:space="preserve">Standards </t>
  </si>
  <si>
    <t>Documents based on various degrees of consensus.</t>
  </si>
  <si>
    <t>Commercialising Public Research: New Trends and Strategies, OECD 2013</t>
  </si>
  <si>
    <t>A program, activity or organisation is considered SRI-enabling if it undertakes any of the following activities with respect to science, research and/or innovation (SRI):</t>
  </si>
  <si>
    <t>Support for the development of, or provision of access to, key SRI infrastructure such as:
• research infrastructure (e.g. the Australian Synchrotron; the Square Kilometre Array);
• information assets and data infrastructure (e.g. ABS data collections; Australian National Data Service (ANDS));
• intellectual property system (e.g. IP Australia).</t>
  </si>
  <si>
    <t>The chart below, which was extracted from p.91 of the 2015 Frascati Manual, provides advice on the categorisation of programs and activities.</t>
  </si>
  <si>
    <t xml:space="preserve"> - If a program or activity primarily provides funding to one or more organisations outside of Australia then it is categorised as 'Rest of the world'.</t>
  </si>
  <si>
    <t>A combination of the above two categories. This category should be chosen when a program or activity makes substantial use of both mechanisms.</t>
  </si>
  <si>
    <t xml:space="preserve">Use this category when none of the above options is suitable. An entry in the Notes field of the relevant dataset may describe the allocation method that is used. </t>
  </si>
  <si>
    <t>Data on Australian Government general government payments is obtainable from:</t>
  </si>
  <si>
    <t>Average</t>
  </si>
  <si>
    <t>OECD's Main Science and Technology Indicators</t>
  </si>
  <si>
    <t>In harmony with the approach described above, the nominal amounts reported in the SRI Budget Tables are adjusted for inflation using the following process:</t>
  </si>
  <si>
    <t>Use of the GDP deflator is also referred to within the documentation accompanying the:</t>
  </si>
  <si>
    <t>The programs and activities included in this dataset were reported by departments and agencies on the basis that they (i.e. the programs and activities) were "explicitly intended to support science, research and/or innovation", as these terms are defined within the Definitions tab.</t>
  </si>
  <si>
    <t xml:space="preserve">In order to avoid double reporting programs and activities that are also listed within the R&amp;D dataset, the programs included in the 'Other SRI programs' dataset either involve no reportable R&amp;D, or else have had their R&amp;D component reported separately in the R&amp;D dataset. </t>
  </si>
  <si>
    <t>Notwithstanding the above, prior to the 2017-18 edition the tables provided financial details only for R&amp;D programs and activities.</t>
  </si>
  <si>
    <t xml:space="preserve">This table was added in the 2018-19 edition. </t>
  </si>
  <si>
    <t>The purpose of this table is to provide increased information about government support for knowledge transfer and research commercialisation.</t>
  </si>
  <si>
    <t>Knowledge transfer</t>
  </si>
  <si>
    <t>Commercialisation</t>
  </si>
  <si>
    <t>Program or program element</t>
  </si>
  <si>
    <t>Strategic coordination and direction setting</t>
  </si>
  <si>
    <t>Physical precinct creation, enhancement, and expansion</t>
  </si>
  <si>
    <t>Supports research infrastructure</t>
  </si>
  <si>
    <t>Supports research training</t>
  </si>
  <si>
    <t>Encourages PFROs to engage with businesses and other end-users</t>
  </si>
  <si>
    <t>Encourages businesses and other end-users to engage with PFROs</t>
  </si>
  <si>
    <t>Supports incubators and accelerators</t>
  </si>
  <si>
    <t>Supports exports</t>
  </si>
  <si>
    <t>Description of how program/activity supports knowledge transfer and/or commercialisation</t>
  </si>
  <si>
    <t>Grouping</t>
  </si>
  <si>
    <t>Engagement and Impact Assessment</t>
  </si>
  <si>
    <t>Centres of Excellence Scheme</t>
  </si>
  <si>
    <t>Linkage Program</t>
  </si>
  <si>
    <t>Industrial Transformation Research Program</t>
  </si>
  <si>
    <t>Linkage Infrastructure, Equipment and Facilities Scheme</t>
  </si>
  <si>
    <t>Linkage Projects Scheme</t>
  </si>
  <si>
    <t>CSIRO Innovation Fund</t>
  </si>
  <si>
    <t>The Fund will invest in start-up and spin off companies, and SMEs engaged in the translation of research generated in the publicly funded research sector.</t>
  </si>
  <si>
    <t>CSIRO ON Accelerator</t>
  </si>
  <si>
    <t>ON is Australia’s national innovation accelerator program, powered by CSIRO.</t>
  </si>
  <si>
    <t>CSIRO SME Connect</t>
  </si>
  <si>
    <t>Links Australian businesses with researchers, facilitating and enabling innovation-driven partnerships through funding, support and resources.</t>
  </si>
  <si>
    <t>Provides a mechanism for Early Career Researchers (ECR) to build new skills and relationships with industry. ECR, research organisations and small and medium sized (SME) Australian businesses will work together to develop innovative commercial solutions that build Australia’s national competitiveness.</t>
  </si>
  <si>
    <t>Up to $1-2M pa for a term of 3-5 years</t>
  </si>
  <si>
    <t>Actively promotes collaboration between academia, industry and the research sectors to shape the future of industrial research training. Seeks to attract high calibre candidates with the vision of developing Australia’s future research leaders.</t>
  </si>
  <si>
    <t>Rural Research and Development (R&amp;D) Corporations</t>
  </si>
  <si>
    <t>RDCs invest in R&amp;D to improve the profitability, productivity, competitiveness and long-term sustainability of Australia's primary industries. There are currently 15 RDCs—five Commonwealth statutory bodies and 10 industry-owned companies (IOCs). All manage R&amp;D services, with most IOCs also providing other industry services, mainly marketing. Statutory RDCs are also able to undertake marketing at industry request, where supported by a statutory marketing levy</t>
  </si>
  <si>
    <t>Primarily from statutory commodity levies</t>
  </si>
  <si>
    <t>Help build Australia’s capability in cyber security through encouraging more students to study cyber security, increase the number of highly skilled post-graduates, and support research addressing key challenges.</t>
  </si>
  <si>
    <t>Australian Mathematical Sciences Institute National Research Internships Program</t>
  </si>
  <si>
    <t>Supports industry-based training of PhD research students, with a focus on women in STEM.</t>
  </si>
  <si>
    <t>Provides funding to enable continued operation of super-computer capacity and world-class research infrastructure.</t>
  </si>
  <si>
    <t>$150 million per annum ongoing (indexed) from 1 July 2017</t>
  </si>
  <si>
    <t>Biomedical Translation Fund</t>
  </si>
  <si>
    <t>Makes venture capital investments in promising biomedical innovations with commercialisation potential in Australia.</t>
  </si>
  <si>
    <t>$250 million (matched with private capital)</t>
  </si>
  <si>
    <t>Medical Research Future Fund (MRFF)</t>
  </si>
  <si>
    <t>Provides grants of financial assistance to support health and medical research and innovation, with the objective of improving the health and wellbeing of Australians.</t>
  </si>
  <si>
    <t>$1.4 billion in disbursements in the first five years to 2020-21</t>
  </si>
  <si>
    <t>Encourages further research, investment in emerging engineers and scientists, provide facilities to test new products and develop business capability to ensure advanced manufacturing businesses are world‑leaders in competitive global markets.</t>
  </si>
  <si>
    <t>Advanced Manufacturing Early Stage Research Fund</t>
  </si>
  <si>
    <t>Funding for the Advanced Manufacturing Growth Centre to support small scale and pilot research projects in advanced manufacturing.</t>
  </si>
  <si>
    <t>Entrepreneurs’ Programme (EP)</t>
  </si>
  <si>
    <t>EP – Accelerating Commercialisation</t>
  </si>
  <si>
    <t>EP – Innovation Connections</t>
  </si>
  <si>
    <t>Cooperative Research Centres (CRC) Program</t>
  </si>
  <si>
    <t>Global Connections Fund</t>
  </si>
  <si>
    <t>Global Innovation Linkages</t>
  </si>
  <si>
    <t>Provides funding to help Australian businesses and researchers collaborate with global partners on strategically focused, leading-edge research and development projects.</t>
  </si>
  <si>
    <t>Industry Growth Centres Initiative</t>
  </si>
  <si>
    <t>An industry-led initiative driving innovation, productivity and competitiveness by focusing on sectors of competitive strength and strategic priority.</t>
  </si>
  <si>
    <t>Advanced Health Research and Translation Centres</t>
  </si>
  <si>
    <t>Encourages leadership in health research and translation in Australia by recognising leading centres of collaboration that excel in health and medical research, the translation of evidence into excellent patient care, and demonstrate a strong research and translation focus in the education of health professionals, at an international level.</t>
  </si>
  <si>
    <t>Boosting Dementia Research Initiative</t>
  </si>
  <si>
    <t>Provides funding to boost dementia research with: $150 million to urgently scale up dementia research, and $50 million for an NHMRC National Institute for Dementia Research.</t>
  </si>
  <si>
    <t>$200 million (2014-2019)</t>
  </si>
  <si>
    <t>Centres of Research Excellence</t>
  </si>
  <si>
    <t>Provides support for teams of researchers to pursue collaborative research and develop capacity in clinical, population health and health services research.</t>
  </si>
  <si>
    <t>Development Grants</t>
  </si>
  <si>
    <t>Supports health and medical research at the proof-of-concept stage that specifically drives towards a commercial outcome within a foreseeable timeframe.</t>
  </si>
  <si>
    <t>Equipment Grants</t>
  </si>
  <si>
    <t>Provides funding annually to NHMRC approved Administering Institutions to facilitate the procurement of equipment designed to support high quality health and medical research,</t>
  </si>
  <si>
    <t>Independent Research Institute Infrastructure Support Scheme</t>
  </si>
  <si>
    <t>Provides funding annually for overhead infrastructure costs to NHMRC approved Administering Institutions that are independent medical research institutes.</t>
  </si>
  <si>
    <t>Partnership Centres Initiative</t>
  </si>
  <si>
    <t>Bring teams of researchers and decision‑makers together to create better health services and health by collaborative work on priority themes determined by the needs of the health and health care systems.</t>
  </si>
  <si>
    <t>Partnership Projects</t>
  </si>
  <si>
    <t>Provides funding and support to create new opportunities for researchers and policy makers to work together to define research questions, undertake research, interpret the findings and implement the findings into policy and practice.</t>
  </si>
  <si>
    <t>PROGRAMS DATA</t>
  </si>
  <si>
    <t>Programs</t>
  </si>
  <si>
    <t>PROGRAMS CHART</t>
  </si>
  <si>
    <t>2021-22</t>
  </si>
  <si>
    <t>The Centre for Invasive Species Solutions (Invasive Animals Australia)</t>
  </si>
  <si>
    <t>Live Animal Export Finance Industry Consultative Committee</t>
  </si>
  <si>
    <t>National Biosecurity Emergency Preparedness Expert Group</t>
  </si>
  <si>
    <t>Wine Australia Selection Committee</t>
  </si>
  <si>
    <t>Wine Australia</t>
  </si>
  <si>
    <t>Import Industry Finance Consultative Committee</t>
  </si>
  <si>
    <t>Family Court of Australia</t>
  </si>
  <si>
    <t>Federal Circuit Court of Australia</t>
  </si>
  <si>
    <t>Australian Children's Television Foundation Board</t>
  </si>
  <si>
    <t>eSafety Commissioner</t>
  </si>
  <si>
    <t>Australia Business Arts Foundation (Creative Partnerships Australia)</t>
  </si>
  <si>
    <t>Advisory Committee for Indigenous Repatriation</t>
  </si>
  <si>
    <t>National School Resourcing Board</t>
  </si>
  <si>
    <t>Greenhouse and Energy Minimum Standards (GEMS) Regulator</t>
  </si>
  <si>
    <t>COAG Energy Council Independent Energy Appointments Selection Panel</t>
  </si>
  <si>
    <t>COAG Energy Council Energy Efficiency Advisory Team</t>
  </si>
  <si>
    <t>COAG Energy Council Resources Policy and Engagement Working Group</t>
  </si>
  <si>
    <t>Australian Naval Infrastructure Pty Ltd</t>
  </si>
  <si>
    <t>EMD2 Flexi Dynamic Australian Feeder Fund</t>
  </si>
  <si>
    <t>Elementum Eccles Fund Ltd</t>
  </si>
  <si>
    <t>EMD Flexi Dynamic Australian Feeder Fund</t>
  </si>
  <si>
    <t>GPE VII-A OT Co-Investment L.P.</t>
  </si>
  <si>
    <t>Bain Capital Credit Holdings Investors (MRF), LP</t>
  </si>
  <si>
    <t>Quadrant Private Equity No.5C</t>
  </si>
  <si>
    <t>GIP II-D1 AIV Unit Trust</t>
  </si>
  <si>
    <t>FF Bearcat Holdings LP</t>
  </si>
  <si>
    <t>Lake Constance CI Ltd</t>
  </si>
  <si>
    <t>FRM Argyle Limited</t>
  </si>
  <si>
    <t>Bain Capital Distressed and Special Situations 2016 (F-EU), L.P.</t>
  </si>
  <si>
    <t>MRFF Investment Company No.1 Pty Ltd</t>
  </si>
  <si>
    <t>MRFF Investment Company No.2 Pty Ltd</t>
  </si>
  <si>
    <t>Bain Capital Distressed and Special Situations 2016 (F), LP</t>
  </si>
  <si>
    <t>GIP II D8 Holding 1 (Blue U.S.), LLC</t>
  </si>
  <si>
    <t>GIP II D7 Holding 1 (CPV U.S.), LLC</t>
  </si>
  <si>
    <t>GIP II-D1 Intermediate CPV AIV 1, L.P.</t>
  </si>
  <si>
    <t>GIP II D6 Holding 1 (FLNG U.S.), LLC</t>
  </si>
  <si>
    <t>Greenspring Growth Equity II (Cayman), L.P.</t>
  </si>
  <si>
    <t>GIP II D5 Holding I (FLNGI Option Offshore), L.P. Inc.</t>
  </si>
  <si>
    <t>Bain Capital Middle Market Credit 2014 (F), LP</t>
  </si>
  <si>
    <t>GWII Unit Trust 2</t>
  </si>
  <si>
    <t>Bain Capital Middle Market Credit 2010 (Offshore II Master), L.P.</t>
  </si>
  <si>
    <t>Bain Capital Middle Market Credit 2010 Investors (Offshore II), Ltd</t>
  </si>
  <si>
    <t>Indo-Pacific Centre for Health Security Technical Reference Group</t>
  </si>
  <si>
    <t>Advisory Group on Australia-Africa Relations</t>
  </si>
  <si>
    <t>National Rural Health Commissioner</t>
  </si>
  <si>
    <t>National Immunisation Committee</t>
  </si>
  <si>
    <t>National Health Funding Pool</t>
  </si>
  <si>
    <t>Home Affairs</t>
  </si>
  <si>
    <t>Department of Home Affairs</t>
  </si>
  <si>
    <t>Trans-Tasman IP Attorneys Board</t>
  </si>
  <si>
    <t>Barndioota Consultative Committee</t>
  </si>
  <si>
    <t>National Climate Science Advisory Committee</t>
  </si>
  <si>
    <t>Trans-Tasman IP Attorneys Disciplinary Tribunal</t>
  </si>
  <si>
    <t>Innovation and Science Australia - Biomedical Translation Fund Committee</t>
  </si>
  <si>
    <t>Innovation and Science Australia - Innovation Investment Committee</t>
  </si>
  <si>
    <t>Innovation and Science Australia - Cooperative Research Centres Advisory Committee</t>
  </si>
  <si>
    <t>Innovation and Science Australia - Entrepreneurs' Programme Committee</t>
  </si>
  <si>
    <t>Innovation and Science Australia - R&amp;D Incentives Committee</t>
  </si>
  <si>
    <t>National ICT Australia limited</t>
  </si>
  <si>
    <t>WSA Co Limited</t>
  </si>
  <si>
    <t>Infrastructure and Project Financing Agency</t>
  </si>
  <si>
    <t>Forum on Western Sydney Airport</t>
  </si>
  <si>
    <t>Aviation Strategic Leaders Forum</t>
  </si>
  <si>
    <t>Supreme Court of Norfolk Island</t>
  </si>
  <si>
    <t>Kingston and Arthur's Vale Historic Area Advisory Committee</t>
  </si>
  <si>
    <t>Joint Commonwealth and Tasmanian Economic Council</t>
  </si>
  <si>
    <t>Joint Commonwealth and Tasmanian Economic Council Business Members Group</t>
  </si>
  <si>
    <t>RDA QLD Brisbane</t>
  </si>
  <si>
    <t>Special Magistrate of the Jervis Bay Territory</t>
  </si>
  <si>
    <t>Registered Organisations Commission (ROC)</t>
  </si>
  <si>
    <t>Security of Payments Working Group</t>
  </si>
  <si>
    <t>Official Residences Advisory Committee (ORAC)</t>
  </si>
  <si>
    <t>Cities Reference Group</t>
  </si>
  <si>
    <t>Wilpena Pound Aerodrome Services Pty Ltd</t>
  </si>
  <si>
    <t>Anderleigh Enterprises Pty Ltd</t>
  </si>
  <si>
    <t>Anderleigh Holding Trust</t>
  </si>
  <si>
    <t>Darwin Hotel Partnership</t>
  </si>
  <si>
    <t>Darwin Hotel Pty Ltd</t>
  </si>
  <si>
    <t>Marlba Maya Pty Ltd</t>
  </si>
  <si>
    <t>Tennant Creek Foodbarn Partnership</t>
  </si>
  <si>
    <t>National Indigenous Pastoral Enterprises Pty Ltd</t>
  </si>
  <si>
    <t>Port Hedland Investment Trust</t>
  </si>
  <si>
    <t>Aboriginals Benefit Account Advisory Committee</t>
  </si>
  <si>
    <t>National Disability and Carers Advisory Council</t>
  </si>
  <si>
    <t>Financial Adviser Standards and Ethics Authority Ltd</t>
  </si>
  <si>
    <t>Review of Treasury's Macroeconomic Forecasting Capabilities: Expert Panel</t>
  </si>
  <si>
    <t>Independent Expert Panel Review of Financial System's External Dispute Resolution and Complaints Framework</t>
  </si>
  <si>
    <t>Superannuation Industry Stewardship Group</t>
  </si>
  <si>
    <t>Not-for-Profit Stewardship Group</t>
  </si>
  <si>
    <t>Tax Practitioner Stewardship Group</t>
  </si>
  <si>
    <t>Large Business Stewardship Group</t>
  </si>
  <si>
    <t>Small Business Stewardship Group</t>
  </si>
  <si>
    <t>Individuals Stewardship Group</t>
  </si>
  <si>
    <t>GST Stewardship Group</t>
  </si>
  <si>
    <t>Commonwealth Consumer Affairs Advisory Council</t>
  </si>
  <si>
    <t>Note Printing Australia Ltd</t>
  </si>
  <si>
    <t>Companies Auditors Disciplinary Board</t>
  </si>
  <si>
    <t>Indonesia - Australia Partnership on Food Security in the Red Meat and Cattle Sector</t>
  </si>
  <si>
    <t>Rural Industries Research and Development Corporation (trading as AgriFutures Australia)</t>
  </si>
  <si>
    <t>Radio Communications Consultative Committee</t>
  </si>
  <si>
    <t>Council for International Education</t>
  </si>
  <si>
    <t>Australian Advisory Council on the Medicinal use of Cannabis</t>
  </si>
  <si>
    <t>CSIRO General Partner 2 Pty Ltd</t>
  </si>
  <si>
    <t>CSIRO General Partner Pty Ltd</t>
  </si>
  <si>
    <t>CSIRO Innovation Services Pty Ltd</t>
  </si>
  <si>
    <t>Cooperative Research Centres (CRCs)</t>
  </si>
  <si>
    <t xml:space="preserve">The refund amount is uncapped. </t>
  </si>
  <si>
    <t>Comprised a 125 per cent deduction for eligible R&amp;D expenditure (initially 150 per cent). Required a minimum R&amp;D spend of $50,000 in order to qualify.</t>
  </si>
  <si>
    <t>Introduced in 1985 as a 150 per cent deduction for eligible R&amp;D expenditure. The rate was reduced to 125 per cent in 1996. The program was replaced by the R&amp;D Tax Incentive in 2011.</t>
  </si>
  <si>
    <t xml:space="preserve">Supplemented the 125 per cent R&amp;D Tax Concession by providing a 175 per cent tax deduction for eligible incremental expenditure (i.e. expenditure beyond an historic average).  </t>
  </si>
  <si>
    <t>Introduced in 2001. In 2007, a further incremental element – a 175% R&amp;D International Premium – was introduced to encourage international R&amp;D investment in Australia. This was replaced by the R&amp;D Tax Incentive in 2011.</t>
  </si>
  <si>
    <t>Provided a cash refund of a company’s R&amp;D deductions. Only available to companies in tax loss with turnover less than $5 million and R&amp;D expenditure less than $1 million.</t>
  </si>
  <si>
    <t xml:space="preserve">Provided a cash refund of a company’s R&amp;D deductions. Only available to companies in tax loss with turnover less than $5 million and R&amp;D expenditure less than $2 million. </t>
  </si>
  <si>
    <t xml:space="preserve">Introduced in 2009 as a modification of the R&amp;D Refundable Tax Offset. The interim transition measure was a temporary expansion of the R&amp;D Refundable Tax Offset, intended to provide additional support to small, pre-profit companies for two years until the introduction of the more generous refundable R&amp;D Tax Incentive in 2011. </t>
  </si>
  <si>
    <t>Reef Restoration and Adaptation Program is included in our estimates in 2017-18 &amp; 2018-19</t>
  </si>
  <si>
    <t>The Program aims to improve the competitiveness, productivity and sustainability of Australian industries, especially where Australia has a competitive strength, and in line with Government Priorities. 
The Program aims to foster high quality research to solve industry-identified problems through industry-led and outcome-focused collaborative research partnerships between Industry Entities and Research Organisations.
The Program aims to encourage and facilitate Small and Medium Enterprise (SME) participation in collaborative research.</t>
  </si>
  <si>
    <t>To address the major challenge of closing the health gap by producing knowledge, tools and resources that can be used to enhance positive health outcomes for Aboriginal and Torres Strait Islander people.</t>
  </si>
  <si>
    <t>$731.45 million (2018-19 to 2021-22)</t>
  </si>
  <si>
    <t>Facilitates the development and uptake of new ideas and technology and translates them into commercial activity. Increases productivity; improves Australia’s competitiveness and drives economic growth.</t>
  </si>
  <si>
    <t>to increase the supply of capital to growing Australian small and medium-sized enterprises, including start-up, expansion and growth companies.</t>
  </si>
  <si>
    <t>Promotes the commercialisation of Australian research and development by technology-based companies at the seed, start up or early expansion stages of their development.</t>
  </si>
  <si>
    <t>Supports the commercialisation of research from universities and Australian Government research agencies.</t>
  </si>
  <si>
    <t>Embracing the Digital Age</t>
  </si>
  <si>
    <t>The program supports science, technology, engineering and mathematics engagement at the schooling level to acheieve academic exellence and provide the skills neede for the jobs of the 21st century.</t>
  </si>
  <si>
    <t>The initiative is part of the $64 million allocated for early childhood and school edcuation iniatives to inspire all children and young people in STEM</t>
  </si>
  <si>
    <t>Inspiring STEM Literacy</t>
  </si>
  <si>
    <t>Science, Technology, Engineering &amp; Mathematics (STEM)</t>
  </si>
  <si>
    <t>The initiative is part of the $12 million allocated to restore the focus on and increase student uptake of STEM subjects in primary and secondary schools</t>
  </si>
  <si>
    <t>Industry, Innovation and Competiveness Agenda</t>
  </si>
  <si>
    <t>Maths and Science Participation</t>
  </si>
  <si>
    <t>The initiative is $5 million allocated in the 2014 budget to continue existing programs - Primary Connections and Sceince by Doing</t>
  </si>
  <si>
    <t>Supporting Artificial Intelligence in Schools</t>
  </si>
  <si>
    <t>The initiative is designed to raise awarness and the application of artificial intelligence in school education aligned with the Australian Curriculum - part of a $29.9m package managed by DIIS (the Building Australia’s Artificial Intelligence capability to support business measure).</t>
  </si>
  <si>
    <t>Australian Technology and Science Growth Plan</t>
  </si>
  <si>
    <t>Pathways in Technology (P-TECH) Pilot</t>
  </si>
  <si>
    <t>The P-TECH pilot involves establishing long-term partnerships between schools, industry and tertiary education providers that enable businesses to play an active role in the learning and development of young people. P-TECH offers secondary school students an industry supported education pathway to a STEM related post-school qualification.</t>
  </si>
  <si>
    <t>Provides systemic support. Funds can be used on any research activity (except for stipends for HDR students), including knowledge transfer and research commercialisation.</t>
  </si>
  <si>
    <t>Supports HDR students' knowledge transfer and research commercialisation activities.</t>
  </si>
  <si>
    <t>Contamination Management and Remediation</t>
  </si>
  <si>
    <t>Per- and Poly-Fluorinated Alkyl Substances - ARC Remediation Research Program</t>
  </si>
  <si>
    <t>Defence is a participant in the Cooperative Research Centre for Contamination Assessment and Remediation of the Environment (CRC CARE).  A large number of innovative contaminant detection and remediation technologies have been developed for Defence and deployed to protect human health, the environment and support defence capability.</t>
  </si>
  <si>
    <t>The ARC Special Research Initiative: PFAS Remediation Research Program aims to facilitate the development of innovative technologies to investigate and remediate PFAS (per- and poly-fluoroalkyl substances) contaminated media including soil and other solid contaminated debris, groundwater, waterways and marine systems.</t>
  </si>
  <si>
    <t>Centre for Defence Industry Capability (CDIC) Innovation initiatives</t>
  </si>
  <si>
    <t>Defence Innovation Hub funded through the Single Innovation Fund (includes DMTC and CTD) from Program 2.1 Strategic Policy and Intelligence</t>
  </si>
  <si>
    <t>Next Generation Technologies Fund</t>
  </si>
  <si>
    <t xml:space="preserve">The NGTF focuses on fundamental research and development of future game-changing concepts that can be further matured and realised into military capability through the Defence Innovation Hub. </t>
  </si>
  <si>
    <t>Further funding in 2018/19 will become available following Ministerial approval.</t>
  </si>
  <si>
    <t>Collaborative Industry Relationships</t>
  </si>
  <si>
    <t>Supports the transition of knowledge toward the potential for a commercialised capability.</t>
  </si>
  <si>
    <t>Partnerships and Engagement</t>
  </si>
  <si>
    <t>Funding arrangements dependent on approval of specific activities within the Program.</t>
  </si>
  <si>
    <t>Commercialisation Activities</t>
  </si>
  <si>
    <t>International Collaborative Relationships</t>
  </si>
  <si>
    <t>Knowledge sharing activities through arrangements with international collaborative partners towards development of capability beneficial to both parties.</t>
  </si>
  <si>
    <t>Growth Centre Project Funds are not used exclusively for R&amp;D, rather the funds are paid direct to the relevant Growth Centres for them to allocate to specific projects that could have an R&amp;D element. An estimate of 50% of funding expended on R&amp;D has been used to calculate the figures included in this table.</t>
  </si>
  <si>
    <t>Industry 4.0 Testlabs for Australia</t>
  </si>
  <si>
    <t xml:space="preserve">A $5 million grant opportunity that will establish five new Industry 4.0 testlabs at five Australian universities.  Testlabs will accelerate collaboration between educational institutions and industry, with a focus on small and medium enterprises, in order to develop the skills needed to address the challenges and opportunities presented by Industry 4.0. Up to $1 million will be awarded, with each each university providing matched cash funding. </t>
  </si>
  <si>
    <t>$239.2 million (2017-18 to 2020-21)</t>
  </si>
  <si>
    <t xml:space="preserve">NMI provides training services to PFROs, industry and academia (including undergraduate internships, work experience and mentoring/training PhD students). NMI supports tech transfer by working with innovators (industry and academia) to solve measurement problems for prototype instruments or products; including in meeting regulatory requirements or compliance with documentary or other standards. NMI provides services that enable regulated entities to demonstrate compliance of new approaches or instruments in the market (e.g. including for clinical, commercial, legal, trade and industrial use). </t>
  </si>
  <si>
    <t>The Energy Use Data Model is a 'big data' project to support the operation and planning of Australia's energy system into the future. It will enable greater visibility of Australia's changing energy use trends, including uptake of PV, batteries and EVs, to support better forecasting for grid security and policy development. Funding provided to 2021-22 to expand the pilot platform into a full scale system and embed the platform as a permanent market asset.</t>
  </si>
  <si>
    <t>Reef 2050 Implementation budget and Reef Programme budget</t>
  </si>
  <si>
    <t xml:space="preserve">Reef Trust </t>
  </si>
  <si>
    <t>Science and monitoring to inform Reef Trust project delivery</t>
  </si>
  <si>
    <t>Reef Trust Innovation Challenge</t>
  </si>
  <si>
    <t>Contribution to Qld govt SBIR Innovation Challenge for Increasing Coral Recruitment</t>
  </si>
  <si>
    <t>Development of a roadmap for AI standards</t>
  </si>
  <si>
    <t xml:space="preserve">The Australian Government will work with Standards Australia to develop a roadmap for standards development in artificial intelligence </t>
  </si>
  <si>
    <t>This is a once off funded programme.</t>
  </si>
  <si>
    <t xml:space="preserve">Artificial Intelligence Budget Measure </t>
  </si>
  <si>
    <t>Commercialisation Australia was established in 2009 to support companies and innovators during the commercialisation phase of developing their products and ideas. Program closed 30 June 2014.</t>
  </si>
  <si>
    <t>Antarctic Science Collaboration Initiative (ASCI)</t>
  </si>
  <si>
    <t>BRII provides SMEs with critical early stage finance to develop innovative solutions for which there is genuine demand by government agencies.</t>
  </si>
  <si>
    <t xml:space="preserve">Competitive, merit based grant program that supports industry-led and outcome-focused collaborative research partnerships between industry, researchers and the community. The CRC Program has two streams: CRCs and CRC Projects. CRC Projects must have SME participants, creating a new pathway for SMEs to engage in collaborative research. </t>
  </si>
  <si>
    <t xml:space="preserve">The Antarctic Science Collaboration Initiative (ASCI) is a grant program of $5 million per year from 2019-20 to 2028-29. The ASCI provides grants to research collaborations aimed at building on Australia's Antarctic science expertise. </t>
  </si>
  <si>
    <t xml:space="preserve">Antarctic Science Collaboration Initiative </t>
  </si>
  <si>
    <t>Department of Defence - DST Group</t>
  </si>
  <si>
    <t>Climate projections and services for the energy sector</t>
  </si>
  <si>
    <t>The 2018-19 Budget provided funding over three years to develop improved climate and extreme weather information for the energy sector. The Finkel Review found the National Electricity Market is particularly exposed to climate change risks. This funding will make existing climate change data and research more accessible and useful for long term planning and investment decisions on energy infrastructure.</t>
  </si>
  <si>
    <t>Australian Marine Parks Science Atlas</t>
  </si>
  <si>
    <t>The atlas aims to communicate the science and research underpinning Australian Marine Parks and assist with the dissemination, promotion, and discovery of contemporary science relevant to Australian Marine Parks, especially recent research by NESP Marine Biodiversity Hub partners.</t>
  </si>
  <si>
    <t xml:space="preserve">Questacon - Base Funding </t>
  </si>
  <si>
    <t>Questacon - Inspiring All Australians in digital literacy and STEM</t>
  </si>
  <si>
    <t xml:space="preserve">Questacon - Science Communications and Outreach Program </t>
  </si>
  <si>
    <t>Questacon - Science for Australia's Future (Inspiring Australia)</t>
  </si>
  <si>
    <t>Questacon - Science: Inspiring Australia</t>
  </si>
  <si>
    <t>Questacon promotes hands-on experiential learning and delivers interactive presentations by young scientists and trained science communicators. As Australia’s National Science and Technology Centre, Questacon is able to offer significant educational support for schools, teachers, families and communities across Australia.  Questacon is a world leader in the development and delivery of cost effective science centre outreach programs</t>
  </si>
  <si>
    <t>This funding is for Questacon operations and outreach programs. Note from 2010-11 depreciation funding cesased.</t>
  </si>
  <si>
    <t xml:space="preserve">Questacon - Base </t>
  </si>
  <si>
    <t>The programme supports science communication and engagement activities to inspire, motivate and cultivate a scientifically engaged community across Australia. This is the component manged by Questacon for National Science Week, Prime Minister’s Prizes for Science, Science Tourism, smart skills and social equity.</t>
  </si>
  <si>
    <t xml:space="preserve">Questacon - 2015 NISA initiative </t>
  </si>
  <si>
    <t>The programme support outreach activites to regional, rural, remote and outer netropolitan communities throughout Australia delivered through a range of media including exhibitions, in-school presentations and interactive digital online programs</t>
  </si>
  <si>
    <t xml:space="preserve">Questacon -2009-10 </t>
  </si>
  <si>
    <t>The programme supports science communication and engagement activities to inspire, motivate and cultivate a scientifically engaged community across Australia. This is the component manged by Questacon for National Science Week, Prime Minister’s Prizes for Science, Science Tourism, smart skills and social equity including grants.</t>
  </si>
  <si>
    <t>Note Programme ceased 30/06/2018 replaced by Inspiring all Australians in digital literacy and STEM</t>
  </si>
  <si>
    <t>Questacon - 2014-15</t>
  </si>
  <si>
    <t>Note Programme ceased 30/06/2014 replaced by Scince for Australia's Future (Inspiring Australia)</t>
  </si>
  <si>
    <t>Questacon 2011-12</t>
  </si>
  <si>
    <t xml:space="preserve">The programme secures Australian access to world-leading optical astronomy research infrastructure by entering a ten-year strategic partnership with the European Southern Observatory (ESO), the world’s foremost multinational optical/infrared astronomy organisation, and supporting the transition of the world-class optical astronomy capabilities of the Australian Astronomical Observatory to the domestic research sector. </t>
  </si>
  <si>
    <t>High Performance Computing - Pawsey</t>
  </si>
  <si>
    <t>The Pawsey Supercomputing Centre (Pawsey) offers world-class High Performance Computing, data and visualisation services to a diverse user community, including Australian Government departments and agencies, publicly funded research agencies, universities and businesses. A $70 million grant will be delivered to Pawsey to replace the Magnus and Galaxy computers and the associated infrastructure, including data processing and storage systems.</t>
  </si>
  <si>
    <t>Pawsey operations are delivered through an  Unincorporated Joint Venture (UJV) consisting of the Commonwealth Scientific and Industrial Research Organisation (CSIRO), Curtin University, Edith Cowan University, Murdoch University and The University of Western Australia. The recipient of the one off ad-hoc grant will be Curtin University, as an agent for and a member of the Pawsey UJV.</t>
  </si>
  <si>
    <t xml:space="preserve">Australian Technology and Science Growth Plan </t>
  </si>
  <si>
    <t xml:space="preserve">Pawsey is a critical component of Australia’s national research and innovation system, and underpins important research, business and government services. $70 million will be provided as a one-off grant in 2017-18 to replace the Magnus and Galaxy computers housed at Pawsey, and upgrade associated data storage systems. </t>
  </si>
  <si>
    <t xml:space="preserve">This $70 million will be provided as a on-off grant in 2017-2018 only, to replace the Magnus and Galaxy computers at Pawsey. </t>
  </si>
  <si>
    <t>Women in STEM</t>
  </si>
  <si>
    <t>Superstars of STEM</t>
  </si>
  <si>
    <t>Expansion of the Superstars of STEM program. The pilot received funding through the first round of the WISE grants program.</t>
  </si>
  <si>
    <t>Contract is expected to be signed in the coming weeks. Funding figure is not public yet.</t>
  </si>
  <si>
    <t>Science in Australia Gender Equity Pilot Project</t>
  </si>
  <si>
    <t>Supports strategic direction setting on gender equity issues in STEM within PFROs.</t>
  </si>
  <si>
    <t>Women in STEM and Entrepreneurship</t>
  </si>
  <si>
    <t>Male Champions of Change for STEM</t>
  </si>
  <si>
    <t>Supports strategic direction setting within PFRO's and business on geder quity issues in STEM. Supports engagement betwween PFRO and business/end users - CSIRO, ANSTO, UQ, MYOB, ANU, Engineers Australia are examples of members.</t>
  </si>
  <si>
    <t>WISE Grants Program</t>
  </si>
  <si>
    <t xml:space="preserve">Competetive, merit based grant program that provides funding for projects that support girls and women's participation in STEM and Entreprenuership. </t>
  </si>
  <si>
    <t>Decadal Plan for Women in Science</t>
  </si>
  <si>
    <t>The Government is providing a grant to the Academy of Science to develop the plan. The Plan will involve significant consultation and knowledge transfer within the sceince sector (PFROs and busiensses alike). The plan will focus on encouraging more women to pursue studies and careers in STEM fields and eliminate the systemic and cultural barriers that prevent them from doing so</t>
  </si>
  <si>
    <t>Women in STEM Ambassador</t>
  </si>
  <si>
    <t>The Ambassador will advocate gender equity in science and technology, raise awareness of issues, prosecute the case for change, and build visibility and promote women in STEM.</t>
  </si>
  <si>
    <t>Australia-China Science and Research Fund (ACSRF)</t>
  </si>
  <si>
    <t>The Australia-China Science and Research Fund (ACSRF) supports strategic science, technology and innovation collaboration of mutual benefit to Australia and China. The ACSRF builds critical mass in areas of strategic priority and supports enduring partnerships between Australian and Chinese researchers.</t>
  </si>
  <si>
    <t>Ongoing funding of $2.204 million per year from 2018-19</t>
  </si>
  <si>
    <t>Australia-India Strategic Research Fund (AISRF)</t>
  </si>
  <si>
    <t>$10 million in new grant funding 2018-19 to 2021-22 ($12.6m incl. dept)</t>
  </si>
  <si>
    <t>This activity will establish a national ground station network for positioning, navigation and timing data that will deliver accurate (3-5 cm), near real time positioning data across Australia's mobile network. This will support sectors such as agriculture, logistics and construction.</t>
  </si>
  <si>
    <t>Geoscientific and Spatial Information Services</t>
  </si>
  <si>
    <t>This activity will deliver satellite positioning capability that will improve the accuracy (10 cm), integrity and availability of positioning data across Australia and its marine jurisdiction. This will support regional Australia and sectors such as the aviation and maritime sectors.</t>
  </si>
  <si>
    <t>This activity will deliver the capability to track environmental change across Australia and provide businesses and government with access to reliable, standardised satellite based geographical and geological data and digital products to inform decisions on land planning, agriculture, mining, environmental analysis and research.</t>
  </si>
  <si>
    <t>This activity supports the Australian Government initiative dedicated to boosting investment in resource exploration in northern Australia. The activity will deliver a resource prospectus for minerals, energy and groundwater that will attract industry investment and support a vibrant mining, equipment and services industry.</t>
  </si>
  <si>
    <t>Regional Australia Institute - National Program of Inquiry</t>
  </si>
  <si>
    <t>The national program of inquiry will identify how different regions are affected by economic changes, contribute to an informed public debate and provide support and input to national and state policy development.</t>
  </si>
  <si>
    <t>ARC Linkage Grant - A study of the impact of income support design on the outcomes of children and youth</t>
  </si>
  <si>
    <t xml:space="preserve">ILO Regional Research Project - Women and the Future of Work in the Asia-Pacific </t>
  </si>
  <si>
    <t>This project aims to isolate the impact of increased participation requirements from other changes to income support policy. It will provide valuable evidence on the impacts of activation policy for parents with young children, and inform the development of polices to increase women's workforce participation.</t>
  </si>
  <si>
    <t>This is a partner funding arrangement between the Department of Jobs and Small Business and the Department of Social Services. This item includes the Department of Jobs and Small Business' involvement only and relates to 'in-kind' support. The Department of Social Services has committed both 'in-kind' and 'cash' funding for the project.</t>
  </si>
  <si>
    <t xml:space="preserve">The project will examine where best to invest effort and resources to promote women’s full participation in the future of work in the Asia-Pacific region. </t>
  </si>
  <si>
    <t>The project is a one-off grant to the International Labour Organization (ILO) to, among other things,  deliver a research report on the impact of the future of work on women in the Asia-Pacific. The report will provide an analysis of women’s labour market situation in the Asia-Pacific and major change drivers. It will highlight priority issues for women workers and provide practical case studies about steps being taken to prepare women for the future of Work from around the region. The report will feed into the ILO's 2019 Future of Work and Women at Work Centenary Initiatives.</t>
  </si>
  <si>
    <t>This project builds on the Return, Reconcile, Renew project and will expand the digital archive and broaden the project by expanding the number of countries and institutions within the project's focus.</t>
  </si>
  <si>
    <t>The project illuminates over 40 years of the repatriation of Indigenous ancestral remains. Bringing together community organisations, government and cultural institutions, and universities, the project will significantly advance repatriation research. It will deliver publications in scholarly and popular domains, and its data archive will forge new ground in the Indigenous development of protocols for the digital archiving of, and online access to, information of high cultural sensitivity.</t>
  </si>
  <si>
    <t>CSIRO subsidiary</t>
  </si>
  <si>
    <t>CSIRO Support Service</t>
  </si>
  <si>
    <t>CSIRO Services</t>
  </si>
  <si>
    <t>SIEF STEM++ Business Fellowship Program</t>
  </si>
  <si>
    <t>CSIRO Industry PhD Program</t>
  </si>
  <si>
    <t>CSIRO Impact Science business</t>
  </si>
  <si>
    <t>Main research business of CSIRO, which includes knowledge transfer and commercialisation as part of the core business</t>
  </si>
  <si>
    <t>CSIRO Impact Science</t>
  </si>
  <si>
    <t>https://www.csiro.au/en/About/Strategy-structure/Operating-model</t>
  </si>
  <si>
    <t xml:space="preserve">Australian National Research Facilities </t>
  </si>
  <si>
    <t>Australia’s national research facilities and scientific infrastructure are hosted on behalf of the nation to assist with the delivery of research. These research facilities and specialised laboratories are available to both international and Australian users from industry and research.</t>
  </si>
  <si>
    <t>CSIRO National Facilities &amp; Collections</t>
  </si>
  <si>
    <t>https://www.csiro.au/en/Research/Facilities</t>
  </si>
  <si>
    <t>Australian National Research Collections</t>
  </si>
  <si>
    <t>Collections of animal and plant specimens that contribute to national and international biological knowledge. Together, they constitute a vast storehouse of information about Australia’s biodiversity and underpin a significant part of the country’s taxonomic, genetic, agricultural and ecological research - making these vital resources for conservation and the development of sustainable land and marine management systems.</t>
  </si>
  <si>
    <t>https://www.csiro.au/en/Research/Collections</t>
  </si>
  <si>
    <t>CSIRO Publishing</t>
  </si>
  <si>
    <t>Excellence in science publishing</t>
  </si>
  <si>
    <t>https://www.publish.csiro.au/</t>
  </si>
  <si>
    <t>CSIRO Futures</t>
  </si>
  <si>
    <t xml:space="preserve">CSIRO Futures is the strategic advisory arm of CSIRO.  We draw on our vast network of 5,000 science and technology experts, and 3,000 industry partners, to help Australian businesses and government organisations prepare for the future </t>
  </si>
  <si>
    <t>https://www.csiro.au/en/Showcase/CSIRO-Futures</t>
  </si>
  <si>
    <t>CSIRO Education</t>
  </si>
  <si>
    <t>For more than 35 years, CSIRO has proudly delivered innovative learning opportunities to schools, teachers and the wider community.</t>
  </si>
  <si>
    <t>https://www.csiro.au/en/Education</t>
  </si>
  <si>
    <t>Better GPS to support Australian business</t>
  </si>
  <si>
    <t>Better GPS for Regional Australia</t>
  </si>
  <si>
    <t>World class satellite imagery for Australian businesses</t>
  </si>
  <si>
    <t>Exploring for the Future</t>
  </si>
  <si>
    <t>NISA funding available from 1 July 2016 when ownership of the Australian Synchrotron transfered to the Australian Nuclear Science and Technology Organisation.</t>
  </si>
  <si>
    <t xml:space="preserve">ARC Linkage Grant - Creating pathways to child wellbeing in disadvantaged communities </t>
  </si>
  <si>
    <t>ANROWS Perpetrator Intervention Research Stream</t>
  </si>
  <si>
    <t>Kids in Communities Study (Murdoch Childrens Research Institute)</t>
  </si>
  <si>
    <t>Restacking the Odds (Murdoch Childrens Research Institute)</t>
  </si>
  <si>
    <t>Meta-synthesis of qualitatve research with children (ACU)</t>
  </si>
  <si>
    <t>ANROWS Perpetrator Research (Additional Trials)</t>
  </si>
  <si>
    <t>ABS Recorded Crime, Criminal Courts, Corrective Services FDSV statistics</t>
  </si>
  <si>
    <t>AIHW Cross-Jurisdictional Data Sharing Project (FDSV)</t>
  </si>
  <si>
    <t>Study on FDSV in Aboriginal and Torres Strait Islander communities (ANU)</t>
  </si>
  <si>
    <t>AHRC Fourth Wave of the National Sexual Harassment Survey</t>
  </si>
  <si>
    <t>Research selected responses to the ALSWH using the composite abuse scale (University  of Newcastle)</t>
  </si>
  <si>
    <t>AHRC Death Review scoping paper</t>
  </si>
  <si>
    <t>University of New South Wales. National Workforce Survey (FDSV)</t>
  </si>
  <si>
    <t>Capacity Building Project (iHeal trial, Drummond Street)</t>
  </si>
  <si>
    <t>Resources on how to obtain consent when working with Aboriginal and Torres Strait Islander children who have experienced family and domestic violence (ACU)</t>
  </si>
  <si>
    <t>Safe at Home project (UNSW)</t>
  </si>
  <si>
    <t>Service system responses to the needs of children to keep them safe from violence  (ACU)</t>
  </si>
  <si>
    <t>National Survey of Family and Relationship Services and Specialist Family Violence Services (AIFS)</t>
  </si>
  <si>
    <t>ANROWS National Risk Assessment Principles</t>
  </si>
  <si>
    <t>ABS Directory of Family and Domestic Violence Statistics</t>
  </si>
  <si>
    <t>Family Violence in newly-arrived migrant and refugee communities (Uni Melbourne)</t>
  </si>
  <si>
    <t>Outcomes Measurement (Drummond Street)</t>
  </si>
  <si>
    <t>Capacity Building - Working with Children (ACU)</t>
  </si>
  <si>
    <t>National survey on the impact of tenancy laws on women and children escaping violence  (Uni SA)</t>
  </si>
  <si>
    <t>Consultations with faith communities about FDSV (ANU)</t>
  </si>
  <si>
    <t>Perpetrator programs - Female perpetrators (Uni Melbourne)</t>
  </si>
  <si>
    <t>Perpetrator Programs - Young Perpetrators (University of Newcastle)</t>
  </si>
  <si>
    <t>Perpetrator Programs - LGBTIQ Perpetrators (Drummond Street)</t>
  </si>
  <si>
    <t>Family Reunification after FDV (Uni SA)</t>
  </si>
  <si>
    <t>NHMRC - Latrobe University Hamrony Project</t>
  </si>
  <si>
    <t>Cultural and Linguistically Diverse Projects Action Research</t>
  </si>
  <si>
    <t>Private Non-Profit Sector</t>
  </si>
  <si>
    <t>Research is investigating community-level influences on child development</t>
  </si>
  <si>
    <t>DSS contributes project specific funding through a grant agreement. Kids in Communities Study receives an ARC grant.</t>
  </si>
  <si>
    <t>Research is investigating if there is a cumulative effect on a child's development by stacking five foundational early years services and strategies</t>
  </si>
  <si>
    <t>DSS contributes project specific funding through a grant agreement. Restacking the Odds also receives philanthropic grants.</t>
  </si>
  <si>
    <t>Contract in place to April 2017</t>
  </si>
  <si>
    <t>Core grant agreement in place to June 2019</t>
  </si>
  <si>
    <t>End date April 2019</t>
  </si>
  <si>
    <t>End date June 2019</t>
  </si>
  <si>
    <t>End date July 2018</t>
  </si>
  <si>
    <t>End date June 2018</t>
  </si>
  <si>
    <t>End date December 2018</t>
  </si>
  <si>
    <t>End date November 2019</t>
  </si>
  <si>
    <t>End date April 2018</t>
  </si>
  <si>
    <t>End date August 2018</t>
  </si>
  <si>
    <t>End date August 2019</t>
  </si>
  <si>
    <t>End date June 2020</t>
  </si>
  <si>
    <t>Social Impact Investing - Sector Readiness Fund</t>
  </si>
  <si>
    <t>Social Impact Investing - building outcome measurement capacity</t>
  </si>
  <si>
    <t>Social Impact Investing - trial</t>
  </si>
  <si>
    <t>National Disability Insurance Scheme Jobs and Market Fund</t>
  </si>
  <si>
    <t xml:space="preserve">Social impact investing - homelessness partnerships  </t>
  </si>
  <si>
    <t>Social impact investing - priority group partnerships</t>
  </si>
  <si>
    <t>$8 million is committed to build the skills and capabilities of organisations with a social purpose to bring new social impact investments to market.</t>
  </si>
  <si>
    <t>$6.7 million over four years to build the capacity of the Australian SII sector to measure outcomes by undertaking longitudinal studies and through the development of an impact framework aligning with the Australian Government principles for SII.</t>
  </si>
  <si>
    <t>$1.6 million over three years to support the initial establishment of a SII trial, incorporating a payment by outcomes contract between the Commonwealth and a service provider.</t>
  </si>
  <si>
    <t>In the 2018-19 Budget, the Australian Government announced $64.3 million over three years for a Jobs and Market Fund and broader communication activity to support National Disability Insurance Scheme market and workforce growth. $45.6 million has been allocated to the Fund for projects to develop the market and workforce, including innnovative models of service delivery.</t>
  </si>
  <si>
    <t>$10.2 million is committed over 10 years to support state governments to develop social impact investments that help young people at risk of homelessness as part of the Government’s Housing Package</t>
  </si>
  <si>
    <t>$12.2 million is committed over 10 years to support state and territory governments to trial social impact investments for other priority groups, which will be identified through analysis of Commonwealth, state and territory data. Of this funding, $2 million has been allocated to facilitate this analysis</t>
  </si>
  <si>
    <t>Telethon ORIGINS project</t>
  </si>
  <si>
    <t>Per- &amp; Poly-fluoroalkyl Substances Epidemiological Study</t>
  </si>
  <si>
    <t xml:space="preserve">The ORIGINS project will investigate how the early environment and lifestyle (such as nutrition, physical activity, electronic use, natural environment, stress, pollutants and behaviour) influence the many interconnected child development processes, to modify the risk of non-communicable diseases such as obesity, heart disease, allergies and poor mental health. </t>
  </si>
  <si>
    <t xml:space="preserve">Prime Ministerial commitment of $13million over 10 years announced 21 October 2017. Co-funded with the Paul Ramsay Foundation </t>
  </si>
  <si>
    <t>Epidemiological Study to investigate the potential human health implication of exposure to per- and poly-fluoroalkyl substances in the Department of Defence's Army Aviation Centre Oakey and RAAF Bases Williamtown and Tindal Investigation Areas</t>
  </si>
  <si>
    <t>Insecticide Resistance Project for Exotic Mosquitoes</t>
  </si>
  <si>
    <t>Australia is largely free of mosquitoes that act as disease vectors. Under the Biosecurity Act 2015, all aircraft entering Australia are treated with insecticides to prevent the entry and establishment of exotic mosquitoes and the diseases they carry. Resistance to commonly used insecticides by exotic mosquitoes may pose an increased biosecurity risk to Australia. This project will determine the effectiveness of current insecticides used in managing exotic mosquito incursions.</t>
  </si>
  <si>
    <t>Industry Growth Centres Initiative - Project Fund</t>
  </si>
  <si>
    <t>AU Special Investments II, L.P.</t>
  </si>
  <si>
    <t>AU Special Investments, L.P.</t>
  </si>
  <si>
    <t>AU VC, L.P.</t>
  </si>
  <si>
    <t>Australian Financial Complaints Authority Transition Team</t>
  </si>
  <si>
    <t>Australian Pesticides and Veterinary Medicines Authority Advisory Board</t>
  </si>
  <si>
    <t>COAG Council of Attorneys General</t>
  </si>
  <si>
    <t>Council of Attorneys-General Senior Officials Group</t>
  </si>
  <si>
    <t>CP Venture I, LP</t>
  </si>
  <si>
    <t>Energy Security Board</t>
  </si>
  <si>
    <t>Expert Advisory Panel on Whistleblower Protections</t>
  </si>
  <si>
    <t>FinTech Advisory Group</t>
  </si>
  <si>
    <t>Greenspring GE IV Master LP</t>
  </si>
  <si>
    <t>Greenspring Growth Equity IV, L.P.</t>
  </si>
  <si>
    <t>Heathcote Fund Ltd</t>
  </si>
  <si>
    <t>National Recreational Fishing Council</t>
  </si>
  <si>
    <t>Office of the Registrar of Aboriginal and Torres Strait Islander Corporations</t>
  </si>
  <si>
    <t>Private Groups Stewardship Group</t>
  </si>
  <si>
    <t>Quadrant Private Equity No.6C</t>
  </si>
  <si>
    <t>RCP FF Small Buyout Co-Investment Fund III, LP</t>
  </si>
  <si>
    <t>Regional Investment Corporation</t>
  </si>
  <si>
    <t>Seidler Equity Australia I L.P.</t>
  </si>
  <si>
    <t xml:space="preserve"> 2017-18</t>
  </si>
  <si>
    <t>Australian Eggs Limited</t>
  </si>
  <si>
    <t>Meat and Livestock Australia</t>
  </si>
  <si>
    <t>Australian Meat Processors Corporation</t>
  </si>
  <si>
    <t>LiveCorp</t>
  </si>
  <si>
    <t>Grains Research and Development Corporation - Grains</t>
  </si>
  <si>
    <t>AgriFutures</t>
  </si>
  <si>
    <t>Previously reported as Rural R&amp;D Corporation</t>
  </si>
  <si>
    <t>Grains Research and Development Corporation - Wheat</t>
  </si>
  <si>
    <t>AgriFutures Australia</t>
  </si>
  <si>
    <t>Priority pest and disease planning and surveillance and response</t>
  </si>
  <si>
    <t>National Institute for Forest Products Innovation</t>
  </si>
  <si>
    <t>This initiative aims to develop reference laboratory capability (including personnel, equipment and protocols) for providing diagnostics for priority and emergency plant pests</t>
  </si>
  <si>
    <t>The institute is supporting cutting edge research, boosting innovation, fostering collaboration, and securing growth and employment outcomes for the forest and wood products industry.</t>
  </si>
  <si>
    <t>Industry-led committees (in Mount Gambier SA and Launceston Tas) will allocate funding following calls for submissions to address institute developed priorities.</t>
  </si>
  <si>
    <t>Supporting a competitive wine sector by investing in research, development and extension (RD&amp;E), growing domestic and international markets.</t>
  </si>
  <si>
    <t>Centre for Invasive Species Solutions</t>
  </si>
  <si>
    <t>AgriFutures Australia - Bill 1 Appropriation</t>
  </si>
  <si>
    <t>Centre for Invasive Species Solutions - transition of the Invasive Animals Cooperative Research Centre into the Centre for Invasive Species Solutions - 2016 election commitment.</t>
  </si>
  <si>
    <t>New entity commenced operation on 1 July 2017.</t>
  </si>
  <si>
    <t>Commonwealth matching contribution for agricultural research and development to Meat &amp; Livestock Australia Limited (MLA) was included in the Meat Research up to 2015-16.</t>
  </si>
  <si>
    <t>Commonwealth matching contribution for agricultural research and development to Australia Pork Limited (APL) was included in the Meat Research up to 2015-16.</t>
  </si>
  <si>
    <t>Commonwealth matching contribution for agricultural research and development to Sugar Research Australia Limited (SRA) was included in the Other Rural Research up to 2015-16.</t>
  </si>
  <si>
    <t>Commonwealth matching contribution for agricultural research and development to Cotton Research and Development Corporation (CRDC) was included in the Other Rural Research up to 2015-16.</t>
  </si>
  <si>
    <t>Commonwealth matching contribution for agricultural research and development to Wine Australia was included in the Other Rural Research up to 2015-16.</t>
  </si>
  <si>
    <t>Commonwealth matching contribution for agricultural research and development to AgriFutures Australia was included in the Other Rural Research up to 2015-16.</t>
  </si>
  <si>
    <t>Research and analysis to understand and address important issues on the horizon for Australian agriculture. Research and development for established industries that do not have their own Research &amp; Development Corporation (RDC). Research and development to accelerate the establishment and expansion of new rural industries.</t>
  </si>
  <si>
    <t>Multi-sector (Rural RDC)</t>
  </si>
  <si>
    <t>Fund</t>
  </si>
  <si>
    <r>
      <rPr>
        <b/>
        <sz val="10"/>
        <color theme="1"/>
        <rFont val="Arial"/>
        <family val="2"/>
      </rPr>
      <t>Note</t>
    </r>
    <r>
      <rPr>
        <sz val="10"/>
        <color theme="1"/>
        <rFont val="Arial"/>
        <family val="2"/>
      </rPr>
      <t>: Collection of data on Other SRI programs commenced in 2017-18. Totals before this date may not be accurate.</t>
    </r>
  </si>
  <si>
    <t>Private Non-profit sector</t>
  </si>
  <si>
    <t>Supports start-ups</t>
  </si>
  <si>
    <t>The categorisations used within this table are an amalgam of those used within editions of the tables from 1989-90.</t>
  </si>
  <si>
    <t>Australian Wool Innovation</t>
  </si>
  <si>
    <t>Land and Water Research</t>
  </si>
  <si>
    <t>Originally supported the Land and Water Resources Research and Development Corporation, then from 1990 this appropriation supported Land &amp; Water Australia (LWA).</t>
  </si>
  <si>
    <t>Multi-sector (Other Rural R&amp;D)</t>
  </si>
  <si>
    <t>This is a General Services Levy which can be used by the recipient body for marketing or research.</t>
  </si>
  <si>
    <t>Australian Government (Other R&amp;D)</t>
  </si>
  <si>
    <t>Rural RDCs</t>
  </si>
  <si>
    <t>RURAL RDCs CHART</t>
  </si>
  <si>
    <t>NHMRC total from R&amp;D tab</t>
  </si>
  <si>
    <t>Program/activity</t>
  </si>
  <si>
    <t>Land and Water Australia</t>
  </si>
  <si>
    <t>https://www.pc.gov.au/inquiries/completed/rural-research/report/rural-research.pdf</t>
  </si>
  <si>
    <t>Name</t>
  </si>
  <si>
    <t>Innovation and Science Australia (ISA) is an independent board, responsible for providing strategic whole-of-government advice on all science, research and innovation matters</t>
  </si>
  <si>
    <t>Sub-total</t>
  </si>
  <si>
    <t>Portfolio/Sub-portfolio</t>
  </si>
  <si>
    <t>The objective of this program is to conduct scientific research in Antarctica and the Southern Ocean that supports Australian Government policy and environmental management priorities.</t>
  </si>
  <si>
    <t xml:space="preserve">This is a longitudinal study examining the social, economic, environmental and behavioural factors of Australian males aged 10-55 years. Funding for this activity is ongoing and a tender process is progressing for 2017-18 to 2020-21. </t>
  </si>
  <si>
    <t>This is a longitudinal study assessing the physical and mental health of over 58,000 Australian women. Funding for this activity is ongoing and negotiations are being progressed with the organisation for funding for 2017-18 to 2019-20.</t>
  </si>
  <si>
    <t>The last national Health Literacy Survey was performed in 2006 by ABS. This Survey will provide a linked update based on participants from the 2017-18 National Health Survey</t>
  </si>
  <si>
    <t>ANSTO delivers world-class research outcomes through world-class nuclear science and technology, and provides advice to government and specialised products – particularly nuclear medicine – and services to meet the needs of the Australian people and industries. Through consistent and effective collaboration and partnership with government and the industry and research sectors, ANSTO responds to our nation’s research priorities and the rapidly changing world around us. ANSTO’s research infrastructure includes the OPAL reactor, the Australian Synchrotron and other facilities which provide industry and Australian and overseas researchers with critical locally available facilities and effective global connections for innovation and industry engagement.</t>
  </si>
  <si>
    <t>The Australian Malaria Vaccine Joint Venture (also known as Saramane Inc.) was formed between WEHI, QIMR, Commonwealth Serum Laboratories (CSL) and Biotechnology Australia Pty Ltd. Built on expertise and capacity gained by the partners over the previous decade, the venture’s focus was to develop a vaccine active against the blood-stage of the P. falciparum parasite.</t>
  </si>
  <si>
    <t xml:space="preserve">The Commonwealth's member and work program contribution. The Austroads' work model relies on the cooperative working relationship between road agencies to determine, develop and implement the annual work program which is divided into six key areas covering technology, networks, registration and licensing, safety, freight, and assets.  Austroads provides the secretariat service to the Bicycle Council. The Bicycle Council works with government, industry and user groups as part of its research work into cycling behaviour, cycling related infrastructure and cycling aspects more generally.
</t>
  </si>
  <si>
    <t>For years 1981-82 to 1985-86, these amounts (as originally reported) have had subtracted from them the ANU Institute of Advanced Studies grant amounts.</t>
  </si>
  <si>
    <t>Partly NISA funded - for synchrotron see separate excel table</t>
  </si>
  <si>
    <t>Industry Growth Centres are provided with Project funding to support individual innovative projects that are submitted to them by their own stakeholders. Funds support a range of individual projects, including commercialisation activities and for R&amp;D.  The Initiative's funding allocation includes Commercialisation funds to specifically support commercialisation activities. These funds are provided to Accelerating Commercialisation (part of the Entrepreneurs' Programme).
The figures shown include both Project and Commercialisation funds.</t>
  </si>
  <si>
    <t>In the 2015-16 Budget, the Government announced it will provide $20.7m over four years to develop a detailed annual actuarial valuation of the lifetime liability of Australia's welfare system from 2015, including identifying groups of people most at risk of welfare dependency and the factors that lead to long term dependency. The Government also announced $13m over two years to maintain four longitudinal surveys and undertake a review of the future longitudinal data necessary to support actuarial assessments. The surveys include the Household, Income and Labour Dynamics in Australia data collection, the Longitudinal Study of Australian Children, the Longitudinal Study of Indigenous Children and the Longitudinal Study of Humanitarian Migrants.</t>
  </si>
  <si>
    <t>The Commonwealth Government announced a $96.1 Try, Test and Learn Fund to finance innovative policy interventions to help people find jobs and avoid getting trapped on welfare. This was the result of the NPP submitted to Cabinet in early 2016. The proposal was entitled Investment Approach: Creation of a Try, Test and Learn Fund.</t>
  </si>
  <si>
    <t>This includes the Research and Development Corporations contribution to this program. This was not included in prior years.  Ministers Grant cc115075.</t>
  </si>
  <si>
    <t>Note: Prime Ministers Prizes transferred to Ausindustry in 2017-18 (grants programs) and to Corporate Division in March 2018 for organising the PM's Prizes function</t>
  </si>
  <si>
    <t xml:space="preserve">From 1 July 2018 for companies with aggregated annual turnover of $20 million or more for eligible R&amp;D expenditure up to a threshold of $150 million, a non-refundable R&amp;D premium with rates tied to the incremental intensity of R&amp;D expenditure as a proportion of total expenditure for the year. The marginal R&amp;D premium will be the claimant's company tax rate plus: 
• 4 percentage points for R&amp;D expenditure between 0 per cent to 2 per cent R&amp;D intensity; 
• 6.5 percentage points for R&amp;D expenditure above 2 per cent to 5 per cent R&amp;D intensity; 
• 9 percentage points for R&amp;D expenditure above 5 per cent to 10 per cent R&amp;D intensity; and 
• 12.5 percentage points for R&amp;D expenditure above 10 per cent R&amp;D intensity. 
</t>
  </si>
  <si>
    <t xml:space="preserve">From 1 July 2018, for companies that have an annual turnover of less than $20 million for eligible R&amp;D expenditure up to a threshold of $150 million, a refundable offset of 13.5 percentage points above a claimant's company tax rate for eligible R&amp;D expenditure. Cash refunds from the refundable R&amp;D tax offset will be capped at $4 million per annum. R&amp;D tax offsets that cannot be refunded will be carried forward as non refundable tax offsets to future income years. Refundable R&amp;D tax offsets from R&amp;D expenditure on clinical trials will not count towards the cap. </t>
  </si>
  <si>
    <t xml:space="preserve">R&amp;D Tax Measures data is based on estimates of revenue foregone, similar to the Tax Expenditures Statement (TES), and accounts for the 2018-19 Budget measure. Estimates are revised as actuals data becomes available or updated. The estimates relates to the financial year when companies undertake the activity for which they subsequently claim a deduction or offset (that is, the estimated costs to revenue if companies claimed the offset in the same financial year in which the expenditure was incurred). </t>
  </si>
  <si>
    <t>Proportion University</t>
  </si>
  <si>
    <t>Proportion non-University</t>
  </si>
  <si>
    <t>Total R&amp;D investment (current prices)</t>
  </si>
  <si>
    <t>Australian Antarctic Division</t>
  </si>
  <si>
    <t>Multisector (Rural R&amp;D Corporations)</t>
  </si>
  <si>
    <t>Higher Ed. (Research Block Grants)</t>
  </si>
  <si>
    <t>Sum per element</t>
  </si>
  <si>
    <t>https://www.industry.gov.au/data-and-publications/science-research-and-innovation-sri-budget-tables</t>
  </si>
  <si>
    <t>8109 - Research and Experimental Development, Government and Private Non-Profit Organisations, Australia</t>
  </si>
  <si>
    <t>8111 - Research and Experimental Development, Higher Education Organisations, Australia</t>
  </si>
  <si>
    <t>8104 - Research and Experimental Development, Businesses, Australia</t>
  </si>
  <si>
    <t>It is anticipated that the typology used to categorise knowledge transfer and research commercialisation activities may change over time and thus this table should be treated as a pilot exercise.</t>
  </si>
  <si>
    <t>The R&amp;D and Other SRI datasets both consist of a number of fields. Information on the content of each field is set out below.</t>
  </si>
  <si>
    <t>Science, Research and Innovation are defined within the Definitions tab</t>
  </si>
  <si>
    <t>Forward estimates are only available for some programs and activities, hence the totals for these columns provide an underestimate of the aggregate program investment.</t>
  </si>
  <si>
    <t>Lifespan</t>
  </si>
  <si>
    <t>Average value</t>
  </si>
  <si>
    <t>The SRI Budget Tables report programs and activities whose immediate funding source is a budgetary appropriation. An appropriation is a legal entitlement to spend money from the Consolidated Revenue Fund.</t>
  </si>
  <si>
    <t>This column provides brief descriptive information about the program or activity.</t>
  </si>
  <si>
    <t>Budget Estimate (previous year)</t>
  </si>
  <si>
    <t>This column contains the Budget Estimate amounts from the previous edition of the tables. Its purpose is to facilitate determination of the major sources of change between the new and previous Budget Estimates.</t>
  </si>
  <si>
    <t>Multi-sector (Rural RDCs) - support provided to Rural R&amp;D Corporations.</t>
  </si>
  <si>
    <t>The 2002 Frascati Manual annex on R&amp;D Deflators and Currency Converters - which remains current and is referred to in the 2015 Frascati Manual - notes: "In the absence of a full set of R&amp;D deflators and R&amp;D converters . . . the Manual recommends the use of the implicit gross domestic product (GDP) deflator . . . which provide[s] an approximate measure of the average real “opportunity cost” of carrying out the R&amp;D." (p.2):</t>
  </si>
  <si>
    <t>· 5204.0 - Australian System of National Accounts</t>
  </si>
  <si>
    <t xml:space="preserve">The interactive charts include inflation-adjusted values for the Budget Estimate and Estimated Actual financial years. Because these values are calculated using both estimates from the Budget Tables (i.e. the Budget Estimate and Estimated Actual amounts) and also forecasts for the GDP deflator they are less reliable than the other depicted values. For this reason, the values for these years are indicated using dotted lines. </t>
  </si>
  <si>
    <t xml:space="preserve">Rural </t>
  </si>
  <si>
    <t>This worksheet contains details on Rural RDCs and rural R&amp;D levies for the period 1978-79 to the latest financial year.</t>
  </si>
  <si>
    <t xml:space="preserve"> - The Australian Government established a compulsory producer levy for funding wool promotion and research in 1936. </t>
  </si>
  <si>
    <t xml:space="preserve"> - This model remained in place until the mid-1980s, during which time similar schemes were introduced in other rural industries.</t>
  </si>
  <si>
    <t xml:space="preserve"> - The Rural Industries Research Act 1985 (Cwlth) reformed the operating environment for sponsoring industry-focused rural R&amp;D, creating the precursor to the current RDC arrangements.</t>
  </si>
  <si>
    <t xml:space="preserve"> - The Primary Industries and Energy Research and Development Act 1989 (Cwlth) (the PIERD Act) established the current statutory model for the RDCs.</t>
  </si>
  <si>
    <t xml:space="preserve"> - Source:</t>
  </si>
  <si>
    <t xml:space="preserve">NB. The data within the Rural RDCs table should be interpreted in the context of the following historical information: </t>
  </si>
  <si>
    <t>ISSN: 2208-0074</t>
  </si>
  <si>
    <t>Ownership of intellectual property rights</t>
  </si>
  <si>
    <t>Unless otherwise noted, copyright (and any other intellectual property rights, if any) in this publication is owned by the Commonwealth of Australia.</t>
  </si>
  <si>
    <t>Creative Commons licence</t>
  </si>
  <si>
    <t xml:space="preserve">Attribution </t>
  </si>
  <si>
    <t>CC BY</t>
  </si>
  <si>
    <t>All material in this publication is licensed under a Creative Commons Attribution 4.0 International Licence, save for content supplied by third parties, logos, any material protected by trademark or otherwise noted in this publication, and the Commonwealth Coat of Arms.</t>
  </si>
  <si>
    <t>Creative Commons Attribution 4.0 International Licence is a standard form licence agreement that allows you to copy, distribute, transmit and adapt this publication provided you attribute the work. A summary of the licence terms is available from https://creativecommons.org/licenses/by/4.0/</t>
  </si>
  <si>
    <t>The full licence terms are available from https://creativecommons.org/licenses/by/4.0/legalcode</t>
  </si>
  <si>
    <t>Disclaimer:</t>
  </si>
  <si>
    <t>SRI programs and program elements that support knowledge transfer and/or research commercialisation (KT&amp;RC)</t>
  </si>
  <si>
    <t>These columns report R&amp;D or Other SRI investment in millions of dollars accurate to three decimal places (i.e. to thousands of dollars) in currect prices for each listed financial year. Only investments of over $50,000 in a financial year are required to be reported.</t>
  </si>
  <si>
    <t>The final two financial year columns are titled 'Budget Estimate' and 'Estimated Actual'.</t>
  </si>
  <si>
    <t xml:space="preserve"> - the Budget Estimates column shows the estimated amounts available to spend on a program or activity in the financial year referred to in the title of the tables.</t>
  </si>
  <si>
    <t xml:space="preserve"> - the Estimated Actuals column shows the estimated amounts available to spend on a program or activity in the financial year immediately prior to the Budget Estimate year.</t>
  </si>
  <si>
    <t>16 October 2018</t>
  </si>
  <si>
    <t>The Hon Karen Andrews MP, Minister for Industry, Science and Technology</t>
  </si>
  <si>
    <t>This data in this table is used to reallocate NHMRC investment between the Higher Education sector and Multisector in Tables 1 and 2.</t>
  </si>
  <si>
    <t>Summary tables</t>
  </si>
  <si>
    <t>Core data</t>
  </si>
  <si>
    <t xml:space="preserve"> - exclude support for and expenditures upon R&amp;D whose revenue source is not an Australian Government appropriation, but is rather another organisation, even when this is a government organisation. For example, a government agency may undertake significant amounts of R&amp;D funded by industry or by other areas of government, but these are not reported within the tables because their direct source is not a budgetary outlay or allocation. Only the agency that receives the original appropriation reports its expenditures or outlays. This approach prevents double-counting of R&amp;D allocations.</t>
  </si>
  <si>
    <t>The Australian Government’s 2019-20 Science, Research and Innovation Budget Tables</t>
  </si>
  <si>
    <t>2022-23</t>
  </si>
  <si>
    <t>Food</t>
  </si>
  <si>
    <t>Soil and Water</t>
  </si>
  <si>
    <t>Transport</t>
  </si>
  <si>
    <t>Cybersecurity</t>
  </si>
  <si>
    <t>Resources</t>
  </si>
  <si>
    <t>Advanced Manufacturing</t>
  </si>
  <si>
    <t>Environmental Change</t>
  </si>
  <si>
    <t>TOTAL</t>
  </si>
  <si>
    <t>Research will be essential to building healthy and resilient communities throughout Australia. It will capitalize on Australia’s strengths in science and technology to generate wider economic benefits through improved knowledge translation and commercialisation, and partnerships with industry.</t>
  </si>
  <si>
    <t xml:space="preserve">Australia’s health needs must be addressed at both the individual and population level, and must recognise that health or “wellness” is not simply the absence of disease or infirmity. Good health requires the development of treatments, solutions and preventative strategies to improve physical and mental well-being. </t>
  </si>
  <si>
    <t>Research will build Australia’s capacity to respond to environmental change. It will require the integration of research outcomes from biological, physical, social and economic systems.</t>
  </si>
  <si>
    <t>There are many factors that influence the environment. They range from global climate change to the environmental consequences of local actions; all are significant. These factors affect terrestrial, marine, rural and urban systems in Australia and within our region. While continuing to study environmental and climate science in Australia, and connecting to global research, we must learn to mitigate and adapt to local and regional effects.</t>
  </si>
  <si>
    <t>Australian competitiveness needs innovative industries that are focused, agile, high value-add, transformative and fully integrated into global supply chains. In the competitive global market Australia should aim to dominate in selected product categories, where we have particular advantage.</t>
  </si>
  <si>
    <t>Research will lead to a fundamental understanding of the structure, composition, and processes governing the formation and distribution of resources in Australia. This knowledge will support the exploration, the potential discovery of major new sources, production, distribution of the traditional resources such as strategic metals and minerals, coal and gas and those in increasing demand such as rare earth elements and groundwater.</t>
  </si>
  <si>
    <t>Australia’s resource sector is a significant contributor to the economy. By prioritising the sustainable extraction of our resources and by adding value where we have competitive advantage, we will optimise long-term economic, social and environmental benefit to the community.</t>
  </si>
  <si>
    <t>Research will lead to the development of reliable, low-cost, sustainable energy supplies that are resilient to sudden shocks, as well as decadal trends in demand and climate, and to technologies that use energy more efficiently.</t>
  </si>
  <si>
    <t>A desirable energy future is one with a diversity of sources and suppliers that progressively reduces carbon emissions and that is economically attractive for consumers and other stakeholders.</t>
  </si>
  <si>
    <t>Australia has abundant energy resources, but we need to improve efficiency of use, reduce emissions and to integrate energy from any source into the electricity grid.</t>
  </si>
  <si>
    <t>Research in cyber security including quantum technologies will position Australia as a leader in fast moving and emerging areas such as distributed network management, machine learning, and intelligent and secure data management and retention.</t>
  </si>
  <si>
    <t>Australia’s cyber infrastructure underpins the entire knowledge economy, including government, business, defence, police, and emergency services. But our cyber infrastructure is vulnerable to exploitation by malicious actors and is subject to damage caused by non-malicious events such as natural disasters, equipment failure, human error and other accidents. It is essential that the security and resilience of this key infrastructure is assured.</t>
  </si>
  <si>
    <t>Research will be critical to developing low cost, reliable, resilient and efficient transport systems that meet the needs of businesses and enable sustainable mobility, while lowering carbon emissions and other pollution.</t>
  </si>
  <si>
    <t>As the world increasingly diversifies its energy sources new markets are emerging for alternative fuels. Australia has the potential to develop new industries and to contribute to improved fuel security and to support the design and delivery of infrastructure that responds to Australia’s urban, regional and remote communities, and changing demographics.</t>
  </si>
  <si>
    <t>Research should therefore focus on critical assets such as the Great Barrier Reef, Northern Australia, key agricultural regions, aquifers and urban catchments, and build capacity for improved accuracy and precision in predicting change. Research will lead to better decision-making strategies in the context of potentially conflicting demands between development, the environment and landscape management.</t>
  </si>
  <si>
    <t>Australia’s soil, vegetation, biodiversity and water along with its marine resources are national strategic assets that should be highly valued and effectively managed. These assets are fundamentally interconnected components of our ecosystems, but the ways they interact and respond to change remain poorly understood.</t>
  </si>
  <si>
    <t>Research will aim to optimise food and fibre production and processing, enhance food safety and minimise waste. Research will also be critical to preserve our hard won reputation for clean, safe and sustainable production.</t>
  </si>
  <si>
    <t>Australian research and ingenuity has led to well-developed agricultural and fishery industries that contribute nutritious food to domestic and global markets. If Australia is to respond to increasing global demand for both plant and animal-based food, we will need to develop internationally competitive, sustainable, profitable, high intensity and high production capacity in new and existing food products, and in new and existing regions of Australia. We will face constrained soil and water resources, shifts in climate, and changes in the environment, and the emergence of new pests and invasive species, that could lead to increased difficulties in meeting expectations.</t>
  </si>
  <si>
    <t>The Government has established a set of Science and Research Priorities, and corresponding Practical Research Challenges, designed to increase investment in areas of immediate and critical importance to Australia and its place in the world.</t>
  </si>
  <si>
    <t>It is important to note that the amounts reported over previous years are also subject to revision due to updated information becoming available. For example, the R&amp;D Tax Incentive, provides a tax offset for eligible R&amp;D activities, and this figure can be revised over several years.</t>
  </si>
  <si>
    <t xml:space="preserve">Source: Department of Finance: </t>
  </si>
  <si>
    <t>A special appropriation is a provision within an Act (that is not an Annual Appropriation Act) that provides authority to spend money for particular purposes, for example, to finance a particular project or to make social security payments. Special appropriations account for around three quarters of all government expenditure each year.
A special appropriation (also known as a standing appropriation) is included in a specific Act (other than an Annual Appropriation Act) when it authorises a payment where an entitlement exists, or a payment of a specified amount separately identified in an annual Appropriation Act. Some special appropriations state a maximum amount that is appropriated for the particular purpose. They can be referred to as being ‘limited by amount’. Others do not state a maximum amount but the payment amount has to be calculated according to legislative criteria that determine the amount to be paid. </t>
  </si>
  <si>
    <t xml:space="preserve">Special </t>
  </si>
  <si>
    <t xml:space="preserve"> There are two main categories of appropriations: annual appropriations and special (or standing) appropriations.</t>
  </si>
  <si>
    <t>Appropriation Type</t>
  </si>
  <si>
    <t>Multiple categories</t>
  </si>
  <si>
    <t>Frascati-manual-2015_page335</t>
  </si>
  <si>
    <t>Source: Frascati Manual 2015</t>
  </si>
  <si>
    <t>General advancement of knowledge: R&amp;D financed from other sources than GUF</t>
  </si>
  <si>
    <t>This SEO should include, by convention, all R&amp;D financed from general purpose grants from ministries of education, although in some countries many of these programmes may be relevant to other objectives.</t>
  </si>
  <si>
    <t>General advancement of knowledge: R&amp;D financed from General University Funds (GUF)</t>
  </si>
  <si>
    <t>This SEO includes R&amp;D aimed at improving the understanding of and supporting the political structure of society; public administration issues and economic policy; regional studies and multi-level governance; social change, social processes and social conflicts; the development of social security and social assistance systems; and the social aspects of the organisation of work. This objective also includes R&amp;D related to gender-related social studies, including discrimination and familiar problems; the development of methods of combating poverty at local, national and international level; the protection of specific population categories on the social level (immigrants, delinquents, “drop outs”, etc.), on the sociological level, i.e. with regard to their way of life (young people, adults, retired people, disabled people, etc.) and on the economic level (consumers, farmers, fishermen, miners, the unemployed, etc.); and methods of providing social assistance when sudden changes (natural, technological or social) occur in society. This SEO does not include R&amp;D related to industrial health, the health control of communities from the organisational and socio-medical point of view, pollution at the place of work, the prevention of industrial accidents and the medical aspects of the causes of industrial accidents (SEO 7).</t>
  </si>
  <si>
    <t>Political and social systems, structures and processes</t>
  </si>
  <si>
    <t>This SEO includes R&amp;D aimed at improving the understanding of social phenomena related to cultural activities, religion and leisure activities so as to define their impact on life in society, as well as to racial and cultural integration and on socio-cultural changes in these areas. The concept of “culture” covers the sociology of science, religion, art, sport and leisure, and also comprises inter alia R&amp;D on the media, the mastery of language and social integration, libraries, archives and external cultural policy. This SEO also includes R&amp;D related to: recreational and sporting services; cultural services; broadcasting and publishing services; and religious and other community services.</t>
  </si>
  <si>
    <t xml:space="preserve"> Culture, recreation, religion and mass media</t>
  </si>
  <si>
    <t>This SEO includes R&amp;D aimed at supporting general or special education, including training, pedagogy, didactics, and targeted methods for specially gifted persons or those with learning disabilities. This objective applies to all levels of education, from pre- and primary school through to tertiary education, as well as to subsidiary services to education.</t>
  </si>
  <si>
    <t xml:space="preserve"> Education</t>
  </si>
  <si>
    <t>Industrial production and technology</t>
  </si>
  <si>
    <t>Transport, telecommunications and other infrastructures</t>
  </si>
  <si>
    <t>This SEO covers all civil space R&amp;D relating to the scientific exploration of space, space laboratories, space travel and launch systems. Corresponding R&amp;D in defence is classified in SEO 13. Although civil space R&amp;D is not in general concerned with particular objectives, it frequently has a specific goal, such as the advancement of knowledge (e.g. astronomy) or relates to particular applications (e.g. telecommunications satellites or earth observation). The category is nonetheless maintained to facilitate reporting by countries with major space programmes. This chapter does not include corresponding R&amp;D for defence purposes.</t>
  </si>
  <si>
    <t>Exploration and exploitation of space</t>
  </si>
  <si>
    <t>Exploration and exploitation of the Earth</t>
  </si>
  <si>
    <t xml:space="preserve">Frascati Manual 2015 </t>
  </si>
  <si>
    <t xml:space="preserve">Source: </t>
  </si>
  <si>
    <t>Source:  (with some modification)</t>
  </si>
  <si>
    <t>Oslo Manual 2018</t>
  </si>
  <si>
    <t>Chapter 2 of the Frascati Manual 2015</t>
  </si>
  <si>
    <t>Source:</t>
  </si>
  <si>
    <t xml:space="preserve">The term R&amp;D covers three types of activity: basic research, applied research and experimental development. Basic research is experimental or theoretical work undertaken primarily to acquire new knowledge of the underlying foundations of phenomena and observable facts, without any particular application or use in view. Applied research is original investigation undertaken in order to acquire new knowledge. It is, however, directed primarily towards a specific, practical aim or objective. Experimental development is systematic work, drawing on knowledge gained from research and practical experience and producing additional knowledge, which is directed to producing new products or processes or to improving existing products or processes. </t>
  </si>
  <si>
    <t>All five criteria are to be met, at least in principle, every time an R&amp;D activity is undertaken whether on a continuous or occasional basis.</t>
  </si>
  <si>
    <t>transferable and/or reproducible.</t>
  </si>
  <si>
    <t>systematic</t>
  </si>
  <si>
    <t>uncertain</t>
  </si>
  <si>
    <t>creative</t>
  </si>
  <si>
    <t>novel</t>
  </si>
  <si>
    <t>The activity must be:</t>
  </si>
  <si>
    <t>A set of common features identifies R&amp;D activities, even if these are carried out by different performers. R&amp;D activities may be aimed at achieving either specific or general objectives. R&amp;D is always aimed at new findings, based on original concepts (and their interpretation) or hypotheses. It is largely uncertain about its final outcome (or at least about the quantity of time and resources needed to achieve it), it is planned for and budgeted (even when carried out by individuals), and it is aimed at producing results that could be either freely transferred or traded in a marketplace. For an activity to be an R&amp;D activity, it must satisfy five core criteria.</t>
  </si>
  <si>
    <t>SRI Budget Tables - Editions</t>
  </si>
  <si>
    <t>Australian Government investment in R&amp;D by sector and/or subsector, 1978-79 to 2019-20</t>
  </si>
  <si>
    <t>Aust. Govt. investment in R&amp;D by sector and/or subsector, as a percentage of total investment, 1978-79 to 2019-20</t>
  </si>
  <si>
    <t>Australian Government R&amp;D programs and activities funded in 2019-20</t>
  </si>
  <si>
    <t>Australian Government investment in R&amp;D by socio-economic objective, 1988-89 to 2019-20</t>
  </si>
  <si>
    <t>Rural research levies, 1978-79 to 2019-20</t>
  </si>
  <si>
    <t>Rural R&amp;D Corporations, 1978-79 to 2019-20</t>
  </si>
  <si>
    <t>We aim to improve this data release and welcome your feedback. If you wish to provide feedback or have any questions or comments on this release, please contact the SRI Budget Tables team at:</t>
  </si>
  <si>
    <t>Science and Research Priorities</t>
  </si>
  <si>
    <t>This measure was introduced into the collection in 2019-20. Details on the Science and Research Priorities are found in Definitions.</t>
  </si>
  <si>
    <t>Since their first edition, the tables have been given a variety of titles:
 - Science Statement: 1979-80
 - Science &amp; Technology Statement: 1980-81 to 1987-88
 - Science &amp; Technology Budget Statement: 1989-90 to 2000-01
 - Science &amp; Innovation Budget Tables: 2001-02 to 2009-10
 - Science, Research &amp; Innovation Budget Tables: 2010-11 to present.
Publication details by year as follows:</t>
  </si>
  <si>
    <t>Performer-based</t>
  </si>
  <si>
    <t>Funder-based</t>
  </si>
  <si>
    <t>Performer-based V Funder-based</t>
  </si>
  <si>
    <t>SRI Budget Tables R&amp;D invesment reporting</t>
  </si>
  <si>
    <t>SRI Budget Tables datasets</t>
  </si>
  <si>
    <t xml:space="preserve">The specifications of funder- or performer-based data collection are described in the Frascati Manual 2015 and were first introduced in the manual’s third edition. Prior to the 2015 edition, funder-based data was formally referred to as 'Government budget appropriations or outlays for R&amp;D' (GBAORD), a term that is replaced in the manual's latest (2015) edition with the term of 'Government budget allocations for R&amp;D' (GBARD).
GBARD encompass all spending allocations for R&amp;D met from sources of government revenue foreseen within the budget. However, general government entities with individual budgets that are not fully covered by the general budget are also included for the purpose of GBARD measurement.
The Frascati Manual 2015 (p.344) notes that although tax expenditures for R&amp;D have several elements in common with GBARD, GTARD (Government Tax Relief for R&amp;D expenditures) should be measured separately and only then integrated into the overall presentation of R&amp;D statistics, particularly for international comparisons. For this reason, the GBARD statistics that Australia reports to the OECD do not include the R&amp;D Tax Measures amounts.
For the purposes of the Frascati Manual 2015, the Government sector comprises the central (federal) government, regional (state) government and local (municipal) government subsectors. The focus of GBARD statistics is on the R&amp;D expenditure operations conducted by the government at all these levels and financed through the budget under standard budgetary approval procedures. However, local and state government budget funds are not included within the SRI Budget Tables as this data is not currently available.
</t>
  </si>
  <si>
    <t xml:space="preserve">https://www.industry.gov.au/data-and-publications/science-research-and-innovation-sri-budget-tables
E: SRIBudgetTables@industry.gov.au </t>
  </si>
  <si>
    <t xml:space="preserve">R&amp;D expenditure categorised by Thematic Priority was published within the SRI Budget Tables between 1998-99 and 2002-03. 
R&amp;D expenditure categorised by SEO was reported from 2003-04 onwards, however the SEO categories varied over that time. 
The summation across each of these two time series does not always equal the amounts shown in the summation across the Sector time series. The Sector time series total amounts should be taken as authoritative. The categorisations used within this table are an amalgam of those used within editions of the tables between 1989-90 and 2014-15. </t>
  </si>
  <si>
    <t>Investigator Grants</t>
  </si>
  <si>
    <t>Investigator Grants consolidate separate fellowship and research support into one grant scheme that provides the highest-performing researchers at all career stages with funding for their salary (if required) and a significant research support package. These grants provide the investigator with flexibility to pursue important new research directions as they arise and to form collaborations as needed, rather than being restricted to the scope of a specific research project.</t>
  </si>
  <si>
    <t>Synergy Grants</t>
  </si>
  <si>
    <t>Synergy Grants support outstanding multidisciplinary teams of investigators to work together to answer major questions that cannot be answered by a single investigator.</t>
  </si>
  <si>
    <t>Ideas Grants</t>
  </si>
  <si>
    <t>The objective of the Ideas Grant scheme is to support innovative research projects addressing a specific question(s).</t>
  </si>
  <si>
    <t>Clinical Trials and Cohort Studies</t>
  </si>
  <si>
    <t xml:space="preserve">Provides funding to successful grantees to support high-quality clinical trials and cohort studies that address important gaps in knowledge, leading to relevant and implementable findings for the benefit of human health. </t>
  </si>
  <si>
    <t>$70 million is available for the 2019 grant opportunity (for funding commencing in 2020)</t>
  </si>
  <si>
    <t>Questacon - Engineering is Elementary - (Consolidated into Expanding Questacon’s Education Outreach)</t>
  </si>
  <si>
    <t>Questacon - Expanding The Questacon Science Circus In Regional Australia - (Consolidated into Expanding Questacon’s Education Outreach)</t>
  </si>
  <si>
    <t>$166.3 million (2018-19 to 2022-23)</t>
  </si>
  <si>
    <t>$225.5 million (2018-19 to 2022-23)</t>
  </si>
  <si>
    <t>$22.2 million (2018-19 to 2022-23)</t>
  </si>
  <si>
    <t>$85.2 million (2018-19 to 2022-23)</t>
  </si>
  <si>
    <t>Airfield Pavement Engineering Research through the Australian Airports Association</t>
  </si>
  <si>
    <t>Defence through the relevant industry body, the Australian Airports Association, funds a research Masters position in airfield pavement engineering. This is currently deliver through the University of the Sunshine Coast.</t>
  </si>
  <si>
    <t xml:space="preserve">Project Insight- Health Insight Capability </t>
  </si>
  <si>
    <t xml:space="preserve">Project Insight is improving health data and analytics maturity and health insights within Joint Health Command, using a rapid development cycle. It is also the creation of a Chief Health Information Officer and team. </t>
  </si>
  <si>
    <t>Mental Health Research and Evaluation - New Projects and Initiatives</t>
  </si>
  <si>
    <t>Mental Health Research Agenda still to be finalised and therefore, key research activities still to be determined. These funds are to be allocated to contract research support and expertise through sources such as research institutions. This will be to conduct studies which have been identified as priorities based on findings from the Transition and Wellbeing Research Programme and the Longitudinal ADF Study Evaluating Resilience (which are coming to completion). In addition, it is anticipated that some programs (such as BattleSMART) will be evaluated.</t>
  </si>
  <si>
    <t>DSTG Research Projects - Blood Brain Barrier Model project</t>
  </si>
  <si>
    <t xml:space="preserve">This is a force protection related research task </t>
  </si>
  <si>
    <t>DSTG Research Projects - Hollow Fibre Infection Model project</t>
  </si>
  <si>
    <t>Renewable Energy, Energy Security Program</t>
  </si>
  <si>
    <t>The renewable energy seeks to investigate emerging technologies and mitigate risks such as cyber and interference to energy supply to ensure energy resilience and security to Defence</t>
  </si>
  <si>
    <t>Increase in this category (partly offset by decrease in category 01.) reflects new funding measures relating to GPS positioning and satellite imagery.</t>
  </si>
  <si>
    <t>International Space Investment Initiative</t>
  </si>
  <si>
    <t>The International Space Investment initiative will provide grants to strategic space projects that generate employment and business opportunities for Australians</t>
  </si>
  <si>
    <t>Space Infrastructure Fund</t>
  </si>
  <si>
    <t>The Fund will support projects which will accelerate the growth of Australia's space industry</t>
  </si>
  <si>
    <t xml:space="preserve">The total announced funding for the program is $19.5m and this combines administered and departmental funding. Totals shown here for each year are admin and dept added together (as discussed with Eve). Break-down is (2018-19: $0.237m dept only; 2019-20: $5.1m admin, $0.920 dept; 2020-21: $6.8m admin, $1.161m dept; 2021-22: $4.9m admin, $0.363 dept) </t>
  </si>
  <si>
    <t>Advancing Space: Australian Civil Space Strategy 2019-2028</t>
  </si>
  <si>
    <t>Energy Use Data Project - National Energy Analytics Research Program (NEAR)</t>
  </si>
  <si>
    <t>Formerly called Energy Use Data Project. Programme name has been updated to reflect Environment PBS 19-20.</t>
  </si>
  <si>
    <t>The Australian Government has contributed $10 million to the MDB EWKR project over the past 6 years from 2013/14 - 2018/19 on research to inform adaptive management of the environmental watering. The MDB EWKR program was a sole provider grant and will finish on 30 June 2019.</t>
  </si>
  <si>
    <t>From 1 July 2019 the MDB EWKR will be extended as part of an intergrated monitoring, evaluation and research program being funded by the Australian Government's Commonwealth Environmental Water Office. An open competitive tender has been completed and funding for ongoing research under the MER Program has been committed and contracted to successful providers for the years 2018/19 - 2022/23.</t>
  </si>
  <si>
    <t>National Environmental Science Programme (NESP)</t>
  </si>
  <si>
    <t>Conducts a program of research, monitoring and supervision of uranium mines in the Alligator Rivers Region</t>
  </si>
  <si>
    <t>Future environmental science program (NESP successor program)</t>
  </si>
  <si>
    <t xml:space="preserve">Geological and Bioregional Assessments </t>
  </si>
  <si>
    <t xml:space="preserve">There is ongoing funding for investment in environmental research for decision makers, which is currently being delivered through the National Environmental Science Program (NESP). This will be delivered through a successor program after NESP research concludes in December 2020.  </t>
  </si>
  <si>
    <t>Potential environmental impacts of shale and tight gas</t>
  </si>
  <si>
    <t>Environmental change</t>
  </si>
  <si>
    <t xml:space="preserve">As part of the Department's focus on evidence based policy and programs, we have partnered with the BehaviourWorks Australia Research Consortium (Monash University) to do research about what works in improving recycling. </t>
  </si>
  <si>
    <t>Multiple priorities</t>
  </si>
  <si>
    <t>Until 2018-19, this Award was an annual event aimed at encouraging innovation across the forward year. It recognised innovative achievements and new ideas from across the Department and was open to nominations from anyone in the Department. Winning Innovators received funding to put toward professional development activities.  From 2018-19, this has been replaced by the generic Secretary's Awards (now including an Innovation category).</t>
  </si>
  <si>
    <t>The Australian Biological Research Study, through its National Taxonomy Research Grant Program, helps build research capacity within universities and biological research institutions. Grant funding assists institutions launch multi-year research projects, hire the required research scientists (many of which are early career researchers) and help train these recruits in taxonomic science.</t>
  </si>
  <si>
    <t>National Taxonomy Research Grant Program</t>
  </si>
  <si>
    <t>Laying Chicken (R&amp;D) levy only</t>
  </si>
  <si>
    <t>R&amp;D levy only</t>
  </si>
  <si>
    <t>Not aggregated from 2018-19 for financial year 2016-17 onward. Reported as individual recipients MLA, AMPC and Livecorp.</t>
  </si>
  <si>
    <t>Chicken Meat</t>
  </si>
  <si>
    <t>Not reported separately from 2018-19 for financial year 2016-17 onward. Included in figures reported for AgriFutures.</t>
  </si>
  <si>
    <t>Honey</t>
  </si>
  <si>
    <t>Previously included under 'Rural Industries R&amp;D Corporation' including Bill 1 Approp which is now excluded and reported separately</t>
  </si>
  <si>
    <t>Previously included under 'Meat Research' but reported separately from 2018-19 for 2016-17 financial year onward</t>
  </si>
  <si>
    <t>Previously included under 'Other Rural Research' but reported separately from 2018-19 for 2016-17 financial year onward</t>
  </si>
  <si>
    <t>Not aggregated from 2018-19 for financial year 2016-17 onward. Reported as individual recipients APL and MLA.</t>
  </si>
  <si>
    <t>Not aggregated from 2018-19 for financial year 2016-17 onward. Reported as individual recipients SRA, CRDC, Wine Australia.</t>
  </si>
  <si>
    <t>National Landcare Program - Smart Farming Partnerships</t>
  </si>
  <si>
    <t>Smart Farming Partnerships offers large grants for partnerships between skilled organisations to work on new tools to build productive and sustainable primary industries.</t>
  </si>
  <si>
    <t>National Landcare Program - Smart Farms Small Grants</t>
  </si>
  <si>
    <t>Smart Farms Small Grants funds organisations and individuals to undertake sustainable agriculture projects and build the capacity of land managers to adopt best practice natural resource management methods.</t>
  </si>
  <si>
    <t>Smart Fruit Fly Management - Collaborative national approach</t>
  </si>
  <si>
    <t>Commonwealth contributiuon to national fruit fly research porgam to effectively manage fruit fly to save Australian horticulture exports</t>
  </si>
  <si>
    <t>The $50 million Established Pest Animals and Weeds Initiative aims to improve the tools, technologies, information and skills farmers and their communities need to tackle pest animals and weeds. The initiative is part of the Agricultural Competitiveness White Paper and includes this sub-component to fund the research and development of new and improved tools and technologies for controlling priority pest animals and weeds.</t>
  </si>
  <si>
    <t>The $30.3 million Established Pest Animals and Weeds Management Pipeline will commence from 2019-20 over four years to build on the legacy of the concluding $50 million Agricultural Competitiveness White Paper - Established Pest Animals and Weeds Management initiative.</t>
  </si>
  <si>
    <t xml:space="preserve">The guidelines provide water managers with tools and guidance to assess, manage and monitor the water quality of aquatic systems in Australia and New Zealand. The guidelines are designed to help sustain all community values associated with aquatic systems. The These values include plants and animals that live in water, a range of community uses, primary industries and Indigenous cultural and spiritual values. The revision draws on funds held in a special water account of the National Environment Proctection Council administerd by the Department of the Environment and Energy. </t>
  </si>
  <si>
    <t>Improved Access to Agricultural and Veterinary Chemicals grants program</t>
  </si>
  <si>
    <t>Restricted non-competititve</t>
  </si>
  <si>
    <t>Supporting farmers access to chemicals for minor uses</t>
  </si>
  <si>
    <t>The grants program assists RDCs in generating data required to support applications to the APVMA</t>
  </si>
  <si>
    <t>Smart Fruit Fly Management - Commonwealth to lead reform</t>
  </si>
  <si>
    <t>This initiative Is to scope the benefits and costs of eradicating Mediterranean fruit fly from Australia and to develop a national response plan.</t>
  </si>
  <si>
    <t xml:space="preserve">Ongoing administered program to strengthen plant biosecurity through: protecting agricultural industries from the potential impact of plant pests on crop yields, quality and costs of production; and providing the means to demonstrate pest-free status to support access to overseas markets.
</t>
  </si>
  <si>
    <t xml:space="preserve"> Population Health and Sport Division. The Anti-Doping programme has been consolidated into a broader sports integrity program. Any agreed future funduing will be discretionary through the Sports Integrity Program</t>
  </si>
  <si>
    <t xml:space="preserve">This project is to update the national Burden of Disease estimates. </t>
  </si>
  <si>
    <t>Population Health Division. The Agency no longer exists.</t>
  </si>
  <si>
    <t>Cancer date improve  cancer care aims to strengthen national data capacity through reporting of cancer stage and treatment for selected cancers.</t>
  </si>
  <si>
    <t>Population Health and Sport Division. This flexible fund no longer exists.</t>
  </si>
  <si>
    <t xml:space="preserve">Funding for this program ceases 30 June 2019. 
</t>
  </si>
  <si>
    <t>Invest in Medical Research -fighting chidhood cancer,  aimed to increase Australia's research capacity to advance diagnosis, treatment and management, analysis, improve data and awareness of childhood cancer, and fast track international research collaborations of paediatric brain cancer in Australia.</t>
  </si>
  <si>
    <t>Funding is for ongoing administrative costs for Type 1 Diabetes Clinical Reseach Net Provide stragetic vision and leadership while directing reaseach programs.</t>
  </si>
  <si>
    <t>Popoulation Health and Sport Division 2018-19 Juvenille Diabetes measure here.</t>
  </si>
  <si>
    <t>The Australian Government has also recently announced, in the context of the 2019-20 Budget, further funds have been committed under the MRFF to create a $5 billion 10 year Investment Strategy for the MRFF. In continuing its commitment to supporting lifesaving research, this 10-year plan will give researchers and industry certainty and direction and will reaffirm Australia’s reputation as a world leader in health and medical research.</t>
  </si>
  <si>
    <t>The University of Melbourne will ensure knowledge and research on evidence based suicide prevention activity is shared and translated into best practice across the suicide prevention sector. Additional funding has been provided to the University of Melbourne under the National Suicide Prevention Leadership and Support Program to 30 June 2021.</t>
  </si>
  <si>
    <t>Primary Health Networks are trialling suicide prevention activties for at risk population groups in twelve identified priority areas across Australia. The National Suicide Prevention Trial has been extended to 30 June 2020 and each PHN will receive an additional $1 million in 2019-20.</t>
  </si>
  <si>
    <t>Population Health and Sport Division</t>
  </si>
  <si>
    <t>The Suicide Prevention Research Fund aims to support targeted research as well as a best practice hub of evidence-based resources to support Primary Health Networks and service providers involved in community-based suicide prevention. An extra $330,000 will be provided to Suicide Prevention Australia over two years from 2019-20 to 2020-21 for an additional employee to establish and maintain the Best Practice Hub as part of the Suicide Prevention Research Fund.</t>
  </si>
  <si>
    <t>Cancer, Hearing and Program Support Division</t>
  </si>
  <si>
    <t xml:space="preserve">Lowitja Institute Research Funding </t>
  </si>
  <si>
    <t>Australian Genomic Cancer Medicine Program</t>
  </si>
  <si>
    <t xml:space="preserve">Australian Prostate Centre, Victoria </t>
  </si>
  <si>
    <t>Australian Prostate Cancer Research Centre - NSW</t>
  </si>
  <si>
    <t>National Mental Health Service Planning Framework - Further Development</t>
  </si>
  <si>
    <t>Prioritising Mental Health - Research Grants</t>
  </si>
  <si>
    <t>Supports ongoing and new research undertaken by the Lowitja Institute</t>
  </si>
  <si>
    <t>The Australian Government has committed $50 million to the Australian Genomic Cancer Medicine Program to conduct trials to help Australians with rare, less common, and early onset cancers. The Program uses genomics to improve understanding, early detection, prevention, and management of cancer. The Program will also work to generate fit-for-purpose, real-world economic and effectiveness data and evidence as a critical step in supporting the listing of new or re-purposed treatments on the Pharmaceutical Benefits Scheme.</t>
  </si>
  <si>
    <t xml:space="preserve"> This activity supports prostate cancer research through the safeguarding of rare tissue and bioinformatics assets at the Australian Prostate Centre (Victoria). </t>
  </si>
  <si>
    <t xml:space="preserve">This activity supports prostate cancer research through the safeguarding of the biobank and databank at the Australian Prostate Cancer Research Centre (APCRC) – NSW at the Kinghorn Cancer Centre, Garvan Institute of Medical Research. </t>
  </si>
  <si>
    <t>Services for ongoing development and maintenance of the NMHSPF</t>
  </si>
  <si>
    <t>Primary Care and Mental Health Division</t>
  </si>
  <si>
    <t>The Prioritising Mental Health - Research grants provide funding to three key organisations to support mental health research activities. The grants aim to increase research capaicty for early intervention research that will improve the mental health and wellbeing of Australians. Grants are established directly between the Department of Health and the three organisations.</t>
  </si>
  <si>
    <t xml:space="preserve">The National Centre of Excellence in Youth Mental Health (Orygen) </t>
  </si>
  <si>
    <t>The expected outcomes of the delivery of the Australian Genomic Cancer Medicine Program includes the discovery of novel therapeutic approaches for patients with incurable rare and less common cancers, and enhanced basic and translational research into applications of genomics in clinical management.</t>
  </si>
  <si>
    <t xml:space="preserve">The National Centre of Excellence in Youth Mental Health provides national leadership for youth mental health, advice to Government on improving services to young Australians affected by mental health issues and facilitates the translation and dissemination of research into evidence-based practice and policy. It aims to enhance innovation, workforce development and to investigate the outcomes of enhanced mental health services.  </t>
  </si>
  <si>
    <t>The National Centre of Excellence in Youth Mental Health has been funded since 2014 and will receive ongoing funding of $13.5 million from 2018-19 to 2020-21, and a further $9.0 million from 2020-21 to 2022-23</t>
  </si>
  <si>
    <t>Advanced Manufacturing Early Stage Research Fund (AMESRF)</t>
  </si>
  <si>
    <t>Formerly Stimulating Advanced Manufacturing Projects and Research (SAMPR), renamed to Advanced Manufacturing Early Stage Research Fund (AMESRF) in 2019-20</t>
  </si>
  <si>
    <t xml:space="preserve">EI is the national assessment of the engagement and impact of university research. It assess how well researchers are engaging with end-users of research, and shows how universities are translating their research into economic, social, environmental, cultural and other impacts. Through transparent reporting of university performance across all disciplines, EI enouranges greater university focus on research engagement and translation (including knowledge transfer and commercialisation). </t>
  </si>
  <si>
    <t>Excellence in Research for Australia (ERA) Program</t>
  </si>
  <si>
    <t>Funding to assure and enhance the quality of Australia's higher education provided under HESA (2003)</t>
  </si>
  <si>
    <t>Cyber Security Strategy</t>
  </si>
  <si>
    <t>Australian Mathmatical Sciences Institute - Securing Australia's Mathematical Workforce</t>
  </si>
  <si>
    <t>The project provides annual summer and winter schools; and well as industry training symposia for university students studying mathematical sciences.</t>
  </si>
  <si>
    <t>Funding beyond 2019-20 is dependent on AMSI and the Government agreeing on a new project.</t>
  </si>
  <si>
    <t>The program supports science, technology, engineering and mathematics engagement at the schooling level to acheieve academic exellence and provide the skills needed for the jobs of the 21st century.</t>
  </si>
  <si>
    <t>CSIRO-water resources assessment on Norfolk Island</t>
  </si>
  <si>
    <t>The Commonwealth engaged the CSIRO on 8 April 2019 to undertake a pre-feasibility study to contribute to a water resource assessment for Norfolk Island. This work intends to investigate potential options to supplement groundwater and rainwater tank use on Norfolk Island. It also includes purchasing and installation of some groundwater monitoring equipment to ensure any subsequent detailed/feasibility level groundwater investigations (i.e. undertake as part of a Stage 2 assessment) have some data with which to work.</t>
  </si>
  <si>
    <t>ANROWS Core Agreement 16-20 renamed ANROWS Core agreement 16-23 in 2019-20 budget. End date June 2020. Half Commonwealth, half state and territory government funding</t>
  </si>
  <si>
    <t>ANROWS Core Agreement 16-23</t>
  </si>
  <si>
    <t>Research to expand evidence base on intercountry adoption policies and processes</t>
  </si>
  <si>
    <t>Longitudinal Study of Factors Affecting Housing Stability</t>
  </si>
  <si>
    <t>End date June 2015</t>
  </si>
  <si>
    <t>Child Family Community Australia (CFCA) Information Exchange (AIFS)</t>
  </si>
  <si>
    <t>Families and Children (FaC) Activity Expert Panel Project</t>
  </si>
  <si>
    <t>ANROWS Qualitative Sexual Assault &amp; Young People Research</t>
  </si>
  <si>
    <t>CFCA is AIFS' information hub for evidence, resources and support for professionals working in the child, family and community welfare sector</t>
  </si>
  <si>
    <t xml:space="preserve"> </t>
  </si>
  <si>
    <t>Supports FaC Activity service providers to plan and implement high quality evidence-based programs, measure outcomes and conduct evaluations.</t>
  </si>
  <si>
    <t>End date 30 June 2019</t>
  </si>
  <si>
    <t>Sports Intergrity Program - Anti Doping Reasearch</t>
  </si>
  <si>
    <t>Australian Institute of Criminology (AIC) - Child Exploitation Material Reduction Research Program</t>
  </si>
  <si>
    <t>Australian Institute of Criminology (AIC) - Serious and Organised Crime Research Laboratory</t>
  </si>
  <si>
    <t>The AIC will use the Child Exploitation Material Reduction Research Program to identify ways of reducing the produciton, distribution and viewing of child exploitation material (CEM).</t>
  </si>
  <si>
    <t>This will enable the AIC to develop methods, analytical tools and produce research papers to help law enforcement target serious organised criminal activity, with the intention of disruptiong and defeating these criminal threats.</t>
  </si>
  <si>
    <t>Aggregate value of programs/activities by size category</t>
  </si>
  <si>
    <t>Proportion of total investment accounted for by programs/activities per size category</t>
  </si>
  <si>
    <t>Total R&amp;D investment (current price)</t>
  </si>
  <si>
    <t>Sector Aggregate</t>
  </si>
  <si>
    <t>Australian Government research activities</t>
  </si>
  <si>
    <t>Higher Education sector</t>
  </si>
  <si>
    <t>Meat Research</t>
  </si>
  <si>
    <t>Other Rural Research</t>
  </si>
  <si>
    <t>Commencing with the 2018-19 edition, the tables now include an Other SRI (non-R&amp;D) programs and activities dataset.</t>
  </si>
  <si>
    <r>
      <t xml:space="preserve">Introduced in 2001. The R&amp;D expenditure limit was increased from $1 million to $2 million in 2009 (see </t>
    </r>
    <r>
      <rPr>
        <b/>
        <i/>
        <sz val="11"/>
        <rFont val="Calibri"/>
        <family val="2"/>
      </rPr>
      <t>R&amp;D Tax Concession - Interim Transition Measure</t>
    </r>
    <r>
      <rPr>
        <b/>
        <sz val="11"/>
        <rFont val="Calibri"/>
        <family val="2"/>
      </rPr>
      <t>). This was replaced by the R&amp;D Tax Incentive in 2011.</t>
    </r>
  </si>
  <si>
    <t xml:space="preserve">Count of programs/activities 
by size category
</t>
  </si>
  <si>
    <t>Consequently, the totals for the 'Other SRI programs' dataset are non-overlapping with the R&amp;D dataset.</t>
  </si>
  <si>
    <t>https://www.oecd.org/sti/inno/Frascati-Annex-R-DDeflators-and-Currency-Converters.pdf</t>
  </si>
  <si>
    <t>Government Budgetary Allocation of R&amp;D - (GBARD)</t>
  </si>
  <si>
    <t>Table 2. Aust. Govt. Budgetary Allocation of R&amp;D (GBARD) and Industry R&amp;D tax measures, 1978-79 to 2019-20) ($m current prices)</t>
  </si>
  <si>
    <t xml:space="preserve">Systemic </t>
  </si>
  <si>
    <t>Nominal GDP time series obtained from June 2019 edition of ABS publication:</t>
  </si>
  <si>
    <t xml:space="preserve"> - include Australian Government support for R&amp;D from administered funds and expenditure on R&amp;D from departmental funds;</t>
  </si>
  <si>
    <t>This column reports the Australian Government portfolio or sub-portfolio within which a given program or activity was located at the time the tables were compiled. Machinery of government changes often result in programs being shifted from one portfolio to another, as portfolios change their titles and functions. Consequently, the collection of programs administered within any given portfolio may change significantly over time.</t>
  </si>
  <si>
    <t>Collectively, the 'forward estimates' are a system of rolling three-year financial estimates of the revenues and costs of ongoing government policy decisions, after allowing for estimated movements in economic parameters (after the Budget year). The forward estimates for each program and activity are the level of expenses proposed by the Government for future years.</t>
  </si>
  <si>
    <t>This column reports the number of years between the first funding year and the Budget Estimate year. Collectively, these three columns make it possible to:
 - easily group long running programs/activities within the R&amp;D time series;
 - group programs/activities that were initiated within a certain period of time; and to 
 - more easily identify programs/activities that have changed their name.</t>
  </si>
  <si>
    <t>This column provides the average of the values for all financial years, for a given program or activity, up to the Budget Estimate year. The purpose of this column is to allow programs/activities to be sorted by their scale across time.</t>
  </si>
  <si>
    <t>Inflation adjustment and expressing R&amp;D as a percentage of GDP</t>
  </si>
  <si>
    <t>Another way to remove the effects of inflation from the Budget Tables data, and a way to show the level of R&amp;D investment relative to the total economic activity, is to express each year’s R&amp;D investment values as a percentage of that year’s Gross Domestic Product (GDP).</t>
  </si>
  <si>
    <t>Expressing R&amp;D investment as a percentage of GDP</t>
  </si>
  <si>
    <r>
      <rPr>
        <b/>
        <sz val="10"/>
        <color theme="1"/>
        <rFont val="Arial"/>
        <family val="2"/>
      </rPr>
      <t>Note</t>
    </r>
    <r>
      <rPr>
        <sz val="10"/>
        <color theme="1"/>
        <rFont val="Arial"/>
        <family val="2"/>
      </rPr>
      <t>: While 'innovation', as defined in the Definitions tab, includes R&amp;D, the programs included in this spreadsheet either involve no reportable R&amp;D, or else have had their R&amp;D component reported separately in the R&amp;D table. Adoption of this approach allows the totals for this spreadsheet to be non-overlapping with those of the R&amp;D table</t>
    </r>
  </si>
  <si>
    <t>Portfolio/Agency</t>
  </si>
  <si>
    <t>Australian Government R&amp;D Science and Research Priorities</t>
  </si>
  <si>
    <t>While complementary, the performer and funder-based approaches to measuring government funding of R&amp;D may produce different results, as the funder-based approach captures R&amp;D appropriations or outlays in the year that they are budgeted for, whereas the performer-based approach captures R&amp;D expenditures in the year that they take place, which may cover several years after they were budgeted for. For this reason the amounts reported within the ABS's R&amp;D expenditure surveys do not directly align with amounts reported within the SRI Budget Tables.</t>
  </si>
  <si>
    <t>The R&amp;D investment amounts reported within the SRI Budget Tables: 
 - include Australian Government support for R&amp;D from administered funds (i.e. extramural support) and expenditure on R&amp;D from departmental funds (i.e. intramural expenditure);
 - include revenues foregone by the Australian Government through the R&amp;D Tax Incentive and other such measures;
 - exclude expenditures through industry, innovation and science programs where these programs do not permit expenditure on R&amp;D;
 - exclude support for and expenditures upon R&amp;D whose revenue source is not an Australian Government appropriation, but is rather another organisation, even when this is a government organisation. For example, a government agency may undertake significant amounts of R&amp;D funded by industry or by other areas of government, but these are not reported within the tables because their direct source is not a budgetary outlay or allocation. Only the agency that receives the original appropriation reports its expenditures or outlays. This approach prevents double-counting of R&amp;D allocations.</t>
  </si>
  <si>
    <t>Adjustment for inflation (changing the time series data from current prices to 'constant prices' or 'real' values) removes the effect of inflation.</t>
  </si>
  <si>
    <r>
      <t xml:space="preserve">A key tenet of the </t>
    </r>
    <r>
      <rPr>
        <i/>
        <sz val="11"/>
        <color rgb="FF000000"/>
        <rFont val="Arial"/>
        <family val="2"/>
      </rPr>
      <t xml:space="preserve">Oslo Manual </t>
    </r>
    <r>
      <rPr>
        <sz val="11"/>
        <color rgb="FF000000"/>
        <rFont val="Arial"/>
        <family val="2"/>
      </rPr>
      <t>is that innovation can and should be measured. The requirement for measurability is an essential criterion for selecting the concepts, definitions and classifications in this manual. This feature sets this manual apart from other documents that conceptualise and define innovation. Key components of the concept of innovation include the role of knowledge as a basis for innovation, novelty and utility, and value creation or preservation as the presumed goal of innovation. The requirement for implementation differentiates innovation from other concepts such as invention, as an innovation must be implemented, i.e. put into use or made available for others to use. The term ‘innovation’ can signify both an activity and the outcome of the activity. This manual provides definitions for both. 
The general definition of an innovation is as follows:</t>
    </r>
    <r>
      <rPr>
        <b/>
        <i/>
        <sz val="11"/>
        <color rgb="FF000000"/>
        <rFont val="Arial"/>
        <family val="2"/>
      </rPr>
      <t xml:space="preserve"> An innovation is a new or improved product or process (or combination thereof) that differs significantly from the unit’s previous products or processes and that has been made available to potential users (product) or brought into use by the unit (process).
</t>
    </r>
    <r>
      <rPr>
        <sz val="11"/>
        <color rgb="FF000000"/>
        <rFont val="Arial"/>
        <family val="2"/>
      </rPr>
      <t xml:space="preserve">
This definition uses the generic term “unit” to describe the actor responsible for innovations. It refers to any institutional unit in any sector, including households and their individual members. This definition is further developed and operationalised to provides the basis for the practical guidelines in this manual for the business sector. Although the concept of innovation is inherently subjective, its application is rendered fairly objective and comparable by applying common reference points for novelty and utility, requiring a significant difference to be appreciated. This facilitates the collection and reporting of comparable data on innovation and related activities for firms in different countries and industries and for firms of different sizes and structures, ranging from small single-product firms to large multinational firms that produce a wide range of goods or services. 
</t>
    </r>
    <r>
      <rPr>
        <b/>
        <i/>
        <sz val="11"/>
        <color rgb="FF000000"/>
        <rFont val="Arial"/>
        <family val="2"/>
      </rPr>
      <t xml:space="preserve">Innovation activities </t>
    </r>
    <r>
      <rPr>
        <i/>
        <sz val="11"/>
        <color rgb="FF000000"/>
        <rFont val="Arial"/>
        <family val="2"/>
      </rPr>
      <t>include all developmental, financial and commercial activities undertaken by a firm that are intended to result in an innovation for the firm.</t>
    </r>
    <r>
      <rPr>
        <sz val="11"/>
        <color rgb="FF000000"/>
        <rFont val="Arial"/>
        <family val="2"/>
      </rPr>
      <t xml:space="preserve">  
</t>
    </r>
    <r>
      <rPr>
        <i/>
        <sz val="11"/>
        <color rgb="FF000000"/>
        <rFont val="Arial"/>
        <family val="2"/>
      </rPr>
      <t xml:space="preserve">A </t>
    </r>
    <r>
      <rPr>
        <b/>
        <i/>
        <sz val="11"/>
        <color rgb="FF000000"/>
        <rFont val="Arial"/>
        <family val="2"/>
      </rPr>
      <t>business innovation</t>
    </r>
    <r>
      <rPr>
        <i/>
        <sz val="11"/>
        <color rgb="FF000000"/>
        <rFont val="Arial"/>
        <family val="2"/>
      </rPr>
      <t xml:space="preserve"> is a new or improved product or business process (or combination thereof) that differs significantly from the firm's previous products or business processes and that has been introduced on the market or brought into use by the firm.</t>
    </r>
    <r>
      <rPr>
        <sz val="11"/>
        <color rgb="FF000000"/>
        <rFont val="Arial"/>
        <family val="2"/>
      </rPr>
      <t xml:space="preserve"> 
Compared to the previous edition, a major change for the definition of business innovation in this manual has been the reduction, informed by cognitive testing work, in the complexity of the previous list-based definition of four types of innovations (product, process, organisational and marketing), to two main types: product innovations and business process innovations. The revised definition also reduces the ambiguity of the requirement for a “significant” change by comparing both new and improved innovations to the firm’s existing products or business processes. The basic definitions of a product and business process innovation are as follows: 
</t>
    </r>
    <r>
      <rPr>
        <i/>
        <sz val="11"/>
        <color rgb="FF000000"/>
        <rFont val="Arial"/>
        <family val="2"/>
      </rPr>
      <t>A</t>
    </r>
    <r>
      <rPr>
        <b/>
        <i/>
        <sz val="11"/>
        <color rgb="FF000000"/>
        <rFont val="Arial"/>
        <family val="2"/>
      </rPr>
      <t xml:space="preserve"> product innovation </t>
    </r>
    <r>
      <rPr>
        <i/>
        <sz val="11"/>
        <color rgb="FF000000"/>
        <rFont val="Arial"/>
        <family val="2"/>
      </rPr>
      <t>is a new or improved good or service that differs significantly from the firm’s previous goods or services and that has been introduced on the market.</t>
    </r>
    <r>
      <rPr>
        <sz val="11"/>
        <color rgb="FF000000"/>
        <rFont val="Arial"/>
        <family val="2"/>
      </rPr>
      <t xml:space="preserve"> 
</t>
    </r>
    <r>
      <rPr>
        <i/>
        <sz val="11"/>
        <color rgb="FF000000"/>
        <rFont val="Arial"/>
        <family val="2"/>
      </rPr>
      <t xml:space="preserve">A </t>
    </r>
    <r>
      <rPr>
        <b/>
        <i/>
        <sz val="11"/>
        <color rgb="FF000000"/>
        <rFont val="Arial"/>
        <family val="2"/>
      </rPr>
      <t>business process innovation</t>
    </r>
    <r>
      <rPr>
        <i/>
        <sz val="11"/>
        <color rgb="FF000000"/>
        <rFont val="Arial"/>
        <family val="2"/>
      </rPr>
      <t xml:space="preserve"> is a new or improved business process for one or more business functions that differs significantly from the firm’s previous business processes and that has been brought into use by the firm.</t>
    </r>
    <r>
      <rPr>
        <sz val="11"/>
        <color rgb="FF000000"/>
        <rFont val="Arial"/>
        <family val="2"/>
      </rPr>
      <t xml:space="preserve"> 
Business process innovations concern six different functions of a firm, as identified in the business management literature. Two functions relate to a firm’s core activity of producing and delivering products for sale, while the other functions concern supporting operations. The taxonomy of business functions proposed in this manual maps reasonably well onto the previous edition’s categories of process, marketing and organisational innovations.
(Oslo Manual 2018: Guidelines for Collecting, Reporting and Using Data on Innovation, 4th Edition. Refer to the pages 20-21 of the Executive summarly OSLO Manual 2018.)</t>
    </r>
  </si>
  <si>
    <t>The AGOR is compiled by the Department of Finance. To this dataset have been added three columns, each answering one of the following questions:
R&amp;D active - "Does this body undertake R&amp;D as an essential and ongoing element of its core business?"
Research engaged - "Does this body employ or engage with scientists and researchers as an essential and ongoing element of its core business?"
SRI-enabler - "Does this body enable science, research and/or innovation (SRI) as an essential and ongoing element of its core business?"
The original AGOR dataset is available from:</t>
  </si>
  <si>
    <t>Supports introduction of products, processes or services to market</t>
  </si>
  <si>
    <t>Collection of S&amp;R Priorities was first introduced in 2019-20</t>
  </si>
  <si>
    <t xml:space="preserve"> - Table 36. Expenditure on Gross Domestic Product (GDP), Chain volume measures and Current prices, Annual</t>
  </si>
  <si>
    <t xml:space="preserve"> - Series A2304617J: Gross domestic product: Current prices. </t>
  </si>
  <si>
    <t>Rural research levies and programs</t>
  </si>
  <si>
    <t>CONTENTS</t>
  </si>
  <si>
    <r>
      <rPr>
        <b/>
        <sz val="8"/>
        <color theme="1"/>
        <rFont val="Arial"/>
        <family val="2"/>
      </rPr>
      <t>Note</t>
    </r>
    <r>
      <rPr>
        <sz val="8"/>
        <color theme="1"/>
        <rFont val="Arial"/>
        <family val="2"/>
      </rPr>
      <t xml:space="preserve">: Forward estimates are not available for all programs.
</t>
    </r>
    <r>
      <rPr>
        <b/>
        <sz val="8"/>
        <color theme="1"/>
        <rFont val="Arial"/>
        <family val="2"/>
      </rPr>
      <t xml:space="preserve">* Blank return ( - ) </t>
    </r>
    <r>
      <rPr>
        <sz val="8"/>
        <color theme="1"/>
        <rFont val="Arial"/>
        <family val="2"/>
      </rPr>
      <t>signifies the current Program/activity:
  o   was not active for that year
  o   replaced a previous program/activity or 
  o   did not commence until the first year reporting a positive figure.</t>
    </r>
  </si>
  <si>
    <t>Table 3. Count of programs/activities by size category</t>
  </si>
  <si>
    <t>Table 4. Aggregate value of programs/activities by size category</t>
  </si>
  <si>
    <t>Table 5. Proportion of total investment accounted for by programs/activities per size category</t>
  </si>
  <si>
    <t>Table 2. Australian Government R&amp;D programs and activities valued at over $100 million in 2019-20, inflation adjusted</t>
  </si>
  <si>
    <t>Table 1. Australian Government R&amp;D programs and activities valued at over $100 million in 2019-20, current prices</t>
  </si>
  <si>
    <t>Total Australian Government investment in R&amp;D by SEO</t>
  </si>
  <si>
    <t>Very small (x&lt;$1m)</t>
  </si>
  <si>
    <r>
      <t xml:space="preserve">As part of the 2014-15 Budget, the Australian Government announced the establishment of the $20 billion Medical Research Future Fund (MRFF) to provide grants of financial assistance to support health and medical research and innovation, with the objective of improving the health and wellbeing of Australians. The MRFF operates as an endowment fund, with the capital preserved in perpetuity. The disbursements from the MRFF are expected to eventually reach around $1 billion per annum. These disbursements must be guided by the Australian Medical Research and Innovation Strategy and Priorities, </t>
    </r>
    <r>
      <rPr>
        <strike/>
        <sz val="10"/>
        <rFont val="Arial"/>
        <family val="2"/>
      </rPr>
      <t>which are being developed by the Australian Medical Research Advisory Board</t>
    </r>
    <r>
      <rPr>
        <sz val="10"/>
        <rFont val="Arial"/>
        <family val="2"/>
      </rPr>
      <t>.</t>
    </r>
  </si>
  <si>
    <t>Minister for Industry, Science and Technology’s Foreword</t>
  </si>
  <si>
    <t>Australian Government investment in R&amp;D by 
Socio-Economic Objective (SEO)</t>
  </si>
  <si>
    <t xml:space="preserve">19 September 2019 </t>
  </si>
  <si>
    <r>
      <rPr>
        <b/>
        <sz val="10"/>
        <rFont val="Arial"/>
        <family val="2"/>
      </rPr>
      <t>Note:</t>
    </r>
    <r>
      <rPr>
        <sz val="10"/>
        <rFont val="Arial"/>
        <family val="2"/>
      </rPr>
      <t xml:space="preserve"> Forward estimates are unavailable for some programs and some years.</t>
    </r>
  </si>
  <si>
    <t>Health Policy Research &amp; Data Program - Blood Borne Viruses and Sexually Transmitted Infections</t>
  </si>
  <si>
    <r>
      <t>As noted within the Frascati Manual 2015 (p.322), there are different ways of measuring how much governments invest in R&amp;D. One is the</t>
    </r>
    <r>
      <rPr>
        <b/>
        <sz val="11"/>
        <color theme="1"/>
        <rFont val="Arial"/>
        <family val="2"/>
      </rPr>
      <t xml:space="preserve"> performer-based approach</t>
    </r>
    <r>
      <rPr>
        <sz val="11"/>
        <color theme="1"/>
        <rFont val="Arial"/>
        <family val="2"/>
      </rPr>
      <t>, which involves surveying those entities that perform R&amp;D (businesses, institutes, universities, etc.) in order to identify the amount they spend on R&amp;D activities that they perform in a given year. This is the approach used by the Australian Bureau of Statistics (ABS) within its various R&amp;D expenditure surveys.</t>
    </r>
  </si>
  <si>
    <r>
      <t xml:space="preserve">A complementary approach - the </t>
    </r>
    <r>
      <rPr>
        <b/>
        <sz val="11"/>
        <color theme="1"/>
        <rFont val="Arial"/>
        <family val="2"/>
      </rPr>
      <t xml:space="preserve">funder-based approach </t>
    </r>
    <r>
      <rPr>
        <sz val="11"/>
        <color theme="1"/>
        <rFont val="Arial"/>
        <family val="2"/>
      </rPr>
      <t>- measures government support for and expenditures on R&amp;D. This is the approach used within the SRI Budget Tables and involves identifying all those Australian Government R&amp;D-related programs and activities whose immediate source of funding is a budgetary appropriation, and then measuring or estimating their R&amp;D content.</t>
    </r>
  </si>
  <si>
    <r>
      <t xml:space="preserve">The R&amp;D investments reported within these tables are compiled in accordance with the OECD's </t>
    </r>
    <r>
      <rPr>
        <i/>
        <sz val="11"/>
        <rFont val="Arial"/>
        <family val="2"/>
      </rPr>
      <t>Frascati Manual 2015: Guidelines for Collecting and Reporting Data on Research and Experimental Development: Refer:</t>
    </r>
  </si>
  <si>
    <r>
      <t xml:space="preserve">The </t>
    </r>
    <r>
      <rPr>
        <i/>
        <sz val="11"/>
        <color theme="1"/>
        <rFont val="Arial"/>
        <family val="2"/>
      </rPr>
      <t>Frascati Manual 2015</t>
    </r>
    <r>
      <rPr>
        <sz val="11"/>
        <color theme="1"/>
        <rFont val="Arial"/>
        <family val="2"/>
      </rPr>
      <t xml:space="preserve"> notes the United Nations Statistical Commission's </t>
    </r>
    <r>
      <rPr>
        <i/>
        <sz val="11"/>
        <color theme="1"/>
        <rFont val="Arial"/>
        <family val="2"/>
      </rPr>
      <t xml:space="preserve">2008 System of National Accounts </t>
    </r>
    <r>
      <rPr>
        <sz val="11"/>
        <color theme="1"/>
        <rFont val="Arial"/>
        <family val="2"/>
      </rPr>
      <t xml:space="preserve">recommendation to treat expenditures on R&amp;D as leading to the creation of a capital asset, rather than as an expense, and thus the treatment of R&amp;D as a production and investment activity. Refer: </t>
    </r>
  </si>
  <si>
    <r>
      <t xml:space="preserve">As noted within the Frascati Manual 2015 (p.322), there are different ways of measuring how much governments invest in R&amp;D. One is the </t>
    </r>
    <r>
      <rPr>
        <i/>
        <sz val="11"/>
        <rFont val="Arial"/>
        <family val="2"/>
      </rPr>
      <t>performer-based approach</t>
    </r>
    <r>
      <rPr>
        <sz val="11"/>
        <rFont val="Arial"/>
        <family val="2"/>
      </rPr>
      <t>, which involves surveying those entities that perform R&amp;D (businesses, institutes, universities, etc.) in order to identify the amount they spend on R&amp;D activities that they perform in a given year.</t>
    </r>
  </si>
  <si>
    <r>
      <t xml:space="preserve">A complementary approach - </t>
    </r>
    <r>
      <rPr>
        <i/>
        <sz val="11"/>
        <color theme="1"/>
        <rFont val="Arial"/>
        <family val="2"/>
      </rPr>
      <t>the funder-based approach</t>
    </r>
    <r>
      <rPr>
        <sz val="11"/>
        <color theme="1"/>
        <rFont val="Arial"/>
        <family val="2"/>
      </rPr>
      <t xml:space="preserve"> - measures government support for and expenditures on R&amp;D. This is the approach used within the SRI Budget Tables and involves identifying all those Australian Government R&amp;D-related programs and activities whose immediate source of funding is a budgetary appropriation, and then measuring or estimating their R&amp;D content.</t>
    </r>
  </si>
  <si>
    <r>
      <t xml:space="preserve">The specifications of funder- or performer-based data collection are described in the </t>
    </r>
    <r>
      <rPr>
        <i/>
        <sz val="11"/>
        <color theme="1"/>
        <rFont val="Arial"/>
        <family val="2"/>
      </rPr>
      <t>Frascati Manual 2015</t>
    </r>
    <r>
      <rPr>
        <sz val="11"/>
        <color theme="1"/>
        <rFont val="Arial"/>
        <family val="2"/>
      </rPr>
      <t xml:space="preserve"> and were first introduced in the manual’s third edition. Prior to the 2015 edition, funder-based data was formally referred to as 'Government budget appropriations or outlays for R&amp;D' (GBAORD), a term that is replaced in the manual's latest (2015) edition with the term of 'Government budget allocations for R&amp;D' (GBARD).</t>
    </r>
  </si>
  <si>
    <r>
      <t xml:space="preserve">The </t>
    </r>
    <r>
      <rPr>
        <i/>
        <sz val="11"/>
        <color theme="1"/>
        <rFont val="Arial"/>
        <family val="2"/>
      </rPr>
      <t>Frascati Manual 2015</t>
    </r>
    <r>
      <rPr>
        <sz val="11"/>
        <color theme="1"/>
        <rFont val="Arial"/>
        <family val="2"/>
      </rPr>
      <t xml:space="preserve"> (p.344) notes that although tax expenditures for R&amp;D have several elements in common with GBARD, GTARD (Government Tax Relief for R&amp;D expenditures) should be measured separately and only then integrated into the overall presentation of R&amp;D statistics, particularly for international comparisons. For this reason, the GBARD statistics that Australia reports to the OECD do not include the R&amp;D Tax Measures amounts.</t>
    </r>
  </si>
  <si>
    <r>
      <t xml:space="preserve">For the purposes of the </t>
    </r>
    <r>
      <rPr>
        <i/>
        <sz val="11"/>
        <color theme="1"/>
        <rFont val="Arial"/>
        <family val="2"/>
      </rPr>
      <t>Frascati Manual 2015</t>
    </r>
    <r>
      <rPr>
        <sz val="11"/>
        <color theme="1"/>
        <rFont val="Arial"/>
        <family val="2"/>
      </rPr>
      <t>, the Government sector comprises the central (federal) government, regional (state) government and local (municipal) government subsectors. The focus of GBARD statistics is on the R&amp;D expenditure operations conducted by the government at all these levels and financed through the budget under standard budgetary approval procedures. However, local and state government budget funds are not included within the SRI Budget Tables as this data is not currently available.</t>
    </r>
  </si>
  <si>
    <r>
      <rPr>
        <i/>
        <sz val="11"/>
        <color theme="1"/>
        <rFont val="Arial"/>
        <family val="2"/>
      </rPr>
      <t>Innovation</t>
    </r>
    <r>
      <rPr>
        <sz val="11"/>
        <color theme="1"/>
        <rFont val="Arial"/>
        <family val="2"/>
      </rPr>
      <t xml:space="preserve"> has been included within the title of the tables since 2001-02, and has been used as part of the formal description of tables data since 1989-90. As noted within the OECD's Oslo Manual 2005 - "Innovation activities include all scientific, technological, organisational, financial and commercial steps which actually lead, or are intended to lead, to the implementation of innovations"(p.18). Hence, R&amp;D activities are a variety of innovation activity.</t>
    </r>
  </si>
  <si>
    <r>
      <rPr>
        <b/>
        <sz val="11"/>
        <rFont val="Arial"/>
        <family val="2"/>
      </rPr>
      <t>R&amp;D active</t>
    </r>
    <r>
      <rPr>
        <sz val="11"/>
        <rFont val="Arial"/>
        <family val="2"/>
      </rPr>
      <t xml:space="preserve"> - "Does this body undertake R&amp;D as an essential and ongoing element of its core business?"</t>
    </r>
  </si>
  <si>
    <r>
      <rPr>
        <b/>
        <sz val="11"/>
        <rFont val="Arial"/>
        <family val="2"/>
      </rPr>
      <t>Research engaged</t>
    </r>
    <r>
      <rPr>
        <sz val="11"/>
        <rFont val="Arial"/>
        <family val="2"/>
      </rPr>
      <t xml:space="preserve"> - "Does this body employ or engage with scientists and researchers as an essential and ongoing element of its core business?"</t>
    </r>
  </si>
  <si>
    <r>
      <rPr>
        <b/>
        <sz val="11"/>
        <rFont val="Arial"/>
        <family val="2"/>
      </rPr>
      <t>SRI-enabler</t>
    </r>
    <r>
      <rPr>
        <sz val="11"/>
        <rFont val="Arial"/>
        <family val="2"/>
      </rPr>
      <t xml:space="preserve"> - "Does this body enable science, research and/or innovation (SRI) as an essential and ongoing element of its core business?"</t>
    </r>
  </si>
  <si>
    <r>
      <t xml:space="preserve"> - </t>
    </r>
    <r>
      <rPr>
        <i/>
        <sz val="11"/>
        <rFont val="Arial"/>
        <family val="2"/>
      </rPr>
      <t>Annual appropriations</t>
    </r>
    <r>
      <rPr>
        <sz val="11"/>
        <rFont val="Arial"/>
        <family val="2"/>
      </rPr>
      <t xml:space="preserve"> are contained in Annual Appropriation Acts (in particular, Appropriation Act No.1 and No.2 of a given financial year). Expenditures deriving from Annual appropriations may take place as either administered or departmental expenditures.</t>
    </r>
  </si>
  <si>
    <r>
      <t xml:space="preserve"> - A </t>
    </r>
    <r>
      <rPr>
        <i/>
        <sz val="11"/>
        <rFont val="Arial"/>
        <family val="2"/>
      </rPr>
      <t>Special appropriation</t>
    </r>
    <r>
      <rPr>
        <sz val="11"/>
        <rFont val="Arial"/>
        <family val="2"/>
      </rPr>
      <t xml:space="preserve"> is a provision within an Act that provides authority to spend money for particular purposes, such as on R&amp;D. Relevant legislation includes the </t>
    </r>
    <r>
      <rPr>
        <i/>
        <sz val="11"/>
        <rFont val="Arial"/>
        <family val="2"/>
      </rPr>
      <t>Higher Education Support Act (2003)</t>
    </r>
    <r>
      <rPr>
        <sz val="11"/>
        <rFont val="Arial"/>
        <family val="2"/>
      </rPr>
      <t xml:space="preserve">, the </t>
    </r>
    <r>
      <rPr>
        <i/>
        <sz val="11"/>
        <rFont val="Arial"/>
        <family val="2"/>
      </rPr>
      <t>Income Tax Assessment Act (1936)</t>
    </r>
    <r>
      <rPr>
        <sz val="11"/>
        <rFont val="Arial"/>
        <family val="2"/>
      </rPr>
      <t xml:space="preserve">, the </t>
    </r>
    <r>
      <rPr>
        <i/>
        <sz val="11"/>
        <rFont val="Arial"/>
        <family val="2"/>
      </rPr>
      <t>Industry Research and Development Amendment (Innovation and Science Australia) Act (2016)</t>
    </r>
    <r>
      <rPr>
        <sz val="11"/>
        <rFont val="Arial"/>
        <family val="2"/>
      </rPr>
      <t xml:space="preserve">, and the </t>
    </r>
    <r>
      <rPr>
        <i/>
        <sz val="11"/>
        <rFont val="Arial"/>
        <family val="2"/>
      </rPr>
      <t>Nation-building Funds Act (2008)</t>
    </r>
    <r>
      <rPr>
        <sz val="11"/>
        <rFont val="Arial"/>
        <family val="2"/>
      </rPr>
      <t>.</t>
    </r>
  </si>
  <si>
    <r>
      <t xml:space="preserve">Multisector (Rural) - support provided to Multisector programs and activities that relate to the needs of communities in rural or regional areas, excluding the RDCs. These are usually (but not exclusively) those that belong to SEO </t>
    </r>
    <r>
      <rPr>
        <i/>
        <sz val="11"/>
        <rFont val="Arial"/>
        <family val="2"/>
      </rPr>
      <t>08. Agriculture.</t>
    </r>
  </si>
  <si>
    <t>· Table 36. Expenditure on Gross Domestic Product (GDP), Chain volume measures and Current prices, Annual</t>
  </si>
  <si>
    <r>
      <t xml:space="preserve">Support for the development of SRI-related networks. These include structures, roles and mechanisms designed to increase the cost-effectiveness of collaboration (or otherwise facilitate collaboration) to increase or improve science, research and innovation. Networks can be broadly classified according to the main strategy which supports their formation and maintenance (noting that networks which fall into one group may secondarily also fall into others):
• </t>
    </r>
    <r>
      <rPr>
        <u/>
        <sz val="11"/>
        <color theme="1"/>
        <rFont val="Arial"/>
        <family val="2"/>
      </rPr>
      <t>facilitated</t>
    </r>
    <r>
      <rPr>
        <sz val="11"/>
        <color theme="1"/>
        <rFont val="Arial"/>
        <family val="2"/>
      </rPr>
      <t xml:space="preserve">: networks facilitated by people or organisations with specific roles as intermediaries;
• </t>
    </r>
    <r>
      <rPr>
        <u/>
        <sz val="11"/>
        <color theme="1"/>
        <rFont val="Arial"/>
        <family val="2"/>
      </rPr>
      <t>co-located</t>
    </r>
    <r>
      <rPr>
        <sz val="11"/>
        <color theme="1"/>
        <rFont val="Arial"/>
        <family val="2"/>
      </rPr>
      <t xml:space="preserve">: networks based on geographical proximity;
• </t>
    </r>
    <r>
      <rPr>
        <u/>
        <sz val="11"/>
        <color theme="1"/>
        <rFont val="Arial"/>
        <family val="2"/>
      </rPr>
      <t>virtual</t>
    </r>
    <r>
      <rPr>
        <sz val="11"/>
        <color theme="1"/>
        <rFont val="Arial"/>
        <family val="2"/>
      </rPr>
      <t xml:space="preserve">: networks that use digital internet and communications technologies to build and maintain relationships between people and organisations;
• </t>
    </r>
    <r>
      <rPr>
        <u/>
        <sz val="11"/>
        <color theme="1"/>
        <rFont val="Arial"/>
        <family val="2"/>
      </rPr>
      <t>incentivised</t>
    </r>
    <r>
      <rPr>
        <sz val="11"/>
        <color theme="1"/>
        <rFont val="Arial"/>
        <family val="2"/>
      </rPr>
      <t xml:space="preserve">: networks formed around specific shared problems, strategies or other incentives that facilitate collaboration or reduce barriers to it;
• </t>
    </r>
    <r>
      <rPr>
        <u/>
        <sz val="11"/>
        <color theme="1"/>
        <rFont val="Arial"/>
        <family val="2"/>
      </rPr>
      <t>co-resourced</t>
    </r>
    <r>
      <rPr>
        <sz val="11"/>
        <color theme="1"/>
        <rFont val="Arial"/>
        <family val="2"/>
      </rPr>
      <t>: formalised sharing of staff or co-funding commitments.</t>
    </r>
  </si>
  <si>
    <r>
      <t xml:space="preserve">This column of the tables provides information on the sector of the economy within which R&amp;D expenditure is taking place. The overarching sector classifications are specified within the </t>
    </r>
    <r>
      <rPr>
        <i/>
        <sz val="11"/>
        <rFont val="Arial"/>
        <family val="2"/>
      </rPr>
      <t>Frascati Manual 2015</t>
    </r>
    <r>
      <rPr>
        <sz val="11"/>
        <rFont val="Arial"/>
        <family val="2"/>
      </rPr>
      <t xml:space="preserve"> (ref. p.89).</t>
    </r>
  </si>
  <si>
    <r>
      <t xml:space="preserve"> - If a program or activity provides funding to more than one of these sectors and a financial breakdown of expenditure between sectors is available then this program is categorised as '</t>
    </r>
    <r>
      <rPr>
        <b/>
        <sz val="11"/>
        <color theme="1"/>
        <rFont val="Arial"/>
        <family val="2"/>
      </rPr>
      <t>Multisector</t>
    </r>
    <r>
      <rPr>
        <sz val="11"/>
        <color theme="1"/>
        <rFont val="Arial"/>
        <family val="2"/>
      </rPr>
      <t xml:space="preserve">'. Details of the SEO breakdown are incorporated within the </t>
    </r>
    <r>
      <rPr>
        <b/>
        <sz val="11"/>
        <color theme="1"/>
        <rFont val="Arial"/>
        <family val="2"/>
      </rPr>
      <t>SEO tables tab</t>
    </r>
    <r>
      <rPr>
        <sz val="11"/>
        <color theme="1"/>
        <rFont val="Arial"/>
        <family val="2"/>
      </rPr>
      <t xml:space="preserve"> of this document.</t>
    </r>
  </si>
  <si>
    <r>
      <t xml:space="preserve">This option is used primarily by research agencies, funding councils and programs that provide support for or engage in a variety of areas of research. Tables are provided for financial breakdowns within the </t>
    </r>
    <r>
      <rPr>
        <b/>
        <sz val="11"/>
        <rFont val="Arial"/>
        <family val="2"/>
      </rPr>
      <t>SEO tables tab.</t>
    </r>
  </si>
  <si>
    <r>
      <t>Annual Appropriation Acts provide annual funding for government operations and programmes and also for investment in assets and reduction of liabilities. Bills proposing appropriations for the forthcoming financial year are introduced into parliament on Budget Night and, when passed, fund approximately </t>
    </r>
    <r>
      <rPr>
        <b/>
        <sz val="11"/>
        <color theme="1"/>
        <rFont val="Arial"/>
        <family val="2"/>
      </rPr>
      <t>25 per cent</t>
    </r>
    <r>
      <rPr>
        <sz val="11"/>
        <color theme="1"/>
        <rFont val="Arial"/>
        <family val="2"/>
      </rPr>
      <t xml:space="preserve"> of all government expenditure for the year.
The annual Appropriation Bills propose specified amounts of appropriation for expenditure by entities to carry out the government’s outcomes. Those amounts may only be expended on the purposes for which the appropriations are provided and that expenditure must be consistent with relevant legislation and government policy. The Finance Minister is responsible, on behalf of the government, for arrangements by which entities adhere to those requirements.
Appropriations are provided for particular purposes. The purpose of departmental appropriations is to provide money for the annual operating costs of entities. For administered appropriations, those purposes are the outcomes which are shown beside the appropriation amounts. Outcomes are the results, consequences or impacts of government actions.
</t>
    </r>
  </si>
  <si>
    <r>
      <rPr>
        <b/>
        <sz val="11"/>
        <color theme="1"/>
        <rFont val="Arial"/>
        <family val="2"/>
      </rPr>
      <t>Forward Estimates</t>
    </r>
    <r>
      <rPr>
        <sz val="11"/>
        <color theme="1"/>
        <rFont val="Arial"/>
        <family val="2"/>
      </rPr>
      <t xml:space="preserve"> are rolling three-year estimates of what would be appropriated assuming that government policy is on-going. Forward Estimates therefore do not include new programs, the expansion of existing programs that the government has not agreed to, or programs that are expected to end. (Source: https://www.aph.gov.au/About_Parliament/Parliamentary_Departments/Parliamentary_Library/Publications_Archive/archive/BudgetGuide )</t>
    </r>
  </si>
  <si>
    <r>
      <rPr>
        <b/>
        <sz val="11"/>
        <color theme="1"/>
        <rFont val="Arial"/>
        <family val="2"/>
      </rPr>
      <t>Budget Estimates</t>
    </r>
    <r>
      <rPr>
        <sz val="11"/>
        <color theme="1"/>
        <rFont val="Arial"/>
        <family val="2"/>
      </rPr>
      <t xml:space="preserve"> shows the </t>
    </r>
    <r>
      <rPr>
        <b/>
        <sz val="11"/>
        <color theme="1"/>
        <rFont val="Arial"/>
        <family val="2"/>
      </rPr>
      <t>proposed allocation</t>
    </r>
    <r>
      <rPr>
        <sz val="11"/>
        <color theme="1"/>
        <rFont val="Arial"/>
        <family val="2"/>
      </rPr>
      <t xml:space="preserve"> of resources to programs or activities within the relevant portfolios in the current financial year.</t>
    </r>
  </si>
  <si>
    <r>
      <t>Estimated Actuals</t>
    </r>
    <r>
      <rPr>
        <sz val="11"/>
        <color theme="1"/>
        <rFont val="Arial"/>
        <family val="2"/>
      </rPr>
      <t xml:space="preserve"> reflect the </t>
    </r>
    <r>
      <rPr>
        <b/>
        <sz val="11"/>
        <color theme="1"/>
        <rFont val="Arial"/>
        <family val="2"/>
      </rPr>
      <t>actual expenditure</t>
    </r>
    <r>
      <rPr>
        <sz val="11"/>
        <color theme="1"/>
        <rFont val="Arial"/>
        <family val="2"/>
      </rPr>
      <t xml:space="preserve"> amounts incurred by the program or activity in the previous financial year. For example, this may be due to additional or reduced expenditure by a program or activity from the original budget estimate amount.</t>
    </r>
  </si>
  <si>
    <r>
      <t xml:space="preserve">Departments and agencies should give priority to research that will lead to:
</t>
    </r>
    <r>
      <rPr>
        <b/>
        <sz val="11"/>
        <color theme="1"/>
        <rFont val="Arial"/>
        <family val="2"/>
      </rPr>
      <t>1.</t>
    </r>
    <r>
      <rPr>
        <sz val="11"/>
        <color theme="1"/>
        <rFont val="Arial"/>
        <family val="2"/>
      </rPr>
      <t xml:space="preserve"> better models of health care and services that improve outcomes, reduce disparities for disadvantaged and vulnerable groups, increase efficiency and provide greater value for a given expenditure
</t>
    </r>
    <r>
      <rPr>
        <b/>
        <sz val="11"/>
        <color theme="1"/>
        <rFont val="Arial"/>
        <family val="2"/>
      </rPr>
      <t>2.</t>
    </r>
    <r>
      <rPr>
        <sz val="11"/>
        <color theme="1"/>
        <rFont val="Arial"/>
        <family val="2"/>
      </rPr>
      <t xml:space="preserve"> improved prediction, identification, tracking, prevention and management of emerging local and regional health threats
</t>
    </r>
    <r>
      <rPr>
        <b/>
        <sz val="11"/>
        <color theme="1"/>
        <rFont val="Arial"/>
        <family val="2"/>
      </rPr>
      <t>3.</t>
    </r>
    <r>
      <rPr>
        <sz val="11"/>
        <color theme="1"/>
        <rFont val="Arial"/>
        <family val="2"/>
      </rPr>
      <t xml:space="preserve"> better health outcomes for Indigenous people, with strategies for both urban and regional communities
</t>
    </r>
    <r>
      <rPr>
        <b/>
        <sz val="11"/>
        <color theme="1"/>
        <rFont val="Arial"/>
        <family val="2"/>
      </rPr>
      <t>4.</t>
    </r>
    <r>
      <rPr>
        <sz val="11"/>
        <color theme="1"/>
        <rFont val="Arial"/>
        <family val="2"/>
      </rPr>
      <t xml:space="preserve"> effective technologies for individuals to manage their own health care, for example, using mobile apps, remote monitoring and online access to therapies.
</t>
    </r>
  </si>
  <si>
    <r>
      <t xml:space="preserve">Departments and agencies should give priority to research that will lead to:
</t>
    </r>
    <r>
      <rPr>
        <b/>
        <sz val="11"/>
        <color theme="1"/>
        <rFont val="Arial"/>
        <family val="2"/>
      </rPr>
      <t>1.</t>
    </r>
    <r>
      <rPr>
        <sz val="11"/>
        <color theme="1"/>
        <rFont val="Arial"/>
        <family val="2"/>
      </rPr>
      <t xml:space="preserve"> improved accuracy and precision in predicting and measuring the impact of environmental changes caused by climate and local factors
</t>
    </r>
    <r>
      <rPr>
        <b/>
        <sz val="11"/>
        <color theme="1"/>
        <rFont val="Arial"/>
        <family val="2"/>
      </rPr>
      <t>2.</t>
    </r>
    <r>
      <rPr>
        <sz val="11"/>
        <color theme="1"/>
        <rFont val="Arial"/>
        <family val="2"/>
      </rPr>
      <t xml:space="preserve"> resilient urban, rural and regional infrastructure
</t>
    </r>
    <r>
      <rPr>
        <b/>
        <sz val="11"/>
        <color theme="1"/>
        <rFont val="Arial"/>
        <family val="2"/>
      </rPr>
      <t>3.</t>
    </r>
    <r>
      <rPr>
        <sz val="11"/>
        <color theme="1"/>
        <rFont val="Arial"/>
        <family val="2"/>
      </rPr>
      <t xml:space="preserve"> options for responding and adapting to the impacts of environmental change on biological systems, urban and rural communities and industry.
</t>
    </r>
  </si>
  <si>
    <r>
      <rPr>
        <b/>
        <sz val="11"/>
        <color theme="1"/>
        <rFont val="Arial"/>
        <family val="2"/>
      </rPr>
      <t>·</t>
    </r>
    <r>
      <rPr>
        <sz val="11"/>
        <color theme="1"/>
        <rFont val="Arial"/>
        <family val="2"/>
      </rPr>
      <t xml:space="preserve"> The following equation is then applied:</t>
    </r>
  </si>
  <si>
    <r>
      <rPr>
        <b/>
        <sz val="11"/>
        <color theme="1"/>
        <rFont val="Arial"/>
        <family val="2"/>
      </rPr>
      <t>·</t>
    </r>
    <r>
      <rPr>
        <sz val="11"/>
        <color theme="1"/>
        <rFont val="Arial"/>
        <family val="2"/>
      </rPr>
      <t xml:space="preserve"> The forecast GDP deflators are then used to generate inflation adjusted R&amp;D values for their respective financial years, using the process described above.</t>
    </r>
  </si>
  <si>
    <r>
      <rPr>
        <b/>
        <i/>
        <sz val="11"/>
        <rFont val="Arial"/>
        <family val="2"/>
      </rPr>
      <t>05.</t>
    </r>
    <r>
      <rPr>
        <i/>
        <sz val="11"/>
        <rFont val="Arial"/>
        <family val="2"/>
      </rPr>
      <t xml:space="preserve"> Energy</t>
    </r>
  </si>
  <si>
    <r>
      <rPr>
        <b/>
        <i/>
        <sz val="11"/>
        <rFont val="Arial"/>
        <family val="2"/>
      </rPr>
      <t>02.</t>
    </r>
    <r>
      <rPr>
        <i/>
        <sz val="11"/>
        <rFont val="Arial"/>
        <family val="2"/>
      </rPr>
      <t xml:space="preserve"> Environment</t>
    </r>
  </si>
  <si>
    <r>
      <rPr>
        <b/>
        <i/>
        <sz val="11"/>
        <rFont val="Arial"/>
        <family val="2"/>
      </rPr>
      <t>01.</t>
    </r>
    <r>
      <rPr>
        <i/>
        <sz val="11"/>
        <rFont val="Arial"/>
        <family val="2"/>
      </rPr>
      <t xml:space="preserve"> Exploration and exploitation of the Earth</t>
    </r>
  </si>
  <si>
    <r>
      <rPr>
        <b/>
        <sz val="11"/>
        <color theme="1"/>
        <rFont val="Arial"/>
        <family val="2"/>
      </rPr>
      <t>1.</t>
    </r>
    <r>
      <rPr>
        <sz val="11"/>
        <color theme="1"/>
        <rFont val="Arial"/>
        <family val="2"/>
      </rPr>
      <t xml:space="preserve"> Direct expenditures by government upon its own R&amp;D activities (e.g. through agencies such as CSIRO, ANSTO and AIMS);</t>
    </r>
  </si>
  <si>
    <r>
      <rPr>
        <b/>
        <sz val="11"/>
        <color theme="1"/>
        <rFont val="Arial"/>
        <family val="2"/>
      </rPr>
      <t>2.</t>
    </r>
    <r>
      <rPr>
        <sz val="11"/>
        <color theme="1"/>
        <rFont val="Arial"/>
        <family val="2"/>
      </rPr>
      <t xml:space="preserve"> Funding provided to organisations in other sectors to assist them to undertake R&amp;D activities (e.g. research block grants for universities, ARC and NHMRC grants, Cooperative Research Centres program grants);</t>
    </r>
  </si>
  <si>
    <r>
      <rPr>
        <b/>
        <sz val="11"/>
        <color theme="1"/>
        <rFont val="Arial"/>
        <family val="2"/>
      </rPr>
      <t>3.</t>
    </r>
    <r>
      <rPr>
        <sz val="11"/>
        <color theme="1"/>
        <rFont val="Arial"/>
        <family val="2"/>
      </rPr>
      <t xml:space="preserve"> Indirect support provided to businesses through revenues forgone by the Australian Government through the R&amp;D Tax Incentive.</t>
    </r>
  </si>
  <si>
    <r>
      <rPr>
        <b/>
        <sz val="11"/>
        <rFont val="Arial"/>
        <family val="2"/>
      </rPr>
      <t>1.</t>
    </r>
    <r>
      <rPr>
        <sz val="11"/>
        <rFont val="Arial"/>
        <family val="2"/>
      </rPr>
      <t xml:space="preserve"> The proportional distribution of business expenditure on R&amp;D (BERD) allocated to 2008 Australian and New Zealand Standard Research Classification (ANZSRC) SEOs is determined from the latest BERD data available from the Australian Bureau of Statistics (ABS). </t>
    </r>
  </si>
  <si>
    <r>
      <rPr>
        <b/>
        <sz val="11"/>
        <rFont val="Arial"/>
        <family val="2"/>
      </rPr>
      <t>2.</t>
    </r>
    <r>
      <rPr>
        <sz val="11"/>
        <rFont val="Arial"/>
        <family val="2"/>
      </rPr>
      <t xml:space="preserve"> These proportions are transferred to the 2007 NABS SEOs using the 2-digit concordance between the 2008 ANZSRC SEOs and the 2007 NABS SEOs shown at </t>
    </r>
    <r>
      <rPr>
        <b/>
        <sz val="11"/>
        <rFont val="Arial"/>
        <family val="2"/>
      </rPr>
      <t>Table B</t>
    </r>
    <r>
      <rPr>
        <sz val="11"/>
        <rFont val="Arial"/>
        <family val="2"/>
      </rPr>
      <t xml:space="preserve"> below. The previously used concordance is available here:</t>
    </r>
  </si>
  <si>
    <r>
      <rPr>
        <b/>
        <sz val="11"/>
        <rFont val="Arial"/>
        <family val="2"/>
      </rPr>
      <t>3.</t>
    </r>
    <r>
      <rPr>
        <sz val="11"/>
        <rFont val="Arial"/>
        <family val="2"/>
      </rPr>
      <t xml:space="preserve"> These NABS SEO proportions are then applied to the total R&amp;D Tax Measures amount for the latest financial year, to create R&amp;D expenditure amounts for each 2007 NABS SEO. It is these figures that are included within the tables.</t>
    </r>
  </si>
  <si>
    <r>
      <rPr>
        <b/>
        <sz val="11"/>
        <rFont val="Arial"/>
        <family val="2"/>
      </rPr>
      <t xml:space="preserve">4. </t>
    </r>
    <r>
      <rPr>
        <sz val="11"/>
        <rFont val="Arial"/>
        <family val="2"/>
      </rPr>
      <t>These same proportions are re-applied for this same financial year if/when in future the R&amp;D Tax Incentive amounts for this year are altered.</t>
    </r>
  </si>
  <si>
    <r>
      <t xml:space="preserve">Research will be critical in developing and supporting existing industries while enabling the development of a new and advanced manufacturing sector.
Departments and agencies should give priority to research that will lead to:
</t>
    </r>
    <r>
      <rPr>
        <b/>
        <sz val="11"/>
        <color theme="1"/>
        <rFont val="Arial"/>
        <family val="2"/>
      </rPr>
      <t>1.</t>
    </r>
    <r>
      <rPr>
        <sz val="11"/>
        <color theme="1"/>
        <rFont val="Arial"/>
        <family val="2"/>
      </rPr>
      <t xml:space="preserve"> knowledge of Australia’s comparative advantages, constraints and capacity to meet current and emerging global and domestic demand
</t>
    </r>
    <r>
      <rPr>
        <b/>
        <sz val="11"/>
        <color theme="1"/>
        <rFont val="Arial"/>
        <family val="2"/>
      </rPr>
      <t>2.</t>
    </r>
    <r>
      <rPr>
        <sz val="11"/>
        <color theme="1"/>
        <rFont val="Arial"/>
        <family val="2"/>
      </rPr>
      <t xml:space="preserve"> cross-cutting technologies that will de-risk, scale up, and add value to Australian manufactured products
</t>
    </r>
    <r>
      <rPr>
        <b/>
        <sz val="11"/>
        <color theme="1"/>
        <rFont val="Arial"/>
        <family val="2"/>
      </rPr>
      <t>3.</t>
    </r>
    <r>
      <rPr>
        <sz val="11"/>
        <color theme="1"/>
        <rFont val="Arial"/>
        <family val="2"/>
      </rPr>
      <t xml:space="preserve"> specialised, high value-add areas such as high-performance materials, composites, alloys and polymers.
</t>
    </r>
  </si>
  <si>
    <r>
      <t xml:space="preserve">Departments and agencies should give priority to research that will lead to:
</t>
    </r>
    <r>
      <rPr>
        <b/>
        <sz val="11"/>
        <color theme="1"/>
        <rFont val="Arial"/>
        <family val="2"/>
      </rPr>
      <t>1.</t>
    </r>
    <r>
      <rPr>
        <sz val="11"/>
        <color theme="1"/>
        <rFont val="Arial"/>
        <family val="2"/>
      </rPr>
      <t xml:space="preserve"> a fundamental understanding of the physical state of the Australian crust, its resource endowment and recovery
</t>
    </r>
    <r>
      <rPr>
        <b/>
        <sz val="11"/>
        <color theme="1"/>
        <rFont val="Arial"/>
        <family val="2"/>
      </rPr>
      <t>2.</t>
    </r>
    <r>
      <rPr>
        <sz val="11"/>
        <color theme="1"/>
        <rFont val="Arial"/>
        <family val="2"/>
      </rPr>
      <t xml:space="preserve"> knowledge of environmental issues associated with resource extraction
</t>
    </r>
    <r>
      <rPr>
        <b/>
        <sz val="11"/>
        <color theme="1"/>
        <rFont val="Arial"/>
        <family val="2"/>
      </rPr>
      <t>3.</t>
    </r>
    <r>
      <rPr>
        <sz val="11"/>
        <color theme="1"/>
        <rFont val="Arial"/>
        <family val="2"/>
      </rPr>
      <t xml:space="preserve"> lowering the risk to sedimentary basins and marine environments due to resource extraction
</t>
    </r>
    <r>
      <rPr>
        <b/>
        <sz val="11"/>
        <color theme="1"/>
        <rFont val="Arial"/>
        <family val="2"/>
      </rPr>
      <t>4.</t>
    </r>
    <r>
      <rPr>
        <sz val="11"/>
        <color theme="1"/>
        <rFont val="Arial"/>
        <family val="2"/>
      </rPr>
      <t xml:space="preserve"> technologies to optimise yield through effective and efficient resource extraction, processing and waste management.
</t>
    </r>
  </si>
  <si>
    <r>
      <t xml:space="preserve">Departments and agencies should give priority to research that will lead to:
</t>
    </r>
    <r>
      <rPr>
        <b/>
        <sz val="11"/>
        <color theme="1"/>
        <rFont val="Arial"/>
        <family val="2"/>
      </rPr>
      <t>1.</t>
    </r>
    <r>
      <rPr>
        <sz val="11"/>
        <color theme="1"/>
        <rFont val="Arial"/>
        <family val="2"/>
      </rPr>
      <t xml:space="preserve"> low emission energy production from fossil fuels and other sources
</t>
    </r>
    <r>
      <rPr>
        <b/>
        <sz val="11"/>
        <color theme="1"/>
        <rFont val="Arial"/>
        <family val="2"/>
      </rPr>
      <t>2.</t>
    </r>
    <r>
      <rPr>
        <sz val="11"/>
        <color theme="1"/>
        <rFont val="Arial"/>
        <family val="2"/>
      </rPr>
      <t xml:space="preserve"> new clean energy sources and storage technologies that are efficient, cost-effective and reliable
</t>
    </r>
    <r>
      <rPr>
        <b/>
        <sz val="11"/>
        <color theme="1"/>
        <rFont val="Arial"/>
        <family val="2"/>
      </rPr>
      <t>3.</t>
    </r>
    <r>
      <rPr>
        <sz val="11"/>
        <color theme="1"/>
        <rFont val="Arial"/>
        <family val="2"/>
      </rPr>
      <t xml:space="preserve"> Australian electricity grids that can readily integrate and more efficiently transmit energy from all sources including low- and zero-carbon sources.
</t>
    </r>
  </si>
  <si>
    <r>
      <t xml:space="preserve">Departments and agencies should give priority to research that will lead to:
</t>
    </r>
    <r>
      <rPr>
        <b/>
        <sz val="11"/>
        <color theme="1"/>
        <rFont val="Arial"/>
        <family val="2"/>
      </rPr>
      <t>1.</t>
    </r>
    <r>
      <rPr>
        <sz val="11"/>
        <color theme="1"/>
        <rFont val="Arial"/>
        <family val="2"/>
      </rPr>
      <t xml:space="preserve"> highly-secure and resilient communications and data acquisition, storage, retention and analysis for government, defence, business, transport systems, emergency and health services
</t>
    </r>
    <r>
      <rPr>
        <b/>
        <sz val="11"/>
        <color theme="1"/>
        <rFont val="Arial"/>
        <family val="2"/>
      </rPr>
      <t>2.</t>
    </r>
    <r>
      <rPr>
        <sz val="11"/>
        <color theme="1"/>
        <rFont val="Arial"/>
        <family val="2"/>
      </rPr>
      <t xml:space="preserve"> secure, trustworthy and fault-tolerant technologies for software applications, mobile devices, cloud computing and critical infrastructure
</t>
    </r>
    <r>
      <rPr>
        <b/>
        <sz val="11"/>
        <color theme="1"/>
        <rFont val="Arial"/>
        <family val="2"/>
      </rPr>
      <t>3.</t>
    </r>
    <r>
      <rPr>
        <sz val="11"/>
        <color theme="1"/>
        <rFont val="Arial"/>
        <family val="2"/>
      </rPr>
      <t xml:space="preserve"> new technologies and approaches to support the nation’s cybersecurity: discovery and understanding of vulnerabilities, threats and their impacts, enabling improved risk-based decision making, resilience and effective responses to cyber intrusions and attacks
</t>
    </r>
    <r>
      <rPr>
        <b/>
        <sz val="11"/>
        <color theme="1"/>
        <rFont val="Arial"/>
        <family val="2"/>
      </rPr>
      <t>4.</t>
    </r>
    <r>
      <rPr>
        <sz val="11"/>
        <color theme="1"/>
        <rFont val="Arial"/>
        <family val="2"/>
      </rPr>
      <t xml:space="preserve"> understanding the scale of the cyber security challenge for Australia, including the social factors informing individual, organisational, and national attitudes towards cyber security.
</t>
    </r>
  </si>
  <si>
    <r>
      <t xml:space="preserve">Departments and agencies should give priority to research that will lead to:
</t>
    </r>
    <r>
      <rPr>
        <b/>
        <sz val="11"/>
        <color theme="1"/>
        <rFont val="Arial"/>
        <family val="2"/>
      </rPr>
      <t>1.</t>
    </r>
    <r>
      <rPr>
        <sz val="11"/>
        <color theme="1"/>
        <rFont val="Arial"/>
        <family val="2"/>
      </rPr>
      <t xml:space="preserve"> low emission fuels and technologies for domestic and global markets
</t>
    </r>
    <r>
      <rPr>
        <b/>
        <sz val="11"/>
        <color theme="1"/>
        <rFont val="Arial"/>
        <family val="2"/>
      </rPr>
      <t>2.</t>
    </r>
    <r>
      <rPr>
        <sz val="11"/>
        <color theme="1"/>
        <rFont val="Arial"/>
        <family val="2"/>
      </rPr>
      <t xml:space="preserve"> improved logistics, modelling and regulation: urban design, autonomous vehicles, electrified transport, sensor technologies, real time data and spatial analysis
</t>
    </r>
    <r>
      <rPr>
        <b/>
        <sz val="11"/>
        <color theme="1"/>
        <rFont val="Arial"/>
        <family val="2"/>
      </rPr>
      <t>3.</t>
    </r>
    <r>
      <rPr>
        <sz val="11"/>
        <color theme="1"/>
        <rFont val="Arial"/>
        <family val="2"/>
      </rPr>
      <t xml:space="preserve"> effective pricing, operation, and resource allocation.
</t>
    </r>
  </si>
  <si>
    <r>
      <t xml:space="preserve">Departments and agencies should give priority to research that will lead to:
</t>
    </r>
    <r>
      <rPr>
        <b/>
        <sz val="11"/>
        <color theme="1"/>
        <rFont val="Arial"/>
        <family val="2"/>
      </rPr>
      <t>1.</t>
    </r>
    <r>
      <rPr>
        <sz val="11"/>
        <color theme="1"/>
        <rFont val="Arial"/>
        <family val="2"/>
      </rPr>
      <t xml:space="preserve"> new and integrated national observing systems, technologies and modelling frameworks across the soil-atmosphere-water-marine systems
</t>
    </r>
    <r>
      <rPr>
        <b/>
        <sz val="11"/>
        <color theme="1"/>
        <rFont val="Arial"/>
        <family val="2"/>
      </rPr>
      <t>2.</t>
    </r>
    <r>
      <rPr>
        <sz val="11"/>
        <color theme="1"/>
        <rFont val="Arial"/>
        <family val="2"/>
      </rPr>
      <t xml:space="preserve"> better understanding of sustainable limits for productive use of soil, freshwater, river flows and water rights, terrestrial and marine ecosystems
</t>
    </r>
    <r>
      <rPr>
        <b/>
        <sz val="11"/>
        <color theme="1"/>
        <rFont val="Arial"/>
        <family val="2"/>
      </rPr>
      <t>3.</t>
    </r>
    <r>
      <rPr>
        <sz val="11"/>
        <color theme="1"/>
        <rFont val="Arial"/>
        <family val="2"/>
      </rPr>
      <t xml:space="preserve"> minimising damage to, and developing solutions for restoration and remediation of, soil, fresh and potable water, urban catchments and marine systems.
</t>
    </r>
  </si>
  <si>
    <r>
      <t xml:space="preserve">Departments and agencies should give priority to research that will lead to:
</t>
    </r>
    <r>
      <rPr>
        <b/>
        <sz val="11"/>
        <color theme="1"/>
        <rFont val="Arial"/>
        <family val="2"/>
      </rPr>
      <t>1.</t>
    </r>
    <r>
      <rPr>
        <sz val="11"/>
        <color theme="1"/>
        <rFont val="Arial"/>
        <family val="2"/>
      </rPr>
      <t xml:space="preserve"> knowledge of global and domestic demand, supply chains and the identification of country specific preferences for food Australia can produce
</t>
    </r>
    <r>
      <rPr>
        <b/>
        <sz val="11"/>
        <color theme="1"/>
        <rFont val="Arial"/>
        <family val="2"/>
      </rPr>
      <t>2.</t>
    </r>
    <r>
      <rPr>
        <sz val="11"/>
        <color theme="1"/>
        <rFont val="Arial"/>
        <family val="2"/>
      </rPr>
      <t xml:space="preserve"> knowledge of the social, economic and other barriers to achieving access to healthy Australian foods
</t>
    </r>
    <r>
      <rPr>
        <b/>
        <sz val="11"/>
        <color theme="1"/>
        <rFont val="Arial"/>
        <family val="2"/>
      </rPr>
      <t>3.</t>
    </r>
    <r>
      <rPr>
        <sz val="11"/>
        <color theme="1"/>
        <rFont val="Arial"/>
        <family val="2"/>
      </rPr>
      <t xml:space="preserve"> enhanced food production through:
   a. novel technologies, such as sensors, robotics, real-time data systems and traceability, all integrated into the full production chain
   b. better management and use of waste and water; increased food quality, safety, stability and shelf life
   c. protection of food sources through enhanced biosecurity
   d. genetic composition of food sources appropriate for present and emerging Australian conditions.
</t>
    </r>
  </si>
  <si>
    <t>Definitions</t>
  </si>
  <si>
    <t>Australian Government investment in R&amp;D by program/activity ($m current prices)</t>
  </si>
  <si>
    <r>
      <rPr>
        <b/>
        <sz val="11"/>
        <color theme="1"/>
        <rFont val="Arial"/>
        <family val="2"/>
      </rPr>
      <t>1. </t>
    </r>
    <r>
      <rPr>
        <sz val="11"/>
        <color theme="1"/>
        <rFont val="Arial"/>
        <family val="2"/>
      </rPr>
      <t>GDP amounts over time are available from the following ABS publication:</t>
    </r>
  </si>
  <si>
    <r>
      <rPr>
        <b/>
        <sz val="11"/>
        <color theme="1"/>
        <rFont val="Arial"/>
        <family val="2"/>
      </rPr>
      <t>2.</t>
    </r>
    <r>
      <rPr>
        <sz val="11"/>
        <color theme="1"/>
        <rFont val="Arial"/>
        <family val="2"/>
      </rPr>
      <t xml:space="preserve"> Each GDP year is matched to the relevant Budget Table financial year (e.g. for Budget Tables financial year 2015-16, the GDP year is June 2016);</t>
    </r>
  </si>
  <si>
    <r>
      <rPr>
        <b/>
        <sz val="11"/>
        <color theme="1"/>
        <rFont val="Arial"/>
        <family val="2"/>
      </rPr>
      <t>3. </t>
    </r>
    <r>
      <rPr>
        <sz val="11"/>
        <color theme="1"/>
        <rFont val="Arial"/>
        <family val="2"/>
      </rPr>
      <t>The R&amp;D amount is divided by the GDP amount and then multiplied by 100 to generate a percentage.</t>
    </r>
  </si>
  <si>
    <r>
      <rPr>
        <b/>
        <sz val="11"/>
        <color theme="1"/>
        <rFont val="Arial"/>
        <family val="2"/>
      </rPr>
      <t>2.</t>
    </r>
    <r>
      <rPr>
        <sz val="11"/>
        <color theme="1"/>
        <rFont val="Arial"/>
        <family val="2"/>
      </rPr>
      <t xml:space="preserve"> Each financial year for this series is matched to the nominal R&amp;D value within the corresponding financial year (e.g. the June-2015 deflator is matched to the 2014-15 R&amp;D value).</t>
    </r>
  </si>
  <si>
    <r>
      <rPr>
        <b/>
        <sz val="11"/>
        <color theme="1"/>
        <rFont val="Arial"/>
        <family val="2"/>
      </rPr>
      <t>3. </t>
    </r>
    <r>
      <rPr>
        <sz val="11"/>
        <color theme="1"/>
        <rFont val="Arial"/>
        <family val="2"/>
      </rPr>
      <t>A financial year is chosen as a basis for the transformation of the nominal values to real. In this (2018-19) edition of the tables, the current prices for each financial year have been re-expressed in 2015-16 dollars as this is the base year that the ABS has used within the latest edition of its GDP deflator timeseries.</t>
    </r>
  </si>
  <si>
    <r>
      <rPr>
        <b/>
        <sz val="11"/>
        <color theme="1"/>
        <rFont val="Arial"/>
        <family val="2"/>
      </rPr>
      <t>4. </t>
    </r>
    <r>
      <rPr>
        <sz val="11"/>
        <color theme="1"/>
        <rFont val="Arial"/>
        <family val="2"/>
      </rPr>
      <t>Each year's GDP deflator is divided by the deflator from chosen base year. So for example, if the June 1979 deflator was 22.6, and the June 2015 deflator was 100, then this would yield 0.226.</t>
    </r>
  </si>
  <si>
    <r>
      <rPr>
        <b/>
        <sz val="11"/>
        <color theme="1"/>
        <rFont val="Arial"/>
        <family val="2"/>
      </rPr>
      <t>5. </t>
    </r>
    <r>
      <rPr>
        <sz val="11"/>
        <color theme="1"/>
        <rFont val="Arial"/>
        <family val="2"/>
      </rPr>
      <t>The nominal R&amp;D value for each financial year is divided by the corresponding rebased GDP deflator (e.g. 2007-08 financial year R&amp;D value is divided by the rebased June 2008 GDP deflator.</t>
    </r>
  </si>
  <si>
    <r>
      <rPr>
        <b/>
        <sz val="11"/>
        <color theme="1"/>
        <rFont val="Arial"/>
        <family val="2"/>
      </rPr>
      <t>6. </t>
    </r>
    <r>
      <rPr>
        <sz val="11"/>
        <color theme="1"/>
        <rFont val="Arial"/>
        <family val="2"/>
      </rPr>
      <t>The result is a time series containing each year's R&amp;D values expressed in the dollars of the chosen base year.</t>
    </r>
  </si>
  <si>
    <r>
      <rPr>
        <b/>
        <sz val="11"/>
        <color theme="1"/>
        <rFont val="Arial"/>
        <family val="2"/>
      </rPr>
      <t>7.</t>
    </r>
    <r>
      <rPr>
        <sz val="11"/>
        <color theme="1"/>
        <rFont val="Arial"/>
        <family val="2"/>
      </rPr>
      <t xml:space="preserve"> Series A2420916F does not provide deflators for the latest two financial years, however these deflators may be forecast.</t>
    </r>
  </si>
  <si>
    <r>
      <rPr>
        <b/>
        <sz val="11"/>
        <color theme="1"/>
        <rFont val="Arial"/>
        <family val="2"/>
      </rPr>
      <t>1. </t>
    </r>
    <r>
      <rPr>
        <sz val="11"/>
        <color theme="1"/>
        <rFont val="Arial"/>
        <family val="2"/>
      </rPr>
      <t>The GDP deflators are obtained from the following ABS Publication:</t>
    </r>
  </si>
  <si>
    <r>
      <rPr>
        <b/>
        <sz val="11"/>
        <rFont val="Arial"/>
        <family val="2"/>
      </rPr>
      <t>81.</t>
    </r>
    <r>
      <rPr>
        <sz val="11"/>
        <rFont val="Arial"/>
        <family val="2"/>
      </rPr>
      <t xml:space="preserve"> Defence</t>
    </r>
  </si>
  <si>
    <r>
      <rPr>
        <b/>
        <sz val="11"/>
        <rFont val="Arial"/>
        <family val="2"/>
      </rPr>
      <t>82.</t>
    </r>
    <r>
      <rPr>
        <sz val="11"/>
        <rFont val="Arial"/>
        <family val="2"/>
      </rPr>
      <t xml:space="preserve"> Plant Production and Plant Primary Products</t>
    </r>
  </si>
  <si>
    <r>
      <rPr>
        <b/>
        <sz val="11"/>
        <rFont val="Arial"/>
        <family val="2"/>
      </rPr>
      <t>83.</t>
    </r>
    <r>
      <rPr>
        <sz val="11"/>
        <rFont val="Arial"/>
        <family val="2"/>
      </rPr>
      <t xml:space="preserve"> Animal Production and Animal Primary Products</t>
    </r>
  </si>
  <si>
    <r>
      <rPr>
        <b/>
        <sz val="11"/>
        <rFont val="Arial"/>
        <family val="2"/>
      </rPr>
      <t>85.</t>
    </r>
    <r>
      <rPr>
        <sz val="11"/>
        <rFont val="Arial"/>
        <family val="2"/>
      </rPr>
      <t xml:space="preserve"> Energy</t>
    </r>
  </si>
  <si>
    <r>
      <rPr>
        <b/>
        <sz val="11"/>
        <rFont val="Arial"/>
        <family val="2"/>
      </rPr>
      <t>84.</t>
    </r>
    <r>
      <rPr>
        <sz val="11"/>
        <rFont val="Arial"/>
        <family val="2"/>
      </rPr>
      <t xml:space="preserve"> Mineral Resources (Excl. Energy Resources)</t>
    </r>
  </si>
  <si>
    <r>
      <rPr>
        <b/>
        <sz val="11"/>
        <rFont val="Arial"/>
        <family val="2"/>
      </rPr>
      <t>86.</t>
    </r>
    <r>
      <rPr>
        <sz val="11"/>
        <rFont val="Arial"/>
        <family val="2"/>
      </rPr>
      <t xml:space="preserve"> Manufacturing</t>
    </r>
  </si>
  <si>
    <r>
      <rPr>
        <b/>
        <sz val="11"/>
        <rFont val="Arial"/>
        <family val="2"/>
      </rPr>
      <t>87.</t>
    </r>
    <r>
      <rPr>
        <sz val="11"/>
        <rFont val="Arial"/>
        <family val="2"/>
      </rPr>
      <t xml:space="preserve"> Construction</t>
    </r>
  </si>
  <si>
    <r>
      <rPr>
        <b/>
        <sz val="11"/>
        <rFont val="Arial"/>
        <family val="2"/>
      </rPr>
      <t>88.</t>
    </r>
    <r>
      <rPr>
        <sz val="11"/>
        <rFont val="Arial"/>
        <family val="2"/>
      </rPr>
      <t xml:space="preserve"> Transport</t>
    </r>
  </si>
  <si>
    <r>
      <rPr>
        <b/>
        <sz val="11"/>
        <rFont val="Arial"/>
        <family val="2"/>
      </rPr>
      <t>89.</t>
    </r>
    <r>
      <rPr>
        <sz val="11"/>
        <rFont val="Arial"/>
        <family val="2"/>
      </rPr>
      <t xml:space="preserve"> Information and Communication Services</t>
    </r>
  </si>
  <si>
    <r>
      <rPr>
        <b/>
        <sz val="11"/>
        <rFont val="Arial"/>
        <family val="2"/>
      </rPr>
      <t>90.</t>
    </r>
    <r>
      <rPr>
        <sz val="11"/>
        <rFont val="Arial"/>
        <family val="2"/>
      </rPr>
      <t xml:space="preserve"> Commercial Services and Tourism</t>
    </r>
  </si>
  <si>
    <r>
      <rPr>
        <b/>
        <sz val="11"/>
        <rFont val="Arial"/>
        <family val="2"/>
      </rPr>
      <t>91.</t>
    </r>
    <r>
      <rPr>
        <sz val="11"/>
        <rFont val="Arial"/>
        <family val="2"/>
      </rPr>
      <t xml:space="preserve"> Economic Framework</t>
    </r>
  </si>
  <si>
    <r>
      <rPr>
        <b/>
        <sz val="11"/>
        <rFont val="Arial"/>
        <family val="2"/>
      </rPr>
      <t>92.</t>
    </r>
    <r>
      <rPr>
        <sz val="11"/>
        <rFont val="Arial"/>
        <family val="2"/>
      </rPr>
      <t xml:space="preserve"> Health</t>
    </r>
  </si>
  <si>
    <r>
      <rPr>
        <b/>
        <sz val="11"/>
        <rFont val="Arial"/>
        <family val="2"/>
      </rPr>
      <t>93.</t>
    </r>
    <r>
      <rPr>
        <sz val="11"/>
        <rFont val="Arial"/>
        <family val="2"/>
      </rPr>
      <t xml:space="preserve"> Education and Training</t>
    </r>
  </si>
  <si>
    <r>
      <rPr>
        <b/>
        <sz val="11"/>
        <rFont val="Arial"/>
        <family val="2"/>
      </rPr>
      <t>94.</t>
    </r>
    <r>
      <rPr>
        <sz val="11"/>
        <rFont val="Arial"/>
        <family val="2"/>
      </rPr>
      <t xml:space="preserve"> Law, Politics and Community Services</t>
    </r>
  </si>
  <si>
    <r>
      <rPr>
        <b/>
        <sz val="11"/>
        <rFont val="Arial"/>
        <family val="2"/>
      </rPr>
      <t xml:space="preserve">95. </t>
    </r>
    <r>
      <rPr>
        <sz val="11"/>
        <rFont val="Arial"/>
        <family val="2"/>
      </rPr>
      <t>Cultural Understanding</t>
    </r>
  </si>
  <si>
    <r>
      <rPr>
        <b/>
        <sz val="11"/>
        <rFont val="Arial"/>
        <family val="2"/>
      </rPr>
      <t>96.</t>
    </r>
    <r>
      <rPr>
        <sz val="11"/>
        <rFont val="Arial"/>
        <family val="2"/>
      </rPr>
      <t xml:space="preserve"> Environment</t>
    </r>
  </si>
  <si>
    <r>
      <rPr>
        <b/>
        <sz val="11"/>
        <rFont val="Arial"/>
        <family val="2"/>
      </rPr>
      <t>97.</t>
    </r>
    <r>
      <rPr>
        <sz val="11"/>
        <rFont val="Arial"/>
        <family val="2"/>
      </rPr>
      <t xml:space="preserve"> Expanding Knowledge</t>
    </r>
  </si>
  <si>
    <r>
      <rPr>
        <b/>
        <sz val="11"/>
        <rFont val="Arial"/>
        <family val="2"/>
      </rPr>
      <t>14.</t>
    </r>
    <r>
      <rPr>
        <sz val="11"/>
        <rFont val="Arial"/>
        <family val="2"/>
      </rPr>
      <t xml:space="preserve"> Defence</t>
    </r>
  </si>
  <si>
    <r>
      <rPr>
        <b/>
        <sz val="11"/>
        <rFont val="Arial"/>
        <family val="2"/>
      </rPr>
      <t>08.</t>
    </r>
    <r>
      <rPr>
        <sz val="11"/>
        <rFont val="Arial"/>
        <family val="2"/>
      </rPr>
      <t xml:space="preserve"> Agriculture</t>
    </r>
  </si>
  <si>
    <r>
      <rPr>
        <b/>
        <sz val="11"/>
        <rFont val="Arial"/>
        <family val="2"/>
      </rPr>
      <t>06.</t>
    </r>
    <r>
      <rPr>
        <sz val="11"/>
        <rFont val="Arial"/>
        <family val="2"/>
      </rPr>
      <t xml:space="preserve"> Industrial production and technology</t>
    </r>
  </si>
  <si>
    <r>
      <rPr>
        <b/>
        <sz val="11"/>
        <rFont val="Arial"/>
        <family val="2"/>
      </rPr>
      <t>05.</t>
    </r>
    <r>
      <rPr>
        <sz val="11"/>
        <rFont val="Arial"/>
        <family val="2"/>
      </rPr>
      <t xml:space="preserve"> Energy</t>
    </r>
  </si>
  <si>
    <r>
      <rPr>
        <b/>
        <sz val="11"/>
        <rFont val="Arial"/>
        <family val="2"/>
      </rPr>
      <t>04.</t>
    </r>
    <r>
      <rPr>
        <sz val="11"/>
        <rFont val="Arial"/>
        <family val="2"/>
      </rPr>
      <t xml:space="preserve"> Transport, telecommunications and other infrastructures</t>
    </r>
  </si>
  <si>
    <r>
      <rPr>
        <b/>
        <sz val="11"/>
        <rFont val="Arial"/>
        <family val="2"/>
      </rPr>
      <t xml:space="preserve">04. </t>
    </r>
    <r>
      <rPr>
        <sz val="11"/>
        <rFont val="Arial"/>
        <family val="2"/>
      </rPr>
      <t>Transport, telecommunications and other infrastructures</t>
    </r>
  </si>
  <si>
    <r>
      <rPr>
        <b/>
        <sz val="11"/>
        <rFont val="Arial"/>
        <family val="2"/>
      </rPr>
      <t>11.</t>
    </r>
    <r>
      <rPr>
        <sz val="11"/>
        <rFont val="Arial"/>
        <family val="2"/>
      </rPr>
      <t xml:space="preserve"> Political and social systems, structures and processes</t>
    </r>
  </si>
  <si>
    <r>
      <rPr>
        <b/>
        <sz val="11"/>
        <rFont val="Arial"/>
        <family val="2"/>
      </rPr>
      <t>07.</t>
    </r>
    <r>
      <rPr>
        <sz val="11"/>
        <rFont val="Arial"/>
        <family val="2"/>
      </rPr>
      <t xml:space="preserve"> Health</t>
    </r>
  </si>
  <si>
    <r>
      <rPr>
        <b/>
        <sz val="11"/>
        <rFont val="Arial"/>
        <family val="2"/>
      </rPr>
      <t>09.</t>
    </r>
    <r>
      <rPr>
        <sz val="11"/>
        <rFont val="Arial"/>
        <family val="2"/>
      </rPr>
      <t xml:space="preserve"> Education</t>
    </r>
  </si>
  <si>
    <r>
      <rPr>
        <b/>
        <sz val="11"/>
        <rFont val="Arial"/>
        <family val="2"/>
      </rPr>
      <t>10.</t>
    </r>
    <r>
      <rPr>
        <sz val="11"/>
        <rFont val="Arial"/>
        <family val="2"/>
      </rPr>
      <t xml:space="preserve"> Culture, recreation, religion and mass media</t>
    </r>
  </si>
  <si>
    <r>
      <rPr>
        <b/>
        <sz val="11"/>
        <rFont val="Arial"/>
        <family val="2"/>
      </rPr>
      <t>02.</t>
    </r>
    <r>
      <rPr>
        <sz val="11"/>
        <rFont val="Arial"/>
        <family val="2"/>
      </rPr>
      <t xml:space="preserve"> Environment</t>
    </r>
  </si>
  <si>
    <r>
      <rPr>
        <b/>
        <sz val="11"/>
        <rFont val="Arial"/>
        <family val="2"/>
      </rPr>
      <t>13.</t>
    </r>
    <r>
      <rPr>
        <sz val="11"/>
        <rFont val="Arial"/>
        <family val="2"/>
      </rPr>
      <t xml:space="preserve"> General advancement of knowledge: R&amp;D financed from other sources than GUF</t>
    </r>
  </si>
  <si>
    <r>
      <rPr>
        <b/>
        <sz val="11"/>
        <rFont val="Arial"/>
        <family val="2"/>
      </rPr>
      <t>01.</t>
    </r>
    <r>
      <rPr>
        <sz val="11"/>
        <rFont val="Arial"/>
        <family val="2"/>
      </rPr>
      <t xml:space="preserve"> Exploration and exploitation of the Earth</t>
    </r>
  </si>
  <si>
    <r>
      <rPr>
        <b/>
        <sz val="11"/>
        <rFont val="Arial"/>
        <family val="2"/>
      </rPr>
      <t>12.</t>
    </r>
    <r>
      <rPr>
        <sz val="11"/>
        <rFont val="Arial"/>
        <family val="2"/>
      </rPr>
      <t xml:space="preserve"> General advancement of knowledge: R&amp;D financed from General University Funds (GUF)</t>
    </r>
  </si>
  <si>
    <r>
      <rPr>
        <b/>
        <sz val="11"/>
        <rFont val="Arial"/>
        <family val="2"/>
      </rPr>
      <t>03.</t>
    </r>
    <r>
      <rPr>
        <sz val="11"/>
        <rFont val="Arial"/>
        <family val="2"/>
      </rPr>
      <t xml:space="preserve"> Exploration and exploitation of space</t>
    </r>
  </si>
  <si>
    <t>01.</t>
  </si>
  <si>
    <t>02.</t>
  </si>
  <si>
    <t>03.</t>
  </si>
  <si>
    <t>04.</t>
  </si>
  <si>
    <t>05.</t>
  </si>
  <si>
    <t>06.</t>
  </si>
  <si>
    <t>07.</t>
  </si>
  <si>
    <t>08.</t>
  </si>
  <si>
    <t>09.</t>
  </si>
  <si>
    <t>10.</t>
  </si>
  <si>
    <t>11.</t>
  </si>
  <si>
    <t>12.</t>
  </si>
  <si>
    <t>13.</t>
  </si>
  <si>
    <t>14.</t>
  </si>
  <si>
    <t>00.</t>
  </si>
  <si>
    <r>
      <t xml:space="preserve">The R&amp;D investments reported within these tables are compiled in accordance with the OECD's </t>
    </r>
    <r>
      <rPr>
        <i/>
        <sz val="11"/>
        <color theme="1"/>
        <rFont val="Arial"/>
        <family val="2"/>
      </rPr>
      <t>Frascati Manual 2015: Guidelines for Collecting and Reporting Data on Research and Experimental Development.</t>
    </r>
    <r>
      <rPr>
        <sz val="11"/>
        <color theme="1"/>
        <rFont val="Arial"/>
        <family val="2"/>
      </rPr>
      <t xml:space="preserve">
Commencing with the 2017-18 edition of the SRI Budget Tables, the aggregation of all R&amp;D program and activity expenses is referred to as "total Australian Government investment in R&amp;D". This total is made up of three primary types of expenses as listed within the Portfolio Budget Statements:
</t>
    </r>
    <r>
      <rPr>
        <b/>
        <sz val="11"/>
        <color theme="1"/>
        <rFont val="Arial"/>
        <family val="2"/>
      </rPr>
      <t xml:space="preserve">1. </t>
    </r>
    <r>
      <rPr>
        <sz val="11"/>
        <color theme="1"/>
        <rFont val="Arial"/>
        <family val="2"/>
      </rPr>
      <t xml:space="preserve">Direct expenditures by government upon its own R&amp;D activities (e.g. through agencies such as CSIRO, ANSTO and AIMS);
</t>
    </r>
    <r>
      <rPr>
        <b/>
        <sz val="11"/>
        <color theme="1"/>
        <rFont val="Arial"/>
        <family val="2"/>
      </rPr>
      <t>2.</t>
    </r>
    <r>
      <rPr>
        <sz val="11"/>
        <color theme="1"/>
        <rFont val="Arial"/>
        <family val="2"/>
      </rPr>
      <t xml:space="preserve"> Funding provided to organisations in other sectors to assist them to undertake R&amp;D activities (e.g. research block grants for universities, ARC and NHMRC grants, Cooperative Research Centres program grants);
</t>
    </r>
    <r>
      <rPr>
        <b/>
        <sz val="11"/>
        <color theme="1"/>
        <rFont val="Arial"/>
        <family val="2"/>
      </rPr>
      <t>3.</t>
    </r>
    <r>
      <rPr>
        <sz val="11"/>
        <color theme="1"/>
        <rFont val="Arial"/>
        <family val="2"/>
      </rPr>
      <t xml:space="preserve"> Indirect support provided to businesses through revenues forgone by the Australian Government through the R&amp;D Tax Incentive (R&amp;DTI).</t>
    </r>
  </si>
  <si>
    <t>Science &amp; Research Priorities</t>
  </si>
  <si>
    <t>Estimates</t>
  </si>
  <si>
    <t>Allocation Method</t>
  </si>
  <si>
    <t>Socio-Economic Objectives</t>
  </si>
  <si>
    <t>SRI-enabling activities</t>
  </si>
  <si>
    <t>Innovation</t>
  </si>
  <si>
    <t>Research and Experimental Development (R&amp;D)</t>
  </si>
  <si>
    <t>Science</t>
  </si>
  <si>
    <t>Australian Government Organisation Register (AGOR) - SRI-Related Bodies Dataset</t>
  </si>
  <si>
    <t>General</t>
  </si>
  <si>
    <t>R&amp;D Programs and Activities Dataset</t>
  </si>
  <si>
    <t>Australian Government Organisations Register (AGOR) - SRI-Related Bodies Dataset</t>
  </si>
  <si>
    <t>Structure of R&amp;D and other related Datasets</t>
  </si>
  <si>
    <t>Structure of Supporting Tables</t>
  </si>
  <si>
    <t>Background</t>
  </si>
  <si>
    <t>Capturing Research and Development Investment</t>
  </si>
  <si>
    <t>Australian Government investment in R&amp;D by sector and sub-sector, &amp; other analyses</t>
  </si>
  <si>
    <t>About the Science, Research &amp; Innovation Budget Tables</t>
  </si>
  <si>
    <t>Knowledge Transfer and Commercialisation Programs and Activites</t>
  </si>
  <si>
    <t>The Australian Government’s 2020-21
Science, Research and Innovation Budget Tables</t>
  </si>
  <si>
    <t>2023-24</t>
  </si>
  <si>
    <t>% of 2020-21 total</t>
  </si>
  <si>
    <t>Australian Government investment in R&amp;D by government portfolio, 2010-11 to 2020-21 
($m current prices)</t>
  </si>
  <si>
    <t>Large Australian Government R&amp;D programs and activities valued at over $100m in 2020-21</t>
  </si>
  <si>
    <t>Government investment in science, research &amp; innovation (not including R&amp;D)* by program/activity ($m current prices)</t>
  </si>
  <si>
    <t>Table 1. Aust. Govt. investment in R&amp;D by sub-sector, 1978-79 to 2020-21 
($m current prices)</t>
  </si>
  <si>
    <t>Table 2. Aust. Govt. Budgetary Allocation of R&amp;D (GBARD) and Industry R&amp;D tax measures, 1978-79 to 2020-21 ) ($m current prices)</t>
  </si>
  <si>
    <t>Table 3. Aust. Govt. investment in R&amp;D by sector, 1978-79 to 2020-21  
($m current prices)</t>
  </si>
  <si>
    <t xml:space="preserve">Table 4. Aust. Govt. investment in R&amp;D by sector as a percentage of total investment, 1978-79 to 2020-21 </t>
  </si>
  <si>
    <t xml:space="preserve">Table 6. Aust. Govt. investment in R&amp;D as a % of Gross Domestic Product (GDP), 1978-79 to 2020-21 </t>
  </si>
  <si>
    <t xml:space="preserve">Table 7. Aust. Govt. investment in R&amp;D as a % of all Aust. Govt. payments, 1978-79 to 2020-21 </t>
  </si>
  <si>
    <t>Table 8. Aust. Govt. investment in R&amp;D - Budget Estimates and current values, 1986-87 to 2020-21  ($m)</t>
  </si>
  <si>
    <t>Table 9. NHMRC financial year expenditure by sector, 1990-91 to 2020-21 
($m current prices)</t>
  </si>
  <si>
    <t>ACIAR works in Australia’s national interest by contributing to poverty reduction and improved regional security, with a particular focus on Papua New Guinea and Pacific Island countries, and in partner countries in East Asia, South and West Asia and Eastern and Southern Africa.</t>
  </si>
  <si>
    <t>Australian Radiation Protection and Nuclear Safety Agency (ARPANSA)-Radio Frequency Electromagnetic Energy Program Enhanced- Research component</t>
  </si>
  <si>
    <t>ARPANSA will administer a new research program with the aim of conducting targeted research into EME issues of relevance to Australia</t>
  </si>
  <si>
    <t>Australian Radiation Protection and Nuclear Safety Agency (ARPANSA) -  Construction
of an anechoic chamber and purchase of fiield measurement equipment</t>
  </si>
  <si>
    <t>Australian Radiation Protection and Nuclear Safety Agency (ARPANSA) - Radio Frequency Electromagnetic Energy Program Enhanced</t>
  </si>
  <si>
    <t>Construction of a new anechoic chamber that would cater for millimetre wave frequencies that would be used in future 5G technologies, and purchase of associated field measurement equipment.  Appropriation Bill 2 equity injection</t>
  </si>
  <si>
    <t>The Electromagnetic Energy (EME) Program aims to build public confidence in the safety of telecommunications networks, and address misinformation about EME emissions. The program will provide the public with clear, reliable and reputable information on new EME based technologies like 5G, and advice on how to use this technology safely. ARPANSA will support this vision by delivering evidence-based scientific advice on EME and health.</t>
  </si>
  <si>
    <t>Agriculture, Water and the Environment</t>
  </si>
  <si>
    <t>Department of Agriculture, Water and the Environment</t>
  </si>
  <si>
    <t>Agvet Chemicals Regulatory Review Panel</t>
  </si>
  <si>
    <t>Australian Antarctic Science Council</t>
  </si>
  <si>
    <t>Biosecurity Futures Group</t>
  </si>
  <si>
    <t>Coral Sea Marine Park Advisory Committee</t>
  </si>
  <si>
    <t>Future Drought Fund Consultative Committee</t>
  </si>
  <si>
    <t>Inspector-General of Live Animal Exports</t>
  </si>
  <si>
    <t>Interim Inspector-General of Murray-Darling Basin Water Resources</t>
  </si>
  <si>
    <t>National Agricultural Labour Advisory Committee</t>
  </si>
  <si>
    <t>National Fishing Advisory Council</t>
  </si>
  <si>
    <t>North Marine Parks Network Advisory Committee</t>
  </si>
  <si>
    <t>North-west Marine Parks Network Advisory Committee</t>
  </si>
  <si>
    <t>South-east Marine Parks Network Advisory Committee</t>
  </si>
  <si>
    <t>Southern Connected Basin Environmental Watering Committee</t>
  </si>
  <si>
    <t>South-west Marine Parks Network Advisory Committee</t>
  </si>
  <si>
    <t>Temperate East Marine Park Advisory Committee</t>
  </si>
  <si>
    <t>Wildlife and Threatened Species Bushfire Recovery Expert Panel</t>
  </si>
  <si>
    <t>Sydney Harbour Conservancy</t>
  </si>
  <si>
    <t>Sydney Harbour Conservancy Ltd</t>
  </si>
  <si>
    <t>National Judicial College of Australia</t>
  </si>
  <si>
    <t>Royal Commission into Aged Care Quality and Safety</t>
  </si>
  <si>
    <t>Royal Commission into National Natural Disaster Arrangements</t>
  </si>
  <si>
    <t>Royal Commission into Violence, Abuse, Neglect and Exploitation of People with Disability</t>
  </si>
  <si>
    <t>AAF Company (Trustee of Army Amenities Fund and Messes Trust Fund)</t>
  </si>
  <si>
    <t>Australian Geospatial Intelligence Organisation</t>
  </si>
  <si>
    <t>Departments of Defence and Veterans? Affairs Human Research Ethics Committee</t>
  </si>
  <si>
    <t>Naval Shipbuilding Advisory Board</t>
  </si>
  <si>
    <t>Submarine Advisory Committee</t>
  </si>
  <si>
    <t>Education, Skills and Employment</t>
  </si>
  <si>
    <t>Department of Education, Skills and Employment</t>
  </si>
  <si>
    <t>Australian Skills Quality Authority (National Vocational Education and Training Regulator)</t>
  </si>
  <si>
    <t>Equity in Higher Education Panel</t>
  </si>
  <si>
    <t>National Careers Institute</t>
  </si>
  <si>
    <t>Quality Indicators for Learning and Teaching Working Group</t>
  </si>
  <si>
    <t>Review of Senior Secondary Pathways</t>
  </si>
  <si>
    <t>Student Identifiers Registrar</t>
  </si>
  <si>
    <t>TPS Advisory Board</t>
  </si>
  <si>
    <t>ANU Enterprise Ltd</t>
  </si>
  <si>
    <t>Future Fund Designated Actuary</t>
  </si>
  <si>
    <t>Access Opportunity LP</t>
  </si>
  <si>
    <t>ADT MMC 2018 (F) Blocker LLC</t>
  </si>
  <si>
    <t>AFF Feeder SCSp</t>
  </si>
  <si>
    <t>ASC OPV Shipbuilder Pty Ltd</t>
  </si>
  <si>
    <t>Athanor International AUD Fund, Ltd</t>
  </si>
  <si>
    <t>Athanor International Fund 2, Ltd</t>
  </si>
  <si>
    <t>Atom Overseas Ltd</t>
  </si>
  <si>
    <t>Bain Capital Distressed and Special Situations 2019 (F), LP</t>
  </si>
  <si>
    <t>Bain Capital Middle Market Credit 2018 (F), LP</t>
  </si>
  <si>
    <t>Baymount Master Fund LP</t>
  </si>
  <si>
    <t>Baymount Offshore Fund I (AUD) Ltd</t>
  </si>
  <si>
    <t>BCC Distressed &amp; Special Situations (F) Holdings LP</t>
  </si>
  <si>
    <t>BCC DSS 2019 Holdings (F), L.P.</t>
  </si>
  <si>
    <t>BCC DSS 2019 US Holdings (F), LLC</t>
  </si>
  <si>
    <t>BCC Foreland Holdings (E), LLC</t>
  </si>
  <si>
    <t>Bienville FF Master Fund LP</t>
  </si>
  <si>
    <t>Bienville FF Offshore Fund Ltd</t>
  </si>
  <si>
    <t>Blue Jay Fund Ltd</t>
  </si>
  <si>
    <t>Blue Jay Reinsurance Ltd</t>
  </si>
  <si>
    <t>Bridgewater Pure Alpha Fund III Ltd</t>
  </si>
  <si>
    <t>BSREP III Australia AIV LP</t>
  </si>
  <si>
    <t>BSREP III Australia Sub LP</t>
  </si>
  <si>
    <t>BSREP THG AIV A-FF Australia LP</t>
  </si>
  <si>
    <t>BSREP THG AIV A-FF2 Australia LP</t>
  </si>
  <si>
    <t>ClockTower MRFF LP</t>
  </si>
  <si>
    <t>Co-Investment Fund (Parallel) LP (formerly BlackRock Co-Investment Fund III (Parallel) L.P.)</t>
  </si>
  <si>
    <t>Columbia Capital Equity Partners VII (NON-US) LP</t>
  </si>
  <si>
    <t>Dymon Asia Multi-Strategy Investment Fund</t>
  </si>
  <si>
    <t>Glen Point Emerging Markets Fixed Income Fund Limited</t>
  </si>
  <si>
    <t>Global Market Neutral Investors (Cayman) Ltd</t>
  </si>
  <si>
    <t>GMO Allegro Trust</t>
  </si>
  <si>
    <t>Greenspring Master MR, L.P</t>
  </si>
  <si>
    <t>High Conviction Opportunities Fund</t>
  </si>
  <si>
    <t>Highstar Linden CIV B Holdco LLC</t>
  </si>
  <si>
    <t>Highstar Linden CIV II-B LLC</t>
  </si>
  <si>
    <t>Hillwood EU Industrial Club III SCS</t>
  </si>
  <si>
    <t>Infrastructure Co-Investment Partners III (F) L.P.</t>
  </si>
  <si>
    <t>Key Square International Fund II Ltd</t>
  </si>
  <si>
    <t>Macro Themes Investors (Cayman) Ltd</t>
  </si>
  <si>
    <t>Magdalena Investors (Cayman), Ltd</t>
  </si>
  <si>
    <t>Man GLG Topaz Limited</t>
  </si>
  <si>
    <t>Oaktree FF Emerging Markets Opportunities Fund (Feeder), L.P</t>
  </si>
  <si>
    <t>Oaktree FF Emerging Markets Opportunities Fund, L.P</t>
  </si>
  <si>
    <t>OHA FD Custom Credit AIV LP</t>
  </si>
  <si>
    <t>OHA FD Custom Credit Fund BL LP</t>
  </si>
  <si>
    <t>OHA FD Custom Credit Fund BL Subsidiary LP</t>
  </si>
  <si>
    <t>OHA FD Custom Credit Fund LP</t>
  </si>
  <si>
    <t>Pendal High Alpha Fixed Income Fund (Formally BT High Alpha Fixed Income Fund)</t>
  </si>
  <si>
    <t>Pendal Pure Alpha Fixed Income Trust</t>
  </si>
  <si>
    <t>QS FF Emerging Markets II Feeder, L.P.</t>
  </si>
  <si>
    <t>QS FF Emerging Markets II, L.P.</t>
  </si>
  <si>
    <t>Starwood Energy Infrastructure II Canada LP</t>
  </si>
  <si>
    <t>Torq Asia Opportunities Offshore Fund Ltd.</t>
  </si>
  <si>
    <t>Export Finance and Insurance Corporation (EFIC) (Export Finance Australia)</t>
  </si>
  <si>
    <t>APEC Business Advisory Council</t>
  </si>
  <si>
    <t>Australia Pacific Training Coalition Advisory Board</t>
  </si>
  <si>
    <t>Australian Centre for International Agricultural (ACIAR) Policy Advisory Council</t>
  </si>
  <si>
    <t>Australian Infrastructure Financing facility for the Pacific (AIFFP)</t>
  </si>
  <si>
    <t>Australian National Commission for UNESCO</t>
  </si>
  <si>
    <t>Australia's Nation Brand Advisory Council</t>
  </si>
  <si>
    <t>Ministerial Advisory Council on FTA Negotiations</t>
  </si>
  <si>
    <t>National Foundation for Australia-China Relations</t>
  </si>
  <si>
    <t>Sports Diplomacy Advisory Council (SDAC)</t>
  </si>
  <si>
    <t>Tourism Research Committee</t>
  </si>
  <si>
    <t>Aged Care Quality and Safety Commission</t>
  </si>
  <si>
    <t>Organ and Tissue Authority</t>
  </si>
  <si>
    <t>Sport Integrity Australia</t>
  </si>
  <si>
    <t>Aged Care Quality and Safety Advisory Council</t>
  </si>
  <si>
    <t>Hearing Health Sector Committee</t>
  </si>
  <si>
    <t>Independent Hospital Pricing Authority Clinical Advisory Committee</t>
  </si>
  <si>
    <t>Life Saving Drugs Program Expert Panel</t>
  </si>
  <si>
    <t>Million Minds Mission Advisory Panel</t>
  </si>
  <si>
    <t>MRFF Dementia, Ageing and Aged Care Mission</t>
  </si>
  <si>
    <t>National Mental Health Workforce Strategy Taskforce</t>
  </si>
  <si>
    <t>National Sports Tribunal</t>
  </si>
  <si>
    <t>Radiation Health and Safety Advisory Council</t>
  </si>
  <si>
    <t>2020 Cyber Security Strategy Industry Advisory Panel</t>
  </si>
  <si>
    <t>Customs Advisory Board</t>
  </si>
  <si>
    <t>Industry Advisory Group</t>
  </si>
  <si>
    <t>Ministerial Council for Police and Emergency Management</t>
  </si>
  <si>
    <t>Modern Slavery Expert Advisory Group</t>
  </si>
  <si>
    <t>Refugee and Migrant Services Advisory Council</t>
  </si>
  <si>
    <t>Startup Advisory Panel</t>
  </si>
  <si>
    <t>Industry, Science, Energy and Resources</t>
  </si>
  <si>
    <t>Department of Industry, Science, Energy and Resources</t>
  </si>
  <si>
    <t>Snowy Hydro Ltd</t>
  </si>
  <si>
    <t>Australia and New Zealand Land Information Council (ANZLIC)</t>
  </si>
  <si>
    <t>Australian Space Agency</t>
  </si>
  <si>
    <t>Australian Space Agency Advisory Group</t>
  </si>
  <si>
    <t>COAG Energy Council Geoscience Working Group</t>
  </si>
  <si>
    <t>COAG Energy Council National Oil Supplies Emergency Committee (NOSEC)</t>
  </si>
  <si>
    <t>Global Innovation Linkages Independent Advisory Panel</t>
  </si>
  <si>
    <t>Global Partnership on Artificial Intelligence</t>
  </si>
  <si>
    <t>Kimba Consultative Committee</t>
  </si>
  <si>
    <t>Marine National Facility National Benefit Assessment Panel</t>
  </si>
  <si>
    <t>Marine National Facility Supplementary Scheduling Committee</t>
  </si>
  <si>
    <t>National Offshore Petroleum Safety and Environmental Management Authority Board</t>
  </si>
  <si>
    <t>National Science and Technology Council</t>
  </si>
  <si>
    <t>National Wind Farm Commissioner</t>
  </si>
  <si>
    <t>Northern Australia Agenda Advisory Group</t>
  </si>
  <si>
    <t>CEFC Investments Pty Ltd</t>
  </si>
  <si>
    <t>Connection Media Pty Ltd</t>
  </si>
  <si>
    <t>Contact Peaker Australia Pty Ltd</t>
  </si>
  <si>
    <t>CSIRO Follow on Services 2 Pty Ltd</t>
  </si>
  <si>
    <t>CSIRO FollowOn Services Pty Ltd</t>
  </si>
  <si>
    <t>CSIRO Follow-on Sponsor Trust</t>
  </si>
  <si>
    <t>CSIRO Fund of Funds, LP (an AFOF)</t>
  </si>
  <si>
    <t>CSIRO Innovation Follow-on Fund 1 (a Managed Investment Trust)</t>
  </si>
  <si>
    <t>CSIRO Innovation Fund 1, LP (an ESVCLP)</t>
  </si>
  <si>
    <t>CSIRO Innovation Fund 2, LP (an ESVCLP)</t>
  </si>
  <si>
    <t>CSIRO Innovation Fund Discretionary Trust</t>
  </si>
  <si>
    <t>CSIRO Innovation Holding Trust</t>
  </si>
  <si>
    <t>CSIRO Innovations LLC</t>
  </si>
  <si>
    <t>CSIRO Management Partnership 2, LP</t>
  </si>
  <si>
    <t>CSIRO Management Partnership, LP</t>
  </si>
  <si>
    <t>CSIRO USA LLC</t>
  </si>
  <si>
    <t>CSIROGP Fund 2 Pty Ltd</t>
  </si>
  <si>
    <t>Direct Connect Australia Pty Ltd</t>
  </si>
  <si>
    <t>Emagy Pty Ltd</t>
  </si>
  <si>
    <t>Future Feed Pty Ltd</t>
  </si>
  <si>
    <t>Latrobe Valley BV</t>
  </si>
  <si>
    <t>Lumo Energy (NSW) Pty Ltd</t>
  </si>
  <si>
    <t>Lumo Energy (QLD) Pty Ltd</t>
  </si>
  <si>
    <t>Lumo Energy (SA) Pty Ltd</t>
  </si>
  <si>
    <t>Lumo Energy Australia Pty Ltd</t>
  </si>
  <si>
    <t>Lumo Energy Telecommunications Pty Ltd</t>
  </si>
  <si>
    <t>Lumo Generation NSW Pty Ltd</t>
  </si>
  <si>
    <t>Lumo Generation SA Pty Ltd</t>
  </si>
  <si>
    <t>NICTA IPR Pty Ltd</t>
  </si>
  <si>
    <t>PETTECH Solutions Pty Ltd</t>
  </si>
  <si>
    <t>Red Energy Pty Ltd</t>
  </si>
  <si>
    <t>Silicon Quantum Computing Pty Ltd</t>
  </si>
  <si>
    <t>Snowy Hydro Trading Pty Ltd</t>
  </si>
  <si>
    <t>TFI Partners Pty Ltd</t>
  </si>
  <si>
    <t>Valley Power Pty Ltd</t>
  </si>
  <si>
    <t>Infrastructure, Transport, Regional Development and Communications</t>
  </si>
  <si>
    <t>Department of Infrastructure, Transport, Regional Development and Communications</t>
  </si>
  <si>
    <t>National Faster Rail Agency</t>
  </si>
  <si>
    <t>North Queensland Water Infrastructure Authority</t>
  </si>
  <si>
    <t>Australian Transport Assessment and Planning Steering Committee</t>
  </si>
  <si>
    <t>Child Welfare Officer</t>
  </si>
  <si>
    <t>Christmas Island Strategic Assessment Reference Group</t>
  </si>
  <si>
    <t>Copyright Tribunal of Australia</t>
  </si>
  <si>
    <t>General Aviation Advisory Network</t>
  </si>
  <si>
    <t>Indian Ocean Territories Health Service Community Advisory Committee</t>
  </si>
  <si>
    <t>National Accessible Transport Steering Committee</t>
  </si>
  <si>
    <t>National Accessible Transport Taskforce</t>
  </si>
  <si>
    <t>National Freight and Supply Chain Industry Reference Panel</t>
  </si>
  <si>
    <t>Norfolk Island Health and Residential Aged Care Service</t>
  </si>
  <si>
    <t>RDA QLD Central and Western Queensland Inc</t>
  </si>
  <si>
    <t>RDA VIC Melbourne</t>
  </si>
  <si>
    <t>ABC AustraliaPlus (Shanghai) Cultural Development Co Ltd</t>
  </si>
  <si>
    <t>AP Global Holdings Pty Ltd</t>
  </si>
  <si>
    <t>Australia Post Digital iD Pty Ltd</t>
  </si>
  <si>
    <t>Australia Post Global eCommerce Solutions (UK) Limited</t>
  </si>
  <si>
    <t>Australia Post Global eCommerce Solutions (USA) Inc.</t>
  </si>
  <si>
    <t>Australia Post Global eCommerce Solutions Private Limited</t>
  </si>
  <si>
    <t>Australia Post Licensee Advisory Council Limited</t>
  </si>
  <si>
    <t>Australian National Maritime Museum Foundation</t>
  </si>
  <si>
    <t>Freeview Australia Limited</t>
  </si>
  <si>
    <t>Gordon Darling Australia Pacific Print Fund</t>
  </si>
  <si>
    <t>MediaHub Australia Pty Ltd</t>
  </si>
  <si>
    <t>Music Choice Australia Pty Ltd</t>
  </si>
  <si>
    <t>National DAB Licence Company Ltd</t>
  </si>
  <si>
    <t>National Gallery of Australia Foundation</t>
  </si>
  <si>
    <t>National Portrait Gallery of Australia Foundation</t>
  </si>
  <si>
    <t>NBN Tasmania Limited - ACN 138 338 271</t>
  </si>
  <si>
    <t>PostLogistics (Hong Kong) Pte Limited</t>
  </si>
  <si>
    <t>Rail Industry Safety and Standards Board</t>
  </si>
  <si>
    <t>Star Track Express Holdings Pty Limited</t>
  </si>
  <si>
    <t>Star Track Express Investments Pty Limited</t>
  </si>
  <si>
    <t>Star Track Express Pty Limited</t>
  </si>
  <si>
    <t>StarTrack Retail Pty Limited</t>
  </si>
  <si>
    <t>STI Co (Aust) Pty Ltd</t>
  </si>
  <si>
    <t>The News Channel Pty Ltd</t>
  </si>
  <si>
    <t>Indigenous Land and Sea Corporation</t>
  </si>
  <si>
    <t>National Drought and North Queensland Flood Response and Recovery Agency</t>
  </si>
  <si>
    <t>National Indigenous Australians Agency</t>
  </si>
  <si>
    <t>Office of National Intelligence</t>
  </si>
  <si>
    <t>Old Parliament House</t>
  </si>
  <si>
    <t>Advisory Board to the National Drought and North Queensland Flood Response and Recovery Agency</t>
  </si>
  <si>
    <t>Australian Data and Digital Council</t>
  </si>
  <si>
    <t>COAG Women?s Safety Council</t>
  </si>
  <si>
    <t>Indigenous Affairs Council</t>
  </si>
  <si>
    <t>Joint Council on Closing the Gap</t>
  </si>
  <si>
    <t>National Bushfire Recovery Agency</t>
  </si>
  <si>
    <t>National COVID-19 Coordination Commission</t>
  </si>
  <si>
    <t>National Data Advisory Council</t>
  </si>
  <si>
    <t>Office of the Merit Protection Commissioner</t>
  </si>
  <si>
    <t>Office of the National Data Commissioner</t>
  </si>
  <si>
    <t>Open Government Forum</t>
  </si>
  <si>
    <t>Social Impact Investing Taskforce</t>
  </si>
  <si>
    <t>Cardwell Supermarket</t>
  </si>
  <si>
    <t>IBA Northam Solar PTY LTD</t>
  </si>
  <si>
    <t>IBA Wilpena Solar PTY LTD</t>
  </si>
  <si>
    <t>IBA Wilpena Solar Trust</t>
  </si>
  <si>
    <t>The Trustee for IBA Northam Solar Trust (commonly referred to as IBA Northam Solar Trust)</t>
  </si>
  <si>
    <t>Ti Tree Grocery Store Pty Ltd</t>
  </si>
  <si>
    <t>Australian Hearing Services (Hearing Australia)</t>
  </si>
  <si>
    <t>National Disability Insurance Scheme Launch Transition Agency (National Disability Insurance Agency)</t>
  </si>
  <si>
    <t>NDIS Quality and Safeguards Commission</t>
  </si>
  <si>
    <t>Services Australia</t>
  </si>
  <si>
    <t>Australian Institute of Family Studies Expert Advisory Committee</t>
  </si>
  <si>
    <t>Prime Minister's Community Business Partnership (the Partnership)</t>
  </si>
  <si>
    <t>National Housing Finance and Investment Corporation</t>
  </si>
  <si>
    <t>Australia and New Zealand Electronic Invoicing Board</t>
  </si>
  <si>
    <t>Data Standards Body</t>
  </si>
  <si>
    <t>Food and Grocery Code of Conduct Review</t>
  </si>
  <si>
    <t>Australian Financial Complaints Authority</t>
  </si>
  <si>
    <t>Veterans' Affairs (part of the Defence Portfolio)</t>
  </si>
  <si>
    <t>Commonwealth, State and Territory Committee</t>
  </si>
  <si>
    <t>Council for Women and Families United by Defence Service</t>
  </si>
  <si>
    <t>DVA Health Providers Partnership Forum</t>
  </si>
  <si>
    <t>Open Arms National Advisory Committee</t>
  </si>
  <si>
    <t>Open Arms Veterans and Families Counselling</t>
  </si>
  <si>
    <t>APost Innovation Pty Ltd</t>
  </si>
  <si>
    <t>Australian Government Organisations Register (AGOR) – SRI-related bodies</t>
  </si>
  <si>
    <t>Geoscience Australia is the national geoscience public sector organisation. We support evidence-based decisions through information, advice and services for a strong economy, resilient society and a sustainable environment.
Geoscience Australia's purpose is to be the trusted source of information on Australia's geology and geography for government, industry and community decision making, contributing to a safer, more prosperous and well-informed Australia.</t>
  </si>
  <si>
    <t xml:space="preserve">Note: ARC funding is provided to the Higher Education sector, but research projects may involve collaboration with other sectors. </t>
  </si>
  <si>
    <t xml:space="preserve">Expenses provided from 2009-10 to 2015-16 include Administered expenses and allocated Departmental expenses. From 2016-17 onwards it only includes Administered expenses as ARC's Departmental expenses have been reported in a separated program since 2016-17. 
Through the Excellence in Research for Australia (ERA) program the ARC aims to improve Australia's research capacity by evaluating research at eligible higher education research institutions against international benchmarks and identifying excellence across the full spectrum of research activities (note: the ERA program also includes the Engagement and Impact Assessment described in the Knowledge Transfer and Research Commercialisation tab). The objectives of ERA are to:
- establish an evaluation framework that gives government, industry, business and the wider community assurance of the excellence of research conducted in Australian higher education institutions
- provide a national stocktake of discipline level areas of research strength and areas where there is opportunity for development in Australian higher education institutions
- identify excellence across the full spectrum of research performance
- identify emerging research areas and opportunities for further development
- allow for comparisons of research in Australia, nationally and internationally, for all discipline areas. </t>
  </si>
  <si>
    <t>The initiative involves the Australian Research Council (ARC) using quantitative and qualitative analysis to evaluate the quality of research conducted by Australia's tertiary education institutions. From this analysis, the ARC will be able to detail, by institution and by discipline, those areas in which research is internationally competitive and emerging areas where there are opportunities for development and further research investment. This will allow Australia's academic achievements to be more readily measured against international peers.</t>
  </si>
  <si>
    <t xml:space="preserve">2019-20 reflect actuals </t>
  </si>
  <si>
    <t>2020-21 based on program budget as per tab 1.R&amp;D Programs</t>
  </si>
  <si>
    <t>Research on hearing health to be delivered through a competitive  grants process managed by the NHMRC. Grants administration would also be undertaken by the NHMRC through its Grants Hub at a cost of $1.3m. Research will be targetted to improving evidence base for improving outcomes for people with hearing loss, preventon of hearing loss better service delivery and other ear disorders.  Evaluation of each research grant would be undertaken using a set of defined performance criteria. One to two grant rounds would be undertaken providing a total of 20 grants of approximately $360k each.</t>
  </si>
  <si>
    <t>The National Acoustic Laboratories is the research division of Australian Hearing, a Statutory Authority under the Commonwealth Department of Human Services (DHS)Commonwealth Services Australia.</t>
  </si>
  <si>
    <t>The Pharmacy Trial Program (PTP) was established by the Commonwealth under the Sixth Community Pharmacy Agreement (6CPA) to trial new and expanded community pharmacy programs which seek to improve clinical outcomes for patients and/or utilise the full scope of a pharmacist’s role in delivering primary health care services. All funds made available under the $50 million PTP program have been fully expended. There are no further funding opportunities under the PTP.</t>
  </si>
  <si>
    <t xml:space="preserve">Consistent with clause 9.2 of the new Seventh Community Pharmacy Agreement (7CPA), pharmacy trials established and funded under the 6CPA’s PTP will continue until their conclusion, unless the Minister determines otherwise in consultation with trial proponents.  </t>
  </si>
  <si>
    <t>Programs seeks to develop a competitive advantage for Australian athletes through research and development.</t>
  </si>
  <si>
    <t>Organisations receiving funding include:
1. Orygen,  National Centre of Excellence in Youth Mental Health
2. Black Dog Institute 
3. University of Sunshine Coast - Thompson Institute</t>
  </si>
  <si>
    <t>1. Orygen,  National Centre of Excellence in Youth Mental Health</t>
  </si>
  <si>
    <t>Wastewater Project by University of Queensland</t>
  </si>
  <si>
    <t>ASADA/ Sport Integrity Australia</t>
  </si>
  <si>
    <t>Intergenerational Health and Mental Health Study (IHMHS)</t>
  </si>
  <si>
    <t xml:space="preserve">Cancer Clinical Trials (PC4 &amp; GCTI) </t>
  </si>
  <si>
    <t>Cancer and Supportive Care Clinical Studies Project</t>
  </si>
  <si>
    <t>National Cancer Screening Programs - engaging Primary Health Workers</t>
  </si>
  <si>
    <t>The IHMHS will comprose four national studies, covering mental health, general health, nutrition and physical activity, biomedical and environmental measures with a representative sample of more than 60,000 Australians, including Aboriginal and Torres Strtait Islander people.</t>
  </si>
  <si>
    <t>MOU funding to support the Primary Care Trials Group and the Genomics Cancer Trial Initiative</t>
  </si>
  <si>
    <t>MOU funding to support the Supportive Care Trials Group</t>
  </si>
  <si>
    <t>Evaluating ways to engage with CALD groups about National Cancer Screening Programs and developing materials an initiatives to assist in bossting participation.</t>
  </si>
  <si>
    <t>Evaluating ways to engage with Primary Healthcare Workers about National Cancer Screening Programs and developing materials an initiatives to assist in bossting participation.</t>
  </si>
  <si>
    <t>Mental Health Early Intervention and Prevention Research – Infrastructure Grant contributes to the construction of a new facility for Orygen National Centre of Excellence in Youth Mental Health Integrated Healthcare and Translational Research Facility.</t>
  </si>
  <si>
    <t>Developing a CGTR for aged care workforce</t>
  </si>
  <si>
    <t>Breakdown of forward estimates to be finalised. Appropriation of $34.9m over five years (commencing 19-20). Note: nothing spent in 19-20. Not sure about Step 7 - nothing applicable.</t>
  </si>
  <si>
    <t>Centre for Growth and Translational Research</t>
  </si>
  <si>
    <t>Decentralisation - Research and Development Programs</t>
  </si>
  <si>
    <t>Covers two sub programs - Securing Raw materials Program (SRMP) and Regional Cooperative Research Centre Project (Regional CRC-P) grants</t>
  </si>
  <si>
    <t>National Cancer Screening Programs - boosting participation with CALD groups</t>
  </si>
  <si>
    <t>Figures for 2019-20 and 2020-21 are PBS estimates, apportioned to sectors based on prior years. NHMRC totals prior to 2013-14 in this table do not always match the total reported in the R&amp;D table, due to differences in how the timing of payments are reported within this disaggregated data. This disparity has been corrected for 2013-14 onwards.</t>
  </si>
  <si>
    <t xml:space="preserve">Taronga Animal Ethics and Health </t>
  </si>
  <si>
    <t xml:space="preserve">Supervising Scientist Barralil Creek surface water survey </t>
  </si>
  <si>
    <t>Monash University seabird survey</t>
  </si>
  <si>
    <t>Christmas Island flying-fox survey</t>
  </si>
  <si>
    <t>Advancing Pest Animal and Weed Control Solutions</t>
  </si>
  <si>
    <t>Future Drought Fund Drought Resilience Research and Adoption Program</t>
  </si>
  <si>
    <t>Commonwealth Environmental Research Facilities (CERF) / National Environmental Research Program (NERP)</t>
  </si>
  <si>
    <t>Australian Marine Parks</t>
  </si>
  <si>
    <t>Commonwealth matching on research and development expenditure to AgriFutures Australia.</t>
  </si>
  <si>
    <t>Historically have only shown Departmental Appropriation, excluding S.74</t>
  </si>
  <si>
    <t>Commonwealth matching on research and development expenditure to Australian Egg Coporation Limited.</t>
  </si>
  <si>
    <t>Commonwealth matching on research and development expenditure to Australia Pork Limited.</t>
  </si>
  <si>
    <t>Commonwealth matching on research and development expenditure to Australian Wool Innovation Limited.</t>
  </si>
  <si>
    <t>Commonwealth matching on research and development expenditure to Cotton Research and Development Corporation.</t>
  </si>
  <si>
    <t>Commonwealth matching on research and development expenditure to Dairy Australia Limited.</t>
  </si>
  <si>
    <t>Commonwealth matching on research and development expenditure to Fisheries Research &amp; Development Corporation.</t>
  </si>
  <si>
    <t>Commonwealth matching on research and development expenditure to Forest and Wood Products Australia Limited.</t>
  </si>
  <si>
    <t>Commonwealth matching on research and development expenditure to Grains Research &amp; Development Corporation.</t>
  </si>
  <si>
    <t>Commonwealth matching on research and development expenditure to Horticulture Innovation Australia Limited.</t>
  </si>
  <si>
    <t>Commonwealth matching on research and development expenditure to Meat &amp; Livestock Australia Limited.</t>
  </si>
  <si>
    <t>The National Environmental Research Program (NERP) funded environmental research to support decision making over the period 2011 to 2015. It replaced the Comonwealth Environment Research Facilities (CERF) program which was funded from 2005-06 to 2010-11. CERF supported research with a strong public good focus demonstrating a strong public good outcome. It was designed to build critical mass in areas of Australia's research strengths.</t>
  </si>
  <si>
    <t>Commonwealth matching on research and development expenditure to Sugar Research Australia Limited.</t>
  </si>
  <si>
    <t>Commonwealth matching on research and development expenditure to Wine Australia.</t>
  </si>
  <si>
    <t>Ethics approval for projects and diagnostic support, disease and outbreak investigation and provision of training and advice</t>
  </si>
  <si>
    <t>Analysis of water quality at Baralil Creek, Jabiru</t>
  </si>
  <si>
    <t>Seabird survey on Pulu Keeling National Park</t>
  </si>
  <si>
    <t>A genetic survey of the Christmas Island flying-fox</t>
  </si>
  <si>
    <t>The grant program will provide $13 million over three years (2020-21 to 2022-23) to eligibile research organisations to research and develop new control solutions and technologies for established pest animals and weeds  and will contribute to the Australian Government's broader biosecurity objectives.</t>
  </si>
  <si>
    <t>The Drought Resilience Research and Adoption Program will invest $86 million in collaborative research, development, extension, adoption and commercialisation (RDEA&amp;C) activities aimed at helping primary producer and rural and regional communities become more prepared for, and resilient to future droughts.</t>
  </si>
  <si>
    <t>This Program includes the $64 million Drought Resilience Adoption and Innovation Hubs Grant Opportunity to support the establishment of eight Hubs in key climatic and agricultural zones across regional Australia.</t>
  </si>
  <si>
    <t>Pest Animals and Weeds Initiative</t>
  </si>
  <si>
    <t>Priorities for Australia's Biosecurity System – Environmental Protection</t>
  </si>
  <si>
    <t>Australian Marine Parks Research</t>
  </si>
  <si>
    <t>The Environmental Biosecurity Project Fund aims to improve the capacity of the Australian Government, as well as state and territory governments and non-governments groups, to detect and eradicate environmental pests and diseases</t>
  </si>
  <si>
    <t>Department of Agriculture, Water and Environment</t>
  </si>
  <si>
    <t>Priority Pest and Disease Planning and Response- DIAGNOSTIC &amp; REFERENCE LABORATORY - PLANT</t>
  </si>
  <si>
    <t>Facilitates engagement of scientific experts through the Annual Diagnostician's Workshop and Annual Surveillance Workshop, and sharing of plant biosecurity surveillance/diagnostics knowledge through presentations, workshops and  residential placements.</t>
  </si>
  <si>
    <t>Priority Pest and Disease Planning and Response</t>
  </si>
  <si>
    <t>Knowledge transfer will support the development of early response strategies in the event of an exotic invasive ant incursion</t>
  </si>
  <si>
    <t>Findings will inform knowledge about Xylella vectors, especially in olives and grapes, and knowledge transfer will assist growers with pest management</t>
  </si>
  <si>
    <t>Findings will inform efficacay of the microwasp Trissolcus mitsukurii, already established in Australia, against the brown marmorated stink bug. This may lead to development of contingency plan for its use in the event of an incursion/establishemnt of brown marmorated stink bug in Australia.</t>
  </si>
  <si>
    <t>Supporting commercialisation of CuriosityTM bait for feral cats</t>
  </si>
  <si>
    <t xml:space="preserve">The department has a licence agreement with Tréidlia Biovet to commercialise the Curiosity bait for feral cats. </t>
  </si>
  <si>
    <t>Drought Resilience Research and Adoption Program</t>
  </si>
  <si>
    <t>The Drought Resilience Research and Adoption Program will invest $86 million over four years to invest in collaborative research, development, extension, adoption and commercialisation (RDEA&amp;C) activities aimed at helping primary producers and rural and regional communities to become more prepared for, and resilient to future droughts.</t>
  </si>
  <si>
    <t>National Environmental Science Programme</t>
  </si>
  <si>
    <t xml:space="preserve">Automotive Innovation Lab Access Grants </t>
  </si>
  <si>
    <t>Automotive Innovation Lab Access Grants to support businesses undertaking automotive product development at existing facilities.</t>
  </si>
  <si>
    <t>Currently a pilot program.</t>
  </si>
  <si>
    <t>Cyber Security Skills Innovation Partnership Fund</t>
  </si>
  <si>
    <t>Cyber, Government and Education</t>
  </si>
  <si>
    <t xml:space="preserve">The Fund is expected to provide organisations or consortia with funding for cyber security related projects such as scholarships, cadetships/apprenticeships, development of specialist cyber security courses, retraining initiatives, internships, Executive level development, and training platforms. </t>
  </si>
  <si>
    <t>This is a one off funded program</t>
  </si>
  <si>
    <t>Digital Directors Training (Funding due for release end of 2020)</t>
  </si>
  <si>
    <t xml:space="preserve">This measure will provide funding to lift the digital literacy of Australians directors, senior exeuctives and business owners. </t>
  </si>
  <si>
    <t>This is a once off funded measure.</t>
  </si>
  <si>
    <t>Digital Business Plan</t>
  </si>
  <si>
    <t>Digital Skills Finder Platform (Funding due for release end of 2020)</t>
  </si>
  <si>
    <t xml:space="preserve">This measure will provide funding to promote digital skills training to Australians and Australian small businesses. </t>
  </si>
  <si>
    <t xml:space="preserve">Using blockchain technology to reduce business compliance costs </t>
  </si>
  <si>
    <t>This measure will support two pilot projects that will show how blockchain technology can improve business productivity and reduce regulation costs. The first pilot will build a component of a national ethical certification scheme for critical minerals, a sector with significant export growth potential and the second pilot will focus on food provenance.</t>
  </si>
  <si>
    <t>Entrepreneurs' Programme (excluding Single Service Delivery and Innovation Connections Grants)</t>
  </si>
  <si>
    <t>The Entrepreneurs’ Programme delivers advice and grants to enable high potential SME businesses to strengthen, grow, innovate and commercialise nationally and globally. In addition to improving outcomes for businesses, this benefits the broader economy, as well as regions, sectors and communities. The program offers a variety of service offerings to support businesses in achieving their business goals, designed to support and transform businesses, facilitated through expert advice and grant funding. </t>
  </si>
  <si>
    <t>Expenditure and commitments relate to the budgets for all EP offerings except Innovation Connections Grants (reported in the R&amp;D programs tab) and Single Services Delivery.</t>
  </si>
  <si>
    <t>• More than 560 Sponsorship Grants worth over $5.7m have been provided since 2016/17 to support students to attend STEM events in Australia and around the world.
• Around $4m has been provided since 2016/17 to help more than 750 schools set up maker spaces, where kids could practice creative and engineering-type skills.</t>
  </si>
  <si>
    <t>Moon to Mars Initiative</t>
  </si>
  <si>
    <t>The Moon to Mars initiative supports Australian businesses and researchers the opportunity to contribute their knowledge and capabilities in projects that can join with NASA’s Moon to Mars program.</t>
  </si>
  <si>
    <t>Questacon - Cyber Ready Programs</t>
  </si>
  <si>
    <t>Cyber Education</t>
  </si>
  <si>
    <t>Cyber Ready is a suite of programs aimed at inspiring primary and secondary students to undertake further study and careers in cyber related fields.</t>
  </si>
  <si>
    <t>This is an ongoing program</t>
  </si>
  <si>
    <t>Women in STEM intiatives</t>
  </si>
  <si>
    <t>Includes: Women in STEM and Entrepreneurship grants program - $26.339m over 2016-17 to 2023-24 with $1.42m ongoing; Science in Australia Gender Equity - $3.8335m over 2016-17 to 2021-22; Women in STEM Decadal Plan - $0.6m over 2018-19 to 2019-20; Advancing Women in STEM Strategy - $0.3m over 2018-19 to 2019-20; Superstars of STEM - $1.3m over 2017-18 to 2020-21; Male Champions of Change for STEM - $2m over 2016-27 to 2018-19; Women in STEM Ambassador - $5.027m over 2018-19 to 2023-24; Girls in STEM Toolkit - $1.789m over 2018-19 to 2023-24; National Awareness Raising Initiative - $1.5335 over 2019-20 to 2020-21; STEM Equity Monitor - $1.307m 2019-20 to 2023-24 (forward estimates). Total $2.736m 2019-20 to 2028-29; Evaluation - $0.3m 2023-24</t>
  </si>
  <si>
    <t>Budget measures 2016-17, 2018-19, 2019-20, 2020-21, 2019-20 MYEFO</t>
  </si>
  <si>
    <t>Australian Venture Capital Fund of Funds (AFOF)</t>
  </si>
  <si>
    <t>Global Innovation Strategy - Strategic Stream</t>
  </si>
  <si>
    <t>The GIS strategic funding stream will allow Australia to capitalise on opportunities from the growth of Asia and emerging markets. The outcomes expected from this measure include:
o new opportunities for Australian business, entrepreneurs and researchers to develop and commercialise innovative products and services
o better access to, attraction and retention of world-class talent for businesses
o extending Australian access to the most successful innovation hubs in the world
o strengthening of links and working relationships with key partner economies.</t>
  </si>
  <si>
    <t>Regional Collaborations Programme</t>
  </si>
  <si>
    <t xml:space="preserve">Funding support is available for Australian research and businesses to undertake science, research and innovation projects or workshops that deliver innovative solutions to shared regional challenges. Activities addressing challenges posed by COVID-19 are also being supported
</t>
  </si>
  <si>
    <t>Advancing Women in STEM strategy</t>
  </si>
  <si>
    <t>Supports strategic direction setting on gender equity issues in STEM</t>
  </si>
  <si>
    <t>Carbon Capture, Use and Storage Development Fund</t>
  </si>
  <si>
    <t>Entrepreneurs' Programme - Innovation Connections Grants</t>
  </si>
  <si>
    <t>Low Emission Technology Development Fund</t>
  </si>
  <si>
    <t>National Low Emissions Coal Initiatve</t>
  </si>
  <si>
    <t>The Australia-India Strategic Research Fund (AISRF) supports Australian researchers from public and private sectors to participate with Indian scientists in leading-edge scientific research projects and other collaborative activities.</t>
  </si>
  <si>
    <t>DISER amounts shown only. DFAT contributed 50% of $20m program commitment from 2015-16 to 2018-19.</t>
  </si>
  <si>
    <t>Innovation Connections helps SME businesses to understand their research needs, connect with the research sector and undertake collaborative research projects. Businesses can also access grants of up to $50,000 to support collaborative research projects. </t>
  </si>
  <si>
    <t>Global Innovation Strategy presently encompasses the following four elements: Global Innovation Linkages; Global Connections Fund; Regional Collaboration Programme; Strategic Stream.</t>
  </si>
  <si>
    <t>Regional and Remote Communities Reliability Fund (microgrids)</t>
  </si>
  <si>
    <t>A $50.4m Fund to support microgrid feasibility studies off-grid and fringe-of-grid communities in regional and remote areas. $19.6m was awarded to 17 projects through Round One. An ad hoc grant of $990,150 was awarded to Daintree Renewable Energy.</t>
  </si>
  <si>
    <t>Student Support Package</t>
  </si>
  <si>
    <t>These STEM initiatives are part of a broader $146.3m Student Support Package announced in the 2020-21 Budget as part of the government's response to the COVID-19 pandemic and economic recovery efforts.</t>
  </si>
  <si>
    <t>Online Teaching and Learning Courses (Mathematics and numeracy)</t>
  </si>
  <si>
    <t xml:space="preserve">This program will strengthen the capacity of teachers across the country to teach mathematics through freely available, nationally coordinated, high quality professional learning and resources. </t>
  </si>
  <si>
    <t>Funding of $9.5 million was announced in the 2019-20 Budget under the measure ‘Online Teaching and Learning Courses’ for a period of 4 years commencing in 2019-20</t>
  </si>
  <si>
    <t xml:space="preserve">This project focuses on end to end project and design services for major transformation projects, including user research, engagement and user experience, future design of services and supports multi-disciplinary teams and agile ways of working. This is a fundamental shift in how Services Australia manages transformation projects. It aims to drive more innovation activities across the Services Australia Australia wide foot print, and aligning the DHS services with the Digital Transformation Agency's Digital Service Standard. </t>
  </si>
  <si>
    <t xml:space="preserve">Servies Australia is replacing the welfare payment system through a business-led, people centred, technology enabled transformation. This is an important long-term investment, allowing the Government to properly address the challenges facing Australia’s welfare system and maximise the benefits of digital transformation, while reducing the costs of administering the system for taxpayers. The new capability will capitalise on digital technology to give people access to more online services, delivering significant benefits to government, tax payers and welfare recipients.  </t>
  </si>
  <si>
    <t>To ensure users are actively and frequently engaged throughout Services Australia design to implementation processes Services Australia established two user experience centres, one in Canberra and one in Brisbane. To allow inclusion of remote and regional people Services Australia is also trialling the re-purposing of a mobile service centre (bus) to facilitate user engagement.</t>
  </si>
  <si>
    <t>End date 18 December 2020</t>
  </si>
  <si>
    <t>Cth, S&amp;T MoU end date 30 June 2023; managed by NSW Govt</t>
  </si>
  <si>
    <t>The National Disability Research and Development Agenda is now managed by the National Disability Strategy Working Group,  comprising Australian Government and State/territory representatives. Up until March 2020, it was managed by the Research and Data Working Group comprising representatives from the states, territories and Australian Government.  The National Disability Research and Development Agenda supports a range of research and data activities, including the Disability Services National Minimum Data Set and priority research such as research on disadvantaged groups of people with disability, people's service experiences and key policy concepts.</t>
  </si>
  <si>
    <t xml:space="preserve">National Disability Data Asset (NDDA) Pilot project - Interaction of people with disability and the criminal justice system </t>
  </si>
  <si>
    <t>National Disability Data Asset (NDDA) Pilot project - Identification of people with disability in linked administrative data for service use and outcomes reporting</t>
  </si>
  <si>
    <t>Assessing the Disability Needs of Indigenous Prisoners (ADNIP) project</t>
  </si>
  <si>
    <t>National Centre for the Prevention of Child Sexual Abuse</t>
  </si>
  <si>
    <t>One of five high-priority research projects within the NDDA Pilot. Co-led by DSS and the NSW Bureau of Criminal Statistics and Research (BOCSAR).</t>
  </si>
  <si>
    <t>National Disability Data Asset (NDDA)</t>
  </si>
  <si>
    <t>One of five high-priority research projects within the NDDA Pilot. Led by DSS. Will test the suitability of linked administrative data for reporting against the new National Disability Strategy (NDS) Outcomes Framework, focusing on housing system.</t>
  </si>
  <si>
    <t>Research project responding to one of the findings from the Council of Australian Governments (COAG) Prison to Work program</t>
  </si>
  <si>
    <t>Research to identify better service models and reduce the imapact of child sexual abuse</t>
  </si>
  <si>
    <t>National Initiatives (Children's Policy)</t>
  </si>
  <si>
    <t>National Disability Data Asset (NDDA) Pilot</t>
  </si>
  <si>
    <t xml:space="preserve">The NDDA Pilot is a data integration project bringing together Commonwealth and state data about people with disability. The pilot deliverables include pilot asset build, reporting against five high-priority research projects, and recommendations on enduring asset design. </t>
  </si>
  <si>
    <t>The NDDA Pilot is funded at $15.0 million in total; the reported amount is the total Pilot funding less the two DSS-led Pilot research projects reported on the R&amp;D tab. The Pilot will run from April 2020 to September 2021.</t>
  </si>
  <si>
    <t xml:space="preserve">The Longitudinal ADF Study Evaluating Resilience (LASER-Resilience) is a collaboration between Defence and Phoenix Australia - Centre for Post-traumatic Mental Health (Phoenix Australia).  The study measures resilience and psychological welbeing over time and is expected to identify factors leading to psychological resilience, contributing to the understanding of enhancing resilience in military members during training and service.  The information gathered from the study will be used to advance mental health screening, inform mental health policy and lead future developments in psychological resilience training, such as Battle SMART. </t>
  </si>
  <si>
    <t xml:space="preserve">The Transition and Wellbeing Research Programme (the Programme) is a joint research agenda between Department of Veteran Affairs (DVA) and Department of Defence. The programme examines the impact of contemporary military service on the mental, physical and social health of serving and ex-serving Australian Defence Force (ADF) personnel, and their families. It builds upon previous research and will inform effective and evidence based health and mental health service provision. </t>
  </si>
  <si>
    <t>Health Research Framework - New Projects and Initiatives</t>
  </si>
  <si>
    <t>The Health Research Framework is still to be finalised and therefore, key research activities still to be determined. These funds are to be allocated to contract research support and expertise through sources such as research institutions. This will be to conduct studies which have been identified as priorities based on the health research framework. Funding for FY20/21 is for further anaylsis of mental health research datasets.</t>
  </si>
  <si>
    <t>Per-and Poly-Fluorinated Alkyl Substances - Collaborative Research Program (CSIRO)</t>
  </si>
  <si>
    <t>Mental Health - WATCH Project</t>
  </si>
  <si>
    <t>AI Algorithmic Assurance</t>
  </si>
  <si>
    <t>Assured Navigation in GPS/RF Denied Environments</t>
  </si>
  <si>
    <t>Improving Inertial Navigation Through Cold Atom Sensors</t>
  </si>
  <si>
    <t>Jarli development</t>
  </si>
  <si>
    <t>New type of Single Photon Detector - Nanoscale (PhD)</t>
  </si>
  <si>
    <t>The CSIRO collaborative research program will reduce identified knowledge gaps and uncertainties to improve the management of PFAS across the Defence estate.</t>
  </si>
  <si>
    <t>Joint Health Command have contracted Phoenix Australia, Centre for Posttraumatic Mental Health, to investigate the management of subthreshold symptoms of mental ill health in the ADF. This project will inform how Defence clinicians identify and manage Defence members presenting with subthreshold mental health concerns. The information will be used to inform better management ofsubthreshold presentations and associated non-specific health risks in Defence members.</t>
  </si>
  <si>
    <t>Develop a method to provide assurance to decisions generated by automated algorithms. Research AI algorithm assurance.</t>
  </si>
  <si>
    <t>Investigate how navigation can be assured in GPS denied environments.</t>
  </si>
  <si>
    <t>Develop inertial navigation in GPS-denied scenarios. Defence and ANU are hopeful that the research will uncover relevant quantitative evidence and information to use in the world first sensor fusion and navigational scenarios.</t>
  </si>
  <si>
    <t>Development of an Indigenous animated character for Defence (possibly Jericho) to use for Inspire, Educate and STEM initiatives.</t>
  </si>
  <si>
    <t>Design a new type of silicon-based CEP single photon detector, evaluate the performance metrics of the detector, investigate potential for scalability and integration into arrays, and finally examine compatibility with existing CMOS foundry processes.</t>
  </si>
  <si>
    <t>The Defence Innovation Hub funded through the Single Innovation Fund (SIF) is the two government's signature defence innovation development program, established in December 2016.  The FSP announced 01 Jul 20, that over $800m will be spent on Innovation Hub investment over the decade to 2030.  The Innovation Hub provides a single innovation development pipeline for defence industry and research organisations to develop new and innovative defence capability.</t>
  </si>
  <si>
    <t>Transferred from 2. Other SRI Programs as as cannot be classified as non R&amp;D as provides funding to Industry for R&amp;D activities through R&amp;D contracts.</t>
  </si>
  <si>
    <t>Business process automation PostingConnect</t>
  </si>
  <si>
    <t xml:space="preserve">The project is designed to integrate with business partners (Toll and Defence Housing Australia (DHA)) so that posting Australian Defence Force (ADF) members and their families have an integrated service solution, enabling a more streamlined transparent user centric experience. </t>
  </si>
  <si>
    <t>EP – Growth</t>
  </si>
  <si>
    <t>The Australian Government’s 2020-21 Science, Research and Innovation Budget Tables</t>
  </si>
  <si>
    <t>Carbon Capture, Use and Storage (CCUS) Development Fund</t>
  </si>
  <si>
    <t>Looking at the Universe with ultraviolet glasses</t>
  </si>
  <si>
    <t>This project will build the foundations for a long-term partnership between India and Australia in the field of space science, by combining Indian leadership in the development of ultraviolet space-telescopes with Australia's internationally recognised expertise in galaxy evolution studies</t>
  </si>
  <si>
    <t>Supports significant collaborations between universities, publicly funded research organisations, other research bodies, governments and businesses in Australia and overseas, to establish Centres of Excellence that undertake highly innovative and potentially transformational research.</t>
  </si>
  <si>
    <t>Supports collaborative research activity between university-based researchers and industry to address issues facing the new industrial economies and training the future workforce through innovative Higher Degree by Research (HDR) and postdoctoral training through placement in industry.</t>
  </si>
  <si>
    <t>Provides funding for research infrastructure, equipment and facilities. Enables researchers to participate in cooperative initiatives so that expensive research infrastructure, equipment and facilities can be shared between higher education organisations and also with industry.</t>
  </si>
  <si>
    <t>Promotes national and international research partnerships between researchers and business, industry, community organisations and other publicly funded research agencies. By supporting the development of partnerships, the ARC encourages the transfer of skills, knowledge and ideas as a basis for securing commercial and other benefits of research.</t>
  </si>
  <si>
    <t>The $50 million CCUS Development Fund was announced in 2020 and seeks to support pilot carbon capture projects towards commercial operations. Up to 5 projects located in regional Australia would be supported under this Fund to help cut emissions from large industrial facilities</t>
  </si>
  <si>
    <t xml:space="preserve">Activating Regional Hydrogen Hubs - research development and collaboration </t>
  </si>
  <si>
    <t>Competitive grants funding will enable Australian researchers to participate in international research collaboration opportunities and lead key research activities to improces Australia's competitive advantage for hydrogen and overcome scale-up issues</t>
  </si>
  <si>
    <t>EP – Incubator Support</t>
  </si>
  <si>
    <t xml:space="preserve">Provides guidance and connections to help businesses and researchers commercialise their novel product, process or service. After receiving commercialisation advice, businesses may apply for competitive matched grants of up to $1 million to assist in commercialisation. </t>
  </si>
  <si>
    <t xml:space="preserve">Provides small and medium businesses access to expert advice that helps businesses improve their capabilities, become more competitive, and take advantage of growth opportunities.  Businesses may also access matched Growth Grants of up to $20,000 to action recommendations from facilitators. </t>
  </si>
  <si>
    <t xml:space="preserve">Provides grant funding to incubators to deliver high-quality services and advice for start-ups, improving their chances of commercial success in international markets. </t>
  </si>
  <si>
    <t>Assists SME businesses to understand their research needs, connect with the research sector and undertake collaborative research projects. Businesses can also access grants of up to $50,000 to support collaborative research projects. </t>
  </si>
  <si>
    <t>Provides initial funding support for Australian researchers and small SMEs to encourage international researcher to SME collaboration.</t>
  </si>
  <si>
    <t>*The programs and activities included in this dataset were reported by departments and agencies on the basis that they were "explicitly intended to support science, research and/or innovation", as these terms are defined within the Definitions tab.</t>
  </si>
  <si>
    <t>© Commonwealth of Australia 2021</t>
  </si>
  <si>
    <r>
      <t xml:space="preserve">Content contained herein should be attributed as </t>
    </r>
    <r>
      <rPr>
        <i/>
        <sz val="11"/>
        <color theme="1"/>
        <rFont val="Arial"/>
        <family val="2"/>
      </rPr>
      <t>Science, Research and Innovation (SRI) Budget Tables, 2020-21</t>
    </r>
  </si>
  <si>
    <t>The Australian Government as represented by the Department of Industry, Science, Energy and Resources has exercised due care and skill in the preparation and compilation of the information and data in this publication. Notwithstanding, the Commonwealth of Australia, its officers, employees, or agents disclaim any liability, including liability for negligence, loss howsoever caused, damage, injury, expense or cost incurred by any person as a result of accessing, using or relying upon any of the information or data in this publication to the maximum extent permitted by law. No representation expressed or implied is made as to the currency, accuracy, reliability or completeness of the information contained in this publication. The reader should rely on their own inquiries to independently confirm the information and comment on which they intend to act. This publication does not indicate commitment by the Australian Government to a particular course of action.</t>
  </si>
  <si>
    <t xml:space="preserve">Other Rural R&amp;D </t>
  </si>
  <si>
    <t>Index based to 2019-20</t>
  </si>
  <si>
    <t>Table 5. Aust. Govt. investment in R&amp;D, 1978-79 to 2020-21 
($m inflation adjusted, 2019-20 dollars)</t>
  </si>
  <si>
    <t>5204.0 - Australian System of National Accounts, 2019-20</t>
  </si>
  <si>
    <t>Latest ISSUE Released on 30/10/2020</t>
  </si>
  <si>
    <t>GDP deflator forecasts obtained from Part 2: Economic Outlook, Table 2.2 Domestic Economy- detailed forecasts.</t>
  </si>
  <si>
    <t>https://budget.gov.au/2020-21/content/myefo/index.htm</t>
  </si>
  <si>
    <t>5206.0 - Australian National Accounts: National Income, Expenditure and Product, September 2020</t>
  </si>
  <si>
    <t>Latest ISSUE Released  02/12/2020   </t>
  </si>
  <si>
    <t>Table 1 in Statement 11 of Budget Paper 1</t>
  </si>
  <si>
    <t>Strategic University Reform Fund</t>
  </si>
  <si>
    <t>Centre for Augmented Reasoning</t>
  </si>
  <si>
    <t>Collaboration Pilots - Warrnambool Hydrogen Transition Centre</t>
  </si>
  <si>
    <t>Collaboration Pilots - Nowra Agribusiness Innovation Hub</t>
  </si>
  <si>
    <t>The SURF will support universities to engage with local communities and improve collaboration with businesses through innovative activities.</t>
  </si>
  <si>
    <t>The Centre’s research will be focused on the development of machine-learning technologies capable of using Australia’s large volume of data to allow people and machines to collaborate more effectively, actively and naturally.</t>
  </si>
  <si>
    <t xml:space="preserve">The funding supports Deakin University, working with the City of Warrnambool, the Victorian Government and industry partners to increase the industry application of hydrogen research. </t>
  </si>
  <si>
    <t>This funding helps establish an innovative agri-business and Industry 4.0 hub in Nowra, NSW, creating stronger connections between local industries and the University of Wollongong.</t>
  </si>
  <si>
    <t>Table 1. Australian Government R&amp;D programs and activities valued at over $100 million in 2020-21, 2010-11 to 2020-21
($m current prices)</t>
  </si>
  <si>
    <t>Total R&amp;D investment (2019-20 dollars)</t>
  </si>
  <si>
    <t>Total Australian Government investment in R&amp;D by socio-economic objective, 
1988-89 to 2020-21, ($m current prices)</t>
  </si>
  <si>
    <t>Australian Government investment in R&amp;D by socio-economic objective for select programmes and agencies, 2005-06 to 2020-21, ($m current prices)</t>
  </si>
  <si>
    <t>Science and Research Priorities (S&amp;R) of programs with multiple priorities*</t>
  </si>
  <si>
    <t>* Programs which only have a single S&amp;R priority can be found in the R&amp;D tab of the Tables</t>
  </si>
  <si>
    <t>Industry Innovation and Science Australia (IISA) Board</t>
  </si>
  <si>
    <t>Research related to IISA’s performance audit of the science, research and innovation system</t>
  </si>
  <si>
    <t>This dataset is based on: the Australian Government Organisations Register (AGOR) as of 01/07/2020</t>
  </si>
  <si>
    <t>Table 2. Australian Government R&amp;D programs and activities valued at over $100 million in 2020-21, 2010-11 to 2020-21
($m inflation adjusted, 2019-20 dollars)</t>
  </si>
  <si>
    <t>Rural research levies, 1978-79 to 2020-21
($m current prices)</t>
  </si>
  <si>
    <t>Rural R&amp;D Corporations, 1978-79 to 2020-21
($m current prices)</t>
  </si>
  <si>
    <t>2020-21 Science, Research and Innovation Budget Tables - Notes</t>
  </si>
  <si>
    <r>
      <rPr>
        <b/>
        <sz val="11"/>
        <color theme="1"/>
        <rFont val="Arial"/>
        <family val="2"/>
      </rPr>
      <t xml:space="preserve">·  </t>
    </r>
    <r>
      <rPr>
        <sz val="11"/>
        <color theme="1"/>
        <rFont val="Arial"/>
        <family val="2"/>
      </rPr>
      <t>A forecast for the GDP deflator is obtained from the Mid-Year Economic and Fiscal Outlook 2020-21:
 - Part 2: Economic outlook; Table 2.2: Domestic economy — detailed forecasts; GDP deflator</t>
    </r>
  </si>
  <si>
    <t>Foreword</t>
  </si>
  <si>
    <t xml:space="preserve">
The Hon Karen Andrews MP</t>
  </si>
  <si>
    <t xml:space="preserve">Science, research and innovation are enablers of industry. They drive job creation and economic growth, as well as support safe and healthy communities. The COVID-19 pandemic has highlighted the importance of science, research and innovation in finding solutions to the challenges we face. 
</t>
  </si>
  <si>
    <t>The Australian Government has made a record investment in Australia’s science, research and innovation system for the benefit of all Australians, as shown in the annual Science, Research and Innovation Budget Tables released today.</t>
  </si>
  <si>
    <t xml:space="preserve">The Budget Tables show the government’s total investment in Research and Development (R&amp;D) is $11.9 billion in 2020-21. Along with this record investment, we have committed $730 million in other programs and activities related to science, research and innovation.
</t>
  </si>
  <si>
    <t>The Government’s investment in R&amp;D includes $9.4 billion in direct support for national research organisations such as CSIRO, Geoscience Australia and the Australian Antarctic Division. It also includes significant investment in the Medical Research Future Fund, the Australian Renewable Energy Agency, the National Collaborative Research Infrastructure Strategy and the Cooperative Research Centres (CRC) program. A $1.2 billion one-off Research Package will cushion the impact of COVID-19 on the university research sector, to ensure we continue to maintain the world-leading capability and excellence that the Australian research sector is known for.</t>
  </si>
  <si>
    <t xml:space="preserve">The government has committed $580 million to healthcare innovation and supporting lifesaving medical research through the Medical Research Future Fund. As part of this commitment, we have allocated $95 million to COVID-19 diagnostics and vaccine development, and to building more resilient health infrastructure to prepare us for future pandemics. 
</t>
  </si>
  <si>
    <t xml:space="preserve">The Budget Tables show we are also supporting more Australian women to realise their potential in science, technology, engineering and mathematics (STEM). The government has allocated almost $4 million this year to Women in STEM initiatives such as the Women in STEM and Entrepreneurship program and the Science in Australia Gender Equity initiative. We have committed a further $22 million to these initiatives over the next three years. This will position Australia to leverage STEM talent across the population to support economic growth and create more jobs.
</t>
  </si>
  <si>
    <t>The SRI Budget Tables can be found at</t>
  </si>
  <si>
    <t>https://www.finance.gov.au/publications/resource-management-guides/guide-appropriations-rmg-100</t>
  </si>
  <si>
    <t>Contact: SRIBudgetTables@industry.gov.au</t>
  </si>
  <si>
    <r>
      <t xml:space="preserve">The Australian Government's Science, Research and Innovation Budget Tables ('the SRI Budget Tables', or 'the tables') provide details of Australian Government investments in R&amp;D and innovation, and of SRI-related Australian Government organisations. The tables provide time series data on R&amp;D programs and activities extending back to 1978-79 and (where available) to the latest year of the forward estimates. This data is categorised by sector of investment, socio-economic objective and method of funding allocation.
The tables are available online from the Department of Industry, Science, Energy and Resources website at: https://www.industry.gov.au/data-and-publications/science-research-and-innovation-sri-budget-tables. 
The information presented within the tables is collected by the Department of Industry, Science, Energy and Resources (‘the Department’) through an annual census of Australian Government departments and major research agencies.
The first edition of the tables (the 1979-80 Science Statement) was produced by the then Department of Science and the Environment in accordance with the stated government policy at that time of advising the Parliament on trends in R&amp;D [1]. Impetus for the statement was also provided by a recommendation of the Australian Science and Technology Council (ASTEC) [2], agreed by the Prime Minister [3], that the Department release in an easily readable printed edition a directory of all Australian research projects and personnel.
The need to perform these two functions (i.e. reporting on R&amp;D expenditures and providing a stocktake of R&amp;D programs and activities) has persisted since this time, and the tables have continued to be published annually by authorisation of the Australian Government Minister responsible for science policy.
While the form and content of the tables has changed significantly during the intervening period, each edition at least performs these two basic functions – it makes available within a single location: 
</t>
    </r>
    <r>
      <rPr>
        <b/>
        <sz val="11"/>
        <color theme="1"/>
        <rFont val="Arial"/>
        <family val="2"/>
      </rPr>
      <t>1.</t>
    </r>
    <r>
      <rPr>
        <sz val="11"/>
        <color theme="1"/>
        <rFont val="Arial"/>
        <family val="2"/>
      </rPr>
      <t xml:space="preserve"> a comprehensive account of Australian Government R&amp;D expenditures, and 
</t>
    </r>
    <r>
      <rPr>
        <b/>
        <sz val="11"/>
        <color theme="1"/>
        <rFont val="Arial"/>
        <family val="2"/>
      </rPr>
      <t>2.</t>
    </r>
    <r>
      <rPr>
        <sz val="11"/>
        <color theme="1"/>
        <rFont val="Arial"/>
        <family val="2"/>
      </rPr>
      <t xml:space="preserve"> a stocktake of Australian Government funded R&amp;D programs and activities.
Fundamentally, the tables attempt to provide a ‘one-stop-shop’ overview of Australian Government support for science, research and innovation. 
Data captured within the tables is provided annually to the OECD for reporting within its OECD Main Science and Technology Indicators (MISTI). Compilation of the SRI Budget Tables is an obligation of Australia’s membership of the OECD as the tables provide the country-level data on the Australian Government’s Budget Allocations for R&amp;D (GBARD). OECD includes the GBARD data within MSTI which provides a cross-country comparison of member countries’ investment in R&amp;D. 
</t>
    </r>
    <r>
      <rPr>
        <i/>
        <sz val="11"/>
        <color theme="1"/>
        <rFont val="Arial"/>
        <family val="2"/>
      </rPr>
      <t xml:space="preserve">
[1] Department of Science and the Environment, 1980, 1979-80 Science Statement, Australian Government Publishing Service, p.1
[2] Australian Science and Technology Council (ASTEC), 1979, Science and Technology in Australia 1978-79, Recommendation 12, p.5
[3] Refer National Archives of Australia file A12909, 2963: Decision 7691, Recommendation 12</t>
    </r>
  </si>
  <si>
    <t>Government Budget Allocations for Research and Development (GBARD)</t>
  </si>
  <si>
    <t>The 2020-21 edition of the tables contain the following primary datasets:
 - R&amp;D programs and activities
 - Other SRI programs and activities (non-R&amp;D)
 - Knowledge Transfer and Research Commercialisation programs and activities
 - Australian Government Organisations Register (AGOR)
 - Australian Government R&amp;D Science and Research Priorities.
Each new edition of the tables includes revisions to data that has previously been reported. These revisions are most often updates to data for the Budget Estimate and Estimated Actual years, but they may also involve the addition of new programs and amendments to existing programs, or changes to data for any previously reported year.</t>
  </si>
  <si>
    <t>Research and experimental development (R&amp;D) comprise creative and systematic work undertaken in order to increase the stock of knowledge – including knowledge of humankind, culture and society – and to devise new applications of available knowledge.</t>
  </si>
  <si>
    <t xml:space="preserve"> 19 February 2021</t>
  </si>
  <si>
    <t>19 February 2021</t>
  </si>
  <si>
    <t>Research Commercialisation and Knowledge Transfer</t>
  </si>
  <si>
    <t>Environment</t>
  </si>
  <si>
    <t>Agriculture</t>
  </si>
  <si>
    <t>Other SRI Programs (NON R&amp;D) Dataset</t>
  </si>
  <si>
    <t>This dataset does not include R&amp;D programs and activities. Where a program supports both R&amp;D and Other SRI activities, the associated budget appropriations are reported separately within this table and the R&amp;D table.</t>
  </si>
  <si>
    <t>https://data.gov.au/dataset/ds-dga-86d7d307-92e2-48d9-b375-480685056673/details?q=Budget</t>
  </si>
  <si>
    <t>Knowledge Transfer &amp; Research Commercialisation activities</t>
  </si>
  <si>
    <t>Very small (&lt;$1m)</t>
  </si>
  <si>
    <r>
      <t>Small ($1m</t>
    </r>
    <r>
      <rPr>
        <b/>
        <sz val="10"/>
        <color theme="1"/>
        <rFont val="Calibri"/>
        <family val="2"/>
      </rPr>
      <t>≤</t>
    </r>
    <r>
      <rPr>
        <b/>
        <sz val="10"/>
        <color theme="1"/>
        <rFont val="Arial"/>
        <family val="2"/>
      </rPr>
      <t>x&lt;$10m)</t>
    </r>
  </si>
  <si>
    <t>Medium ($10m≤x&lt;$100m)</t>
  </si>
  <si>
    <t>Small ($1m≤x&lt;$10m)</t>
  </si>
  <si>
    <r>
      <t>Large (x</t>
    </r>
    <r>
      <rPr>
        <b/>
        <sz val="10"/>
        <color theme="1"/>
        <rFont val="Calibri"/>
        <family val="2"/>
      </rPr>
      <t>≥</t>
    </r>
    <r>
      <rPr>
        <b/>
        <sz val="10"/>
        <color theme="1"/>
        <rFont val="Arial"/>
        <family val="2"/>
      </rPr>
      <t>$100m)</t>
    </r>
  </si>
  <si>
    <t>Large (x≥$100m)</t>
  </si>
  <si>
    <r>
      <rPr>
        <b/>
        <sz val="10"/>
        <color theme="1"/>
        <rFont val="Arial"/>
        <family val="2"/>
      </rPr>
      <t>Note</t>
    </r>
    <r>
      <rPr>
        <sz val="10"/>
        <color theme="1"/>
        <rFont val="Arial"/>
        <family val="2"/>
      </rPr>
      <t xml:space="preserve">: Within the tables below, the highest values for each program/activity are shaded </t>
    </r>
    <r>
      <rPr>
        <b/>
        <sz val="10"/>
        <color theme="4" tint="-0.249977111117893"/>
        <rFont val="Arial"/>
        <family val="2"/>
      </rPr>
      <t>dark blue</t>
    </r>
    <r>
      <rPr>
        <sz val="10"/>
        <color theme="1"/>
        <rFont val="Arial"/>
        <family val="2"/>
      </rPr>
      <t xml:space="preserve">, the lowest value is </t>
    </r>
    <r>
      <rPr>
        <b/>
        <sz val="10"/>
        <color theme="4" tint="0.59999389629810485"/>
        <rFont val="Arial"/>
        <family val="2"/>
      </rPr>
      <t>pale blue</t>
    </r>
    <r>
      <rPr>
        <b/>
        <sz val="10"/>
        <color theme="1" tint="0.14996795556505021"/>
        <rFont val="Arial"/>
        <family val="2"/>
      </rPr>
      <t>,</t>
    </r>
    <r>
      <rPr>
        <b/>
        <sz val="10"/>
        <color rgb="FFFF0000"/>
        <rFont val="Arial"/>
        <family val="2"/>
      </rPr>
      <t xml:space="preserve"> </t>
    </r>
    <r>
      <rPr>
        <sz val="10"/>
        <color theme="1"/>
        <rFont val="Arial"/>
        <family val="2"/>
      </rPr>
      <t xml:space="preserve">while intermediate values are shaded in </t>
    </r>
    <r>
      <rPr>
        <b/>
        <sz val="10"/>
        <color theme="1"/>
        <rFont val="Arial"/>
        <family val="2"/>
      </rPr>
      <t>blu</t>
    </r>
    <r>
      <rPr>
        <b/>
        <sz val="10"/>
        <rFont val="Arial"/>
        <family val="2"/>
      </rPr>
      <t>e</t>
    </r>
    <r>
      <rPr>
        <sz val="10"/>
        <rFont val="Arial"/>
        <family val="2"/>
      </rPr>
      <t>.</t>
    </r>
  </si>
  <si>
    <r>
      <t>Small ($1m</t>
    </r>
    <r>
      <rPr>
        <sz val="10"/>
        <color theme="1"/>
        <rFont val="Calibri"/>
        <family val="2"/>
      </rPr>
      <t>≤</t>
    </r>
    <r>
      <rPr>
        <sz val="10"/>
        <color theme="1"/>
        <rFont val="Arial"/>
        <family val="2"/>
      </rPr>
      <t>x&lt;$10m)</t>
    </r>
  </si>
  <si>
    <r>
      <t>Large (x</t>
    </r>
    <r>
      <rPr>
        <sz val="10"/>
        <color theme="1"/>
        <rFont val="Calibri"/>
        <family val="2"/>
      </rPr>
      <t>≥</t>
    </r>
    <r>
      <rPr>
        <sz val="10"/>
        <color theme="1"/>
        <rFont val="Arial"/>
        <family val="2"/>
      </rPr>
      <t>$100m)</t>
    </r>
  </si>
  <si>
    <t>Australian Government investment in R&amp;D by SEO for select programs and agencies:</t>
  </si>
  <si>
    <t>The methodology used to produce SEO allocations for the R&amp;D Tax Measures is described within the Notes tab. Treasury did not provide the breakdown.</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</si>
</sst>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7" formatCode="&quot;$&quot;#,##0.00;\-&quot;$&quot;#,##0.00"/>
    <numFmt numFmtId="44" formatCode="_-&quot;$&quot;* #,##0.00_-;\-&quot;$&quot;* #,##0.00_-;_-&quot;$&quot;* &quot;-&quot;??_-;_-@_-"/>
    <numFmt numFmtId="43" formatCode="_-* #,##0.00_-;\-* #,##0.00_-;_-* &quot;-&quot;??_-;_-@_-"/>
    <numFmt numFmtId="164" formatCode="#,##0.0"/>
    <numFmt numFmtId="165" formatCode="0.0"/>
    <numFmt numFmtId="166" formatCode="#,##0_)\ ;[Red]\(#,##0\);&quot;- &quot;\ "/>
    <numFmt numFmtId="167" formatCode="General_)"/>
    <numFmt numFmtId="168" formatCode="#,##0;[Red]\(#,##0\)"/>
    <numFmt numFmtId="169" formatCode="d/mm/yy;@"/>
    <numFmt numFmtId="170" formatCode="#,##0\ ;[Red]\(#,##0\);\-"/>
    <numFmt numFmtId="171" formatCode="#,##0\ ;[Red]\(#,##0\)"/>
    <numFmt numFmtId="172" formatCode="_-* #,##0_-;[Red]\(\ #,##0\);_-* &quot;-&quot;??_-;_-@_-"/>
    <numFmt numFmtId="173" formatCode="0.000"/>
    <numFmt numFmtId="174" formatCode="mmm\-yyyy"/>
    <numFmt numFmtId="175" formatCode="0.00_ ;\-0.00\ "/>
    <numFmt numFmtId="176" formatCode="#,##0_ ;\-#,##0\ "/>
    <numFmt numFmtId="177" formatCode="#,##0.000"/>
    <numFmt numFmtId="178" formatCode="0.0%"/>
    <numFmt numFmtId="179" formatCode="0.0_ ;\-0.0\ "/>
    <numFmt numFmtId="180" formatCode="[$-F800]dddd\,\ mmmm\ dd\,\ yyyy"/>
  </numFmts>
  <fonts count="157">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b/>
      <sz val="10"/>
      <name val="Arial"/>
      <family val="2"/>
    </font>
    <font>
      <b/>
      <sz val="11"/>
      <name val="Calibri"/>
      <family val="2"/>
      <scheme val="minor"/>
    </font>
    <font>
      <sz val="10"/>
      <color rgb="FFFF0000"/>
      <name val="Arial"/>
      <family val="2"/>
    </font>
    <font>
      <b/>
      <sz val="10"/>
      <color rgb="FF000000"/>
      <name val="Arial"/>
      <family val="2"/>
    </font>
    <font>
      <sz val="11"/>
      <color theme="1"/>
      <name val="Calibri"/>
      <family val="2"/>
      <scheme val="minor"/>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8"/>
      <name val="Arial"/>
      <family val="2"/>
    </font>
    <font>
      <sz val="12"/>
      <name val="Arial"/>
      <family val="2"/>
    </font>
    <font>
      <b/>
      <sz val="14"/>
      <name val="Arial"/>
      <family val="2"/>
    </font>
    <font>
      <i/>
      <sz val="8"/>
      <name val="Arial"/>
      <family val="2"/>
    </font>
    <font>
      <sz val="10"/>
      <color indexed="12"/>
      <name val="Arial"/>
      <family val="2"/>
    </font>
    <font>
      <i/>
      <sz val="10"/>
      <name val="Arial"/>
      <family val="2"/>
    </font>
    <font>
      <b/>
      <i/>
      <sz val="10"/>
      <name val="Arial"/>
      <family val="2"/>
    </font>
    <font>
      <b/>
      <i/>
      <sz val="14"/>
      <color indexed="20"/>
      <name val="Helv"/>
    </font>
    <font>
      <sz val="10"/>
      <name val="MS Sans Serif"/>
      <family val="2"/>
    </font>
    <font>
      <sz val="10"/>
      <color indexed="21"/>
      <name val="Arial Black"/>
      <family val="2"/>
    </font>
    <font>
      <sz val="9"/>
      <name val="Courier"/>
      <family val="3"/>
    </font>
    <font>
      <sz val="12"/>
      <name val="Times New Roman"/>
      <family val="1"/>
    </font>
    <font>
      <sz val="10"/>
      <name val="Helv"/>
    </font>
    <font>
      <sz val="9"/>
      <name val="Arial"/>
      <family val="2"/>
    </font>
    <font>
      <b/>
      <i/>
      <sz val="14"/>
      <name val="Arial"/>
      <family val="2"/>
    </font>
    <font>
      <sz val="10"/>
      <name val="Geneva"/>
      <family val="2"/>
    </font>
    <font>
      <sz val="10"/>
      <color indexed="8"/>
      <name val="Arial"/>
      <family val="2"/>
    </font>
    <font>
      <sz val="14"/>
      <name val="Arial"/>
      <family val="2"/>
    </font>
    <font>
      <i/>
      <sz val="12"/>
      <color indexed="12"/>
      <name val="Arial"/>
      <family val="2"/>
    </font>
    <font>
      <sz val="10"/>
      <color indexed="20"/>
      <name val="Helv"/>
    </font>
    <font>
      <sz val="12"/>
      <color indexed="12"/>
      <name val="Arial"/>
      <family val="2"/>
    </font>
    <font>
      <b/>
      <sz val="20"/>
      <name val="Arial"/>
      <family val="2"/>
    </font>
    <font>
      <sz val="10"/>
      <name val="Geneva"/>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0"/>
      <color theme="10"/>
      <name val="Arial"/>
      <family val="2"/>
    </font>
    <font>
      <u/>
      <sz val="11"/>
      <color theme="10"/>
      <name val="Calibri"/>
      <family val="2"/>
      <scheme val="minor"/>
    </font>
    <font>
      <b/>
      <sz val="10"/>
      <color theme="1"/>
      <name val="Arial"/>
      <family val="2"/>
    </font>
    <font>
      <sz val="10"/>
      <color theme="1"/>
      <name val="Arial"/>
      <family val="2"/>
    </font>
    <font>
      <sz val="11"/>
      <color theme="0" tint="-0.499984740745262"/>
      <name val="Arial"/>
      <family val="2"/>
    </font>
    <font>
      <sz val="12"/>
      <color theme="1"/>
      <name val="Arial"/>
      <family val="2"/>
    </font>
    <font>
      <sz val="5"/>
      <color theme="1"/>
      <name val="Arial"/>
      <family val="2"/>
    </font>
    <font>
      <sz val="11"/>
      <color theme="1"/>
      <name val="Arial"/>
      <family val="2"/>
    </font>
    <font>
      <b/>
      <sz val="11"/>
      <color theme="1"/>
      <name val="Arial"/>
      <family val="2"/>
    </font>
    <font>
      <b/>
      <sz val="16"/>
      <name val="Arial"/>
      <family val="2"/>
    </font>
    <font>
      <u/>
      <sz val="10"/>
      <color rgb="FF0000FF"/>
      <name val="Arial"/>
      <family val="2"/>
    </font>
    <font>
      <sz val="10"/>
      <color rgb="FF000000"/>
      <name val="Arial"/>
      <family val="2"/>
    </font>
    <font>
      <sz val="8"/>
      <name val="Times New Roman"/>
      <family val="1"/>
    </font>
    <font>
      <b/>
      <sz val="11"/>
      <name val="Arial"/>
      <family val="2"/>
    </font>
    <font>
      <b/>
      <sz val="11"/>
      <color rgb="FFFF0000"/>
      <name val="Times New Roman"/>
      <family val="1"/>
    </font>
    <font>
      <sz val="6"/>
      <name val="Times New Roman"/>
      <family val="1"/>
    </font>
    <font>
      <i/>
      <vertAlign val="superscript"/>
      <sz val="10"/>
      <name val="Arial"/>
      <family val="2"/>
    </font>
    <font>
      <b/>
      <i/>
      <vertAlign val="superscript"/>
      <sz val="10"/>
      <name val="Arial"/>
      <family val="2"/>
    </font>
    <font>
      <sz val="11"/>
      <name val="Arial"/>
      <family val="2"/>
    </font>
    <font>
      <u/>
      <sz val="11"/>
      <color rgb="FF0000FF"/>
      <name val="Arial"/>
      <family val="2"/>
    </font>
    <font>
      <sz val="10"/>
      <name val="Arial"/>
      <family val="2"/>
    </font>
    <font>
      <sz val="8"/>
      <name val="Arial"/>
      <family val="2"/>
    </font>
    <font>
      <u/>
      <sz val="10"/>
      <color indexed="12"/>
      <name val="Arial"/>
      <family val="2"/>
    </font>
    <font>
      <sz val="11"/>
      <color theme="1"/>
      <name val="Symbol"/>
      <family val="1"/>
      <charset val="2"/>
    </font>
    <font>
      <sz val="16"/>
      <color theme="1"/>
      <name val="Arial"/>
      <family val="2"/>
    </font>
    <font>
      <b/>
      <sz val="11"/>
      <color theme="0"/>
      <name val="Arial"/>
      <family val="2"/>
    </font>
    <font>
      <b/>
      <sz val="10"/>
      <color theme="0"/>
      <name val="Arial"/>
      <family val="2"/>
    </font>
    <font>
      <sz val="18"/>
      <color theme="3"/>
      <name val="Calibri Light"/>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i/>
      <sz val="10"/>
      <color rgb="FF7F7F7F"/>
      <name val="Arial"/>
      <family val="2"/>
    </font>
    <font>
      <sz val="10"/>
      <color theme="0"/>
      <name val="Arial"/>
      <family val="2"/>
    </font>
    <font>
      <b/>
      <sz val="10"/>
      <color rgb="FF3B3838"/>
      <name val="Arial"/>
      <family val="2"/>
    </font>
    <font>
      <sz val="10"/>
      <color rgb="FF3B3838"/>
      <name val="Arial"/>
      <family val="2"/>
    </font>
    <font>
      <b/>
      <sz val="14"/>
      <color theme="0"/>
      <name val="Arial"/>
      <family val="2"/>
    </font>
    <font>
      <sz val="8"/>
      <color rgb="FF000000"/>
      <name val="Arial"/>
      <family val="2"/>
    </font>
    <font>
      <b/>
      <sz val="20"/>
      <color rgb="FF000000"/>
      <name val="Arial"/>
      <family val="2"/>
    </font>
    <font>
      <b/>
      <sz val="12"/>
      <color theme="1"/>
      <name val="Arial"/>
      <family val="2"/>
    </font>
    <font>
      <sz val="10.5"/>
      <color theme="1"/>
      <name val="Arial"/>
      <family val="2"/>
    </font>
    <font>
      <b/>
      <sz val="20"/>
      <color theme="0"/>
      <name val="Arial"/>
      <family val="2"/>
    </font>
    <font>
      <u/>
      <sz val="11"/>
      <color theme="0"/>
      <name val="Arial"/>
      <family val="2"/>
    </font>
    <font>
      <b/>
      <u/>
      <sz val="11"/>
      <color theme="0"/>
      <name val="Arial"/>
      <family val="2"/>
    </font>
    <font>
      <b/>
      <sz val="18"/>
      <color theme="0"/>
      <name val="Arial"/>
      <family val="2"/>
    </font>
    <font>
      <b/>
      <u/>
      <sz val="11"/>
      <color rgb="FF0000FF"/>
      <name val="Arial"/>
      <family val="2"/>
    </font>
    <font>
      <b/>
      <i/>
      <u/>
      <sz val="11"/>
      <color rgb="FF0000FF"/>
      <name val="Arial"/>
      <family val="2"/>
    </font>
    <font>
      <b/>
      <i/>
      <sz val="11"/>
      <color rgb="FF000000"/>
      <name val="Arial"/>
      <family val="2"/>
    </font>
    <font>
      <sz val="11"/>
      <color rgb="FF000000"/>
      <name val="Arial"/>
      <family val="2"/>
    </font>
    <font>
      <i/>
      <sz val="11"/>
      <color rgb="FF000000"/>
      <name val="Arial"/>
      <family val="2"/>
    </font>
    <font>
      <b/>
      <sz val="10"/>
      <color rgb="FFFF0000"/>
      <name val="Arial"/>
      <family val="2"/>
    </font>
    <font>
      <strike/>
      <sz val="10"/>
      <name val="Arial"/>
      <family val="2"/>
    </font>
    <font>
      <b/>
      <i/>
      <sz val="11"/>
      <name val="Calibri"/>
      <family val="2"/>
    </font>
    <font>
      <b/>
      <sz val="11"/>
      <name val="Calibri"/>
      <family val="2"/>
    </font>
    <font>
      <sz val="8"/>
      <color theme="1"/>
      <name val="Arial"/>
      <family val="2"/>
    </font>
    <font>
      <b/>
      <sz val="10"/>
      <color theme="1"/>
      <name val="Calibri"/>
      <family val="2"/>
      <scheme val="minor"/>
    </font>
    <font>
      <sz val="10"/>
      <name val="Arial"/>
      <family val="2"/>
    </font>
    <font>
      <b/>
      <u/>
      <sz val="10"/>
      <color theme="0"/>
      <name val="Arial"/>
      <family val="2"/>
    </font>
    <font>
      <b/>
      <sz val="8"/>
      <color theme="1"/>
      <name val="Arial"/>
      <family val="2"/>
    </font>
    <font>
      <b/>
      <u/>
      <sz val="10"/>
      <color rgb="FF0000FF"/>
      <name val="Arial"/>
      <family val="2"/>
    </font>
    <font>
      <sz val="14"/>
      <color theme="1"/>
      <name val="Arial"/>
      <family val="2"/>
    </font>
    <font>
      <b/>
      <sz val="14"/>
      <color theme="1"/>
      <name val="Arial"/>
      <family val="2"/>
    </font>
    <font>
      <b/>
      <sz val="12"/>
      <color theme="0"/>
      <name val="Arial"/>
      <family val="2"/>
    </font>
    <font>
      <b/>
      <sz val="16"/>
      <color theme="0"/>
      <name val="Arial"/>
      <family val="2"/>
    </font>
    <font>
      <b/>
      <u/>
      <sz val="10"/>
      <name val="Arial"/>
      <family val="2"/>
    </font>
    <font>
      <sz val="9"/>
      <color theme="1"/>
      <name val="Arial"/>
      <family val="2"/>
    </font>
    <font>
      <sz val="9"/>
      <color rgb="FF000000"/>
      <name val="Arial"/>
      <family val="2"/>
    </font>
    <font>
      <i/>
      <sz val="11"/>
      <color theme="1"/>
      <name val="Arial"/>
      <family val="2"/>
    </font>
    <font>
      <i/>
      <sz val="11"/>
      <name val="Arial"/>
      <family val="2"/>
    </font>
    <font>
      <b/>
      <i/>
      <sz val="11"/>
      <color theme="1"/>
      <name val="Arial"/>
      <family val="2"/>
    </font>
    <font>
      <u/>
      <sz val="11"/>
      <color theme="1"/>
      <name val="Arial"/>
      <family val="2"/>
    </font>
    <font>
      <b/>
      <i/>
      <sz val="11"/>
      <name val="Arial"/>
      <family val="2"/>
    </font>
    <font>
      <u/>
      <sz val="10"/>
      <name val="Arial"/>
      <family val="2"/>
    </font>
    <font>
      <sz val="10"/>
      <color theme="5"/>
      <name val="Arial"/>
      <family val="2"/>
    </font>
    <font>
      <b/>
      <sz val="10"/>
      <color theme="1" tint="0.14996795556505021"/>
      <name val="Arial"/>
      <family val="2"/>
    </font>
    <font>
      <b/>
      <sz val="10"/>
      <color theme="4" tint="0.59999389629810485"/>
      <name val="Arial"/>
      <family val="2"/>
    </font>
    <font>
      <b/>
      <sz val="10"/>
      <color theme="4" tint="-0.249977111117893"/>
      <name val="Arial"/>
      <family val="2"/>
    </font>
    <font>
      <b/>
      <sz val="16"/>
      <color theme="1"/>
      <name val="Arial"/>
      <family val="2"/>
    </font>
    <font>
      <b/>
      <sz val="10"/>
      <color theme="1"/>
      <name val="Calibri"/>
      <family val="2"/>
    </font>
    <font>
      <sz val="10"/>
      <color theme="1"/>
      <name val="Calibri"/>
      <family val="2"/>
    </font>
  </fonts>
  <fills count="94">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bgColor indexed="64"/>
      </patternFill>
    </fill>
    <fill>
      <patternFill patternType="darkGrid"/>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theme="7"/>
        <bgColor indexed="64"/>
      </patternFill>
    </fill>
    <fill>
      <patternFill patternType="solid">
        <fgColor rgb="FFBFBFBF"/>
        <bgColor rgb="FF000000"/>
      </patternFill>
    </fill>
    <fill>
      <patternFill patternType="solid">
        <fgColor theme="0" tint="-0.14999847407452621"/>
        <bgColor indexed="64"/>
      </patternFill>
    </fill>
    <fill>
      <patternFill patternType="solid">
        <fgColor rgb="FF92D050"/>
        <bgColor indexed="64"/>
      </patternFill>
    </fill>
    <fill>
      <patternFill patternType="solid">
        <fgColor rgb="FFFFFF00"/>
        <bgColor indexed="64"/>
      </patternFill>
    </fill>
    <fill>
      <patternFill patternType="solid">
        <fgColor theme="4"/>
        <bgColor indexed="64"/>
      </patternFill>
    </fill>
    <fill>
      <patternFill patternType="solid">
        <fgColor theme="8" tint="0.59999389629810485"/>
        <bgColor rgb="FF000000"/>
      </patternFill>
    </fill>
    <fill>
      <patternFill patternType="solid">
        <fgColor theme="8" tint="0.59999389629810485"/>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rgb="FF9CD9E0"/>
        <bgColor indexed="64"/>
      </patternFill>
    </fill>
    <fill>
      <patternFill patternType="solid">
        <fgColor theme="1"/>
        <bgColor indexed="64"/>
      </patternFill>
    </fill>
    <fill>
      <patternFill patternType="solid">
        <fgColor theme="0" tint="-0.249977111117893"/>
        <bgColor rgb="FF000000"/>
      </patternFill>
    </fill>
    <fill>
      <patternFill patternType="solid">
        <fgColor theme="0" tint="-0.499984740745262"/>
        <bgColor indexed="64"/>
      </patternFill>
    </fill>
    <fill>
      <patternFill patternType="solid">
        <fgColor theme="0" tint="-4.9989318521683403E-2"/>
        <bgColor indexed="64"/>
      </patternFill>
    </fill>
    <fill>
      <patternFill patternType="solid">
        <fgColor theme="4"/>
        <bgColor theme="4"/>
      </patternFill>
    </fill>
    <fill>
      <patternFill patternType="solid">
        <fgColor theme="3" tint="0.79998168889431442"/>
        <bgColor indexed="64"/>
      </patternFill>
    </fill>
    <fill>
      <patternFill patternType="solid">
        <fgColor rgb="FFD7F7B7"/>
        <bgColor indexed="64"/>
      </patternFill>
    </fill>
    <fill>
      <patternFill patternType="solid">
        <fgColor theme="0" tint="-0.34998626667073579"/>
        <bgColor indexed="64"/>
      </patternFill>
    </fill>
    <fill>
      <patternFill patternType="solid">
        <fgColor theme="5"/>
        <bgColor indexed="64"/>
      </patternFill>
    </fill>
    <fill>
      <patternFill patternType="solid">
        <fgColor theme="3"/>
        <bgColor indexed="64"/>
      </patternFill>
    </fill>
    <fill>
      <patternFill patternType="solid">
        <fgColor theme="3" tint="0.79998168889431442"/>
        <bgColor rgb="FF000000"/>
      </patternFill>
    </fill>
    <fill>
      <patternFill patternType="solid">
        <fgColor theme="3"/>
        <bgColor rgb="FF000000"/>
      </patternFill>
    </fill>
    <fill>
      <patternFill patternType="solid">
        <fgColor theme="0"/>
        <bgColor rgb="FF000000"/>
      </patternFill>
    </fill>
    <fill>
      <patternFill patternType="solid">
        <fgColor theme="2" tint="0.79998168889431442"/>
        <bgColor indexed="64"/>
      </patternFill>
    </fill>
    <fill>
      <patternFill patternType="solid">
        <fgColor theme="0" tint="-4.9989318521683403E-2"/>
        <bgColor rgb="FF000000"/>
      </patternFill>
    </fill>
    <fill>
      <patternFill patternType="solid">
        <fgColor theme="7" tint="0.79998168889431442"/>
        <bgColor indexed="64"/>
      </patternFill>
    </fill>
    <fill>
      <patternFill patternType="solid">
        <fgColor theme="7"/>
        <bgColor rgb="FF000000"/>
      </patternFill>
    </fill>
    <fill>
      <patternFill patternType="solid">
        <fgColor rgb="FFDEE8F1"/>
        <bgColor indexed="64"/>
      </patternFill>
    </fill>
    <fill>
      <patternFill patternType="solid">
        <fgColor rgb="FFDEE8F1"/>
        <bgColor rgb="FF000000"/>
      </patternFill>
    </fill>
    <fill>
      <patternFill patternType="solid">
        <fgColor theme="5"/>
        <bgColor rgb="FF000000"/>
      </patternFill>
    </fill>
    <fill>
      <patternFill patternType="solid">
        <fgColor rgb="FFBFBFBF"/>
        <bgColor indexed="64"/>
      </patternFill>
    </fill>
  </fills>
  <borders count="76">
    <border>
      <left/>
      <right/>
      <top/>
      <bottom/>
      <diagonal/>
    </border>
    <border>
      <left/>
      <right/>
      <top/>
      <bottom style="thin">
        <color indexed="64"/>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8"/>
      </left>
      <right/>
      <top style="hair">
        <color indexed="12"/>
      </top>
      <bottom style="hair">
        <color indexed="12"/>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hair">
        <color indexed="12"/>
      </top>
      <bottom style="hair">
        <color indexed="1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style="hair">
        <color indexed="12"/>
      </top>
      <bottom style="hair">
        <color indexed="12"/>
      </bottom>
      <diagonal/>
    </border>
    <border>
      <left/>
      <right/>
      <top style="hair">
        <color indexed="12"/>
      </top>
      <bottom style="hair">
        <color indexed="12"/>
      </bottom>
      <diagonal/>
    </border>
    <border>
      <left style="thin">
        <color indexed="8"/>
      </left>
      <right/>
      <top style="thin">
        <color indexed="8"/>
      </top>
      <bottom/>
      <diagonal/>
    </border>
    <border>
      <left/>
      <right/>
      <top style="hair">
        <color indexed="54"/>
      </top>
      <bottom style="hair">
        <color indexed="54"/>
      </bottom>
      <diagonal/>
    </border>
    <border>
      <left/>
      <right/>
      <top style="hair">
        <color indexed="48"/>
      </top>
      <bottom style="hair">
        <color indexed="48"/>
      </bottom>
      <diagonal/>
    </border>
    <border>
      <left/>
      <right/>
      <top style="thin">
        <color indexed="62"/>
      </top>
      <bottom style="double">
        <color indexed="62"/>
      </bottom>
      <diagonal/>
    </border>
    <border>
      <left/>
      <right/>
      <top style="thin">
        <color indexed="64"/>
      </top>
      <bottom/>
      <diagonal/>
    </border>
    <border>
      <left/>
      <right/>
      <top style="double">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hair">
        <color indexed="12"/>
      </top>
      <bottom style="hair">
        <color indexed="12"/>
      </bottom>
      <diagonal/>
    </border>
    <border>
      <left style="thin">
        <color indexed="8"/>
      </left>
      <right style="thin">
        <color indexed="8"/>
      </right>
      <top style="hair">
        <color indexed="12"/>
      </top>
      <bottom style="hair">
        <color indexed="12"/>
      </bottom>
      <diagonal/>
    </border>
    <border>
      <left/>
      <right style="thin">
        <color indexed="8"/>
      </right>
      <top style="hair">
        <color indexed="12"/>
      </top>
      <bottom style="hair">
        <color indexed="12"/>
      </bottom>
      <diagonal/>
    </border>
    <border>
      <left/>
      <right/>
      <top style="hair">
        <color indexed="12"/>
      </top>
      <bottom style="hair">
        <color indexed="12"/>
      </bottom>
      <diagonal/>
    </border>
    <border>
      <left/>
      <right/>
      <top style="hair">
        <color indexed="54"/>
      </top>
      <bottom style="hair">
        <color indexed="54"/>
      </bottom>
      <diagonal/>
    </border>
    <border>
      <left/>
      <right/>
      <top style="hair">
        <color indexed="48"/>
      </top>
      <bottom style="hair">
        <color indexed="48"/>
      </bottom>
      <diagonal/>
    </border>
    <border>
      <left style="double">
        <color indexed="64"/>
      </left>
      <right/>
      <top style="thin">
        <color indexed="64"/>
      </top>
      <bottom style="thin">
        <color indexed="64"/>
      </bottom>
      <diagonal/>
    </border>
    <border>
      <left/>
      <right/>
      <top style="double">
        <color auto="1"/>
      </top>
      <bottom style="double">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ck">
        <color theme="0" tint="-0.24994659260841701"/>
      </left>
      <right/>
      <top style="thick">
        <color theme="0" tint="-0.24994659260841701"/>
      </top>
      <bottom/>
      <diagonal/>
    </border>
    <border>
      <left/>
      <right/>
      <top style="thick">
        <color theme="0" tint="-0.24994659260841701"/>
      </top>
      <bottom/>
      <diagonal/>
    </border>
    <border>
      <left/>
      <right style="thick">
        <color theme="0" tint="-0.24994659260841701"/>
      </right>
      <top style="thick">
        <color theme="0" tint="-0.24994659260841701"/>
      </top>
      <bottom/>
      <diagonal/>
    </border>
    <border>
      <left style="thick">
        <color theme="0" tint="-0.24994659260841701"/>
      </left>
      <right/>
      <top/>
      <bottom/>
      <diagonal/>
    </border>
    <border>
      <left/>
      <right style="thick">
        <color theme="0" tint="-0.24994659260841701"/>
      </right>
      <top/>
      <bottom/>
      <diagonal/>
    </border>
    <border>
      <left style="thick">
        <color theme="0" tint="-0.24994659260841701"/>
      </left>
      <right/>
      <top/>
      <bottom style="thick">
        <color theme="0" tint="-0.24994659260841701"/>
      </bottom>
      <diagonal/>
    </border>
    <border>
      <left/>
      <right/>
      <top/>
      <bottom style="thick">
        <color theme="0" tint="-0.24994659260841701"/>
      </bottom>
      <diagonal/>
    </border>
    <border>
      <left/>
      <right style="thick">
        <color theme="0" tint="-0.24994659260841701"/>
      </right>
      <top/>
      <bottom style="thick">
        <color theme="0" tint="-0.24994659260841701"/>
      </bottom>
      <diagonal/>
    </border>
    <border>
      <left style="thin">
        <color indexed="64"/>
      </left>
      <right style="thin">
        <color indexed="64"/>
      </right>
      <top style="thin">
        <color indexed="64"/>
      </top>
      <bottom/>
      <diagonal/>
    </border>
    <border>
      <left/>
      <right style="thin">
        <color indexed="64"/>
      </right>
      <top style="double">
        <color auto="1"/>
      </top>
      <bottom style="double">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diagonal/>
    </border>
    <border>
      <left/>
      <right style="double">
        <color indexed="64"/>
      </right>
      <top/>
      <bottom style="thin">
        <color indexed="64"/>
      </bottom>
      <diagonal/>
    </border>
    <border>
      <left/>
      <right style="thin">
        <color theme="4" tint="0.39997558519241921"/>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double">
        <color auto="1"/>
      </left>
      <right style="double">
        <color auto="1"/>
      </right>
      <top style="double">
        <color auto="1"/>
      </top>
      <bottom style="double">
        <color indexed="64"/>
      </bottom>
      <diagonal/>
    </border>
    <border>
      <left style="medium">
        <color indexed="64"/>
      </left>
      <right/>
      <top/>
      <bottom style="thin">
        <color indexed="64"/>
      </bottom>
      <diagonal/>
    </border>
    <border>
      <left style="thin">
        <color indexed="64"/>
      </left>
      <right/>
      <top style="double">
        <color auto="1"/>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double">
        <color auto="1"/>
      </top>
      <bottom style="double">
        <color indexed="64"/>
      </bottom>
      <diagonal/>
    </border>
    <border>
      <left style="thin">
        <color indexed="64"/>
      </left>
      <right style="thin">
        <color indexed="64"/>
      </right>
      <top style="hair">
        <color indexed="64"/>
      </top>
      <bottom style="thin">
        <color indexed="64"/>
      </bottom>
      <diagonal/>
    </border>
    <border>
      <left style="double">
        <color indexed="64"/>
      </left>
      <right/>
      <top/>
      <bottom style="thin">
        <color indexed="64"/>
      </bottom>
      <diagonal/>
    </border>
  </borders>
  <cellStyleXfs count="33957">
    <xf numFmtId="180" fontId="0" fillId="0" borderId="0"/>
    <xf numFmtId="180" fontId="7" fillId="0" borderId="0"/>
    <xf numFmtId="180" fontId="7" fillId="0" borderId="0"/>
    <xf numFmtId="44" fontId="7" fillId="0" borderId="0" applyFont="0" applyFill="0" applyBorder="0" applyAlignment="0" applyProtection="0"/>
    <xf numFmtId="180" fontId="7" fillId="0" borderId="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6" fillId="45" borderId="0" applyNumberFormat="0" applyBorder="0" applyAlignment="0" applyProtection="0"/>
    <xf numFmtId="180" fontId="16" fillId="42" borderId="0" applyNumberFormat="0" applyBorder="0" applyAlignment="0" applyProtection="0"/>
    <xf numFmtId="180" fontId="16" fillId="43" borderId="0" applyNumberFormat="0" applyBorder="0" applyAlignment="0" applyProtection="0"/>
    <xf numFmtId="180" fontId="16" fillId="46" borderId="0" applyNumberFormat="0" applyBorder="0" applyAlignment="0" applyProtection="0"/>
    <xf numFmtId="180" fontId="16" fillId="47" borderId="0" applyNumberFormat="0" applyBorder="0" applyAlignment="0" applyProtection="0"/>
    <xf numFmtId="180" fontId="16" fillId="48" borderId="0" applyNumberFormat="0" applyBorder="0" applyAlignment="0" applyProtection="0"/>
    <xf numFmtId="180" fontId="16" fillId="49" borderId="0" applyNumberFormat="0" applyBorder="0" applyAlignment="0" applyProtection="0"/>
    <xf numFmtId="180" fontId="16" fillId="50" borderId="0" applyNumberFormat="0" applyBorder="0" applyAlignment="0" applyProtection="0"/>
    <xf numFmtId="180" fontId="16" fillId="51" borderId="0" applyNumberFormat="0" applyBorder="0" applyAlignment="0" applyProtection="0"/>
    <xf numFmtId="180" fontId="16" fillId="46" borderId="0" applyNumberFormat="0" applyBorder="0" applyAlignment="0" applyProtection="0"/>
    <xf numFmtId="180" fontId="16" fillId="47" borderId="0" applyNumberFormat="0" applyBorder="0" applyAlignment="0" applyProtection="0"/>
    <xf numFmtId="180" fontId="16" fillId="52" borderId="0" applyNumberFormat="0" applyBorder="0" applyAlignment="0" applyProtection="0"/>
    <xf numFmtId="180" fontId="7" fillId="0" borderId="12"/>
    <xf numFmtId="180" fontId="17" fillId="36" borderId="0" applyNumberFormat="0" applyBorder="0" applyAlignment="0" applyProtection="0"/>
    <xf numFmtId="180" fontId="39" fillId="0" borderId="0"/>
    <xf numFmtId="180" fontId="18" fillId="53" borderId="13" applyNumberFormat="0" applyAlignment="0" applyProtection="0"/>
    <xf numFmtId="49" fontId="7" fillId="0" borderId="14">
      <alignment vertical="center" wrapText="1"/>
    </xf>
    <xf numFmtId="180" fontId="19" fillId="54" borderId="15" applyNumberFormat="0" applyAlignment="0" applyProtection="0"/>
    <xf numFmtId="180" fontId="35" fillId="0" borderId="0"/>
    <xf numFmtId="7" fontId="40" fillId="0" borderId="0" applyFont="0" applyFill="0" applyBorder="0" applyAlignment="0" applyProtection="0"/>
    <xf numFmtId="166" fontId="7" fillId="55" borderId="16">
      <alignment horizontal="right"/>
      <protection locked="0"/>
    </xf>
    <xf numFmtId="3" fontId="41" fillId="0" borderId="0"/>
    <xf numFmtId="180" fontId="7" fillId="0" borderId="0" applyFont="0" applyFill="0" applyBorder="0" applyAlignment="0" applyProtection="0">
      <alignment wrapText="1"/>
    </xf>
    <xf numFmtId="180" fontId="20" fillId="0" borderId="0" applyNumberFormat="0" applyFill="0" applyBorder="0" applyAlignment="0" applyProtection="0"/>
    <xf numFmtId="167" fontId="42" fillId="56" borderId="17"/>
    <xf numFmtId="180" fontId="43" fillId="0" borderId="0" applyNumberFormat="0" applyFill="0" applyBorder="0" applyAlignment="0" applyProtection="0"/>
    <xf numFmtId="180" fontId="21" fillId="37" borderId="0" applyNumberFormat="0" applyBorder="0" applyAlignment="0" applyProtection="0"/>
    <xf numFmtId="180" fontId="9" fillId="0" borderId="0"/>
    <xf numFmtId="3" fontId="44" fillId="0" borderId="0"/>
    <xf numFmtId="180" fontId="45" fillId="0" borderId="0"/>
    <xf numFmtId="180" fontId="22" fillId="0" borderId="18" applyNumberFormat="0" applyFill="0" applyAlignment="0" applyProtection="0"/>
    <xf numFmtId="180" fontId="23" fillId="0" borderId="19" applyNumberFormat="0" applyFill="0" applyAlignment="0" applyProtection="0"/>
    <xf numFmtId="180" fontId="24" fillId="0" borderId="20" applyNumberFormat="0" applyFill="0" applyAlignment="0" applyProtection="0"/>
    <xf numFmtId="180" fontId="24" fillId="0" borderId="0" applyNumberFormat="0" applyFill="0" applyBorder="0" applyAlignment="0" applyProtection="0"/>
    <xf numFmtId="180" fontId="32" fillId="0" borderId="0"/>
    <xf numFmtId="180" fontId="25" fillId="40" borderId="13" applyNumberFormat="0" applyAlignment="0" applyProtection="0"/>
    <xf numFmtId="180" fontId="7" fillId="0" borderId="0"/>
    <xf numFmtId="180" fontId="26" fillId="0" borderId="21" applyNumberFormat="0" applyFill="0" applyAlignment="0" applyProtection="0"/>
    <xf numFmtId="180" fontId="46" fillId="0" borderId="0"/>
    <xf numFmtId="180" fontId="47" fillId="0" borderId="0"/>
    <xf numFmtId="180" fontId="27" fillId="57" borderId="0" applyNumberFormat="0" applyBorder="0" applyAlignment="0" applyProtection="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13"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28" fillId="53" borderId="23" applyNumberFormat="0" applyAlignment="0" applyProtection="0"/>
    <xf numFmtId="168" fontId="48" fillId="59" borderId="0">
      <alignment horizontal="right"/>
    </xf>
    <xf numFmtId="9" fontId="7" fillId="0" borderId="0" applyFont="0" applyFill="0" applyBorder="0" applyAlignment="0" applyProtection="0"/>
    <xf numFmtId="9" fontId="7" fillId="0" borderId="0" applyFont="0" applyFill="0" applyBorder="0" applyAlignment="0" applyProtection="0"/>
    <xf numFmtId="49" fontId="7" fillId="0" borderId="14">
      <alignment horizontal="justify" vertical="center" wrapText="1"/>
    </xf>
    <xf numFmtId="169" fontId="7" fillId="0" borderId="14">
      <alignment horizontal="center" vertical="center"/>
    </xf>
    <xf numFmtId="170" fontId="49" fillId="60" borderId="12"/>
    <xf numFmtId="170" fontId="49" fillId="0" borderId="24"/>
    <xf numFmtId="170" fontId="49" fillId="0" borderId="25"/>
    <xf numFmtId="180" fontId="50" fillId="61" borderId="26"/>
    <xf numFmtId="180" fontId="51" fillId="0" borderId="0"/>
    <xf numFmtId="37" fontId="43" fillId="0" borderId="0"/>
    <xf numFmtId="169" fontId="14" fillId="0" borderId="0">
      <alignment horizontal="left" textRotation="75" shrinkToFit="1"/>
    </xf>
    <xf numFmtId="171" fontId="33" fillId="0" borderId="27">
      <alignment wrapText="1"/>
    </xf>
    <xf numFmtId="180" fontId="52" fillId="0" borderId="0">
      <alignment wrapText="1"/>
    </xf>
    <xf numFmtId="180" fontId="38" fillId="0" borderId="0"/>
    <xf numFmtId="172" fontId="36" fillId="0" borderId="16">
      <alignment horizontal="right"/>
    </xf>
    <xf numFmtId="180" fontId="53" fillId="0" borderId="0"/>
    <xf numFmtId="180" fontId="7" fillId="0" borderId="28"/>
    <xf numFmtId="180" fontId="29" fillId="0" borderId="0" applyNumberFormat="0" applyFill="0" applyBorder="0" applyAlignment="0" applyProtection="0"/>
    <xf numFmtId="180" fontId="30" fillId="0" borderId="29" applyNumberFormat="0" applyFill="0" applyAlignment="0" applyProtection="0"/>
    <xf numFmtId="168" fontId="34" fillId="0" borderId="27"/>
    <xf numFmtId="180" fontId="37" fillId="0" borderId="0"/>
    <xf numFmtId="172" fontId="36" fillId="61" borderId="16">
      <alignment horizontal="right"/>
    </xf>
    <xf numFmtId="172" fontId="36" fillId="0" borderId="16">
      <alignment horizontal="right"/>
    </xf>
    <xf numFmtId="180" fontId="31" fillId="0" borderId="0" applyNumberFormat="0" applyFill="0" applyBorder="0" applyAlignment="0" applyProtection="0"/>
    <xf numFmtId="180" fontId="7" fillId="0" borderId="12"/>
    <xf numFmtId="49" fontId="7" fillId="0" borderId="14">
      <alignment vertical="center" wrapText="1"/>
    </xf>
    <xf numFmtId="166" fontId="7" fillId="55" borderId="16">
      <alignment horizontal="right"/>
      <protection locked="0"/>
    </xf>
    <xf numFmtId="180" fontId="7" fillId="0" borderId="0" applyFont="0" applyFill="0" applyBorder="0" applyAlignment="0" applyProtection="0">
      <alignment wrapText="1"/>
    </xf>
    <xf numFmtId="180" fontId="7" fillId="0" borderId="0"/>
    <xf numFmtId="180" fontId="13" fillId="0" borderId="0"/>
    <xf numFmtId="180" fontId="7" fillId="0" borderId="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49" fontId="7" fillId="0" borderId="14">
      <alignment horizontal="justify" vertical="center" wrapText="1"/>
    </xf>
    <xf numFmtId="169" fontId="7" fillId="0" borderId="14">
      <alignment horizontal="center" vertical="center"/>
    </xf>
    <xf numFmtId="171" fontId="33" fillId="0" borderId="27">
      <alignment wrapText="1"/>
    </xf>
    <xf numFmtId="180" fontId="7" fillId="0" borderId="28"/>
    <xf numFmtId="180" fontId="7" fillId="0" borderId="12"/>
    <xf numFmtId="49" fontId="7" fillId="0" borderId="14">
      <alignment vertical="center" wrapText="1"/>
    </xf>
    <xf numFmtId="166" fontId="7" fillId="55" borderId="16">
      <alignment horizontal="right"/>
      <protection locked="0"/>
    </xf>
    <xf numFmtId="180" fontId="7" fillId="0" borderId="0" applyFont="0" applyFill="0" applyBorder="0" applyAlignment="0" applyProtection="0">
      <alignment wrapText="1"/>
    </xf>
    <xf numFmtId="180" fontId="7" fillId="0" borderId="0"/>
    <xf numFmtId="180" fontId="13" fillId="0" borderId="0"/>
    <xf numFmtId="180" fontId="7" fillId="0" borderId="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9" fontId="7" fillId="0" borderId="0" applyFont="0" applyFill="0" applyBorder="0" applyAlignment="0" applyProtection="0"/>
    <xf numFmtId="49" fontId="7" fillId="0" borderId="14">
      <alignment horizontal="justify" vertical="center" wrapText="1"/>
    </xf>
    <xf numFmtId="169" fontId="7" fillId="0" borderId="14">
      <alignment horizontal="center" vertical="center"/>
    </xf>
    <xf numFmtId="171" fontId="33" fillId="0" borderId="27">
      <alignment wrapText="1"/>
    </xf>
    <xf numFmtId="180" fontId="7" fillId="0" borderId="28"/>
    <xf numFmtId="43" fontId="7" fillId="0" borderId="0" applyFont="0" applyFill="0" applyBorder="0" applyAlignment="0" applyProtection="0"/>
    <xf numFmtId="180" fontId="13" fillId="0" borderId="0"/>
    <xf numFmtId="9" fontId="7" fillId="0" borderId="0" applyFont="0" applyFill="0" applyBorder="0" applyAlignment="0" applyProtection="0"/>
    <xf numFmtId="180" fontId="15" fillId="35" borderId="0" applyNumberFormat="0" applyBorder="0" applyAlignment="0" applyProtection="0"/>
    <xf numFmtId="180" fontId="15" fillId="36" borderId="0" applyNumberFormat="0" applyBorder="0" applyAlignment="0" applyProtection="0"/>
    <xf numFmtId="180" fontId="15" fillId="37" borderId="0" applyNumberFormat="0" applyBorder="0" applyAlignment="0" applyProtection="0"/>
    <xf numFmtId="180" fontId="15" fillId="38" borderId="0" applyNumberFormat="0" applyBorder="0" applyAlignment="0" applyProtection="0"/>
    <xf numFmtId="180" fontId="15" fillId="39" borderId="0" applyNumberFormat="0" applyBorder="0" applyAlignment="0" applyProtection="0"/>
    <xf numFmtId="180" fontId="15" fillId="40" borderId="0" applyNumberFormat="0" applyBorder="0" applyAlignment="0" applyProtection="0"/>
    <xf numFmtId="180" fontId="15" fillId="41" borderId="0" applyNumberFormat="0" applyBorder="0" applyAlignment="0" applyProtection="0"/>
    <xf numFmtId="180" fontId="15" fillId="42" borderId="0" applyNumberFormat="0" applyBorder="0" applyAlignment="0" applyProtection="0"/>
    <xf numFmtId="180" fontId="15" fillId="43" borderId="0" applyNumberFormat="0" applyBorder="0" applyAlignment="0" applyProtection="0"/>
    <xf numFmtId="180" fontId="15" fillId="38" borderId="0" applyNumberFormat="0" applyBorder="0" applyAlignment="0" applyProtection="0"/>
    <xf numFmtId="180" fontId="15" fillId="41" borderId="0" applyNumberFormat="0" applyBorder="0" applyAlignment="0" applyProtection="0"/>
    <xf numFmtId="180" fontId="15" fillId="44" borderId="0" applyNumberFormat="0" applyBorder="0" applyAlignment="0" applyProtection="0"/>
    <xf numFmtId="180" fontId="16" fillId="45" borderId="0" applyNumberFormat="0" applyBorder="0" applyAlignment="0" applyProtection="0"/>
    <xf numFmtId="180" fontId="16" fillId="42" borderId="0" applyNumberFormat="0" applyBorder="0" applyAlignment="0" applyProtection="0"/>
    <xf numFmtId="180" fontId="16" fillId="43" borderId="0" applyNumberFormat="0" applyBorder="0" applyAlignment="0" applyProtection="0"/>
    <xf numFmtId="180" fontId="16" fillId="46" borderId="0" applyNumberFormat="0" applyBorder="0" applyAlignment="0" applyProtection="0"/>
    <xf numFmtId="180" fontId="16" fillId="47" borderId="0" applyNumberFormat="0" applyBorder="0" applyAlignment="0" applyProtection="0"/>
    <xf numFmtId="180" fontId="16" fillId="48" borderId="0" applyNumberFormat="0" applyBorder="0" applyAlignment="0" applyProtection="0"/>
    <xf numFmtId="180" fontId="16" fillId="49" borderId="0" applyNumberFormat="0" applyBorder="0" applyAlignment="0" applyProtection="0"/>
    <xf numFmtId="180" fontId="16" fillId="50" borderId="0" applyNumberFormat="0" applyBorder="0" applyAlignment="0" applyProtection="0"/>
    <xf numFmtId="180" fontId="16" fillId="51" borderId="0" applyNumberFormat="0" applyBorder="0" applyAlignment="0" applyProtection="0"/>
    <xf numFmtId="180" fontId="16" fillId="46" borderId="0" applyNumberFormat="0" applyBorder="0" applyAlignment="0" applyProtection="0"/>
    <xf numFmtId="180" fontId="16" fillId="47" borderId="0" applyNumberFormat="0" applyBorder="0" applyAlignment="0" applyProtection="0"/>
    <xf numFmtId="180" fontId="16" fillId="52" borderId="0" applyNumberFormat="0" applyBorder="0" applyAlignment="0" applyProtection="0"/>
    <xf numFmtId="180" fontId="17" fillId="36" borderId="0" applyNumberFormat="0" applyBorder="0" applyAlignment="0" applyProtection="0"/>
    <xf numFmtId="180" fontId="18" fillId="53" borderId="13" applyNumberFormat="0" applyAlignment="0" applyProtection="0"/>
    <xf numFmtId="180" fontId="19" fillId="54" borderId="15" applyNumberFormat="0" applyAlignment="0" applyProtection="0"/>
    <xf numFmtId="180" fontId="20" fillId="0" borderId="0" applyNumberFormat="0" applyFill="0" applyBorder="0" applyAlignment="0" applyProtection="0"/>
    <xf numFmtId="180" fontId="21" fillId="37" borderId="0" applyNumberFormat="0" applyBorder="0" applyAlignment="0" applyProtection="0"/>
    <xf numFmtId="180" fontId="22" fillId="0" borderId="18" applyNumberFormat="0" applyFill="0" applyAlignment="0" applyProtection="0"/>
    <xf numFmtId="180" fontId="23" fillId="0" borderId="19" applyNumberFormat="0" applyFill="0" applyAlignment="0" applyProtection="0"/>
    <xf numFmtId="180" fontId="24" fillId="0" borderId="20" applyNumberFormat="0" applyFill="0" applyAlignment="0" applyProtection="0"/>
    <xf numFmtId="180" fontId="24" fillId="0" borderId="0" applyNumberFormat="0" applyFill="0" applyBorder="0" applyAlignment="0" applyProtection="0"/>
    <xf numFmtId="180" fontId="25" fillId="40" borderId="13" applyNumberFormat="0" applyAlignment="0" applyProtection="0"/>
    <xf numFmtId="180" fontId="26" fillId="0" borderId="21" applyNumberFormat="0" applyFill="0" applyAlignment="0" applyProtection="0"/>
    <xf numFmtId="180" fontId="27" fillId="57" borderId="0" applyNumberFormat="0" applyBorder="0" applyAlignment="0" applyProtection="0"/>
    <xf numFmtId="180" fontId="13" fillId="0" borderId="0"/>
    <xf numFmtId="180" fontId="7" fillId="58" borderId="22" applyNumberFormat="0" applyFont="0" applyAlignment="0" applyProtection="0"/>
    <xf numFmtId="180" fontId="28" fillId="53" borderId="23" applyNumberFormat="0" applyAlignment="0" applyProtection="0"/>
    <xf numFmtId="180" fontId="29" fillId="0" borderId="0" applyNumberFormat="0" applyFill="0" applyBorder="0" applyAlignment="0" applyProtection="0"/>
    <xf numFmtId="180" fontId="30" fillId="0" borderId="29" applyNumberFormat="0" applyFill="0" applyAlignment="0" applyProtection="0"/>
    <xf numFmtId="180" fontId="31" fillId="0" borderId="0" applyNumberFormat="0" applyFill="0" applyBorder="0" applyAlignment="0" applyProtection="0"/>
    <xf numFmtId="180" fontId="13" fillId="0" borderId="0"/>
    <xf numFmtId="180" fontId="13" fillId="0" borderId="0"/>
    <xf numFmtId="180" fontId="13" fillId="0" borderId="0"/>
    <xf numFmtId="180" fontId="54" fillId="0" borderId="0"/>
    <xf numFmtId="180" fontId="55" fillId="0" borderId="0" applyNumberFormat="0" applyFill="0" applyBorder="0" applyAlignment="0" applyProtection="0"/>
    <xf numFmtId="180" fontId="56" fillId="0" borderId="3" applyNumberFormat="0" applyFill="0" applyAlignment="0" applyProtection="0"/>
    <xf numFmtId="180" fontId="57" fillId="0" borderId="4" applyNumberFormat="0" applyFill="0" applyAlignment="0" applyProtection="0"/>
    <xf numFmtId="180" fontId="58" fillId="0" borderId="5" applyNumberFormat="0" applyFill="0" applyAlignment="0" applyProtection="0"/>
    <xf numFmtId="180" fontId="58" fillId="0" borderId="0" applyNumberFormat="0" applyFill="0" applyBorder="0" applyAlignment="0" applyProtection="0"/>
    <xf numFmtId="180" fontId="59" fillId="3" borderId="0" applyNumberFormat="0" applyBorder="0" applyAlignment="0" applyProtection="0"/>
    <xf numFmtId="180" fontId="60" fillId="4" borderId="0" applyNumberFormat="0" applyBorder="0" applyAlignment="0" applyProtection="0"/>
    <xf numFmtId="180" fontId="61" fillId="5" borderId="0" applyNumberFormat="0" applyBorder="0" applyAlignment="0" applyProtection="0"/>
    <xf numFmtId="180" fontId="62" fillId="6" borderId="6" applyNumberFormat="0" applyAlignment="0" applyProtection="0"/>
    <xf numFmtId="180" fontId="63" fillId="7" borderId="7" applyNumberFormat="0" applyAlignment="0" applyProtection="0"/>
    <xf numFmtId="180" fontId="64" fillId="7" borderId="6" applyNumberFormat="0" applyAlignment="0" applyProtection="0"/>
    <xf numFmtId="180" fontId="65" fillId="0" borderId="8" applyNumberFormat="0" applyFill="0" applyAlignment="0" applyProtection="0"/>
    <xf numFmtId="180" fontId="66" fillId="8" borderId="9" applyNumberFormat="0" applyAlignment="0" applyProtection="0"/>
    <xf numFmtId="180" fontId="67" fillId="0" borderId="0" applyNumberFormat="0" applyFill="0" applyBorder="0" applyAlignment="0" applyProtection="0"/>
    <xf numFmtId="180" fontId="13" fillId="9" borderId="10" applyNumberFormat="0" applyFont="0" applyAlignment="0" applyProtection="0"/>
    <xf numFmtId="180" fontId="68" fillId="0" borderId="0" applyNumberFormat="0" applyFill="0" applyBorder="0" applyAlignment="0" applyProtection="0"/>
    <xf numFmtId="180" fontId="69" fillId="0" borderId="11" applyNumberFormat="0" applyFill="0" applyAlignment="0" applyProtection="0"/>
    <xf numFmtId="180" fontId="70" fillId="10" borderId="0" applyNumberFormat="0" applyBorder="0" applyAlignment="0" applyProtection="0"/>
    <xf numFmtId="180" fontId="13" fillId="11" borderId="0" applyNumberFormat="0" applyBorder="0" applyAlignment="0" applyProtection="0"/>
    <xf numFmtId="180" fontId="13" fillId="12" borderId="0" applyNumberFormat="0" applyBorder="0" applyAlignment="0" applyProtection="0"/>
    <xf numFmtId="180" fontId="70" fillId="13" borderId="0" applyNumberFormat="0" applyBorder="0" applyAlignment="0" applyProtection="0"/>
    <xf numFmtId="180" fontId="70" fillId="14"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70" fillId="17" borderId="0" applyNumberFormat="0" applyBorder="0" applyAlignment="0" applyProtection="0"/>
    <xf numFmtId="180" fontId="70" fillId="18"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70" fillId="21" borderId="0" applyNumberFormat="0" applyBorder="0" applyAlignment="0" applyProtection="0"/>
    <xf numFmtId="180" fontId="70" fillId="22"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70" fillId="25" borderId="0" applyNumberFormat="0" applyBorder="0" applyAlignment="0" applyProtection="0"/>
    <xf numFmtId="180" fontId="70" fillId="26"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70" fillId="29" borderId="0" applyNumberFormat="0" applyBorder="0" applyAlignment="0" applyProtection="0"/>
    <xf numFmtId="180" fontId="70" fillId="30"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70" fillId="33" borderId="0" applyNumberFormat="0" applyBorder="0" applyAlignment="0" applyProtection="0"/>
    <xf numFmtId="9" fontId="7" fillId="0" borderId="0" applyFont="0" applyFill="0" applyBorder="0" applyAlignment="0" applyProtection="0"/>
    <xf numFmtId="43" fontId="7"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7" fillId="58" borderId="22" applyNumberFormat="0" applyFont="0" applyAlignment="0" applyProtection="0"/>
    <xf numFmtId="9" fontId="7" fillId="0" borderId="0" applyFont="0" applyFill="0" applyBorder="0" applyAlignment="0" applyProtection="0"/>
    <xf numFmtId="180" fontId="13" fillId="0" borderId="0"/>
    <xf numFmtId="180" fontId="7" fillId="0" borderId="0"/>
    <xf numFmtId="180" fontId="13" fillId="0" borderId="0"/>
    <xf numFmtId="43" fontId="7"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43" fontId="7" fillId="0" borderId="0" applyFont="0" applyFill="0" applyBorder="0" applyAlignment="0" applyProtection="0"/>
    <xf numFmtId="180" fontId="13" fillId="0" borderId="0"/>
    <xf numFmtId="180" fontId="7" fillId="0" borderId="12"/>
    <xf numFmtId="49" fontId="7" fillId="0" borderId="14">
      <alignment vertical="center" wrapText="1"/>
    </xf>
    <xf numFmtId="166" fontId="7" fillId="55" borderId="16">
      <alignment horizontal="right"/>
      <protection locked="0"/>
    </xf>
    <xf numFmtId="180" fontId="7" fillId="0" borderId="0" applyFont="0" applyFill="0" applyBorder="0" applyAlignment="0" applyProtection="0">
      <alignment wrapText="1"/>
    </xf>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13"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9" fontId="7" fillId="0" borderId="0" applyFont="0" applyFill="0" applyBorder="0" applyAlignment="0" applyProtection="0"/>
    <xf numFmtId="49" fontId="7" fillId="0" borderId="14">
      <alignment horizontal="justify" vertical="center" wrapText="1"/>
    </xf>
    <xf numFmtId="169" fontId="7" fillId="0" borderId="14">
      <alignment horizontal="center" vertical="center"/>
    </xf>
    <xf numFmtId="180" fontId="7" fillId="0" borderId="28"/>
    <xf numFmtId="180" fontId="13" fillId="0" borderId="0"/>
    <xf numFmtId="43" fontId="7" fillId="0" borderId="0" applyFont="0" applyFill="0" applyBorder="0" applyAlignment="0" applyProtection="0"/>
    <xf numFmtId="180" fontId="13" fillId="0" borderId="0"/>
    <xf numFmtId="9" fontId="7" fillId="0" borderId="0" applyFont="0" applyFill="0" applyBorder="0" applyAlignment="0" applyProtection="0"/>
    <xf numFmtId="180" fontId="13" fillId="0" borderId="0"/>
    <xf numFmtId="180" fontId="13" fillId="0" borderId="0"/>
    <xf numFmtId="180" fontId="7" fillId="0" borderId="0" applyFont="0" applyFill="0" applyBorder="0" applyAlignment="0" applyProtection="0"/>
    <xf numFmtId="180" fontId="7" fillId="0" borderId="0"/>
    <xf numFmtId="180" fontId="13" fillId="0" borderId="0"/>
    <xf numFmtId="180" fontId="13" fillId="0" borderId="0"/>
    <xf numFmtId="180" fontId="13" fillId="0" borderId="0"/>
    <xf numFmtId="180" fontId="15" fillId="38" borderId="0" applyNumberFormat="0" applyBorder="0" applyAlignment="0" applyProtection="0"/>
    <xf numFmtId="180" fontId="15" fillId="41" borderId="0" applyNumberFormat="0" applyBorder="0" applyAlignment="0" applyProtection="0"/>
    <xf numFmtId="180" fontId="15" fillId="38" borderId="0" applyNumberFormat="0" applyBorder="0" applyAlignment="0" applyProtection="0"/>
    <xf numFmtId="180" fontId="15" fillId="43" borderId="0" applyNumberFormat="0" applyBorder="0" applyAlignment="0" applyProtection="0"/>
    <xf numFmtId="180" fontId="15" fillId="42" borderId="0" applyNumberFormat="0" applyBorder="0" applyAlignment="0" applyProtection="0"/>
    <xf numFmtId="180" fontId="15" fillId="41" borderId="0" applyNumberFormat="0" applyBorder="0" applyAlignment="0" applyProtection="0"/>
    <xf numFmtId="180" fontId="15" fillId="40" borderId="0" applyNumberFormat="0" applyBorder="0" applyAlignment="0" applyProtection="0"/>
    <xf numFmtId="180" fontId="15" fillId="39" borderId="0" applyNumberFormat="0" applyBorder="0" applyAlignment="0" applyProtection="0"/>
    <xf numFmtId="180" fontId="15" fillId="38" borderId="0" applyNumberFormat="0" applyBorder="0" applyAlignment="0" applyProtection="0"/>
    <xf numFmtId="180" fontId="15" fillId="37" borderId="0" applyNumberFormat="0" applyBorder="0" applyAlignment="0" applyProtection="0"/>
    <xf numFmtId="180" fontId="15" fillId="36" borderId="0" applyNumberFormat="0" applyBorder="0" applyAlignment="0" applyProtection="0"/>
    <xf numFmtId="180" fontId="15" fillId="35" borderId="0" applyNumberFormat="0" applyBorder="0" applyAlignment="0" applyProtection="0"/>
    <xf numFmtId="180" fontId="7" fillId="58" borderId="22" applyNumberFormat="0" applyFont="0" applyAlignment="0" applyProtection="0"/>
    <xf numFmtId="180" fontId="31" fillId="0" borderId="0" applyNumberFormat="0" applyFill="0" applyBorder="0" applyAlignment="0" applyProtection="0"/>
    <xf numFmtId="180" fontId="7" fillId="0" borderId="0"/>
    <xf numFmtId="180" fontId="37" fillId="0" borderId="0"/>
    <xf numFmtId="180" fontId="30" fillId="0" borderId="29" applyNumberFormat="0" applyFill="0" applyAlignment="0" applyProtection="0"/>
    <xf numFmtId="180" fontId="29" fillId="0" borderId="0" applyNumberFormat="0" applyFill="0" applyBorder="0" applyAlignment="0" applyProtection="0"/>
    <xf numFmtId="180" fontId="7" fillId="0" borderId="28"/>
    <xf numFmtId="180" fontId="53" fillId="0" borderId="0"/>
    <xf numFmtId="180" fontId="38" fillId="0" borderId="0"/>
    <xf numFmtId="180" fontId="52" fillId="0" borderId="0">
      <alignment wrapText="1"/>
    </xf>
    <xf numFmtId="180" fontId="51" fillId="0" borderId="0"/>
    <xf numFmtId="180" fontId="50" fillId="61" borderId="26"/>
    <xf numFmtId="180" fontId="28" fillId="53" borderId="23" applyNumberForma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54" fillId="0" borderId="0"/>
    <xf numFmtId="180" fontId="46" fillId="0" borderId="0"/>
    <xf numFmtId="180" fontId="26" fillId="0" borderId="21" applyNumberFormat="0" applyFill="0" applyAlignment="0" applyProtection="0"/>
    <xf numFmtId="180" fontId="7" fillId="0" borderId="0"/>
    <xf numFmtId="180" fontId="25" fillId="40" borderId="13" applyNumberFormat="0" applyAlignment="0" applyProtection="0"/>
    <xf numFmtId="180" fontId="32" fillId="0" borderId="0"/>
    <xf numFmtId="180" fontId="24" fillId="0" borderId="0" applyNumberFormat="0" applyFill="0" applyBorder="0" applyAlignment="0" applyProtection="0"/>
    <xf numFmtId="180" fontId="24" fillId="0" borderId="20" applyNumberFormat="0" applyFill="0" applyAlignment="0" applyProtection="0"/>
    <xf numFmtId="180" fontId="23" fillId="0" borderId="19" applyNumberFormat="0" applyFill="0" applyAlignment="0" applyProtection="0"/>
    <xf numFmtId="180" fontId="22" fillId="0" borderId="18" applyNumberFormat="0" applyFill="0" applyAlignment="0" applyProtection="0"/>
    <xf numFmtId="180" fontId="45" fillId="0" borderId="0"/>
    <xf numFmtId="180" fontId="9" fillId="0" borderId="0"/>
    <xf numFmtId="180" fontId="21" fillId="37" borderId="0" applyNumberFormat="0" applyBorder="0" applyAlignment="0" applyProtection="0"/>
    <xf numFmtId="180" fontId="43" fillId="0" borderId="0" applyNumberFormat="0" applyFill="0" applyBorder="0" applyAlignment="0" applyProtection="0"/>
    <xf numFmtId="180" fontId="20" fillId="0" borderId="0" applyNumberFormat="0" applyFill="0" applyBorder="0" applyAlignment="0" applyProtection="0"/>
    <xf numFmtId="180" fontId="45" fillId="0" borderId="0"/>
    <xf numFmtId="180" fontId="35" fillId="0" borderId="0"/>
    <xf numFmtId="180" fontId="19" fillId="54" borderId="15" applyNumberFormat="0" applyAlignment="0" applyProtection="0"/>
    <xf numFmtId="180" fontId="18" fillId="53" borderId="13" applyNumberFormat="0" applyAlignment="0" applyProtection="0"/>
    <xf numFmtId="180" fontId="39" fillId="0" borderId="0"/>
    <xf numFmtId="180" fontId="17" fillId="36" borderId="0" applyNumberFormat="0" applyBorder="0" applyAlignment="0" applyProtection="0"/>
    <xf numFmtId="180" fontId="7" fillId="0" borderId="12"/>
    <xf numFmtId="180" fontId="16" fillId="52" borderId="0" applyNumberFormat="0" applyBorder="0" applyAlignment="0" applyProtection="0"/>
    <xf numFmtId="180" fontId="16" fillId="47" borderId="0" applyNumberFormat="0" applyBorder="0" applyAlignment="0" applyProtection="0"/>
    <xf numFmtId="180" fontId="16" fillId="46" borderId="0" applyNumberFormat="0" applyBorder="0" applyAlignment="0" applyProtection="0"/>
    <xf numFmtId="180" fontId="16" fillId="51" borderId="0" applyNumberFormat="0" applyBorder="0" applyAlignment="0" applyProtection="0"/>
    <xf numFmtId="180" fontId="16" fillId="50" borderId="0" applyNumberFormat="0" applyBorder="0" applyAlignment="0" applyProtection="0"/>
    <xf numFmtId="180" fontId="16" fillId="49" borderId="0" applyNumberFormat="0" applyBorder="0" applyAlignment="0" applyProtection="0"/>
    <xf numFmtId="180" fontId="16" fillId="48" borderId="0" applyNumberFormat="0" applyBorder="0" applyAlignment="0" applyProtection="0"/>
    <xf numFmtId="180" fontId="16" fillId="47" borderId="0" applyNumberFormat="0" applyBorder="0" applyAlignment="0" applyProtection="0"/>
    <xf numFmtId="180" fontId="16" fillId="46" borderId="0" applyNumberFormat="0" applyBorder="0" applyAlignment="0" applyProtection="0"/>
    <xf numFmtId="180" fontId="16" fillId="43" borderId="0" applyNumberFormat="0" applyBorder="0" applyAlignment="0" applyProtection="0"/>
    <xf numFmtId="180" fontId="16" fillId="42" borderId="0" applyNumberFormat="0" applyBorder="0" applyAlignment="0" applyProtection="0"/>
    <xf numFmtId="180" fontId="16" fillId="45"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3" fillId="0" borderId="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7" fillId="0" borderId="0"/>
    <xf numFmtId="180" fontId="15" fillId="39" borderId="0" applyNumberFormat="0" applyBorder="0" applyAlignment="0" applyProtection="0"/>
    <xf numFmtId="180" fontId="27" fillId="57" borderId="0" applyNumberFormat="0" applyBorder="0" applyAlignment="0" applyProtection="0"/>
    <xf numFmtId="180" fontId="15" fillId="39" borderId="0" applyNumberFormat="0" applyBorder="0" applyAlignment="0" applyProtection="0"/>
    <xf numFmtId="180" fontId="15" fillId="38" borderId="0" applyNumberFormat="0" applyBorder="0" applyAlignment="0" applyProtection="0"/>
    <xf numFmtId="180" fontId="15" fillId="44" borderId="0" applyNumberFormat="0" applyBorder="0" applyAlignment="0" applyProtection="0"/>
    <xf numFmtId="180" fontId="16" fillId="45" borderId="0" applyNumberFormat="0" applyBorder="0" applyAlignment="0" applyProtection="0"/>
    <xf numFmtId="180" fontId="16" fillId="42" borderId="0" applyNumberFormat="0" applyBorder="0" applyAlignment="0" applyProtection="0"/>
    <xf numFmtId="180" fontId="16" fillId="43" borderId="0" applyNumberFormat="0" applyBorder="0" applyAlignment="0" applyProtection="0"/>
    <xf numFmtId="180" fontId="16" fillId="46" borderId="0" applyNumberFormat="0" applyBorder="0" applyAlignment="0" applyProtection="0"/>
    <xf numFmtId="180" fontId="16" fillId="47" borderId="0" applyNumberFormat="0" applyBorder="0" applyAlignment="0" applyProtection="0"/>
    <xf numFmtId="180" fontId="16" fillId="48" borderId="0" applyNumberFormat="0" applyBorder="0" applyAlignment="0" applyProtection="0"/>
    <xf numFmtId="180" fontId="16" fillId="49" borderId="0" applyNumberFormat="0" applyBorder="0" applyAlignment="0" applyProtection="0"/>
    <xf numFmtId="180" fontId="16" fillId="50" borderId="0" applyNumberFormat="0" applyBorder="0" applyAlignment="0" applyProtection="0"/>
    <xf numFmtId="180" fontId="16" fillId="51" borderId="0" applyNumberFormat="0" applyBorder="0" applyAlignment="0" applyProtection="0"/>
    <xf numFmtId="180" fontId="16" fillId="46" borderId="0" applyNumberFormat="0" applyBorder="0" applyAlignment="0" applyProtection="0"/>
    <xf numFmtId="180" fontId="16" fillId="47" borderId="0" applyNumberFormat="0" applyBorder="0" applyAlignment="0" applyProtection="0"/>
    <xf numFmtId="180" fontId="16" fillId="52" borderId="0" applyNumberFormat="0" applyBorder="0" applyAlignment="0" applyProtection="0"/>
    <xf numFmtId="180" fontId="7" fillId="0" borderId="12"/>
    <xf numFmtId="180" fontId="17" fillId="36" borderId="0" applyNumberFormat="0" applyBorder="0" applyAlignment="0" applyProtection="0"/>
    <xf numFmtId="180" fontId="18" fillId="53" borderId="13" applyNumberFormat="0" applyAlignment="0" applyProtection="0"/>
    <xf numFmtId="49" fontId="7" fillId="0" borderId="14">
      <alignment vertical="center" wrapText="1"/>
    </xf>
    <xf numFmtId="180" fontId="19" fillId="54" borderId="15" applyNumberFormat="0" applyAlignment="0" applyProtection="0"/>
    <xf numFmtId="7" fontId="40" fillId="0" borderId="0" applyFont="0" applyFill="0" applyBorder="0" applyAlignment="0" applyProtection="0"/>
    <xf numFmtId="166" fontId="7" fillId="55" borderId="16">
      <alignment horizontal="right"/>
      <protection locked="0"/>
    </xf>
    <xf numFmtId="180" fontId="7" fillId="0" borderId="0" applyFont="0" applyFill="0" applyBorder="0" applyAlignment="0" applyProtection="0">
      <alignment wrapText="1"/>
    </xf>
    <xf numFmtId="180" fontId="20" fillId="0" borderId="0" applyNumberFormat="0" applyFill="0" applyBorder="0" applyAlignment="0" applyProtection="0"/>
    <xf numFmtId="167" fontId="42" fillId="56" borderId="17"/>
    <xf numFmtId="180" fontId="21" fillId="37" borderId="0" applyNumberFormat="0" applyBorder="0" applyAlignment="0" applyProtection="0"/>
    <xf numFmtId="180" fontId="22" fillId="0" borderId="18" applyNumberFormat="0" applyFill="0" applyAlignment="0" applyProtection="0"/>
    <xf numFmtId="180" fontId="23" fillId="0" borderId="19" applyNumberFormat="0" applyFill="0" applyAlignment="0" applyProtection="0"/>
    <xf numFmtId="180" fontId="24" fillId="0" borderId="20" applyNumberFormat="0" applyFill="0" applyAlignment="0" applyProtection="0"/>
    <xf numFmtId="180" fontId="24" fillId="0" borderId="0" applyNumberFormat="0" applyFill="0" applyBorder="0" applyAlignment="0" applyProtection="0"/>
    <xf numFmtId="180" fontId="25" fillId="40" borderId="13" applyNumberFormat="0" applyAlignment="0" applyProtection="0"/>
    <xf numFmtId="180" fontId="7" fillId="0" borderId="0"/>
    <xf numFmtId="180" fontId="26" fillId="0" borderId="21" applyNumberFormat="0" applyFill="0" applyAlignment="0" applyProtection="0"/>
    <xf numFmtId="180" fontId="27" fillId="57" borderId="0" applyNumberFormat="0" applyBorder="0" applyAlignment="0" applyProtection="0"/>
    <xf numFmtId="180" fontId="7" fillId="0" borderId="0"/>
    <xf numFmtId="180" fontId="7" fillId="0" borderId="0"/>
    <xf numFmtId="180" fontId="7" fillId="0" borderId="0"/>
    <xf numFmtId="180" fontId="7" fillId="0" borderId="0"/>
    <xf numFmtId="180" fontId="7" fillId="0" borderId="0"/>
    <xf numFmtId="180" fontId="7" fillId="58" borderId="22" applyNumberFormat="0" applyFont="0" applyAlignment="0" applyProtection="0"/>
    <xf numFmtId="180" fontId="7" fillId="58" borderId="22" applyNumberFormat="0" applyFont="0" applyAlignment="0" applyProtection="0"/>
    <xf numFmtId="180" fontId="28" fillId="53" borderId="23" applyNumberFormat="0" applyAlignment="0" applyProtection="0"/>
    <xf numFmtId="49" fontId="7" fillId="0" borderId="14">
      <alignment horizontal="justify" vertical="center" wrapText="1"/>
    </xf>
    <xf numFmtId="169" fontId="7" fillId="0" borderId="14">
      <alignment horizontal="center" vertical="center"/>
    </xf>
    <xf numFmtId="170" fontId="49" fillId="60" borderId="12"/>
    <xf numFmtId="170" fontId="49" fillId="0" borderId="24"/>
    <xf numFmtId="170" fontId="49" fillId="0" borderId="25"/>
    <xf numFmtId="180" fontId="52" fillId="0" borderId="0">
      <alignment wrapText="1"/>
    </xf>
    <xf numFmtId="180" fontId="7" fillId="0" borderId="28"/>
    <xf numFmtId="180" fontId="29" fillId="0" borderId="0" applyNumberFormat="0" applyFill="0" applyBorder="0" applyAlignment="0" applyProtection="0"/>
    <xf numFmtId="180" fontId="30" fillId="0" borderId="29" applyNumberFormat="0" applyFill="0" applyAlignment="0" applyProtection="0"/>
    <xf numFmtId="180" fontId="31" fillId="0" borderId="0" applyNumberFormat="0" applyFill="0" applyBorder="0" applyAlignment="0" applyProtection="0"/>
    <xf numFmtId="180" fontId="7" fillId="0" borderId="0"/>
    <xf numFmtId="180" fontId="7" fillId="0" borderId="12"/>
    <xf numFmtId="180" fontId="39" fillId="0" borderId="0"/>
    <xf numFmtId="180" fontId="35" fillId="0" borderId="0"/>
    <xf numFmtId="180" fontId="43" fillId="0" borderId="0" applyNumberFormat="0" applyFill="0" applyBorder="0" applyAlignment="0" applyProtection="0"/>
    <xf numFmtId="180" fontId="9" fillId="0" borderId="0"/>
    <xf numFmtId="180" fontId="45" fillId="0" borderId="0"/>
    <xf numFmtId="180" fontId="32" fillId="0" borderId="0"/>
    <xf numFmtId="180" fontId="7" fillId="0" borderId="0"/>
    <xf numFmtId="180" fontId="46" fillId="0" borderId="0"/>
    <xf numFmtId="180" fontId="54" fillId="0" borderId="0"/>
    <xf numFmtId="180" fontId="7" fillId="0" borderId="0"/>
    <xf numFmtId="180" fontId="7" fillId="58" borderId="22" applyNumberFormat="0" applyFont="0" applyAlignment="0" applyProtection="0"/>
    <xf numFmtId="180" fontId="7" fillId="58" borderId="22" applyNumberFormat="0" applyFont="0" applyAlignment="0" applyProtection="0"/>
    <xf numFmtId="180" fontId="50" fillId="61" borderId="26"/>
    <xf numFmtId="180" fontId="51" fillId="0" borderId="0"/>
    <xf numFmtId="180" fontId="52" fillId="0" borderId="0">
      <alignment wrapText="1"/>
    </xf>
    <xf numFmtId="180" fontId="38" fillId="0" borderId="0"/>
    <xf numFmtId="180" fontId="53" fillId="0" borderId="0"/>
    <xf numFmtId="180" fontId="7" fillId="0" borderId="28"/>
    <xf numFmtId="180" fontId="37" fillId="0" borderId="0"/>
    <xf numFmtId="180" fontId="7" fillId="0" borderId="12"/>
    <xf numFmtId="180" fontId="45" fillId="0" borderId="0"/>
    <xf numFmtId="180" fontId="7" fillId="0" borderId="0"/>
    <xf numFmtId="180" fontId="7" fillId="58" borderId="22" applyNumberFormat="0" applyFont="0" applyAlignment="0" applyProtection="0"/>
    <xf numFmtId="180" fontId="7" fillId="58" borderId="22" applyNumberFormat="0" applyFont="0" applyAlignment="0" applyProtection="0"/>
    <xf numFmtId="180" fontId="52" fillId="0" borderId="0">
      <alignment wrapText="1"/>
    </xf>
    <xf numFmtId="180" fontId="7" fillId="0" borderId="28"/>
    <xf numFmtId="180" fontId="45" fillId="0" borderId="0"/>
    <xf numFmtId="180" fontId="45" fillId="0" borderId="0"/>
    <xf numFmtId="180" fontId="45" fillId="0" borderId="0"/>
    <xf numFmtId="180" fontId="7" fillId="0" borderId="0"/>
    <xf numFmtId="180" fontId="45" fillId="0" borderId="0"/>
    <xf numFmtId="180" fontId="45" fillId="0" borderId="0"/>
    <xf numFmtId="180" fontId="7" fillId="0" borderId="0"/>
    <xf numFmtId="180" fontId="45" fillId="0" borderId="0"/>
    <xf numFmtId="180" fontId="45" fillId="0" borderId="0"/>
    <xf numFmtId="180" fontId="45" fillId="0" borderId="0"/>
    <xf numFmtId="180" fontId="45" fillId="0" borderId="0"/>
    <xf numFmtId="180" fontId="45" fillId="0" borderId="0"/>
    <xf numFmtId="180" fontId="45" fillId="0" borderId="0"/>
    <xf numFmtId="180" fontId="7" fillId="58" borderId="22" applyNumberFormat="0" applyFont="0" applyAlignment="0" applyProtection="0"/>
    <xf numFmtId="180" fontId="7" fillId="0" borderId="0"/>
    <xf numFmtId="180" fontId="7" fillId="0" borderId="0"/>
    <xf numFmtId="180" fontId="45" fillId="0" borderId="0"/>
    <xf numFmtId="180" fontId="45" fillId="0" borderId="0"/>
    <xf numFmtId="180" fontId="45" fillId="0" borderId="0"/>
    <xf numFmtId="180" fontId="45" fillId="0" borderId="0"/>
    <xf numFmtId="180" fontId="45"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43" fontId="13" fillId="0" borderId="0" applyFont="0" applyFill="0" applyBorder="0" applyAlignment="0" applyProtection="0"/>
    <xf numFmtId="180" fontId="7" fillId="0" borderId="0"/>
    <xf numFmtId="180" fontId="7" fillId="0" borderId="12"/>
    <xf numFmtId="180" fontId="39" fillId="0" borderId="0"/>
    <xf numFmtId="180" fontId="35" fillId="0" borderId="0"/>
    <xf numFmtId="180" fontId="43" fillId="0" borderId="0" applyNumberFormat="0" applyFill="0" applyBorder="0" applyAlignment="0" applyProtection="0"/>
    <xf numFmtId="180" fontId="9" fillId="0" borderId="0"/>
    <xf numFmtId="180" fontId="45" fillId="0" borderId="0"/>
    <xf numFmtId="180" fontId="32" fillId="0" borderId="0"/>
    <xf numFmtId="180" fontId="7" fillId="0" borderId="0"/>
    <xf numFmtId="180" fontId="46" fillId="0" borderId="0"/>
    <xf numFmtId="180" fontId="54" fillId="0" borderId="0"/>
    <xf numFmtId="180" fontId="7" fillId="0" borderId="0"/>
    <xf numFmtId="180" fontId="7" fillId="58" borderId="22" applyNumberFormat="0" applyFont="0" applyAlignment="0" applyProtection="0"/>
    <xf numFmtId="180" fontId="45" fillId="0" borderId="0"/>
    <xf numFmtId="180" fontId="50" fillId="61" borderId="26"/>
    <xf numFmtId="180" fontId="51" fillId="0" borderId="0"/>
    <xf numFmtId="180" fontId="52" fillId="0" borderId="0">
      <alignment wrapText="1"/>
    </xf>
    <xf numFmtId="180" fontId="38" fillId="0" borderId="0"/>
    <xf numFmtId="180" fontId="53" fillId="0" borderId="0"/>
    <xf numFmtId="180" fontId="7" fillId="0" borderId="28"/>
    <xf numFmtId="180" fontId="3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67" fontId="42" fillId="56" borderId="17"/>
    <xf numFmtId="180" fontId="7" fillId="0" borderId="0"/>
    <xf numFmtId="166" fontId="7" fillId="55" borderId="16">
      <alignment horizontal="right"/>
      <protection locked="0"/>
    </xf>
    <xf numFmtId="7" fontId="40" fillId="0" borderId="0" applyFont="0" applyFill="0" applyBorder="0" applyAlignment="0" applyProtection="0"/>
    <xf numFmtId="43" fontId="15" fillId="0" borderId="0" applyFont="0" applyFill="0" applyBorder="0" applyAlignment="0" applyProtection="0"/>
    <xf numFmtId="49" fontId="7" fillId="0" borderId="14">
      <alignment vertical="center" wrapText="1"/>
    </xf>
    <xf numFmtId="180" fontId="7" fillId="0" borderId="12"/>
    <xf numFmtId="180" fontId="7" fillId="0" borderId="12"/>
    <xf numFmtId="180" fontId="7" fillId="0" borderId="12"/>
    <xf numFmtId="180" fontId="7" fillId="0" borderId="12"/>
    <xf numFmtId="180" fontId="7" fillId="0" borderId="12"/>
    <xf numFmtId="49" fontId="7" fillId="0" borderId="14">
      <alignment vertical="center" wrapText="1"/>
    </xf>
    <xf numFmtId="43" fontId="13" fillId="0" borderId="0" applyFont="0" applyFill="0" applyBorder="0" applyAlignment="0" applyProtection="0"/>
    <xf numFmtId="7" fontId="40" fillId="0" borderId="0" applyFont="0" applyFill="0" applyBorder="0" applyAlignment="0" applyProtection="0"/>
    <xf numFmtId="166" fontId="7" fillId="55" borderId="16">
      <alignment horizontal="right"/>
      <protection locked="0"/>
    </xf>
    <xf numFmtId="180" fontId="7" fillId="0" borderId="0" applyFont="0" applyFill="0" applyBorder="0" applyAlignment="0" applyProtection="0">
      <alignment wrapText="1"/>
    </xf>
    <xf numFmtId="180" fontId="7" fillId="0" borderId="0" applyFont="0" applyFill="0" applyBorder="0" applyAlignment="0" applyProtection="0">
      <alignment wrapText="1"/>
    </xf>
    <xf numFmtId="167" fontId="42" fillId="56" borderId="17"/>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9" fontId="7" fillId="0" borderId="0" applyFont="0" applyFill="0" applyBorder="0" applyAlignment="0" applyProtection="0"/>
    <xf numFmtId="49" fontId="7" fillId="0" borderId="14">
      <alignment horizontal="justify" vertical="center" wrapText="1"/>
    </xf>
    <xf numFmtId="169" fontId="7" fillId="0" borderId="14">
      <alignment horizontal="center" vertical="center"/>
    </xf>
    <xf numFmtId="170" fontId="49" fillId="60" borderId="12"/>
    <xf numFmtId="170" fontId="49" fillId="0" borderId="24"/>
    <xf numFmtId="170" fontId="49" fillId="0" borderId="25"/>
    <xf numFmtId="169" fontId="14" fillId="0" borderId="0">
      <alignment horizontal="left" textRotation="75" shrinkToFit="1"/>
    </xf>
    <xf numFmtId="171" fontId="33" fillId="0" borderId="27">
      <alignment wrapText="1"/>
    </xf>
    <xf numFmtId="180" fontId="52" fillId="0" borderId="0">
      <alignment wrapText="1"/>
    </xf>
    <xf numFmtId="180" fontId="52" fillId="0" borderId="0">
      <alignment wrapText="1"/>
    </xf>
    <xf numFmtId="180" fontId="52" fillId="0" borderId="0">
      <alignment wrapText="1"/>
    </xf>
    <xf numFmtId="180" fontId="7" fillId="0" borderId="28"/>
    <xf numFmtId="180" fontId="7" fillId="0" borderId="28"/>
    <xf numFmtId="180" fontId="7" fillId="0" borderId="28"/>
    <xf numFmtId="180" fontId="7" fillId="0" borderId="0"/>
    <xf numFmtId="180" fontId="7" fillId="0" borderId="0"/>
    <xf numFmtId="180" fontId="7" fillId="0" borderId="0"/>
    <xf numFmtId="180" fontId="7" fillId="0" borderId="0"/>
    <xf numFmtId="180" fontId="7" fillId="0" borderId="0"/>
    <xf numFmtId="180" fontId="7" fillId="0" borderId="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49" fontId="7" fillId="0" borderId="14">
      <alignment horizontal="justify" vertical="center" wrapText="1"/>
    </xf>
    <xf numFmtId="169" fontId="7" fillId="0" borderId="14">
      <alignment horizontal="center" vertical="center"/>
    </xf>
    <xf numFmtId="170" fontId="49" fillId="60" borderId="12"/>
    <xf numFmtId="170" fontId="49" fillId="0" borderId="24"/>
    <xf numFmtId="170" fontId="49" fillId="0" borderId="25"/>
    <xf numFmtId="180" fontId="52" fillId="0" borderId="0">
      <alignment wrapText="1"/>
    </xf>
    <xf numFmtId="180" fontId="52" fillId="0" borderId="0">
      <alignment wrapText="1"/>
    </xf>
    <xf numFmtId="180" fontId="7" fillId="0" borderId="28"/>
    <xf numFmtId="180" fontId="7" fillId="0" borderId="28"/>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5"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6"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7"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39"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0"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2"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43"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38"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1"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5" fillId="44" borderId="0" applyNumberFormat="0" applyBorder="0" applyAlignment="0" applyProtection="0"/>
    <xf numFmtId="180" fontId="16" fillId="45" borderId="0" applyNumberFormat="0" applyBorder="0" applyAlignment="0" applyProtection="0"/>
    <xf numFmtId="180" fontId="16" fillId="42" borderId="0" applyNumberFormat="0" applyBorder="0" applyAlignment="0" applyProtection="0"/>
    <xf numFmtId="180" fontId="16" fillId="43" borderId="0" applyNumberFormat="0" applyBorder="0" applyAlignment="0" applyProtection="0"/>
    <xf numFmtId="180" fontId="16" fillId="46" borderId="0" applyNumberFormat="0" applyBorder="0" applyAlignment="0" applyProtection="0"/>
    <xf numFmtId="180" fontId="16" fillId="47" borderId="0" applyNumberFormat="0" applyBorder="0" applyAlignment="0" applyProtection="0"/>
    <xf numFmtId="180" fontId="16" fillId="48" borderId="0" applyNumberFormat="0" applyBorder="0" applyAlignment="0" applyProtection="0"/>
    <xf numFmtId="180" fontId="16" fillId="49" borderId="0" applyNumberFormat="0" applyBorder="0" applyAlignment="0" applyProtection="0"/>
    <xf numFmtId="180" fontId="16" fillId="50" borderId="0" applyNumberFormat="0" applyBorder="0" applyAlignment="0" applyProtection="0"/>
    <xf numFmtId="180" fontId="16" fillId="51" borderId="0" applyNumberFormat="0" applyBorder="0" applyAlignment="0" applyProtection="0"/>
    <xf numFmtId="180" fontId="16" fillId="46" borderId="0" applyNumberFormat="0" applyBorder="0" applyAlignment="0" applyProtection="0"/>
    <xf numFmtId="180" fontId="16" fillId="47" borderId="0" applyNumberFormat="0" applyBorder="0" applyAlignment="0" applyProtection="0"/>
    <xf numFmtId="180" fontId="16" fillId="52" borderId="0" applyNumberFormat="0" applyBorder="0" applyAlignment="0" applyProtection="0"/>
    <xf numFmtId="180" fontId="17" fillId="36" borderId="0" applyNumberFormat="0" applyBorder="0" applyAlignment="0" applyProtection="0"/>
    <xf numFmtId="180" fontId="52" fillId="0" borderId="0">
      <alignment wrapText="1"/>
    </xf>
    <xf numFmtId="180" fontId="18" fillId="53" borderId="13" applyNumberFormat="0" applyAlignment="0" applyProtection="0"/>
    <xf numFmtId="180" fontId="19" fillId="54" borderId="15" applyNumberFormat="0" applyAlignment="0" applyProtection="0"/>
    <xf numFmtId="180" fontId="20" fillId="0" borderId="0" applyNumberFormat="0" applyFill="0" applyBorder="0" applyAlignment="0" applyProtection="0"/>
    <xf numFmtId="180" fontId="21" fillId="37" borderId="0" applyNumberFormat="0" applyBorder="0" applyAlignment="0" applyProtection="0"/>
    <xf numFmtId="9" fontId="7" fillId="0" borderId="0" applyFont="0" applyFill="0" applyBorder="0" applyAlignment="0" applyProtection="0"/>
    <xf numFmtId="180" fontId="45" fillId="0" borderId="0"/>
    <xf numFmtId="180" fontId="22" fillId="0" borderId="18" applyNumberFormat="0" applyFill="0" applyAlignment="0" applyProtection="0"/>
    <xf numFmtId="180" fontId="23" fillId="0" borderId="19" applyNumberFormat="0" applyFill="0" applyAlignment="0" applyProtection="0"/>
    <xf numFmtId="180" fontId="24" fillId="0" borderId="20" applyNumberFormat="0" applyFill="0" applyAlignment="0" applyProtection="0"/>
    <xf numFmtId="180" fontId="24" fillId="0" borderId="0" applyNumberFormat="0" applyFill="0" applyBorder="0" applyAlignment="0" applyProtection="0"/>
    <xf numFmtId="180" fontId="25" fillId="40" borderId="13" applyNumberFormat="0" applyAlignment="0" applyProtection="0"/>
    <xf numFmtId="180" fontId="7" fillId="58" borderId="22" applyNumberFormat="0" applyFont="0" applyAlignment="0" applyProtection="0"/>
    <xf numFmtId="180" fontId="26" fillId="0" borderId="21" applyNumberFormat="0" applyFill="0" applyAlignment="0" applyProtection="0"/>
    <xf numFmtId="180" fontId="7" fillId="58" borderId="22" applyNumberFormat="0" applyFont="0" applyAlignment="0" applyProtection="0"/>
    <xf numFmtId="180" fontId="27" fillId="57" borderId="0" applyNumberFormat="0" applyBorder="0" applyAlignment="0" applyProtection="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45" fillId="0" borderId="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28" fillId="53" borderId="23" applyNumberFormat="0" applyAlignment="0" applyProtection="0"/>
    <xf numFmtId="180" fontId="7" fillId="0" borderId="12"/>
    <xf numFmtId="180" fontId="7" fillId="0" borderId="0"/>
    <xf numFmtId="180" fontId="29" fillId="0" borderId="0" applyNumberFormat="0" applyFill="0" applyBorder="0" applyAlignment="0" applyProtection="0"/>
    <xf numFmtId="180" fontId="30" fillId="0" borderId="29" applyNumberFormat="0" applyFill="0" applyAlignment="0" applyProtection="0"/>
    <xf numFmtId="180" fontId="31" fillId="0" borderId="0" applyNumberFormat="0" applyFill="0" applyBorder="0" applyAlignment="0" applyProtection="0"/>
    <xf numFmtId="180" fontId="7" fillId="0" borderId="28"/>
    <xf numFmtId="180" fontId="47" fillId="0" borderId="0"/>
    <xf numFmtId="180" fontId="47" fillId="0" borderId="0"/>
    <xf numFmtId="43" fontId="13" fillId="0" borderId="0" applyFont="0" applyFill="0" applyBorder="0" applyAlignment="0" applyProtection="0"/>
    <xf numFmtId="180" fontId="4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67" fontId="42" fillId="56" borderId="17"/>
    <xf numFmtId="180" fontId="7" fillId="0" borderId="0" applyFont="0" applyFill="0" applyBorder="0" applyAlignment="0" applyProtection="0">
      <alignment wrapText="1"/>
    </xf>
    <xf numFmtId="166" fontId="7" fillId="55" borderId="16">
      <alignment horizontal="right"/>
      <protection locked="0"/>
    </xf>
    <xf numFmtId="7" fontId="40" fillId="0" borderId="0" applyFont="0" applyFill="0" applyBorder="0" applyAlignment="0" applyProtection="0"/>
    <xf numFmtId="49" fontId="7" fillId="0" borderId="14">
      <alignment vertical="center" wrapText="1"/>
    </xf>
    <xf numFmtId="180" fontId="7" fillId="0" borderId="12"/>
    <xf numFmtId="180" fontId="7" fillId="0" borderId="12"/>
    <xf numFmtId="43" fontId="13" fillId="0" borderId="0" applyFont="0" applyFill="0" applyBorder="0" applyAlignment="0" applyProtection="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9" fontId="7" fillId="0" borderId="0" applyFont="0" applyFill="0" applyBorder="0" applyAlignment="0" applyProtection="0"/>
    <xf numFmtId="49" fontId="7" fillId="0" borderId="14">
      <alignment horizontal="justify" vertical="center" wrapText="1"/>
    </xf>
    <xf numFmtId="169" fontId="7" fillId="0" borderId="14">
      <alignment horizontal="center" vertical="center"/>
    </xf>
    <xf numFmtId="170" fontId="49" fillId="60" borderId="12"/>
    <xf numFmtId="170" fontId="49" fillId="0" borderId="24"/>
    <xf numFmtId="170" fontId="49" fillId="0" borderId="25"/>
    <xf numFmtId="171" fontId="33" fillId="0" borderId="27">
      <alignment wrapText="1"/>
    </xf>
    <xf numFmtId="180" fontId="52" fillId="0" borderId="0">
      <alignment wrapText="1"/>
    </xf>
    <xf numFmtId="180" fontId="52" fillId="0" borderId="0">
      <alignment wrapText="1"/>
    </xf>
    <xf numFmtId="180" fontId="7" fillId="0" borderId="28"/>
    <xf numFmtId="180" fontId="7" fillId="0" borderId="28"/>
    <xf numFmtId="180" fontId="52" fillId="0" borderId="0">
      <alignment wrapText="1"/>
    </xf>
    <xf numFmtId="169" fontId="7" fillId="0" borderId="14">
      <alignment horizontal="center" vertical="center"/>
    </xf>
    <xf numFmtId="49" fontId="7" fillId="0" borderId="14">
      <alignment horizontal="justify" vertical="center" wrapText="1"/>
    </xf>
    <xf numFmtId="9" fontId="7" fillId="0" borderId="0" applyFont="0" applyFill="0" applyBorder="0" applyAlignment="0" applyProtection="0"/>
    <xf numFmtId="180" fontId="7" fillId="58" borderId="22" applyNumberFormat="0" applyFont="0" applyAlignment="0" applyProtection="0"/>
    <xf numFmtId="180" fontId="7" fillId="58" borderId="22" applyNumberFormat="0" applyFont="0" applyAlignment="0" applyProtection="0"/>
    <xf numFmtId="180" fontId="7" fillId="0" borderId="0"/>
    <xf numFmtId="166" fontId="7" fillId="55" borderId="16">
      <alignment horizontal="right"/>
      <protection locked="0"/>
    </xf>
    <xf numFmtId="49" fontId="7" fillId="0" borderId="14">
      <alignment vertical="center" wrapText="1"/>
    </xf>
    <xf numFmtId="180" fontId="7" fillId="0" borderId="12"/>
    <xf numFmtId="180" fontId="7" fillId="0" borderId="0"/>
    <xf numFmtId="180" fontId="7" fillId="0" borderId="28"/>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45" fillId="0" borderId="0"/>
    <xf numFmtId="180" fontId="45" fillId="0" borderId="0"/>
    <xf numFmtId="180" fontId="45" fillId="0" borderId="0"/>
    <xf numFmtId="180" fontId="7" fillId="0" borderId="0"/>
    <xf numFmtId="180" fontId="45" fillId="0" borderId="0"/>
    <xf numFmtId="180" fontId="7" fillId="0" borderId="0"/>
    <xf numFmtId="180" fontId="45" fillId="0" borderId="0"/>
    <xf numFmtId="180" fontId="7" fillId="0" borderId="0"/>
    <xf numFmtId="180" fontId="45" fillId="0" borderId="0"/>
    <xf numFmtId="180" fontId="45"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45" fillId="0" borderId="0"/>
    <xf numFmtId="180" fontId="45" fillId="0" borderId="0"/>
    <xf numFmtId="180" fontId="7" fillId="0" borderId="0"/>
    <xf numFmtId="180" fontId="45" fillId="0" borderId="0"/>
    <xf numFmtId="180" fontId="45" fillId="0" borderId="0"/>
    <xf numFmtId="180" fontId="45" fillId="0" borderId="0"/>
    <xf numFmtId="180" fontId="7" fillId="0" borderId="0"/>
    <xf numFmtId="180" fontId="7" fillId="0" borderId="0"/>
    <xf numFmtId="180" fontId="45" fillId="0" borderId="0"/>
    <xf numFmtId="180" fontId="7" fillId="0" borderId="0"/>
    <xf numFmtId="180" fontId="7" fillId="0" borderId="0"/>
    <xf numFmtId="180" fontId="7" fillId="0" borderId="0"/>
    <xf numFmtId="180" fontId="45" fillId="0" borderId="0"/>
    <xf numFmtId="180" fontId="7" fillId="0" borderId="0"/>
    <xf numFmtId="180" fontId="7" fillId="0" borderId="0"/>
    <xf numFmtId="180" fontId="7" fillId="0" borderId="0"/>
    <xf numFmtId="180" fontId="45" fillId="0" borderId="0"/>
    <xf numFmtId="180" fontId="7" fillId="0" borderId="0"/>
    <xf numFmtId="180" fontId="7" fillId="0" borderId="0"/>
    <xf numFmtId="180" fontId="7" fillId="0" borderId="0"/>
    <xf numFmtId="180" fontId="45" fillId="0" borderId="0"/>
    <xf numFmtId="180" fontId="7" fillId="0" borderId="0"/>
    <xf numFmtId="180" fontId="7" fillId="0" borderId="0"/>
    <xf numFmtId="180" fontId="45" fillId="0" borderId="0"/>
    <xf numFmtId="180" fontId="45" fillId="0" borderId="0"/>
    <xf numFmtId="180" fontId="45" fillId="0" borderId="0"/>
    <xf numFmtId="180" fontId="45" fillId="0" borderId="0"/>
    <xf numFmtId="180" fontId="7" fillId="0" borderId="0"/>
    <xf numFmtId="180" fontId="45" fillId="0" borderId="0"/>
    <xf numFmtId="180" fontId="7" fillId="0" borderId="0"/>
    <xf numFmtId="180" fontId="45" fillId="0" borderId="0"/>
    <xf numFmtId="180" fontId="45" fillId="0" borderId="0"/>
    <xf numFmtId="180" fontId="45" fillId="0" borderId="0"/>
    <xf numFmtId="180" fontId="7" fillId="0" borderId="0"/>
    <xf numFmtId="180" fontId="7" fillId="0" borderId="0"/>
    <xf numFmtId="180" fontId="7" fillId="0" borderId="0"/>
    <xf numFmtId="180" fontId="7" fillId="0" borderId="0"/>
    <xf numFmtId="180" fontId="7" fillId="0" borderId="0"/>
    <xf numFmtId="180" fontId="45" fillId="0" borderId="0"/>
    <xf numFmtId="180" fontId="7" fillId="0" borderId="0"/>
    <xf numFmtId="180" fontId="45" fillId="0" borderId="0"/>
    <xf numFmtId="180" fontId="7" fillId="0" borderId="0"/>
    <xf numFmtId="180" fontId="7" fillId="0" borderId="0"/>
    <xf numFmtId="180" fontId="7" fillId="0" borderId="0"/>
    <xf numFmtId="180" fontId="45" fillId="0" borderId="0"/>
    <xf numFmtId="180" fontId="45" fillId="0" borderId="0"/>
    <xf numFmtId="180" fontId="7" fillId="0" borderId="0"/>
    <xf numFmtId="180" fontId="45" fillId="0" borderId="0"/>
    <xf numFmtId="180" fontId="7" fillId="0" borderId="0"/>
    <xf numFmtId="180" fontId="7" fillId="0" borderId="0"/>
    <xf numFmtId="180" fontId="45" fillId="0" borderId="0"/>
    <xf numFmtId="180" fontId="45" fillId="0" borderId="0"/>
    <xf numFmtId="180" fontId="45" fillId="0" borderId="0"/>
    <xf numFmtId="180" fontId="7" fillId="0" borderId="0"/>
    <xf numFmtId="180" fontId="7" fillId="0" borderId="0"/>
    <xf numFmtId="180" fontId="7" fillId="0" borderId="0"/>
    <xf numFmtId="180" fontId="45" fillId="0" borderId="0"/>
    <xf numFmtId="180" fontId="7" fillId="0" borderId="0"/>
    <xf numFmtId="180" fontId="45" fillId="0" borderId="0"/>
    <xf numFmtId="180" fontId="45" fillId="0" borderId="0"/>
    <xf numFmtId="180" fontId="45" fillId="0" borderId="0"/>
    <xf numFmtId="180" fontId="45" fillId="0" borderId="0"/>
    <xf numFmtId="180" fontId="45" fillId="0" borderId="0"/>
    <xf numFmtId="180" fontId="7" fillId="0" borderId="0"/>
    <xf numFmtId="180" fontId="45" fillId="0" borderId="0"/>
    <xf numFmtId="180" fontId="7" fillId="0" borderId="0"/>
    <xf numFmtId="180" fontId="45" fillId="0" borderId="0"/>
    <xf numFmtId="180" fontId="45" fillId="0" borderId="0"/>
    <xf numFmtId="180" fontId="7" fillId="0" borderId="0"/>
    <xf numFmtId="180" fontId="45" fillId="0" borderId="0"/>
    <xf numFmtId="180" fontId="45" fillId="0" borderId="0"/>
    <xf numFmtId="180" fontId="45" fillId="0" borderId="0"/>
    <xf numFmtId="180" fontId="7" fillId="0" borderId="0"/>
    <xf numFmtId="180" fontId="45" fillId="0" borderId="0"/>
    <xf numFmtId="180" fontId="45" fillId="0" borderId="0"/>
    <xf numFmtId="180" fontId="7" fillId="0" borderId="0"/>
    <xf numFmtId="180" fontId="7" fillId="0" borderId="0"/>
    <xf numFmtId="180" fontId="45" fillId="0" borderId="0"/>
    <xf numFmtId="180" fontId="45" fillId="0" borderId="0"/>
    <xf numFmtId="180" fontId="7" fillId="0" borderId="0"/>
    <xf numFmtId="180" fontId="7" fillId="0" borderId="0"/>
    <xf numFmtId="180" fontId="7" fillId="0" borderId="0"/>
    <xf numFmtId="180" fontId="45" fillId="0" borderId="0"/>
    <xf numFmtId="180" fontId="45" fillId="0" borderId="0"/>
    <xf numFmtId="180" fontId="45" fillId="0" borderId="0"/>
    <xf numFmtId="180" fontId="45" fillId="0" borderId="0"/>
    <xf numFmtId="180" fontId="7" fillId="0" borderId="0"/>
    <xf numFmtId="180" fontId="45" fillId="0" borderId="0"/>
    <xf numFmtId="180" fontId="7" fillId="0" borderId="0"/>
    <xf numFmtId="180" fontId="7" fillId="0" borderId="0"/>
    <xf numFmtId="180" fontId="45" fillId="0" borderId="0"/>
    <xf numFmtId="180" fontId="45" fillId="0" borderId="0"/>
    <xf numFmtId="180" fontId="45" fillId="0" borderId="0"/>
    <xf numFmtId="180" fontId="7" fillId="0" borderId="0"/>
    <xf numFmtId="180" fontId="7" fillId="0" borderId="0"/>
    <xf numFmtId="180" fontId="45" fillId="0" borderId="0"/>
    <xf numFmtId="180" fontId="45" fillId="0" borderId="0"/>
    <xf numFmtId="43" fontId="13" fillId="0" borderId="0" applyFont="0" applyFill="0" applyBorder="0" applyAlignment="0" applyProtection="0"/>
    <xf numFmtId="43" fontId="13" fillId="0" borderId="0" applyFont="0" applyFill="0" applyBorder="0" applyAlignment="0" applyProtection="0"/>
    <xf numFmtId="180" fontId="45" fillId="0" borderId="0"/>
    <xf numFmtId="180" fontId="7" fillId="0" borderId="0"/>
    <xf numFmtId="180" fontId="7"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7" fillId="0" borderId="0"/>
    <xf numFmtId="180" fontId="45" fillId="0" borderId="0"/>
    <xf numFmtId="43" fontId="13" fillId="0" borderId="0" applyFont="0" applyFill="0" applyBorder="0" applyAlignment="0" applyProtection="0"/>
    <xf numFmtId="43" fontId="13" fillId="0" borderId="0" applyFont="0" applyFill="0" applyBorder="0" applyAlignment="0" applyProtection="0"/>
    <xf numFmtId="180" fontId="45" fillId="0" borderId="0"/>
    <xf numFmtId="180" fontId="7"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7" fillId="0" borderId="0"/>
    <xf numFmtId="180" fontId="45" fillId="0" borderId="0"/>
    <xf numFmtId="43" fontId="13" fillId="0" borderId="0" applyFont="0" applyFill="0" applyBorder="0" applyAlignment="0" applyProtection="0"/>
    <xf numFmtId="43" fontId="13" fillId="0" borderId="0" applyFont="0" applyFill="0" applyBorder="0" applyAlignment="0" applyProtection="0"/>
    <xf numFmtId="180" fontId="45" fillId="0" borderId="0"/>
    <xf numFmtId="180" fontId="7"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7" fillId="0" borderId="0"/>
    <xf numFmtId="180" fontId="13" fillId="0" borderId="0"/>
    <xf numFmtId="180" fontId="13" fillId="0" borderId="0"/>
    <xf numFmtId="180" fontId="7" fillId="0" borderId="0"/>
    <xf numFmtId="180" fontId="13" fillId="0" borderId="0"/>
    <xf numFmtId="9" fontId="13" fillId="0" borderId="0" applyFont="0" applyFill="0" applyBorder="0" applyAlignment="0" applyProtection="0"/>
    <xf numFmtId="180" fontId="7" fillId="0" borderId="12"/>
    <xf numFmtId="180" fontId="7" fillId="0" borderId="0"/>
    <xf numFmtId="180" fontId="7" fillId="58" borderId="22" applyNumberFormat="0" applyFont="0" applyAlignment="0" applyProtection="0"/>
    <xf numFmtId="180" fontId="7" fillId="58" borderId="22" applyNumberFormat="0" applyFont="0" applyAlignment="0" applyProtection="0"/>
    <xf numFmtId="43" fontId="13" fillId="0" borderId="0" applyFont="0" applyFill="0" applyBorder="0" applyAlignment="0" applyProtection="0"/>
    <xf numFmtId="180" fontId="7" fillId="0" borderId="28"/>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7" fillId="0" borderId="12"/>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7"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7" fillId="0" borderId="0"/>
    <xf numFmtId="180" fontId="7" fillId="0" borderId="0"/>
    <xf numFmtId="180" fontId="7" fillId="58" borderId="22" applyNumberFormat="0" applyFont="0" applyAlignment="0" applyProtection="0"/>
    <xf numFmtId="180" fontId="7" fillId="58" borderId="22" applyNumberFormat="0" applyFont="0" applyAlignment="0" applyProtection="0"/>
    <xf numFmtId="180" fontId="7" fillId="58" borderId="22"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7" fillId="58" borderId="22"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80" fontId="7" fillId="0" borderId="28"/>
    <xf numFmtId="180" fontId="13" fillId="0" borderId="0"/>
    <xf numFmtId="180" fontId="7" fillId="0" borderId="0"/>
    <xf numFmtId="180" fontId="7" fillId="0" borderId="0"/>
    <xf numFmtId="180" fontId="7" fillId="0" borderId="0"/>
    <xf numFmtId="180" fontId="13" fillId="0" borderId="0"/>
    <xf numFmtId="180" fontId="7" fillId="0" borderId="0"/>
    <xf numFmtId="44" fontId="7" fillId="0" borderId="0" applyFont="0" applyFill="0" applyBorder="0" applyAlignment="0" applyProtection="0"/>
    <xf numFmtId="180" fontId="71" fillId="0" borderId="0" applyNumberFormat="0" applyFill="0" applyBorder="0" applyAlignment="0" applyProtection="0"/>
    <xf numFmtId="180" fontId="13" fillId="0" borderId="0"/>
    <xf numFmtId="180" fontId="72" fillId="0" borderId="0" applyNumberForma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7" fillId="58" borderId="22" applyNumberFormat="0" applyFont="0" applyAlignment="0" applyProtection="0"/>
    <xf numFmtId="180" fontId="13" fillId="0" borderId="0"/>
    <xf numFmtId="43" fontId="7"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7" fillId="0" borderId="0"/>
    <xf numFmtId="180" fontId="13" fillId="0" borderId="0"/>
    <xf numFmtId="180" fontId="7" fillId="0" borderId="0"/>
    <xf numFmtId="43" fontId="13" fillId="0" borderId="0" applyFont="0" applyFill="0" applyBorder="0" applyAlignment="0" applyProtection="0"/>
    <xf numFmtId="180" fontId="7"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43" fontId="13" fillId="0" borderId="0" applyFont="0" applyFill="0" applyBorder="0" applyAlignment="0" applyProtection="0"/>
    <xf numFmtId="43" fontId="13" fillId="0" borderId="0" applyFont="0" applyFill="0" applyBorder="0" applyAlignment="0" applyProtection="0"/>
    <xf numFmtId="180" fontId="7" fillId="0" borderId="0"/>
    <xf numFmtId="180" fontId="7"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7" fillId="0" borderId="0"/>
    <xf numFmtId="43" fontId="13" fillId="0" borderId="0" applyFont="0" applyFill="0" applyBorder="0" applyAlignment="0" applyProtection="0"/>
    <xf numFmtId="43" fontId="13" fillId="0" borderId="0" applyFont="0" applyFill="0" applyBorder="0" applyAlignment="0" applyProtection="0"/>
    <xf numFmtId="180" fontId="7"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7" fillId="0" borderId="0"/>
    <xf numFmtId="43" fontId="13" fillId="0" borderId="0" applyFont="0" applyFill="0" applyBorder="0" applyAlignment="0" applyProtection="0"/>
    <xf numFmtId="43" fontId="13" fillId="0" borderId="0" applyFont="0" applyFill="0" applyBorder="0" applyAlignment="0" applyProtection="0"/>
    <xf numFmtId="180" fontId="7"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9" fontId="13" fillId="0" borderId="0" applyFont="0" applyFill="0" applyBorder="0" applyAlignment="0" applyProtection="0"/>
    <xf numFmtId="43" fontId="13" fillId="0" borderId="0" applyFont="0" applyFill="0" applyBorder="0" applyAlignment="0" applyProtection="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9" fontId="13" fillId="0" borderId="0" applyFont="0" applyFill="0" applyBorder="0" applyAlignment="0" applyProtection="0"/>
    <xf numFmtId="43" fontId="13" fillId="0" borderId="0" applyFont="0" applyFill="0" applyBorder="0" applyAlignment="0" applyProtection="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0" borderId="0"/>
    <xf numFmtId="180" fontId="7" fillId="0" borderId="0"/>
    <xf numFmtId="180" fontId="13" fillId="0" borderId="0"/>
    <xf numFmtId="180" fontId="7" fillId="0" borderId="0"/>
    <xf numFmtId="44" fontId="7"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9" fontId="13" fillId="0" borderId="0" applyFont="0" applyFill="0" applyBorder="0" applyAlignment="0" applyProtection="0"/>
    <xf numFmtId="43" fontId="13" fillId="0" borderId="0" applyFont="0" applyFill="0" applyBorder="0" applyAlignment="0" applyProtection="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0" borderId="0"/>
    <xf numFmtId="180" fontId="7" fillId="0" borderId="0"/>
    <xf numFmtId="180" fontId="13" fillId="0" borderId="0"/>
    <xf numFmtId="44" fontId="7" fillId="0" borderId="0" applyFont="0" applyFill="0" applyBorder="0" applyAlignment="0" applyProtection="0"/>
    <xf numFmtId="180" fontId="7" fillId="0" borderId="0"/>
    <xf numFmtId="180" fontId="13"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80" fontId="15" fillId="9" borderId="10" applyNumberFormat="0" applyFon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80" fontId="15" fillId="9" borderId="10" applyNumberFormat="0" applyFon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80" fontId="13" fillId="0" borderId="0"/>
    <xf numFmtId="43" fontId="15" fillId="0" borderId="0" applyFont="0" applyFill="0" applyBorder="0" applyAlignment="0" applyProtection="0"/>
    <xf numFmtId="43" fontId="15" fillId="0" borderId="0" applyFont="0" applyFill="0" applyBorder="0" applyAlignment="0" applyProtection="0"/>
    <xf numFmtId="180" fontId="13" fillId="0" borderId="0"/>
    <xf numFmtId="180" fontId="13" fillId="0" borderId="0"/>
    <xf numFmtId="43" fontId="15" fillId="0" borderId="0" applyFont="0" applyFill="0" applyBorder="0" applyAlignment="0" applyProtection="0"/>
    <xf numFmtId="180" fontId="13" fillId="0" borderId="0"/>
    <xf numFmtId="43" fontId="15" fillId="0" borderId="0" applyFont="0" applyFill="0" applyBorder="0" applyAlignment="0" applyProtection="0"/>
    <xf numFmtId="180" fontId="13" fillId="0" borderId="0"/>
    <xf numFmtId="180" fontId="13" fillId="0" borderId="0"/>
    <xf numFmtId="180" fontId="13" fillId="0" borderId="0"/>
    <xf numFmtId="180" fontId="13" fillId="0" borderId="0"/>
    <xf numFmtId="43" fontId="15" fillId="0" borderId="0" applyFont="0" applyFill="0" applyBorder="0" applyAlignment="0" applyProtection="0"/>
    <xf numFmtId="180" fontId="13" fillId="9" borderId="10" applyNumberFormat="0" applyFont="0" applyAlignment="0" applyProtection="0"/>
    <xf numFmtId="43" fontId="15" fillId="0" borderId="0" applyFont="0" applyFill="0" applyBorder="0" applyAlignment="0" applyProtection="0"/>
    <xf numFmtId="43" fontId="15" fillId="0" borderId="0" applyFont="0" applyFill="0" applyBorder="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43" fontId="15" fillId="0" borderId="0" applyFont="0" applyFill="0" applyBorder="0" applyAlignment="0" applyProtection="0"/>
    <xf numFmtId="180" fontId="15" fillId="9" borderId="10" applyNumberFormat="0" applyFon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80" fontId="15" fillId="9" borderId="10" applyNumberFormat="0" applyFont="0" applyAlignment="0" applyProtection="0"/>
    <xf numFmtId="43" fontId="15" fillId="0" borderId="0" applyFont="0" applyFill="0" applyBorder="0" applyAlignment="0" applyProtection="0"/>
    <xf numFmtId="43" fontId="15" fillId="0" borderId="0" applyFont="0" applyFill="0" applyBorder="0" applyAlignment="0" applyProtection="0"/>
    <xf numFmtId="180" fontId="15" fillId="9" borderId="10" applyNumberFormat="0" applyFon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80" fontId="15" fillId="9" borderId="10" applyNumberFormat="0" applyFont="0" applyAlignment="0" applyProtection="0"/>
    <xf numFmtId="180" fontId="13"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80" fontId="15" fillId="9" borderId="10" applyNumberFormat="0" applyFont="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80" fontId="15" fillId="9" borderId="10" applyNumberFormat="0" applyFon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80" fontId="15" fillId="9" borderId="10" applyNumberFormat="0" applyFont="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9"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43" fontId="15" fillId="0" borderId="0" applyFont="0" applyFill="0" applyBorder="0" applyAlignment="0" applyProtection="0"/>
    <xf numFmtId="180" fontId="13" fillId="0" borderId="0"/>
    <xf numFmtId="43" fontId="15" fillId="0" borderId="0" applyFont="0" applyFill="0" applyBorder="0" applyAlignment="0" applyProtection="0"/>
    <xf numFmtId="180" fontId="13"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180" fontId="15" fillId="9" borderId="10" applyNumberFormat="0" applyFon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80" fontId="15" fillId="9" borderId="10" applyNumberFormat="0" applyFon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80" fontId="15" fillId="9" borderId="10" applyNumberFormat="0" applyFont="0" applyAlignment="0" applyProtection="0"/>
    <xf numFmtId="180" fontId="15" fillId="9" borderId="10" applyNumberFormat="0" applyFont="0" applyAlignment="0" applyProtection="0"/>
    <xf numFmtId="43" fontId="15" fillId="0" borderId="0" applyFont="0" applyFill="0" applyBorder="0" applyAlignment="0" applyProtection="0"/>
    <xf numFmtId="43" fontId="15"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9" fontId="13" fillId="0" borderId="0" applyFont="0" applyFill="0" applyBorder="0" applyAlignment="0" applyProtection="0"/>
    <xf numFmtId="43" fontId="13" fillId="0" borderId="0" applyFont="0" applyFill="0" applyBorder="0" applyAlignment="0" applyProtection="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0" borderId="0"/>
    <xf numFmtId="180" fontId="13" fillId="0" borderId="0"/>
    <xf numFmtId="180" fontId="13" fillId="0" borderId="0"/>
    <xf numFmtId="9"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9" fontId="13" fillId="0" borderId="0" applyFont="0" applyFill="0" applyBorder="0" applyAlignment="0" applyProtection="0"/>
    <xf numFmtId="43" fontId="13" fillId="0" borderId="0" applyFont="0" applyFill="0" applyBorder="0" applyAlignment="0" applyProtection="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0" borderId="0"/>
    <xf numFmtId="180" fontId="13" fillId="0" borderId="0"/>
    <xf numFmtId="180" fontId="13" fillId="0" borderId="0"/>
    <xf numFmtId="180" fontId="13" fillId="0" borderId="0"/>
    <xf numFmtId="180" fontId="13" fillId="0" borderId="0"/>
    <xf numFmtId="43" fontId="7"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43" fontId="7"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43" fontId="7"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43" fontId="7"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9" fontId="13" fillId="0" borderId="0" applyFont="0" applyFill="0" applyBorder="0" applyAlignment="0" applyProtection="0"/>
    <xf numFmtId="43" fontId="13" fillId="0" borderId="0" applyFont="0" applyFill="0" applyBorder="0" applyAlignment="0" applyProtection="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0" borderId="0"/>
    <xf numFmtId="180" fontId="13" fillId="0" borderId="0"/>
    <xf numFmtId="44"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43" fontId="13" fillId="0" borderId="0" applyFont="0" applyFill="0" applyBorder="0" applyAlignment="0" applyProtection="0"/>
    <xf numFmtId="43" fontId="13" fillId="0" borderId="0" applyFont="0" applyFill="0" applyBorder="0" applyAlignment="0" applyProtection="0"/>
    <xf numFmtId="180" fontId="13" fillId="0" borderId="0"/>
    <xf numFmtId="43" fontId="13" fillId="0" borderId="0" applyFont="0" applyFill="0" applyBorder="0" applyAlignment="0" applyProtection="0"/>
    <xf numFmtId="18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43" fontId="13" fillId="0" borderId="0" applyFont="0" applyFill="0" applyBorder="0" applyAlignment="0" applyProtection="0"/>
    <xf numFmtId="180" fontId="13" fillId="9" borderId="10" applyNumberFormat="0" applyFont="0" applyAlignment="0" applyProtection="0"/>
    <xf numFmtId="43" fontId="13" fillId="0" borderId="0" applyFont="0" applyFill="0" applyBorder="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43" fontId="13" fillId="0" borderId="0" applyFont="0" applyFill="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43" fontId="13" fillId="0" borderId="0" applyFont="0" applyFill="0" applyBorder="0" applyAlignment="0" applyProtection="0"/>
    <xf numFmtId="180" fontId="13" fillId="0" borderId="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43" fontId="13" fillId="0" borderId="0" applyFont="0" applyFill="0" applyBorder="0" applyAlignment="0" applyProtection="0"/>
    <xf numFmtId="180" fontId="13" fillId="0" borderId="0"/>
    <xf numFmtId="43" fontId="13" fillId="0" borderId="0" applyFont="0" applyFill="0" applyBorder="0" applyAlignment="0" applyProtection="0"/>
    <xf numFmtId="43" fontId="13" fillId="0" borderId="0" applyFont="0" applyFill="0" applyBorder="0" applyAlignment="0" applyProtection="0"/>
    <xf numFmtId="180" fontId="13" fillId="0" borderId="0"/>
    <xf numFmtId="43" fontId="15"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9" fontId="13" fillId="0" borderId="0" applyFont="0" applyFill="0" applyBorder="0" applyAlignment="0" applyProtection="0"/>
    <xf numFmtId="43" fontId="13" fillId="0" borderId="0" applyFont="0" applyFill="0" applyBorder="0" applyAlignment="0" applyProtection="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9" fontId="13" fillId="0" borderId="0" applyFont="0" applyFill="0" applyBorder="0" applyAlignment="0" applyProtection="0"/>
    <xf numFmtId="43" fontId="13" fillId="0" borderId="0" applyFont="0" applyFill="0" applyBorder="0" applyAlignment="0" applyProtection="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0" borderId="0"/>
    <xf numFmtId="43" fontId="15"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9" fontId="13" fillId="0" borderId="0" applyFont="0" applyFill="0" applyBorder="0" applyAlignment="0" applyProtection="0"/>
    <xf numFmtId="43" fontId="13" fillId="0" borderId="0" applyFont="0" applyFill="0" applyBorder="0" applyAlignment="0" applyProtection="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0" borderId="0"/>
    <xf numFmtId="180" fontId="13" fillId="0" borderId="0"/>
    <xf numFmtId="18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44" fontId="7"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43" fontId="13" fillId="0" borderId="0" applyFont="0" applyFill="0" applyBorder="0" applyAlignment="0" applyProtection="0"/>
    <xf numFmtId="43" fontId="15" fillId="0" borderId="0" applyFont="0" applyFill="0" applyBorder="0" applyAlignment="0" applyProtection="0"/>
    <xf numFmtId="18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0" borderId="0"/>
    <xf numFmtId="43" fontId="15" fillId="0" borderId="0" applyFont="0" applyFill="0" applyBorder="0" applyAlignment="0" applyProtection="0"/>
    <xf numFmtId="18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9" fontId="13" fillId="0" borderId="0" applyFont="0" applyFill="0" applyBorder="0" applyAlignment="0" applyProtection="0"/>
    <xf numFmtId="43" fontId="13" fillId="0" borderId="0" applyFont="0" applyFill="0" applyBorder="0" applyAlignment="0" applyProtection="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0" borderId="0"/>
    <xf numFmtId="180" fontId="13" fillId="0" borderId="0"/>
    <xf numFmtId="180" fontId="13" fillId="0" borderId="0"/>
    <xf numFmtId="9"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9" fontId="13" fillId="0" borderId="0" applyFont="0" applyFill="0" applyBorder="0" applyAlignment="0" applyProtection="0"/>
    <xf numFmtId="43" fontId="13" fillId="0" borderId="0" applyFont="0" applyFill="0" applyBorder="0" applyAlignment="0" applyProtection="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9" fontId="13" fillId="0" borderId="0" applyFont="0" applyFill="0" applyBorder="0" applyAlignment="0" applyProtection="0"/>
    <xf numFmtId="43" fontId="13" fillId="0" borderId="0" applyFont="0" applyFill="0" applyBorder="0" applyAlignment="0" applyProtection="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0" borderId="0"/>
    <xf numFmtId="180" fontId="13" fillId="0" borderId="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9" fontId="13" fillId="0" borderId="0" applyFont="0" applyFill="0" applyBorder="0" applyAlignment="0" applyProtection="0"/>
    <xf numFmtId="43" fontId="13" fillId="0" borderId="0" applyFont="0" applyFill="0" applyBorder="0" applyAlignment="0" applyProtection="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9" fontId="13" fillId="0" borderId="0" applyFont="0" applyFill="0" applyBorder="0" applyAlignment="0" applyProtection="0"/>
    <xf numFmtId="43" fontId="13" fillId="0" borderId="0" applyFont="0" applyFill="0" applyBorder="0" applyAlignment="0" applyProtection="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9" fontId="13" fillId="0" borderId="0" applyFont="0" applyFill="0" applyBorder="0" applyAlignment="0" applyProtection="0"/>
    <xf numFmtId="43" fontId="13" fillId="0" borderId="0" applyFont="0" applyFill="0" applyBorder="0" applyAlignment="0" applyProtection="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9" fontId="13" fillId="0" borderId="0" applyFont="0" applyFill="0" applyBorder="0" applyAlignment="0" applyProtection="0"/>
    <xf numFmtId="43" fontId="13" fillId="0" borderId="0" applyFont="0" applyFill="0" applyBorder="0" applyAlignment="0" applyProtection="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9" fontId="13" fillId="0" borderId="0" applyFont="0" applyFill="0" applyBorder="0" applyAlignment="0" applyProtection="0"/>
    <xf numFmtId="43" fontId="13" fillId="0" borderId="0" applyFont="0" applyFill="0" applyBorder="0" applyAlignment="0" applyProtection="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9" fontId="13" fillId="0" borderId="0" applyFont="0" applyFill="0" applyBorder="0" applyAlignment="0" applyProtection="0"/>
    <xf numFmtId="43" fontId="13" fillId="0" borderId="0" applyFont="0" applyFill="0" applyBorder="0" applyAlignment="0" applyProtection="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0" borderId="0"/>
    <xf numFmtId="180" fontId="13" fillId="0" borderId="0"/>
    <xf numFmtId="180" fontId="13" fillId="0" borderId="0"/>
    <xf numFmtId="9"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9" fontId="13" fillId="0" borderId="0" applyFont="0" applyFill="0" applyBorder="0" applyAlignment="0" applyProtection="0"/>
    <xf numFmtId="43" fontId="13" fillId="0" borderId="0" applyFont="0" applyFill="0" applyBorder="0" applyAlignment="0" applyProtection="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9" fontId="13" fillId="0" borderId="0" applyFont="0" applyFill="0" applyBorder="0" applyAlignment="0" applyProtection="0"/>
    <xf numFmtId="43" fontId="13" fillId="0" borderId="0" applyFont="0" applyFill="0" applyBorder="0" applyAlignment="0" applyProtection="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0" borderId="0"/>
    <xf numFmtId="18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43" fontId="13" fillId="0" borderId="0" applyFont="0" applyFill="0" applyBorder="0" applyAlignment="0" applyProtection="0"/>
    <xf numFmtId="43" fontId="13" fillId="0" borderId="0" applyFont="0" applyFill="0" applyBorder="0" applyAlignment="0" applyProtection="0"/>
    <xf numFmtId="180" fontId="13" fillId="0" borderId="0"/>
    <xf numFmtId="43" fontId="13" fillId="0" borderId="0" applyFont="0" applyFill="0" applyBorder="0" applyAlignment="0" applyProtection="0"/>
    <xf numFmtId="18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43" fontId="13" fillId="0" borderId="0" applyFont="0" applyFill="0" applyBorder="0" applyAlignment="0" applyProtection="0"/>
    <xf numFmtId="180" fontId="13" fillId="9" borderId="10" applyNumberFormat="0" applyFont="0" applyAlignment="0" applyProtection="0"/>
    <xf numFmtId="43" fontId="13" fillId="0" borderId="0" applyFont="0" applyFill="0" applyBorder="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43" fontId="13" fillId="0" borderId="0" applyFont="0" applyFill="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43" fontId="13" fillId="0" borderId="0" applyFont="0" applyFill="0" applyBorder="0" applyAlignment="0" applyProtection="0"/>
    <xf numFmtId="18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43" fontId="13" fillId="0" borderId="0" applyFont="0" applyFill="0" applyBorder="0" applyAlignment="0" applyProtection="0"/>
    <xf numFmtId="180" fontId="13" fillId="0" borderId="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9" fontId="13" fillId="0" borderId="0" applyFont="0" applyFill="0" applyBorder="0" applyAlignment="0" applyProtection="0"/>
    <xf numFmtId="43" fontId="13" fillId="0" borderId="0" applyFont="0" applyFill="0" applyBorder="0" applyAlignment="0" applyProtection="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9" fontId="13" fillId="0" borderId="0" applyFont="0" applyFill="0" applyBorder="0" applyAlignment="0" applyProtection="0"/>
    <xf numFmtId="43" fontId="13" fillId="0" borderId="0" applyFont="0" applyFill="0" applyBorder="0" applyAlignment="0" applyProtection="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9" fontId="13" fillId="0" borderId="0" applyFont="0" applyFill="0" applyBorder="0" applyAlignment="0" applyProtection="0"/>
    <xf numFmtId="43" fontId="13" fillId="0" borderId="0" applyFont="0" applyFill="0" applyBorder="0" applyAlignment="0" applyProtection="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0" borderId="0"/>
    <xf numFmtId="180" fontId="13" fillId="0" borderId="0"/>
    <xf numFmtId="18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43" fontId="13" fillId="0" borderId="0" applyFont="0" applyFill="0" applyBorder="0" applyAlignment="0" applyProtection="0"/>
    <xf numFmtId="18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0" borderId="0"/>
    <xf numFmtId="18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9" fontId="13" fillId="0" borderId="0" applyFont="0" applyFill="0" applyBorder="0" applyAlignment="0" applyProtection="0"/>
    <xf numFmtId="43" fontId="13" fillId="0" borderId="0" applyFont="0" applyFill="0" applyBorder="0" applyAlignment="0" applyProtection="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0" borderId="0"/>
    <xf numFmtId="180" fontId="13" fillId="0" borderId="0"/>
    <xf numFmtId="180" fontId="13" fillId="0" borderId="0"/>
    <xf numFmtId="9"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9" fontId="13" fillId="0" borderId="0" applyFont="0" applyFill="0" applyBorder="0" applyAlignment="0" applyProtection="0"/>
    <xf numFmtId="43" fontId="13" fillId="0" borderId="0" applyFont="0" applyFill="0" applyBorder="0" applyAlignment="0" applyProtection="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9" fontId="13" fillId="0" borderId="0" applyFont="0" applyFill="0" applyBorder="0" applyAlignment="0" applyProtection="0"/>
    <xf numFmtId="43" fontId="13" fillId="0" borderId="0" applyFont="0" applyFill="0" applyBorder="0" applyAlignment="0" applyProtection="0"/>
    <xf numFmtId="180" fontId="13" fillId="9" borderId="10" applyNumberFormat="0" applyFont="0" applyAlignment="0" applyProtection="0"/>
    <xf numFmtId="180" fontId="13" fillId="11" borderId="0" applyNumberFormat="0" applyBorder="0" applyAlignment="0" applyProtection="0"/>
    <xf numFmtId="180" fontId="13" fillId="12" borderId="0" applyNumberFormat="0" applyBorder="0" applyAlignment="0" applyProtection="0"/>
    <xf numFmtId="180" fontId="13" fillId="15" borderId="0" applyNumberFormat="0" applyBorder="0" applyAlignment="0" applyProtection="0"/>
    <xf numFmtId="180" fontId="13" fillId="16" borderId="0" applyNumberFormat="0" applyBorder="0" applyAlignment="0" applyProtection="0"/>
    <xf numFmtId="180" fontId="13" fillId="19" borderId="0" applyNumberFormat="0" applyBorder="0" applyAlignment="0" applyProtection="0"/>
    <xf numFmtId="180" fontId="13" fillId="20" borderId="0" applyNumberFormat="0" applyBorder="0" applyAlignment="0" applyProtection="0"/>
    <xf numFmtId="180" fontId="13" fillId="23" borderId="0" applyNumberFormat="0" applyBorder="0" applyAlignment="0" applyProtection="0"/>
    <xf numFmtId="180" fontId="13" fillId="24" borderId="0" applyNumberFormat="0" applyBorder="0" applyAlignment="0" applyProtection="0"/>
    <xf numFmtId="180" fontId="13" fillId="27" borderId="0" applyNumberFormat="0" applyBorder="0" applyAlignment="0" applyProtection="0"/>
    <xf numFmtId="180" fontId="13" fillId="28" borderId="0" applyNumberFormat="0" applyBorder="0" applyAlignment="0" applyProtection="0"/>
    <xf numFmtId="180" fontId="13" fillId="31" borderId="0" applyNumberFormat="0" applyBorder="0" applyAlignment="0" applyProtection="0"/>
    <xf numFmtId="180" fontId="13" fillId="32" borderId="0" applyNumberFormat="0" applyBorder="0" applyAlignment="0" applyProtection="0"/>
    <xf numFmtId="180" fontId="13" fillId="0" borderId="0"/>
    <xf numFmtId="180" fontId="13" fillId="0" borderId="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1"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5"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19"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3"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27"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31"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2"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16"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0"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4"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28"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180" fontId="13" fillId="3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0" borderId="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9" borderId="10" applyNumberFormat="0" applyFont="0" applyAlignment="0" applyProtection="0"/>
    <xf numFmtId="180" fontId="13" fillId="0" borderId="0"/>
    <xf numFmtId="18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7" fillId="0" borderId="0"/>
    <xf numFmtId="180" fontId="81" fillId="0" borderId="0" applyNumberFormat="0" applyFill="0" applyBorder="0" applyAlignment="0" applyProtection="0"/>
    <xf numFmtId="180" fontId="91" fillId="0" borderId="0"/>
    <xf numFmtId="180" fontId="93" fillId="0" borderId="0" applyNumberFormat="0" applyFill="0" applyBorder="0" applyAlignment="0" applyProtection="0">
      <alignment vertical="top"/>
      <protection locked="0"/>
    </xf>
    <xf numFmtId="180" fontId="98" fillId="0" borderId="0" applyNumberFormat="0" applyFill="0" applyBorder="0" applyAlignment="0" applyProtection="0"/>
    <xf numFmtId="180" fontId="99" fillId="0" borderId="3" applyNumberFormat="0" applyFill="0" applyAlignment="0" applyProtection="0"/>
    <xf numFmtId="180" fontId="100" fillId="0" borderId="4" applyNumberFormat="0" applyFill="0" applyAlignment="0" applyProtection="0"/>
    <xf numFmtId="180" fontId="101" fillId="0" borderId="5" applyNumberFormat="0" applyFill="0" applyAlignment="0" applyProtection="0"/>
    <xf numFmtId="180" fontId="101" fillId="0" borderId="0" applyNumberFormat="0" applyFill="0" applyBorder="0" applyAlignment="0" applyProtection="0"/>
    <xf numFmtId="180" fontId="102" fillId="3" borderId="0" applyNumberFormat="0" applyBorder="0" applyAlignment="0" applyProtection="0"/>
    <xf numFmtId="180" fontId="103" fillId="4" borderId="0" applyNumberFormat="0" applyBorder="0" applyAlignment="0" applyProtection="0"/>
    <xf numFmtId="180" fontId="104" fillId="5" borderId="0" applyNumberFormat="0" applyBorder="0" applyAlignment="0" applyProtection="0"/>
    <xf numFmtId="180" fontId="105" fillId="6" borderId="6" applyNumberFormat="0" applyAlignment="0" applyProtection="0"/>
    <xf numFmtId="180" fontId="106" fillId="7" borderId="7" applyNumberFormat="0" applyAlignment="0" applyProtection="0"/>
    <xf numFmtId="180" fontId="107" fillId="7" borderId="6" applyNumberFormat="0" applyAlignment="0" applyProtection="0"/>
    <xf numFmtId="180" fontId="108" fillId="0" borderId="8" applyNumberFormat="0" applyFill="0" applyAlignment="0" applyProtection="0"/>
    <xf numFmtId="180" fontId="97" fillId="8" borderId="9" applyNumberFormat="0" applyAlignment="0" applyProtection="0"/>
    <xf numFmtId="180" fontId="11" fillId="0" borderId="0" applyNumberFormat="0" applyFill="0" applyBorder="0" applyAlignment="0" applyProtection="0"/>
    <xf numFmtId="180" fontId="74" fillId="9" borderId="10" applyNumberFormat="0" applyFont="0" applyAlignment="0" applyProtection="0"/>
    <xf numFmtId="180" fontId="109" fillId="0" borderId="0" applyNumberFormat="0" applyFill="0" applyBorder="0" applyAlignment="0" applyProtection="0"/>
    <xf numFmtId="180" fontId="73" fillId="0" borderId="11" applyNumberFormat="0" applyFill="0" applyAlignment="0" applyProtection="0"/>
    <xf numFmtId="180" fontId="110" fillId="10" borderId="0" applyNumberFormat="0" applyBorder="0" applyAlignment="0" applyProtection="0"/>
    <xf numFmtId="180" fontId="74" fillId="11" borderId="0" applyNumberFormat="0" applyBorder="0" applyAlignment="0" applyProtection="0"/>
    <xf numFmtId="180" fontId="74" fillId="12" borderId="0" applyNumberFormat="0" applyBorder="0" applyAlignment="0" applyProtection="0"/>
    <xf numFmtId="180" fontId="110" fillId="13" borderId="0" applyNumberFormat="0" applyBorder="0" applyAlignment="0" applyProtection="0"/>
    <xf numFmtId="180" fontId="110" fillId="14" borderId="0" applyNumberFormat="0" applyBorder="0" applyAlignment="0" applyProtection="0"/>
    <xf numFmtId="180" fontId="74" fillId="15" borderId="0" applyNumberFormat="0" applyBorder="0" applyAlignment="0" applyProtection="0"/>
    <xf numFmtId="180" fontId="74" fillId="16" borderId="0" applyNumberFormat="0" applyBorder="0" applyAlignment="0" applyProtection="0"/>
    <xf numFmtId="180" fontId="110" fillId="17" borderId="0" applyNumberFormat="0" applyBorder="0" applyAlignment="0" applyProtection="0"/>
    <xf numFmtId="180" fontId="110" fillId="18" borderId="0" applyNumberFormat="0" applyBorder="0" applyAlignment="0" applyProtection="0"/>
    <xf numFmtId="180" fontId="74" fillId="19" borderId="0" applyNumberFormat="0" applyBorder="0" applyAlignment="0" applyProtection="0"/>
    <xf numFmtId="180" fontId="74" fillId="20" borderId="0" applyNumberFormat="0" applyBorder="0" applyAlignment="0" applyProtection="0"/>
    <xf numFmtId="180" fontId="110" fillId="21" borderId="0" applyNumberFormat="0" applyBorder="0" applyAlignment="0" applyProtection="0"/>
    <xf numFmtId="180" fontId="110" fillId="22" borderId="0" applyNumberFormat="0" applyBorder="0" applyAlignment="0" applyProtection="0"/>
    <xf numFmtId="180" fontId="74" fillId="23" borderId="0" applyNumberFormat="0" applyBorder="0" applyAlignment="0" applyProtection="0"/>
    <xf numFmtId="180" fontId="74" fillId="24" borderId="0" applyNumberFormat="0" applyBorder="0" applyAlignment="0" applyProtection="0"/>
    <xf numFmtId="180" fontId="110" fillId="25" borderId="0" applyNumberFormat="0" applyBorder="0" applyAlignment="0" applyProtection="0"/>
    <xf numFmtId="180" fontId="110" fillId="26" borderId="0" applyNumberFormat="0" applyBorder="0" applyAlignment="0" applyProtection="0"/>
    <xf numFmtId="180" fontId="74" fillId="27" borderId="0" applyNumberFormat="0" applyBorder="0" applyAlignment="0" applyProtection="0"/>
    <xf numFmtId="180" fontId="74" fillId="28" borderId="0" applyNumberFormat="0" applyBorder="0" applyAlignment="0" applyProtection="0"/>
    <xf numFmtId="180" fontId="110" fillId="29" borderId="0" applyNumberFormat="0" applyBorder="0" applyAlignment="0" applyProtection="0"/>
    <xf numFmtId="180" fontId="110" fillId="30" borderId="0" applyNumberFormat="0" applyBorder="0" applyAlignment="0" applyProtection="0"/>
    <xf numFmtId="180" fontId="74" fillId="31" borderId="0" applyNumberFormat="0" applyBorder="0" applyAlignment="0" applyProtection="0"/>
    <xf numFmtId="180" fontId="74" fillId="32" borderId="0" applyNumberFormat="0" applyBorder="0" applyAlignment="0" applyProtection="0"/>
    <xf numFmtId="180" fontId="110" fillId="33" borderId="0" applyNumberFormat="0" applyBorder="0" applyAlignment="0" applyProtection="0"/>
    <xf numFmtId="43" fontId="74" fillId="0" borderId="0" applyFont="0" applyFill="0" applyBorder="0" applyAlignment="0" applyProtection="0"/>
    <xf numFmtId="180" fontId="74" fillId="0" borderId="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180" fontId="7" fillId="0" borderId="34"/>
    <xf numFmtId="180" fontId="7" fillId="0" borderId="34"/>
    <xf numFmtId="180" fontId="7" fillId="0" borderId="34"/>
    <xf numFmtId="180" fontId="7" fillId="0" borderId="34"/>
    <xf numFmtId="180" fontId="7" fillId="0" borderId="34"/>
    <xf numFmtId="180" fontId="7" fillId="0" borderId="34"/>
    <xf numFmtId="180" fontId="7" fillId="0" borderId="34"/>
    <xf numFmtId="180" fontId="7" fillId="0" borderId="34"/>
    <xf numFmtId="180" fontId="7" fillId="0" borderId="34"/>
    <xf numFmtId="180" fontId="7" fillId="0" borderId="34"/>
    <xf numFmtId="180" fontId="7" fillId="0" borderId="34"/>
    <xf numFmtId="180" fontId="7" fillId="0" borderId="34"/>
    <xf numFmtId="180" fontId="7" fillId="0" borderId="34"/>
    <xf numFmtId="180" fontId="7" fillId="0" borderId="34"/>
    <xf numFmtId="180" fontId="7" fillId="0" borderId="34"/>
    <xf numFmtId="180" fontId="7" fillId="0" borderId="34"/>
    <xf numFmtId="180" fontId="7" fillId="0" borderId="34"/>
    <xf numFmtId="180" fontId="7" fillId="0" borderId="34"/>
    <xf numFmtId="180" fontId="7" fillId="0" borderId="34"/>
    <xf numFmtId="180" fontId="7" fillId="0" borderId="34"/>
    <xf numFmtId="49" fontId="7" fillId="0" borderId="35">
      <alignment vertical="center" wrapText="1"/>
    </xf>
    <xf numFmtId="49" fontId="7" fillId="0" borderId="35">
      <alignment vertical="center" wrapText="1"/>
    </xf>
    <xf numFmtId="49" fontId="7" fillId="0" borderId="35">
      <alignment vertical="center" wrapText="1"/>
    </xf>
    <xf numFmtId="49" fontId="7" fillId="0" borderId="35">
      <alignment vertical="center" wrapText="1"/>
    </xf>
    <xf numFmtId="49" fontId="7" fillId="0" borderId="35">
      <alignment vertical="center" wrapText="1"/>
    </xf>
    <xf numFmtId="49" fontId="7" fillId="0" borderId="35">
      <alignment vertical="center" wrapText="1"/>
    </xf>
    <xf numFmtId="49" fontId="7" fillId="0" borderId="35">
      <alignment vertical="center" wrapText="1"/>
    </xf>
    <xf numFmtId="49" fontId="7" fillId="0" borderId="35">
      <alignment vertical="center" wrapText="1"/>
    </xf>
    <xf numFmtId="49" fontId="7" fillId="0" borderId="35">
      <alignment vertical="center" wrapText="1"/>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9" fontId="7" fillId="0" borderId="35">
      <alignment horizontal="justify" vertical="center" wrapText="1"/>
    </xf>
    <xf numFmtId="49" fontId="7" fillId="0" borderId="35">
      <alignment horizontal="justify" vertical="center" wrapText="1"/>
    </xf>
    <xf numFmtId="49" fontId="7" fillId="0" borderId="35">
      <alignment horizontal="justify" vertical="center" wrapText="1"/>
    </xf>
    <xf numFmtId="49" fontId="7" fillId="0" borderId="35">
      <alignment horizontal="justify" vertical="center" wrapText="1"/>
    </xf>
    <xf numFmtId="49" fontId="7" fillId="0" borderId="35">
      <alignment horizontal="justify" vertical="center" wrapText="1"/>
    </xf>
    <xf numFmtId="49" fontId="7" fillId="0" borderId="35">
      <alignment horizontal="justify" vertical="center" wrapText="1"/>
    </xf>
    <xf numFmtId="49" fontId="7" fillId="0" borderId="35">
      <alignment horizontal="justify" vertical="center" wrapText="1"/>
    </xf>
    <xf numFmtId="49" fontId="7" fillId="0" borderId="35">
      <alignment horizontal="justify" vertical="center" wrapText="1"/>
    </xf>
    <xf numFmtId="49" fontId="7" fillId="0" borderId="35">
      <alignment horizontal="justify" vertical="center" wrapText="1"/>
    </xf>
    <xf numFmtId="169" fontId="7" fillId="0" borderId="35">
      <alignment horizontal="center" vertical="center"/>
    </xf>
    <xf numFmtId="169" fontId="7" fillId="0" borderId="35">
      <alignment horizontal="center" vertical="center"/>
    </xf>
    <xf numFmtId="169" fontId="7" fillId="0" borderId="35">
      <alignment horizontal="center" vertical="center"/>
    </xf>
    <xf numFmtId="169" fontId="7" fillId="0" borderId="35">
      <alignment horizontal="center" vertical="center"/>
    </xf>
    <xf numFmtId="169" fontId="7" fillId="0" borderId="35">
      <alignment horizontal="center" vertical="center"/>
    </xf>
    <xf numFmtId="169" fontId="7" fillId="0" borderId="35">
      <alignment horizontal="center" vertical="center"/>
    </xf>
    <xf numFmtId="169" fontId="7" fillId="0" borderId="35">
      <alignment horizontal="center" vertical="center"/>
    </xf>
    <xf numFmtId="169" fontId="7" fillId="0" borderId="35">
      <alignment horizontal="center" vertical="center"/>
    </xf>
    <xf numFmtId="169" fontId="7" fillId="0" borderId="35">
      <alignment horizontal="center" vertical="center"/>
    </xf>
    <xf numFmtId="170" fontId="49" fillId="60" borderId="34"/>
    <xf numFmtId="170" fontId="49" fillId="60" borderId="34"/>
    <xf numFmtId="170" fontId="49" fillId="60" borderId="34"/>
    <xf numFmtId="170" fontId="49" fillId="60" borderId="34"/>
    <xf numFmtId="170" fontId="49" fillId="60" borderId="34"/>
    <xf numFmtId="170" fontId="49" fillId="0" borderId="36"/>
    <xf numFmtId="170" fontId="49" fillId="0" borderId="36"/>
    <xf numFmtId="170" fontId="49" fillId="0" borderId="36"/>
    <xf numFmtId="170" fontId="49" fillId="0" borderId="36"/>
    <xf numFmtId="170" fontId="49" fillId="0" borderId="36"/>
    <xf numFmtId="170" fontId="49" fillId="0" borderId="37"/>
    <xf numFmtId="170" fontId="49" fillId="0" borderId="37"/>
    <xf numFmtId="170" fontId="49" fillId="0" borderId="37"/>
    <xf numFmtId="170" fontId="49" fillId="0" borderId="37"/>
    <xf numFmtId="170" fontId="49" fillId="0" borderId="37"/>
    <xf numFmtId="171" fontId="33" fillId="0" borderId="38">
      <alignment wrapText="1"/>
    </xf>
    <xf numFmtId="171" fontId="33" fillId="0" borderId="38">
      <alignment wrapText="1"/>
    </xf>
    <xf numFmtId="171" fontId="33" fillId="0" borderId="38">
      <alignment wrapText="1"/>
    </xf>
    <xf numFmtId="171" fontId="33" fillId="0" borderId="38">
      <alignment wrapText="1"/>
    </xf>
    <xf numFmtId="171" fontId="33" fillId="0" borderId="38">
      <alignment wrapText="1"/>
    </xf>
    <xf numFmtId="180" fontId="7" fillId="0" borderId="39"/>
    <xf numFmtId="180" fontId="7" fillId="0" borderId="39"/>
    <xf numFmtId="180" fontId="7" fillId="0" borderId="39"/>
    <xf numFmtId="180" fontId="7" fillId="0" borderId="39"/>
    <xf numFmtId="180" fontId="7" fillId="0" borderId="39"/>
    <xf numFmtId="180" fontId="7" fillId="0" borderId="39"/>
    <xf numFmtId="180" fontId="7" fillId="0" borderId="39"/>
    <xf numFmtId="180" fontId="7" fillId="0" borderId="39"/>
    <xf numFmtId="180" fontId="7" fillId="0" borderId="39"/>
    <xf numFmtId="180" fontId="7" fillId="0" borderId="39"/>
    <xf numFmtId="180" fontId="7" fillId="0" borderId="39"/>
    <xf numFmtId="180" fontId="7" fillId="0" borderId="39"/>
    <xf numFmtId="180" fontId="7" fillId="0" borderId="39"/>
    <xf numFmtId="180" fontId="7" fillId="0" borderId="39"/>
    <xf numFmtId="180" fontId="7" fillId="0" borderId="39"/>
    <xf numFmtId="180" fontId="7" fillId="0" borderId="39"/>
    <xf numFmtId="180" fontId="7" fillId="0" borderId="39"/>
    <xf numFmtId="180" fontId="7" fillId="0" borderId="39"/>
    <xf numFmtId="180" fontId="7" fillId="0" borderId="39"/>
    <xf numFmtId="180" fontId="7" fillId="0" borderId="39"/>
    <xf numFmtId="168" fontId="34" fillId="0" borderId="38"/>
    <xf numFmtId="180" fontId="7" fillId="0" borderId="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180" fontId="13" fillId="0" borderId="0"/>
    <xf numFmtId="9" fontId="13" fillId="0" borderId="0" applyFont="0" applyFill="0" applyBorder="0" applyAlignment="0" applyProtection="0"/>
    <xf numFmtId="43" fontId="13" fillId="0" borderId="0" applyFont="0" applyFill="0" applyBorder="0" applyAlignment="0" applyProtection="0"/>
    <xf numFmtId="43" fontId="74" fillId="0" borderId="0" applyFont="0" applyFill="0" applyBorder="0" applyAlignment="0" applyProtection="0"/>
    <xf numFmtId="180" fontId="13" fillId="0" borderId="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180" fontId="40" fillId="0" borderId="0"/>
    <xf numFmtId="180" fontId="6" fillId="0" borderId="0"/>
    <xf numFmtId="180" fontId="5" fillId="0" borderId="0"/>
    <xf numFmtId="180" fontId="4" fillId="0" borderId="0"/>
    <xf numFmtId="180" fontId="4" fillId="0" borderId="0"/>
    <xf numFmtId="180" fontId="4" fillId="0" borderId="0"/>
    <xf numFmtId="180" fontId="4" fillId="0" borderId="0"/>
    <xf numFmtId="180" fontId="4" fillId="0" borderId="0"/>
    <xf numFmtId="44" fontId="7" fillId="0" borderId="0" applyFont="0" applyFill="0" applyBorder="0" applyAlignment="0" applyProtection="0"/>
    <xf numFmtId="180" fontId="3" fillId="0" borderId="0"/>
    <xf numFmtId="7" fontId="40" fillId="0" borderId="0" applyFont="0" applyFill="0" applyBorder="0" applyAlignment="0" applyProtection="0"/>
    <xf numFmtId="180" fontId="3" fillId="0" borderId="0"/>
    <xf numFmtId="180" fontId="3" fillId="0" borderId="0"/>
    <xf numFmtId="180" fontId="3" fillId="0" borderId="0"/>
    <xf numFmtId="43" fontId="7"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43" fontId="7"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43" fontId="7"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43" fontId="7" fillId="0" borderId="0" applyFont="0" applyFill="0" applyBorder="0" applyAlignment="0" applyProtection="0"/>
    <xf numFmtId="180" fontId="3" fillId="0" borderId="0"/>
    <xf numFmtId="180" fontId="3" fillId="0" borderId="0"/>
    <xf numFmtId="180" fontId="3" fillId="0" borderId="0"/>
    <xf numFmtId="43" fontId="7"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7" fontId="40" fillId="0" borderId="0" applyFont="0" applyFill="0" applyBorder="0" applyAlignment="0" applyProtection="0"/>
    <xf numFmtId="43" fontId="3" fillId="0" borderId="0" applyFont="0" applyFill="0" applyBorder="0" applyAlignment="0" applyProtection="0"/>
    <xf numFmtId="7" fontId="40"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7" fontId="40" fillId="0" borderId="0" applyFont="0" applyFill="0" applyBorder="0" applyAlignment="0" applyProtection="0"/>
    <xf numFmtId="43" fontId="3" fillId="0" borderId="0" applyFont="0" applyFill="0" applyBorder="0" applyAlignment="0" applyProtection="0"/>
    <xf numFmtId="7"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9" fontId="3" fillId="0" borderId="0" applyFont="0" applyFill="0" applyBorder="0" applyAlignment="0" applyProtection="0"/>
    <xf numFmtId="43" fontId="3" fillId="0" borderId="0" applyFont="0" applyFill="0" applyBorder="0" applyAlignment="0" applyProtection="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0" borderId="0"/>
    <xf numFmtId="180" fontId="3" fillId="0" borderId="0"/>
    <xf numFmtId="44" fontId="7"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43" fontId="7"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9" fontId="3" fillId="0" borderId="0" applyFont="0" applyFill="0" applyBorder="0" applyAlignment="0" applyProtection="0"/>
    <xf numFmtId="43" fontId="3" fillId="0" borderId="0" applyFont="0" applyFill="0" applyBorder="0" applyAlignment="0" applyProtection="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9" fontId="3" fillId="0" borderId="0" applyFont="0" applyFill="0" applyBorder="0" applyAlignment="0" applyProtection="0"/>
    <xf numFmtId="43" fontId="3" fillId="0" borderId="0" applyFont="0" applyFill="0" applyBorder="0" applyAlignment="0" applyProtection="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0" borderId="0"/>
    <xf numFmtId="180" fontId="3" fillId="0" borderId="0"/>
    <xf numFmtId="44" fontId="7"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9" fontId="3" fillId="0" borderId="0" applyFont="0" applyFill="0" applyBorder="0" applyAlignment="0" applyProtection="0"/>
    <xf numFmtId="43" fontId="3" fillId="0" borderId="0" applyFont="0" applyFill="0" applyBorder="0" applyAlignment="0" applyProtection="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0" borderId="0"/>
    <xf numFmtId="180" fontId="3" fillId="0" borderId="0"/>
    <xf numFmtId="44" fontId="7" fillId="0" borderId="0" applyFont="0" applyFill="0" applyBorder="0" applyAlignment="0" applyProtection="0"/>
    <xf numFmtId="180" fontId="3"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80" fontId="3" fillId="0" borderId="0"/>
    <xf numFmtId="43" fontId="15" fillId="0" borderId="0" applyFont="0" applyFill="0" applyBorder="0" applyAlignment="0" applyProtection="0"/>
    <xf numFmtId="43" fontId="15" fillId="0" borderId="0" applyFont="0" applyFill="0" applyBorder="0" applyAlignment="0" applyProtection="0"/>
    <xf numFmtId="180" fontId="3" fillId="0" borderId="0"/>
    <xf numFmtId="180" fontId="3" fillId="0" borderId="0"/>
    <xf numFmtId="43" fontId="15" fillId="0" borderId="0" applyFont="0" applyFill="0" applyBorder="0" applyAlignment="0" applyProtection="0"/>
    <xf numFmtId="180" fontId="3" fillId="0" borderId="0"/>
    <xf numFmtId="43" fontId="15" fillId="0" borderId="0" applyFont="0" applyFill="0" applyBorder="0" applyAlignment="0" applyProtection="0"/>
    <xf numFmtId="180" fontId="3" fillId="0" borderId="0"/>
    <xf numFmtId="180" fontId="3" fillId="0" borderId="0"/>
    <xf numFmtId="180" fontId="3" fillId="0" borderId="0"/>
    <xf numFmtId="180" fontId="3" fillId="0" borderId="0"/>
    <xf numFmtId="43" fontId="15" fillId="0" borderId="0" applyFont="0" applyFill="0" applyBorder="0" applyAlignment="0" applyProtection="0"/>
    <xf numFmtId="180" fontId="3" fillId="9" borderId="10" applyNumberFormat="0" applyFont="0" applyAlignment="0" applyProtection="0"/>
    <xf numFmtId="43" fontId="15" fillId="0" borderId="0" applyFont="0" applyFill="0" applyBorder="0" applyAlignment="0" applyProtection="0"/>
    <xf numFmtId="43" fontId="15" fillId="0" borderId="0" applyFont="0" applyFill="0" applyBorder="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80" fontId="3"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9"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43" fontId="15" fillId="0" borderId="0" applyFont="0" applyFill="0" applyBorder="0" applyAlignment="0" applyProtection="0"/>
    <xf numFmtId="180" fontId="3" fillId="0" borderId="0"/>
    <xf numFmtId="43" fontId="15" fillId="0" borderId="0" applyFont="0" applyFill="0" applyBorder="0" applyAlignment="0" applyProtection="0"/>
    <xf numFmtId="180" fontId="3"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9" fontId="3" fillId="0" borderId="0" applyFont="0" applyFill="0" applyBorder="0" applyAlignment="0" applyProtection="0"/>
    <xf numFmtId="43" fontId="3" fillId="0" borderId="0" applyFont="0" applyFill="0" applyBorder="0" applyAlignment="0" applyProtection="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0" borderId="0"/>
    <xf numFmtId="180" fontId="3" fillId="0" borderId="0"/>
    <xf numFmtId="180" fontId="3" fillId="0" borderId="0"/>
    <xf numFmtId="9"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9" fontId="3" fillId="0" borderId="0" applyFont="0" applyFill="0" applyBorder="0" applyAlignment="0" applyProtection="0"/>
    <xf numFmtId="43" fontId="3" fillId="0" borderId="0" applyFont="0" applyFill="0" applyBorder="0" applyAlignment="0" applyProtection="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0" borderId="0"/>
    <xf numFmtId="180" fontId="3" fillId="0" borderId="0"/>
    <xf numFmtId="180" fontId="3" fillId="0" borderId="0"/>
    <xf numFmtId="180" fontId="3" fillId="0" borderId="0"/>
    <xf numFmtId="180" fontId="3" fillId="0" borderId="0"/>
    <xf numFmtId="43" fontId="7"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43" fontId="7"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43" fontId="7"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43" fontId="7"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9" fontId="3" fillId="0" borderId="0" applyFont="0" applyFill="0" applyBorder="0" applyAlignment="0" applyProtection="0"/>
    <xf numFmtId="43" fontId="3" fillId="0" borderId="0" applyFont="0" applyFill="0" applyBorder="0" applyAlignment="0" applyProtection="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0" borderId="0"/>
    <xf numFmtId="180" fontId="3" fillId="0" borderId="0"/>
    <xf numFmtId="44"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43" fontId="3" fillId="0" borderId="0" applyFont="0" applyFill="0" applyBorder="0" applyAlignment="0" applyProtection="0"/>
    <xf numFmtId="43" fontId="3" fillId="0" borderId="0" applyFont="0" applyFill="0" applyBorder="0" applyAlignment="0" applyProtection="0"/>
    <xf numFmtId="180" fontId="3" fillId="0" borderId="0"/>
    <xf numFmtId="43" fontId="3" fillId="0" borderId="0" applyFont="0" applyFill="0" applyBorder="0" applyAlignment="0" applyProtection="0"/>
    <xf numFmtId="18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43" fontId="3" fillId="0" borderId="0" applyFont="0" applyFill="0" applyBorder="0" applyAlignment="0" applyProtection="0"/>
    <xf numFmtId="180" fontId="3" fillId="9" borderId="10" applyNumberFormat="0" applyFont="0" applyAlignment="0" applyProtection="0"/>
    <xf numFmtId="43" fontId="3" fillId="0" borderId="0" applyFont="0" applyFill="0" applyBorder="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43" fontId="3" fillId="0" borderId="0" applyFont="0" applyFill="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43" fontId="3" fillId="0" borderId="0" applyFont="0" applyFill="0" applyBorder="0" applyAlignment="0" applyProtection="0"/>
    <xf numFmtId="180" fontId="3" fillId="0" borderId="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43" fontId="3" fillId="0" borderId="0" applyFont="0" applyFill="0" applyBorder="0" applyAlignment="0" applyProtection="0"/>
    <xf numFmtId="180" fontId="3" fillId="0" borderId="0"/>
    <xf numFmtId="43" fontId="3" fillId="0" borderId="0" applyFont="0" applyFill="0" applyBorder="0" applyAlignment="0" applyProtection="0"/>
    <xf numFmtId="43" fontId="3" fillId="0" borderId="0" applyFont="0" applyFill="0" applyBorder="0" applyAlignment="0" applyProtection="0"/>
    <xf numFmtId="180" fontId="3" fillId="0" borderId="0"/>
    <xf numFmtId="43" fontId="15"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9" fontId="3" fillId="0" borderId="0" applyFont="0" applyFill="0" applyBorder="0" applyAlignment="0" applyProtection="0"/>
    <xf numFmtId="43" fontId="3" fillId="0" borderId="0" applyFont="0" applyFill="0" applyBorder="0" applyAlignment="0" applyProtection="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9" fontId="3" fillId="0" borderId="0" applyFont="0" applyFill="0" applyBorder="0" applyAlignment="0" applyProtection="0"/>
    <xf numFmtId="43" fontId="3" fillId="0" borderId="0" applyFont="0" applyFill="0" applyBorder="0" applyAlignment="0" applyProtection="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0" borderId="0"/>
    <xf numFmtId="43" fontId="15"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9" fontId="3" fillId="0" borderId="0" applyFont="0" applyFill="0" applyBorder="0" applyAlignment="0" applyProtection="0"/>
    <xf numFmtId="43" fontId="3" fillId="0" borderId="0" applyFont="0" applyFill="0" applyBorder="0" applyAlignment="0" applyProtection="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0" borderId="0"/>
    <xf numFmtId="180" fontId="3" fillId="0" borderId="0"/>
    <xf numFmtId="18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44" fontId="7"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43" fontId="3" fillId="0" borderId="0" applyFont="0" applyFill="0" applyBorder="0" applyAlignment="0" applyProtection="0"/>
    <xf numFmtId="43" fontId="15" fillId="0" borderId="0" applyFont="0" applyFill="0" applyBorder="0" applyAlignment="0" applyProtection="0"/>
    <xf numFmtId="18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0" borderId="0"/>
    <xf numFmtId="43" fontId="15" fillId="0" borderId="0" applyFont="0" applyFill="0" applyBorder="0" applyAlignment="0" applyProtection="0"/>
    <xf numFmtId="18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9" fontId="3" fillId="0" borderId="0" applyFont="0" applyFill="0" applyBorder="0" applyAlignment="0" applyProtection="0"/>
    <xf numFmtId="43" fontId="3" fillId="0" borderId="0" applyFont="0" applyFill="0" applyBorder="0" applyAlignment="0" applyProtection="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0" borderId="0"/>
    <xf numFmtId="180" fontId="3" fillId="0" borderId="0"/>
    <xf numFmtId="180" fontId="3" fillId="0" borderId="0"/>
    <xf numFmtId="9"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9" fontId="3" fillId="0" borderId="0" applyFont="0" applyFill="0" applyBorder="0" applyAlignment="0" applyProtection="0"/>
    <xf numFmtId="43" fontId="3" fillId="0" borderId="0" applyFont="0" applyFill="0" applyBorder="0" applyAlignment="0" applyProtection="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9" fontId="3" fillId="0" borderId="0" applyFont="0" applyFill="0" applyBorder="0" applyAlignment="0" applyProtection="0"/>
    <xf numFmtId="43" fontId="3" fillId="0" borderId="0" applyFont="0" applyFill="0" applyBorder="0" applyAlignment="0" applyProtection="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0" borderId="0"/>
    <xf numFmtId="180" fontId="3" fillId="0" borderId="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9" fontId="3" fillId="0" borderId="0" applyFont="0" applyFill="0" applyBorder="0" applyAlignment="0" applyProtection="0"/>
    <xf numFmtId="43" fontId="3" fillId="0" borderId="0" applyFont="0" applyFill="0" applyBorder="0" applyAlignment="0" applyProtection="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9" fontId="3" fillId="0" borderId="0" applyFont="0" applyFill="0" applyBorder="0" applyAlignment="0" applyProtection="0"/>
    <xf numFmtId="43" fontId="3" fillId="0" borderId="0" applyFont="0" applyFill="0" applyBorder="0" applyAlignment="0" applyProtection="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9" fontId="3" fillId="0" borderId="0" applyFont="0" applyFill="0" applyBorder="0" applyAlignment="0" applyProtection="0"/>
    <xf numFmtId="43" fontId="3" fillId="0" borderId="0" applyFont="0" applyFill="0" applyBorder="0" applyAlignment="0" applyProtection="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9" fontId="3" fillId="0" borderId="0" applyFont="0" applyFill="0" applyBorder="0" applyAlignment="0" applyProtection="0"/>
    <xf numFmtId="43" fontId="3" fillId="0" borderId="0" applyFont="0" applyFill="0" applyBorder="0" applyAlignment="0" applyProtection="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9" fontId="3" fillId="0" borderId="0" applyFont="0" applyFill="0" applyBorder="0" applyAlignment="0" applyProtection="0"/>
    <xf numFmtId="43" fontId="3" fillId="0" borderId="0" applyFont="0" applyFill="0" applyBorder="0" applyAlignment="0" applyProtection="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9" fontId="3" fillId="0" borderId="0" applyFont="0" applyFill="0" applyBorder="0" applyAlignment="0" applyProtection="0"/>
    <xf numFmtId="43" fontId="3" fillId="0" borderId="0" applyFont="0" applyFill="0" applyBorder="0" applyAlignment="0" applyProtection="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0" borderId="0"/>
    <xf numFmtId="180" fontId="3" fillId="0" borderId="0"/>
    <xf numFmtId="180" fontId="3" fillId="0" borderId="0"/>
    <xf numFmtId="9"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9" fontId="3" fillId="0" borderId="0" applyFont="0" applyFill="0" applyBorder="0" applyAlignment="0" applyProtection="0"/>
    <xf numFmtId="43" fontId="3" fillId="0" borderId="0" applyFont="0" applyFill="0" applyBorder="0" applyAlignment="0" applyProtection="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9" fontId="3" fillId="0" borderId="0" applyFont="0" applyFill="0" applyBorder="0" applyAlignment="0" applyProtection="0"/>
    <xf numFmtId="43" fontId="3" fillId="0" borderId="0" applyFont="0" applyFill="0" applyBorder="0" applyAlignment="0" applyProtection="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0" borderId="0"/>
    <xf numFmtId="18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43" fontId="3" fillId="0" borderId="0" applyFont="0" applyFill="0" applyBorder="0" applyAlignment="0" applyProtection="0"/>
    <xf numFmtId="43" fontId="3" fillId="0" borderId="0" applyFont="0" applyFill="0" applyBorder="0" applyAlignment="0" applyProtection="0"/>
    <xf numFmtId="180" fontId="3" fillId="0" borderId="0"/>
    <xf numFmtId="43" fontId="3" fillId="0" borderId="0" applyFont="0" applyFill="0" applyBorder="0" applyAlignment="0" applyProtection="0"/>
    <xf numFmtId="18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43" fontId="3" fillId="0" borderId="0" applyFont="0" applyFill="0" applyBorder="0" applyAlignment="0" applyProtection="0"/>
    <xf numFmtId="180" fontId="3" fillId="9" borderId="10" applyNumberFormat="0" applyFont="0" applyAlignment="0" applyProtection="0"/>
    <xf numFmtId="43" fontId="3" fillId="0" borderId="0" applyFont="0" applyFill="0" applyBorder="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43" fontId="3" fillId="0" borderId="0" applyFont="0" applyFill="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43" fontId="3" fillId="0" borderId="0" applyFont="0" applyFill="0" applyBorder="0" applyAlignment="0" applyProtection="0"/>
    <xf numFmtId="18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43" fontId="3" fillId="0" borderId="0" applyFont="0" applyFill="0" applyBorder="0" applyAlignment="0" applyProtection="0"/>
    <xf numFmtId="180" fontId="3" fillId="0" borderId="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9" fontId="3" fillId="0" borderId="0" applyFont="0" applyFill="0" applyBorder="0" applyAlignment="0" applyProtection="0"/>
    <xf numFmtId="43" fontId="3" fillId="0" borderId="0" applyFont="0" applyFill="0" applyBorder="0" applyAlignment="0" applyProtection="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9" fontId="3" fillId="0" borderId="0" applyFont="0" applyFill="0" applyBorder="0" applyAlignment="0" applyProtection="0"/>
    <xf numFmtId="43" fontId="3" fillId="0" borderId="0" applyFont="0" applyFill="0" applyBorder="0" applyAlignment="0" applyProtection="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9" fontId="3" fillId="0" borderId="0" applyFont="0" applyFill="0" applyBorder="0" applyAlignment="0" applyProtection="0"/>
    <xf numFmtId="43" fontId="3" fillId="0" borderId="0" applyFont="0" applyFill="0" applyBorder="0" applyAlignment="0" applyProtection="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0" borderId="0"/>
    <xf numFmtId="180" fontId="3" fillId="0" borderId="0"/>
    <xf numFmtId="18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43" fontId="3" fillId="0" borderId="0" applyFont="0" applyFill="0" applyBorder="0" applyAlignment="0" applyProtection="0"/>
    <xf numFmtId="18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0" borderId="0"/>
    <xf numFmtId="18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9" fontId="3" fillId="0" borderId="0" applyFont="0" applyFill="0" applyBorder="0" applyAlignment="0" applyProtection="0"/>
    <xf numFmtId="43" fontId="3" fillId="0" borderId="0" applyFont="0" applyFill="0" applyBorder="0" applyAlignment="0" applyProtection="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0" borderId="0"/>
    <xf numFmtId="180" fontId="3" fillId="0" borderId="0"/>
    <xf numFmtId="180" fontId="3" fillId="0" borderId="0"/>
    <xf numFmtId="9"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9" fontId="3" fillId="0" borderId="0" applyFont="0" applyFill="0" applyBorder="0" applyAlignment="0" applyProtection="0"/>
    <xf numFmtId="43" fontId="3" fillId="0" borderId="0" applyFont="0" applyFill="0" applyBorder="0" applyAlignment="0" applyProtection="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9" fontId="3" fillId="0" borderId="0" applyFont="0" applyFill="0" applyBorder="0" applyAlignment="0" applyProtection="0"/>
    <xf numFmtId="43" fontId="3" fillId="0" borderId="0" applyFont="0" applyFill="0" applyBorder="0" applyAlignment="0" applyProtection="0"/>
    <xf numFmtId="180" fontId="3" fillId="9" borderId="10" applyNumberFormat="0" applyFont="0" applyAlignment="0" applyProtection="0"/>
    <xf numFmtId="180" fontId="3" fillId="11" borderId="0" applyNumberFormat="0" applyBorder="0" applyAlignment="0" applyProtection="0"/>
    <xf numFmtId="180" fontId="3" fillId="12" borderId="0" applyNumberFormat="0" applyBorder="0" applyAlignment="0" applyProtection="0"/>
    <xf numFmtId="180" fontId="3" fillId="15" borderId="0" applyNumberFormat="0" applyBorder="0" applyAlignment="0" applyProtection="0"/>
    <xf numFmtId="180" fontId="3" fillId="16" borderId="0" applyNumberFormat="0" applyBorder="0" applyAlignment="0" applyProtection="0"/>
    <xf numFmtId="180" fontId="3" fillId="19" borderId="0" applyNumberFormat="0" applyBorder="0" applyAlignment="0" applyProtection="0"/>
    <xf numFmtId="180" fontId="3" fillId="20" borderId="0" applyNumberFormat="0" applyBorder="0" applyAlignment="0" applyProtection="0"/>
    <xf numFmtId="180" fontId="3" fillId="23" borderId="0" applyNumberFormat="0" applyBorder="0" applyAlignment="0" applyProtection="0"/>
    <xf numFmtId="180" fontId="3" fillId="24" borderId="0" applyNumberFormat="0" applyBorder="0" applyAlignment="0" applyProtection="0"/>
    <xf numFmtId="180" fontId="3" fillId="27" borderId="0" applyNumberFormat="0" applyBorder="0" applyAlignment="0" applyProtection="0"/>
    <xf numFmtId="180" fontId="3" fillId="28" borderId="0" applyNumberFormat="0" applyBorder="0" applyAlignment="0" applyProtection="0"/>
    <xf numFmtId="180" fontId="3" fillId="31" borderId="0" applyNumberFormat="0" applyBorder="0" applyAlignment="0" applyProtection="0"/>
    <xf numFmtId="180" fontId="3" fillId="32" borderId="0" applyNumberFormat="0" applyBorder="0" applyAlignment="0" applyProtection="0"/>
    <xf numFmtId="180" fontId="3" fillId="0" borderId="0"/>
    <xf numFmtId="180" fontId="3" fillId="0" borderId="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1"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5"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19"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3"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27"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31"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2"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16"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0"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4"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28"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18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9" borderId="10" applyNumberFormat="0" applyFont="0" applyAlignment="0" applyProtection="0"/>
    <xf numFmtId="180" fontId="3" fillId="0" borderId="0"/>
    <xf numFmtId="18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180" fontId="3" fillId="0" borderId="0"/>
    <xf numFmtId="9" fontId="3" fillId="0" borderId="0" applyFont="0" applyFill="0" applyBorder="0" applyAlignment="0" applyProtection="0"/>
    <xf numFmtId="43" fontId="3" fillId="0" borderId="0" applyFont="0" applyFill="0" applyBorder="0" applyAlignment="0" applyProtection="0"/>
    <xf numFmtId="43" fontId="74" fillId="0" borderId="0" applyFont="0" applyFill="0" applyBorder="0" applyAlignment="0" applyProtection="0"/>
    <xf numFmtId="180" fontId="3" fillId="0" borderId="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180" fontId="2" fillId="0" borderId="0"/>
    <xf numFmtId="9" fontId="74" fillId="0" borderId="0" applyFont="0" applyFill="0" applyBorder="0" applyAlignment="0" applyProtection="0"/>
    <xf numFmtId="180" fontId="1" fillId="0" borderId="0"/>
    <xf numFmtId="180" fontId="133" fillId="0" borderId="0"/>
    <xf numFmtId="180" fontId="73" fillId="70" borderId="2">
      <alignment horizontal="center" vertical="center" wrapText="1"/>
    </xf>
    <xf numFmtId="180" fontId="73" fillId="70" borderId="2">
      <alignment horizontal="center" vertical="center" wrapText="1"/>
    </xf>
    <xf numFmtId="180" fontId="7" fillId="0" borderId="0"/>
  </cellStyleXfs>
  <cellXfs count="1043">
    <xf numFmtId="180" fontId="0" fillId="0" borderId="0" xfId="0"/>
    <xf numFmtId="165" fontId="7" fillId="0" borderId="0" xfId="0" applyNumberFormat="1" applyFont="1" applyFill="1" applyBorder="1"/>
    <xf numFmtId="180" fontId="10" fillId="0" borderId="2" xfId="0" applyFont="1" applyFill="1" applyBorder="1" applyAlignment="1">
      <alignment horizontal="center" vertical="center" wrapText="1"/>
    </xf>
    <xf numFmtId="164" fontId="7" fillId="0" borderId="0" xfId="1" applyNumberFormat="1" applyFont="1" applyFill="1" applyBorder="1" applyAlignment="1">
      <alignment horizontal="left"/>
    </xf>
    <xf numFmtId="2" fontId="7" fillId="0" borderId="0" xfId="0" applyNumberFormat="1" applyFont="1" applyFill="1" applyBorder="1" applyAlignment="1">
      <alignment horizontal="right" vertical="center"/>
    </xf>
    <xf numFmtId="180" fontId="0" fillId="0" borderId="0" xfId="0" applyFill="1"/>
    <xf numFmtId="180" fontId="0" fillId="2" borderId="0" xfId="0" applyFill="1"/>
    <xf numFmtId="180" fontId="11" fillId="0" borderId="0" xfId="0" applyFont="1"/>
    <xf numFmtId="180" fontId="11" fillId="2" borderId="0" xfId="0" applyFont="1" applyFill="1"/>
    <xf numFmtId="164" fontId="7" fillId="0" borderId="0" xfId="0" applyNumberFormat="1" applyFont="1" applyFill="1" applyBorder="1" applyAlignment="1">
      <alignment horizontal="right" wrapText="1"/>
    </xf>
    <xf numFmtId="180" fontId="10" fillId="0" borderId="0" xfId="0" applyFont="1" applyFill="1" applyBorder="1" applyAlignment="1">
      <alignment horizontal="center" vertical="center" wrapText="1"/>
    </xf>
    <xf numFmtId="180" fontId="9" fillId="0" borderId="2" xfId="0" applyFont="1" applyFill="1" applyBorder="1" applyAlignment="1">
      <alignment horizontal="center" vertical="center" wrapText="1"/>
    </xf>
    <xf numFmtId="2" fontId="7" fillId="0" borderId="1" xfId="0" applyNumberFormat="1" applyFont="1" applyFill="1" applyBorder="1" applyAlignment="1">
      <alignment horizontal="right" vertical="center"/>
    </xf>
    <xf numFmtId="180" fontId="9" fillId="0" borderId="0" xfId="0" applyFont="1" applyFill="1" applyBorder="1" applyAlignment="1">
      <alignment horizontal="center" vertical="center" wrapText="1"/>
    </xf>
    <xf numFmtId="180" fontId="9" fillId="0" borderId="0" xfId="0" applyFont="1" applyFill="1" applyBorder="1" applyAlignment="1">
      <alignment horizontal="center" vertical="center"/>
    </xf>
    <xf numFmtId="180" fontId="0" fillId="0" borderId="0" xfId="0" applyFill="1" applyAlignment="1">
      <alignment wrapText="1"/>
    </xf>
    <xf numFmtId="180" fontId="0" fillId="0" borderId="0" xfId="0" applyFill="1" applyAlignment="1">
      <alignment horizontal="left"/>
    </xf>
    <xf numFmtId="180" fontId="0" fillId="62" borderId="0" xfId="0" applyFill="1" applyAlignment="1">
      <alignment wrapText="1"/>
    </xf>
    <xf numFmtId="180" fontId="10" fillId="0" borderId="2" xfId="0" applyFont="1" applyFill="1" applyBorder="1" applyAlignment="1">
      <alignment horizontal="center" vertical="center"/>
    </xf>
    <xf numFmtId="180" fontId="0" fillId="0" borderId="0" xfId="0" applyFill="1" applyAlignment="1"/>
    <xf numFmtId="180" fontId="9" fillId="63" borderId="0" xfId="1" applyNumberFormat="1" applyFont="1" applyFill="1" applyBorder="1" applyAlignment="1">
      <alignment horizontal="left" wrapText="1"/>
    </xf>
    <xf numFmtId="180" fontId="0" fillId="0" borderId="0" xfId="0" applyBorder="1"/>
    <xf numFmtId="164" fontId="7" fillId="0" borderId="0" xfId="1" applyNumberFormat="1" applyFont="1" applyFill="1" applyBorder="1" applyAlignment="1">
      <alignment horizontal="left" wrapText="1"/>
    </xf>
    <xf numFmtId="164" fontId="9" fillId="0" borderId="2" xfId="299" applyNumberFormat="1" applyFont="1" applyFill="1" applyBorder="1" applyAlignment="1">
      <alignment horizontal="right" wrapText="1"/>
    </xf>
    <xf numFmtId="164" fontId="83" fillId="0" borderId="0" xfId="0" applyNumberFormat="1" applyFont="1" applyFill="1" applyAlignment="1"/>
    <xf numFmtId="164" fontId="9" fillId="0" borderId="2" xfId="0" applyNumberFormat="1" applyFont="1" applyFill="1" applyBorder="1" applyAlignment="1">
      <alignment horizontal="right" vertical="center" wrapText="1"/>
    </xf>
    <xf numFmtId="164" fontId="74" fillId="0" borderId="0" xfId="1" applyNumberFormat="1" applyFont="1" applyFill="1" applyBorder="1" applyAlignment="1">
      <alignment vertical="top" wrapText="1"/>
    </xf>
    <xf numFmtId="180" fontId="9" fillId="0" borderId="1" xfId="0" applyFont="1" applyFill="1" applyBorder="1" applyAlignment="1">
      <alignment horizontal="right"/>
    </xf>
    <xf numFmtId="180" fontId="7" fillId="0" borderId="0" xfId="2" applyFont="1" applyFill="1" applyBorder="1" applyAlignment="1"/>
    <xf numFmtId="164" fontId="9" fillId="0" borderId="30" xfId="0" applyNumberFormat="1" applyFont="1" applyFill="1" applyBorder="1" applyAlignment="1">
      <alignment horizontal="right" wrapText="1"/>
    </xf>
    <xf numFmtId="164" fontId="9" fillId="0" borderId="2" xfId="0" applyNumberFormat="1" applyFont="1" applyFill="1" applyBorder="1" applyAlignment="1">
      <alignment horizontal="right" wrapText="1"/>
    </xf>
    <xf numFmtId="180" fontId="0" fillId="0" borderId="0" xfId="0" applyFont="1"/>
    <xf numFmtId="164" fontId="7" fillId="0" borderId="0" xfId="0" applyNumberFormat="1" applyFont="1" applyFill="1" applyBorder="1" applyAlignment="1">
      <alignment horizontal="right"/>
    </xf>
    <xf numFmtId="180" fontId="0" fillId="0" borderId="0" xfId="0" applyFill="1" applyProtection="1">
      <protection hidden="1"/>
    </xf>
    <xf numFmtId="164" fontId="0" fillId="0" borderId="0" xfId="0" applyNumberFormat="1"/>
    <xf numFmtId="180" fontId="78" fillId="0" borderId="0" xfId="0" applyFont="1"/>
    <xf numFmtId="180" fontId="0" fillId="65" borderId="0" xfId="0" applyFill="1"/>
    <xf numFmtId="180" fontId="78" fillId="0" borderId="0" xfId="0" applyFont="1" applyAlignment="1">
      <alignment wrapText="1"/>
    </xf>
    <xf numFmtId="180" fontId="78" fillId="0" borderId="0" xfId="0" applyFont="1" applyFill="1" applyAlignment="1">
      <alignment vertical="top" wrapText="1"/>
    </xf>
    <xf numFmtId="180" fontId="84" fillId="63" borderId="0" xfId="1" applyNumberFormat="1" applyFont="1" applyFill="1" applyBorder="1" applyAlignment="1">
      <alignment horizontal="left" wrapText="1"/>
    </xf>
    <xf numFmtId="180" fontId="89" fillId="0" borderId="0" xfId="0" applyFont="1" applyFill="1" applyBorder="1" applyAlignment="1"/>
    <xf numFmtId="180" fontId="89" fillId="0" borderId="0" xfId="0" applyFont="1" applyFill="1" applyBorder="1"/>
    <xf numFmtId="180" fontId="89" fillId="0" borderId="0" xfId="0" applyFont="1" applyFill="1" applyBorder="1" applyAlignment="1">
      <alignment vertical="center"/>
    </xf>
    <xf numFmtId="180" fontId="84" fillId="63" borderId="0" xfId="1" applyNumberFormat="1" applyFont="1" applyFill="1" applyBorder="1" applyAlignment="1">
      <alignment horizontal="left"/>
    </xf>
    <xf numFmtId="49" fontId="89" fillId="0" borderId="0" xfId="0" applyNumberFormat="1" applyFont="1" applyFill="1" applyBorder="1" applyAlignment="1"/>
    <xf numFmtId="180" fontId="90" fillId="0" borderId="0" xfId="16815" applyNumberFormat="1" applyFont="1" applyFill="1" applyBorder="1" applyAlignment="1">
      <alignment vertical="top"/>
    </xf>
    <xf numFmtId="180" fontId="0" fillId="65" borderId="0" xfId="0" applyFill="1" applyAlignment="1">
      <alignment horizontal="left" vertical="top"/>
    </xf>
    <xf numFmtId="175" fontId="92" fillId="0" borderId="0" xfId="16816" applyNumberFormat="1" applyFont="1" applyAlignment="1"/>
    <xf numFmtId="180" fontId="78" fillId="0" borderId="0" xfId="0" applyFont="1" applyAlignment="1">
      <alignment vertical="top" wrapText="1"/>
    </xf>
    <xf numFmtId="14" fontId="14" fillId="0" borderId="0" xfId="0" applyNumberFormat="1" applyFont="1" applyAlignment="1">
      <alignment horizontal="left"/>
    </xf>
    <xf numFmtId="180" fontId="78" fillId="0" borderId="0" xfId="0" applyFont="1" applyAlignment="1">
      <alignment vertical="center"/>
    </xf>
    <xf numFmtId="180" fontId="94" fillId="0" borderId="0" xfId="0" applyFont="1" applyAlignment="1">
      <alignment horizontal="center" vertical="center"/>
    </xf>
    <xf numFmtId="180" fontId="0" fillId="0" borderId="0" xfId="0" applyAlignment="1"/>
    <xf numFmtId="180" fontId="78" fillId="0" borderId="0" xfId="0" applyFont="1" applyAlignment="1">
      <alignment vertical="center" wrapText="1"/>
    </xf>
    <xf numFmtId="180" fontId="0" fillId="0" borderId="0" xfId="0" applyFill="1" applyAlignment="1">
      <alignment horizontal="center" wrapText="1"/>
    </xf>
    <xf numFmtId="175" fontId="14" fillId="0" borderId="0" xfId="16816" applyNumberFormat="1" applyFont="1" applyAlignment="1"/>
    <xf numFmtId="180" fontId="95" fillId="69" borderId="0" xfId="0" applyFont="1" applyFill="1"/>
    <xf numFmtId="180" fontId="0" fillId="2" borderId="0" xfId="0" applyFill="1" applyAlignment="1">
      <alignment wrapText="1"/>
    </xf>
    <xf numFmtId="180" fontId="0" fillId="0" borderId="0" xfId="0" applyAlignment="1">
      <alignment wrapText="1"/>
    </xf>
    <xf numFmtId="180" fontId="73" fillId="34" borderId="0" xfId="0" applyFont="1" applyFill="1" applyAlignment="1">
      <alignment wrapText="1"/>
    </xf>
    <xf numFmtId="180" fontId="0" fillId="34" borderId="0" xfId="0" applyFill="1" applyAlignment="1">
      <alignment wrapText="1"/>
    </xf>
    <xf numFmtId="180" fontId="73" fillId="62" borderId="0" xfId="0" applyFont="1" applyFill="1" applyAlignment="1">
      <alignment wrapText="1"/>
    </xf>
    <xf numFmtId="180" fontId="53" fillId="68" borderId="0" xfId="1" applyNumberFormat="1" applyFont="1" applyFill="1" applyBorder="1" applyAlignment="1">
      <alignment horizontal="left" vertical="center"/>
    </xf>
    <xf numFmtId="180" fontId="0" fillId="66" borderId="0" xfId="0" applyFill="1"/>
    <xf numFmtId="180" fontId="73" fillId="66" borderId="0" xfId="0" applyFont="1" applyFill="1" applyAlignment="1">
      <alignment vertical="top"/>
    </xf>
    <xf numFmtId="180" fontId="81" fillId="0" borderId="0" xfId="16815" applyFill="1" applyAlignment="1">
      <alignment vertical="top" wrapText="1"/>
    </xf>
    <xf numFmtId="180" fontId="84" fillId="2" borderId="0" xfId="0" applyFont="1" applyFill="1" applyBorder="1" applyAlignment="1"/>
    <xf numFmtId="180" fontId="78" fillId="2" borderId="0" xfId="0" applyFont="1" applyFill="1"/>
    <xf numFmtId="180" fontId="84" fillId="2" borderId="0" xfId="0" applyFont="1" applyFill="1" applyBorder="1" applyAlignment="1">
      <alignment wrapText="1"/>
    </xf>
    <xf numFmtId="180" fontId="0" fillId="0" borderId="0" xfId="0" applyFill="1" applyAlignment="1">
      <alignment horizontal="right"/>
    </xf>
    <xf numFmtId="2" fontId="7" fillId="0" borderId="0" xfId="0" applyNumberFormat="1" applyFont="1" applyFill="1" applyBorder="1" applyAlignment="1">
      <alignment horizontal="right" vertical="center"/>
    </xf>
    <xf numFmtId="164" fontId="9" fillId="0" borderId="1" xfId="0" applyNumberFormat="1" applyFont="1" applyFill="1" applyBorder="1" applyAlignment="1">
      <alignment horizontal="right" wrapText="1"/>
    </xf>
    <xf numFmtId="180" fontId="0" fillId="0" borderId="0" xfId="0" applyFill="1" applyBorder="1"/>
    <xf numFmtId="180" fontId="0" fillId="0" borderId="0" xfId="0"/>
    <xf numFmtId="164" fontId="7" fillId="0" borderId="0" xfId="1" applyNumberFormat="1" applyFont="1" applyFill="1" applyBorder="1" applyAlignment="1">
      <alignment horizontal="left"/>
    </xf>
    <xf numFmtId="180" fontId="0" fillId="0" borderId="0" xfId="0"/>
    <xf numFmtId="180" fontId="0" fillId="0" borderId="0" xfId="0" applyAlignment="1"/>
    <xf numFmtId="173" fontId="7" fillId="0" borderId="0" xfId="0" applyNumberFormat="1" applyFont="1" applyFill="1" applyBorder="1" applyAlignment="1">
      <alignment horizontal="right" vertical="center"/>
    </xf>
    <xf numFmtId="180" fontId="0" fillId="0" borderId="0" xfId="0" applyFill="1"/>
    <xf numFmtId="164" fontId="9" fillId="0" borderId="0" xfId="0" applyNumberFormat="1" applyFont="1" applyFill="1" applyBorder="1" applyAlignment="1">
      <alignment horizontal="left" vertical="top" wrapText="1"/>
    </xf>
    <xf numFmtId="2" fontId="0" fillId="0" borderId="0" xfId="0" applyNumberFormat="1"/>
    <xf numFmtId="180" fontId="73" fillId="0" borderId="41" xfId="0" applyFont="1" applyBorder="1" applyAlignment="1">
      <alignment horizontal="right"/>
    </xf>
    <xf numFmtId="2" fontId="73" fillId="0" borderId="2" xfId="0" applyNumberFormat="1" applyFont="1" applyBorder="1"/>
    <xf numFmtId="180" fontId="10" fillId="34" borderId="2" xfId="0" applyFont="1" applyFill="1" applyBorder="1" applyAlignment="1">
      <alignment horizontal="center" vertical="center" wrapText="1"/>
    </xf>
    <xf numFmtId="180" fontId="9" fillId="34" borderId="2" xfId="0" applyFont="1" applyFill="1" applyBorder="1" applyAlignment="1">
      <alignment horizontal="center" vertical="center" wrapText="1"/>
    </xf>
    <xf numFmtId="180" fontId="9" fillId="2" borderId="2" xfId="0" applyFont="1" applyFill="1" applyBorder="1" applyAlignment="1">
      <alignment horizontal="center" vertical="center"/>
    </xf>
    <xf numFmtId="180" fontId="9" fillId="34" borderId="2" xfId="0" applyFont="1" applyFill="1" applyBorder="1" applyAlignment="1">
      <alignment horizontal="center" vertical="center"/>
    </xf>
    <xf numFmtId="2" fontId="7" fillId="0" borderId="0" xfId="0" applyNumberFormat="1" applyFont="1" applyBorder="1" applyAlignment="1"/>
    <xf numFmtId="174" fontId="7" fillId="0" borderId="30" xfId="0" applyNumberFormat="1" applyFont="1" applyBorder="1" applyAlignment="1">
      <alignment horizontal="left"/>
    </xf>
    <xf numFmtId="180" fontId="11" fillId="0" borderId="0" xfId="0" applyFont="1" applyFill="1"/>
    <xf numFmtId="180" fontId="111" fillId="0" borderId="0" xfId="0" applyFont="1" applyBorder="1" applyAlignment="1">
      <alignment vertical="top" wrapText="1"/>
    </xf>
    <xf numFmtId="180" fontId="78" fillId="0" borderId="0" xfId="0" applyFont="1" applyFill="1"/>
    <xf numFmtId="180" fontId="0" fillId="0" borderId="0" xfId="0" applyFont="1" applyFill="1" applyBorder="1" applyAlignment="1">
      <alignment horizontal="left" vertical="center"/>
    </xf>
    <xf numFmtId="10" fontId="9" fillId="0" borderId="1" xfId="0" applyNumberFormat="1" applyFont="1" applyFill="1" applyBorder="1" applyAlignment="1">
      <alignment horizontal="right" wrapText="1"/>
    </xf>
    <xf numFmtId="164" fontId="9" fillId="64" borderId="30" xfId="0" applyNumberFormat="1" applyFont="1" applyFill="1" applyBorder="1" applyAlignment="1">
      <alignment horizontal="right" wrapText="1"/>
    </xf>
    <xf numFmtId="10" fontId="9" fillId="64" borderId="1" xfId="0" applyNumberFormat="1" applyFont="1" applyFill="1" applyBorder="1" applyAlignment="1">
      <alignment horizontal="right" wrapText="1"/>
    </xf>
    <xf numFmtId="180" fontId="7" fillId="0" borderId="0" xfId="1" applyNumberFormat="1" applyFont="1" applyFill="1" applyBorder="1" applyAlignment="1">
      <alignment vertical="top" wrapText="1"/>
    </xf>
    <xf numFmtId="164" fontId="7" fillId="0" borderId="0" xfId="1" applyNumberFormat="1" applyFont="1" applyFill="1" applyBorder="1" applyAlignment="1">
      <alignment vertical="top" wrapText="1"/>
    </xf>
    <xf numFmtId="180" fontId="0" fillId="0" borderId="0" xfId="0" applyFill="1" applyBorder="1" applyAlignment="1">
      <alignment wrapText="1"/>
    </xf>
    <xf numFmtId="180" fontId="0" fillId="0" borderId="0" xfId="0" applyFont="1" applyFill="1" applyBorder="1" applyAlignment="1">
      <alignment horizontal="left"/>
    </xf>
    <xf numFmtId="180" fontId="0" fillId="0" borderId="0" xfId="0" applyAlignment="1">
      <alignment horizontal="left"/>
    </xf>
    <xf numFmtId="180" fontId="0" fillId="62" borderId="0" xfId="0" applyFont="1" applyFill="1" applyAlignment="1">
      <alignment wrapText="1"/>
    </xf>
    <xf numFmtId="173" fontId="7" fillId="0" borderId="42" xfId="0" applyNumberFormat="1" applyFont="1" applyFill="1" applyBorder="1" applyAlignment="1">
      <alignment horizontal="right" vertical="center"/>
    </xf>
    <xf numFmtId="180" fontId="0" fillId="0" borderId="0" xfId="0" applyFont="1" applyFill="1" applyBorder="1" applyAlignment="1">
      <alignment vertical="top"/>
    </xf>
    <xf numFmtId="180" fontId="7" fillId="0" borderId="0" xfId="0" applyFont="1" applyFill="1" applyBorder="1" applyAlignment="1">
      <alignment vertical="top"/>
    </xf>
    <xf numFmtId="180" fontId="0" fillId="0" borderId="0" xfId="0" applyFont="1" applyFill="1" applyBorder="1"/>
    <xf numFmtId="180" fontId="114" fillId="0" borderId="0" xfId="0" applyFont="1" applyFill="1" applyBorder="1" applyAlignment="1">
      <alignment vertical="top"/>
    </xf>
    <xf numFmtId="10" fontId="7" fillId="0" borderId="0" xfId="0" applyNumberFormat="1" applyFont="1" applyFill="1" applyAlignment="1">
      <alignment horizontal="right" vertical="center"/>
    </xf>
    <xf numFmtId="180" fontId="0" fillId="0" borderId="0" xfId="0"/>
    <xf numFmtId="180" fontId="0" fillId="0" borderId="0" xfId="0"/>
    <xf numFmtId="180" fontId="0" fillId="0" borderId="0" xfId="0" applyAlignment="1"/>
    <xf numFmtId="173" fontId="7" fillId="0" borderId="0" xfId="0" applyNumberFormat="1" applyFont="1" applyFill="1" applyBorder="1" applyAlignment="1">
      <alignment horizontal="right" vertical="center"/>
    </xf>
    <xf numFmtId="180" fontId="115" fillId="0" borderId="0" xfId="0" applyFont="1" applyFill="1" applyBorder="1" applyAlignment="1" applyProtection="1">
      <alignment horizontal="center" vertical="top"/>
    </xf>
    <xf numFmtId="180" fontId="74" fillId="0" borderId="0" xfId="16860"/>
    <xf numFmtId="173" fontId="7" fillId="0" borderId="0" xfId="16860" applyNumberFormat="1" applyFont="1" applyFill="1" applyBorder="1" applyAlignment="1">
      <alignment horizontal="right" vertical="center"/>
    </xf>
    <xf numFmtId="180" fontId="82" fillId="0" borderId="0" xfId="0" applyFont="1" applyFill="1" applyBorder="1" applyAlignment="1"/>
    <xf numFmtId="180" fontId="0" fillId="0" borderId="0" xfId="0" applyBorder="1" applyAlignment="1">
      <alignment horizontal="left"/>
    </xf>
    <xf numFmtId="180" fontId="9" fillId="70" borderId="0" xfId="0" applyFont="1" applyFill="1" applyBorder="1" applyAlignment="1" applyProtection="1">
      <alignment horizontal="center" vertical="center"/>
    </xf>
    <xf numFmtId="1" fontId="7" fillId="0" borderId="0" xfId="0" applyNumberFormat="1" applyFont="1" applyFill="1" applyBorder="1" applyAlignment="1">
      <alignment horizontal="right" vertical="center"/>
    </xf>
    <xf numFmtId="4" fontId="7" fillId="64" borderId="0" xfId="0" applyNumberFormat="1" applyFont="1" applyFill="1" applyAlignment="1">
      <alignment horizontal="right" vertical="center"/>
    </xf>
    <xf numFmtId="165" fontId="0" fillId="0" borderId="0" xfId="0" applyNumberFormat="1" applyFont="1" applyFill="1"/>
    <xf numFmtId="164" fontId="7" fillId="0" borderId="0" xfId="1" applyNumberFormat="1" applyFont="1" applyFill="1" applyBorder="1" applyAlignment="1">
      <alignment horizontal="left" wrapText="1"/>
    </xf>
    <xf numFmtId="173" fontId="7" fillId="0" borderId="0" xfId="0" applyNumberFormat="1" applyFont="1" applyFill="1" applyBorder="1" applyAlignment="1">
      <alignment horizontal="right" vertical="center"/>
    </xf>
    <xf numFmtId="164" fontId="9" fillId="0" borderId="0" xfId="0" applyNumberFormat="1" applyFont="1" applyFill="1" applyBorder="1" applyAlignment="1">
      <alignment horizontal="right" wrapText="1"/>
    </xf>
    <xf numFmtId="164" fontId="9" fillId="0" borderId="41" xfId="0" applyNumberFormat="1" applyFont="1" applyFill="1" applyBorder="1" applyAlignment="1">
      <alignment horizontal="right" wrapText="1"/>
    </xf>
    <xf numFmtId="165" fontId="9" fillId="0" borderId="2" xfId="0" applyNumberFormat="1" applyFont="1" applyFill="1" applyBorder="1" applyAlignment="1">
      <alignment horizontal="right" vertical="center" wrapText="1"/>
    </xf>
    <xf numFmtId="180" fontId="0" fillId="0" borderId="0" xfId="0"/>
    <xf numFmtId="164" fontId="9" fillId="64" borderId="2" xfId="0" applyNumberFormat="1" applyFont="1" applyFill="1" applyBorder="1" applyAlignment="1">
      <alignment horizontal="right" wrapText="1"/>
    </xf>
    <xf numFmtId="180" fontId="0" fillId="0" borderId="0" xfId="0" applyAlignment="1">
      <alignment horizontal="left" vertical="top"/>
    </xf>
    <xf numFmtId="164" fontId="9" fillId="0" borderId="2" xfId="1" applyNumberFormat="1" applyFont="1" applyFill="1" applyBorder="1" applyAlignment="1">
      <alignment horizontal="right" wrapText="1"/>
    </xf>
    <xf numFmtId="180" fontId="0" fillId="0" borderId="0" xfId="0" applyAlignment="1"/>
    <xf numFmtId="178" fontId="7" fillId="0" borderId="0" xfId="0" applyNumberFormat="1" applyFont="1" applyFill="1" applyAlignment="1">
      <alignment horizontal="right" vertical="center"/>
    </xf>
    <xf numFmtId="164" fontId="0" fillId="0" borderId="0" xfId="0" applyNumberFormat="1"/>
    <xf numFmtId="4" fontId="0" fillId="0" borderId="0" xfId="0" applyNumberFormat="1"/>
    <xf numFmtId="180" fontId="9" fillId="0" borderId="2" xfId="0" applyFont="1" applyFill="1" applyBorder="1" applyAlignment="1">
      <alignment horizontal="center" vertical="center" wrapText="1"/>
    </xf>
    <xf numFmtId="180" fontId="7" fillId="0" borderId="0" xfId="1" applyNumberFormat="1" applyFont="1" applyFill="1" applyBorder="1" applyAlignment="1">
      <alignment horizontal="left"/>
    </xf>
    <xf numFmtId="164" fontId="9" fillId="0" borderId="2" xfId="0" applyNumberFormat="1" applyFont="1" applyFill="1" applyBorder="1" applyAlignment="1">
      <alignment horizontal="right" wrapText="1"/>
    </xf>
    <xf numFmtId="180" fontId="0" fillId="0" borderId="0" xfId="0" applyFont="1" applyFill="1"/>
    <xf numFmtId="173" fontId="7" fillId="0" borderId="17" xfId="0" applyNumberFormat="1" applyFont="1" applyFill="1" applyBorder="1" applyAlignment="1">
      <alignment horizontal="right" vertical="center"/>
    </xf>
    <xf numFmtId="4" fontId="7" fillId="0" borderId="0" xfId="0" applyNumberFormat="1" applyFont="1" applyFill="1" applyAlignment="1">
      <alignment horizontal="right" vertical="center"/>
    </xf>
    <xf numFmtId="178" fontId="9" fillId="0" borderId="2" xfId="0" applyNumberFormat="1" applyFont="1" applyFill="1" applyBorder="1" applyAlignment="1">
      <alignment horizontal="right" wrapText="1"/>
    </xf>
    <xf numFmtId="180" fontId="73" fillId="0" borderId="0" xfId="16860" applyFont="1"/>
    <xf numFmtId="180" fontId="7" fillId="0" borderId="0" xfId="0" applyFont="1" applyFill="1" applyBorder="1" applyAlignment="1">
      <alignment horizontal="left" vertical="center" wrapText="1"/>
    </xf>
    <xf numFmtId="180" fontId="112" fillId="0" borderId="0" xfId="0" applyFont="1" applyBorder="1" applyAlignment="1">
      <alignment vertical="top" wrapText="1"/>
    </xf>
    <xf numFmtId="180" fontId="0" fillId="72" borderId="48" xfId="0" applyFill="1" applyBorder="1"/>
    <xf numFmtId="180" fontId="112" fillId="72" borderId="54" xfId="0" applyFont="1" applyFill="1" applyBorder="1" applyAlignment="1">
      <alignment vertical="top" wrapText="1"/>
    </xf>
    <xf numFmtId="180" fontId="112" fillId="72" borderId="55" xfId="0" applyFont="1" applyFill="1" applyBorder="1" applyAlignment="1">
      <alignment vertical="top" wrapText="1"/>
    </xf>
    <xf numFmtId="164" fontId="9" fillId="0" borderId="41" xfId="0" applyNumberFormat="1" applyFont="1" applyFill="1" applyBorder="1" applyAlignment="1">
      <alignment horizontal="left" vertical="top" wrapText="1"/>
    </xf>
    <xf numFmtId="180" fontId="82" fillId="0" borderId="42" xfId="0" applyFont="1" applyFill="1" applyBorder="1" applyAlignment="1">
      <alignment horizontal="left"/>
    </xf>
    <xf numFmtId="180" fontId="0" fillId="0" borderId="42" xfId="0" applyFill="1" applyBorder="1"/>
    <xf numFmtId="4" fontId="7" fillId="0" borderId="0" xfId="0" applyNumberFormat="1" applyFont="1" applyFill="1" applyBorder="1" applyAlignment="1">
      <alignment horizontal="right" vertical="center"/>
    </xf>
    <xf numFmtId="180" fontId="9" fillId="0" borderId="2" xfId="0" applyFont="1" applyFill="1" applyBorder="1" applyAlignment="1">
      <alignment horizontal="right"/>
    </xf>
    <xf numFmtId="177" fontId="82" fillId="0" borderId="0" xfId="0" applyNumberFormat="1" applyFont="1" applyFill="1" applyBorder="1" applyAlignment="1"/>
    <xf numFmtId="180" fontId="73" fillId="2" borderId="0" xfId="0" applyFont="1" applyFill="1"/>
    <xf numFmtId="180" fontId="73" fillId="0" borderId="0" xfId="0" applyFont="1"/>
    <xf numFmtId="164" fontId="9" fillId="0" borderId="2" xfId="0" applyNumberFormat="1" applyFont="1" applyFill="1" applyBorder="1" applyAlignment="1">
      <alignment horizontal="right" vertical="center"/>
    </xf>
    <xf numFmtId="165" fontId="7" fillId="0" borderId="0" xfId="0" applyNumberFormat="1" applyFont="1" applyFill="1" applyAlignment="1">
      <alignment horizontal="right" vertical="center"/>
    </xf>
    <xf numFmtId="164" fontId="9" fillId="64" borderId="0" xfId="0" applyNumberFormat="1" applyFont="1" applyFill="1" applyBorder="1" applyAlignment="1">
      <alignment horizontal="right" wrapText="1"/>
    </xf>
    <xf numFmtId="4" fontId="7" fillId="0" borderId="30" xfId="0" applyNumberFormat="1" applyFont="1" applyFill="1" applyBorder="1" applyAlignment="1">
      <alignment horizontal="right" vertical="center"/>
    </xf>
    <xf numFmtId="180" fontId="7" fillId="0" borderId="0" xfId="0" applyFont="1" applyFill="1" applyBorder="1" applyAlignment="1">
      <alignment vertical="top" wrapText="1"/>
    </xf>
    <xf numFmtId="180" fontId="117" fillId="0" borderId="0" xfId="0" applyFont="1" applyAlignment="1">
      <alignment vertical="top" wrapText="1"/>
    </xf>
    <xf numFmtId="173" fontId="7" fillId="0" borderId="0" xfId="605" applyNumberFormat="1" applyFont="1" applyFill="1" applyBorder="1" applyAlignment="1">
      <alignment horizontal="right" vertical="center"/>
    </xf>
    <xf numFmtId="180" fontId="0" fillId="0" borderId="0" xfId="0" applyAlignment="1">
      <alignment horizontal="left" vertical="center"/>
    </xf>
    <xf numFmtId="180" fontId="0" fillId="73" borderId="0" xfId="0" applyFill="1" applyProtection="1">
      <protection hidden="1"/>
    </xf>
    <xf numFmtId="180" fontId="0" fillId="0" borderId="0" xfId="0" applyFill="1" applyAlignment="1" applyProtection="1">
      <alignment vertical="center"/>
      <protection hidden="1"/>
    </xf>
    <xf numFmtId="180" fontId="0" fillId="2" borderId="0" xfId="0" applyFill="1" applyAlignment="1" applyProtection="1">
      <alignment horizontal="left" vertical="center"/>
      <protection hidden="1"/>
    </xf>
    <xf numFmtId="180" fontId="0" fillId="2" borderId="0" xfId="0" applyFont="1" applyFill="1" applyAlignment="1" applyProtection="1">
      <alignment horizontal="left" vertical="center"/>
      <protection hidden="1"/>
    </xf>
    <xf numFmtId="180" fontId="113" fillId="2" borderId="0" xfId="0" applyFont="1" applyFill="1" applyAlignment="1" applyProtection="1">
      <alignment horizontal="left" vertical="center"/>
      <protection hidden="1"/>
    </xf>
    <xf numFmtId="180" fontId="110" fillId="2" borderId="0" xfId="0" applyFont="1" applyFill="1" applyAlignment="1" applyProtection="1">
      <alignment horizontal="left" vertical="center"/>
      <protection hidden="1"/>
    </xf>
    <xf numFmtId="180" fontId="0" fillId="2" borderId="0" xfId="0" applyFill="1" applyAlignment="1">
      <alignment vertical="center"/>
    </xf>
    <xf numFmtId="180" fontId="75" fillId="2" borderId="0" xfId="0" applyFont="1" applyFill="1" applyAlignment="1" applyProtection="1">
      <alignment horizontal="left" vertical="top" wrapText="1"/>
      <protection hidden="1"/>
    </xf>
    <xf numFmtId="180" fontId="75" fillId="2" borderId="0" xfId="0" applyFont="1" applyFill="1" applyAlignment="1" applyProtection="1">
      <alignment horizontal="left" vertical="top"/>
      <protection hidden="1"/>
    </xf>
    <xf numFmtId="180" fontId="0" fillId="0" borderId="0" xfId="0" applyFill="1" applyAlignment="1" applyProtection="1">
      <alignment horizontal="left" vertical="top"/>
      <protection hidden="1"/>
    </xf>
    <xf numFmtId="180" fontId="77" fillId="0" borderId="0" xfId="0" applyFont="1" applyFill="1" applyAlignment="1" applyProtection="1">
      <alignment horizontal="left" vertical="top"/>
      <protection hidden="1"/>
    </xf>
    <xf numFmtId="180" fontId="75" fillId="0" borderId="0" xfId="0" applyFont="1" applyFill="1" applyAlignment="1" applyProtection="1">
      <alignment horizontal="left" vertical="top"/>
      <protection hidden="1"/>
    </xf>
    <xf numFmtId="180" fontId="0" fillId="0" borderId="0" xfId="0" applyFont="1" applyFill="1" applyProtection="1">
      <protection hidden="1"/>
    </xf>
    <xf numFmtId="180" fontId="97" fillId="0" borderId="0" xfId="0" applyFont="1" applyFill="1" applyAlignment="1" applyProtection="1">
      <alignment vertical="center"/>
      <protection hidden="1"/>
    </xf>
    <xf numFmtId="180" fontId="0" fillId="0" borderId="0" xfId="0" applyAlignment="1">
      <alignment vertical="center"/>
    </xf>
    <xf numFmtId="180" fontId="0" fillId="70" borderId="0" xfId="0" applyFill="1" applyAlignment="1"/>
    <xf numFmtId="180" fontId="0" fillId="70" borderId="0" xfId="0" applyFill="1"/>
    <xf numFmtId="180" fontId="0" fillId="0" borderId="0" xfId="0" applyFont="1" applyFill="1" applyBorder="1" applyAlignment="1">
      <alignment horizontal="center"/>
    </xf>
    <xf numFmtId="180" fontId="114" fillId="0" borderId="0" xfId="0" applyFont="1" applyFill="1" applyBorder="1" applyAlignment="1">
      <alignment horizontal="center" vertical="center"/>
    </xf>
    <xf numFmtId="164" fontId="83" fillId="70" borderId="0" xfId="0" applyNumberFormat="1" applyFont="1" applyFill="1" applyAlignment="1"/>
    <xf numFmtId="164" fontId="32" fillId="70" borderId="0" xfId="1" applyNumberFormat="1" applyFont="1" applyFill="1" applyBorder="1" applyAlignment="1">
      <alignment horizontal="center" vertical="center" wrapText="1"/>
    </xf>
    <xf numFmtId="164" fontId="86" fillId="70" borderId="0" xfId="0" applyNumberFormat="1" applyFont="1" applyFill="1" applyAlignment="1"/>
    <xf numFmtId="180" fontId="73" fillId="70" borderId="16" xfId="0" applyFont="1" applyFill="1" applyBorder="1" applyAlignment="1">
      <alignment horizontal="center" vertical="center" wrapText="1"/>
    </xf>
    <xf numFmtId="180" fontId="9" fillId="70" borderId="2" xfId="0" applyFont="1" applyFill="1" applyBorder="1" applyAlignment="1">
      <alignment horizontal="center" vertical="center" wrapText="1"/>
    </xf>
    <xf numFmtId="180" fontId="0" fillId="67" borderId="0" xfId="0" applyFill="1"/>
    <xf numFmtId="180" fontId="9" fillId="70" borderId="2" xfId="0" applyFont="1" applyFill="1" applyBorder="1" applyAlignment="1">
      <alignment horizontal="center" vertical="center"/>
    </xf>
    <xf numFmtId="180" fontId="9" fillId="70" borderId="40" xfId="0" applyFont="1" applyFill="1" applyBorder="1" applyAlignment="1">
      <alignment horizontal="center" vertical="center" wrapText="1"/>
    </xf>
    <xf numFmtId="180" fontId="73" fillId="70" borderId="16" xfId="16860" applyFont="1" applyFill="1" applyBorder="1" applyAlignment="1">
      <alignment horizontal="center" vertical="center" wrapText="1"/>
    </xf>
    <xf numFmtId="180" fontId="9" fillId="70" borderId="2" xfId="16860" applyFont="1" applyFill="1" applyBorder="1" applyAlignment="1">
      <alignment horizontal="center" vertical="center" wrapText="1"/>
    </xf>
    <xf numFmtId="180" fontId="74" fillId="0" borderId="0" xfId="16860" applyAlignment="1"/>
    <xf numFmtId="164" fontId="9" fillId="74" borderId="0" xfId="1" applyNumberFormat="1" applyFont="1" applyFill="1" applyBorder="1" applyAlignment="1">
      <alignment horizontal="left" wrapText="1"/>
    </xf>
    <xf numFmtId="4" fontId="9" fillId="74" borderId="0" xfId="1" applyNumberFormat="1" applyFont="1" applyFill="1" applyBorder="1" applyAlignment="1">
      <alignment horizontal="left" wrapText="1"/>
    </xf>
    <xf numFmtId="180" fontId="0" fillId="70" borderId="2" xfId="0" applyFill="1" applyBorder="1"/>
    <xf numFmtId="180" fontId="0" fillId="70" borderId="33" xfId="0" applyFill="1" applyBorder="1"/>
    <xf numFmtId="180" fontId="9" fillId="70" borderId="33" xfId="0" applyFont="1" applyFill="1" applyBorder="1" applyAlignment="1">
      <alignment horizontal="center" vertical="center" wrapText="1"/>
    </xf>
    <xf numFmtId="180" fontId="75" fillId="0" borderId="0" xfId="0" applyFont="1" applyFill="1" applyAlignment="1" applyProtection="1">
      <alignment horizontal="left" vertical="top" wrapText="1"/>
      <protection hidden="1"/>
    </xf>
    <xf numFmtId="180" fontId="116" fillId="0" borderId="0" xfId="0" applyFont="1" applyFill="1" applyAlignment="1" applyProtection="1">
      <alignment horizontal="center" vertical="top"/>
      <protection hidden="1"/>
    </xf>
    <xf numFmtId="180" fontId="75" fillId="0" borderId="0" xfId="0" applyFont="1" applyFill="1" applyAlignment="1" applyProtection="1">
      <alignment wrapText="1"/>
      <protection hidden="1"/>
    </xf>
    <xf numFmtId="180" fontId="75" fillId="0" borderId="0" xfId="0" applyFont="1" applyFill="1" applyAlignment="1" applyProtection="1">
      <protection hidden="1"/>
    </xf>
    <xf numFmtId="180" fontId="76" fillId="0" borderId="0" xfId="0" applyFont="1" applyFill="1" applyProtection="1">
      <protection hidden="1"/>
    </xf>
    <xf numFmtId="180" fontId="0" fillId="73" borderId="44" xfId="0" applyFill="1" applyBorder="1" applyProtection="1">
      <protection hidden="1"/>
    </xf>
    <xf numFmtId="180" fontId="75" fillId="73" borderId="0" xfId="0" applyFont="1" applyFill="1" applyAlignment="1" applyProtection="1">
      <alignment horizontal="left" vertical="top"/>
      <protection hidden="1"/>
    </xf>
    <xf numFmtId="180" fontId="0" fillId="73" borderId="0" xfId="0" applyFill="1" applyAlignment="1" applyProtection="1">
      <alignment horizontal="left" vertical="top"/>
      <protection hidden="1"/>
    </xf>
    <xf numFmtId="180" fontId="77" fillId="73" borderId="0" xfId="0" applyFont="1" applyFill="1" applyAlignment="1" applyProtection="1">
      <alignment horizontal="left" vertical="top"/>
      <protection hidden="1"/>
    </xf>
    <xf numFmtId="180" fontId="0" fillId="67" borderId="0" xfId="0" applyFill="1" applyProtection="1">
      <protection hidden="1"/>
    </xf>
    <xf numFmtId="180" fontId="0" fillId="67" borderId="44" xfId="0" applyFill="1" applyBorder="1" applyProtection="1">
      <protection hidden="1"/>
    </xf>
    <xf numFmtId="180" fontId="75" fillId="67" borderId="0" xfId="0" applyFont="1" applyFill="1" applyAlignment="1" applyProtection="1">
      <alignment horizontal="left" vertical="top"/>
      <protection hidden="1"/>
    </xf>
    <xf numFmtId="180" fontId="0" fillId="67" borderId="0" xfId="0" applyFill="1" applyAlignment="1" applyProtection="1">
      <alignment horizontal="left" vertical="top"/>
      <protection hidden="1"/>
    </xf>
    <xf numFmtId="180" fontId="75" fillId="67" borderId="0" xfId="0" applyFont="1" applyFill="1" applyAlignment="1" applyProtection="1">
      <alignment horizontal="left" vertical="top" wrapText="1"/>
      <protection hidden="1"/>
    </xf>
    <xf numFmtId="180" fontId="73" fillId="0" borderId="0" xfId="0" applyFont="1" applyAlignment="1"/>
    <xf numFmtId="180" fontId="122" fillId="0" borderId="0" xfId="16815" applyFont="1" applyAlignment="1">
      <alignment vertical="top"/>
    </xf>
    <xf numFmtId="180" fontId="90" fillId="0" borderId="0" xfId="16815" applyFont="1" applyAlignment="1">
      <alignment vertical="top"/>
    </xf>
    <xf numFmtId="180" fontId="79" fillId="0" borderId="0" xfId="0" applyFont="1"/>
    <xf numFmtId="180" fontId="73" fillId="0" borderId="0" xfId="0" applyFont="1" applyAlignment="1">
      <alignment wrapText="1"/>
    </xf>
    <xf numFmtId="180" fontId="122" fillId="0" borderId="0" xfId="16815" applyFont="1" applyAlignment="1">
      <alignment vertical="top" wrapText="1"/>
    </xf>
    <xf numFmtId="180" fontId="0" fillId="0" borderId="0" xfId="0" applyFont="1" applyAlignment="1">
      <alignment wrapText="1"/>
    </xf>
    <xf numFmtId="180" fontId="0" fillId="2" borderId="0" xfId="0" applyFont="1" applyFill="1" applyProtection="1">
      <protection hidden="1"/>
    </xf>
    <xf numFmtId="180" fontId="0" fillId="2" borderId="0" xfId="0" applyFont="1" applyFill="1" applyAlignment="1" applyProtection="1">
      <alignment horizontal="left" vertical="top"/>
      <protection hidden="1"/>
    </xf>
    <xf numFmtId="180" fontId="0" fillId="2" borderId="44" xfId="0" applyFont="1" applyFill="1" applyBorder="1" applyProtection="1">
      <protection hidden="1"/>
    </xf>
    <xf numFmtId="180" fontId="0" fillId="0" borderId="0" xfId="0" applyFont="1" applyFill="1" applyAlignment="1" applyProtection="1">
      <alignment horizontal="left" vertical="top"/>
      <protection hidden="1"/>
    </xf>
    <xf numFmtId="180" fontId="0" fillId="0" borderId="44" xfId="0" applyFont="1" applyFill="1" applyBorder="1" applyProtection="1">
      <protection hidden="1"/>
    </xf>
    <xf numFmtId="180" fontId="0" fillId="0" borderId="0" xfId="0" applyFill="1" applyBorder="1" applyAlignment="1" applyProtection="1">
      <protection hidden="1"/>
    </xf>
    <xf numFmtId="180" fontId="0" fillId="75" borderId="0" xfId="0" applyFill="1" applyProtection="1">
      <protection hidden="1"/>
    </xf>
    <xf numFmtId="180" fontId="113" fillId="0" borderId="0" xfId="0" applyFont="1" applyFill="1" applyAlignment="1" applyProtection="1">
      <alignment horizontal="center" vertical="top"/>
      <protection hidden="1"/>
    </xf>
    <xf numFmtId="180" fontId="73" fillId="70" borderId="2" xfId="0" applyFont="1" applyFill="1" applyBorder="1" applyAlignment="1">
      <alignment horizontal="center" vertical="center"/>
    </xf>
    <xf numFmtId="180" fontId="73" fillId="70" borderId="2" xfId="0" applyFont="1" applyFill="1" applyBorder="1" applyAlignment="1">
      <alignment horizontal="center" vertical="center" wrapText="1"/>
    </xf>
    <xf numFmtId="180" fontId="0" fillId="0" borderId="0" xfId="0" applyAlignment="1">
      <alignment horizontal="center" vertical="center"/>
    </xf>
    <xf numFmtId="180" fontId="9" fillId="0" borderId="0" xfId="1" applyNumberFormat="1" applyFont="1" applyFill="1" applyBorder="1" applyAlignment="1">
      <alignment horizontal="left" vertical="top" wrapText="1"/>
    </xf>
    <xf numFmtId="180" fontId="76" fillId="0" borderId="0" xfId="0" applyFont="1"/>
    <xf numFmtId="180" fontId="76" fillId="0" borderId="0" xfId="0" applyFont="1" applyAlignment="1">
      <alignment horizontal="left" vertical="top"/>
    </xf>
    <xf numFmtId="173" fontId="7" fillId="0" borderId="30" xfId="0" applyNumberFormat="1" applyFont="1" applyFill="1" applyBorder="1" applyAlignment="1">
      <alignment horizontal="right" vertical="center"/>
    </xf>
    <xf numFmtId="173" fontId="7" fillId="0" borderId="1" xfId="0" applyNumberFormat="1" applyFont="1" applyFill="1" applyBorder="1" applyAlignment="1">
      <alignment horizontal="right" vertical="center"/>
    </xf>
    <xf numFmtId="180" fontId="73" fillId="70" borderId="30" xfId="0" applyFont="1" applyFill="1" applyBorder="1" applyAlignment="1">
      <alignment horizontal="center" vertical="center" wrapText="1"/>
    </xf>
    <xf numFmtId="180" fontId="73" fillId="70" borderId="33" xfId="0" applyFont="1" applyFill="1" applyBorder="1" applyAlignment="1">
      <alignment horizontal="center" vertical="center" wrapText="1"/>
    </xf>
    <xf numFmtId="180" fontId="73" fillId="70" borderId="59" xfId="0" applyFont="1" applyFill="1" applyBorder="1" applyAlignment="1">
      <alignment horizontal="center" vertical="center" wrapText="1"/>
    </xf>
    <xf numFmtId="165" fontId="0" fillId="0" borderId="0" xfId="0" applyNumberFormat="1" applyFont="1" applyFill="1" applyBorder="1"/>
    <xf numFmtId="173" fontId="9" fillId="0" borderId="2" xfId="0" applyNumberFormat="1" applyFont="1" applyFill="1" applyBorder="1" applyAlignment="1">
      <alignment horizontal="right" vertical="center" wrapText="1"/>
    </xf>
    <xf numFmtId="180" fontId="0" fillId="76" borderId="0" xfId="0" applyFill="1" applyBorder="1" applyAlignment="1" applyProtection="1">
      <protection hidden="1"/>
    </xf>
    <xf numFmtId="180" fontId="82" fillId="0" borderId="0" xfId="16860" applyFont="1" applyFill="1" applyBorder="1"/>
    <xf numFmtId="173" fontId="9" fillId="0" borderId="2" xfId="16860" applyNumberFormat="1" applyFont="1" applyFill="1" applyBorder="1" applyAlignment="1">
      <alignment horizontal="right" vertical="center"/>
    </xf>
    <xf numFmtId="180" fontId="9" fillId="0" borderId="0" xfId="16860" applyFont="1" applyFill="1" applyBorder="1" applyAlignment="1"/>
    <xf numFmtId="173" fontId="9" fillId="0" borderId="0" xfId="16860" applyNumberFormat="1" applyFont="1" applyFill="1" applyBorder="1" applyAlignment="1"/>
    <xf numFmtId="173" fontId="0" fillId="0" borderId="0" xfId="0" applyNumberFormat="1"/>
    <xf numFmtId="173" fontId="7" fillId="0" borderId="0" xfId="0" applyNumberFormat="1" applyFont="1" applyFill="1" applyBorder="1" applyAlignment="1">
      <alignment horizontal="right" vertical="center"/>
    </xf>
    <xf numFmtId="180" fontId="0" fillId="0" borderId="0" xfId="0" applyFont="1" applyFill="1"/>
    <xf numFmtId="180" fontId="82" fillId="0" borderId="0" xfId="0" applyFont="1" applyFill="1" applyBorder="1" applyAlignment="1">
      <alignment horizontal="left"/>
    </xf>
    <xf numFmtId="180" fontId="0" fillId="0" borderId="0" xfId="0" applyFill="1"/>
    <xf numFmtId="173" fontId="82" fillId="0" borderId="0" xfId="0" applyNumberFormat="1" applyFont="1" applyFill="1" applyBorder="1" applyAlignment="1"/>
    <xf numFmtId="180" fontId="7" fillId="0" borderId="0" xfId="0" applyFont="1" applyFill="1" applyBorder="1" applyAlignment="1">
      <alignment horizontal="left" vertical="top"/>
    </xf>
    <xf numFmtId="180" fontId="7" fillId="0" borderId="0" xfId="0" applyFont="1" applyFill="1" applyBorder="1" applyAlignment="1">
      <alignment horizontal="left"/>
    </xf>
    <xf numFmtId="2" fontId="7" fillId="0" borderId="30" xfId="0" applyNumberFormat="1" applyFont="1" applyFill="1" applyBorder="1" applyAlignment="1">
      <alignment horizontal="right" vertical="center"/>
    </xf>
    <xf numFmtId="2" fontId="7" fillId="0" borderId="56" xfId="0" applyNumberFormat="1" applyFont="1" applyFill="1" applyBorder="1" applyAlignment="1">
      <alignment horizontal="right" vertical="center"/>
    </xf>
    <xf numFmtId="4" fontId="37" fillId="76" borderId="0" xfId="0" applyNumberFormat="1" applyFont="1" applyFill="1" applyAlignment="1">
      <alignment horizontal="right" vertical="center"/>
    </xf>
    <xf numFmtId="4" fontId="7" fillId="0" borderId="17" xfId="0" applyNumberFormat="1" applyFont="1" applyFill="1" applyBorder="1" applyAlignment="1">
      <alignment horizontal="right" vertical="center"/>
    </xf>
    <xf numFmtId="4" fontId="7" fillId="0" borderId="0" xfId="0" applyNumberFormat="1" applyFont="1" applyFill="1" applyBorder="1" applyAlignment="1">
      <alignment vertical="top" wrapText="1"/>
    </xf>
    <xf numFmtId="4" fontId="7" fillId="70" borderId="0" xfId="0" applyNumberFormat="1" applyFont="1" applyFill="1" applyBorder="1" applyAlignment="1">
      <alignment horizontal="right" vertical="center"/>
    </xf>
    <xf numFmtId="4" fontId="7" fillId="70" borderId="42" xfId="0" applyNumberFormat="1" applyFont="1" applyFill="1" applyBorder="1" applyAlignment="1">
      <alignment horizontal="right" vertical="center"/>
    </xf>
    <xf numFmtId="4" fontId="9" fillId="0" borderId="2" xfId="1" applyNumberFormat="1" applyFont="1" applyFill="1" applyBorder="1" applyAlignment="1">
      <alignment horizontal="right" wrapText="1"/>
    </xf>
    <xf numFmtId="4" fontId="9" fillId="0" borderId="2" xfId="0" applyNumberFormat="1" applyFont="1" applyFill="1" applyBorder="1" applyAlignment="1">
      <alignment horizontal="right" wrapText="1"/>
    </xf>
    <xf numFmtId="164" fontId="9" fillId="0" borderId="0" xfId="1" applyNumberFormat="1" applyFont="1" applyFill="1" applyBorder="1" applyAlignment="1">
      <alignment horizontal="right" wrapText="1"/>
    </xf>
    <xf numFmtId="4" fontId="9" fillId="0" borderId="0" xfId="0" applyNumberFormat="1" applyFont="1" applyFill="1" applyBorder="1" applyAlignment="1">
      <alignment horizontal="right" wrapText="1"/>
    </xf>
    <xf numFmtId="165" fontId="9" fillId="0" borderId="0" xfId="0" applyNumberFormat="1" applyFont="1" applyFill="1" applyBorder="1" applyAlignment="1">
      <alignment horizontal="right" wrapText="1"/>
    </xf>
    <xf numFmtId="180" fontId="0" fillId="0" borderId="0" xfId="0" applyAlignment="1">
      <alignment horizontal="left" vertical="top"/>
    </xf>
    <xf numFmtId="177" fontId="9" fillId="0" borderId="1" xfId="0" applyNumberFormat="1" applyFont="1" applyFill="1" applyBorder="1" applyAlignment="1">
      <alignment horizontal="right" wrapText="1"/>
    </xf>
    <xf numFmtId="180" fontId="73" fillId="70" borderId="2" xfId="0" applyFont="1" applyFill="1" applyBorder="1" applyAlignment="1">
      <alignment horizontal="center" vertical="center" wrapText="1"/>
    </xf>
    <xf numFmtId="180" fontId="10" fillId="77" borderId="63" xfId="0" applyFont="1" applyFill="1" applyBorder="1" applyAlignment="1">
      <alignment horizontal="center" vertical="center" wrapText="1"/>
    </xf>
    <xf numFmtId="2" fontId="7" fillId="78" borderId="0" xfId="0" applyNumberFormat="1" applyFont="1" applyFill="1" applyAlignment="1">
      <alignment horizontal="right" vertical="center"/>
    </xf>
    <xf numFmtId="2" fontId="7" fillId="79" borderId="0" xfId="0" applyNumberFormat="1" applyFont="1" applyFill="1" applyAlignment="1">
      <alignment horizontal="right" vertical="center"/>
    </xf>
    <xf numFmtId="180" fontId="0" fillId="79" borderId="0" xfId="0" applyFill="1"/>
    <xf numFmtId="2" fontId="0" fillId="79" borderId="0" xfId="0" applyNumberFormat="1" applyFill="1"/>
    <xf numFmtId="2" fontId="7" fillId="79" borderId="0" xfId="0" applyNumberFormat="1" applyFont="1" applyFill="1" applyBorder="1" applyAlignment="1">
      <alignment horizontal="right" vertical="center"/>
    </xf>
    <xf numFmtId="2" fontId="7" fillId="78" borderId="0" xfId="0" applyNumberFormat="1" applyFont="1" applyFill="1" applyBorder="1" applyAlignment="1">
      <alignment horizontal="right" vertical="center"/>
    </xf>
    <xf numFmtId="10" fontId="0" fillId="79" borderId="0" xfId="0" applyNumberFormat="1" applyFill="1"/>
    <xf numFmtId="2" fontId="7" fillId="78" borderId="0" xfId="16860" applyNumberFormat="1" applyFont="1" applyFill="1" applyBorder="1" applyAlignment="1">
      <alignment horizontal="right" vertical="center"/>
    </xf>
    <xf numFmtId="2" fontId="0" fillId="78" borderId="0" xfId="0" applyNumberFormat="1" applyFill="1" applyAlignment="1">
      <alignment horizontal="right"/>
    </xf>
    <xf numFmtId="173" fontId="0" fillId="0" borderId="0" xfId="0" applyNumberFormat="1" applyFill="1" applyBorder="1"/>
    <xf numFmtId="1" fontId="0" fillId="0" borderId="0" xfId="0" applyNumberFormat="1" applyFill="1" applyBorder="1"/>
    <xf numFmtId="180" fontId="127" fillId="0" borderId="0" xfId="0" applyFont="1" applyFill="1"/>
    <xf numFmtId="173" fontId="127" fillId="0" borderId="0" xfId="0" applyNumberFormat="1" applyFont="1" applyFill="1"/>
    <xf numFmtId="173" fontId="127" fillId="0" borderId="31" xfId="0" applyNumberFormat="1" applyFont="1" applyFill="1" applyBorder="1"/>
    <xf numFmtId="173" fontId="7" fillId="0" borderId="45" xfId="0" applyNumberFormat="1" applyFont="1" applyFill="1" applyBorder="1" applyAlignment="1">
      <alignment horizontal="right" vertical="center"/>
    </xf>
    <xf numFmtId="173" fontId="82" fillId="0" borderId="42" xfId="0" applyNumberFormat="1" applyFont="1" applyFill="1" applyBorder="1" applyAlignment="1">
      <alignment vertical="center"/>
    </xf>
    <xf numFmtId="173" fontId="7" fillId="0" borderId="32" xfId="0" applyNumberFormat="1" applyFont="1" applyFill="1" applyBorder="1" applyAlignment="1">
      <alignment horizontal="right" vertical="center"/>
    </xf>
    <xf numFmtId="173" fontId="7" fillId="0" borderId="2" xfId="0" applyNumberFormat="1" applyFont="1" applyFill="1" applyBorder="1" applyAlignment="1">
      <alignment horizontal="right" vertical="center"/>
    </xf>
    <xf numFmtId="173" fontId="82" fillId="0" borderId="64" xfId="0" applyNumberFormat="1" applyFont="1" applyFill="1" applyBorder="1" applyAlignment="1"/>
    <xf numFmtId="173" fontId="82" fillId="0" borderId="65" xfId="0" applyNumberFormat="1" applyFont="1" applyFill="1" applyBorder="1" applyAlignment="1">
      <alignment vertical="center"/>
    </xf>
    <xf numFmtId="173" fontId="7" fillId="0" borderId="65" xfId="0" applyNumberFormat="1" applyFont="1" applyFill="1" applyBorder="1" applyAlignment="1">
      <alignment horizontal="right" vertical="center"/>
    </xf>
    <xf numFmtId="173" fontId="82" fillId="0" borderId="65" xfId="0" applyNumberFormat="1" applyFont="1" applyFill="1" applyBorder="1" applyAlignment="1"/>
    <xf numFmtId="173" fontId="7" fillId="0" borderId="66" xfId="0" applyNumberFormat="1" applyFont="1" applyFill="1" applyBorder="1" applyAlignment="1">
      <alignment horizontal="right" vertical="center"/>
    </xf>
    <xf numFmtId="180" fontId="0" fillId="0" borderId="0" xfId="0" applyFont="1" applyFill="1" applyAlignment="1">
      <alignment horizontal="center" vertical="center"/>
    </xf>
    <xf numFmtId="180" fontId="0" fillId="0" borderId="0" xfId="0" applyFill="1" applyAlignment="1">
      <alignment horizontal="center" vertical="center"/>
    </xf>
    <xf numFmtId="164" fontId="9" fillId="0" borderId="41" xfId="0" applyNumberFormat="1" applyFont="1" applyFill="1" applyBorder="1" applyAlignment="1">
      <alignment horizontal="center" vertical="center" wrapText="1"/>
    </xf>
    <xf numFmtId="180" fontId="7" fillId="0" borderId="0" xfId="0" applyFont="1" applyFill="1" applyAlignment="1">
      <alignment horizontal="left" vertical="top"/>
    </xf>
    <xf numFmtId="180" fontId="0" fillId="0" borderId="0" xfId="0" applyFill="1" applyAlignment="1">
      <alignment horizontal="left" vertical="top" wrapText="1"/>
    </xf>
    <xf numFmtId="173" fontId="82" fillId="0" borderId="0" xfId="0" applyNumberFormat="1" applyFont="1" applyFill="1" applyBorder="1" applyAlignment="1">
      <alignment horizontal="right"/>
    </xf>
    <xf numFmtId="177" fontId="82" fillId="0" borderId="0" xfId="0" applyNumberFormat="1" applyFont="1" applyFill="1" applyBorder="1" applyAlignment="1">
      <alignment horizontal="right"/>
    </xf>
    <xf numFmtId="173" fontId="0" fillId="0" borderId="0" xfId="0" applyNumberFormat="1" applyFont="1" applyFill="1" applyBorder="1" applyAlignment="1">
      <alignment horizontal="center" vertical="center" wrapText="1"/>
    </xf>
    <xf numFmtId="180" fontId="82" fillId="0" borderId="17" xfId="0" applyFont="1" applyFill="1" applyBorder="1" applyAlignment="1"/>
    <xf numFmtId="177" fontId="82" fillId="0" borderId="42" xfId="0" applyNumberFormat="1" applyFont="1" applyFill="1" applyBorder="1" applyAlignment="1"/>
    <xf numFmtId="4" fontId="9" fillId="0" borderId="0" xfId="1" applyNumberFormat="1" applyFont="1" applyFill="1" applyBorder="1" applyAlignment="1">
      <alignment horizontal="right" wrapText="1"/>
    </xf>
    <xf numFmtId="180" fontId="7" fillId="0" borderId="2" xfId="0" applyFont="1" applyFill="1" applyBorder="1" applyAlignment="1">
      <alignment horizontal="right" vertical="center"/>
    </xf>
    <xf numFmtId="180" fontId="7" fillId="0" borderId="2" xfId="0" applyFont="1" applyFill="1" applyBorder="1" applyAlignment="1">
      <alignment horizontal="center" vertical="center" wrapText="1"/>
    </xf>
    <xf numFmtId="4" fontId="7" fillId="0" borderId="0" xfId="0" applyNumberFormat="1" applyFont="1" applyFill="1" applyBorder="1" applyAlignment="1">
      <alignment horizontal="right" vertical="center" wrapText="1"/>
    </xf>
    <xf numFmtId="180" fontId="7" fillId="0" borderId="0" xfId="0" applyFont="1" applyFill="1" applyBorder="1" applyAlignment="1">
      <alignment vertical="center" wrapText="1"/>
    </xf>
    <xf numFmtId="4" fontId="0" fillId="0" borderId="0" xfId="0" applyNumberFormat="1" applyAlignment="1">
      <alignment vertical="center"/>
    </xf>
    <xf numFmtId="164" fontId="7" fillId="0" borderId="1" xfId="0" applyNumberFormat="1" applyFont="1" applyFill="1" applyBorder="1" applyAlignment="1">
      <alignment horizontal="right" wrapText="1"/>
    </xf>
    <xf numFmtId="2" fontId="48" fillId="0" borderId="60" xfId="1269" applyNumberFormat="1" applyFont="1" applyFill="1" applyBorder="1"/>
    <xf numFmtId="2" fontId="48" fillId="0" borderId="61" xfId="1269" applyNumberFormat="1" applyFont="1" applyFill="1" applyBorder="1"/>
    <xf numFmtId="2" fontId="48" fillId="0" borderId="1" xfId="1269" applyNumberFormat="1" applyFont="1" applyFill="1" applyBorder="1" applyAlignment="1">
      <alignment horizontal="right" vertical="center"/>
    </xf>
    <xf numFmtId="2" fontId="48" fillId="0" borderId="62" xfId="1269" applyNumberFormat="1" applyFont="1" applyFill="1" applyBorder="1" applyAlignment="1">
      <alignment horizontal="right" vertical="center"/>
    </xf>
    <xf numFmtId="180" fontId="74" fillId="0" borderId="0" xfId="16860" applyFill="1"/>
    <xf numFmtId="180" fontId="0" fillId="0" borderId="0" xfId="16860" applyFont="1" applyFill="1"/>
    <xf numFmtId="180" fontId="81" fillId="70" borderId="0" xfId="16815" applyFill="1"/>
    <xf numFmtId="180" fontId="0" fillId="0" borderId="0" xfId="0" applyFill="1" applyAlignment="1">
      <alignment horizontal="left" vertical="center"/>
    </xf>
    <xf numFmtId="164" fontId="37" fillId="0" borderId="0" xfId="1" applyNumberFormat="1" applyFont="1" applyFill="1" applyBorder="1" applyAlignment="1">
      <alignment horizontal="right"/>
    </xf>
    <xf numFmtId="164" fontId="7" fillId="0" borderId="1" xfId="1" applyNumberFormat="1" applyFont="1" applyFill="1" applyBorder="1" applyAlignment="1">
      <alignment horizontal="left" wrapText="1"/>
    </xf>
    <xf numFmtId="177" fontId="9" fillId="0" borderId="2" xfId="0" applyNumberFormat="1" applyFont="1" applyFill="1" applyBorder="1" applyAlignment="1">
      <alignment horizontal="right" vertical="center" wrapText="1"/>
    </xf>
    <xf numFmtId="174" fontId="7" fillId="0" borderId="30" xfId="0" applyNumberFormat="1" applyFont="1" applyBorder="1" applyAlignment="1">
      <alignment horizontal="center" vertical="center"/>
    </xf>
    <xf numFmtId="4" fontId="9" fillId="74" borderId="42" xfId="1" applyNumberFormat="1" applyFont="1" applyFill="1" applyBorder="1" applyAlignment="1">
      <alignment horizontal="left" wrapText="1"/>
    </xf>
    <xf numFmtId="178" fontId="7" fillId="0" borderId="42" xfId="0" applyNumberFormat="1" applyFont="1" applyFill="1" applyBorder="1" applyAlignment="1">
      <alignment horizontal="right" vertical="center"/>
    </xf>
    <xf numFmtId="174" fontId="7" fillId="0" borderId="45" xfId="0" applyNumberFormat="1" applyFont="1" applyBorder="1" applyAlignment="1">
      <alignment horizontal="center" vertical="center"/>
    </xf>
    <xf numFmtId="2" fontId="7" fillId="0" borderId="42" xfId="0" applyNumberFormat="1" applyFont="1" applyBorder="1" applyAlignment="1"/>
    <xf numFmtId="180" fontId="7" fillId="0" borderId="33" xfId="0" applyFont="1" applyFill="1" applyBorder="1" applyAlignment="1">
      <alignment horizontal="center" vertical="center" wrapText="1"/>
    </xf>
    <xf numFmtId="164" fontId="9" fillId="0" borderId="33" xfId="0" applyNumberFormat="1" applyFont="1" applyFill="1" applyBorder="1" applyAlignment="1">
      <alignment horizontal="right" vertical="center"/>
    </xf>
    <xf numFmtId="174" fontId="7" fillId="0" borderId="45" xfId="0" applyNumberFormat="1" applyFont="1" applyBorder="1" applyAlignment="1">
      <alignment horizontal="left"/>
    </xf>
    <xf numFmtId="180" fontId="0" fillId="0" borderId="0" xfId="0" applyBorder="1" applyAlignment="1">
      <alignment vertical="center"/>
    </xf>
    <xf numFmtId="180" fontId="0" fillId="0" borderId="0" xfId="0" applyFill="1" applyAlignment="1" applyProtection="1">
      <alignment horizontal="center"/>
      <protection hidden="1"/>
    </xf>
    <xf numFmtId="180" fontId="97" fillId="0" borderId="0" xfId="0" applyFont="1" applyFill="1" applyAlignment="1" applyProtection="1">
      <alignment horizontal="left" vertical="center"/>
      <protection hidden="1"/>
    </xf>
    <xf numFmtId="180" fontId="34" fillId="0" borderId="0" xfId="0" applyFont="1" applyFill="1" applyBorder="1" applyAlignment="1" applyProtection="1">
      <alignment vertical="top"/>
      <protection hidden="1"/>
    </xf>
    <xf numFmtId="180" fontId="0" fillId="64" borderId="0" xfId="0" applyFill="1"/>
    <xf numFmtId="180" fontId="0" fillId="64" borderId="0" xfId="0" applyFill="1" applyAlignment="1"/>
    <xf numFmtId="1" fontId="7" fillId="64" borderId="41" xfId="0" applyNumberFormat="1" applyFont="1" applyFill="1" applyBorder="1" applyAlignment="1">
      <alignment horizontal="right" vertical="center"/>
    </xf>
    <xf numFmtId="1" fontId="7" fillId="64" borderId="0" xfId="0" applyNumberFormat="1" applyFont="1" applyFill="1" applyBorder="1" applyAlignment="1">
      <alignment horizontal="right" vertical="center"/>
    </xf>
    <xf numFmtId="178" fontId="7" fillId="64" borderId="41" xfId="0" applyNumberFormat="1" applyFont="1" applyFill="1" applyBorder="1" applyAlignment="1">
      <alignment horizontal="right" vertical="center"/>
    </xf>
    <xf numFmtId="180" fontId="0" fillId="70" borderId="2" xfId="0" applyFill="1" applyBorder="1" applyAlignment="1">
      <alignment vertical="center"/>
    </xf>
    <xf numFmtId="180" fontId="0" fillId="70" borderId="33" xfId="0" applyFill="1" applyBorder="1" applyAlignment="1">
      <alignment vertical="center"/>
    </xf>
    <xf numFmtId="180" fontId="0" fillId="70" borderId="2" xfId="0" applyFill="1" applyBorder="1" applyAlignment="1">
      <alignment horizontal="center" vertical="center"/>
    </xf>
    <xf numFmtId="180" fontId="0" fillId="70" borderId="33" xfId="0" applyFill="1" applyBorder="1" applyAlignment="1">
      <alignment horizontal="center" vertical="center"/>
    </xf>
    <xf numFmtId="180" fontId="89" fillId="0" borderId="0" xfId="1" applyNumberFormat="1" applyFont="1" applyFill="1" applyBorder="1" applyAlignment="1">
      <alignment horizontal="left" vertical="top" wrapText="1"/>
    </xf>
    <xf numFmtId="180" fontId="0" fillId="0" borderId="0" xfId="0" applyAlignment="1">
      <alignment horizontal="left"/>
    </xf>
    <xf numFmtId="180" fontId="0" fillId="0" borderId="17" xfId="0" applyFont="1" applyFill="1" applyBorder="1"/>
    <xf numFmtId="180" fontId="96" fillId="0" borderId="0" xfId="1" applyNumberFormat="1" applyFont="1" applyFill="1" applyBorder="1" applyAlignment="1">
      <alignment horizontal="left" vertical="top" wrapText="1"/>
    </xf>
    <xf numFmtId="180" fontId="7" fillId="0" borderId="0" xfId="0" applyFont="1" applyFill="1" applyBorder="1" applyAlignment="1">
      <alignment horizontal="left" vertical="top" wrapText="1"/>
    </xf>
    <xf numFmtId="164" fontId="84" fillId="0" borderId="0" xfId="0" applyNumberFormat="1" applyFont="1" applyFill="1" applyBorder="1" applyAlignment="1">
      <alignment horizontal="right" wrapText="1"/>
    </xf>
    <xf numFmtId="164" fontId="96" fillId="67" borderId="0" xfId="1" applyNumberFormat="1" applyFont="1" applyFill="1" applyBorder="1" applyAlignment="1">
      <alignment horizontal="left" vertical="center" wrapText="1"/>
    </xf>
    <xf numFmtId="180" fontId="74" fillId="0" borderId="0" xfId="0" applyFont="1"/>
    <xf numFmtId="180" fontId="74" fillId="0" borderId="0" xfId="0" applyFont="1" applyFill="1"/>
    <xf numFmtId="4" fontId="74" fillId="0" borderId="0" xfId="0" applyNumberFormat="1" applyFont="1"/>
    <xf numFmtId="4" fontId="74" fillId="0" borderId="0" xfId="0" applyNumberFormat="1" applyFont="1" applyFill="1" applyAlignment="1">
      <alignment horizontal="left" vertical="top"/>
    </xf>
    <xf numFmtId="4" fontId="74" fillId="0" borderId="0" xfId="0" applyNumberFormat="1" applyFont="1" applyAlignment="1">
      <alignment vertical="center"/>
    </xf>
    <xf numFmtId="164" fontId="74" fillId="0" borderId="0" xfId="0" applyNumberFormat="1" applyFont="1"/>
    <xf numFmtId="180" fontId="74" fillId="0" borderId="0" xfId="0" applyFont="1" applyAlignment="1">
      <alignment horizontal="center" vertical="center"/>
    </xf>
    <xf numFmtId="180" fontId="81" fillId="0" borderId="0" xfId="16815" applyFont="1" applyFill="1"/>
    <xf numFmtId="179" fontId="74" fillId="0" borderId="0" xfId="0" applyNumberFormat="1" applyFont="1" applyFill="1"/>
    <xf numFmtId="176" fontId="74" fillId="0" borderId="43" xfId="0" applyNumberFormat="1" applyFont="1" applyBorder="1" applyAlignment="1"/>
    <xf numFmtId="164" fontId="74" fillId="0" borderId="0" xfId="0" applyNumberFormat="1" applyFont="1" applyBorder="1"/>
    <xf numFmtId="180" fontId="74" fillId="0" borderId="0" xfId="0" applyFont="1" applyBorder="1"/>
    <xf numFmtId="164" fontId="7" fillId="0" borderId="0" xfId="0" applyNumberFormat="1" applyFont="1" applyFill="1" applyAlignment="1"/>
    <xf numFmtId="180" fontId="9" fillId="70" borderId="2" xfId="605" applyFont="1" applyFill="1" applyBorder="1" applyAlignment="1">
      <alignment vertical="top" wrapText="1"/>
    </xf>
    <xf numFmtId="180" fontId="9" fillId="70" borderId="16" xfId="0" applyFont="1" applyFill="1" applyBorder="1" applyAlignment="1">
      <alignment horizontal="center" vertical="center" wrapText="1"/>
    </xf>
    <xf numFmtId="180" fontId="0" fillId="70" borderId="32" xfId="0" applyFont="1" applyFill="1" applyBorder="1"/>
    <xf numFmtId="180" fontId="73" fillId="70" borderId="33" xfId="0" applyFont="1" applyFill="1" applyBorder="1" applyAlignment="1">
      <alignment horizontal="center" vertical="center"/>
    </xf>
    <xf numFmtId="180" fontId="0" fillId="0" borderId="0" xfId="0" applyAlignment="1">
      <alignment vertical="center" wrapText="1"/>
    </xf>
    <xf numFmtId="4" fontId="7" fillId="0" borderId="0" xfId="0" applyNumberFormat="1" applyFont="1" applyFill="1" applyBorder="1" applyAlignment="1">
      <alignment horizontal="right"/>
    </xf>
    <xf numFmtId="2" fontId="48" fillId="0" borderId="0" xfId="1269" applyNumberFormat="1" applyFont="1" applyFill="1" applyBorder="1"/>
    <xf numFmtId="2" fontId="0" fillId="0" borderId="0" xfId="0" applyNumberFormat="1" applyFill="1" applyBorder="1"/>
    <xf numFmtId="2" fontId="7" fillId="0" borderId="43" xfId="0" applyNumberFormat="1" applyFont="1" applyFill="1" applyBorder="1" applyAlignment="1">
      <alignment horizontal="right" vertical="center"/>
    </xf>
    <xf numFmtId="180" fontId="74" fillId="0" borderId="0" xfId="16860" applyFont="1"/>
    <xf numFmtId="180" fontId="74" fillId="70" borderId="30" xfId="16860" applyFont="1" applyFill="1" applyBorder="1"/>
    <xf numFmtId="180" fontId="9" fillId="70" borderId="32" xfId="16860" applyFont="1" applyFill="1" applyBorder="1" applyAlignment="1">
      <alignment horizontal="center" vertical="center"/>
    </xf>
    <xf numFmtId="180" fontId="74" fillId="64" borderId="0" xfId="0" applyFont="1" applyFill="1"/>
    <xf numFmtId="180" fontId="73" fillId="70" borderId="2" xfId="0" applyFont="1" applyFill="1" applyBorder="1" applyAlignment="1">
      <alignment horizontal="center" vertical="center" wrapText="1"/>
    </xf>
    <xf numFmtId="180" fontId="0" fillId="0" borderId="0" xfId="0" applyAlignment="1">
      <alignment horizontal="left"/>
    </xf>
    <xf numFmtId="180" fontId="0" fillId="0" borderId="0" xfId="0" applyFont="1" applyAlignment="1">
      <alignment horizontal="center" vertical="center" wrapText="1"/>
    </xf>
    <xf numFmtId="4" fontId="9" fillId="0" borderId="16" xfId="0" applyNumberFormat="1" applyFont="1" applyFill="1" applyBorder="1" applyAlignment="1">
      <alignment horizontal="right" wrapText="1"/>
    </xf>
    <xf numFmtId="4" fontId="7" fillId="0" borderId="17" xfId="0" applyNumberFormat="1" applyFont="1" applyFill="1" applyBorder="1" applyAlignment="1">
      <alignment horizontal="right" vertical="center" wrapText="1"/>
    </xf>
    <xf numFmtId="180" fontId="9" fillId="70" borderId="17" xfId="0" applyFont="1" applyFill="1" applyBorder="1" applyAlignment="1">
      <alignment horizontal="center" vertical="center" wrapText="1"/>
    </xf>
    <xf numFmtId="176" fontId="7" fillId="0" borderId="17" xfId="0" applyNumberFormat="1" applyFont="1" applyBorder="1" applyAlignment="1"/>
    <xf numFmtId="176" fontId="7" fillId="0" borderId="16" xfId="0" applyNumberFormat="1" applyFont="1" applyBorder="1" applyAlignment="1"/>
    <xf numFmtId="164" fontId="9" fillId="0" borderId="16" xfId="0" applyNumberFormat="1" applyFont="1" applyFill="1" applyBorder="1" applyAlignment="1">
      <alignment horizontal="right" wrapText="1"/>
    </xf>
    <xf numFmtId="164" fontId="9" fillId="70" borderId="2" xfId="1" applyNumberFormat="1" applyFont="1" applyFill="1" applyBorder="1" applyAlignment="1">
      <alignment horizontal="center" vertical="center" wrapText="1"/>
    </xf>
    <xf numFmtId="164" fontId="7" fillId="70" borderId="2" xfId="0" applyNumberFormat="1" applyFont="1" applyFill="1" applyBorder="1" applyAlignment="1"/>
    <xf numFmtId="164" fontId="7" fillId="70" borderId="33" xfId="0" applyNumberFormat="1" applyFont="1" applyFill="1" applyBorder="1" applyAlignment="1"/>
    <xf numFmtId="165" fontId="7" fillId="74" borderId="42" xfId="0" applyNumberFormat="1" applyFont="1" applyFill="1" applyBorder="1" applyAlignment="1">
      <alignment horizontal="right"/>
    </xf>
    <xf numFmtId="4" fontId="74" fillId="70" borderId="33" xfId="0" applyNumberFormat="1" applyFont="1" applyFill="1" applyBorder="1"/>
    <xf numFmtId="180" fontId="74" fillId="70" borderId="2" xfId="0" applyFont="1" applyFill="1" applyBorder="1"/>
    <xf numFmtId="180" fontId="74" fillId="70" borderId="33" xfId="0" applyFont="1" applyFill="1" applyBorder="1"/>
    <xf numFmtId="180" fontId="74" fillId="70" borderId="30" xfId="0" applyFont="1" applyFill="1" applyBorder="1"/>
    <xf numFmtId="180" fontId="74" fillId="70" borderId="45" xfId="0" applyFont="1" applyFill="1" applyBorder="1"/>
    <xf numFmtId="176" fontId="74" fillId="0" borderId="0" xfId="0" applyNumberFormat="1" applyFont="1" applyBorder="1" applyAlignment="1"/>
    <xf numFmtId="164" fontId="7" fillId="70" borderId="44" xfId="1" applyNumberFormat="1" applyFont="1" applyFill="1" applyBorder="1" applyAlignment="1">
      <alignment horizontal="left" wrapText="1"/>
    </xf>
    <xf numFmtId="176" fontId="74" fillId="70" borderId="0" xfId="0" applyNumberFormat="1" applyFont="1" applyFill="1" applyBorder="1" applyAlignment="1"/>
    <xf numFmtId="180" fontId="74" fillId="70" borderId="0" xfId="0" applyFont="1" applyFill="1" applyBorder="1"/>
    <xf numFmtId="180" fontId="9" fillId="70" borderId="32" xfId="0" applyFont="1" applyFill="1" applyBorder="1" applyAlignment="1">
      <alignment horizontal="center" vertical="center"/>
    </xf>
    <xf numFmtId="180" fontId="73" fillId="0" borderId="32" xfId="0" applyFont="1" applyBorder="1" applyAlignment="1">
      <alignment horizontal="right"/>
    </xf>
    <xf numFmtId="176" fontId="7" fillId="0" borderId="0" xfId="0" applyNumberFormat="1" applyFont="1" applyBorder="1" applyAlignment="1"/>
    <xf numFmtId="164" fontId="7" fillId="0" borderId="42" xfId="0" applyNumberFormat="1" applyFont="1" applyFill="1" applyBorder="1" applyAlignment="1">
      <alignment horizontal="right" wrapText="1"/>
    </xf>
    <xf numFmtId="164" fontId="9" fillId="0" borderId="46" xfId="1" applyNumberFormat="1" applyFont="1" applyFill="1" applyBorder="1" applyAlignment="1">
      <alignment horizontal="right" wrapText="1"/>
    </xf>
    <xf numFmtId="164" fontId="9" fillId="0" borderId="47" xfId="1" applyNumberFormat="1" applyFont="1" applyFill="1" applyBorder="1" applyAlignment="1">
      <alignment horizontal="right" wrapText="1"/>
    </xf>
    <xf numFmtId="180" fontId="9" fillId="70" borderId="2" xfId="605" applyFont="1" applyFill="1" applyBorder="1" applyAlignment="1">
      <alignment vertical="top"/>
    </xf>
    <xf numFmtId="180" fontId="9" fillId="80" borderId="16" xfId="0" applyFont="1" applyFill="1" applyBorder="1" applyAlignment="1">
      <alignment horizontal="center" vertical="center" wrapText="1"/>
    </xf>
    <xf numFmtId="2" fontId="7" fillId="80" borderId="2" xfId="0" applyNumberFormat="1" applyFont="1" applyFill="1" applyBorder="1" applyAlignment="1">
      <alignment horizontal="right" vertical="center"/>
    </xf>
    <xf numFmtId="173" fontId="7" fillId="80" borderId="2" xfId="0" applyNumberFormat="1" applyFont="1" applyFill="1" applyBorder="1" applyAlignment="1">
      <alignment horizontal="right" vertical="center"/>
    </xf>
    <xf numFmtId="164" fontId="83" fillId="0" borderId="0" xfId="0" applyNumberFormat="1" applyFont="1" applyFill="1" applyBorder="1" applyAlignment="1"/>
    <xf numFmtId="164" fontId="85" fillId="0" borderId="0" xfId="0" applyNumberFormat="1" applyFont="1" applyFill="1" applyBorder="1" applyAlignment="1"/>
    <xf numFmtId="164" fontId="7" fillId="0" borderId="0" xfId="0" applyNumberFormat="1" applyFont="1" applyFill="1" applyBorder="1" applyAlignment="1">
      <alignment vertical="top" wrapText="1"/>
    </xf>
    <xf numFmtId="173" fontId="7" fillId="0" borderId="0" xfId="0" applyNumberFormat="1" applyFont="1" applyFill="1" applyBorder="1" applyAlignment="1">
      <alignment horizontal="left" vertical="top"/>
    </xf>
    <xf numFmtId="2" fontId="0" fillId="0" borderId="0" xfId="0" applyNumberFormat="1" applyBorder="1"/>
    <xf numFmtId="173" fontId="7" fillId="0" borderId="17" xfId="605" applyNumberFormat="1" applyFont="1" applyFill="1" applyBorder="1" applyAlignment="1">
      <alignment horizontal="right" vertical="center"/>
    </xf>
    <xf numFmtId="173" fontId="7" fillId="0" borderId="58" xfId="605" applyNumberFormat="1" applyFont="1" applyFill="1" applyBorder="1" applyAlignment="1">
      <alignment horizontal="right" vertical="center"/>
    </xf>
    <xf numFmtId="173" fontId="9" fillId="0" borderId="16" xfId="0" applyNumberFormat="1" applyFont="1" applyFill="1" applyBorder="1" applyAlignment="1">
      <alignment horizontal="right" vertical="center" wrapText="1"/>
    </xf>
    <xf numFmtId="173" fontId="7" fillId="0" borderId="17" xfId="16860" applyNumberFormat="1" applyFont="1" applyFill="1" applyBorder="1" applyAlignment="1">
      <alignment horizontal="right" vertical="center"/>
    </xf>
    <xf numFmtId="173" fontId="9" fillId="0" borderId="16" xfId="16860" applyNumberFormat="1" applyFont="1" applyFill="1" applyBorder="1" applyAlignment="1">
      <alignment horizontal="right" vertical="center"/>
    </xf>
    <xf numFmtId="180" fontId="74" fillId="2" borderId="0" xfId="16860" applyFont="1" applyFill="1"/>
    <xf numFmtId="180" fontId="74" fillId="0" borderId="0" xfId="16860" applyFont="1" applyBorder="1"/>
    <xf numFmtId="173" fontId="73" fillId="70" borderId="33" xfId="0" applyNumberFormat="1" applyFont="1" applyFill="1" applyBorder="1" applyAlignment="1">
      <alignment horizontal="center" vertical="center" wrapText="1"/>
    </xf>
    <xf numFmtId="180" fontId="0" fillId="0" borderId="0" xfId="0" applyAlignment="1">
      <alignment horizontal="center" vertical="center" wrapText="1"/>
    </xf>
    <xf numFmtId="180" fontId="12" fillId="70" borderId="16" xfId="0" applyFont="1" applyFill="1" applyBorder="1" applyAlignment="1">
      <alignment horizontal="center" vertical="center"/>
    </xf>
    <xf numFmtId="180" fontId="12" fillId="70" borderId="16" xfId="0" applyFont="1" applyFill="1" applyBorder="1" applyAlignment="1">
      <alignment horizontal="center" vertical="center" wrapText="1"/>
    </xf>
    <xf numFmtId="180" fontId="97" fillId="67" borderId="0" xfId="0" applyFont="1" applyFill="1" applyBorder="1" applyAlignment="1">
      <alignment horizontal="center" vertical="center"/>
    </xf>
    <xf numFmtId="180" fontId="118" fillId="0" borderId="0" xfId="0" applyFont="1" applyFill="1" applyBorder="1" applyAlignment="1" applyProtection="1">
      <alignment horizontal="center" vertical="center"/>
    </xf>
    <xf numFmtId="180" fontId="97" fillId="0" borderId="0" xfId="0" applyFont="1" applyFill="1" applyBorder="1" applyAlignment="1">
      <alignment vertical="center"/>
    </xf>
    <xf numFmtId="164" fontId="121" fillId="0" borderId="0" xfId="1" applyNumberFormat="1" applyFont="1" applyFill="1" applyBorder="1" applyAlignment="1">
      <alignment horizontal="left" vertical="center"/>
    </xf>
    <xf numFmtId="180" fontId="0" fillId="0" borderId="0" xfId="0" applyFill="1" applyAlignment="1">
      <alignment vertical="center"/>
    </xf>
    <xf numFmtId="180" fontId="81" fillId="0" borderId="0" xfId="16815" applyFill="1"/>
    <xf numFmtId="165" fontId="9" fillId="0" borderId="0" xfId="0" applyNumberFormat="1" applyFont="1" applyFill="1" applyBorder="1"/>
    <xf numFmtId="180" fontId="136" fillId="0" borderId="0" xfId="16815" applyFont="1" applyFill="1"/>
    <xf numFmtId="180" fontId="73" fillId="0" borderId="0" xfId="0" applyFont="1" applyFill="1"/>
    <xf numFmtId="164" fontId="121" fillId="70" borderId="0" xfId="1" applyNumberFormat="1" applyFont="1" applyFill="1" applyBorder="1" applyAlignment="1">
      <alignment horizontal="left" vertical="center"/>
    </xf>
    <xf numFmtId="180" fontId="78" fillId="76" borderId="2" xfId="0" applyFont="1" applyFill="1" applyBorder="1"/>
    <xf numFmtId="180" fontId="78" fillId="76" borderId="33" xfId="0" applyFont="1" applyFill="1" applyBorder="1"/>
    <xf numFmtId="180" fontId="137" fillId="0" borderId="0" xfId="0" applyFont="1"/>
    <xf numFmtId="180" fontId="138" fillId="0" borderId="0" xfId="0" applyFont="1" applyBorder="1" applyAlignment="1">
      <alignment horizontal="center" vertical="center" wrapText="1"/>
    </xf>
    <xf numFmtId="180" fontId="73" fillId="70" borderId="2" xfId="0" applyFont="1" applyFill="1" applyBorder="1" applyAlignment="1">
      <alignment horizontal="center" vertical="center" wrapText="1"/>
    </xf>
    <xf numFmtId="180" fontId="0" fillId="82" borderId="0" xfId="0" applyFill="1" applyProtection="1">
      <protection hidden="1"/>
    </xf>
    <xf numFmtId="180" fontId="110" fillId="82" borderId="0" xfId="0" applyFont="1" applyFill="1" applyProtection="1">
      <protection hidden="1"/>
    </xf>
    <xf numFmtId="180" fontId="118" fillId="82" borderId="0" xfId="0" applyFont="1" applyFill="1" applyAlignment="1" applyProtection="1">
      <alignment horizontal="left" vertical="center" wrapText="1"/>
      <protection hidden="1"/>
    </xf>
    <xf numFmtId="180" fontId="9" fillId="83" borderId="0" xfId="1" applyNumberFormat="1" applyFont="1" applyFill="1" applyBorder="1" applyAlignment="1">
      <alignment horizontal="left" vertical="top" wrapText="1"/>
    </xf>
    <xf numFmtId="180" fontId="89" fillId="0" borderId="0" xfId="0" applyFont="1" applyFill="1" applyBorder="1" applyAlignment="1">
      <alignment horizontal="left" indent="1"/>
    </xf>
    <xf numFmtId="180" fontId="89" fillId="0" borderId="0" xfId="0" applyFont="1" applyFill="1" applyBorder="1" applyAlignment="1">
      <alignment horizontal="left" vertical="center" indent="1"/>
    </xf>
    <xf numFmtId="180" fontId="0" fillId="81" borderId="0" xfId="0" applyFill="1" applyBorder="1" applyAlignment="1" applyProtection="1">
      <alignment vertical="top"/>
      <protection hidden="1"/>
    </xf>
    <xf numFmtId="180" fontId="141" fillId="67" borderId="0" xfId="16815" applyFont="1" applyFill="1" applyBorder="1" applyAlignment="1">
      <alignment horizontal="left" vertical="center" indent="1"/>
    </xf>
    <xf numFmtId="180" fontId="9" fillId="67" borderId="0" xfId="0" applyFont="1" applyFill="1" applyBorder="1" applyAlignment="1">
      <alignment horizontal="left" vertical="center" indent="1"/>
    </xf>
    <xf numFmtId="180" fontId="73" fillId="70" borderId="2" xfId="0" applyFont="1" applyFill="1" applyBorder="1" applyAlignment="1">
      <alignment horizontal="left" vertical="center" wrapText="1" indent="1"/>
    </xf>
    <xf numFmtId="180" fontId="82" fillId="0" borderId="42" xfId="0" applyFont="1" applyFill="1" applyBorder="1" applyAlignment="1">
      <alignment horizontal="left" indent="1"/>
    </xf>
    <xf numFmtId="180" fontId="82" fillId="0" borderId="42" xfId="0" applyFont="1" applyFill="1" applyBorder="1" applyAlignment="1">
      <alignment horizontal="left" vertical="top" indent="1"/>
    </xf>
    <xf numFmtId="164" fontId="7" fillId="0" borderId="0" xfId="1" applyNumberFormat="1" applyFont="1" applyFill="1" applyBorder="1" applyAlignment="1">
      <alignment horizontal="left" wrapText="1" indent="1"/>
    </xf>
    <xf numFmtId="164" fontId="8" fillId="70" borderId="0" xfId="1" applyNumberFormat="1" applyFont="1" applyFill="1" applyBorder="1" applyAlignment="1">
      <alignment horizontal="left" vertical="center" indent="1"/>
    </xf>
    <xf numFmtId="164" fontId="81" fillId="0" borderId="0" xfId="16815" applyNumberFormat="1" applyFill="1" applyBorder="1" applyAlignment="1">
      <alignment horizontal="left" vertical="center" indent="1"/>
    </xf>
    <xf numFmtId="164" fontId="121" fillId="0" borderId="0" xfId="1" applyNumberFormat="1" applyFont="1" applyFill="1" applyBorder="1" applyAlignment="1">
      <alignment horizontal="left" vertical="center" indent="1"/>
    </xf>
    <xf numFmtId="164" fontId="32" fillId="0" borderId="0" xfId="1" applyNumberFormat="1" applyFont="1" applyFill="1" applyBorder="1" applyAlignment="1">
      <alignment horizontal="left" vertical="center" wrapText="1" indent="1"/>
    </xf>
    <xf numFmtId="180" fontId="81" fillId="0" borderId="0" xfId="16815" applyAlignment="1">
      <alignment horizontal="left" indent="1"/>
    </xf>
    <xf numFmtId="164" fontId="86" fillId="0" borderId="0" xfId="0" applyNumberFormat="1" applyFont="1" applyFill="1" applyAlignment="1">
      <alignment horizontal="left" indent="1"/>
    </xf>
    <xf numFmtId="164" fontId="83" fillId="0" borderId="0" xfId="0" applyNumberFormat="1" applyFont="1" applyFill="1" applyAlignment="1">
      <alignment horizontal="left" indent="1"/>
    </xf>
    <xf numFmtId="180" fontId="0" fillId="0" borderId="0" xfId="0" applyAlignment="1">
      <alignment horizontal="left" indent="1"/>
    </xf>
    <xf numFmtId="164" fontId="8" fillId="0" borderId="0" xfId="1" applyNumberFormat="1" applyFont="1" applyFill="1" applyBorder="1" applyAlignment="1">
      <alignment horizontal="left" vertical="center" indent="1"/>
    </xf>
    <xf numFmtId="180" fontId="84" fillId="70" borderId="32" xfId="605" applyFont="1" applyFill="1" applyBorder="1" applyAlignment="1">
      <alignment horizontal="left" vertical="top" wrapText="1" indent="1"/>
    </xf>
    <xf numFmtId="164" fontId="9" fillId="74" borderId="1" xfId="1" applyNumberFormat="1" applyFont="1" applyFill="1" applyBorder="1" applyAlignment="1">
      <alignment horizontal="left" wrapText="1" indent="1"/>
    </xf>
    <xf numFmtId="164" fontId="7" fillId="0" borderId="30" xfId="1" applyNumberFormat="1" applyFont="1" applyFill="1" applyBorder="1" applyAlignment="1">
      <alignment horizontal="left" wrapText="1" indent="1"/>
    </xf>
    <xf numFmtId="164" fontId="9" fillId="74" borderId="0" xfId="1" applyNumberFormat="1" applyFont="1" applyFill="1" applyBorder="1" applyAlignment="1">
      <alignment horizontal="left" wrapText="1" indent="1"/>
    </xf>
    <xf numFmtId="4" fontId="7" fillId="0" borderId="0" xfId="1" applyNumberFormat="1" applyFont="1" applyFill="1" applyBorder="1" applyAlignment="1">
      <alignment horizontal="left" wrapText="1" indent="1"/>
    </xf>
    <xf numFmtId="180" fontId="9" fillId="70" borderId="32" xfId="605" applyFont="1" applyFill="1" applyBorder="1" applyAlignment="1">
      <alignment horizontal="left" vertical="top" wrapText="1" indent="1"/>
    </xf>
    <xf numFmtId="4" fontId="7" fillId="0" borderId="30" xfId="1" applyNumberFormat="1" applyFont="1" applyFill="1" applyBorder="1" applyAlignment="1">
      <alignment horizontal="left" vertical="center" wrapText="1" indent="1"/>
    </xf>
    <xf numFmtId="4" fontId="7" fillId="0" borderId="1" xfId="1" applyNumberFormat="1" applyFont="1" applyFill="1" applyBorder="1" applyAlignment="1">
      <alignment horizontal="left" vertical="center" wrapText="1" indent="1"/>
    </xf>
    <xf numFmtId="164" fontId="7" fillId="0" borderId="1" xfId="1" applyNumberFormat="1" applyFont="1" applyFill="1" applyBorder="1" applyAlignment="1">
      <alignment horizontal="left" wrapText="1" indent="1"/>
    </xf>
    <xf numFmtId="164" fontId="7" fillId="0" borderId="30" xfId="1" applyNumberFormat="1" applyFont="1" applyFill="1" applyBorder="1" applyAlignment="1">
      <alignment horizontal="left" vertical="top" wrapText="1" indent="1"/>
    </xf>
    <xf numFmtId="164" fontId="7" fillId="0" borderId="44" xfId="1" applyNumberFormat="1" applyFont="1" applyFill="1" applyBorder="1" applyAlignment="1">
      <alignment horizontal="left" wrapText="1" indent="1"/>
    </xf>
    <xf numFmtId="180" fontId="9" fillId="70" borderId="46" xfId="605" applyFont="1" applyFill="1" applyBorder="1" applyAlignment="1">
      <alignment horizontal="left" vertical="top" wrapText="1" indent="1"/>
    </xf>
    <xf numFmtId="2" fontId="7" fillId="0" borderId="44" xfId="0" applyNumberFormat="1" applyFont="1" applyFill="1" applyBorder="1" applyAlignment="1">
      <alignment horizontal="left" vertical="center" indent="1"/>
    </xf>
    <xf numFmtId="180" fontId="7" fillId="0" borderId="0" xfId="2" applyFont="1" applyFill="1" applyBorder="1" applyAlignment="1">
      <alignment horizontal="left" indent="1"/>
    </xf>
    <xf numFmtId="180" fontId="7" fillId="0" borderId="1" xfId="2" applyFont="1" applyFill="1" applyBorder="1" applyAlignment="1">
      <alignment horizontal="left" indent="1"/>
    </xf>
    <xf numFmtId="180" fontId="9" fillId="70" borderId="2" xfId="1" applyNumberFormat="1" applyFont="1" applyFill="1" applyBorder="1" applyAlignment="1">
      <alignment horizontal="left" vertical="center" wrapText="1" indent="1"/>
    </xf>
    <xf numFmtId="180" fontId="74" fillId="0" borderId="45" xfId="0" applyFont="1" applyFill="1" applyBorder="1" applyAlignment="1">
      <alignment horizontal="left" indent="1"/>
    </xf>
    <xf numFmtId="180" fontId="74" fillId="0" borderId="42" xfId="0" applyFont="1" applyFill="1" applyBorder="1" applyAlignment="1">
      <alignment horizontal="left" indent="1"/>
    </xf>
    <xf numFmtId="180" fontId="89" fillId="0" borderId="0" xfId="1" applyNumberFormat="1" applyFont="1" applyFill="1" applyBorder="1" applyAlignment="1">
      <alignment horizontal="left" vertical="top" wrapText="1" indent="1"/>
    </xf>
    <xf numFmtId="180" fontId="0" fillId="0" borderId="0" xfId="0" applyFont="1" applyFill="1" applyBorder="1" applyAlignment="1">
      <alignment horizontal="left" indent="1"/>
    </xf>
    <xf numFmtId="180" fontId="9" fillId="70" borderId="32" xfId="1" applyNumberFormat="1" applyFont="1" applyFill="1" applyBorder="1" applyAlignment="1">
      <alignment horizontal="left" vertical="center" wrapText="1" indent="1"/>
    </xf>
    <xf numFmtId="164" fontId="136" fillId="0" borderId="0" xfId="16815" applyNumberFormat="1" applyFont="1" applyFill="1" applyBorder="1" applyAlignment="1">
      <alignment horizontal="left" vertical="center" wrapText="1" indent="1"/>
    </xf>
    <xf numFmtId="164" fontId="81" fillId="0" borderId="0" xfId="16815" applyNumberFormat="1" applyFill="1" applyBorder="1" applyAlignment="1">
      <alignment horizontal="left" vertical="center" wrapText="1" indent="1"/>
    </xf>
    <xf numFmtId="164" fontId="121" fillId="0" borderId="0" xfId="1" applyNumberFormat="1" applyFont="1" applyFill="1" applyBorder="1" applyAlignment="1">
      <alignment horizontal="left" vertical="center" wrapText="1" indent="1"/>
    </xf>
    <xf numFmtId="180" fontId="9" fillId="70" borderId="32" xfId="0" applyFont="1" applyFill="1" applyBorder="1" applyAlignment="1">
      <alignment horizontal="left" vertical="center" wrapText="1" indent="1"/>
    </xf>
    <xf numFmtId="164" fontId="7" fillId="0" borderId="44" xfId="1" applyNumberFormat="1" applyFont="1" applyFill="1" applyBorder="1" applyAlignment="1">
      <alignment horizontal="left" indent="1"/>
    </xf>
    <xf numFmtId="164" fontId="7" fillId="0" borderId="47" xfId="1" applyNumberFormat="1" applyFont="1" applyFill="1" applyBorder="1" applyAlignment="1">
      <alignment horizontal="left" indent="1"/>
    </xf>
    <xf numFmtId="180" fontId="84" fillId="80" borderId="32" xfId="605" applyFont="1" applyFill="1" applyBorder="1" applyAlignment="1">
      <alignment horizontal="left" vertical="top" wrapText="1" indent="1"/>
    </xf>
    <xf numFmtId="164" fontId="7" fillId="0" borderId="44" xfId="299" applyNumberFormat="1" applyFont="1" applyFill="1" applyBorder="1" applyAlignment="1">
      <alignment horizontal="left" wrapText="1" indent="1"/>
    </xf>
    <xf numFmtId="180" fontId="84" fillId="70" borderId="46" xfId="605" applyFont="1" applyFill="1" applyBorder="1" applyAlignment="1">
      <alignment horizontal="left" vertical="top" wrapText="1" indent="1"/>
    </xf>
    <xf numFmtId="180" fontId="7" fillId="0" borderId="44" xfId="1" applyNumberFormat="1" applyFont="1" applyFill="1" applyBorder="1" applyAlignment="1">
      <alignment horizontal="left" indent="1"/>
    </xf>
    <xf numFmtId="180" fontId="0" fillId="0" borderId="42" xfId="0" applyFill="1" applyBorder="1" applyAlignment="1">
      <alignment horizontal="left" indent="1"/>
    </xf>
    <xf numFmtId="180" fontId="0" fillId="0" borderId="1" xfId="0" applyFill="1" applyBorder="1" applyAlignment="1">
      <alignment horizontal="left" indent="1"/>
    </xf>
    <xf numFmtId="180" fontId="7" fillId="0" borderId="0" xfId="0" applyFont="1" applyFill="1" applyBorder="1" applyAlignment="1">
      <alignment horizontal="left" vertical="top" indent="1"/>
    </xf>
    <xf numFmtId="180" fontId="7" fillId="0" borderId="0" xfId="0" applyFont="1" applyFill="1" applyBorder="1" applyAlignment="1">
      <alignment horizontal="left" indent="1"/>
    </xf>
    <xf numFmtId="180" fontId="142" fillId="0" borderId="0" xfId="0" applyFont="1" applyFill="1" applyBorder="1"/>
    <xf numFmtId="180" fontId="143" fillId="0" borderId="0" xfId="0" applyFont="1" applyFill="1" applyBorder="1" applyAlignment="1">
      <alignment horizontal="left"/>
    </xf>
    <xf numFmtId="180" fontId="143" fillId="0" borderId="0" xfId="0" applyFont="1" applyFill="1" applyBorder="1" applyAlignment="1">
      <alignment horizontal="left" vertical="top"/>
    </xf>
    <xf numFmtId="180" fontId="142" fillId="0" borderId="0" xfId="0" applyFont="1" applyFill="1"/>
    <xf numFmtId="180" fontId="142" fillId="0" borderId="0" xfId="0" applyFont="1" applyFill="1" applyAlignment="1">
      <alignment horizontal="left" vertical="top"/>
    </xf>
    <xf numFmtId="180" fontId="142" fillId="0" borderId="0" xfId="0" applyFont="1" applyFill="1" applyBorder="1" applyAlignment="1">
      <alignment horizontal="left" vertical="top"/>
    </xf>
    <xf numFmtId="180" fontId="0" fillId="0" borderId="56" xfId="0" applyFont="1" applyFill="1" applyBorder="1"/>
    <xf numFmtId="180" fontId="0" fillId="0" borderId="0" xfId="0" applyFont="1" applyFill="1" applyBorder="1" applyAlignment="1"/>
    <xf numFmtId="180" fontId="0" fillId="0" borderId="0" xfId="0" applyFont="1" applyFill="1" applyAlignment="1"/>
    <xf numFmtId="180" fontId="84" fillId="2" borderId="0" xfId="0" applyFont="1" applyFill="1" applyBorder="1" applyAlignment="1">
      <alignment horizontal="left" indent="1"/>
    </xf>
    <xf numFmtId="180" fontId="78" fillId="2" borderId="0" xfId="0" applyFont="1" applyFill="1" applyAlignment="1">
      <alignment horizontal="left" indent="1"/>
    </xf>
    <xf numFmtId="180" fontId="84" fillId="2" borderId="0" xfId="0" applyFont="1" applyFill="1" applyBorder="1" applyAlignment="1">
      <alignment horizontal="left" wrapText="1" indent="1"/>
    </xf>
    <xf numFmtId="180" fontId="0" fillId="2" borderId="0" xfId="0" applyFill="1" applyAlignment="1">
      <alignment horizontal="left" indent="1"/>
    </xf>
    <xf numFmtId="180" fontId="84" fillId="0" borderId="0" xfId="0" applyFont="1" applyFill="1" applyBorder="1" applyAlignment="1">
      <alignment horizontal="left" indent="1"/>
    </xf>
    <xf numFmtId="180" fontId="78" fillId="0" borderId="0" xfId="0" applyFont="1" applyFill="1" applyAlignment="1">
      <alignment horizontal="left" indent="1"/>
    </xf>
    <xf numFmtId="180" fontId="89" fillId="0" borderId="0" xfId="605" applyFont="1" applyFill="1" applyBorder="1" applyAlignment="1">
      <alignment horizontal="left" vertical="top" wrapText="1" indent="1"/>
    </xf>
    <xf numFmtId="164" fontId="90" fillId="2" borderId="0" xfId="16815" applyNumberFormat="1" applyFont="1" applyFill="1" applyBorder="1" applyAlignment="1">
      <alignment horizontal="left" vertical="top" indent="1"/>
    </xf>
    <xf numFmtId="180" fontId="73" fillId="70" borderId="32" xfId="0" applyFont="1" applyFill="1" applyBorder="1" applyAlignment="1">
      <alignment horizontal="center" vertical="center" wrapText="1"/>
    </xf>
    <xf numFmtId="180" fontId="78" fillId="0" borderId="0" xfId="0" applyFont="1" applyAlignment="1">
      <alignment horizontal="left" indent="1"/>
    </xf>
    <xf numFmtId="180" fontId="0" fillId="0" borderId="45" xfId="0" applyFont="1" applyFill="1" applyBorder="1" applyAlignment="1"/>
    <xf numFmtId="180" fontId="0" fillId="0" borderId="42" xfId="0" applyFont="1" applyFill="1" applyBorder="1" applyAlignment="1"/>
    <xf numFmtId="180" fontId="12" fillId="74" borderId="16" xfId="0" applyFont="1" applyFill="1" applyBorder="1" applyAlignment="1">
      <alignment horizontal="center" vertical="center" wrapText="1"/>
    </xf>
    <xf numFmtId="180" fontId="9" fillId="70" borderId="2" xfId="16860" applyFont="1" applyFill="1" applyBorder="1" applyAlignment="1">
      <alignment horizontal="right" vertical="center" wrapText="1"/>
    </xf>
    <xf numFmtId="180" fontId="0" fillId="0" borderId="0" xfId="0" applyFont="1" applyAlignment="1">
      <alignment horizontal="left" vertical="center" wrapText="1" indent="1"/>
    </xf>
    <xf numFmtId="180" fontId="94" fillId="0" borderId="0" xfId="0" applyFont="1" applyFill="1" applyAlignment="1">
      <alignment horizontal="right" vertical="center"/>
    </xf>
    <xf numFmtId="180" fontId="78" fillId="0" borderId="0" xfId="0" applyFont="1" applyAlignment="1">
      <alignment horizontal="right" vertical="top"/>
    </xf>
    <xf numFmtId="180" fontId="90" fillId="0" borderId="0" xfId="16815" applyFont="1" applyAlignment="1">
      <alignment vertical="center" wrapText="1"/>
    </xf>
    <xf numFmtId="180" fontId="79" fillId="0" borderId="0" xfId="0" applyFont="1" applyAlignment="1">
      <alignment vertical="center" wrapText="1"/>
    </xf>
    <xf numFmtId="180" fontId="90" fillId="0" borderId="0" xfId="16815" applyNumberFormat="1" applyFont="1" applyFill="1" applyBorder="1" applyAlignment="1">
      <alignment horizontal="left" vertical="top" indent="1"/>
    </xf>
    <xf numFmtId="180" fontId="78" fillId="0" borderId="0" xfId="0" applyFont="1" applyAlignment="1">
      <alignment horizontal="left" wrapText="1" indent="1"/>
    </xf>
    <xf numFmtId="180" fontId="90" fillId="0" borderId="0" xfId="16815" applyFont="1" applyAlignment="1">
      <alignment horizontal="left" wrapText="1" indent="1"/>
    </xf>
    <xf numFmtId="180" fontId="78" fillId="0" borderId="0" xfId="0" applyFont="1" applyAlignment="1">
      <alignment horizontal="left" vertical="top" wrapText="1" indent="1"/>
    </xf>
    <xf numFmtId="180" fontId="90" fillId="0" borderId="0" xfId="16815" applyFont="1" applyAlignment="1">
      <alignment horizontal="left" vertical="top" wrapText="1" indent="1"/>
    </xf>
    <xf numFmtId="180" fontId="78" fillId="0" borderId="0" xfId="0" applyFont="1" applyFill="1" applyAlignment="1">
      <alignment horizontal="left" wrapText="1" indent="1"/>
    </xf>
    <xf numFmtId="180" fontId="89" fillId="0" borderId="0" xfId="0" applyFont="1" applyFill="1" applyBorder="1" applyAlignment="1">
      <alignment horizontal="left" wrapText="1" indent="1"/>
    </xf>
    <xf numFmtId="180" fontId="78" fillId="0" borderId="0" xfId="0" applyFont="1" applyFill="1" applyAlignment="1">
      <alignment horizontal="left" vertical="top" wrapText="1" indent="1"/>
    </xf>
    <xf numFmtId="180" fontId="78" fillId="0" borderId="0" xfId="0" quotePrefix="1" applyFont="1" applyFill="1" applyAlignment="1">
      <alignment horizontal="left" wrapText="1" indent="1"/>
    </xf>
    <xf numFmtId="180" fontId="90" fillId="0" borderId="0" xfId="16815" applyNumberFormat="1" applyFont="1" applyFill="1" applyBorder="1" applyAlignment="1">
      <alignment horizontal="left" vertical="top" wrapText="1" indent="1"/>
    </xf>
    <xf numFmtId="180" fontId="90" fillId="0" borderId="0" xfId="16815" applyFont="1" applyAlignment="1">
      <alignment horizontal="left" indent="1"/>
    </xf>
    <xf numFmtId="164" fontId="89" fillId="0" borderId="0" xfId="1" applyNumberFormat="1" applyFont="1" applyFill="1" applyBorder="1" applyAlignment="1">
      <alignment horizontal="left" wrapText="1" indent="1"/>
    </xf>
    <xf numFmtId="164" fontId="145" fillId="0" borderId="0" xfId="1" applyNumberFormat="1" applyFont="1" applyFill="1" applyBorder="1" applyAlignment="1">
      <alignment horizontal="left" wrapText="1" indent="1"/>
    </xf>
    <xf numFmtId="180" fontId="78" fillId="0" borderId="0" xfId="0" applyFont="1" applyAlignment="1">
      <alignment horizontal="left" vertical="center" wrapText="1" indent="1"/>
    </xf>
    <xf numFmtId="180" fontId="90" fillId="0" borderId="0" xfId="16815" applyFont="1" applyAlignment="1">
      <alignment horizontal="left" vertical="center" wrapText="1" indent="1"/>
    </xf>
    <xf numFmtId="180" fontId="89" fillId="0" borderId="0" xfId="0" applyFont="1" applyFill="1" applyBorder="1" applyAlignment="1">
      <alignment horizontal="left" vertical="top" wrapText="1" indent="1"/>
    </xf>
    <xf numFmtId="164" fontId="90" fillId="0" borderId="0" xfId="16815" applyNumberFormat="1" applyFont="1" applyFill="1" applyBorder="1" applyAlignment="1">
      <alignment horizontal="left" vertical="top" indent="1"/>
    </xf>
    <xf numFmtId="164" fontId="89" fillId="0" borderId="0" xfId="1" applyNumberFormat="1" applyFont="1" applyFill="1" applyBorder="1" applyAlignment="1">
      <alignment horizontal="left" indent="1"/>
    </xf>
    <xf numFmtId="180" fontId="78" fillId="0" borderId="0" xfId="16860" applyFont="1" applyFill="1" applyBorder="1" applyAlignment="1">
      <alignment horizontal="left" vertical="top" wrapText="1" indent="1"/>
    </xf>
    <xf numFmtId="180" fontId="78" fillId="0" borderId="0" xfId="16860" applyFont="1" applyBorder="1" applyAlignment="1">
      <alignment horizontal="left" vertical="top" wrapText="1" indent="1"/>
    </xf>
    <xf numFmtId="180" fontId="78" fillId="0" borderId="0" xfId="16860" applyFont="1" applyBorder="1" applyAlignment="1">
      <alignment horizontal="left" indent="1"/>
    </xf>
    <xf numFmtId="180" fontId="94" fillId="0" borderId="0" xfId="0" applyFont="1" applyFill="1" applyAlignment="1">
      <alignment horizontal="center" vertical="center"/>
    </xf>
    <xf numFmtId="180" fontId="94" fillId="0" borderId="0" xfId="0" applyFont="1" applyFill="1" applyAlignment="1">
      <alignment horizontal="right" vertical="center" indent="2"/>
    </xf>
    <xf numFmtId="180" fontId="0" fillId="2" borderId="0" xfId="0" applyFont="1" applyFill="1" applyAlignment="1">
      <alignment horizontal="center"/>
    </xf>
    <xf numFmtId="180" fontId="80" fillId="85" borderId="0" xfId="1" applyNumberFormat="1" applyFont="1" applyFill="1" applyBorder="1" applyAlignment="1">
      <alignment horizontal="left" vertical="center" wrapText="1"/>
    </xf>
    <xf numFmtId="180" fontId="139" fillId="85" borderId="0" xfId="1" applyNumberFormat="1" applyFont="1" applyFill="1" applyBorder="1" applyAlignment="1">
      <alignment horizontal="left" vertical="center" wrapText="1" indent="1"/>
    </xf>
    <xf numFmtId="180" fontId="97" fillId="2" borderId="0" xfId="0" applyFont="1" applyFill="1" applyAlignment="1">
      <alignment horizontal="left" vertical="top" indent="1"/>
    </xf>
    <xf numFmtId="180" fontId="94" fillId="0" borderId="0" xfId="0" applyFont="1" applyFill="1" applyAlignment="1">
      <alignment horizontal="right" vertical="center" indent="1"/>
    </xf>
    <xf numFmtId="180" fontId="78" fillId="0" borderId="0" xfId="0" applyFont="1" applyFill="1" applyAlignment="1">
      <alignment horizontal="left" vertical="center" wrapText="1" indent="1"/>
    </xf>
    <xf numFmtId="180" fontId="78" fillId="0" borderId="0" xfId="0" applyFont="1" applyFill="1" applyAlignment="1">
      <alignment vertical="center" wrapText="1"/>
    </xf>
    <xf numFmtId="180" fontId="89" fillId="0" borderId="0" xfId="1" applyNumberFormat="1" applyFont="1" applyFill="1" applyBorder="1" applyAlignment="1">
      <alignment horizontal="left" vertical="top"/>
    </xf>
    <xf numFmtId="49" fontId="84" fillId="0" borderId="0" xfId="1" applyNumberFormat="1" applyFont="1" applyFill="1" applyBorder="1" applyAlignment="1">
      <alignment horizontal="center" vertical="top" wrapText="1"/>
    </xf>
    <xf numFmtId="180" fontId="89" fillId="0" borderId="0" xfId="1" applyNumberFormat="1" applyFont="1" applyFill="1" applyBorder="1" applyAlignment="1">
      <alignment vertical="top" wrapText="1"/>
    </xf>
    <xf numFmtId="180" fontId="89" fillId="0" borderId="0" xfId="0" applyFont="1" applyFill="1" applyBorder="1" applyAlignment="1">
      <alignment wrapText="1"/>
    </xf>
    <xf numFmtId="180" fontId="79" fillId="0" borderId="0" xfId="0" applyFont="1" applyAlignment="1">
      <alignment horizontal="left" indent="1"/>
    </xf>
    <xf numFmtId="180" fontId="79" fillId="0" borderId="0" xfId="0" applyFont="1" applyAlignment="1">
      <alignment horizontal="left" vertical="top" indent="1"/>
    </xf>
    <xf numFmtId="180" fontId="89" fillId="0" borderId="0" xfId="1" applyNumberFormat="1" applyFont="1" applyFill="1" applyBorder="1" applyAlignment="1">
      <alignment horizontal="left" vertical="top" indent="1"/>
    </xf>
    <xf numFmtId="164" fontId="84" fillId="70" borderId="0" xfId="1" applyNumberFormat="1" applyFont="1" applyFill="1" applyBorder="1" applyAlignment="1">
      <alignment horizontal="left" vertical="center" indent="1"/>
    </xf>
    <xf numFmtId="180" fontId="0" fillId="86" borderId="0" xfId="0" applyFill="1"/>
    <xf numFmtId="180" fontId="0" fillId="76" borderId="0" xfId="0" applyFill="1"/>
    <xf numFmtId="164" fontId="121" fillId="70" borderId="0" xfId="1" applyNumberFormat="1" applyFont="1" applyFill="1" applyBorder="1" applyAlignment="1">
      <alignment horizontal="left" vertical="center" wrapText="1"/>
    </xf>
    <xf numFmtId="180" fontId="84" fillId="70" borderId="16" xfId="605" applyFont="1" applyFill="1" applyBorder="1" applyAlignment="1">
      <alignment horizontal="left" vertical="top" wrapText="1" indent="1"/>
    </xf>
    <xf numFmtId="180" fontId="7" fillId="76" borderId="0" xfId="0" applyFont="1" applyFill="1" applyBorder="1" applyAlignment="1">
      <alignment horizontal="left" vertical="center" indent="1"/>
    </xf>
    <xf numFmtId="180" fontId="9" fillId="76" borderId="0" xfId="0" applyFont="1" applyFill="1" applyBorder="1" applyAlignment="1">
      <alignment horizontal="left" vertical="top"/>
    </xf>
    <xf numFmtId="180" fontId="9" fillId="76" borderId="0" xfId="0" applyFont="1" applyFill="1" applyBorder="1" applyAlignment="1">
      <alignment horizontal="center" vertical="center"/>
    </xf>
    <xf numFmtId="180" fontId="149" fillId="76" borderId="0" xfId="16815" applyFont="1" applyFill="1" applyBorder="1" applyAlignment="1">
      <alignment horizontal="left" vertical="center" indent="1"/>
    </xf>
    <xf numFmtId="180" fontId="82" fillId="0" borderId="17" xfId="0" applyFont="1" applyFill="1" applyBorder="1" applyAlignment="1">
      <alignment horizontal="left" indent="1"/>
    </xf>
    <xf numFmtId="180" fontId="0" fillId="0" borderId="17" xfId="0" applyFont="1" applyFill="1" applyBorder="1" applyAlignment="1">
      <alignment horizontal="left" indent="1"/>
    </xf>
    <xf numFmtId="180" fontId="0" fillId="76" borderId="0" xfId="0" applyFont="1" applyFill="1" applyBorder="1" applyAlignment="1">
      <alignment vertical="top"/>
    </xf>
    <xf numFmtId="9" fontId="73" fillId="70" borderId="2" xfId="0" applyNumberFormat="1" applyFont="1" applyFill="1" applyBorder="1" applyAlignment="1">
      <alignment vertical="center"/>
    </xf>
    <xf numFmtId="9" fontId="73" fillId="70" borderId="33" xfId="0" applyNumberFormat="1" applyFont="1" applyFill="1" applyBorder="1" applyAlignment="1">
      <alignment vertical="center"/>
    </xf>
    <xf numFmtId="165" fontId="73" fillId="70" borderId="2" xfId="0" applyNumberFormat="1" applyFont="1" applyFill="1" applyBorder="1" applyAlignment="1">
      <alignment vertical="center"/>
    </xf>
    <xf numFmtId="164" fontId="0" fillId="0" borderId="44" xfId="0" applyNumberFormat="1" applyFont="1" applyBorder="1" applyAlignment="1">
      <alignment horizontal="left" indent="1"/>
    </xf>
    <xf numFmtId="180" fontId="0" fillId="0" borderId="44" xfId="0" applyFont="1" applyBorder="1" applyAlignment="1">
      <alignment horizontal="left" indent="1"/>
    </xf>
    <xf numFmtId="180" fontId="84" fillId="70" borderId="46" xfId="605" applyFont="1" applyFill="1" applyBorder="1" applyAlignment="1">
      <alignment horizontal="left" vertical="center" wrapText="1" indent="1"/>
    </xf>
    <xf numFmtId="164" fontId="9" fillId="0" borderId="32" xfId="1" applyNumberFormat="1" applyFont="1" applyFill="1" applyBorder="1" applyAlignment="1">
      <alignment horizontal="right" wrapText="1" indent="1"/>
    </xf>
    <xf numFmtId="164" fontId="9" fillId="2" borderId="2" xfId="1" applyNumberFormat="1" applyFont="1" applyFill="1" applyBorder="1" applyAlignment="1">
      <alignment horizontal="right" vertical="center" wrapText="1" indent="1"/>
    </xf>
    <xf numFmtId="164" fontId="73" fillId="2" borderId="32" xfId="0" applyNumberFormat="1" applyFont="1" applyFill="1" applyBorder="1" applyAlignment="1">
      <alignment horizontal="right" vertical="center" indent="1"/>
    </xf>
    <xf numFmtId="180" fontId="73" fillId="2" borderId="32" xfId="0" applyFont="1" applyFill="1" applyBorder="1" applyAlignment="1">
      <alignment horizontal="right" vertical="center" indent="1"/>
    </xf>
    <xf numFmtId="180" fontId="9" fillId="0" borderId="32" xfId="16860" applyFont="1" applyFill="1" applyBorder="1" applyAlignment="1">
      <alignment horizontal="right" indent="1"/>
    </xf>
    <xf numFmtId="164" fontId="9" fillId="0" borderId="32" xfId="299" applyNumberFormat="1" applyFont="1" applyFill="1" applyBorder="1" applyAlignment="1">
      <alignment horizontal="right" wrapText="1" indent="1"/>
    </xf>
    <xf numFmtId="180" fontId="9" fillId="76" borderId="2" xfId="0" applyFont="1" applyFill="1" applyBorder="1" applyAlignment="1">
      <alignment horizontal="center" vertical="center" wrapText="1"/>
    </xf>
    <xf numFmtId="164" fontId="7" fillId="76" borderId="0" xfId="0" applyNumberFormat="1" applyFont="1" applyFill="1" applyBorder="1" applyAlignment="1">
      <alignment horizontal="left" vertical="top"/>
    </xf>
    <xf numFmtId="165" fontId="7" fillId="87" borderId="0" xfId="0" applyNumberFormat="1" applyFont="1" applyFill="1" applyBorder="1" applyAlignment="1"/>
    <xf numFmtId="165" fontId="7" fillId="76" borderId="0" xfId="0" applyNumberFormat="1" applyFont="1" applyFill="1" applyBorder="1" applyAlignment="1"/>
    <xf numFmtId="165" fontId="7" fillId="76" borderId="0" xfId="0" applyNumberFormat="1" applyFont="1" applyFill="1" applyBorder="1" applyAlignment="1">
      <alignment horizontal="left" vertical="top"/>
    </xf>
    <xf numFmtId="165" fontId="7" fillId="76" borderId="1" xfId="0" applyNumberFormat="1" applyFont="1" applyFill="1" applyBorder="1" applyAlignment="1">
      <alignment horizontal="left" vertical="top"/>
    </xf>
    <xf numFmtId="165" fontId="7" fillId="76" borderId="1" xfId="0" applyNumberFormat="1" applyFont="1" applyFill="1" applyBorder="1" applyAlignment="1"/>
    <xf numFmtId="164" fontId="9" fillId="76" borderId="1" xfId="0" applyNumberFormat="1" applyFont="1" applyFill="1" applyBorder="1" applyAlignment="1">
      <alignment horizontal="right" wrapText="1"/>
    </xf>
    <xf numFmtId="164" fontId="9" fillId="0" borderId="47" xfId="0" applyNumberFormat="1" applyFont="1" applyFill="1" applyBorder="1" applyAlignment="1">
      <alignment horizontal="right" wrapText="1" indent="1"/>
    </xf>
    <xf numFmtId="164" fontId="9" fillId="2" borderId="2" xfId="1" applyNumberFormat="1" applyFont="1" applyFill="1" applyBorder="1" applyAlignment="1">
      <alignment horizontal="right" vertical="center" wrapText="1" indent="2"/>
    </xf>
    <xf numFmtId="49" fontId="84" fillId="0" borderId="0" xfId="1" applyNumberFormat="1" applyFont="1" applyFill="1" applyBorder="1" applyAlignment="1">
      <alignment horizontal="left" vertical="top" indent="2"/>
    </xf>
    <xf numFmtId="180" fontId="74" fillId="2" borderId="0" xfId="0" applyFont="1" applyFill="1"/>
    <xf numFmtId="180" fontId="0" fillId="76" borderId="0" xfId="0" applyFont="1" applyFill="1" applyBorder="1" applyAlignment="1">
      <alignment horizontal="left" vertical="center"/>
    </xf>
    <xf numFmtId="180" fontId="0" fillId="76" borderId="0" xfId="0" applyFont="1" applyFill="1" applyBorder="1" applyAlignment="1">
      <alignment horizontal="left"/>
    </xf>
    <xf numFmtId="180" fontId="0" fillId="76" borderId="42" xfId="0" applyFont="1" applyFill="1" applyBorder="1" applyAlignment="1">
      <alignment horizontal="left"/>
    </xf>
    <xf numFmtId="180" fontId="7" fillId="76" borderId="0" xfId="0" applyFont="1" applyFill="1" applyBorder="1" applyAlignment="1">
      <alignment horizontal="left" vertical="top" wrapText="1"/>
    </xf>
    <xf numFmtId="180" fontId="7" fillId="76" borderId="0" xfId="0" applyFont="1" applyFill="1" applyBorder="1" applyAlignment="1">
      <alignment horizontal="left"/>
    </xf>
    <xf numFmtId="180" fontId="7" fillId="76" borderId="42" xfId="0" applyFont="1" applyFill="1" applyBorder="1" applyAlignment="1">
      <alignment horizontal="left"/>
    </xf>
    <xf numFmtId="180" fontId="82" fillId="76" borderId="0" xfId="0" applyFont="1" applyFill="1" applyBorder="1" applyAlignment="1">
      <alignment vertical="top" wrapText="1"/>
    </xf>
    <xf numFmtId="180" fontId="82" fillId="76" borderId="42" xfId="0" applyFont="1" applyFill="1" applyBorder="1" applyAlignment="1">
      <alignment horizontal="center" vertical="center"/>
    </xf>
    <xf numFmtId="180" fontId="0" fillId="76" borderId="32" xfId="0" applyFont="1" applyFill="1" applyBorder="1" applyAlignment="1">
      <alignment horizontal="left" vertical="center" indent="1"/>
    </xf>
    <xf numFmtId="180" fontId="0" fillId="76" borderId="2" xfId="0" applyFont="1" applyFill="1" applyBorder="1" applyAlignment="1">
      <alignment horizontal="left" indent="1"/>
    </xf>
    <xf numFmtId="180" fontId="150" fillId="76" borderId="2" xfId="0" applyFont="1" applyFill="1" applyBorder="1" applyAlignment="1">
      <alignment horizontal="left" indent="1"/>
    </xf>
    <xf numFmtId="180" fontId="0" fillId="76" borderId="2" xfId="0" applyFont="1" applyFill="1" applyBorder="1"/>
    <xf numFmtId="180" fontId="73" fillId="70" borderId="2" xfId="0" applyFont="1" applyFill="1" applyBorder="1" applyAlignment="1">
      <alignment horizontal="center" vertical="center" wrapText="1"/>
    </xf>
    <xf numFmtId="180" fontId="9" fillId="76" borderId="16" xfId="0" applyFont="1" applyFill="1" applyBorder="1" applyAlignment="1">
      <alignment horizontal="center" vertical="center" wrapText="1"/>
    </xf>
    <xf numFmtId="180" fontId="9" fillId="70" borderId="32" xfId="16860" applyFont="1" applyFill="1" applyBorder="1" applyAlignment="1">
      <alignment horizontal="center" vertical="center" wrapText="1"/>
    </xf>
    <xf numFmtId="173" fontId="82" fillId="0" borderId="44" xfId="16860" applyNumberFormat="1" applyFont="1" applyFill="1" applyBorder="1"/>
    <xf numFmtId="173" fontId="7" fillId="0" borderId="44" xfId="16860" applyNumberFormat="1" applyFont="1" applyFill="1" applyBorder="1" applyAlignment="1">
      <alignment horizontal="right" vertical="center"/>
    </xf>
    <xf numFmtId="180" fontId="74" fillId="76" borderId="17" xfId="16860" applyFont="1" applyFill="1" applyBorder="1" applyAlignment="1">
      <alignment horizontal="left" indent="1"/>
    </xf>
    <xf numFmtId="180" fontId="82" fillId="76" borderId="17" xfId="16860" applyFont="1" applyFill="1" applyBorder="1" applyAlignment="1">
      <alignment horizontal="left" indent="1"/>
    </xf>
    <xf numFmtId="180" fontId="82" fillId="76" borderId="56" xfId="16860" applyFont="1" applyFill="1" applyBorder="1" applyAlignment="1">
      <alignment horizontal="left" indent="1"/>
    </xf>
    <xf numFmtId="180" fontId="74" fillId="76" borderId="58" xfId="16860" applyFont="1" applyFill="1" applyBorder="1" applyAlignment="1">
      <alignment horizontal="left" indent="1"/>
    </xf>
    <xf numFmtId="180" fontId="140" fillId="84" borderId="0" xfId="1" applyNumberFormat="1" applyFont="1" applyFill="1" applyBorder="1" applyAlignment="1">
      <alignment horizontal="left" vertical="center" wrapText="1" indent="1"/>
    </xf>
    <xf numFmtId="180" fontId="121" fillId="82" borderId="0" xfId="0" applyFont="1" applyFill="1" applyBorder="1" applyAlignment="1" applyProtection="1">
      <alignment horizontal="left" vertical="center"/>
    </xf>
    <xf numFmtId="180" fontId="119" fillId="82" borderId="0" xfId="16815" applyFont="1" applyFill="1" applyAlignment="1" applyProtection="1">
      <alignment vertical="center"/>
      <protection hidden="1"/>
    </xf>
    <xf numFmtId="180" fontId="74" fillId="76" borderId="17" xfId="0" applyFont="1" applyFill="1" applyBorder="1" applyAlignment="1">
      <alignment horizontal="left" indent="1"/>
    </xf>
    <xf numFmtId="164" fontId="9" fillId="64" borderId="30" xfId="1" applyNumberFormat="1" applyFont="1" applyFill="1" applyBorder="1" applyAlignment="1">
      <alignment horizontal="center" vertical="center"/>
    </xf>
    <xf numFmtId="164" fontId="9" fillId="64" borderId="30" xfId="1" applyNumberFormat="1" applyFont="1" applyFill="1" applyBorder="1" applyAlignment="1">
      <alignment horizontal="left"/>
    </xf>
    <xf numFmtId="180" fontId="74" fillId="64" borderId="30" xfId="0" applyFont="1" applyFill="1" applyBorder="1" applyAlignment="1">
      <alignment horizontal="left" wrapText="1"/>
    </xf>
    <xf numFmtId="2" fontId="74" fillId="64" borderId="0" xfId="0" applyNumberFormat="1" applyFont="1" applyFill="1" applyAlignment="1">
      <alignment horizontal="right" vertical="center"/>
    </xf>
    <xf numFmtId="2" fontId="74" fillId="64" borderId="42" xfId="0" applyNumberFormat="1" applyFont="1" applyFill="1" applyBorder="1" applyAlignment="1">
      <alignment horizontal="right" vertical="center"/>
    </xf>
    <xf numFmtId="164" fontId="9" fillId="64" borderId="0" xfId="1" applyNumberFormat="1" applyFont="1" applyFill="1" applyBorder="1" applyAlignment="1">
      <alignment horizontal="center" vertical="center"/>
    </xf>
    <xf numFmtId="4" fontId="9" fillId="64" borderId="0" xfId="1" applyNumberFormat="1" applyFont="1" applyFill="1" applyBorder="1" applyAlignment="1">
      <alignment horizontal="center" vertical="center"/>
    </xf>
    <xf numFmtId="180" fontId="38" fillId="76" borderId="0" xfId="605" applyFont="1" applyFill="1" applyBorder="1" applyAlignment="1">
      <alignment horizontal="left" vertical="top" wrapText="1" indent="1"/>
    </xf>
    <xf numFmtId="180" fontId="79" fillId="0" borderId="0" xfId="0" applyFont="1" applyAlignment="1">
      <alignment wrapText="1"/>
    </xf>
    <xf numFmtId="180" fontId="0" fillId="82" borderId="0" xfId="0" applyFill="1" applyBorder="1" applyAlignment="1" applyProtection="1">
      <protection hidden="1"/>
    </xf>
    <xf numFmtId="180" fontId="120" fillId="2" borderId="0" xfId="16815" applyFont="1" applyFill="1" applyAlignment="1" applyProtection="1">
      <alignment vertical="center"/>
      <protection hidden="1"/>
    </xf>
    <xf numFmtId="180" fontId="113" fillId="2" borderId="0" xfId="0" applyFont="1" applyFill="1" applyAlignment="1" applyProtection="1">
      <alignment vertical="center"/>
      <protection hidden="1"/>
    </xf>
    <xf numFmtId="180" fontId="0" fillId="2" borderId="0" xfId="0" applyFill="1" applyBorder="1" applyAlignment="1" applyProtection="1">
      <protection hidden="1"/>
    </xf>
    <xf numFmtId="180" fontId="0" fillId="2" borderId="0" xfId="0" applyFill="1" applyAlignment="1" applyProtection="1">
      <alignment vertical="center"/>
      <protection hidden="1"/>
    </xf>
    <xf numFmtId="180" fontId="0" fillId="2" borderId="0" xfId="0" applyFill="1" applyBorder="1" applyAlignment="1" applyProtection="1">
      <alignment horizontal="center"/>
      <protection hidden="1"/>
    </xf>
    <xf numFmtId="180" fontId="0" fillId="82" borderId="0" xfId="0" applyFill="1" applyAlignment="1" applyProtection="1">
      <protection hidden="1"/>
    </xf>
    <xf numFmtId="180" fontId="113" fillId="2" borderId="0" xfId="0" applyFont="1" applyFill="1" applyAlignment="1" applyProtection="1">
      <alignment horizontal="center" vertical="top"/>
      <protection hidden="1"/>
    </xf>
    <xf numFmtId="180" fontId="74" fillId="76" borderId="17" xfId="0" applyFont="1" applyFill="1" applyBorder="1" applyAlignment="1">
      <alignment horizontal="left" vertical="top" wrapText="1" indent="1"/>
    </xf>
    <xf numFmtId="180" fontId="116" fillId="82" borderId="0" xfId="0" applyFont="1" applyFill="1" applyAlignment="1" applyProtection="1">
      <alignment horizontal="center" vertical="top"/>
      <protection hidden="1"/>
    </xf>
    <xf numFmtId="180" fontId="131" fillId="76" borderId="16" xfId="0" applyFont="1" applyFill="1" applyBorder="1" applyAlignment="1">
      <alignment horizontal="left" wrapText="1" indent="1"/>
    </xf>
    <xf numFmtId="180" fontId="74" fillId="76" borderId="17" xfId="0" applyFont="1" applyFill="1" applyBorder="1" applyAlignment="1">
      <alignment horizontal="left" vertical="top" indent="1"/>
    </xf>
    <xf numFmtId="180" fontId="74" fillId="76" borderId="17" xfId="0" applyFont="1" applyFill="1" applyBorder="1" applyAlignment="1">
      <alignment horizontal="left" vertical="center" indent="1"/>
    </xf>
    <xf numFmtId="180" fontId="81" fillId="76" borderId="17" xfId="16815" applyFont="1" applyFill="1" applyBorder="1" applyAlignment="1">
      <alignment horizontal="left" vertical="top" indent="1"/>
    </xf>
    <xf numFmtId="180" fontId="73" fillId="76" borderId="17" xfId="0" applyFont="1" applyFill="1" applyBorder="1" applyAlignment="1">
      <alignment horizontal="left" indent="1"/>
    </xf>
    <xf numFmtId="180" fontId="7" fillId="76" borderId="58" xfId="1" applyNumberFormat="1" applyFont="1" applyFill="1" applyBorder="1" applyAlignment="1">
      <alignment horizontal="left" vertical="top" wrapText="1" indent="1"/>
    </xf>
    <xf numFmtId="165" fontId="7" fillId="82" borderId="0" xfId="0" applyNumberFormat="1" applyFont="1" applyFill="1" applyBorder="1"/>
    <xf numFmtId="180" fontId="81" fillId="82" borderId="0" xfId="16815" applyFill="1"/>
    <xf numFmtId="180" fontId="0" fillId="82" borderId="0" xfId="0" applyFill="1"/>
    <xf numFmtId="180" fontId="115" fillId="82" borderId="0" xfId="0" applyFont="1" applyFill="1" applyBorder="1" applyAlignment="1" applyProtection="1">
      <alignment horizontal="center" vertical="top"/>
    </xf>
    <xf numFmtId="180" fontId="0" fillId="82" borderId="0" xfId="0" applyFont="1" applyFill="1" applyBorder="1" applyAlignment="1">
      <alignment vertical="top"/>
    </xf>
    <xf numFmtId="180" fontId="73" fillId="70" borderId="2" xfId="0" applyFont="1" applyFill="1" applyBorder="1" applyAlignment="1">
      <alignment horizontal="center" vertical="center" wrapText="1"/>
    </xf>
    <xf numFmtId="173" fontId="73" fillId="70" borderId="2" xfId="0" applyNumberFormat="1" applyFont="1" applyFill="1" applyBorder="1" applyAlignment="1">
      <alignment horizontal="center" vertical="center" wrapText="1"/>
    </xf>
    <xf numFmtId="180" fontId="0" fillId="0" borderId="44" xfId="0" applyBorder="1" applyAlignment="1"/>
    <xf numFmtId="177" fontId="9" fillId="0" borderId="31" xfId="0" applyNumberFormat="1" applyFont="1" applyFill="1" applyBorder="1" applyAlignment="1">
      <alignment horizontal="right" wrapText="1"/>
    </xf>
    <xf numFmtId="2" fontId="7" fillId="0" borderId="42" xfId="0" applyNumberFormat="1" applyFont="1" applyFill="1" applyBorder="1" applyAlignment="1">
      <alignment horizontal="right" vertical="center"/>
    </xf>
    <xf numFmtId="4" fontId="9" fillId="0" borderId="33" xfId="0" applyNumberFormat="1" applyFont="1" applyFill="1" applyBorder="1" applyAlignment="1">
      <alignment horizontal="right" wrapText="1"/>
    </xf>
    <xf numFmtId="4" fontId="7" fillId="0" borderId="42" xfId="0" applyNumberFormat="1" applyFont="1" applyFill="1" applyBorder="1" applyAlignment="1">
      <alignment horizontal="right" vertical="center" wrapText="1"/>
    </xf>
    <xf numFmtId="4" fontId="7" fillId="0" borderId="56" xfId="0" applyNumberFormat="1" applyFont="1" applyFill="1" applyBorder="1" applyAlignment="1">
      <alignment horizontal="right" vertical="center"/>
    </xf>
    <xf numFmtId="180" fontId="74" fillId="70" borderId="56" xfId="0" applyFont="1" applyFill="1" applyBorder="1"/>
    <xf numFmtId="180" fontId="74" fillId="70" borderId="42" xfId="0" applyFont="1" applyFill="1" applyBorder="1"/>
    <xf numFmtId="2" fontId="73" fillId="0" borderId="33" xfId="0" applyNumberFormat="1" applyFont="1" applyFill="1" applyBorder="1"/>
    <xf numFmtId="2" fontId="73" fillId="0" borderId="58" xfId="0" applyNumberFormat="1" applyFont="1" applyBorder="1"/>
    <xf numFmtId="180" fontId="74" fillId="70" borderId="16" xfId="0" applyFont="1" applyFill="1" applyBorder="1"/>
    <xf numFmtId="180" fontId="84" fillId="70" borderId="2" xfId="605" applyFont="1" applyFill="1" applyBorder="1" applyAlignment="1">
      <alignment horizontal="left" vertical="center" wrapText="1"/>
    </xf>
    <xf numFmtId="180" fontId="84" fillId="70" borderId="33" xfId="605" applyFont="1" applyFill="1" applyBorder="1" applyAlignment="1">
      <alignment horizontal="left" vertical="center" wrapText="1"/>
    </xf>
    <xf numFmtId="180" fontId="121" fillId="82" borderId="0" xfId="605" applyFont="1" applyFill="1" applyBorder="1" applyAlignment="1">
      <alignment horizontal="left" vertical="center" wrapText="1" indent="2"/>
    </xf>
    <xf numFmtId="180" fontId="73" fillId="70" borderId="43" xfId="0" applyFont="1" applyFill="1" applyBorder="1" applyAlignment="1">
      <alignment horizontal="center" vertical="center" wrapText="1"/>
    </xf>
    <xf numFmtId="180" fontId="7" fillId="76" borderId="0" xfId="0" applyFont="1" applyFill="1" applyBorder="1" applyAlignment="1">
      <alignment horizontal="center" vertical="center" wrapText="1"/>
    </xf>
    <xf numFmtId="180" fontId="7" fillId="76" borderId="42" xfId="0" applyFont="1" applyFill="1" applyBorder="1" applyAlignment="1">
      <alignment horizontal="center" vertical="center" wrapText="1"/>
    </xf>
    <xf numFmtId="180" fontId="73" fillId="70" borderId="68" xfId="0" applyFont="1" applyFill="1" applyBorder="1" applyAlignment="1">
      <alignment horizontal="left" vertical="center"/>
    </xf>
    <xf numFmtId="180" fontId="73" fillId="70" borderId="1" xfId="0" applyFont="1" applyFill="1" applyBorder="1" applyAlignment="1">
      <alignment horizontal="center" vertical="center"/>
    </xf>
    <xf numFmtId="180" fontId="7" fillId="76" borderId="44" xfId="0" applyFont="1" applyFill="1" applyBorder="1" applyAlignment="1">
      <alignment horizontal="left" vertical="center"/>
    </xf>
    <xf numFmtId="180" fontId="0" fillId="82" borderId="0" xfId="0" applyFont="1" applyFill="1" applyBorder="1" applyAlignment="1">
      <alignment horizontal="center"/>
    </xf>
    <xf numFmtId="180" fontId="121" fillId="67" borderId="0" xfId="0" applyFont="1" applyFill="1" applyAlignment="1" applyProtection="1">
      <alignment horizontal="center" vertical="top" wrapText="1"/>
    </xf>
    <xf numFmtId="180" fontId="73" fillId="70" borderId="56" xfId="0" applyFont="1" applyFill="1" applyBorder="1" applyAlignment="1">
      <alignment horizontal="center" vertical="center"/>
    </xf>
    <xf numFmtId="180" fontId="73" fillId="70" borderId="58" xfId="0" applyFont="1" applyFill="1" applyBorder="1" applyAlignment="1">
      <alignment horizontal="center" vertical="center"/>
    </xf>
    <xf numFmtId="180" fontId="84" fillId="70" borderId="2" xfId="605" applyFont="1" applyFill="1" applyBorder="1" applyAlignment="1">
      <alignment horizontal="left" vertical="center" wrapText="1" indent="1"/>
    </xf>
    <xf numFmtId="180" fontId="84" fillId="70" borderId="33" xfId="605" applyFont="1" applyFill="1" applyBorder="1" applyAlignment="1">
      <alignment horizontal="left" vertical="center" wrapText="1" indent="1"/>
    </xf>
    <xf numFmtId="180" fontId="140" fillId="82" borderId="0" xfId="0" applyFont="1" applyFill="1" applyBorder="1" applyAlignment="1" applyProtection="1">
      <alignment horizontal="left" vertical="center" indent="1"/>
    </xf>
    <xf numFmtId="180" fontId="140" fillId="82" borderId="0" xfId="0" applyFont="1" applyFill="1" applyAlignment="1" applyProtection="1">
      <alignment horizontal="left" vertical="center" indent="1"/>
    </xf>
    <xf numFmtId="180" fontId="73" fillId="70" borderId="47" xfId="0" applyFont="1" applyFill="1" applyBorder="1" applyAlignment="1">
      <alignment horizontal="center" vertical="center"/>
    </xf>
    <xf numFmtId="180" fontId="12" fillId="70" borderId="58" xfId="0" applyFont="1" applyFill="1" applyBorder="1" applyAlignment="1">
      <alignment horizontal="center" vertical="center" wrapText="1"/>
    </xf>
    <xf numFmtId="180" fontId="12" fillId="70" borderId="58" xfId="0" applyFont="1" applyFill="1" applyBorder="1" applyAlignment="1">
      <alignment horizontal="center" vertical="top" wrapText="1"/>
    </xf>
    <xf numFmtId="180" fontId="73" fillId="70" borderId="46" xfId="0" applyFont="1" applyFill="1" applyBorder="1" applyAlignment="1">
      <alignment horizontal="center" vertical="center"/>
    </xf>
    <xf numFmtId="180" fontId="73" fillId="70" borderId="1" xfId="16815" applyFont="1" applyFill="1" applyBorder="1" applyAlignment="1">
      <alignment horizontal="center" vertical="center"/>
    </xf>
    <xf numFmtId="180" fontId="73" fillId="70" borderId="47" xfId="16815" applyFont="1" applyFill="1" applyBorder="1" applyAlignment="1">
      <alignment horizontal="left" vertical="center"/>
    </xf>
    <xf numFmtId="180" fontId="73" fillId="70" borderId="32" xfId="0" applyFont="1" applyFill="1" applyBorder="1" applyAlignment="1">
      <alignment horizontal="left" vertical="center"/>
    </xf>
    <xf numFmtId="180" fontId="9" fillId="70" borderId="58" xfId="0" applyFont="1" applyFill="1" applyBorder="1" applyAlignment="1">
      <alignment horizontal="center" vertical="center" wrapText="1"/>
    </xf>
    <xf numFmtId="180" fontId="73" fillId="70" borderId="47" xfId="0" applyFont="1" applyFill="1" applyBorder="1" applyAlignment="1">
      <alignment horizontal="left" vertical="center"/>
    </xf>
    <xf numFmtId="180" fontId="0" fillId="88" borderId="0" xfId="0" applyFont="1" applyFill="1" applyBorder="1" applyAlignment="1">
      <alignment horizontal="left" vertical="center"/>
    </xf>
    <xf numFmtId="165" fontId="9" fillId="0" borderId="0" xfId="0" applyNumberFormat="1" applyFont="1" applyFill="1" applyBorder="1" applyAlignment="1">
      <alignment horizontal="right" vertical="center" wrapText="1"/>
    </xf>
    <xf numFmtId="173" fontId="7" fillId="0" borderId="56" xfId="605" applyNumberFormat="1" applyFont="1" applyFill="1" applyBorder="1" applyAlignment="1">
      <alignment horizontal="right" vertical="center"/>
    </xf>
    <xf numFmtId="173" fontId="7" fillId="80" borderId="30" xfId="0" applyNumberFormat="1" applyFont="1" applyFill="1" applyBorder="1" applyAlignment="1">
      <alignment horizontal="right" vertical="center"/>
    </xf>
    <xf numFmtId="173" fontId="9" fillId="0" borderId="33" xfId="0" applyNumberFormat="1" applyFont="1" applyFill="1" applyBorder="1" applyAlignment="1">
      <alignment horizontal="right" vertical="center" wrapText="1"/>
    </xf>
    <xf numFmtId="180" fontId="0" fillId="0" borderId="71" xfId="0" applyFont="1" applyBorder="1" applyAlignment="1">
      <alignment vertical="top"/>
    </xf>
    <xf numFmtId="180" fontId="0" fillId="0" borderId="72" xfId="0" applyFont="1" applyBorder="1" applyAlignment="1">
      <alignment vertical="top"/>
    </xf>
    <xf numFmtId="180" fontId="0" fillId="0" borderId="72" xfId="0" applyFont="1" applyFill="1" applyBorder="1" applyAlignment="1">
      <alignment vertical="top"/>
    </xf>
    <xf numFmtId="180" fontId="0" fillId="70" borderId="0" xfId="0" applyFont="1" applyFill="1" applyBorder="1" applyAlignment="1">
      <alignment horizontal="left" vertical="top" indent="1"/>
    </xf>
    <xf numFmtId="180" fontId="7" fillId="70" borderId="0" xfId="0" applyFont="1" applyFill="1" applyBorder="1" applyAlignment="1">
      <alignment horizontal="left" vertical="center" indent="1"/>
    </xf>
    <xf numFmtId="180" fontId="97" fillId="67" borderId="0" xfId="605" applyFont="1" applyFill="1" applyBorder="1" applyAlignment="1">
      <alignment horizontal="center" vertical="top" wrapText="1"/>
    </xf>
    <xf numFmtId="180" fontId="97" fillId="67" borderId="42" xfId="605" applyFont="1" applyFill="1" applyBorder="1" applyAlignment="1">
      <alignment horizontal="center" vertical="top" wrapText="1"/>
    </xf>
    <xf numFmtId="180" fontId="82" fillId="0" borderId="0" xfId="0" applyFont="1" applyFill="1" applyBorder="1" applyAlignment="1">
      <alignment horizontal="left" indent="1"/>
    </xf>
    <xf numFmtId="180" fontId="9" fillId="70" borderId="30" xfId="605" applyFont="1" applyFill="1" applyBorder="1" applyAlignment="1">
      <alignment vertical="top"/>
    </xf>
    <xf numFmtId="180" fontId="9" fillId="70" borderId="45" xfId="605" applyFont="1" applyFill="1" applyBorder="1" applyAlignment="1">
      <alignment vertical="top"/>
    </xf>
    <xf numFmtId="173" fontId="9" fillId="0" borderId="1" xfId="16860" applyNumberFormat="1" applyFont="1" applyFill="1" applyBorder="1" applyAlignment="1">
      <alignment horizontal="right" vertical="center"/>
    </xf>
    <xf numFmtId="173" fontId="7" fillId="0" borderId="56" xfId="16860" applyNumberFormat="1" applyFont="1" applyFill="1" applyBorder="1" applyAlignment="1">
      <alignment horizontal="right" vertical="center"/>
    </xf>
    <xf numFmtId="173" fontId="7" fillId="0" borderId="58" xfId="16860" applyNumberFormat="1" applyFont="1" applyFill="1" applyBorder="1" applyAlignment="1">
      <alignment horizontal="right" vertical="center"/>
    </xf>
    <xf numFmtId="173" fontId="7" fillId="0" borderId="42" xfId="16860" applyNumberFormat="1" applyFont="1" applyFill="1" applyBorder="1" applyAlignment="1">
      <alignment horizontal="right" vertical="center"/>
    </xf>
    <xf numFmtId="173" fontId="7" fillId="0" borderId="30" xfId="16860" applyNumberFormat="1" applyFont="1" applyFill="1" applyBorder="1" applyAlignment="1">
      <alignment horizontal="right" vertical="center"/>
    </xf>
    <xf numFmtId="173" fontId="7" fillId="0" borderId="1" xfId="16860" applyNumberFormat="1" applyFont="1" applyFill="1" applyBorder="1" applyAlignment="1">
      <alignment horizontal="right" vertical="center"/>
    </xf>
    <xf numFmtId="173" fontId="82" fillId="0" borderId="56" xfId="16860" applyNumberFormat="1" applyFont="1" applyFill="1" applyBorder="1"/>
    <xf numFmtId="173" fontId="82" fillId="0" borderId="17" xfId="16860" applyNumberFormat="1" applyFont="1" applyFill="1" applyBorder="1"/>
    <xf numFmtId="173" fontId="82" fillId="0" borderId="58" xfId="16860" applyNumberFormat="1" applyFont="1" applyFill="1" applyBorder="1"/>
    <xf numFmtId="180" fontId="9" fillId="70" borderId="45" xfId="16860" applyFont="1" applyFill="1" applyBorder="1" applyAlignment="1">
      <alignment horizontal="center" vertical="center" wrapText="1"/>
    </xf>
    <xf numFmtId="180" fontId="9" fillId="70" borderId="33" xfId="16860" applyFont="1" applyFill="1" applyBorder="1" applyAlignment="1">
      <alignment horizontal="center" vertical="center" wrapText="1"/>
    </xf>
    <xf numFmtId="180" fontId="0" fillId="0" borderId="0" xfId="0" applyAlignment="1">
      <alignment horizontal="left" vertical="top"/>
    </xf>
    <xf numFmtId="180" fontId="73" fillId="64" borderId="0" xfId="0" applyFont="1" applyFill="1" applyAlignment="1"/>
    <xf numFmtId="1" fontId="7" fillId="64" borderId="2" xfId="0" applyNumberFormat="1" applyFont="1" applyFill="1" applyBorder="1" applyAlignment="1">
      <alignment horizontal="right" vertical="center"/>
    </xf>
    <xf numFmtId="1" fontId="7" fillId="64" borderId="70" xfId="0" applyNumberFormat="1" applyFont="1" applyFill="1" applyBorder="1" applyAlignment="1">
      <alignment horizontal="right" vertical="center"/>
    </xf>
    <xf numFmtId="180" fontId="0" fillId="64" borderId="0" xfId="0" applyFill="1" applyAlignment="1">
      <alignment vertical="center"/>
    </xf>
    <xf numFmtId="173" fontId="73" fillId="64" borderId="0" xfId="0" applyNumberFormat="1" applyFont="1" applyFill="1" applyAlignment="1">
      <alignment vertical="center"/>
    </xf>
    <xf numFmtId="173" fontId="0" fillId="0" borderId="0" xfId="0" applyNumberFormat="1" applyAlignment="1">
      <alignment vertical="center"/>
    </xf>
    <xf numFmtId="180" fontId="73" fillId="64" borderId="2" xfId="0" applyFont="1" applyFill="1" applyBorder="1" applyAlignment="1">
      <alignment horizontal="right" vertical="center"/>
    </xf>
    <xf numFmtId="180" fontId="73" fillId="64" borderId="70" xfId="0" applyFont="1" applyFill="1" applyBorder="1" applyAlignment="1">
      <alignment horizontal="right" vertical="center"/>
    </xf>
    <xf numFmtId="180" fontId="73" fillId="64" borderId="41" xfId="0" applyFont="1" applyFill="1" applyBorder="1" applyAlignment="1">
      <alignment horizontal="right" vertical="center"/>
    </xf>
    <xf numFmtId="178" fontId="7" fillId="64" borderId="2" xfId="0" applyNumberFormat="1" applyFont="1" applyFill="1" applyBorder="1" applyAlignment="1">
      <alignment horizontal="right" vertical="center"/>
    </xf>
    <xf numFmtId="180" fontId="118" fillId="82" borderId="0" xfId="605" applyFont="1" applyFill="1" applyBorder="1" applyAlignment="1">
      <alignment horizontal="left" vertical="center" indent="2"/>
    </xf>
    <xf numFmtId="180" fontId="118" fillId="82" borderId="0" xfId="605" applyFont="1" applyFill="1" applyBorder="1" applyAlignment="1">
      <alignment vertical="center"/>
    </xf>
    <xf numFmtId="180" fontId="7" fillId="86" borderId="1" xfId="1" applyNumberFormat="1" applyFont="1" applyFill="1" applyBorder="1" applyAlignment="1">
      <alignment horizontal="left" vertical="center" indent="1"/>
    </xf>
    <xf numFmtId="180" fontId="135" fillId="86" borderId="1" xfId="1" applyNumberFormat="1" applyFont="1" applyFill="1" applyBorder="1" applyAlignment="1">
      <alignment horizontal="left" vertical="center" wrapText="1" indent="1"/>
    </xf>
    <xf numFmtId="180" fontId="9" fillId="86" borderId="0" xfId="605" applyFont="1" applyFill="1" applyBorder="1" applyAlignment="1">
      <alignment horizontal="left" vertical="top"/>
    </xf>
    <xf numFmtId="180" fontId="9" fillId="86" borderId="42" xfId="605" applyFont="1" applyFill="1" applyBorder="1" applyAlignment="1">
      <alignment horizontal="left" vertical="top"/>
    </xf>
    <xf numFmtId="180" fontId="0" fillId="82" borderId="42" xfId="0" applyFill="1" applyBorder="1" applyAlignment="1">
      <alignment horizontal="center"/>
    </xf>
    <xf numFmtId="180" fontId="121" fillId="82" borderId="42" xfId="0" applyFont="1" applyFill="1" applyBorder="1" applyAlignment="1" applyProtection="1">
      <alignment horizontal="left" vertical="center"/>
    </xf>
    <xf numFmtId="164" fontId="96" fillId="67" borderId="42" xfId="1" applyNumberFormat="1" applyFont="1" applyFill="1" applyBorder="1" applyAlignment="1">
      <alignment horizontal="left" vertical="center" wrapText="1"/>
    </xf>
    <xf numFmtId="164" fontId="121" fillId="70" borderId="43" xfId="1" applyNumberFormat="1" applyFont="1" applyFill="1" applyBorder="1" applyAlignment="1">
      <alignment horizontal="left" vertical="center" wrapText="1"/>
    </xf>
    <xf numFmtId="164" fontId="96" fillId="67" borderId="0" xfId="1" applyNumberFormat="1" applyFont="1" applyFill="1" applyBorder="1" applyAlignment="1">
      <alignment horizontal="left" vertical="center"/>
    </xf>
    <xf numFmtId="180" fontId="84" fillId="70" borderId="32" xfId="605" applyFont="1" applyFill="1" applyBorder="1" applyAlignment="1">
      <alignment horizontal="left" vertical="center" indent="1"/>
    </xf>
    <xf numFmtId="180" fontId="0" fillId="0" borderId="41" xfId="0" applyFill="1" applyBorder="1"/>
    <xf numFmtId="180" fontId="0" fillId="0" borderId="45" xfId="0" applyFill="1" applyBorder="1" applyAlignment="1">
      <alignment horizontal="left" indent="1"/>
    </xf>
    <xf numFmtId="180" fontId="0" fillId="0" borderId="58" xfId="0" applyFont="1" applyFill="1" applyBorder="1" applyAlignment="1"/>
    <xf numFmtId="180" fontId="118" fillId="82" borderId="0" xfId="0" applyFont="1" applyFill="1" applyAlignment="1" applyProtection="1">
      <alignment horizontal="left" vertical="center" indent="1"/>
    </xf>
    <xf numFmtId="180" fontId="82" fillId="76" borderId="0" xfId="0" applyFont="1" applyFill="1" applyBorder="1" applyAlignment="1">
      <alignment horizontal="left" vertical="center" wrapText="1"/>
    </xf>
    <xf numFmtId="0" fontId="0" fillId="0" borderId="0" xfId="0" applyNumberFormat="1" applyFont="1" applyFill="1" applyBorder="1" applyAlignment="1">
      <alignment horizontal="center" vertical="center"/>
    </xf>
    <xf numFmtId="180" fontId="73" fillId="70" borderId="17" xfId="0" applyFont="1" applyFill="1" applyBorder="1" applyAlignment="1">
      <alignment horizontal="left" vertical="center"/>
    </xf>
    <xf numFmtId="180" fontId="73" fillId="70" borderId="17" xfId="0" applyFont="1" applyFill="1" applyBorder="1" applyAlignment="1">
      <alignment horizontal="center" vertical="center"/>
    </xf>
    <xf numFmtId="0" fontId="12" fillId="70" borderId="56" xfId="0" applyNumberFormat="1" applyFont="1" applyFill="1" applyBorder="1" applyAlignment="1">
      <alignment horizontal="center" vertical="center" wrapText="1"/>
    </xf>
    <xf numFmtId="0" fontId="0" fillId="0" borderId="0" xfId="0" applyNumberFormat="1" applyAlignment="1">
      <alignment horizontal="center"/>
    </xf>
    <xf numFmtId="0" fontId="0" fillId="0" borderId="17" xfId="0" applyNumberFormat="1" applyFont="1" applyFill="1" applyBorder="1" applyAlignment="1">
      <alignment horizontal="center" vertical="center"/>
    </xf>
    <xf numFmtId="0" fontId="73" fillId="0" borderId="41" xfId="0" applyNumberFormat="1" applyFont="1" applyFill="1" applyBorder="1" applyAlignment="1">
      <alignment horizontal="center" vertical="center"/>
    </xf>
    <xf numFmtId="0" fontId="0" fillId="0" borderId="0" xfId="0" applyNumberFormat="1" applyBorder="1" applyAlignment="1">
      <alignment horizontal="center"/>
    </xf>
    <xf numFmtId="0" fontId="0" fillId="0" borderId="0" xfId="0" applyNumberFormat="1" applyFont="1" applyFill="1"/>
    <xf numFmtId="180" fontId="0" fillId="0" borderId="47" xfId="0" applyFont="1" applyFill="1" applyBorder="1" applyAlignment="1">
      <alignment horizontal="center" vertical="center"/>
    </xf>
    <xf numFmtId="180" fontId="0" fillId="0" borderId="1" xfId="0" applyFont="1" applyFill="1" applyBorder="1" applyAlignment="1">
      <alignment horizontal="center" vertical="center"/>
    </xf>
    <xf numFmtId="0" fontId="0" fillId="0" borderId="1" xfId="0" applyNumberFormat="1" applyFont="1" applyFill="1" applyBorder="1"/>
    <xf numFmtId="165" fontId="0" fillId="0" borderId="1" xfId="0" applyNumberFormat="1" applyFont="1" applyFill="1" applyBorder="1"/>
    <xf numFmtId="164" fontId="140" fillId="82" borderId="0" xfId="1" applyNumberFormat="1" applyFont="1" applyFill="1" applyBorder="1" applyAlignment="1">
      <alignment horizontal="left" vertical="center" indent="1"/>
    </xf>
    <xf numFmtId="178" fontId="7" fillId="0" borderId="42" xfId="33951" applyNumberFormat="1" applyFont="1" applyFill="1" applyBorder="1" applyAlignment="1">
      <alignment horizontal="right" vertical="center"/>
    </xf>
    <xf numFmtId="178" fontId="7" fillId="0" borderId="45" xfId="33951" applyNumberFormat="1" applyFont="1" applyFill="1" applyBorder="1" applyAlignment="1">
      <alignment horizontal="right" vertical="center"/>
    </xf>
    <xf numFmtId="178" fontId="37" fillId="76" borderId="17" xfId="33951" applyNumberFormat="1" applyFont="1" applyFill="1" applyBorder="1" applyAlignment="1">
      <alignment horizontal="right" vertical="center"/>
    </xf>
    <xf numFmtId="178" fontId="9" fillId="64" borderId="42" xfId="1" applyNumberFormat="1" applyFont="1" applyFill="1" applyBorder="1" applyAlignment="1">
      <alignment horizontal="center" vertical="center"/>
    </xf>
    <xf numFmtId="178" fontId="9" fillId="74" borderId="42" xfId="1" applyNumberFormat="1" applyFont="1" applyFill="1" applyBorder="1" applyAlignment="1">
      <alignment horizontal="left" wrapText="1"/>
    </xf>
    <xf numFmtId="9" fontId="9" fillId="0" borderId="33" xfId="33951" applyFont="1" applyFill="1" applyBorder="1" applyAlignment="1">
      <alignment horizontal="right" vertical="center"/>
    </xf>
    <xf numFmtId="178" fontId="7" fillId="70" borderId="42" xfId="33951" applyNumberFormat="1" applyFont="1" applyFill="1" applyBorder="1" applyAlignment="1">
      <alignment horizontal="right" vertical="center"/>
    </xf>
    <xf numFmtId="178" fontId="7" fillId="70" borderId="43" xfId="33951" applyNumberFormat="1" applyFont="1" applyFill="1" applyBorder="1" applyAlignment="1">
      <alignment horizontal="right" vertical="center"/>
    </xf>
    <xf numFmtId="178" fontId="9" fillId="0" borderId="33" xfId="33951" applyNumberFormat="1" applyFont="1" applyFill="1" applyBorder="1" applyAlignment="1">
      <alignment horizontal="right" vertical="center"/>
    </xf>
    <xf numFmtId="9" fontId="9" fillId="0" borderId="0" xfId="33951" applyFont="1" applyFill="1" applyBorder="1" applyAlignment="1">
      <alignment horizontal="right" wrapText="1"/>
    </xf>
    <xf numFmtId="178" fontId="9" fillId="0" borderId="33" xfId="33951" applyNumberFormat="1" applyFont="1" applyFill="1" applyBorder="1" applyAlignment="1">
      <alignment horizontal="right" wrapText="1"/>
    </xf>
    <xf numFmtId="180" fontId="0" fillId="76" borderId="17" xfId="0" applyFont="1" applyFill="1" applyBorder="1" applyAlignment="1">
      <alignment horizontal="left" indent="1"/>
    </xf>
    <xf numFmtId="180" fontId="81" fillId="76" borderId="17" xfId="16815" applyFill="1" applyBorder="1" applyAlignment="1">
      <alignment horizontal="left" indent="1"/>
    </xf>
    <xf numFmtId="2" fontId="7" fillId="0" borderId="58" xfId="0" applyNumberFormat="1" applyFont="1" applyBorder="1" applyAlignment="1"/>
    <xf numFmtId="180" fontId="0" fillId="76" borderId="17" xfId="0" applyFont="1" applyFill="1" applyBorder="1" applyAlignment="1">
      <alignment horizontal="left" vertical="center" wrapText="1" indent="1"/>
    </xf>
    <xf numFmtId="180" fontId="74" fillId="76" borderId="58" xfId="0" applyFont="1" applyFill="1" applyBorder="1"/>
    <xf numFmtId="176" fontId="0" fillId="0" borderId="43" xfId="0" applyNumberFormat="1" applyFont="1" applyBorder="1" applyAlignment="1"/>
    <xf numFmtId="180" fontId="81" fillId="76" borderId="17" xfId="16815" applyFill="1" applyBorder="1" applyAlignment="1">
      <alignment horizontal="left" vertical="center" indent="1"/>
    </xf>
    <xf numFmtId="164" fontId="9" fillId="0" borderId="56" xfId="0" applyNumberFormat="1" applyFont="1" applyFill="1" applyBorder="1" applyAlignment="1">
      <alignment horizontal="right" wrapText="1"/>
    </xf>
    <xf numFmtId="10" fontId="9" fillId="0" borderId="58" xfId="0" applyNumberFormat="1" applyFont="1" applyFill="1" applyBorder="1" applyAlignment="1">
      <alignment horizontal="right" wrapText="1"/>
    </xf>
    <xf numFmtId="4" fontId="7" fillId="0" borderId="58" xfId="0" applyNumberFormat="1" applyFont="1" applyFill="1" applyBorder="1" applyAlignment="1">
      <alignment horizontal="right" vertical="center"/>
    </xf>
    <xf numFmtId="180" fontId="9" fillId="70" borderId="56" xfId="0" applyFont="1" applyFill="1" applyBorder="1" applyAlignment="1">
      <alignment horizontal="center" vertical="center" wrapText="1"/>
    </xf>
    <xf numFmtId="180" fontId="0" fillId="0" borderId="0" xfId="0" applyFont="1" applyFill="1" applyBorder="1" applyAlignment="1">
      <alignment horizontal="center" vertical="center"/>
    </xf>
    <xf numFmtId="0" fontId="0" fillId="0" borderId="0" xfId="0" applyNumberFormat="1" applyFont="1" applyFill="1" applyBorder="1"/>
    <xf numFmtId="180" fontId="9" fillId="70" borderId="30" xfId="0" applyFont="1" applyFill="1" applyBorder="1" applyAlignment="1">
      <alignment horizontal="center" vertical="center" wrapText="1"/>
    </xf>
    <xf numFmtId="164" fontId="9" fillId="0" borderId="1" xfId="0" applyNumberFormat="1" applyFont="1" applyFill="1" applyBorder="1" applyAlignment="1">
      <alignment horizontal="right" vertical="center" wrapText="1"/>
    </xf>
    <xf numFmtId="3" fontId="73" fillId="70" borderId="2" xfId="0" applyNumberFormat="1" applyFont="1" applyFill="1" applyBorder="1" applyAlignment="1">
      <alignment vertical="center"/>
    </xf>
    <xf numFmtId="2" fontId="74" fillId="0" borderId="0" xfId="0" applyNumberFormat="1" applyFont="1" applyBorder="1" applyAlignment="1">
      <alignment horizontal="right"/>
    </xf>
    <xf numFmtId="2" fontId="74" fillId="0" borderId="45" xfId="0" applyNumberFormat="1" applyFont="1" applyBorder="1" applyAlignment="1">
      <alignment horizontal="right"/>
    </xf>
    <xf numFmtId="2" fontId="74" fillId="0" borderId="56" xfId="0" applyNumberFormat="1" applyFont="1" applyBorder="1" applyAlignment="1">
      <alignment horizontal="right"/>
    </xf>
    <xf numFmtId="2" fontId="7" fillId="0" borderId="46" xfId="0" applyNumberFormat="1" applyFont="1" applyFill="1" applyBorder="1" applyAlignment="1">
      <alignment horizontal="right" vertical="center"/>
    </xf>
    <xf numFmtId="2" fontId="74" fillId="0" borderId="30" xfId="0" applyNumberFormat="1" applyFont="1" applyBorder="1" applyAlignment="1">
      <alignment horizontal="right"/>
    </xf>
    <xf numFmtId="2" fontId="74" fillId="0" borderId="30" xfId="0" applyNumberFormat="1" applyFont="1" applyFill="1" applyBorder="1" applyAlignment="1">
      <alignment horizontal="right"/>
    </xf>
    <xf numFmtId="2" fontId="7" fillId="0" borderId="44" xfId="0" applyNumberFormat="1" applyFont="1" applyFill="1" applyBorder="1" applyAlignment="1">
      <alignment horizontal="right" vertical="center"/>
    </xf>
    <xf numFmtId="2" fontId="74" fillId="0" borderId="0" xfId="0" applyNumberFormat="1" applyFont="1" applyFill="1" applyBorder="1" applyAlignment="1">
      <alignment horizontal="right"/>
    </xf>
    <xf numFmtId="2" fontId="74" fillId="0" borderId="42" xfId="0" applyNumberFormat="1" applyFont="1" applyBorder="1" applyAlignment="1">
      <alignment horizontal="right"/>
    </xf>
    <xf numFmtId="2" fontId="7" fillId="0" borderId="47" xfId="0" applyNumberFormat="1" applyFont="1" applyFill="1" applyBorder="1" applyAlignment="1">
      <alignment horizontal="right" vertical="center"/>
    </xf>
    <xf numFmtId="2" fontId="74" fillId="0" borderId="1" xfId="0" applyNumberFormat="1" applyFont="1" applyBorder="1" applyAlignment="1">
      <alignment horizontal="right"/>
    </xf>
    <xf numFmtId="2" fontId="74" fillId="0" borderId="1" xfId="0" applyNumberFormat="1" applyFont="1" applyFill="1" applyBorder="1" applyAlignment="1">
      <alignment horizontal="right"/>
    </xf>
    <xf numFmtId="2" fontId="74" fillId="0" borderId="17" xfId="0" applyNumberFormat="1" applyFont="1" applyBorder="1" applyAlignment="1">
      <alignment horizontal="right"/>
    </xf>
    <xf numFmtId="2" fontId="74" fillId="0" borderId="58" xfId="0" applyNumberFormat="1" applyFont="1" applyBorder="1" applyAlignment="1">
      <alignment horizontal="right"/>
    </xf>
    <xf numFmtId="10" fontId="7" fillId="0" borderId="46" xfId="33951" applyNumberFormat="1" applyFont="1" applyFill="1" applyBorder="1" applyAlignment="1">
      <alignment horizontal="right" vertical="center"/>
    </xf>
    <xf numFmtId="10" fontId="74" fillId="0" borderId="30" xfId="33951" applyNumberFormat="1" applyFont="1" applyBorder="1" applyAlignment="1">
      <alignment horizontal="right"/>
    </xf>
    <xf numFmtId="10" fontId="74" fillId="0" borderId="30" xfId="33951" applyNumberFormat="1" applyFont="1" applyFill="1" applyBorder="1" applyAlignment="1">
      <alignment horizontal="right"/>
    </xf>
    <xf numFmtId="10" fontId="74" fillId="0" borderId="45" xfId="33951" applyNumberFormat="1" applyFont="1" applyBorder="1" applyAlignment="1">
      <alignment horizontal="right"/>
    </xf>
    <xf numFmtId="10" fontId="7" fillId="0" borderId="44" xfId="33951" applyNumberFormat="1" applyFont="1" applyFill="1" applyBorder="1" applyAlignment="1">
      <alignment horizontal="right" vertical="center"/>
    </xf>
    <xf numFmtId="10" fontId="74" fillId="0" borderId="0" xfId="33951" applyNumberFormat="1" applyFont="1" applyBorder="1" applyAlignment="1">
      <alignment horizontal="right"/>
    </xf>
    <xf numFmtId="10" fontId="74" fillId="0" borderId="0" xfId="33951" applyNumberFormat="1" applyFont="1" applyFill="1" applyBorder="1" applyAlignment="1">
      <alignment horizontal="right"/>
    </xf>
    <xf numFmtId="10" fontId="74" fillId="0" borderId="42" xfId="33951" applyNumberFormat="1" applyFont="1" applyBorder="1" applyAlignment="1">
      <alignment horizontal="right"/>
    </xf>
    <xf numFmtId="10" fontId="74" fillId="0" borderId="1" xfId="33951" applyNumberFormat="1" applyFont="1" applyBorder="1" applyAlignment="1">
      <alignment horizontal="right"/>
    </xf>
    <xf numFmtId="173" fontId="82" fillId="0" borderId="45" xfId="0" applyNumberFormat="1" applyFont="1" applyFill="1" applyBorder="1" applyAlignment="1">
      <alignment vertical="center"/>
    </xf>
    <xf numFmtId="4" fontId="9" fillId="0" borderId="41" xfId="0" applyNumberFormat="1" applyFont="1" applyFill="1" applyBorder="1" applyAlignment="1">
      <alignment horizontal="right" wrapText="1"/>
    </xf>
    <xf numFmtId="4" fontId="9" fillId="0" borderId="69" xfId="0" applyNumberFormat="1" applyFont="1" applyFill="1" applyBorder="1" applyAlignment="1">
      <alignment horizontal="right" wrapText="1"/>
    </xf>
    <xf numFmtId="4" fontId="9" fillId="0" borderId="73" xfId="0" applyNumberFormat="1" applyFont="1" applyFill="1" applyBorder="1" applyAlignment="1">
      <alignment horizontal="right" wrapText="1"/>
    </xf>
    <xf numFmtId="2" fontId="7" fillId="64" borderId="2" xfId="0" applyNumberFormat="1" applyFont="1" applyFill="1" applyBorder="1" applyAlignment="1">
      <alignment horizontal="right" vertical="center"/>
    </xf>
    <xf numFmtId="2" fontId="7" fillId="64" borderId="70" xfId="0" applyNumberFormat="1" applyFont="1" applyFill="1" applyBorder="1" applyAlignment="1">
      <alignment horizontal="right" vertical="center"/>
    </xf>
    <xf numFmtId="2" fontId="7" fillId="64" borderId="41" xfId="0" applyNumberFormat="1" applyFont="1" applyFill="1" applyBorder="1" applyAlignment="1">
      <alignment horizontal="right" vertical="center"/>
    </xf>
    <xf numFmtId="1" fontId="7" fillId="0" borderId="46" xfId="0" applyNumberFormat="1" applyFont="1" applyFill="1" applyBorder="1" applyAlignment="1">
      <alignment horizontal="right" vertical="center"/>
    </xf>
    <xf numFmtId="1" fontId="74" fillId="0" borderId="30" xfId="0" applyNumberFormat="1" applyFont="1" applyBorder="1" applyAlignment="1">
      <alignment horizontal="right"/>
    </xf>
    <xf numFmtId="1" fontId="74" fillId="0" borderId="30" xfId="0" applyNumberFormat="1" applyFont="1" applyFill="1" applyBorder="1" applyAlignment="1">
      <alignment horizontal="right"/>
    </xf>
    <xf numFmtId="1" fontId="74" fillId="0" borderId="45" xfId="0" applyNumberFormat="1" applyFont="1" applyBorder="1" applyAlignment="1">
      <alignment horizontal="right"/>
    </xf>
    <xf numFmtId="1" fontId="7" fillId="0" borderId="44" xfId="0" applyNumberFormat="1" applyFont="1" applyFill="1" applyBorder="1" applyAlignment="1">
      <alignment horizontal="right" vertical="center"/>
    </xf>
    <xf numFmtId="1" fontId="74" fillId="0" borderId="0" xfId="0" applyNumberFormat="1" applyFont="1" applyBorder="1" applyAlignment="1">
      <alignment horizontal="right"/>
    </xf>
    <xf numFmtId="1" fontId="74" fillId="0" borderId="0" xfId="0" applyNumberFormat="1" applyFont="1" applyFill="1" applyBorder="1" applyAlignment="1">
      <alignment horizontal="right"/>
    </xf>
    <xf numFmtId="1" fontId="74" fillId="0" borderId="42" xfId="0" applyNumberFormat="1" applyFont="1" applyBorder="1" applyAlignment="1">
      <alignment horizontal="right"/>
    </xf>
    <xf numFmtId="1" fontId="74" fillId="0" borderId="1" xfId="0" applyNumberFormat="1" applyFont="1" applyBorder="1" applyAlignment="1">
      <alignment horizontal="right"/>
    </xf>
    <xf numFmtId="4" fontId="9" fillId="0" borderId="56" xfId="0" applyNumberFormat="1" applyFont="1" applyFill="1" applyBorder="1" applyAlignment="1">
      <alignment horizontal="right" wrapText="1"/>
    </xf>
    <xf numFmtId="180" fontId="121" fillId="82" borderId="0" xfId="0" applyFont="1" applyFill="1" applyBorder="1" applyAlignment="1" applyProtection="1">
      <alignment horizontal="left" vertical="center" indent="1"/>
    </xf>
    <xf numFmtId="180" fontId="82" fillId="0" borderId="1" xfId="0" applyFont="1" applyFill="1" applyBorder="1" applyAlignment="1">
      <alignment horizontal="left"/>
    </xf>
    <xf numFmtId="173" fontId="82" fillId="0" borderId="30" xfId="0" applyNumberFormat="1" applyFont="1" applyFill="1" applyBorder="1" applyAlignment="1"/>
    <xf numFmtId="173" fontId="82" fillId="0" borderId="1" xfId="0" applyNumberFormat="1" applyFont="1" applyFill="1" applyBorder="1" applyAlignment="1"/>
    <xf numFmtId="173" fontId="82" fillId="0" borderId="0" xfId="0" applyNumberFormat="1" applyFont="1" applyFill="1" applyBorder="1" applyAlignment="1">
      <alignment vertical="center"/>
    </xf>
    <xf numFmtId="180" fontId="7" fillId="0" borderId="0" xfId="0" applyFont="1" applyFill="1" applyBorder="1"/>
    <xf numFmtId="180" fontId="7" fillId="0" borderId="1" xfId="0" applyFont="1" applyFill="1" applyBorder="1" applyAlignment="1">
      <alignment horizontal="left"/>
    </xf>
    <xf numFmtId="4" fontId="9" fillId="0" borderId="1" xfId="0" applyNumberFormat="1" applyFont="1" applyFill="1" applyBorder="1" applyAlignment="1">
      <alignment horizontal="right" wrapText="1"/>
    </xf>
    <xf numFmtId="4" fontId="7" fillId="70" borderId="1" xfId="0" applyNumberFormat="1" applyFont="1" applyFill="1" applyBorder="1" applyAlignment="1">
      <alignment horizontal="right" vertical="center"/>
    </xf>
    <xf numFmtId="4" fontId="37" fillId="76" borderId="17" xfId="0" applyNumberFormat="1" applyFont="1" applyFill="1" applyBorder="1" applyAlignment="1">
      <alignment horizontal="right" vertical="center"/>
    </xf>
    <xf numFmtId="0" fontId="0" fillId="0" borderId="0" xfId="0" applyNumberFormat="1"/>
    <xf numFmtId="9" fontId="9" fillId="0" borderId="1" xfId="33951" applyFont="1" applyFill="1" applyBorder="1" applyAlignment="1">
      <alignment horizontal="right" wrapText="1"/>
    </xf>
    <xf numFmtId="180" fontId="89" fillId="0" borderId="0" xfId="1" applyNumberFormat="1" applyFont="1" applyFill="1" applyBorder="1" applyAlignment="1">
      <alignment horizontal="left" vertical="top" wrapText="1" indent="1"/>
    </xf>
    <xf numFmtId="180" fontId="0" fillId="70" borderId="30" xfId="0" applyFont="1" applyFill="1" applyBorder="1" applyAlignment="1">
      <alignment horizontal="center" vertical="center"/>
    </xf>
    <xf numFmtId="180" fontId="12" fillId="70" borderId="58" xfId="0" applyFont="1" applyFill="1" applyBorder="1" applyAlignment="1">
      <alignment horizontal="center" vertical="center"/>
    </xf>
    <xf numFmtId="180" fontId="12" fillId="70" borderId="56" xfId="0" applyFont="1" applyFill="1" applyBorder="1" applyAlignment="1">
      <alignment horizontal="center" vertical="center"/>
    </xf>
    <xf numFmtId="174" fontId="7" fillId="70" borderId="16" xfId="0" applyNumberFormat="1" applyFont="1" applyFill="1" applyBorder="1" applyAlignment="1">
      <alignment horizontal="center" vertical="center"/>
    </xf>
    <xf numFmtId="180" fontId="7" fillId="0" borderId="45" xfId="0" applyFont="1" applyFill="1" applyBorder="1" applyAlignment="1">
      <alignment horizontal="center" vertical="center" wrapText="1"/>
    </xf>
    <xf numFmtId="164" fontId="9" fillId="0" borderId="32" xfId="0" applyNumberFormat="1" applyFont="1" applyFill="1" applyBorder="1" applyAlignment="1">
      <alignment horizontal="right" vertical="center"/>
    </xf>
    <xf numFmtId="180" fontId="81" fillId="0" borderId="0" xfId="16815" applyAlignment="1">
      <alignment horizontal="left" vertical="center" wrapText="1" indent="1"/>
    </xf>
    <xf numFmtId="164" fontId="140" fillId="82" borderId="0" xfId="1" applyNumberFormat="1" applyFont="1" applyFill="1" applyBorder="1" applyAlignment="1">
      <alignment horizontal="left" vertical="center" wrapText="1" indent="1"/>
    </xf>
    <xf numFmtId="180" fontId="0" fillId="82" borderId="0" xfId="0" applyFill="1" applyAlignment="1">
      <alignment horizontal="left" vertical="center"/>
    </xf>
    <xf numFmtId="180" fontId="84" fillId="70" borderId="32" xfId="605" applyFont="1" applyFill="1" applyBorder="1" applyAlignment="1">
      <alignment horizontal="left" vertical="center" wrapText="1" indent="1"/>
    </xf>
    <xf numFmtId="180" fontId="73" fillId="0" borderId="41" xfId="0" applyFont="1" applyFill="1" applyBorder="1" applyAlignment="1">
      <alignment horizontal="center" vertical="center"/>
    </xf>
    <xf numFmtId="180" fontId="73" fillId="0" borderId="41" xfId="0" applyFont="1" applyFill="1" applyBorder="1" applyAlignment="1">
      <alignment horizontal="right" vertical="center"/>
    </xf>
    <xf numFmtId="180" fontId="0" fillId="82" borderId="0" xfId="0" applyFont="1" applyFill="1"/>
    <xf numFmtId="180" fontId="0" fillId="67" borderId="0" xfId="0" applyFill="1" applyAlignment="1">
      <alignment vertical="center"/>
    </xf>
    <xf numFmtId="180" fontId="0" fillId="67" borderId="0" xfId="0" applyFont="1" applyFill="1"/>
    <xf numFmtId="180" fontId="0" fillId="2" borderId="0" xfId="0" applyFont="1" applyFill="1"/>
    <xf numFmtId="180" fontId="0" fillId="62" borderId="0" xfId="0" applyFont="1" applyFill="1"/>
    <xf numFmtId="180" fontId="84" fillId="89" borderId="0" xfId="1" applyNumberFormat="1" applyFont="1" applyFill="1" applyBorder="1" applyAlignment="1">
      <alignment horizontal="left" wrapText="1" indent="1"/>
    </xf>
    <xf numFmtId="180" fontId="97" fillId="82" borderId="0" xfId="0" applyFont="1" applyFill="1" applyAlignment="1" applyProtection="1">
      <alignment horizontal="center" vertical="center"/>
      <protection hidden="1"/>
    </xf>
    <xf numFmtId="180" fontId="84" fillId="82" borderId="0" xfId="0" applyFont="1" applyFill="1" applyBorder="1" applyAlignment="1"/>
    <xf numFmtId="180" fontId="89" fillId="2" borderId="0" xfId="1" applyNumberFormat="1" applyFont="1" applyFill="1" applyBorder="1" applyAlignment="1">
      <alignment horizontal="left" vertical="top" wrapText="1" indent="1"/>
    </xf>
    <xf numFmtId="180" fontId="78" fillId="2" borderId="0" xfId="0" quotePrefix="1" applyFont="1" applyFill="1" applyAlignment="1">
      <alignment horizontal="left" wrapText="1" indent="1"/>
    </xf>
    <xf numFmtId="180" fontId="89" fillId="2" borderId="0" xfId="0" applyFont="1" applyFill="1" applyBorder="1" applyAlignment="1">
      <alignment horizontal="left" wrapText="1" indent="1"/>
    </xf>
    <xf numFmtId="164" fontId="89" fillId="2" borderId="0" xfId="1" applyNumberFormat="1" applyFont="1" applyFill="1" applyBorder="1" applyAlignment="1">
      <alignment horizontal="left" wrapText="1" indent="1"/>
    </xf>
    <xf numFmtId="180" fontId="84" fillId="2" borderId="0" xfId="1" applyNumberFormat="1" applyFont="1" applyFill="1" applyBorder="1" applyAlignment="1">
      <alignment horizontal="left" vertical="center" wrapText="1" indent="1"/>
    </xf>
    <xf numFmtId="180" fontId="78" fillId="2" borderId="0" xfId="0" applyFont="1" applyFill="1" applyAlignment="1">
      <alignment horizontal="left" vertical="center" wrapText="1" indent="1"/>
    </xf>
    <xf numFmtId="180" fontId="0" fillId="81" borderId="0" xfId="0" applyFont="1" applyFill="1"/>
    <xf numFmtId="180" fontId="76" fillId="81" borderId="0" xfId="0" applyFont="1" applyFill="1"/>
    <xf numFmtId="180" fontId="76" fillId="90" borderId="0" xfId="0" applyFont="1" applyFill="1"/>
    <xf numFmtId="180" fontId="76" fillId="90" borderId="0" xfId="0" applyFont="1" applyFill="1" applyAlignment="1">
      <alignment horizontal="left" vertical="top"/>
    </xf>
    <xf numFmtId="180" fontId="79" fillId="90" borderId="0" xfId="0" applyFont="1" applyFill="1" applyAlignment="1">
      <alignment horizontal="left" vertical="top" wrapText="1" indent="1"/>
    </xf>
    <xf numFmtId="180" fontId="76" fillId="90" borderId="0" xfId="0" applyFont="1" applyFill="1" applyAlignment="1">
      <alignment horizontal="left" vertical="top" wrapText="1"/>
    </xf>
    <xf numFmtId="180" fontId="0" fillId="90" borderId="0" xfId="0" applyFont="1" applyFill="1"/>
    <xf numFmtId="180" fontId="84" fillId="91" borderId="0" xfId="1" applyNumberFormat="1" applyFont="1" applyFill="1" applyBorder="1" applyAlignment="1">
      <alignment horizontal="left" vertical="top" wrapText="1" indent="1"/>
    </xf>
    <xf numFmtId="180" fontId="8" fillId="91" borderId="0" xfId="1" applyNumberFormat="1" applyFont="1" applyFill="1" applyBorder="1" applyAlignment="1">
      <alignment horizontal="left" vertical="top"/>
    </xf>
    <xf numFmtId="180" fontId="8" fillId="91" borderId="0" xfId="1" applyNumberFormat="1" applyFont="1" applyFill="1" applyBorder="1" applyAlignment="1">
      <alignment horizontal="left" vertical="top" wrapText="1"/>
    </xf>
    <xf numFmtId="180" fontId="0" fillId="81" borderId="0" xfId="0" applyFill="1"/>
    <xf numFmtId="164" fontId="121" fillId="81" borderId="0" xfId="1" applyNumberFormat="1" applyFont="1" applyFill="1" applyBorder="1" applyAlignment="1">
      <alignment horizontal="left" vertical="center"/>
    </xf>
    <xf numFmtId="164" fontId="121" fillId="81" borderId="0" xfId="1" applyNumberFormat="1" applyFont="1" applyFill="1" applyBorder="1" applyAlignment="1">
      <alignment horizontal="left" vertical="top" wrapText="1"/>
    </xf>
    <xf numFmtId="164" fontId="121" fillId="81" borderId="0" xfId="1" applyNumberFormat="1" applyFont="1" applyFill="1" applyBorder="1" applyAlignment="1">
      <alignment horizontal="left" vertical="center" wrapText="1"/>
    </xf>
    <xf numFmtId="165" fontId="7" fillId="81" borderId="0" xfId="0" applyNumberFormat="1" applyFont="1" applyFill="1" applyBorder="1"/>
    <xf numFmtId="180" fontId="81" fillId="81" borderId="0" xfId="16815" applyFill="1"/>
    <xf numFmtId="180" fontId="84" fillId="81" borderId="0" xfId="0" applyFont="1" applyFill="1" applyBorder="1" applyAlignment="1"/>
    <xf numFmtId="180" fontId="139" fillId="92" borderId="0" xfId="1" applyNumberFormat="1" applyFont="1" applyFill="1" applyBorder="1" applyAlignment="1">
      <alignment horizontal="left" vertical="center" wrapText="1" indent="1"/>
    </xf>
    <xf numFmtId="180" fontId="84" fillId="90" borderId="0" xfId="0" applyFont="1" applyFill="1" applyBorder="1" applyAlignment="1"/>
    <xf numFmtId="180" fontId="84" fillId="91" borderId="0" xfId="1" applyNumberFormat="1" applyFont="1" applyFill="1" applyBorder="1" applyAlignment="1">
      <alignment horizontal="left" vertical="center" wrapText="1" indent="1"/>
    </xf>
    <xf numFmtId="180" fontId="96" fillId="92" borderId="0" xfId="1" applyNumberFormat="1" applyFont="1" applyFill="1" applyBorder="1" applyAlignment="1">
      <alignment horizontal="left" vertical="center" wrapText="1" indent="1"/>
    </xf>
    <xf numFmtId="180" fontId="84" fillId="92" borderId="0" xfId="1" applyNumberFormat="1" applyFont="1" applyFill="1" applyBorder="1" applyAlignment="1">
      <alignment horizontal="left" vertical="center" indent="1"/>
    </xf>
    <xf numFmtId="180" fontId="84" fillId="91" borderId="0" xfId="0" applyFont="1" applyFill="1" applyBorder="1" applyAlignment="1">
      <alignment horizontal="left" indent="1"/>
    </xf>
    <xf numFmtId="164" fontId="9" fillId="91" borderId="0" xfId="1" applyNumberFormat="1" applyFont="1" applyFill="1" applyBorder="1" applyAlignment="1">
      <alignment horizontal="left" indent="1"/>
    </xf>
    <xf numFmtId="180" fontId="0" fillId="90" borderId="0" xfId="0" applyFill="1"/>
    <xf numFmtId="180" fontId="78" fillId="90" borderId="0" xfId="0" applyFont="1" applyFill="1"/>
    <xf numFmtId="180" fontId="146" fillId="90" borderId="0" xfId="0" applyFont="1" applyFill="1" applyAlignment="1">
      <alignment horizontal="left" vertical="center" indent="1"/>
    </xf>
    <xf numFmtId="180" fontId="146" fillId="90" borderId="0" xfId="0" applyFont="1" applyFill="1" applyAlignment="1">
      <alignment horizontal="right" vertical="center" wrapText="1"/>
    </xf>
    <xf numFmtId="180" fontId="78" fillId="81" borderId="0" xfId="0" applyFont="1" applyFill="1"/>
    <xf numFmtId="180" fontId="0" fillId="90" borderId="0" xfId="0" applyFill="1" applyAlignment="1"/>
    <xf numFmtId="180" fontId="0" fillId="81" borderId="0" xfId="0" applyFill="1" applyAlignment="1"/>
    <xf numFmtId="180" fontId="146" fillId="90" borderId="0" xfId="0" applyFont="1" applyFill="1"/>
    <xf numFmtId="180" fontId="73" fillId="93" borderId="16" xfId="0" applyFont="1" applyFill="1" applyBorder="1" applyAlignment="1">
      <alignment horizontal="center" vertical="center" wrapText="1"/>
    </xf>
    <xf numFmtId="180" fontId="73" fillId="93" borderId="32" xfId="0" applyFont="1" applyFill="1" applyBorder="1" applyAlignment="1">
      <alignment horizontal="center" vertical="center" wrapText="1"/>
    </xf>
    <xf numFmtId="180" fontId="73" fillId="93" borderId="2" xfId="0" applyFont="1" applyFill="1" applyBorder="1" applyAlignment="1">
      <alignment horizontal="center" vertical="center"/>
    </xf>
    <xf numFmtId="180" fontId="73" fillId="93" borderId="33" xfId="0" applyFont="1" applyFill="1" applyBorder="1" applyAlignment="1">
      <alignment horizontal="center" vertical="center" wrapText="1"/>
    </xf>
    <xf numFmtId="180" fontId="0" fillId="86" borderId="0" xfId="0" applyFill="1" applyAlignment="1">
      <alignment horizontal="left" vertical="top"/>
    </xf>
    <xf numFmtId="180" fontId="0" fillId="86" borderId="43" xfId="0" applyFill="1" applyBorder="1"/>
    <xf numFmtId="180" fontId="0" fillId="86" borderId="42" xfId="0" applyFill="1" applyBorder="1"/>
    <xf numFmtId="180" fontId="0" fillId="86" borderId="0" xfId="0" applyFill="1" applyAlignment="1"/>
    <xf numFmtId="180" fontId="0" fillId="86" borderId="0" xfId="0" applyFill="1" applyBorder="1"/>
    <xf numFmtId="180" fontId="11" fillId="86" borderId="0" xfId="0" applyFont="1" applyFill="1" applyAlignment="1">
      <alignment horizontal="center" vertical="top"/>
    </xf>
    <xf numFmtId="180" fontId="11" fillId="86" borderId="0" xfId="0" applyFont="1" applyFill="1" applyAlignment="1">
      <alignment vertical="top"/>
    </xf>
    <xf numFmtId="165" fontId="11" fillId="86" borderId="0" xfId="0" applyNumberFormat="1" applyFont="1" applyFill="1" applyAlignment="1">
      <alignment vertical="top"/>
    </xf>
    <xf numFmtId="180" fontId="79" fillId="0" borderId="0" xfId="0" applyFont="1" applyFill="1" applyAlignment="1">
      <alignment vertical="center" wrapText="1"/>
    </xf>
    <xf numFmtId="180" fontId="7" fillId="0" borderId="0" xfId="16814" applyFont="1" applyFill="1" applyBorder="1" applyAlignment="1">
      <alignment wrapText="1"/>
    </xf>
    <xf numFmtId="180" fontId="34" fillId="0" borderId="0" xfId="1" applyNumberFormat="1" applyFont="1" applyFill="1" applyBorder="1" applyAlignment="1">
      <alignment horizontal="center" vertical="center" wrapText="1"/>
    </xf>
    <xf numFmtId="180" fontId="154" fillId="0" borderId="0" xfId="0" applyFont="1" applyBorder="1" applyAlignment="1">
      <alignment horizontal="center" vertical="center" wrapText="1"/>
    </xf>
    <xf numFmtId="180" fontId="76" fillId="2" borderId="0" xfId="0" applyFont="1" applyFill="1" applyBorder="1" applyAlignment="1">
      <alignment horizontal="left" vertical="top" wrapText="1"/>
    </xf>
    <xf numFmtId="180" fontId="81" fillId="2" borderId="0" xfId="16815" applyFont="1" applyFill="1" applyBorder="1" applyAlignment="1">
      <alignment horizontal="left" vertical="center" wrapText="1"/>
    </xf>
    <xf numFmtId="180" fontId="0" fillId="0" borderId="0" xfId="0" applyFont="1" applyAlignment="1">
      <alignment horizontal="left"/>
    </xf>
    <xf numFmtId="180" fontId="76" fillId="2" borderId="0" xfId="0" applyFont="1" applyFill="1" applyBorder="1" applyAlignment="1">
      <alignment vertical="center" wrapText="1"/>
    </xf>
    <xf numFmtId="180" fontId="81" fillId="0" borderId="0" xfId="16815" applyFont="1" applyAlignment="1">
      <alignment vertical="top" wrapText="1"/>
    </xf>
    <xf numFmtId="180" fontId="76" fillId="2" borderId="0" xfId="0" applyFont="1" applyFill="1" applyBorder="1" applyAlignment="1">
      <alignment vertical="top" wrapText="1"/>
    </xf>
    <xf numFmtId="180" fontId="121" fillId="82" borderId="0" xfId="0" applyFont="1" applyFill="1" applyAlignment="1" applyProtection="1">
      <alignment horizontal="center" vertical="center" wrapText="1"/>
      <protection hidden="1"/>
    </xf>
    <xf numFmtId="15" fontId="154" fillId="2" borderId="0" xfId="0" quotePrefix="1" applyNumberFormat="1" applyFont="1" applyFill="1" applyBorder="1" applyAlignment="1">
      <alignment horizontal="center" vertical="center" wrapText="1"/>
    </xf>
    <xf numFmtId="180" fontId="76" fillId="2" borderId="0" xfId="0" applyFont="1" applyFill="1" applyBorder="1" applyAlignment="1">
      <alignment horizontal="center" vertical="center" wrapText="1"/>
    </xf>
    <xf numFmtId="49" fontId="89" fillId="0" borderId="0" xfId="0" quotePrefix="1" applyNumberFormat="1" applyFont="1" applyFill="1" applyBorder="1" applyAlignment="1"/>
    <xf numFmtId="180" fontId="113" fillId="82" borderId="0" xfId="0" applyFont="1" applyFill="1" applyAlignment="1" applyProtection="1">
      <alignment horizontal="center" vertical="top"/>
      <protection hidden="1"/>
    </xf>
    <xf numFmtId="173" fontId="82" fillId="0" borderId="66" xfId="0" applyNumberFormat="1" applyFont="1" applyFill="1" applyBorder="1" applyAlignment="1"/>
    <xf numFmtId="164" fontId="9" fillId="71" borderId="0" xfId="0" applyNumberFormat="1" applyFont="1" applyFill="1" applyBorder="1" applyAlignment="1" applyProtection="1">
      <alignment horizontal="right"/>
    </xf>
    <xf numFmtId="173" fontId="7" fillId="0" borderId="41" xfId="0" applyNumberFormat="1" applyFont="1" applyFill="1" applyBorder="1" applyAlignment="1">
      <alignment horizontal="right" vertical="center"/>
    </xf>
    <xf numFmtId="177" fontId="82" fillId="0" borderId="41" xfId="0" applyNumberFormat="1" applyFont="1" applyFill="1" applyBorder="1" applyAlignment="1"/>
    <xf numFmtId="164" fontId="9" fillId="71" borderId="42" xfId="0" applyNumberFormat="1" applyFont="1" applyFill="1" applyBorder="1" applyAlignment="1" applyProtection="1">
      <alignment horizontal="right"/>
    </xf>
    <xf numFmtId="173" fontId="7" fillId="0" borderId="67" xfId="0" applyNumberFormat="1" applyFont="1" applyFill="1" applyBorder="1" applyAlignment="1">
      <alignment horizontal="right" vertical="center"/>
    </xf>
    <xf numFmtId="177" fontId="82" fillId="0" borderId="67" xfId="0" applyNumberFormat="1" applyFont="1" applyFill="1" applyBorder="1" applyAlignment="1"/>
    <xf numFmtId="177" fontId="82" fillId="0" borderId="69" xfId="0" applyNumberFormat="1" applyFont="1" applyFill="1" applyBorder="1" applyAlignment="1"/>
    <xf numFmtId="177" fontId="82" fillId="0" borderId="57" xfId="0" applyNumberFormat="1" applyFont="1" applyFill="1" applyBorder="1" applyAlignment="1"/>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horizontal="left" vertical="top"/>
    </xf>
    <xf numFmtId="180" fontId="0" fillId="0" borderId="41" xfId="0" applyFill="1" applyBorder="1" applyAlignment="1">
      <alignment horizontal="left" vertical="top"/>
    </xf>
    <xf numFmtId="180" fontId="143" fillId="0" borderId="41" xfId="0" applyFont="1" applyFill="1" applyBorder="1" applyAlignment="1">
      <alignment horizontal="left"/>
    </xf>
    <xf numFmtId="164" fontId="9" fillId="0" borderId="42" xfId="0" applyNumberFormat="1" applyFont="1" applyFill="1" applyBorder="1" applyAlignment="1" applyProtection="1">
      <alignment horizontal="right"/>
    </xf>
    <xf numFmtId="180" fontId="0" fillId="0" borderId="57" xfId="0" applyFill="1" applyBorder="1"/>
    <xf numFmtId="4" fontId="9" fillId="71" borderId="0" xfId="0" applyNumberFormat="1" applyFont="1" applyFill="1" applyBorder="1" applyAlignment="1" applyProtection="1">
      <alignment horizontal="right"/>
    </xf>
    <xf numFmtId="180" fontId="82" fillId="0" borderId="41" xfId="0" applyFont="1" applyFill="1" applyBorder="1" applyAlignment="1">
      <alignment horizontal="left" indent="1"/>
    </xf>
    <xf numFmtId="180" fontId="0" fillId="0" borderId="17" xfId="0" applyBorder="1"/>
    <xf numFmtId="180" fontId="120" fillId="82" borderId="0" xfId="16815" applyFont="1" applyFill="1" applyAlignment="1" applyProtection="1">
      <alignment vertical="center"/>
      <protection hidden="1"/>
    </xf>
    <xf numFmtId="180" fontId="0" fillId="76" borderId="0" xfId="0" applyFill="1" applyBorder="1" applyAlignment="1">
      <alignment horizontal="left" vertical="top" wrapText="1" indent="1"/>
    </xf>
    <xf numFmtId="0" fontId="73" fillId="0" borderId="41" xfId="0" applyNumberFormat="1" applyFont="1" applyBorder="1" applyAlignment="1">
      <alignment horizontal="center"/>
    </xf>
    <xf numFmtId="0" fontId="73" fillId="0" borderId="73" xfId="0" applyNumberFormat="1" applyFont="1" applyFill="1" applyBorder="1" applyAlignment="1">
      <alignment horizontal="center" vertical="center"/>
    </xf>
    <xf numFmtId="180" fontId="12" fillId="0" borderId="41" xfId="0" applyFont="1" applyFill="1" applyBorder="1" applyAlignment="1">
      <alignment horizontal="right" indent="1"/>
    </xf>
    <xf numFmtId="0" fontId="0" fillId="0" borderId="56" xfId="0" applyNumberFormat="1" applyBorder="1" applyAlignment="1">
      <alignment horizontal="center"/>
    </xf>
    <xf numFmtId="0" fontId="0" fillId="0" borderId="17" xfId="0" applyNumberFormat="1" applyBorder="1" applyAlignment="1">
      <alignment horizontal="center"/>
    </xf>
    <xf numFmtId="0" fontId="0" fillId="0" borderId="58" xfId="0" applyNumberFormat="1" applyBorder="1" applyAlignment="1">
      <alignment horizontal="center"/>
    </xf>
    <xf numFmtId="180" fontId="0" fillId="0" borderId="74" xfId="0" applyFont="1" applyBorder="1" applyAlignment="1">
      <alignment vertical="top"/>
    </xf>
    <xf numFmtId="0" fontId="0" fillId="0" borderId="1" xfId="0" applyNumberFormat="1" applyBorder="1" applyAlignment="1">
      <alignment horizontal="center"/>
    </xf>
    <xf numFmtId="2" fontId="7" fillId="80" borderId="32" xfId="0" applyNumberFormat="1" applyFont="1" applyFill="1" applyBorder="1" applyAlignment="1">
      <alignment horizontal="right" vertical="center"/>
    </xf>
    <xf numFmtId="165" fontId="9" fillId="0" borderId="30" xfId="0" applyNumberFormat="1" applyFont="1" applyFill="1" applyBorder="1" applyAlignment="1">
      <alignment horizontal="right" vertical="center" wrapText="1"/>
    </xf>
    <xf numFmtId="180" fontId="9" fillId="70" borderId="1" xfId="0" applyFont="1" applyFill="1" applyBorder="1" applyAlignment="1">
      <alignment horizontal="center" vertical="center" wrapText="1"/>
    </xf>
    <xf numFmtId="180" fontId="9" fillId="70" borderId="75" xfId="0" applyFont="1" applyFill="1" applyBorder="1" applyAlignment="1">
      <alignment horizontal="center" vertical="center" wrapText="1"/>
    </xf>
    <xf numFmtId="4" fontId="9" fillId="0" borderId="2" xfId="0" applyNumberFormat="1" applyFont="1" applyFill="1" applyBorder="1" applyAlignment="1">
      <alignment horizontal="right"/>
    </xf>
    <xf numFmtId="4" fontId="9" fillId="0" borderId="33" xfId="0" applyNumberFormat="1" applyFont="1" applyFill="1" applyBorder="1" applyAlignment="1">
      <alignment horizontal="right"/>
    </xf>
    <xf numFmtId="164" fontId="9" fillId="70" borderId="32" xfId="1" applyNumberFormat="1" applyFont="1" applyFill="1" applyBorder="1" applyAlignment="1">
      <alignment horizontal="left" vertical="center"/>
    </xf>
    <xf numFmtId="165" fontId="7" fillId="76" borderId="2" xfId="0" applyNumberFormat="1" applyFont="1" applyFill="1" applyBorder="1" applyAlignment="1">
      <alignment horizontal="left" vertical="top"/>
    </xf>
    <xf numFmtId="180" fontId="74" fillId="76" borderId="58" xfId="16860" applyFont="1" applyFill="1" applyBorder="1"/>
    <xf numFmtId="180" fontId="134" fillId="67" borderId="0" xfId="16815" applyFont="1" applyFill="1" applyAlignment="1">
      <alignment horizontal="center" vertical="center"/>
    </xf>
    <xf numFmtId="180" fontId="134" fillId="67" borderId="0" xfId="0" applyFont="1" applyFill="1" applyAlignment="1">
      <alignment horizontal="center" vertical="center"/>
    </xf>
    <xf numFmtId="180" fontId="139" fillId="82" borderId="0" xfId="16815" applyFont="1" applyFill="1" applyAlignment="1" applyProtection="1">
      <alignment horizontal="center" vertical="center"/>
      <protection hidden="1"/>
    </xf>
    <xf numFmtId="180" fontId="0" fillId="0" borderId="0" xfId="0" applyFill="1" applyAlignment="1" applyProtection="1">
      <alignment horizontal="center"/>
      <protection hidden="1"/>
    </xf>
    <xf numFmtId="180" fontId="34" fillId="2" borderId="0" xfId="0" applyFont="1" applyFill="1" applyAlignment="1" applyProtection="1">
      <alignment horizontal="center" vertical="top"/>
      <protection hidden="1"/>
    </xf>
    <xf numFmtId="180" fontId="113" fillId="67" borderId="0" xfId="0" applyFont="1" applyFill="1" applyAlignment="1" applyProtection="1">
      <alignment horizontal="center" vertical="center"/>
      <protection hidden="1"/>
    </xf>
    <xf numFmtId="180" fontId="138" fillId="81" borderId="0" xfId="0" applyFont="1" applyFill="1" applyAlignment="1" applyProtection="1">
      <alignment horizontal="center" vertical="center"/>
      <protection hidden="1"/>
    </xf>
    <xf numFmtId="180" fontId="113" fillId="81" borderId="0" xfId="0" applyFont="1" applyFill="1" applyAlignment="1" applyProtection="1">
      <alignment horizontal="center" vertical="center"/>
      <protection hidden="1"/>
    </xf>
    <xf numFmtId="180" fontId="34" fillId="2" borderId="0" xfId="0" applyFont="1" applyFill="1" applyBorder="1" applyAlignment="1" applyProtection="1">
      <alignment horizontal="center" vertical="top"/>
      <protection hidden="1"/>
    </xf>
    <xf numFmtId="180" fontId="134" fillId="82" borderId="0" xfId="16815" applyFont="1" applyFill="1" applyAlignment="1" applyProtection="1">
      <alignment horizontal="left" vertical="top" wrapText="1" indent="1"/>
      <protection hidden="1"/>
    </xf>
    <xf numFmtId="180" fontId="0" fillId="82" borderId="0" xfId="0" applyFont="1" applyFill="1" applyAlignment="1" applyProtection="1">
      <alignment horizontal="center"/>
      <protection hidden="1"/>
    </xf>
    <xf numFmtId="180" fontId="78" fillId="0" borderId="0" xfId="0" applyFont="1" applyAlignment="1">
      <alignment horizontal="left" vertical="top" wrapText="1" indent="1"/>
    </xf>
    <xf numFmtId="180" fontId="139" fillId="81" borderId="0" xfId="0" applyFont="1" applyFill="1" applyAlignment="1">
      <alignment horizontal="left" vertical="top" wrapText="1" indent="1"/>
    </xf>
    <xf numFmtId="180" fontId="89" fillId="0" borderId="0" xfId="1" applyNumberFormat="1" applyFont="1" applyFill="1" applyBorder="1" applyAlignment="1">
      <alignment horizontal="left" vertical="top" wrapText="1" indent="1"/>
    </xf>
    <xf numFmtId="180" fontId="79" fillId="90" borderId="0" xfId="0" applyFont="1" applyFill="1" applyAlignment="1">
      <alignment horizontal="left" vertical="top" wrapText="1" indent="1"/>
    </xf>
    <xf numFmtId="180" fontId="78" fillId="2" borderId="0" xfId="0" applyFont="1" applyFill="1" applyAlignment="1">
      <alignment horizontal="left" vertical="top" wrapText="1" indent="2"/>
    </xf>
    <xf numFmtId="180" fontId="78" fillId="0" borderId="0" xfId="0" applyFont="1" applyAlignment="1">
      <alignment horizontal="left" vertical="top" wrapText="1" indent="2"/>
    </xf>
    <xf numFmtId="180" fontId="140" fillId="82" borderId="0" xfId="0" applyFont="1" applyFill="1" applyAlignment="1" applyProtection="1">
      <alignment horizontal="left" vertical="center" indent="1"/>
      <protection hidden="1"/>
    </xf>
    <xf numFmtId="180" fontId="140" fillId="84" borderId="0" xfId="1" applyNumberFormat="1" applyFont="1" applyFill="1" applyBorder="1" applyAlignment="1">
      <alignment horizontal="left" vertical="center" wrapText="1" indent="1"/>
    </xf>
    <xf numFmtId="180" fontId="140" fillId="82" borderId="0" xfId="605" applyFont="1" applyFill="1" applyBorder="1" applyAlignment="1">
      <alignment horizontal="center" vertical="center" wrapText="1"/>
    </xf>
    <xf numFmtId="180" fontId="0" fillId="76" borderId="32" xfId="0" applyFont="1" applyFill="1" applyBorder="1" applyAlignment="1">
      <alignment horizontal="center" vertical="top" wrapText="1"/>
    </xf>
    <xf numFmtId="180" fontId="0" fillId="76" borderId="2" xfId="0" applyFont="1" applyFill="1" applyBorder="1" applyAlignment="1">
      <alignment horizontal="center" vertical="top" wrapText="1"/>
    </xf>
    <xf numFmtId="180" fontId="0" fillId="76" borderId="33" xfId="0" applyFont="1" applyFill="1" applyBorder="1" applyAlignment="1">
      <alignment horizontal="center" vertical="top" wrapText="1"/>
    </xf>
    <xf numFmtId="180" fontId="0" fillId="76" borderId="32" xfId="0" applyFill="1" applyBorder="1" applyAlignment="1">
      <alignment horizontal="center" vertical="top" wrapText="1"/>
    </xf>
    <xf numFmtId="180" fontId="0" fillId="76" borderId="33" xfId="0" applyFill="1" applyBorder="1" applyAlignment="1">
      <alignment horizontal="center" vertical="top" wrapText="1"/>
    </xf>
    <xf numFmtId="180" fontId="0" fillId="76" borderId="2" xfId="0" applyFill="1" applyBorder="1" applyAlignment="1">
      <alignment horizontal="center" vertical="top" wrapText="1"/>
    </xf>
    <xf numFmtId="164" fontId="8" fillId="81" borderId="0" xfId="1" applyNumberFormat="1" applyFont="1" applyFill="1" applyBorder="1" applyAlignment="1">
      <alignment horizontal="center" vertical="center"/>
    </xf>
    <xf numFmtId="180" fontId="7" fillId="76" borderId="17" xfId="2" applyFont="1" applyFill="1" applyBorder="1" applyAlignment="1">
      <alignment vertical="top" wrapText="1"/>
    </xf>
    <xf numFmtId="180" fontId="7" fillId="76" borderId="56" xfId="0" applyFont="1" applyFill="1" applyBorder="1" applyAlignment="1">
      <alignment horizontal="left" vertical="top" wrapText="1" indent="1"/>
    </xf>
    <xf numFmtId="180" fontId="7" fillId="76" borderId="58" xfId="0" applyFont="1" applyFill="1" applyBorder="1" applyAlignment="1">
      <alignment horizontal="left" vertical="top" wrapText="1" indent="1"/>
    </xf>
    <xf numFmtId="180" fontId="140" fillId="82" borderId="0" xfId="0" applyFont="1" applyFill="1" applyBorder="1" applyAlignment="1" applyProtection="1">
      <alignment horizontal="left" vertical="center" wrapText="1" indent="1"/>
    </xf>
    <xf numFmtId="180" fontId="121" fillId="82" borderId="0" xfId="0" applyFont="1" applyFill="1" applyBorder="1" applyAlignment="1" applyProtection="1">
      <alignment horizontal="left" vertical="center" wrapText="1" indent="1"/>
    </xf>
    <xf numFmtId="180" fontId="7" fillId="76" borderId="56" xfId="1" applyNumberFormat="1" applyFont="1" applyFill="1" applyBorder="1" applyAlignment="1">
      <alignment horizontal="left" vertical="top" wrapText="1"/>
    </xf>
    <xf numFmtId="180" fontId="7" fillId="76" borderId="17" xfId="1" applyNumberFormat="1" applyFont="1" applyFill="1" applyBorder="1" applyAlignment="1">
      <alignment horizontal="left" vertical="top" wrapText="1"/>
    </xf>
    <xf numFmtId="180" fontId="9" fillId="70" borderId="56" xfId="0" applyFont="1" applyFill="1" applyBorder="1" applyAlignment="1">
      <alignment horizontal="center" vertical="center" wrapText="1"/>
    </xf>
    <xf numFmtId="180" fontId="9" fillId="70" borderId="58" xfId="0" applyFont="1" applyFill="1" applyBorder="1" applyAlignment="1">
      <alignment horizontal="center" vertical="center" wrapText="1"/>
    </xf>
    <xf numFmtId="180" fontId="74" fillId="81" borderId="0" xfId="16860" applyFill="1" applyAlignment="1">
      <alignment horizontal="center"/>
    </xf>
    <xf numFmtId="164" fontId="121" fillId="73" borderId="0" xfId="1" applyNumberFormat="1" applyFont="1" applyFill="1" applyBorder="1" applyAlignment="1">
      <alignment horizontal="left" vertical="center" wrapText="1"/>
    </xf>
    <xf numFmtId="180" fontId="132" fillId="72" borderId="49" xfId="0" applyFont="1" applyFill="1" applyBorder="1" applyAlignment="1">
      <alignment horizontal="left" vertical="top" wrapText="1"/>
    </xf>
    <xf numFmtId="180" fontId="132" fillId="72" borderId="50" xfId="0" applyFont="1" applyFill="1" applyBorder="1" applyAlignment="1">
      <alignment horizontal="left" vertical="top" wrapText="1"/>
    </xf>
    <xf numFmtId="180" fontId="0" fillId="72" borderId="51" xfId="0" applyFill="1" applyBorder="1" applyAlignment="1">
      <alignment horizontal="left" vertical="top" wrapText="1"/>
    </xf>
    <xf numFmtId="180" fontId="0" fillId="72" borderId="0" xfId="0" applyFill="1" applyBorder="1" applyAlignment="1">
      <alignment horizontal="left" vertical="top" wrapText="1"/>
    </xf>
    <xf numFmtId="180" fontId="0" fillId="72" borderId="52" xfId="0" applyFill="1" applyBorder="1" applyAlignment="1">
      <alignment horizontal="left" vertical="top" wrapText="1"/>
    </xf>
    <xf numFmtId="180" fontId="81" fillId="72" borderId="53" xfId="16815" applyFill="1" applyBorder="1" applyAlignment="1">
      <alignment horizontal="center" vertical="top"/>
    </xf>
    <xf numFmtId="180" fontId="81" fillId="72" borderId="54" xfId="16815" applyFill="1" applyBorder="1" applyAlignment="1">
      <alignment horizontal="center" vertical="top"/>
    </xf>
    <xf numFmtId="180" fontId="132" fillId="72" borderId="49" xfId="0" applyFont="1" applyFill="1" applyBorder="1" applyAlignment="1">
      <alignment horizontal="center" vertical="top" wrapText="1"/>
    </xf>
    <xf numFmtId="180" fontId="132" fillId="72" borderId="50" xfId="0" applyFont="1" applyFill="1" applyBorder="1" applyAlignment="1">
      <alignment horizontal="center" vertical="top" wrapText="1"/>
    </xf>
    <xf numFmtId="180" fontId="96" fillId="92" borderId="0" xfId="1" applyNumberFormat="1" applyFont="1" applyFill="1" applyBorder="1" applyAlignment="1">
      <alignment horizontal="left" vertical="center" wrapText="1" indent="1"/>
    </xf>
    <xf numFmtId="180" fontId="89" fillId="0" borderId="0" xfId="1" applyNumberFormat="1" applyFont="1" applyFill="1" applyBorder="1" applyAlignment="1">
      <alignment horizontal="left" vertical="top" wrapText="1"/>
    </xf>
    <xf numFmtId="180" fontId="123" fillId="0" borderId="0" xfId="16815" applyFont="1" applyFill="1" applyAlignment="1">
      <alignment horizontal="left" vertical="center" wrapText="1"/>
    </xf>
    <xf numFmtId="180" fontId="78" fillId="0" borderId="0" xfId="0" applyFont="1" applyFill="1" applyAlignment="1">
      <alignment horizontal="left" vertical="top"/>
    </xf>
    <xf numFmtId="180" fontId="0" fillId="0" borderId="0" xfId="0" applyAlignment="1">
      <alignment horizontal="center"/>
    </xf>
    <xf numFmtId="180" fontId="96" fillId="81" borderId="0" xfId="0" applyFont="1" applyFill="1" applyAlignment="1">
      <alignment horizontal="left" vertical="top" indent="1"/>
    </xf>
    <xf numFmtId="180" fontId="84" fillId="81" borderId="0" xfId="0" applyFont="1" applyFill="1" applyAlignment="1">
      <alignment horizontal="left" vertical="top" indent="1"/>
    </xf>
    <xf numFmtId="180" fontId="123" fillId="90" borderId="0" xfId="16815" applyFont="1" applyFill="1" applyAlignment="1">
      <alignment horizontal="left" vertical="center" wrapText="1"/>
    </xf>
    <xf numFmtId="180" fontId="78" fillId="0" borderId="0" xfId="0" applyFont="1" applyAlignment="1">
      <alignment horizontal="left" indent="1"/>
    </xf>
    <xf numFmtId="180" fontId="78" fillId="0" borderId="0" xfId="0" applyFont="1" applyAlignment="1">
      <alignment horizontal="left" wrapText="1" indent="1"/>
    </xf>
    <xf numFmtId="180" fontId="79" fillId="0" borderId="0" xfId="0" applyFont="1" applyFill="1" applyAlignment="1">
      <alignment horizontal="left" vertical="top" indent="1"/>
    </xf>
    <xf numFmtId="180" fontId="125" fillId="0" borderId="0" xfId="0" applyFont="1" applyAlignment="1">
      <alignment horizontal="left" vertical="top" wrapText="1" indent="1"/>
    </xf>
    <xf numFmtId="180" fontId="78" fillId="0" borderId="0" xfId="0" applyFont="1" applyAlignment="1">
      <alignment vertical="top"/>
    </xf>
    <xf numFmtId="180" fontId="78" fillId="0" borderId="0" xfId="0" applyFont="1" applyAlignment="1">
      <alignment horizontal="center"/>
    </xf>
    <xf numFmtId="180" fontId="96" fillId="81" borderId="0" xfId="0" applyFont="1" applyFill="1" applyAlignment="1">
      <alignment horizontal="left" vertical="center" indent="1"/>
    </xf>
    <xf numFmtId="180" fontId="140" fillId="82" borderId="0" xfId="0" applyFont="1" applyFill="1" applyAlignment="1" applyProtection="1">
      <alignment horizontal="left" vertical="center" indent="1"/>
    </xf>
    <xf numFmtId="180" fontId="90" fillId="0" borderId="0" xfId="16815" applyFont="1" applyAlignment="1">
      <alignment horizontal="center" vertical="top"/>
    </xf>
    <xf numFmtId="180" fontId="79" fillId="0" borderId="0" xfId="0" applyFont="1" applyFill="1" applyAlignment="1">
      <alignment horizontal="left" vertical="center" indent="1"/>
    </xf>
    <xf numFmtId="180" fontId="78" fillId="0" borderId="0" xfId="0" applyFont="1" applyFill="1" applyAlignment="1">
      <alignment horizontal="left" vertical="top" wrapText="1" indent="1"/>
    </xf>
    <xf numFmtId="180" fontId="78" fillId="0" borderId="0" xfId="0" applyFont="1" applyAlignment="1">
      <alignment horizontal="left" vertical="top" indent="1"/>
    </xf>
    <xf numFmtId="180" fontId="139" fillId="81" borderId="0" xfId="0" applyFont="1" applyFill="1" applyAlignment="1">
      <alignment horizontal="left" vertical="top" indent="1"/>
    </xf>
    <xf numFmtId="180" fontId="146" fillId="90" borderId="0" xfId="0" applyFont="1" applyFill="1" applyAlignment="1">
      <alignment horizontal="left" vertical="top" indent="1"/>
    </xf>
    <xf numFmtId="180" fontId="123" fillId="90" borderId="0" xfId="16815" applyFont="1" applyFill="1" applyAlignment="1">
      <alignment horizontal="left" vertical="top" indent="1"/>
    </xf>
    <xf numFmtId="180" fontId="78" fillId="0" borderId="0" xfId="0" applyFont="1" applyFill="1" applyAlignment="1">
      <alignment horizontal="right" vertical="top" indent="1"/>
    </xf>
    <xf numFmtId="180" fontId="79" fillId="0" borderId="0" xfId="0" applyFont="1" applyAlignment="1">
      <alignment horizontal="left" vertical="center" indent="1"/>
    </xf>
    <xf numFmtId="180" fontId="89" fillId="0" borderId="0" xfId="1" applyNumberFormat="1" applyFont="1" applyFill="1" applyBorder="1" applyAlignment="1">
      <alignment horizontal="left" vertical="top" indent="1"/>
    </xf>
    <xf numFmtId="180" fontId="79" fillId="0" borderId="0" xfId="0" applyFont="1" applyFill="1" applyAlignment="1">
      <alignment horizontal="left" vertical="top" wrapText="1"/>
    </xf>
    <xf numFmtId="180" fontId="84" fillId="0" borderId="0" xfId="1" applyNumberFormat="1" applyFont="1" applyFill="1" applyBorder="1" applyAlignment="1">
      <alignment horizontal="left" vertical="top" wrapText="1"/>
    </xf>
    <xf numFmtId="180" fontId="0" fillId="0" borderId="0" xfId="0" applyAlignment="1">
      <alignment horizontal="left" vertical="top"/>
    </xf>
    <xf numFmtId="180" fontId="146" fillId="90" borderId="0" xfId="0" applyFont="1" applyFill="1" applyAlignment="1">
      <alignment horizontal="left" vertical="center"/>
    </xf>
    <xf numFmtId="180" fontId="89" fillId="0" borderId="0" xfId="0" applyFont="1" applyFill="1" applyBorder="1" applyAlignment="1">
      <alignment horizontal="left" vertical="top" indent="1"/>
    </xf>
    <xf numFmtId="180" fontId="89" fillId="0" borderId="0" xfId="0" applyFont="1" applyFill="1" applyBorder="1" applyAlignment="1">
      <alignment horizontal="center"/>
    </xf>
    <xf numFmtId="180" fontId="79" fillId="0" borderId="0" xfId="0" applyFont="1" applyAlignment="1">
      <alignment horizontal="left" vertical="top"/>
    </xf>
    <xf numFmtId="180" fontId="84" fillId="0" borderId="0" xfId="0" applyFont="1" applyFill="1" applyBorder="1" applyAlignment="1">
      <alignment horizontal="left" vertical="center"/>
    </xf>
    <xf numFmtId="180" fontId="81" fillId="90" borderId="0" xfId="16815" applyFill="1" applyAlignment="1">
      <alignment horizontal="left" vertical="center" wrapText="1"/>
    </xf>
    <xf numFmtId="180" fontId="79" fillId="0" borderId="0" xfId="0" applyFont="1" applyAlignment="1">
      <alignment horizontal="left" vertical="top" wrapText="1" indent="1"/>
    </xf>
    <xf numFmtId="180" fontId="0" fillId="2" borderId="0" xfId="0" applyFill="1" applyBorder="1" applyAlignment="1" applyProtection="1">
      <alignment vertical="top"/>
      <protection hidden="1"/>
    </xf>
  </cellXfs>
  <cellStyles count="33957">
    <cellStyle name="20% - Accent1" xfId="16836" builtinId="30" customBuiltin="1"/>
    <cellStyle name="20% - Accent1 10" xfId="6"/>
    <cellStyle name="20% - Accent1 10 2" xfId="1241"/>
    <cellStyle name="20% - Accent1 10 3" xfId="991"/>
    <cellStyle name="20% - Accent1 11" xfId="7"/>
    <cellStyle name="20% - Accent1 11 2" xfId="1242"/>
    <cellStyle name="20% - Accent1 11 3" xfId="990"/>
    <cellStyle name="20% - Accent1 12" xfId="8"/>
    <cellStyle name="20% - Accent1 12 2" xfId="1243"/>
    <cellStyle name="20% - Accent1 12 3" xfId="989"/>
    <cellStyle name="20% - Accent1 13" xfId="9"/>
    <cellStyle name="20% - Accent1 13 2" xfId="1244"/>
    <cellStyle name="20% - Accent1 13 3" xfId="988"/>
    <cellStyle name="20% - Accent1 14" xfId="10"/>
    <cellStyle name="20% - Accent1 14 2" xfId="1245"/>
    <cellStyle name="20% - Accent1 14 3" xfId="987"/>
    <cellStyle name="20% - Accent1 15" xfId="11"/>
    <cellStyle name="20% - Accent1 15 2" xfId="1246"/>
    <cellStyle name="20% - Accent1 15 3" xfId="986"/>
    <cellStyle name="20% - Accent1 16" xfId="12"/>
    <cellStyle name="20% - Accent1 16 2" xfId="1247"/>
    <cellStyle name="20% - Accent1 16 3" xfId="985"/>
    <cellStyle name="20% - Accent1 17" xfId="13"/>
    <cellStyle name="20% - Accent1 17 2" xfId="1248"/>
    <cellStyle name="20% - Accent1 17 3" xfId="984"/>
    <cellStyle name="20% - Accent1 18" xfId="14"/>
    <cellStyle name="20% - Accent1 18 2" xfId="1249"/>
    <cellStyle name="20% - Accent1 18 3" xfId="983"/>
    <cellStyle name="20% - Accent1 19" xfId="15"/>
    <cellStyle name="20% - Accent1 19 2" xfId="1250"/>
    <cellStyle name="20% - Accent1 19 3" xfId="982"/>
    <cellStyle name="20% - Accent1 2" xfId="16"/>
    <cellStyle name="20% - Accent1 2 2" xfId="1251"/>
    <cellStyle name="20% - Accent1 2 3" xfId="981"/>
    <cellStyle name="20% - Accent1 20" xfId="17"/>
    <cellStyle name="20% - Accent1 20 2" xfId="1252"/>
    <cellStyle name="20% - Accent1 20 3" xfId="980"/>
    <cellStyle name="20% - Accent1 21" xfId="392"/>
    <cellStyle name="20% - Accent1 21 2" xfId="676"/>
    <cellStyle name="20% - Accent1 22" xfId="456"/>
    <cellStyle name="20% - Accent1 22 10" xfId="3932"/>
    <cellStyle name="20% - Accent1 22 10 2" xfId="7602"/>
    <cellStyle name="20% - Accent1 22 10 2 2" xfId="15109"/>
    <cellStyle name="20% - Accent1 22 10 2 2 2" xfId="31315"/>
    <cellStyle name="20% - Accent1 22 10 2 3" xfId="23808"/>
    <cellStyle name="20% - Accent1 22 10 3" xfId="11495"/>
    <cellStyle name="20% - Accent1 22 10 3 2" xfId="27701"/>
    <cellStyle name="20% - Accent1 22 10 4" xfId="20138"/>
    <cellStyle name="20% - Accent1 22 11" xfId="4357"/>
    <cellStyle name="20% - Accent1 22 11 2" xfId="8027"/>
    <cellStyle name="20% - Accent1 22 11 2 2" xfId="15534"/>
    <cellStyle name="20% - Accent1 22 11 2 2 2" xfId="31740"/>
    <cellStyle name="20% - Accent1 22 11 2 3" xfId="24233"/>
    <cellStyle name="20% - Accent1 22 11 3" xfId="11920"/>
    <cellStyle name="20% - Accent1 22 11 3 2" xfId="28126"/>
    <cellStyle name="20% - Accent1 22 11 4" xfId="20563"/>
    <cellStyle name="20% - Accent1 22 12" xfId="4780"/>
    <cellStyle name="20% - Accent1 22 12 2" xfId="8449"/>
    <cellStyle name="20% - Accent1 22 12 2 2" xfId="15956"/>
    <cellStyle name="20% - Accent1 22 12 2 2 2" xfId="32162"/>
    <cellStyle name="20% - Accent1 22 12 2 3" xfId="24655"/>
    <cellStyle name="20% - Accent1 22 12 3" xfId="12342"/>
    <cellStyle name="20% - Accent1 22 12 3 2" xfId="28548"/>
    <cellStyle name="20% - Accent1 22 12 4" xfId="20986"/>
    <cellStyle name="20% - Accent1 22 13" xfId="5267"/>
    <cellStyle name="20% - Accent1 22 13 2" xfId="12816"/>
    <cellStyle name="20% - Accent1 22 13 2 2" xfId="29022"/>
    <cellStyle name="20% - Accent1 22 13 3" xfId="21473"/>
    <cellStyle name="20% - Accent1 22 14" xfId="9383"/>
    <cellStyle name="20% - Accent1 22 14 2" xfId="25589"/>
    <cellStyle name="20% - Accent1 22 15" xfId="17899"/>
    <cellStyle name="20% - Accent1 22 2" xfId="491"/>
    <cellStyle name="20% - Accent1 22 2 10" xfId="5290"/>
    <cellStyle name="20% - Accent1 22 2 10 2" xfId="12839"/>
    <cellStyle name="20% - Accent1 22 2 10 2 2" xfId="29045"/>
    <cellStyle name="20% - Accent1 22 2 10 3" xfId="21496"/>
    <cellStyle name="20% - Accent1 22 2 11" xfId="9405"/>
    <cellStyle name="20% - Accent1 22 2 11 2" xfId="25611"/>
    <cellStyle name="20% - Accent1 22 2 12" xfId="17922"/>
    <cellStyle name="20% - Accent1 22 2 2" xfId="562"/>
    <cellStyle name="20% - Accent1 22 2 2 10" xfId="9472"/>
    <cellStyle name="20% - Accent1 22 2 2 10 2" xfId="25678"/>
    <cellStyle name="20% - Accent1 22 2 2 11" xfId="17990"/>
    <cellStyle name="20% - Accent1 22 2 2 2" xfId="1814"/>
    <cellStyle name="20% - Accent1 22 2 2 2 10" xfId="18121"/>
    <cellStyle name="20% - Accent1 22 2 2 2 2" xfId="2323"/>
    <cellStyle name="20% - Accent1 22 2 2 2 2 2" xfId="3170"/>
    <cellStyle name="20% - Accent1 22 2 2 2 2 2 2" xfId="6952"/>
    <cellStyle name="20% - Accent1 22 2 2 2 2 2 2 2" xfId="14463"/>
    <cellStyle name="20% - Accent1 22 2 2 2 2 2 2 2 2" xfId="30669"/>
    <cellStyle name="20% - Accent1 22 2 2 2 2 2 2 3" xfId="23158"/>
    <cellStyle name="20% - Accent1 22 2 2 2 2 2 3" xfId="10863"/>
    <cellStyle name="20% - Accent1 22 2 2 2 2 2 3 2" xfId="27069"/>
    <cellStyle name="20% - Accent1 22 2 2 2 2 2 4" xfId="19392"/>
    <cellStyle name="20% - Accent1 22 2 2 2 2 3" xfId="6107"/>
    <cellStyle name="20% - Accent1 22 2 2 2 2 3 2" xfId="13619"/>
    <cellStyle name="20% - Accent1 22 2 2 2 2 3 2 2" xfId="29825"/>
    <cellStyle name="20% - Accent1 22 2 2 2 2 3 3" xfId="22313"/>
    <cellStyle name="20% - Accent1 22 2 2 2 2 4" xfId="10019"/>
    <cellStyle name="20% - Accent1 22 2 2 2 2 4 2" xfId="26225"/>
    <cellStyle name="20% - Accent1 22 2 2 2 2 5" xfId="18547"/>
    <cellStyle name="20% - Accent1 22 2 2 2 3" xfId="2745"/>
    <cellStyle name="20% - Accent1 22 2 2 2 3 2" xfId="6529"/>
    <cellStyle name="20% - Accent1 22 2 2 2 3 2 2" xfId="14041"/>
    <cellStyle name="20% - Accent1 22 2 2 2 3 2 2 2" xfId="30247"/>
    <cellStyle name="20% - Accent1 22 2 2 2 3 2 3" xfId="22735"/>
    <cellStyle name="20% - Accent1 22 2 2 2 3 3" xfId="10441"/>
    <cellStyle name="20% - Accent1 22 2 2 2 3 3 2" xfId="26647"/>
    <cellStyle name="20% - Accent1 22 2 2 2 3 4" xfId="18969"/>
    <cellStyle name="20% - Accent1 22 2 2 2 4" xfId="3676"/>
    <cellStyle name="20% - Accent1 22 2 2 2 4 2" xfId="7386"/>
    <cellStyle name="20% - Accent1 22 2 2 2 4 2 2" xfId="14895"/>
    <cellStyle name="20% - Accent1 22 2 2 2 4 2 2 2" xfId="31101"/>
    <cellStyle name="20% - Accent1 22 2 2 2 4 2 3" xfId="23592"/>
    <cellStyle name="20% - Accent1 22 2 2 2 4 3" xfId="11286"/>
    <cellStyle name="20% - Accent1 22 2 2 2 4 3 2" xfId="27492"/>
    <cellStyle name="20% - Accent1 22 2 2 2 4 4" xfId="19887"/>
    <cellStyle name="20% - Accent1 22 2 2 2 5" xfId="4145"/>
    <cellStyle name="20% - Accent1 22 2 2 2 5 2" xfId="7815"/>
    <cellStyle name="20% - Accent1 22 2 2 2 5 2 2" xfId="15322"/>
    <cellStyle name="20% - Accent1 22 2 2 2 5 2 2 2" xfId="31528"/>
    <cellStyle name="20% - Accent1 22 2 2 2 5 2 3" xfId="24021"/>
    <cellStyle name="20% - Accent1 22 2 2 2 5 3" xfId="11708"/>
    <cellStyle name="20% - Accent1 22 2 2 2 5 3 2" xfId="27914"/>
    <cellStyle name="20% - Accent1 22 2 2 2 5 4" xfId="20351"/>
    <cellStyle name="20% - Accent1 22 2 2 2 6" xfId="4570"/>
    <cellStyle name="20% - Accent1 22 2 2 2 6 2" xfId="8240"/>
    <cellStyle name="20% - Accent1 22 2 2 2 6 2 2" xfId="15747"/>
    <cellStyle name="20% - Accent1 22 2 2 2 6 2 2 2" xfId="31953"/>
    <cellStyle name="20% - Accent1 22 2 2 2 6 2 3" xfId="24446"/>
    <cellStyle name="20% - Accent1 22 2 2 2 6 3" xfId="12133"/>
    <cellStyle name="20% - Accent1 22 2 2 2 6 3 2" xfId="28339"/>
    <cellStyle name="20% - Accent1 22 2 2 2 6 4" xfId="20776"/>
    <cellStyle name="20% - Accent1 22 2 2 2 7" xfId="4997"/>
    <cellStyle name="20% - Accent1 22 2 2 2 7 2" xfId="8663"/>
    <cellStyle name="20% - Accent1 22 2 2 2 7 2 2" xfId="16170"/>
    <cellStyle name="20% - Accent1 22 2 2 2 7 2 2 2" xfId="32376"/>
    <cellStyle name="20% - Accent1 22 2 2 2 7 2 3" xfId="24869"/>
    <cellStyle name="20% - Accent1 22 2 2 2 7 3" xfId="12555"/>
    <cellStyle name="20% - Accent1 22 2 2 2 7 3 2" xfId="28761"/>
    <cellStyle name="20% - Accent1 22 2 2 2 7 4" xfId="21203"/>
    <cellStyle name="20% - Accent1 22 2 2 2 8" xfId="5669"/>
    <cellStyle name="20% - Accent1 22 2 2 2 8 2" xfId="13184"/>
    <cellStyle name="20% - Accent1 22 2 2 2 8 2 2" xfId="29390"/>
    <cellStyle name="20% - Accent1 22 2 2 2 8 3" xfId="21875"/>
    <cellStyle name="20% - Accent1 22 2 2 2 9" xfId="9596"/>
    <cellStyle name="20% - Accent1 22 2 2 2 9 2" xfId="25802"/>
    <cellStyle name="20% - Accent1 22 2 2 3" xfId="2133"/>
    <cellStyle name="20% - Accent1 22 2 2 3 2" xfId="3046"/>
    <cellStyle name="20% - Accent1 22 2 2 3 2 2" xfId="6828"/>
    <cellStyle name="20% - Accent1 22 2 2 3 2 2 2" xfId="14339"/>
    <cellStyle name="20% - Accent1 22 2 2 3 2 2 2 2" xfId="30545"/>
    <cellStyle name="20% - Accent1 22 2 2 3 2 2 3" xfId="23034"/>
    <cellStyle name="20% - Accent1 22 2 2 3 2 3" xfId="10739"/>
    <cellStyle name="20% - Accent1 22 2 2 3 2 3 2" xfId="26945"/>
    <cellStyle name="20% - Accent1 22 2 2 3 2 4" xfId="19268"/>
    <cellStyle name="20% - Accent1 22 2 2 3 3" xfId="5972"/>
    <cellStyle name="20% - Accent1 22 2 2 3 3 2" xfId="13486"/>
    <cellStyle name="20% - Accent1 22 2 2 3 3 2 2" xfId="29692"/>
    <cellStyle name="20% - Accent1 22 2 2 3 3 3" xfId="22178"/>
    <cellStyle name="20% - Accent1 22 2 2 3 4" xfId="9895"/>
    <cellStyle name="20% - Accent1 22 2 2 3 4 2" xfId="26101"/>
    <cellStyle name="20% - Accent1 22 2 2 3 5" xfId="18422"/>
    <cellStyle name="20% - Accent1 22 2 2 4" xfId="2621"/>
    <cellStyle name="20% - Accent1 22 2 2 4 2" xfId="6405"/>
    <cellStyle name="20% - Accent1 22 2 2 4 2 2" xfId="13917"/>
    <cellStyle name="20% - Accent1 22 2 2 4 2 2 2" xfId="30123"/>
    <cellStyle name="20% - Accent1 22 2 2 4 2 3" xfId="22611"/>
    <cellStyle name="20% - Accent1 22 2 2 4 3" xfId="10317"/>
    <cellStyle name="20% - Accent1 22 2 2 4 3 2" xfId="26523"/>
    <cellStyle name="20% - Accent1 22 2 2 4 4" xfId="18845"/>
    <cellStyle name="20% - Accent1 22 2 2 5" xfId="3497"/>
    <cellStyle name="20% - Accent1 22 2 2 5 2" xfId="7255"/>
    <cellStyle name="20% - Accent1 22 2 2 5 2 2" xfId="14765"/>
    <cellStyle name="20% - Accent1 22 2 2 5 2 2 2" xfId="30971"/>
    <cellStyle name="20% - Accent1 22 2 2 5 2 3" xfId="23461"/>
    <cellStyle name="20% - Accent1 22 2 2 5 3" xfId="11162"/>
    <cellStyle name="20% - Accent1 22 2 2 5 3 2" xfId="27368"/>
    <cellStyle name="20% - Accent1 22 2 2 5 4" xfId="19715"/>
    <cellStyle name="20% - Accent1 22 2 2 6" xfId="4021"/>
    <cellStyle name="20% - Accent1 22 2 2 6 2" xfId="7691"/>
    <cellStyle name="20% - Accent1 22 2 2 6 2 2" xfId="15198"/>
    <cellStyle name="20% - Accent1 22 2 2 6 2 2 2" xfId="31404"/>
    <cellStyle name="20% - Accent1 22 2 2 6 2 3" xfId="23897"/>
    <cellStyle name="20% - Accent1 22 2 2 6 3" xfId="11584"/>
    <cellStyle name="20% - Accent1 22 2 2 6 3 2" xfId="27790"/>
    <cellStyle name="20% - Accent1 22 2 2 6 4" xfId="20227"/>
    <cellStyle name="20% - Accent1 22 2 2 7" xfId="4446"/>
    <cellStyle name="20% - Accent1 22 2 2 7 2" xfId="8116"/>
    <cellStyle name="20% - Accent1 22 2 2 7 2 2" xfId="15623"/>
    <cellStyle name="20% - Accent1 22 2 2 7 2 2 2" xfId="31829"/>
    <cellStyle name="20% - Accent1 22 2 2 7 2 3" xfId="24322"/>
    <cellStyle name="20% - Accent1 22 2 2 7 3" xfId="12009"/>
    <cellStyle name="20% - Accent1 22 2 2 7 3 2" xfId="28215"/>
    <cellStyle name="20% - Accent1 22 2 2 7 4" xfId="20652"/>
    <cellStyle name="20% - Accent1 22 2 2 8" xfId="4871"/>
    <cellStyle name="20% - Accent1 22 2 2 8 2" xfId="8539"/>
    <cellStyle name="20% - Accent1 22 2 2 8 2 2" xfId="16046"/>
    <cellStyle name="20% - Accent1 22 2 2 8 2 2 2" xfId="32252"/>
    <cellStyle name="20% - Accent1 22 2 2 8 2 3" xfId="24745"/>
    <cellStyle name="20% - Accent1 22 2 2 8 3" xfId="12431"/>
    <cellStyle name="20% - Accent1 22 2 2 8 3 2" xfId="28637"/>
    <cellStyle name="20% - Accent1 22 2 2 8 4" xfId="21077"/>
    <cellStyle name="20% - Accent1 22 2 2 9" xfId="5357"/>
    <cellStyle name="20% - Accent1 22 2 2 9 2" xfId="12906"/>
    <cellStyle name="20% - Accent1 22 2 2 9 2 2" xfId="29112"/>
    <cellStyle name="20% - Accent1 22 2 2 9 3" xfId="21563"/>
    <cellStyle name="20% - Accent1 22 2 3" xfId="1815"/>
    <cellStyle name="20% - Accent1 22 2 3 10" xfId="18122"/>
    <cellStyle name="20% - Accent1 22 2 3 2" xfId="2324"/>
    <cellStyle name="20% - Accent1 22 2 3 2 2" xfId="3171"/>
    <cellStyle name="20% - Accent1 22 2 3 2 2 2" xfId="6953"/>
    <cellStyle name="20% - Accent1 22 2 3 2 2 2 2" xfId="14464"/>
    <cellStyle name="20% - Accent1 22 2 3 2 2 2 2 2" xfId="30670"/>
    <cellStyle name="20% - Accent1 22 2 3 2 2 2 3" xfId="23159"/>
    <cellStyle name="20% - Accent1 22 2 3 2 2 3" xfId="10864"/>
    <cellStyle name="20% - Accent1 22 2 3 2 2 3 2" xfId="27070"/>
    <cellStyle name="20% - Accent1 22 2 3 2 2 4" xfId="19393"/>
    <cellStyle name="20% - Accent1 22 2 3 2 3" xfId="6108"/>
    <cellStyle name="20% - Accent1 22 2 3 2 3 2" xfId="13620"/>
    <cellStyle name="20% - Accent1 22 2 3 2 3 2 2" xfId="29826"/>
    <cellStyle name="20% - Accent1 22 2 3 2 3 3" xfId="22314"/>
    <cellStyle name="20% - Accent1 22 2 3 2 4" xfId="10020"/>
    <cellStyle name="20% - Accent1 22 2 3 2 4 2" xfId="26226"/>
    <cellStyle name="20% - Accent1 22 2 3 2 5" xfId="18548"/>
    <cellStyle name="20% - Accent1 22 2 3 3" xfId="2746"/>
    <cellStyle name="20% - Accent1 22 2 3 3 2" xfId="6530"/>
    <cellStyle name="20% - Accent1 22 2 3 3 2 2" xfId="14042"/>
    <cellStyle name="20% - Accent1 22 2 3 3 2 2 2" xfId="30248"/>
    <cellStyle name="20% - Accent1 22 2 3 3 2 3" xfId="22736"/>
    <cellStyle name="20% - Accent1 22 2 3 3 3" xfId="10442"/>
    <cellStyle name="20% - Accent1 22 2 3 3 3 2" xfId="26648"/>
    <cellStyle name="20% - Accent1 22 2 3 3 4" xfId="18970"/>
    <cellStyle name="20% - Accent1 22 2 3 4" xfId="3677"/>
    <cellStyle name="20% - Accent1 22 2 3 4 2" xfId="7387"/>
    <cellStyle name="20% - Accent1 22 2 3 4 2 2" xfId="14896"/>
    <cellStyle name="20% - Accent1 22 2 3 4 2 2 2" xfId="31102"/>
    <cellStyle name="20% - Accent1 22 2 3 4 2 3" xfId="23593"/>
    <cellStyle name="20% - Accent1 22 2 3 4 3" xfId="11287"/>
    <cellStyle name="20% - Accent1 22 2 3 4 3 2" xfId="27493"/>
    <cellStyle name="20% - Accent1 22 2 3 4 4" xfId="19888"/>
    <cellStyle name="20% - Accent1 22 2 3 5" xfId="4146"/>
    <cellStyle name="20% - Accent1 22 2 3 5 2" xfId="7816"/>
    <cellStyle name="20% - Accent1 22 2 3 5 2 2" xfId="15323"/>
    <cellStyle name="20% - Accent1 22 2 3 5 2 2 2" xfId="31529"/>
    <cellStyle name="20% - Accent1 22 2 3 5 2 3" xfId="24022"/>
    <cellStyle name="20% - Accent1 22 2 3 5 3" xfId="11709"/>
    <cellStyle name="20% - Accent1 22 2 3 5 3 2" xfId="27915"/>
    <cellStyle name="20% - Accent1 22 2 3 5 4" xfId="20352"/>
    <cellStyle name="20% - Accent1 22 2 3 6" xfId="4571"/>
    <cellStyle name="20% - Accent1 22 2 3 6 2" xfId="8241"/>
    <cellStyle name="20% - Accent1 22 2 3 6 2 2" xfId="15748"/>
    <cellStyle name="20% - Accent1 22 2 3 6 2 2 2" xfId="31954"/>
    <cellStyle name="20% - Accent1 22 2 3 6 2 3" xfId="24447"/>
    <cellStyle name="20% - Accent1 22 2 3 6 3" xfId="12134"/>
    <cellStyle name="20% - Accent1 22 2 3 6 3 2" xfId="28340"/>
    <cellStyle name="20% - Accent1 22 2 3 6 4" xfId="20777"/>
    <cellStyle name="20% - Accent1 22 2 3 7" xfId="4998"/>
    <cellStyle name="20% - Accent1 22 2 3 7 2" xfId="8664"/>
    <cellStyle name="20% - Accent1 22 2 3 7 2 2" xfId="16171"/>
    <cellStyle name="20% - Accent1 22 2 3 7 2 2 2" xfId="32377"/>
    <cellStyle name="20% - Accent1 22 2 3 7 2 3" xfId="24870"/>
    <cellStyle name="20% - Accent1 22 2 3 7 3" xfId="12556"/>
    <cellStyle name="20% - Accent1 22 2 3 7 3 2" xfId="28762"/>
    <cellStyle name="20% - Accent1 22 2 3 7 4" xfId="21204"/>
    <cellStyle name="20% - Accent1 22 2 3 8" xfId="5670"/>
    <cellStyle name="20% - Accent1 22 2 3 8 2" xfId="13185"/>
    <cellStyle name="20% - Accent1 22 2 3 8 2 2" xfId="29391"/>
    <cellStyle name="20% - Accent1 22 2 3 8 3" xfId="21876"/>
    <cellStyle name="20% - Accent1 22 2 3 9" xfId="9597"/>
    <cellStyle name="20% - Accent1 22 2 3 9 2" xfId="25803"/>
    <cellStyle name="20% - Accent1 22 2 4" xfId="2066"/>
    <cellStyle name="20% - Accent1 22 2 4 2" xfId="2979"/>
    <cellStyle name="20% - Accent1 22 2 4 2 2" xfId="6761"/>
    <cellStyle name="20% - Accent1 22 2 4 2 2 2" xfId="14272"/>
    <cellStyle name="20% - Accent1 22 2 4 2 2 2 2" xfId="30478"/>
    <cellStyle name="20% - Accent1 22 2 4 2 2 3" xfId="22967"/>
    <cellStyle name="20% - Accent1 22 2 4 2 3" xfId="10672"/>
    <cellStyle name="20% - Accent1 22 2 4 2 3 2" xfId="26878"/>
    <cellStyle name="20% - Accent1 22 2 4 2 4" xfId="19201"/>
    <cellStyle name="20% - Accent1 22 2 4 3" xfId="5905"/>
    <cellStyle name="20% - Accent1 22 2 4 3 2" xfId="13419"/>
    <cellStyle name="20% - Accent1 22 2 4 3 2 2" xfId="29625"/>
    <cellStyle name="20% - Accent1 22 2 4 3 3" xfId="22111"/>
    <cellStyle name="20% - Accent1 22 2 4 4" xfId="9828"/>
    <cellStyle name="20% - Accent1 22 2 4 4 2" xfId="26034"/>
    <cellStyle name="20% - Accent1 22 2 4 5" xfId="18355"/>
    <cellStyle name="20% - Accent1 22 2 5" xfId="2554"/>
    <cellStyle name="20% - Accent1 22 2 5 2" xfId="6338"/>
    <cellStyle name="20% - Accent1 22 2 5 2 2" xfId="13850"/>
    <cellStyle name="20% - Accent1 22 2 5 2 2 2" xfId="30056"/>
    <cellStyle name="20% - Accent1 22 2 5 2 3" xfId="22544"/>
    <cellStyle name="20% - Accent1 22 2 5 3" xfId="10250"/>
    <cellStyle name="20% - Accent1 22 2 5 3 2" xfId="26456"/>
    <cellStyle name="20% - Accent1 22 2 5 4" xfId="18778"/>
    <cellStyle name="20% - Accent1 22 2 6" xfId="3430"/>
    <cellStyle name="20% - Accent1 22 2 6 2" xfId="7188"/>
    <cellStyle name="20% - Accent1 22 2 6 2 2" xfId="14698"/>
    <cellStyle name="20% - Accent1 22 2 6 2 2 2" xfId="30904"/>
    <cellStyle name="20% - Accent1 22 2 6 2 3" xfId="23394"/>
    <cellStyle name="20% - Accent1 22 2 6 3" xfId="11095"/>
    <cellStyle name="20% - Accent1 22 2 6 3 2" xfId="27301"/>
    <cellStyle name="20% - Accent1 22 2 6 4" xfId="19648"/>
    <cellStyle name="20% - Accent1 22 2 7" xfId="3954"/>
    <cellStyle name="20% - Accent1 22 2 7 2" xfId="7624"/>
    <cellStyle name="20% - Accent1 22 2 7 2 2" xfId="15131"/>
    <cellStyle name="20% - Accent1 22 2 7 2 2 2" xfId="31337"/>
    <cellStyle name="20% - Accent1 22 2 7 2 3" xfId="23830"/>
    <cellStyle name="20% - Accent1 22 2 7 3" xfId="11517"/>
    <cellStyle name="20% - Accent1 22 2 7 3 2" xfId="27723"/>
    <cellStyle name="20% - Accent1 22 2 7 4" xfId="20160"/>
    <cellStyle name="20% - Accent1 22 2 8" xfId="4379"/>
    <cellStyle name="20% - Accent1 22 2 8 2" xfId="8049"/>
    <cellStyle name="20% - Accent1 22 2 8 2 2" xfId="15556"/>
    <cellStyle name="20% - Accent1 22 2 8 2 2 2" xfId="31762"/>
    <cellStyle name="20% - Accent1 22 2 8 2 3" xfId="24255"/>
    <cellStyle name="20% - Accent1 22 2 8 3" xfId="11942"/>
    <cellStyle name="20% - Accent1 22 2 8 3 2" xfId="28148"/>
    <cellStyle name="20% - Accent1 22 2 8 4" xfId="20585"/>
    <cellStyle name="20% - Accent1 22 2 9" xfId="4803"/>
    <cellStyle name="20% - Accent1 22 2 9 2" xfId="8472"/>
    <cellStyle name="20% - Accent1 22 2 9 2 2" xfId="15979"/>
    <cellStyle name="20% - Accent1 22 2 9 2 2 2" xfId="32185"/>
    <cellStyle name="20% - Accent1 22 2 9 2 3" xfId="24678"/>
    <cellStyle name="20% - Accent1 22 2 9 3" xfId="12364"/>
    <cellStyle name="20% - Accent1 22 2 9 3 2" xfId="28570"/>
    <cellStyle name="20% - Accent1 22 2 9 4" xfId="21009"/>
    <cellStyle name="20% - Accent1 22 3" xfId="513"/>
    <cellStyle name="20% - Accent1 22 3 10" xfId="5312"/>
    <cellStyle name="20% - Accent1 22 3 10 2" xfId="12861"/>
    <cellStyle name="20% - Accent1 22 3 10 2 2" xfId="29067"/>
    <cellStyle name="20% - Accent1 22 3 10 3" xfId="21518"/>
    <cellStyle name="20% - Accent1 22 3 11" xfId="9427"/>
    <cellStyle name="20% - Accent1 22 3 11 2" xfId="25633"/>
    <cellStyle name="20% - Accent1 22 3 12" xfId="17944"/>
    <cellStyle name="20% - Accent1 22 3 2" xfId="584"/>
    <cellStyle name="20% - Accent1 22 3 2 10" xfId="9494"/>
    <cellStyle name="20% - Accent1 22 3 2 10 2" xfId="25700"/>
    <cellStyle name="20% - Accent1 22 3 2 11" xfId="18012"/>
    <cellStyle name="20% - Accent1 22 3 2 2" xfId="1816"/>
    <cellStyle name="20% - Accent1 22 3 2 2 10" xfId="18123"/>
    <cellStyle name="20% - Accent1 22 3 2 2 2" xfId="2325"/>
    <cellStyle name="20% - Accent1 22 3 2 2 2 2" xfId="3172"/>
    <cellStyle name="20% - Accent1 22 3 2 2 2 2 2" xfId="6954"/>
    <cellStyle name="20% - Accent1 22 3 2 2 2 2 2 2" xfId="14465"/>
    <cellStyle name="20% - Accent1 22 3 2 2 2 2 2 2 2" xfId="30671"/>
    <cellStyle name="20% - Accent1 22 3 2 2 2 2 2 3" xfId="23160"/>
    <cellStyle name="20% - Accent1 22 3 2 2 2 2 3" xfId="10865"/>
    <cellStyle name="20% - Accent1 22 3 2 2 2 2 3 2" xfId="27071"/>
    <cellStyle name="20% - Accent1 22 3 2 2 2 2 4" xfId="19394"/>
    <cellStyle name="20% - Accent1 22 3 2 2 2 3" xfId="6109"/>
    <cellStyle name="20% - Accent1 22 3 2 2 2 3 2" xfId="13621"/>
    <cellStyle name="20% - Accent1 22 3 2 2 2 3 2 2" xfId="29827"/>
    <cellStyle name="20% - Accent1 22 3 2 2 2 3 3" xfId="22315"/>
    <cellStyle name="20% - Accent1 22 3 2 2 2 4" xfId="10021"/>
    <cellStyle name="20% - Accent1 22 3 2 2 2 4 2" xfId="26227"/>
    <cellStyle name="20% - Accent1 22 3 2 2 2 5" xfId="18549"/>
    <cellStyle name="20% - Accent1 22 3 2 2 3" xfId="2747"/>
    <cellStyle name="20% - Accent1 22 3 2 2 3 2" xfId="6531"/>
    <cellStyle name="20% - Accent1 22 3 2 2 3 2 2" xfId="14043"/>
    <cellStyle name="20% - Accent1 22 3 2 2 3 2 2 2" xfId="30249"/>
    <cellStyle name="20% - Accent1 22 3 2 2 3 2 3" xfId="22737"/>
    <cellStyle name="20% - Accent1 22 3 2 2 3 3" xfId="10443"/>
    <cellStyle name="20% - Accent1 22 3 2 2 3 3 2" xfId="26649"/>
    <cellStyle name="20% - Accent1 22 3 2 2 3 4" xfId="18971"/>
    <cellStyle name="20% - Accent1 22 3 2 2 4" xfId="3678"/>
    <cellStyle name="20% - Accent1 22 3 2 2 4 2" xfId="7388"/>
    <cellStyle name="20% - Accent1 22 3 2 2 4 2 2" xfId="14897"/>
    <cellStyle name="20% - Accent1 22 3 2 2 4 2 2 2" xfId="31103"/>
    <cellStyle name="20% - Accent1 22 3 2 2 4 2 3" xfId="23594"/>
    <cellStyle name="20% - Accent1 22 3 2 2 4 3" xfId="11288"/>
    <cellStyle name="20% - Accent1 22 3 2 2 4 3 2" xfId="27494"/>
    <cellStyle name="20% - Accent1 22 3 2 2 4 4" xfId="19889"/>
    <cellStyle name="20% - Accent1 22 3 2 2 5" xfId="4147"/>
    <cellStyle name="20% - Accent1 22 3 2 2 5 2" xfId="7817"/>
    <cellStyle name="20% - Accent1 22 3 2 2 5 2 2" xfId="15324"/>
    <cellStyle name="20% - Accent1 22 3 2 2 5 2 2 2" xfId="31530"/>
    <cellStyle name="20% - Accent1 22 3 2 2 5 2 3" xfId="24023"/>
    <cellStyle name="20% - Accent1 22 3 2 2 5 3" xfId="11710"/>
    <cellStyle name="20% - Accent1 22 3 2 2 5 3 2" xfId="27916"/>
    <cellStyle name="20% - Accent1 22 3 2 2 5 4" xfId="20353"/>
    <cellStyle name="20% - Accent1 22 3 2 2 6" xfId="4572"/>
    <cellStyle name="20% - Accent1 22 3 2 2 6 2" xfId="8242"/>
    <cellStyle name="20% - Accent1 22 3 2 2 6 2 2" xfId="15749"/>
    <cellStyle name="20% - Accent1 22 3 2 2 6 2 2 2" xfId="31955"/>
    <cellStyle name="20% - Accent1 22 3 2 2 6 2 3" xfId="24448"/>
    <cellStyle name="20% - Accent1 22 3 2 2 6 3" xfId="12135"/>
    <cellStyle name="20% - Accent1 22 3 2 2 6 3 2" xfId="28341"/>
    <cellStyle name="20% - Accent1 22 3 2 2 6 4" xfId="20778"/>
    <cellStyle name="20% - Accent1 22 3 2 2 7" xfId="4999"/>
    <cellStyle name="20% - Accent1 22 3 2 2 7 2" xfId="8665"/>
    <cellStyle name="20% - Accent1 22 3 2 2 7 2 2" xfId="16172"/>
    <cellStyle name="20% - Accent1 22 3 2 2 7 2 2 2" xfId="32378"/>
    <cellStyle name="20% - Accent1 22 3 2 2 7 2 3" xfId="24871"/>
    <cellStyle name="20% - Accent1 22 3 2 2 7 3" xfId="12557"/>
    <cellStyle name="20% - Accent1 22 3 2 2 7 3 2" xfId="28763"/>
    <cellStyle name="20% - Accent1 22 3 2 2 7 4" xfId="21205"/>
    <cellStyle name="20% - Accent1 22 3 2 2 8" xfId="5671"/>
    <cellStyle name="20% - Accent1 22 3 2 2 8 2" xfId="13186"/>
    <cellStyle name="20% - Accent1 22 3 2 2 8 2 2" xfId="29392"/>
    <cellStyle name="20% - Accent1 22 3 2 2 8 3" xfId="21877"/>
    <cellStyle name="20% - Accent1 22 3 2 2 9" xfId="9598"/>
    <cellStyle name="20% - Accent1 22 3 2 2 9 2" xfId="25804"/>
    <cellStyle name="20% - Accent1 22 3 2 3" xfId="2155"/>
    <cellStyle name="20% - Accent1 22 3 2 3 2" xfId="3068"/>
    <cellStyle name="20% - Accent1 22 3 2 3 2 2" xfId="6850"/>
    <cellStyle name="20% - Accent1 22 3 2 3 2 2 2" xfId="14361"/>
    <cellStyle name="20% - Accent1 22 3 2 3 2 2 2 2" xfId="30567"/>
    <cellStyle name="20% - Accent1 22 3 2 3 2 2 3" xfId="23056"/>
    <cellStyle name="20% - Accent1 22 3 2 3 2 3" xfId="10761"/>
    <cellStyle name="20% - Accent1 22 3 2 3 2 3 2" xfId="26967"/>
    <cellStyle name="20% - Accent1 22 3 2 3 2 4" xfId="19290"/>
    <cellStyle name="20% - Accent1 22 3 2 3 3" xfId="5994"/>
    <cellStyle name="20% - Accent1 22 3 2 3 3 2" xfId="13508"/>
    <cellStyle name="20% - Accent1 22 3 2 3 3 2 2" xfId="29714"/>
    <cellStyle name="20% - Accent1 22 3 2 3 3 3" xfId="22200"/>
    <cellStyle name="20% - Accent1 22 3 2 3 4" xfId="9917"/>
    <cellStyle name="20% - Accent1 22 3 2 3 4 2" xfId="26123"/>
    <cellStyle name="20% - Accent1 22 3 2 3 5" xfId="18444"/>
    <cellStyle name="20% - Accent1 22 3 2 4" xfId="2643"/>
    <cellStyle name="20% - Accent1 22 3 2 4 2" xfId="6427"/>
    <cellStyle name="20% - Accent1 22 3 2 4 2 2" xfId="13939"/>
    <cellStyle name="20% - Accent1 22 3 2 4 2 2 2" xfId="30145"/>
    <cellStyle name="20% - Accent1 22 3 2 4 2 3" xfId="22633"/>
    <cellStyle name="20% - Accent1 22 3 2 4 3" xfId="10339"/>
    <cellStyle name="20% - Accent1 22 3 2 4 3 2" xfId="26545"/>
    <cellStyle name="20% - Accent1 22 3 2 4 4" xfId="18867"/>
    <cellStyle name="20% - Accent1 22 3 2 5" xfId="3519"/>
    <cellStyle name="20% - Accent1 22 3 2 5 2" xfId="7277"/>
    <cellStyle name="20% - Accent1 22 3 2 5 2 2" xfId="14787"/>
    <cellStyle name="20% - Accent1 22 3 2 5 2 2 2" xfId="30993"/>
    <cellStyle name="20% - Accent1 22 3 2 5 2 3" xfId="23483"/>
    <cellStyle name="20% - Accent1 22 3 2 5 3" xfId="11184"/>
    <cellStyle name="20% - Accent1 22 3 2 5 3 2" xfId="27390"/>
    <cellStyle name="20% - Accent1 22 3 2 5 4" xfId="19737"/>
    <cellStyle name="20% - Accent1 22 3 2 6" xfId="4043"/>
    <cellStyle name="20% - Accent1 22 3 2 6 2" xfId="7713"/>
    <cellStyle name="20% - Accent1 22 3 2 6 2 2" xfId="15220"/>
    <cellStyle name="20% - Accent1 22 3 2 6 2 2 2" xfId="31426"/>
    <cellStyle name="20% - Accent1 22 3 2 6 2 3" xfId="23919"/>
    <cellStyle name="20% - Accent1 22 3 2 6 3" xfId="11606"/>
    <cellStyle name="20% - Accent1 22 3 2 6 3 2" xfId="27812"/>
    <cellStyle name="20% - Accent1 22 3 2 6 4" xfId="20249"/>
    <cellStyle name="20% - Accent1 22 3 2 7" xfId="4468"/>
    <cellStyle name="20% - Accent1 22 3 2 7 2" xfId="8138"/>
    <cellStyle name="20% - Accent1 22 3 2 7 2 2" xfId="15645"/>
    <cellStyle name="20% - Accent1 22 3 2 7 2 2 2" xfId="31851"/>
    <cellStyle name="20% - Accent1 22 3 2 7 2 3" xfId="24344"/>
    <cellStyle name="20% - Accent1 22 3 2 7 3" xfId="12031"/>
    <cellStyle name="20% - Accent1 22 3 2 7 3 2" xfId="28237"/>
    <cellStyle name="20% - Accent1 22 3 2 7 4" xfId="20674"/>
    <cellStyle name="20% - Accent1 22 3 2 8" xfId="4893"/>
    <cellStyle name="20% - Accent1 22 3 2 8 2" xfId="8561"/>
    <cellStyle name="20% - Accent1 22 3 2 8 2 2" xfId="16068"/>
    <cellStyle name="20% - Accent1 22 3 2 8 2 2 2" xfId="32274"/>
    <cellStyle name="20% - Accent1 22 3 2 8 2 3" xfId="24767"/>
    <cellStyle name="20% - Accent1 22 3 2 8 3" xfId="12453"/>
    <cellStyle name="20% - Accent1 22 3 2 8 3 2" xfId="28659"/>
    <cellStyle name="20% - Accent1 22 3 2 8 4" xfId="21099"/>
    <cellStyle name="20% - Accent1 22 3 2 9" xfId="5379"/>
    <cellStyle name="20% - Accent1 22 3 2 9 2" xfId="12928"/>
    <cellStyle name="20% - Accent1 22 3 2 9 2 2" xfId="29134"/>
    <cellStyle name="20% - Accent1 22 3 2 9 3" xfId="21585"/>
    <cellStyle name="20% - Accent1 22 3 3" xfId="1817"/>
    <cellStyle name="20% - Accent1 22 3 3 10" xfId="18124"/>
    <cellStyle name="20% - Accent1 22 3 3 2" xfId="2326"/>
    <cellStyle name="20% - Accent1 22 3 3 2 2" xfId="3173"/>
    <cellStyle name="20% - Accent1 22 3 3 2 2 2" xfId="6955"/>
    <cellStyle name="20% - Accent1 22 3 3 2 2 2 2" xfId="14466"/>
    <cellStyle name="20% - Accent1 22 3 3 2 2 2 2 2" xfId="30672"/>
    <cellStyle name="20% - Accent1 22 3 3 2 2 2 3" xfId="23161"/>
    <cellStyle name="20% - Accent1 22 3 3 2 2 3" xfId="10866"/>
    <cellStyle name="20% - Accent1 22 3 3 2 2 3 2" xfId="27072"/>
    <cellStyle name="20% - Accent1 22 3 3 2 2 4" xfId="19395"/>
    <cellStyle name="20% - Accent1 22 3 3 2 3" xfId="6110"/>
    <cellStyle name="20% - Accent1 22 3 3 2 3 2" xfId="13622"/>
    <cellStyle name="20% - Accent1 22 3 3 2 3 2 2" xfId="29828"/>
    <cellStyle name="20% - Accent1 22 3 3 2 3 3" xfId="22316"/>
    <cellStyle name="20% - Accent1 22 3 3 2 4" xfId="10022"/>
    <cellStyle name="20% - Accent1 22 3 3 2 4 2" xfId="26228"/>
    <cellStyle name="20% - Accent1 22 3 3 2 5" xfId="18550"/>
    <cellStyle name="20% - Accent1 22 3 3 3" xfId="2748"/>
    <cellStyle name="20% - Accent1 22 3 3 3 2" xfId="6532"/>
    <cellStyle name="20% - Accent1 22 3 3 3 2 2" xfId="14044"/>
    <cellStyle name="20% - Accent1 22 3 3 3 2 2 2" xfId="30250"/>
    <cellStyle name="20% - Accent1 22 3 3 3 2 3" xfId="22738"/>
    <cellStyle name="20% - Accent1 22 3 3 3 3" xfId="10444"/>
    <cellStyle name="20% - Accent1 22 3 3 3 3 2" xfId="26650"/>
    <cellStyle name="20% - Accent1 22 3 3 3 4" xfId="18972"/>
    <cellStyle name="20% - Accent1 22 3 3 4" xfId="3679"/>
    <cellStyle name="20% - Accent1 22 3 3 4 2" xfId="7389"/>
    <cellStyle name="20% - Accent1 22 3 3 4 2 2" xfId="14898"/>
    <cellStyle name="20% - Accent1 22 3 3 4 2 2 2" xfId="31104"/>
    <cellStyle name="20% - Accent1 22 3 3 4 2 3" xfId="23595"/>
    <cellStyle name="20% - Accent1 22 3 3 4 3" xfId="11289"/>
    <cellStyle name="20% - Accent1 22 3 3 4 3 2" xfId="27495"/>
    <cellStyle name="20% - Accent1 22 3 3 4 4" xfId="19890"/>
    <cellStyle name="20% - Accent1 22 3 3 5" xfId="4148"/>
    <cellStyle name="20% - Accent1 22 3 3 5 2" xfId="7818"/>
    <cellStyle name="20% - Accent1 22 3 3 5 2 2" xfId="15325"/>
    <cellStyle name="20% - Accent1 22 3 3 5 2 2 2" xfId="31531"/>
    <cellStyle name="20% - Accent1 22 3 3 5 2 3" xfId="24024"/>
    <cellStyle name="20% - Accent1 22 3 3 5 3" xfId="11711"/>
    <cellStyle name="20% - Accent1 22 3 3 5 3 2" xfId="27917"/>
    <cellStyle name="20% - Accent1 22 3 3 5 4" xfId="20354"/>
    <cellStyle name="20% - Accent1 22 3 3 6" xfId="4573"/>
    <cellStyle name="20% - Accent1 22 3 3 6 2" xfId="8243"/>
    <cellStyle name="20% - Accent1 22 3 3 6 2 2" xfId="15750"/>
    <cellStyle name="20% - Accent1 22 3 3 6 2 2 2" xfId="31956"/>
    <cellStyle name="20% - Accent1 22 3 3 6 2 3" xfId="24449"/>
    <cellStyle name="20% - Accent1 22 3 3 6 3" xfId="12136"/>
    <cellStyle name="20% - Accent1 22 3 3 6 3 2" xfId="28342"/>
    <cellStyle name="20% - Accent1 22 3 3 6 4" xfId="20779"/>
    <cellStyle name="20% - Accent1 22 3 3 7" xfId="5000"/>
    <cellStyle name="20% - Accent1 22 3 3 7 2" xfId="8666"/>
    <cellStyle name="20% - Accent1 22 3 3 7 2 2" xfId="16173"/>
    <cellStyle name="20% - Accent1 22 3 3 7 2 2 2" xfId="32379"/>
    <cellStyle name="20% - Accent1 22 3 3 7 2 3" xfId="24872"/>
    <cellStyle name="20% - Accent1 22 3 3 7 3" xfId="12558"/>
    <cellStyle name="20% - Accent1 22 3 3 7 3 2" xfId="28764"/>
    <cellStyle name="20% - Accent1 22 3 3 7 4" xfId="21206"/>
    <cellStyle name="20% - Accent1 22 3 3 8" xfId="5672"/>
    <cellStyle name="20% - Accent1 22 3 3 8 2" xfId="13187"/>
    <cellStyle name="20% - Accent1 22 3 3 8 2 2" xfId="29393"/>
    <cellStyle name="20% - Accent1 22 3 3 8 3" xfId="21878"/>
    <cellStyle name="20% - Accent1 22 3 3 9" xfId="9599"/>
    <cellStyle name="20% - Accent1 22 3 3 9 2" xfId="25805"/>
    <cellStyle name="20% - Accent1 22 3 4" xfId="2088"/>
    <cellStyle name="20% - Accent1 22 3 4 2" xfId="3001"/>
    <cellStyle name="20% - Accent1 22 3 4 2 2" xfId="6783"/>
    <cellStyle name="20% - Accent1 22 3 4 2 2 2" xfId="14294"/>
    <cellStyle name="20% - Accent1 22 3 4 2 2 2 2" xfId="30500"/>
    <cellStyle name="20% - Accent1 22 3 4 2 2 3" xfId="22989"/>
    <cellStyle name="20% - Accent1 22 3 4 2 3" xfId="10694"/>
    <cellStyle name="20% - Accent1 22 3 4 2 3 2" xfId="26900"/>
    <cellStyle name="20% - Accent1 22 3 4 2 4" xfId="19223"/>
    <cellStyle name="20% - Accent1 22 3 4 3" xfId="5927"/>
    <cellStyle name="20% - Accent1 22 3 4 3 2" xfId="13441"/>
    <cellStyle name="20% - Accent1 22 3 4 3 2 2" xfId="29647"/>
    <cellStyle name="20% - Accent1 22 3 4 3 3" xfId="22133"/>
    <cellStyle name="20% - Accent1 22 3 4 4" xfId="9850"/>
    <cellStyle name="20% - Accent1 22 3 4 4 2" xfId="26056"/>
    <cellStyle name="20% - Accent1 22 3 4 5" xfId="18377"/>
    <cellStyle name="20% - Accent1 22 3 5" xfId="2576"/>
    <cellStyle name="20% - Accent1 22 3 5 2" xfId="6360"/>
    <cellStyle name="20% - Accent1 22 3 5 2 2" xfId="13872"/>
    <cellStyle name="20% - Accent1 22 3 5 2 2 2" xfId="30078"/>
    <cellStyle name="20% - Accent1 22 3 5 2 3" xfId="22566"/>
    <cellStyle name="20% - Accent1 22 3 5 3" xfId="10272"/>
    <cellStyle name="20% - Accent1 22 3 5 3 2" xfId="26478"/>
    <cellStyle name="20% - Accent1 22 3 5 4" xfId="18800"/>
    <cellStyle name="20% - Accent1 22 3 6" xfId="3452"/>
    <cellStyle name="20% - Accent1 22 3 6 2" xfId="7210"/>
    <cellStyle name="20% - Accent1 22 3 6 2 2" xfId="14720"/>
    <cellStyle name="20% - Accent1 22 3 6 2 2 2" xfId="30926"/>
    <cellStyle name="20% - Accent1 22 3 6 2 3" xfId="23416"/>
    <cellStyle name="20% - Accent1 22 3 6 3" xfId="11117"/>
    <cellStyle name="20% - Accent1 22 3 6 3 2" xfId="27323"/>
    <cellStyle name="20% - Accent1 22 3 6 4" xfId="19670"/>
    <cellStyle name="20% - Accent1 22 3 7" xfId="3976"/>
    <cellStyle name="20% - Accent1 22 3 7 2" xfId="7646"/>
    <cellStyle name="20% - Accent1 22 3 7 2 2" xfId="15153"/>
    <cellStyle name="20% - Accent1 22 3 7 2 2 2" xfId="31359"/>
    <cellStyle name="20% - Accent1 22 3 7 2 3" xfId="23852"/>
    <cellStyle name="20% - Accent1 22 3 7 3" xfId="11539"/>
    <cellStyle name="20% - Accent1 22 3 7 3 2" xfId="27745"/>
    <cellStyle name="20% - Accent1 22 3 7 4" xfId="20182"/>
    <cellStyle name="20% - Accent1 22 3 8" xfId="4401"/>
    <cellStyle name="20% - Accent1 22 3 8 2" xfId="8071"/>
    <cellStyle name="20% - Accent1 22 3 8 2 2" xfId="15578"/>
    <cellStyle name="20% - Accent1 22 3 8 2 2 2" xfId="31784"/>
    <cellStyle name="20% - Accent1 22 3 8 2 3" xfId="24277"/>
    <cellStyle name="20% - Accent1 22 3 8 3" xfId="11964"/>
    <cellStyle name="20% - Accent1 22 3 8 3 2" xfId="28170"/>
    <cellStyle name="20% - Accent1 22 3 8 4" xfId="20607"/>
    <cellStyle name="20% - Accent1 22 3 9" xfId="4825"/>
    <cellStyle name="20% - Accent1 22 3 9 2" xfId="8494"/>
    <cellStyle name="20% - Accent1 22 3 9 2 2" xfId="16001"/>
    <cellStyle name="20% - Accent1 22 3 9 2 2 2" xfId="32207"/>
    <cellStyle name="20% - Accent1 22 3 9 2 3" xfId="24700"/>
    <cellStyle name="20% - Accent1 22 3 9 3" xfId="12386"/>
    <cellStyle name="20% - Accent1 22 3 9 3 2" xfId="28592"/>
    <cellStyle name="20% - Accent1 22 3 9 4" xfId="21031"/>
    <cellStyle name="20% - Accent1 22 4" xfId="540"/>
    <cellStyle name="20% - Accent1 22 4 10" xfId="9450"/>
    <cellStyle name="20% - Accent1 22 4 10 2" xfId="25656"/>
    <cellStyle name="20% - Accent1 22 4 11" xfId="17968"/>
    <cellStyle name="20% - Accent1 22 4 2" xfId="1818"/>
    <cellStyle name="20% - Accent1 22 4 2 10" xfId="18125"/>
    <cellStyle name="20% - Accent1 22 4 2 2" xfId="2327"/>
    <cellStyle name="20% - Accent1 22 4 2 2 2" xfId="3174"/>
    <cellStyle name="20% - Accent1 22 4 2 2 2 2" xfId="6956"/>
    <cellStyle name="20% - Accent1 22 4 2 2 2 2 2" xfId="14467"/>
    <cellStyle name="20% - Accent1 22 4 2 2 2 2 2 2" xfId="30673"/>
    <cellStyle name="20% - Accent1 22 4 2 2 2 2 3" xfId="23162"/>
    <cellStyle name="20% - Accent1 22 4 2 2 2 3" xfId="10867"/>
    <cellStyle name="20% - Accent1 22 4 2 2 2 3 2" xfId="27073"/>
    <cellStyle name="20% - Accent1 22 4 2 2 2 4" xfId="19396"/>
    <cellStyle name="20% - Accent1 22 4 2 2 3" xfId="6111"/>
    <cellStyle name="20% - Accent1 22 4 2 2 3 2" xfId="13623"/>
    <cellStyle name="20% - Accent1 22 4 2 2 3 2 2" xfId="29829"/>
    <cellStyle name="20% - Accent1 22 4 2 2 3 3" xfId="22317"/>
    <cellStyle name="20% - Accent1 22 4 2 2 4" xfId="10023"/>
    <cellStyle name="20% - Accent1 22 4 2 2 4 2" xfId="26229"/>
    <cellStyle name="20% - Accent1 22 4 2 2 5" xfId="18551"/>
    <cellStyle name="20% - Accent1 22 4 2 3" xfId="2749"/>
    <cellStyle name="20% - Accent1 22 4 2 3 2" xfId="6533"/>
    <cellStyle name="20% - Accent1 22 4 2 3 2 2" xfId="14045"/>
    <cellStyle name="20% - Accent1 22 4 2 3 2 2 2" xfId="30251"/>
    <cellStyle name="20% - Accent1 22 4 2 3 2 3" xfId="22739"/>
    <cellStyle name="20% - Accent1 22 4 2 3 3" xfId="10445"/>
    <cellStyle name="20% - Accent1 22 4 2 3 3 2" xfId="26651"/>
    <cellStyle name="20% - Accent1 22 4 2 3 4" xfId="18973"/>
    <cellStyle name="20% - Accent1 22 4 2 4" xfId="3680"/>
    <cellStyle name="20% - Accent1 22 4 2 4 2" xfId="7390"/>
    <cellStyle name="20% - Accent1 22 4 2 4 2 2" xfId="14899"/>
    <cellStyle name="20% - Accent1 22 4 2 4 2 2 2" xfId="31105"/>
    <cellStyle name="20% - Accent1 22 4 2 4 2 3" xfId="23596"/>
    <cellStyle name="20% - Accent1 22 4 2 4 3" xfId="11290"/>
    <cellStyle name="20% - Accent1 22 4 2 4 3 2" xfId="27496"/>
    <cellStyle name="20% - Accent1 22 4 2 4 4" xfId="19891"/>
    <cellStyle name="20% - Accent1 22 4 2 5" xfId="4149"/>
    <cellStyle name="20% - Accent1 22 4 2 5 2" xfId="7819"/>
    <cellStyle name="20% - Accent1 22 4 2 5 2 2" xfId="15326"/>
    <cellStyle name="20% - Accent1 22 4 2 5 2 2 2" xfId="31532"/>
    <cellStyle name="20% - Accent1 22 4 2 5 2 3" xfId="24025"/>
    <cellStyle name="20% - Accent1 22 4 2 5 3" xfId="11712"/>
    <cellStyle name="20% - Accent1 22 4 2 5 3 2" xfId="27918"/>
    <cellStyle name="20% - Accent1 22 4 2 5 4" xfId="20355"/>
    <cellStyle name="20% - Accent1 22 4 2 6" xfId="4574"/>
    <cellStyle name="20% - Accent1 22 4 2 6 2" xfId="8244"/>
    <cellStyle name="20% - Accent1 22 4 2 6 2 2" xfId="15751"/>
    <cellStyle name="20% - Accent1 22 4 2 6 2 2 2" xfId="31957"/>
    <cellStyle name="20% - Accent1 22 4 2 6 2 3" xfId="24450"/>
    <cellStyle name="20% - Accent1 22 4 2 6 3" xfId="12137"/>
    <cellStyle name="20% - Accent1 22 4 2 6 3 2" xfId="28343"/>
    <cellStyle name="20% - Accent1 22 4 2 6 4" xfId="20780"/>
    <cellStyle name="20% - Accent1 22 4 2 7" xfId="5001"/>
    <cellStyle name="20% - Accent1 22 4 2 7 2" xfId="8667"/>
    <cellStyle name="20% - Accent1 22 4 2 7 2 2" xfId="16174"/>
    <cellStyle name="20% - Accent1 22 4 2 7 2 2 2" xfId="32380"/>
    <cellStyle name="20% - Accent1 22 4 2 7 2 3" xfId="24873"/>
    <cellStyle name="20% - Accent1 22 4 2 7 3" xfId="12559"/>
    <cellStyle name="20% - Accent1 22 4 2 7 3 2" xfId="28765"/>
    <cellStyle name="20% - Accent1 22 4 2 7 4" xfId="21207"/>
    <cellStyle name="20% - Accent1 22 4 2 8" xfId="5673"/>
    <cellStyle name="20% - Accent1 22 4 2 8 2" xfId="13188"/>
    <cellStyle name="20% - Accent1 22 4 2 8 2 2" xfId="29394"/>
    <cellStyle name="20% - Accent1 22 4 2 8 3" xfId="21879"/>
    <cellStyle name="20% - Accent1 22 4 2 9" xfId="9600"/>
    <cellStyle name="20% - Accent1 22 4 2 9 2" xfId="25806"/>
    <cellStyle name="20% - Accent1 22 4 3" xfId="2111"/>
    <cellStyle name="20% - Accent1 22 4 3 2" xfId="3024"/>
    <cellStyle name="20% - Accent1 22 4 3 2 2" xfId="6806"/>
    <cellStyle name="20% - Accent1 22 4 3 2 2 2" xfId="14317"/>
    <cellStyle name="20% - Accent1 22 4 3 2 2 2 2" xfId="30523"/>
    <cellStyle name="20% - Accent1 22 4 3 2 2 3" xfId="23012"/>
    <cellStyle name="20% - Accent1 22 4 3 2 3" xfId="10717"/>
    <cellStyle name="20% - Accent1 22 4 3 2 3 2" xfId="26923"/>
    <cellStyle name="20% - Accent1 22 4 3 2 4" xfId="19246"/>
    <cellStyle name="20% - Accent1 22 4 3 3" xfId="5950"/>
    <cellStyle name="20% - Accent1 22 4 3 3 2" xfId="13464"/>
    <cellStyle name="20% - Accent1 22 4 3 3 2 2" xfId="29670"/>
    <cellStyle name="20% - Accent1 22 4 3 3 3" xfId="22156"/>
    <cellStyle name="20% - Accent1 22 4 3 4" xfId="9873"/>
    <cellStyle name="20% - Accent1 22 4 3 4 2" xfId="26079"/>
    <cellStyle name="20% - Accent1 22 4 3 5" xfId="18400"/>
    <cellStyle name="20% - Accent1 22 4 4" xfId="2599"/>
    <cellStyle name="20% - Accent1 22 4 4 2" xfId="6383"/>
    <cellStyle name="20% - Accent1 22 4 4 2 2" xfId="13895"/>
    <cellStyle name="20% - Accent1 22 4 4 2 2 2" xfId="30101"/>
    <cellStyle name="20% - Accent1 22 4 4 2 3" xfId="22589"/>
    <cellStyle name="20% - Accent1 22 4 4 3" xfId="10295"/>
    <cellStyle name="20% - Accent1 22 4 4 3 2" xfId="26501"/>
    <cellStyle name="20% - Accent1 22 4 4 4" xfId="18823"/>
    <cellStyle name="20% - Accent1 22 4 5" xfId="3475"/>
    <cellStyle name="20% - Accent1 22 4 5 2" xfId="7233"/>
    <cellStyle name="20% - Accent1 22 4 5 2 2" xfId="14743"/>
    <cellStyle name="20% - Accent1 22 4 5 2 2 2" xfId="30949"/>
    <cellStyle name="20% - Accent1 22 4 5 2 3" xfId="23439"/>
    <cellStyle name="20% - Accent1 22 4 5 3" xfId="11140"/>
    <cellStyle name="20% - Accent1 22 4 5 3 2" xfId="27346"/>
    <cellStyle name="20% - Accent1 22 4 5 4" xfId="19693"/>
    <cellStyle name="20% - Accent1 22 4 6" xfId="3999"/>
    <cellStyle name="20% - Accent1 22 4 6 2" xfId="7669"/>
    <cellStyle name="20% - Accent1 22 4 6 2 2" xfId="15176"/>
    <cellStyle name="20% - Accent1 22 4 6 2 2 2" xfId="31382"/>
    <cellStyle name="20% - Accent1 22 4 6 2 3" xfId="23875"/>
    <cellStyle name="20% - Accent1 22 4 6 3" xfId="11562"/>
    <cellStyle name="20% - Accent1 22 4 6 3 2" xfId="27768"/>
    <cellStyle name="20% - Accent1 22 4 6 4" xfId="20205"/>
    <cellStyle name="20% - Accent1 22 4 7" xfId="4424"/>
    <cellStyle name="20% - Accent1 22 4 7 2" xfId="8094"/>
    <cellStyle name="20% - Accent1 22 4 7 2 2" xfId="15601"/>
    <cellStyle name="20% - Accent1 22 4 7 2 2 2" xfId="31807"/>
    <cellStyle name="20% - Accent1 22 4 7 2 3" xfId="24300"/>
    <cellStyle name="20% - Accent1 22 4 7 3" xfId="11987"/>
    <cellStyle name="20% - Accent1 22 4 7 3 2" xfId="28193"/>
    <cellStyle name="20% - Accent1 22 4 7 4" xfId="20630"/>
    <cellStyle name="20% - Accent1 22 4 8" xfId="4849"/>
    <cellStyle name="20% - Accent1 22 4 8 2" xfId="8517"/>
    <cellStyle name="20% - Accent1 22 4 8 2 2" xfId="16024"/>
    <cellStyle name="20% - Accent1 22 4 8 2 2 2" xfId="32230"/>
    <cellStyle name="20% - Accent1 22 4 8 2 3" xfId="24723"/>
    <cellStyle name="20% - Accent1 22 4 8 3" xfId="12409"/>
    <cellStyle name="20% - Accent1 22 4 8 3 2" xfId="28615"/>
    <cellStyle name="20% - Accent1 22 4 8 4" xfId="21055"/>
    <cellStyle name="20% - Accent1 22 4 9" xfId="5335"/>
    <cellStyle name="20% - Accent1 22 4 9 2" xfId="12884"/>
    <cellStyle name="20% - Accent1 22 4 9 2 2" xfId="29090"/>
    <cellStyle name="20% - Accent1 22 4 9 3" xfId="21541"/>
    <cellStyle name="20% - Accent1 22 5" xfId="1240"/>
    <cellStyle name="20% - Accent1 22 6" xfId="1819"/>
    <cellStyle name="20% - Accent1 22 6 10" xfId="18126"/>
    <cellStyle name="20% - Accent1 22 6 2" xfId="2328"/>
    <cellStyle name="20% - Accent1 22 6 2 2" xfId="3175"/>
    <cellStyle name="20% - Accent1 22 6 2 2 2" xfId="6957"/>
    <cellStyle name="20% - Accent1 22 6 2 2 2 2" xfId="14468"/>
    <cellStyle name="20% - Accent1 22 6 2 2 2 2 2" xfId="30674"/>
    <cellStyle name="20% - Accent1 22 6 2 2 2 3" xfId="23163"/>
    <cellStyle name="20% - Accent1 22 6 2 2 3" xfId="10868"/>
    <cellStyle name="20% - Accent1 22 6 2 2 3 2" xfId="27074"/>
    <cellStyle name="20% - Accent1 22 6 2 2 4" xfId="19397"/>
    <cellStyle name="20% - Accent1 22 6 2 3" xfId="6112"/>
    <cellStyle name="20% - Accent1 22 6 2 3 2" xfId="13624"/>
    <cellStyle name="20% - Accent1 22 6 2 3 2 2" xfId="29830"/>
    <cellStyle name="20% - Accent1 22 6 2 3 3" xfId="22318"/>
    <cellStyle name="20% - Accent1 22 6 2 4" xfId="10024"/>
    <cellStyle name="20% - Accent1 22 6 2 4 2" xfId="26230"/>
    <cellStyle name="20% - Accent1 22 6 2 5" xfId="18552"/>
    <cellStyle name="20% - Accent1 22 6 3" xfId="2750"/>
    <cellStyle name="20% - Accent1 22 6 3 2" xfId="6534"/>
    <cellStyle name="20% - Accent1 22 6 3 2 2" xfId="14046"/>
    <cellStyle name="20% - Accent1 22 6 3 2 2 2" xfId="30252"/>
    <cellStyle name="20% - Accent1 22 6 3 2 3" xfId="22740"/>
    <cellStyle name="20% - Accent1 22 6 3 3" xfId="10446"/>
    <cellStyle name="20% - Accent1 22 6 3 3 2" xfId="26652"/>
    <cellStyle name="20% - Accent1 22 6 3 4" xfId="18974"/>
    <cellStyle name="20% - Accent1 22 6 4" xfId="3681"/>
    <cellStyle name="20% - Accent1 22 6 4 2" xfId="7391"/>
    <cellStyle name="20% - Accent1 22 6 4 2 2" xfId="14900"/>
    <cellStyle name="20% - Accent1 22 6 4 2 2 2" xfId="31106"/>
    <cellStyle name="20% - Accent1 22 6 4 2 3" xfId="23597"/>
    <cellStyle name="20% - Accent1 22 6 4 3" xfId="11291"/>
    <cellStyle name="20% - Accent1 22 6 4 3 2" xfId="27497"/>
    <cellStyle name="20% - Accent1 22 6 4 4" xfId="19892"/>
    <cellStyle name="20% - Accent1 22 6 5" xfId="4150"/>
    <cellStyle name="20% - Accent1 22 6 5 2" xfId="7820"/>
    <cellStyle name="20% - Accent1 22 6 5 2 2" xfId="15327"/>
    <cellStyle name="20% - Accent1 22 6 5 2 2 2" xfId="31533"/>
    <cellStyle name="20% - Accent1 22 6 5 2 3" xfId="24026"/>
    <cellStyle name="20% - Accent1 22 6 5 3" xfId="11713"/>
    <cellStyle name="20% - Accent1 22 6 5 3 2" xfId="27919"/>
    <cellStyle name="20% - Accent1 22 6 5 4" xfId="20356"/>
    <cellStyle name="20% - Accent1 22 6 6" xfId="4575"/>
    <cellStyle name="20% - Accent1 22 6 6 2" xfId="8245"/>
    <cellStyle name="20% - Accent1 22 6 6 2 2" xfId="15752"/>
    <cellStyle name="20% - Accent1 22 6 6 2 2 2" xfId="31958"/>
    <cellStyle name="20% - Accent1 22 6 6 2 3" xfId="24451"/>
    <cellStyle name="20% - Accent1 22 6 6 3" xfId="12138"/>
    <cellStyle name="20% - Accent1 22 6 6 3 2" xfId="28344"/>
    <cellStyle name="20% - Accent1 22 6 6 4" xfId="20781"/>
    <cellStyle name="20% - Accent1 22 6 7" xfId="5002"/>
    <cellStyle name="20% - Accent1 22 6 7 2" xfId="8668"/>
    <cellStyle name="20% - Accent1 22 6 7 2 2" xfId="16175"/>
    <cellStyle name="20% - Accent1 22 6 7 2 2 2" xfId="32381"/>
    <cellStyle name="20% - Accent1 22 6 7 2 3" xfId="24874"/>
    <cellStyle name="20% - Accent1 22 6 7 3" xfId="12560"/>
    <cellStyle name="20% - Accent1 22 6 7 3 2" xfId="28766"/>
    <cellStyle name="20% - Accent1 22 6 7 4" xfId="21208"/>
    <cellStyle name="20% - Accent1 22 6 8" xfId="5674"/>
    <cellStyle name="20% - Accent1 22 6 8 2" xfId="13189"/>
    <cellStyle name="20% - Accent1 22 6 8 2 2" xfId="29395"/>
    <cellStyle name="20% - Accent1 22 6 8 3" xfId="21880"/>
    <cellStyle name="20% - Accent1 22 6 9" xfId="9601"/>
    <cellStyle name="20% - Accent1 22 6 9 2" xfId="25807"/>
    <cellStyle name="20% - Accent1 22 7" xfId="2044"/>
    <cellStyle name="20% - Accent1 22 7 2" xfId="2957"/>
    <cellStyle name="20% - Accent1 22 7 2 2" xfId="6739"/>
    <cellStyle name="20% - Accent1 22 7 2 2 2" xfId="14250"/>
    <cellStyle name="20% - Accent1 22 7 2 2 2 2" xfId="30456"/>
    <cellStyle name="20% - Accent1 22 7 2 2 3" xfId="22945"/>
    <cellStyle name="20% - Accent1 22 7 2 3" xfId="10650"/>
    <cellStyle name="20% - Accent1 22 7 2 3 2" xfId="26856"/>
    <cellStyle name="20% - Accent1 22 7 2 4" xfId="19179"/>
    <cellStyle name="20% - Accent1 22 7 3" xfId="5883"/>
    <cellStyle name="20% - Accent1 22 7 3 2" xfId="13397"/>
    <cellStyle name="20% - Accent1 22 7 3 2 2" xfId="29603"/>
    <cellStyle name="20% - Accent1 22 7 3 3" xfId="22089"/>
    <cellStyle name="20% - Accent1 22 7 4" xfId="9806"/>
    <cellStyle name="20% - Accent1 22 7 4 2" xfId="26012"/>
    <cellStyle name="20% - Accent1 22 7 5" xfId="18333"/>
    <cellStyle name="20% - Accent1 22 8" xfId="2532"/>
    <cellStyle name="20% - Accent1 22 8 2" xfId="6316"/>
    <cellStyle name="20% - Accent1 22 8 2 2" xfId="13828"/>
    <cellStyle name="20% - Accent1 22 8 2 2 2" xfId="30034"/>
    <cellStyle name="20% - Accent1 22 8 2 3" xfId="22522"/>
    <cellStyle name="20% - Accent1 22 8 3" xfId="10228"/>
    <cellStyle name="20% - Accent1 22 8 3 2" xfId="26434"/>
    <cellStyle name="20% - Accent1 22 8 4" xfId="18756"/>
    <cellStyle name="20% - Accent1 22 9" xfId="3408"/>
    <cellStyle name="20% - Accent1 22 9 2" xfId="7166"/>
    <cellStyle name="20% - Accent1 22 9 2 2" xfId="14676"/>
    <cellStyle name="20% - Accent1 22 9 2 2 2" xfId="30882"/>
    <cellStyle name="20% - Accent1 22 9 2 3" xfId="23372"/>
    <cellStyle name="20% - Accent1 22 9 3" xfId="11073"/>
    <cellStyle name="20% - Accent1 22 9 3 2" xfId="27279"/>
    <cellStyle name="20% - Accent1 22 9 4" xfId="19626"/>
    <cellStyle name="20% - Accent1 23" xfId="992"/>
    <cellStyle name="20% - Accent1 24" xfId="1800"/>
    <cellStyle name="20% - Accent1 24 10" xfId="18107"/>
    <cellStyle name="20% - Accent1 24 2" xfId="2309"/>
    <cellStyle name="20% - Accent1 24 2 2" xfId="3156"/>
    <cellStyle name="20% - Accent1 24 2 2 2" xfId="6938"/>
    <cellStyle name="20% - Accent1 24 2 2 2 2" xfId="14449"/>
    <cellStyle name="20% - Accent1 24 2 2 2 2 2" xfId="30655"/>
    <cellStyle name="20% - Accent1 24 2 2 2 3" xfId="23144"/>
    <cellStyle name="20% - Accent1 24 2 2 3" xfId="10849"/>
    <cellStyle name="20% - Accent1 24 2 2 3 2" xfId="27055"/>
    <cellStyle name="20% - Accent1 24 2 2 4" xfId="19378"/>
    <cellStyle name="20% - Accent1 24 2 3" xfId="6093"/>
    <cellStyle name="20% - Accent1 24 2 3 2" xfId="13605"/>
    <cellStyle name="20% - Accent1 24 2 3 2 2" xfId="29811"/>
    <cellStyle name="20% - Accent1 24 2 3 3" xfId="22299"/>
    <cellStyle name="20% - Accent1 24 2 4" xfId="10005"/>
    <cellStyle name="20% - Accent1 24 2 4 2" xfId="26211"/>
    <cellStyle name="20% - Accent1 24 2 5" xfId="18533"/>
    <cellStyle name="20% - Accent1 24 3" xfId="2731"/>
    <cellStyle name="20% - Accent1 24 3 2" xfId="6515"/>
    <cellStyle name="20% - Accent1 24 3 2 2" xfId="14027"/>
    <cellStyle name="20% - Accent1 24 3 2 2 2" xfId="30233"/>
    <cellStyle name="20% - Accent1 24 3 2 3" xfId="22721"/>
    <cellStyle name="20% - Accent1 24 3 3" xfId="10427"/>
    <cellStyle name="20% - Accent1 24 3 3 2" xfId="26633"/>
    <cellStyle name="20% - Accent1 24 3 4" xfId="18955"/>
    <cellStyle name="20% - Accent1 24 4" xfId="3662"/>
    <cellStyle name="20% - Accent1 24 4 2" xfId="7372"/>
    <cellStyle name="20% - Accent1 24 4 2 2" xfId="14881"/>
    <cellStyle name="20% - Accent1 24 4 2 2 2" xfId="31087"/>
    <cellStyle name="20% - Accent1 24 4 2 3" xfId="23578"/>
    <cellStyle name="20% - Accent1 24 4 3" xfId="11272"/>
    <cellStyle name="20% - Accent1 24 4 3 2" xfId="27478"/>
    <cellStyle name="20% - Accent1 24 4 4" xfId="19873"/>
    <cellStyle name="20% - Accent1 24 5" xfId="4131"/>
    <cellStyle name="20% - Accent1 24 5 2" xfId="7801"/>
    <cellStyle name="20% - Accent1 24 5 2 2" xfId="15308"/>
    <cellStyle name="20% - Accent1 24 5 2 2 2" xfId="31514"/>
    <cellStyle name="20% - Accent1 24 5 2 3" xfId="24007"/>
    <cellStyle name="20% - Accent1 24 5 3" xfId="11694"/>
    <cellStyle name="20% - Accent1 24 5 3 2" xfId="27900"/>
    <cellStyle name="20% - Accent1 24 5 4" xfId="20337"/>
    <cellStyle name="20% - Accent1 24 6" xfId="4556"/>
    <cellStyle name="20% - Accent1 24 6 2" xfId="8226"/>
    <cellStyle name="20% - Accent1 24 6 2 2" xfId="15733"/>
    <cellStyle name="20% - Accent1 24 6 2 2 2" xfId="31939"/>
    <cellStyle name="20% - Accent1 24 6 2 3" xfId="24432"/>
    <cellStyle name="20% - Accent1 24 6 3" xfId="12119"/>
    <cellStyle name="20% - Accent1 24 6 3 2" xfId="28325"/>
    <cellStyle name="20% - Accent1 24 6 4" xfId="20762"/>
    <cellStyle name="20% - Accent1 24 7" xfId="4983"/>
    <cellStyle name="20% - Accent1 24 7 2" xfId="8649"/>
    <cellStyle name="20% - Accent1 24 7 2 2" xfId="16156"/>
    <cellStyle name="20% - Accent1 24 7 2 2 2" xfId="32362"/>
    <cellStyle name="20% - Accent1 24 7 2 3" xfId="24855"/>
    <cellStyle name="20% - Accent1 24 7 3" xfId="12541"/>
    <cellStyle name="20% - Accent1 24 7 3 2" xfId="28747"/>
    <cellStyle name="20% - Accent1 24 7 4" xfId="21189"/>
    <cellStyle name="20% - Accent1 24 8" xfId="5655"/>
    <cellStyle name="20% - Accent1 24 8 2" xfId="13170"/>
    <cellStyle name="20% - Accent1 24 8 2 2" xfId="29376"/>
    <cellStyle name="20% - Accent1 24 8 3" xfId="21861"/>
    <cellStyle name="20% - Accent1 24 9" xfId="9582"/>
    <cellStyle name="20% - Accent1 24 9 2" xfId="25788"/>
    <cellStyle name="20% - Accent1 25" xfId="5"/>
    <cellStyle name="20% - Accent1 3" xfId="18"/>
    <cellStyle name="20% - Accent1 3 2" xfId="1253"/>
    <cellStyle name="20% - Accent1 3 3" xfId="979"/>
    <cellStyle name="20% - Accent1 4" xfId="19"/>
    <cellStyle name="20% - Accent1 4 2" xfId="1254"/>
    <cellStyle name="20% - Accent1 4 3" xfId="978"/>
    <cellStyle name="20% - Accent1 5" xfId="20"/>
    <cellStyle name="20% - Accent1 5 2" xfId="1255"/>
    <cellStyle name="20% - Accent1 5 3" xfId="977"/>
    <cellStyle name="20% - Accent1 6" xfId="21"/>
    <cellStyle name="20% - Accent1 6 2" xfId="1256"/>
    <cellStyle name="20% - Accent1 6 3" xfId="976"/>
    <cellStyle name="20% - Accent1 7" xfId="22"/>
    <cellStyle name="20% - Accent1 7 2" xfId="1257"/>
    <cellStyle name="20% - Accent1 7 3" xfId="975"/>
    <cellStyle name="20% - Accent1 8" xfId="23"/>
    <cellStyle name="20% - Accent1 8 2" xfId="1258"/>
    <cellStyle name="20% - Accent1 8 3" xfId="974"/>
    <cellStyle name="20% - Accent1 9" xfId="24"/>
    <cellStyle name="20% - Accent1 9 2" xfId="1259"/>
    <cellStyle name="20% - Accent1 9 3" xfId="973"/>
    <cellStyle name="20% - Accent2" xfId="16840" builtinId="34" customBuiltin="1"/>
    <cellStyle name="20% - Accent2 10" xfId="26"/>
    <cellStyle name="20% - Accent2 10 2" xfId="1261"/>
    <cellStyle name="20% - Accent2 10 3" xfId="971"/>
    <cellStyle name="20% - Accent2 11" xfId="27"/>
    <cellStyle name="20% - Accent2 11 2" xfId="1262"/>
    <cellStyle name="20% - Accent2 11 3" xfId="970"/>
    <cellStyle name="20% - Accent2 12" xfId="28"/>
    <cellStyle name="20% - Accent2 12 2" xfId="1263"/>
    <cellStyle name="20% - Accent2 12 3" xfId="969"/>
    <cellStyle name="20% - Accent2 13" xfId="29"/>
    <cellStyle name="20% - Accent2 13 2" xfId="1264"/>
    <cellStyle name="20% - Accent2 13 3" xfId="968"/>
    <cellStyle name="20% - Accent2 14" xfId="30"/>
    <cellStyle name="20% - Accent2 14 2" xfId="1265"/>
    <cellStyle name="20% - Accent2 14 3" xfId="967"/>
    <cellStyle name="20% - Accent2 15" xfId="31"/>
    <cellStyle name="20% - Accent2 15 2" xfId="1266"/>
    <cellStyle name="20% - Accent2 15 3" xfId="966"/>
    <cellStyle name="20% - Accent2 16" xfId="32"/>
    <cellStyle name="20% - Accent2 16 2" xfId="1267"/>
    <cellStyle name="20% - Accent2 16 3" xfId="965"/>
    <cellStyle name="20% - Accent2 17" xfId="33"/>
    <cellStyle name="20% - Accent2 17 2" xfId="1268"/>
    <cellStyle name="20% - Accent2 17 3" xfId="964"/>
    <cellStyle name="20% - Accent2 18" xfId="34"/>
    <cellStyle name="20% - Accent2 18 2" xfId="1269"/>
    <cellStyle name="20% - Accent2 18 3" xfId="963"/>
    <cellStyle name="20% - Accent2 19" xfId="35"/>
    <cellStyle name="20% - Accent2 19 2" xfId="1270"/>
    <cellStyle name="20% - Accent2 19 3" xfId="962"/>
    <cellStyle name="20% - Accent2 2" xfId="36"/>
    <cellStyle name="20% - Accent2 2 2" xfId="1271"/>
    <cellStyle name="20% - Accent2 2 3" xfId="961"/>
    <cellStyle name="20% - Accent2 20" xfId="37"/>
    <cellStyle name="20% - Accent2 20 2" xfId="1272"/>
    <cellStyle name="20% - Accent2 20 3" xfId="960"/>
    <cellStyle name="20% - Accent2 21" xfId="393"/>
    <cellStyle name="20% - Accent2 21 2" xfId="675"/>
    <cellStyle name="20% - Accent2 22" xfId="460"/>
    <cellStyle name="20% - Accent2 22 10" xfId="3934"/>
    <cellStyle name="20% - Accent2 22 10 2" xfId="7604"/>
    <cellStyle name="20% - Accent2 22 10 2 2" xfId="15111"/>
    <cellStyle name="20% - Accent2 22 10 2 2 2" xfId="31317"/>
    <cellStyle name="20% - Accent2 22 10 2 3" xfId="23810"/>
    <cellStyle name="20% - Accent2 22 10 3" xfId="11497"/>
    <cellStyle name="20% - Accent2 22 10 3 2" xfId="27703"/>
    <cellStyle name="20% - Accent2 22 10 4" xfId="20140"/>
    <cellStyle name="20% - Accent2 22 11" xfId="4359"/>
    <cellStyle name="20% - Accent2 22 11 2" xfId="8029"/>
    <cellStyle name="20% - Accent2 22 11 2 2" xfId="15536"/>
    <cellStyle name="20% - Accent2 22 11 2 2 2" xfId="31742"/>
    <cellStyle name="20% - Accent2 22 11 2 3" xfId="24235"/>
    <cellStyle name="20% - Accent2 22 11 3" xfId="11922"/>
    <cellStyle name="20% - Accent2 22 11 3 2" xfId="28128"/>
    <cellStyle name="20% - Accent2 22 11 4" xfId="20565"/>
    <cellStyle name="20% - Accent2 22 12" xfId="4782"/>
    <cellStyle name="20% - Accent2 22 12 2" xfId="8451"/>
    <cellStyle name="20% - Accent2 22 12 2 2" xfId="15958"/>
    <cellStyle name="20% - Accent2 22 12 2 2 2" xfId="32164"/>
    <cellStyle name="20% - Accent2 22 12 2 3" xfId="24657"/>
    <cellStyle name="20% - Accent2 22 12 3" xfId="12344"/>
    <cellStyle name="20% - Accent2 22 12 3 2" xfId="28550"/>
    <cellStyle name="20% - Accent2 22 12 4" xfId="20988"/>
    <cellStyle name="20% - Accent2 22 13" xfId="5269"/>
    <cellStyle name="20% - Accent2 22 13 2" xfId="12818"/>
    <cellStyle name="20% - Accent2 22 13 2 2" xfId="29024"/>
    <cellStyle name="20% - Accent2 22 13 3" xfId="21475"/>
    <cellStyle name="20% - Accent2 22 14" xfId="9385"/>
    <cellStyle name="20% - Accent2 22 14 2" xfId="25591"/>
    <cellStyle name="20% - Accent2 22 15" xfId="17901"/>
    <cellStyle name="20% - Accent2 22 2" xfId="493"/>
    <cellStyle name="20% - Accent2 22 2 10" xfId="5292"/>
    <cellStyle name="20% - Accent2 22 2 10 2" xfId="12841"/>
    <cellStyle name="20% - Accent2 22 2 10 2 2" xfId="29047"/>
    <cellStyle name="20% - Accent2 22 2 10 3" xfId="21498"/>
    <cellStyle name="20% - Accent2 22 2 11" xfId="9407"/>
    <cellStyle name="20% - Accent2 22 2 11 2" xfId="25613"/>
    <cellStyle name="20% - Accent2 22 2 12" xfId="17924"/>
    <cellStyle name="20% - Accent2 22 2 2" xfId="564"/>
    <cellStyle name="20% - Accent2 22 2 2 10" xfId="9474"/>
    <cellStyle name="20% - Accent2 22 2 2 10 2" xfId="25680"/>
    <cellStyle name="20% - Accent2 22 2 2 11" xfId="17992"/>
    <cellStyle name="20% - Accent2 22 2 2 2" xfId="1820"/>
    <cellStyle name="20% - Accent2 22 2 2 2 10" xfId="18127"/>
    <cellStyle name="20% - Accent2 22 2 2 2 2" xfId="2329"/>
    <cellStyle name="20% - Accent2 22 2 2 2 2 2" xfId="3176"/>
    <cellStyle name="20% - Accent2 22 2 2 2 2 2 2" xfId="6958"/>
    <cellStyle name="20% - Accent2 22 2 2 2 2 2 2 2" xfId="14469"/>
    <cellStyle name="20% - Accent2 22 2 2 2 2 2 2 2 2" xfId="30675"/>
    <cellStyle name="20% - Accent2 22 2 2 2 2 2 2 3" xfId="23164"/>
    <cellStyle name="20% - Accent2 22 2 2 2 2 2 3" xfId="10869"/>
    <cellStyle name="20% - Accent2 22 2 2 2 2 2 3 2" xfId="27075"/>
    <cellStyle name="20% - Accent2 22 2 2 2 2 2 4" xfId="19398"/>
    <cellStyle name="20% - Accent2 22 2 2 2 2 3" xfId="6113"/>
    <cellStyle name="20% - Accent2 22 2 2 2 2 3 2" xfId="13625"/>
    <cellStyle name="20% - Accent2 22 2 2 2 2 3 2 2" xfId="29831"/>
    <cellStyle name="20% - Accent2 22 2 2 2 2 3 3" xfId="22319"/>
    <cellStyle name="20% - Accent2 22 2 2 2 2 4" xfId="10025"/>
    <cellStyle name="20% - Accent2 22 2 2 2 2 4 2" xfId="26231"/>
    <cellStyle name="20% - Accent2 22 2 2 2 2 5" xfId="18553"/>
    <cellStyle name="20% - Accent2 22 2 2 2 3" xfId="2751"/>
    <cellStyle name="20% - Accent2 22 2 2 2 3 2" xfId="6535"/>
    <cellStyle name="20% - Accent2 22 2 2 2 3 2 2" xfId="14047"/>
    <cellStyle name="20% - Accent2 22 2 2 2 3 2 2 2" xfId="30253"/>
    <cellStyle name="20% - Accent2 22 2 2 2 3 2 3" xfId="22741"/>
    <cellStyle name="20% - Accent2 22 2 2 2 3 3" xfId="10447"/>
    <cellStyle name="20% - Accent2 22 2 2 2 3 3 2" xfId="26653"/>
    <cellStyle name="20% - Accent2 22 2 2 2 3 4" xfId="18975"/>
    <cellStyle name="20% - Accent2 22 2 2 2 4" xfId="3682"/>
    <cellStyle name="20% - Accent2 22 2 2 2 4 2" xfId="7392"/>
    <cellStyle name="20% - Accent2 22 2 2 2 4 2 2" xfId="14901"/>
    <cellStyle name="20% - Accent2 22 2 2 2 4 2 2 2" xfId="31107"/>
    <cellStyle name="20% - Accent2 22 2 2 2 4 2 3" xfId="23598"/>
    <cellStyle name="20% - Accent2 22 2 2 2 4 3" xfId="11292"/>
    <cellStyle name="20% - Accent2 22 2 2 2 4 3 2" xfId="27498"/>
    <cellStyle name="20% - Accent2 22 2 2 2 4 4" xfId="19893"/>
    <cellStyle name="20% - Accent2 22 2 2 2 5" xfId="4151"/>
    <cellStyle name="20% - Accent2 22 2 2 2 5 2" xfId="7821"/>
    <cellStyle name="20% - Accent2 22 2 2 2 5 2 2" xfId="15328"/>
    <cellStyle name="20% - Accent2 22 2 2 2 5 2 2 2" xfId="31534"/>
    <cellStyle name="20% - Accent2 22 2 2 2 5 2 3" xfId="24027"/>
    <cellStyle name="20% - Accent2 22 2 2 2 5 3" xfId="11714"/>
    <cellStyle name="20% - Accent2 22 2 2 2 5 3 2" xfId="27920"/>
    <cellStyle name="20% - Accent2 22 2 2 2 5 4" xfId="20357"/>
    <cellStyle name="20% - Accent2 22 2 2 2 6" xfId="4576"/>
    <cellStyle name="20% - Accent2 22 2 2 2 6 2" xfId="8246"/>
    <cellStyle name="20% - Accent2 22 2 2 2 6 2 2" xfId="15753"/>
    <cellStyle name="20% - Accent2 22 2 2 2 6 2 2 2" xfId="31959"/>
    <cellStyle name="20% - Accent2 22 2 2 2 6 2 3" xfId="24452"/>
    <cellStyle name="20% - Accent2 22 2 2 2 6 3" xfId="12139"/>
    <cellStyle name="20% - Accent2 22 2 2 2 6 3 2" xfId="28345"/>
    <cellStyle name="20% - Accent2 22 2 2 2 6 4" xfId="20782"/>
    <cellStyle name="20% - Accent2 22 2 2 2 7" xfId="5003"/>
    <cellStyle name="20% - Accent2 22 2 2 2 7 2" xfId="8669"/>
    <cellStyle name="20% - Accent2 22 2 2 2 7 2 2" xfId="16176"/>
    <cellStyle name="20% - Accent2 22 2 2 2 7 2 2 2" xfId="32382"/>
    <cellStyle name="20% - Accent2 22 2 2 2 7 2 3" xfId="24875"/>
    <cellStyle name="20% - Accent2 22 2 2 2 7 3" xfId="12561"/>
    <cellStyle name="20% - Accent2 22 2 2 2 7 3 2" xfId="28767"/>
    <cellStyle name="20% - Accent2 22 2 2 2 7 4" xfId="21209"/>
    <cellStyle name="20% - Accent2 22 2 2 2 8" xfId="5675"/>
    <cellStyle name="20% - Accent2 22 2 2 2 8 2" xfId="13190"/>
    <cellStyle name="20% - Accent2 22 2 2 2 8 2 2" xfId="29396"/>
    <cellStyle name="20% - Accent2 22 2 2 2 8 3" xfId="21881"/>
    <cellStyle name="20% - Accent2 22 2 2 2 9" xfId="9602"/>
    <cellStyle name="20% - Accent2 22 2 2 2 9 2" xfId="25808"/>
    <cellStyle name="20% - Accent2 22 2 2 3" xfId="2135"/>
    <cellStyle name="20% - Accent2 22 2 2 3 2" xfId="3048"/>
    <cellStyle name="20% - Accent2 22 2 2 3 2 2" xfId="6830"/>
    <cellStyle name="20% - Accent2 22 2 2 3 2 2 2" xfId="14341"/>
    <cellStyle name="20% - Accent2 22 2 2 3 2 2 2 2" xfId="30547"/>
    <cellStyle name="20% - Accent2 22 2 2 3 2 2 3" xfId="23036"/>
    <cellStyle name="20% - Accent2 22 2 2 3 2 3" xfId="10741"/>
    <cellStyle name="20% - Accent2 22 2 2 3 2 3 2" xfId="26947"/>
    <cellStyle name="20% - Accent2 22 2 2 3 2 4" xfId="19270"/>
    <cellStyle name="20% - Accent2 22 2 2 3 3" xfId="5974"/>
    <cellStyle name="20% - Accent2 22 2 2 3 3 2" xfId="13488"/>
    <cellStyle name="20% - Accent2 22 2 2 3 3 2 2" xfId="29694"/>
    <cellStyle name="20% - Accent2 22 2 2 3 3 3" xfId="22180"/>
    <cellStyle name="20% - Accent2 22 2 2 3 4" xfId="9897"/>
    <cellStyle name="20% - Accent2 22 2 2 3 4 2" xfId="26103"/>
    <cellStyle name="20% - Accent2 22 2 2 3 5" xfId="18424"/>
    <cellStyle name="20% - Accent2 22 2 2 4" xfId="2623"/>
    <cellStyle name="20% - Accent2 22 2 2 4 2" xfId="6407"/>
    <cellStyle name="20% - Accent2 22 2 2 4 2 2" xfId="13919"/>
    <cellStyle name="20% - Accent2 22 2 2 4 2 2 2" xfId="30125"/>
    <cellStyle name="20% - Accent2 22 2 2 4 2 3" xfId="22613"/>
    <cellStyle name="20% - Accent2 22 2 2 4 3" xfId="10319"/>
    <cellStyle name="20% - Accent2 22 2 2 4 3 2" xfId="26525"/>
    <cellStyle name="20% - Accent2 22 2 2 4 4" xfId="18847"/>
    <cellStyle name="20% - Accent2 22 2 2 5" xfId="3499"/>
    <cellStyle name="20% - Accent2 22 2 2 5 2" xfId="7257"/>
    <cellStyle name="20% - Accent2 22 2 2 5 2 2" xfId="14767"/>
    <cellStyle name="20% - Accent2 22 2 2 5 2 2 2" xfId="30973"/>
    <cellStyle name="20% - Accent2 22 2 2 5 2 3" xfId="23463"/>
    <cellStyle name="20% - Accent2 22 2 2 5 3" xfId="11164"/>
    <cellStyle name="20% - Accent2 22 2 2 5 3 2" xfId="27370"/>
    <cellStyle name="20% - Accent2 22 2 2 5 4" xfId="19717"/>
    <cellStyle name="20% - Accent2 22 2 2 6" xfId="4023"/>
    <cellStyle name="20% - Accent2 22 2 2 6 2" xfId="7693"/>
    <cellStyle name="20% - Accent2 22 2 2 6 2 2" xfId="15200"/>
    <cellStyle name="20% - Accent2 22 2 2 6 2 2 2" xfId="31406"/>
    <cellStyle name="20% - Accent2 22 2 2 6 2 3" xfId="23899"/>
    <cellStyle name="20% - Accent2 22 2 2 6 3" xfId="11586"/>
    <cellStyle name="20% - Accent2 22 2 2 6 3 2" xfId="27792"/>
    <cellStyle name="20% - Accent2 22 2 2 6 4" xfId="20229"/>
    <cellStyle name="20% - Accent2 22 2 2 7" xfId="4448"/>
    <cellStyle name="20% - Accent2 22 2 2 7 2" xfId="8118"/>
    <cellStyle name="20% - Accent2 22 2 2 7 2 2" xfId="15625"/>
    <cellStyle name="20% - Accent2 22 2 2 7 2 2 2" xfId="31831"/>
    <cellStyle name="20% - Accent2 22 2 2 7 2 3" xfId="24324"/>
    <cellStyle name="20% - Accent2 22 2 2 7 3" xfId="12011"/>
    <cellStyle name="20% - Accent2 22 2 2 7 3 2" xfId="28217"/>
    <cellStyle name="20% - Accent2 22 2 2 7 4" xfId="20654"/>
    <cellStyle name="20% - Accent2 22 2 2 8" xfId="4873"/>
    <cellStyle name="20% - Accent2 22 2 2 8 2" xfId="8541"/>
    <cellStyle name="20% - Accent2 22 2 2 8 2 2" xfId="16048"/>
    <cellStyle name="20% - Accent2 22 2 2 8 2 2 2" xfId="32254"/>
    <cellStyle name="20% - Accent2 22 2 2 8 2 3" xfId="24747"/>
    <cellStyle name="20% - Accent2 22 2 2 8 3" xfId="12433"/>
    <cellStyle name="20% - Accent2 22 2 2 8 3 2" xfId="28639"/>
    <cellStyle name="20% - Accent2 22 2 2 8 4" xfId="21079"/>
    <cellStyle name="20% - Accent2 22 2 2 9" xfId="5359"/>
    <cellStyle name="20% - Accent2 22 2 2 9 2" xfId="12908"/>
    <cellStyle name="20% - Accent2 22 2 2 9 2 2" xfId="29114"/>
    <cellStyle name="20% - Accent2 22 2 2 9 3" xfId="21565"/>
    <cellStyle name="20% - Accent2 22 2 3" xfId="1821"/>
    <cellStyle name="20% - Accent2 22 2 3 10" xfId="18128"/>
    <cellStyle name="20% - Accent2 22 2 3 2" xfId="2330"/>
    <cellStyle name="20% - Accent2 22 2 3 2 2" xfId="3177"/>
    <cellStyle name="20% - Accent2 22 2 3 2 2 2" xfId="6959"/>
    <cellStyle name="20% - Accent2 22 2 3 2 2 2 2" xfId="14470"/>
    <cellStyle name="20% - Accent2 22 2 3 2 2 2 2 2" xfId="30676"/>
    <cellStyle name="20% - Accent2 22 2 3 2 2 2 3" xfId="23165"/>
    <cellStyle name="20% - Accent2 22 2 3 2 2 3" xfId="10870"/>
    <cellStyle name="20% - Accent2 22 2 3 2 2 3 2" xfId="27076"/>
    <cellStyle name="20% - Accent2 22 2 3 2 2 4" xfId="19399"/>
    <cellStyle name="20% - Accent2 22 2 3 2 3" xfId="6114"/>
    <cellStyle name="20% - Accent2 22 2 3 2 3 2" xfId="13626"/>
    <cellStyle name="20% - Accent2 22 2 3 2 3 2 2" xfId="29832"/>
    <cellStyle name="20% - Accent2 22 2 3 2 3 3" xfId="22320"/>
    <cellStyle name="20% - Accent2 22 2 3 2 4" xfId="10026"/>
    <cellStyle name="20% - Accent2 22 2 3 2 4 2" xfId="26232"/>
    <cellStyle name="20% - Accent2 22 2 3 2 5" xfId="18554"/>
    <cellStyle name="20% - Accent2 22 2 3 3" xfId="2752"/>
    <cellStyle name="20% - Accent2 22 2 3 3 2" xfId="6536"/>
    <cellStyle name="20% - Accent2 22 2 3 3 2 2" xfId="14048"/>
    <cellStyle name="20% - Accent2 22 2 3 3 2 2 2" xfId="30254"/>
    <cellStyle name="20% - Accent2 22 2 3 3 2 3" xfId="22742"/>
    <cellStyle name="20% - Accent2 22 2 3 3 3" xfId="10448"/>
    <cellStyle name="20% - Accent2 22 2 3 3 3 2" xfId="26654"/>
    <cellStyle name="20% - Accent2 22 2 3 3 4" xfId="18976"/>
    <cellStyle name="20% - Accent2 22 2 3 4" xfId="3683"/>
    <cellStyle name="20% - Accent2 22 2 3 4 2" xfId="7393"/>
    <cellStyle name="20% - Accent2 22 2 3 4 2 2" xfId="14902"/>
    <cellStyle name="20% - Accent2 22 2 3 4 2 2 2" xfId="31108"/>
    <cellStyle name="20% - Accent2 22 2 3 4 2 3" xfId="23599"/>
    <cellStyle name="20% - Accent2 22 2 3 4 3" xfId="11293"/>
    <cellStyle name="20% - Accent2 22 2 3 4 3 2" xfId="27499"/>
    <cellStyle name="20% - Accent2 22 2 3 4 4" xfId="19894"/>
    <cellStyle name="20% - Accent2 22 2 3 5" xfId="4152"/>
    <cellStyle name="20% - Accent2 22 2 3 5 2" xfId="7822"/>
    <cellStyle name="20% - Accent2 22 2 3 5 2 2" xfId="15329"/>
    <cellStyle name="20% - Accent2 22 2 3 5 2 2 2" xfId="31535"/>
    <cellStyle name="20% - Accent2 22 2 3 5 2 3" xfId="24028"/>
    <cellStyle name="20% - Accent2 22 2 3 5 3" xfId="11715"/>
    <cellStyle name="20% - Accent2 22 2 3 5 3 2" xfId="27921"/>
    <cellStyle name="20% - Accent2 22 2 3 5 4" xfId="20358"/>
    <cellStyle name="20% - Accent2 22 2 3 6" xfId="4577"/>
    <cellStyle name="20% - Accent2 22 2 3 6 2" xfId="8247"/>
    <cellStyle name="20% - Accent2 22 2 3 6 2 2" xfId="15754"/>
    <cellStyle name="20% - Accent2 22 2 3 6 2 2 2" xfId="31960"/>
    <cellStyle name="20% - Accent2 22 2 3 6 2 3" xfId="24453"/>
    <cellStyle name="20% - Accent2 22 2 3 6 3" xfId="12140"/>
    <cellStyle name="20% - Accent2 22 2 3 6 3 2" xfId="28346"/>
    <cellStyle name="20% - Accent2 22 2 3 6 4" xfId="20783"/>
    <cellStyle name="20% - Accent2 22 2 3 7" xfId="5004"/>
    <cellStyle name="20% - Accent2 22 2 3 7 2" xfId="8670"/>
    <cellStyle name="20% - Accent2 22 2 3 7 2 2" xfId="16177"/>
    <cellStyle name="20% - Accent2 22 2 3 7 2 2 2" xfId="32383"/>
    <cellStyle name="20% - Accent2 22 2 3 7 2 3" xfId="24876"/>
    <cellStyle name="20% - Accent2 22 2 3 7 3" xfId="12562"/>
    <cellStyle name="20% - Accent2 22 2 3 7 3 2" xfId="28768"/>
    <cellStyle name="20% - Accent2 22 2 3 7 4" xfId="21210"/>
    <cellStyle name="20% - Accent2 22 2 3 8" xfId="5676"/>
    <cellStyle name="20% - Accent2 22 2 3 8 2" xfId="13191"/>
    <cellStyle name="20% - Accent2 22 2 3 8 2 2" xfId="29397"/>
    <cellStyle name="20% - Accent2 22 2 3 8 3" xfId="21882"/>
    <cellStyle name="20% - Accent2 22 2 3 9" xfId="9603"/>
    <cellStyle name="20% - Accent2 22 2 3 9 2" xfId="25809"/>
    <cellStyle name="20% - Accent2 22 2 4" xfId="2068"/>
    <cellStyle name="20% - Accent2 22 2 4 2" xfId="2981"/>
    <cellStyle name="20% - Accent2 22 2 4 2 2" xfId="6763"/>
    <cellStyle name="20% - Accent2 22 2 4 2 2 2" xfId="14274"/>
    <cellStyle name="20% - Accent2 22 2 4 2 2 2 2" xfId="30480"/>
    <cellStyle name="20% - Accent2 22 2 4 2 2 3" xfId="22969"/>
    <cellStyle name="20% - Accent2 22 2 4 2 3" xfId="10674"/>
    <cellStyle name="20% - Accent2 22 2 4 2 3 2" xfId="26880"/>
    <cellStyle name="20% - Accent2 22 2 4 2 4" xfId="19203"/>
    <cellStyle name="20% - Accent2 22 2 4 3" xfId="5907"/>
    <cellStyle name="20% - Accent2 22 2 4 3 2" xfId="13421"/>
    <cellStyle name="20% - Accent2 22 2 4 3 2 2" xfId="29627"/>
    <cellStyle name="20% - Accent2 22 2 4 3 3" xfId="22113"/>
    <cellStyle name="20% - Accent2 22 2 4 4" xfId="9830"/>
    <cellStyle name="20% - Accent2 22 2 4 4 2" xfId="26036"/>
    <cellStyle name="20% - Accent2 22 2 4 5" xfId="18357"/>
    <cellStyle name="20% - Accent2 22 2 5" xfId="2556"/>
    <cellStyle name="20% - Accent2 22 2 5 2" xfId="6340"/>
    <cellStyle name="20% - Accent2 22 2 5 2 2" xfId="13852"/>
    <cellStyle name="20% - Accent2 22 2 5 2 2 2" xfId="30058"/>
    <cellStyle name="20% - Accent2 22 2 5 2 3" xfId="22546"/>
    <cellStyle name="20% - Accent2 22 2 5 3" xfId="10252"/>
    <cellStyle name="20% - Accent2 22 2 5 3 2" xfId="26458"/>
    <cellStyle name="20% - Accent2 22 2 5 4" xfId="18780"/>
    <cellStyle name="20% - Accent2 22 2 6" xfId="3432"/>
    <cellStyle name="20% - Accent2 22 2 6 2" xfId="7190"/>
    <cellStyle name="20% - Accent2 22 2 6 2 2" xfId="14700"/>
    <cellStyle name="20% - Accent2 22 2 6 2 2 2" xfId="30906"/>
    <cellStyle name="20% - Accent2 22 2 6 2 3" xfId="23396"/>
    <cellStyle name="20% - Accent2 22 2 6 3" xfId="11097"/>
    <cellStyle name="20% - Accent2 22 2 6 3 2" xfId="27303"/>
    <cellStyle name="20% - Accent2 22 2 6 4" xfId="19650"/>
    <cellStyle name="20% - Accent2 22 2 7" xfId="3956"/>
    <cellStyle name="20% - Accent2 22 2 7 2" xfId="7626"/>
    <cellStyle name="20% - Accent2 22 2 7 2 2" xfId="15133"/>
    <cellStyle name="20% - Accent2 22 2 7 2 2 2" xfId="31339"/>
    <cellStyle name="20% - Accent2 22 2 7 2 3" xfId="23832"/>
    <cellStyle name="20% - Accent2 22 2 7 3" xfId="11519"/>
    <cellStyle name="20% - Accent2 22 2 7 3 2" xfId="27725"/>
    <cellStyle name="20% - Accent2 22 2 7 4" xfId="20162"/>
    <cellStyle name="20% - Accent2 22 2 8" xfId="4381"/>
    <cellStyle name="20% - Accent2 22 2 8 2" xfId="8051"/>
    <cellStyle name="20% - Accent2 22 2 8 2 2" xfId="15558"/>
    <cellStyle name="20% - Accent2 22 2 8 2 2 2" xfId="31764"/>
    <cellStyle name="20% - Accent2 22 2 8 2 3" xfId="24257"/>
    <cellStyle name="20% - Accent2 22 2 8 3" xfId="11944"/>
    <cellStyle name="20% - Accent2 22 2 8 3 2" xfId="28150"/>
    <cellStyle name="20% - Accent2 22 2 8 4" xfId="20587"/>
    <cellStyle name="20% - Accent2 22 2 9" xfId="4805"/>
    <cellStyle name="20% - Accent2 22 2 9 2" xfId="8474"/>
    <cellStyle name="20% - Accent2 22 2 9 2 2" xfId="15981"/>
    <cellStyle name="20% - Accent2 22 2 9 2 2 2" xfId="32187"/>
    <cellStyle name="20% - Accent2 22 2 9 2 3" xfId="24680"/>
    <cellStyle name="20% - Accent2 22 2 9 3" xfId="12366"/>
    <cellStyle name="20% - Accent2 22 2 9 3 2" xfId="28572"/>
    <cellStyle name="20% - Accent2 22 2 9 4" xfId="21011"/>
    <cellStyle name="20% - Accent2 22 3" xfId="515"/>
    <cellStyle name="20% - Accent2 22 3 10" xfId="5314"/>
    <cellStyle name="20% - Accent2 22 3 10 2" xfId="12863"/>
    <cellStyle name="20% - Accent2 22 3 10 2 2" xfId="29069"/>
    <cellStyle name="20% - Accent2 22 3 10 3" xfId="21520"/>
    <cellStyle name="20% - Accent2 22 3 11" xfId="9429"/>
    <cellStyle name="20% - Accent2 22 3 11 2" xfId="25635"/>
    <cellStyle name="20% - Accent2 22 3 12" xfId="17946"/>
    <cellStyle name="20% - Accent2 22 3 2" xfId="586"/>
    <cellStyle name="20% - Accent2 22 3 2 10" xfId="9496"/>
    <cellStyle name="20% - Accent2 22 3 2 10 2" xfId="25702"/>
    <cellStyle name="20% - Accent2 22 3 2 11" xfId="18014"/>
    <cellStyle name="20% - Accent2 22 3 2 2" xfId="1822"/>
    <cellStyle name="20% - Accent2 22 3 2 2 10" xfId="18129"/>
    <cellStyle name="20% - Accent2 22 3 2 2 2" xfId="2331"/>
    <cellStyle name="20% - Accent2 22 3 2 2 2 2" xfId="3178"/>
    <cellStyle name="20% - Accent2 22 3 2 2 2 2 2" xfId="6960"/>
    <cellStyle name="20% - Accent2 22 3 2 2 2 2 2 2" xfId="14471"/>
    <cellStyle name="20% - Accent2 22 3 2 2 2 2 2 2 2" xfId="30677"/>
    <cellStyle name="20% - Accent2 22 3 2 2 2 2 2 3" xfId="23166"/>
    <cellStyle name="20% - Accent2 22 3 2 2 2 2 3" xfId="10871"/>
    <cellStyle name="20% - Accent2 22 3 2 2 2 2 3 2" xfId="27077"/>
    <cellStyle name="20% - Accent2 22 3 2 2 2 2 4" xfId="19400"/>
    <cellStyle name="20% - Accent2 22 3 2 2 2 3" xfId="6115"/>
    <cellStyle name="20% - Accent2 22 3 2 2 2 3 2" xfId="13627"/>
    <cellStyle name="20% - Accent2 22 3 2 2 2 3 2 2" xfId="29833"/>
    <cellStyle name="20% - Accent2 22 3 2 2 2 3 3" xfId="22321"/>
    <cellStyle name="20% - Accent2 22 3 2 2 2 4" xfId="10027"/>
    <cellStyle name="20% - Accent2 22 3 2 2 2 4 2" xfId="26233"/>
    <cellStyle name="20% - Accent2 22 3 2 2 2 5" xfId="18555"/>
    <cellStyle name="20% - Accent2 22 3 2 2 3" xfId="2753"/>
    <cellStyle name="20% - Accent2 22 3 2 2 3 2" xfId="6537"/>
    <cellStyle name="20% - Accent2 22 3 2 2 3 2 2" xfId="14049"/>
    <cellStyle name="20% - Accent2 22 3 2 2 3 2 2 2" xfId="30255"/>
    <cellStyle name="20% - Accent2 22 3 2 2 3 2 3" xfId="22743"/>
    <cellStyle name="20% - Accent2 22 3 2 2 3 3" xfId="10449"/>
    <cellStyle name="20% - Accent2 22 3 2 2 3 3 2" xfId="26655"/>
    <cellStyle name="20% - Accent2 22 3 2 2 3 4" xfId="18977"/>
    <cellStyle name="20% - Accent2 22 3 2 2 4" xfId="3684"/>
    <cellStyle name="20% - Accent2 22 3 2 2 4 2" xfId="7394"/>
    <cellStyle name="20% - Accent2 22 3 2 2 4 2 2" xfId="14903"/>
    <cellStyle name="20% - Accent2 22 3 2 2 4 2 2 2" xfId="31109"/>
    <cellStyle name="20% - Accent2 22 3 2 2 4 2 3" xfId="23600"/>
    <cellStyle name="20% - Accent2 22 3 2 2 4 3" xfId="11294"/>
    <cellStyle name="20% - Accent2 22 3 2 2 4 3 2" xfId="27500"/>
    <cellStyle name="20% - Accent2 22 3 2 2 4 4" xfId="19895"/>
    <cellStyle name="20% - Accent2 22 3 2 2 5" xfId="4153"/>
    <cellStyle name="20% - Accent2 22 3 2 2 5 2" xfId="7823"/>
    <cellStyle name="20% - Accent2 22 3 2 2 5 2 2" xfId="15330"/>
    <cellStyle name="20% - Accent2 22 3 2 2 5 2 2 2" xfId="31536"/>
    <cellStyle name="20% - Accent2 22 3 2 2 5 2 3" xfId="24029"/>
    <cellStyle name="20% - Accent2 22 3 2 2 5 3" xfId="11716"/>
    <cellStyle name="20% - Accent2 22 3 2 2 5 3 2" xfId="27922"/>
    <cellStyle name="20% - Accent2 22 3 2 2 5 4" xfId="20359"/>
    <cellStyle name="20% - Accent2 22 3 2 2 6" xfId="4578"/>
    <cellStyle name="20% - Accent2 22 3 2 2 6 2" xfId="8248"/>
    <cellStyle name="20% - Accent2 22 3 2 2 6 2 2" xfId="15755"/>
    <cellStyle name="20% - Accent2 22 3 2 2 6 2 2 2" xfId="31961"/>
    <cellStyle name="20% - Accent2 22 3 2 2 6 2 3" xfId="24454"/>
    <cellStyle name="20% - Accent2 22 3 2 2 6 3" xfId="12141"/>
    <cellStyle name="20% - Accent2 22 3 2 2 6 3 2" xfId="28347"/>
    <cellStyle name="20% - Accent2 22 3 2 2 6 4" xfId="20784"/>
    <cellStyle name="20% - Accent2 22 3 2 2 7" xfId="5005"/>
    <cellStyle name="20% - Accent2 22 3 2 2 7 2" xfId="8671"/>
    <cellStyle name="20% - Accent2 22 3 2 2 7 2 2" xfId="16178"/>
    <cellStyle name="20% - Accent2 22 3 2 2 7 2 2 2" xfId="32384"/>
    <cellStyle name="20% - Accent2 22 3 2 2 7 2 3" xfId="24877"/>
    <cellStyle name="20% - Accent2 22 3 2 2 7 3" xfId="12563"/>
    <cellStyle name="20% - Accent2 22 3 2 2 7 3 2" xfId="28769"/>
    <cellStyle name="20% - Accent2 22 3 2 2 7 4" xfId="21211"/>
    <cellStyle name="20% - Accent2 22 3 2 2 8" xfId="5677"/>
    <cellStyle name="20% - Accent2 22 3 2 2 8 2" xfId="13192"/>
    <cellStyle name="20% - Accent2 22 3 2 2 8 2 2" xfId="29398"/>
    <cellStyle name="20% - Accent2 22 3 2 2 8 3" xfId="21883"/>
    <cellStyle name="20% - Accent2 22 3 2 2 9" xfId="9604"/>
    <cellStyle name="20% - Accent2 22 3 2 2 9 2" xfId="25810"/>
    <cellStyle name="20% - Accent2 22 3 2 3" xfId="2157"/>
    <cellStyle name="20% - Accent2 22 3 2 3 2" xfId="3070"/>
    <cellStyle name="20% - Accent2 22 3 2 3 2 2" xfId="6852"/>
    <cellStyle name="20% - Accent2 22 3 2 3 2 2 2" xfId="14363"/>
    <cellStyle name="20% - Accent2 22 3 2 3 2 2 2 2" xfId="30569"/>
    <cellStyle name="20% - Accent2 22 3 2 3 2 2 3" xfId="23058"/>
    <cellStyle name="20% - Accent2 22 3 2 3 2 3" xfId="10763"/>
    <cellStyle name="20% - Accent2 22 3 2 3 2 3 2" xfId="26969"/>
    <cellStyle name="20% - Accent2 22 3 2 3 2 4" xfId="19292"/>
    <cellStyle name="20% - Accent2 22 3 2 3 3" xfId="5996"/>
    <cellStyle name="20% - Accent2 22 3 2 3 3 2" xfId="13510"/>
    <cellStyle name="20% - Accent2 22 3 2 3 3 2 2" xfId="29716"/>
    <cellStyle name="20% - Accent2 22 3 2 3 3 3" xfId="22202"/>
    <cellStyle name="20% - Accent2 22 3 2 3 4" xfId="9919"/>
    <cellStyle name="20% - Accent2 22 3 2 3 4 2" xfId="26125"/>
    <cellStyle name="20% - Accent2 22 3 2 3 5" xfId="18446"/>
    <cellStyle name="20% - Accent2 22 3 2 4" xfId="2645"/>
    <cellStyle name="20% - Accent2 22 3 2 4 2" xfId="6429"/>
    <cellStyle name="20% - Accent2 22 3 2 4 2 2" xfId="13941"/>
    <cellStyle name="20% - Accent2 22 3 2 4 2 2 2" xfId="30147"/>
    <cellStyle name="20% - Accent2 22 3 2 4 2 3" xfId="22635"/>
    <cellStyle name="20% - Accent2 22 3 2 4 3" xfId="10341"/>
    <cellStyle name="20% - Accent2 22 3 2 4 3 2" xfId="26547"/>
    <cellStyle name="20% - Accent2 22 3 2 4 4" xfId="18869"/>
    <cellStyle name="20% - Accent2 22 3 2 5" xfId="3521"/>
    <cellStyle name="20% - Accent2 22 3 2 5 2" xfId="7279"/>
    <cellStyle name="20% - Accent2 22 3 2 5 2 2" xfId="14789"/>
    <cellStyle name="20% - Accent2 22 3 2 5 2 2 2" xfId="30995"/>
    <cellStyle name="20% - Accent2 22 3 2 5 2 3" xfId="23485"/>
    <cellStyle name="20% - Accent2 22 3 2 5 3" xfId="11186"/>
    <cellStyle name="20% - Accent2 22 3 2 5 3 2" xfId="27392"/>
    <cellStyle name="20% - Accent2 22 3 2 5 4" xfId="19739"/>
    <cellStyle name="20% - Accent2 22 3 2 6" xfId="4045"/>
    <cellStyle name="20% - Accent2 22 3 2 6 2" xfId="7715"/>
    <cellStyle name="20% - Accent2 22 3 2 6 2 2" xfId="15222"/>
    <cellStyle name="20% - Accent2 22 3 2 6 2 2 2" xfId="31428"/>
    <cellStyle name="20% - Accent2 22 3 2 6 2 3" xfId="23921"/>
    <cellStyle name="20% - Accent2 22 3 2 6 3" xfId="11608"/>
    <cellStyle name="20% - Accent2 22 3 2 6 3 2" xfId="27814"/>
    <cellStyle name="20% - Accent2 22 3 2 6 4" xfId="20251"/>
    <cellStyle name="20% - Accent2 22 3 2 7" xfId="4470"/>
    <cellStyle name="20% - Accent2 22 3 2 7 2" xfId="8140"/>
    <cellStyle name="20% - Accent2 22 3 2 7 2 2" xfId="15647"/>
    <cellStyle name="20% - Accent2 22 3 2 7 2 2 2" xfId="31853"/>
    <cellStyle name="20% - Accent2 22 3 2 7 2 3" xfId="24346"/>
    <cellStyle name="20% - Accent2 22 3 2 7 3" xfId="12033"/>
    <cellStyle name="20% - Accent2 22 3 2 7 3 2" xfId="28239"/>
    <cellStyle name="20% - Accent2 22 3 2 7 4" xfId="20676"/>
    <cellStyle name="20% - Accent2 22 3 2 8" xfId="4895"/>
    <cellStyle name="20% - Accent2 22 3 2 8 2" xfId="8563"/>
    <cellStyle name="20% - Accent2 22 3 2 8 2 2" xfId="16070"/>
    <cellStyle name="20% - Accent2 22 3 2 8 2 2 2" xfId="32276"/>
    <cellStyle name="20% - Accent2 22 3 2 8 2 3" xfId="24769"/>
    <cellStyle name="20% - Accent2 22 3 2 8 3" xfId="12455"/>
    <cellStyle name="20% - Accent2 22 3 2 8 3 2" xfId="28661"/>
    <cellStyle name="20% - Accent2 22 3 2 8 4" xfId="21101"/>
    <cellStyle name="20% - Accent2 22 3 2 9" xfId="5381"/>
    <cellStyle name="20% - Accent2 22 3 2 9 2" xfId="12930"/>
    <cellStyle name="20% - Accent2 22 3 2 9 2 2" xfId="29136"/>
    <cellStyle name="20% - Accent2 22 3 2 9 3" xfId="21587"/>
    <cellStyle name="20% - Accent2 22 3 3" xfId="1823"/>
    <cellStyle name="20% - Accent2 22 3 3 10" xfId="18130"/>
    <cellStyle name="20% - Accent2 22 3 3 2" xfId="2332"/>
    <cellStyle name="20% - Accent2 22 3 3 2 2" xfId="3179"/>
    <cellStyle name="20% - Accent2 22 3 3 2 2 2" xfId="6961"/>
    <cellStyle name="20% - Accent2 22 3 3 2 2 2 2" xfId="14472"/>
    <cellStyle name="20% - Accent2 22 3 3 2 2 2 2 2" xfId="30678"/>
    <cellStyle name="20% - Accent2 22 3 3 2 2 2 3" xfId="23167"/>
    <cellStyle name="20% - Accent2 22 3 3 2 2 3" xfId="10872"/>
    <cellStyle name="20% - Accent2 22 3 3 2 2 3 2" xfId="27078"/>
    <cellStyle name="20% - Accent2 22 3 3 2 2 4" xfId="19401"/>
    <cellStyle name="20% - Accent2 22 3 3 2 3" xfId="6116"/>
    <cellStyle name="20% - Accent2 22 3 3 2 3 2" xfId="13628"/>
    <cellStyle name="20% - Accent2 22 3 3 2 3 2 2" xfId="29834"/>
    <cellStyle name="20% - Accent2 22 3 3 2 3 3" xfId="22322"/>
    <cellStyle name="20% - Accent2 22 3 3 2 4" xfId="10028"/>
    <cellStyle name="20% - Accent2 22 3 3 2 4 2" xfId="26234"/>
    <cellStyle name="20% - Accent2 22 3 3 2 5" xfId="18556"/>
    <cellStyle name="20% - Accent2 22 3 3 3" xfId="2754"/>
    <cellStyle name="20% - Accent2 22 3 3 3 2" xfId="6538"/>
    <cellStyle name="20% - Accent2 22 3 3 3 2 2" xfId="14050"/>
    <cellStyle name="20% - Accent2 22 3 3 3 2 2 2" xfId="30256"/>
    <cellStyle name="20% - Accent2 22 3 3 3 2 3" xfId="22744"/>
    <cellStyle name="20% - Accent2 22 3 3 3 3" xfId="10450"/>
    <cellStyle name="20% - Accent2 22 3 3 3 3 2" xfId="26656"/>
    <cellStyle name="20% - Accent2 22 3 3 3 4" xfId="18978"/>
    <cellStyle name="20% - Accent2 22 3 3 4" xfId="3685"/>
    <cellStyle name="20% - Accent2 22 3 3 4 2" xfId="7395"/>
    <cellStyle name="20% - Accent2 22 3 3 4 2 2" xfId="14904"/>
    <cellStyle name="20% - Accent2 22 3 3 4 2 2 2" xfId="31110"/>
    <cellStyle name="20% - Accent2 22 3 3 4 2 3" xfId="23601"/>
    <cellStyle name="20% - Accent2 22 3 3 4 3" xfId="11295"/>
    <cellStyle name="20% - Accent2 22 3 3 4 3 2" xfId="27501"/>
    <cellStyle name="20% - Accent2 22 3 3 4 4" xfId="19896"/>
    <cellStyle name="20% - Accent2 22 3 3 5" xfId="4154"/>
    <cellStyle name="20% - Accent2 22 3 3 5 2" xfId="7824"/>
    <cellStyle name="20% - Accent2 22 3 3 5 2 2" xfId="15331"/>
    <cellStyle name="20% - Accent2 22 3 3 5 2 2 2" xfId="31537"/>
    <cellStyle name="20% - Accent2 22 3 3 5 2 3" xfId="24030"/>
    <cellStyle name="20% - Accent2 22 3 3 5 3" xfId="11717"/>
    <cellStyle name="20% - Accent2 22 3 3 5 3 2" xfId="27923"/>
    <cellStyle name="20% - Accent2 22 3 3 5 4" xfId="20360"/>
    <cellStyle name="20% - Accent2 22 3 3 6" xfId="4579"/>
    <cellStyle name="20% - Accent2 22 3 3 6 2" xfId="8249"/>
    <cellStyle name="20% - Accent2 22 3 3 6 2 2" xfId="15756"/>
    <cellStyle name="20% - Accent2 22 3 3 6 2 2 2" xfId="31962"/>
    <cellStyle name="20% - Accent2 22 3 3 6 2 3" xfId="24455"/>
    <cellStyle name="20% - Accent2 22 3 3 6 3" xfId="12142"/>
    <cellStyle name="20% - Accent2 22 3 3 6 3 2" xfId="28348"/>
    <cellStyle name="20% - Accent2 22 3 3 6 4" xfId="20785"/>
    <cellStyle name="20% - Accent2 22 3 3 7" xfId="5006"/>
    <cellStyle name="20% - Accent2 22 3 3 7 2" xfId="8672"/>
    <cellStyle name="20% - Accent2 22 3 3 7 2 2" xfId="16179"/>
    <cellStyle name="20% - Accent2 22 3 3 7 2 2 2" xfId="32385"/>
    <cellStyle name="20% - Accent2 22 3 3 7 2 3" xfId="24878"/>
    <cellStyle name="20% - Accent2 22 3 3 7 3" xfId="12564"/>
    <cellStyle name="20% - Accent2 22 3 3 7 3 2" xfId="28770"/>
    <cellStyle name="20% - Accent2 22 3 3 7 4" xfId="21212"/>
    <cellStyle name="20% - Accent2 22 3 3 8" xfId="5678"/>
    <cellStyle name="20% - Accent2 22 3 3 8 2" xfId="13193"/>
    <cellStyle name="20% - Accent2 22 3 3 8 2 2" xfId="29399"/>
    <cellStyle name="20% - Accent2 22 3 3 8 3" xfId="21884"/>
    <cellStyle name="20% - Accent2 22 3 3 9" xfId="9605"/>
    <cellStyle name="20% - Accent2 22 3 3 9 2" xfId="25811"/>
    <cellStyle name="20% - Accent2 22 3 4" xfId="2090"/>
    <cellStyle name="20% - Accent2 22 3 4 2" xfId="3003"/>
    <cellStyle name="20% - Accent2 22 3 4 2 2" xfId="6785"/>
    <cellStyle name="20% - Accent2 22 3 4 2 2 2" xfId="14296"/>
    <cellStyle name="20% - Accent2 22 3 4 2 2 2 2" xfId="30502"/>
    <cellStyle name="20% - Accent2 22 3 4 2 2 3" xfId="22991"/>
    <cellStyle name="20% - Accent2 22 3 4 2 3" xfId="10696"/>
    <cellStyle name="20% - Accent2 22 3 4 2 3 2" xfId="26902"/>
    <cellStyle name="20% - Accent2 22 3 4 2 4" xfId="19225"/>
    <cellStyle name="20% - Accent2 22 3 4 3" xfId="5929"/>
    <cellStyle name="20% - Accent2 22 3 4 3 2" xfId="13443"/>
    <cellStyle name="20% - Accent2 22 3 4 3 2 2" xfId="29649"/>
    <cellStyle name="20% - Accent2 22 3 4 3 3" xfId="22135"/>
    <cellStyle name="20% - Accent2 22 3 4 4" xfId="9852"/>
    <cellStyle name="20% - Accent2 22 3 4 4 2" xfId="26058"/>
    <cellStyle name="20% - Accent2 22 3 4 5" xfId="18379"/>
    <cellStyle name="20% - Accent2 22 3 5" xfId="2578"/>
    <cellStyle name="20% - Accent2 22 3 5 2" xfId="6362"/>
    <cellStyle name="20% - Accent2 22 3 5 2 2" xfId="13874"/>
    <cellStyle name="20% - Accent2 22 3 5 2 2 2" xfId="30080"/>
    <cellStyle name="20% - Accent2 22 3 5 2 3" xfId="22568"/>
    <cellStyle name="20% - Accent2 22 3 5 3" xfId="10274"/>
    <cellStyle name="20% - Accent2 22 3 5 3 2" xfId="26480"/>
    <cellStyle name="20% - Accent2 22 3 5 4" xfId="18802"/>
    <cellStyle name="20% - Accent2 22 3 6" xfId="3454"/>
    <cellStyle name="20% - Accent2 22 3 6 2" xfId="7212"/>
    <cellStyle name="20% - Accent2 22 3 6 2 2" xfId="14722"/>
    <cellStyle name="20% - Accent2 22 3 6 2 2 2" xfId="30928"/>
    <cellStyle name="20% - Accent2 22 3 6 2 3" xfId="23418"/>
    <cellStyle name="20% - Accent2 22 3 6 3" xfId="11119"/>
    <cellStyle name="20% - Accent2 22 3 6 3 2" xfId="27325"/>
    <cellStyle name="20% - Accent2 22 3 6 4" xfId="19672"/>
    <cellStyle name="20% - Accent2 22 3 7" xfId="3978"/>
    <cellStyle name="20% - Accent2 22 3 7 2" xfId="7648"/>
    <cellStyle name="20% - Accent2 22 3 7 2 2" xfId="15155"/>
    <cellStyle name="20% - Accent2 22 3 7 2 2 2" xfId="31361"/>
    <cellStyle name="20% - Accent2 22 3 7 2 3" xfId="23854"/>
    <cellStyle name="20% - Accent2 22 3 7 3" xfId="11541"/>
    <cellStyle name="20% - Accent2 22 3 7 3 2" xfId="27747"/>
    <cellStyle name="20% - Accent2 22 3 7 4" xfId="20184"/>
    <cellStyle name="20% - Accent2 22 3 8" xfId="4403"/>
    <cellStyle name="20% - Accent2 22 3 8 2" xfId="8073"/>
    <cellStyle name="20% - Accent2 22 3 8 2 2" xfId="15580"/>
    <cellStyle name="20% - Accent2 22 3 8 2 2 2" xfId="31786"/>
    <cellStyle name="20% - Accent2 22 3 8 2 3" xfId="24279"/>
    <cellStyle name="20% - Accent2 22 3 8 3" xfId="11966"/>
    <cellStyle name="20% - Accent2 22 3 8 3 2" xfId="28172"/>
    <cellStyle name="20% - Accent2 22 3 8 4" xfId="20609"/>
    <cellStyle name="20% - Accent2 22 3 9" xfId="4827"/>
    <cellStyle name="20% - Accent2 22 3 9 2" xfId="8496"/>
    <cellStyle name="20% - Accent2 22 3 9 2 2" xfId="16003"/>
    <cellStyle name="20% - Accent2 22 3 9 2 2 2" xfId="32209"/>
    <cellStyle name="20% - Accent2 22 3 9 2 3" xfId="24702"/>
    <cellStyle name="20% - Accent2 22 3 9 3" xfId="12388"/>
    <cellStyle name="20% - Accent2 22 3 9 3 2" xfId="28594"/>
    <cellStyle name="20% - Accent2 22 3 9 4" xfId="21033"/>
    <cellStyle name="20% - Accent2 22 4" xfId="542"/>
    <cellStyle name="20% - Accent2 22 4 10" xfId="9452"/>
    <cellStyle name="20% - Accent2 22 4 10 2" xfId="25658"/>
    <cellStyle name="20% - Accent2 22 4 11" xfId="17970"/>
    <cellStyle name="20% - Accent2 22 4 2" xfId="1824"/>
    <cellStyle name="20% - Accent2 22 4 2 10" xfId="18131"/>
    <cellStyle name="20% - Accent2 22 4 2 2" xfId="2333"/>
    <cellStyle name="20% - Accent2 22 4 2 2 2" xfId="3180"/>
    <cellStyle name="20% - Accent2 22 4 2 2 2 2" xfId="6962"/>
    <cellStyle name="20% - Accent2 22 4 2 2 2 2 2" xfId="14473"/>
    <cellStyle name="20% - Accent2 22 4 2 2 2 2 2 2" xfId="30679"/>
    <cellStyle name="20% - Accent2 22 4 2 2 2 2 3" xfId="23168"/>
    <cellStyle name="20% - Accent2 22 4 2 2 2 3" xfId="10873"/>
    <cellStyle name="20% - Accent2 22 4 2 2 2 3 2" xfId="27079"/>
    <cellStyle name="20% - Accent2 22 4 2 2 2 4" xfId="19402"/>
    <cellStyle name="20% - Accent2 22 4 2 2 3" xfId="6117"/>
    <cellStyle name="20% - Accent2 22 4 2 2 3 2" xfId="13629"/>
    <cellStyle name="20% - Accent2 22 4 2 2 3 2 2" xfId="29835"/>
    <cellStyle name="20% - Accent2 22 4 2 2 3 3" xfId="22323"/>
    <cellStyle name="20% - Accent2 22 4 2 2 4" xfId="10029"/>
    <cellStyle name="20% - Accent2 22 4 2 2 4 2" xfId="26235"/>
    <cellStyle name="20% - Accent2 22 4 2 2 5" xfId="18557"/>
    <cellStyle name="20% - Accent2 22 4 2 3" xfId="2755"/>
    <cellStyle name="20% - Accent2 22 4 2 3 2" xfId="6539"/>
    <cellStyle name="20% - Accent2 22 4 2 3 2 2" xfId="14051"/>
    <cellStyle name="20% - Accent2 22 4 2 3 2 2 2" xfId="30257"/>
    <cellStyle name="20% - Accent2 22 4 2 3 2 3" xfId="22745"/>
    <cellStyle name="20% - Accent2 22 4 2 3 3" xfId="10451"/>
    <cellStyle name="20% - Accent2 22 4 2 3 3 2" xfId="26657"/>
    <cellStyle name="20% - Accent2 22 4 2 3 4" xfId="18979"/>
    <cellStyle name="20% - Accent2 22 4 2 4" xfId="3686"/>
    <cellStyle name="20% - Accent2 22 4 2 4 2" xfId="7396"/>
    <cellStyle name="20% - Accent2 22 4 2 4 2 2" xfId="14905"/>
    <cellStyle name="20% - Accent2 22 4 2 4 2 2 2" xfId="31111"/>
    <cellStyle name="20% - Accent2 22 4 2 4 2 3" xfId="23602"/>
    <cellStyle name="20% - Accent2 22 4 2 4 3" xfId="11296"/>
    <cellStyle name="20% - Accent2 22 4 2 4 3 2" xfId="27502"/>
    <cellStyle name="20% - Accent2 22 4 2 4 4" xfId="19897"/>
    <cellStyle name="20% - Accent2 22 4 2 5" xfId="4155"/>
    <cellStyle name="20% - Accent2 22 4 2 5 2" xfId="7825"/>
    <cellStyle name="20% - Accent2 22 4 2 5 2 2" xfId="15332"/>
    <cellStyle name="20% - Accent2 22 4 2 5 2 2 2" xfId="31538"/>
    <cellStyle name="20% - Accent2 22 4 2 5 2 3" xfId="24031"/>
    <cellStyle name="20% - Accent2 22 4 2 5 3" xfId="11718"/>
    <cellStyle name="20% - Accent2 22 4 2 5 3 2" xfId="27924"/>
    <cellStyle name="20% - Accent2 22 4 2 5 4" xfId="20361"/>
    <cellStyle name="20% - Accent2 22 4 2 6" xfId="4580"/>
    <cellStyle name="20% - Accent2 22 4 2 6 2" xfId="8250"/>
    <cellStyle name="20% - Accent2 22 4 2 6 2 2" xfId="15757"/>
    <cellStyle name="20% - Accent2 22 4 2 6 2 2 2" xfId="31963"/>
    <cellStyle name="20% - Accent2 22 4 2 6 2 3" xfId="24456"/>
    <cellStyle name="20% - Accent2 22 4 2 6 3" xfId="12143"/>
    <cellStyle name="20% - Accent2 22 4 2 6 3 2" xfId="28349"/>
    <cellStyle name="20% - Accent2 22 4 2 6 4" xfId="20786"/>
    <cellStyle name="20% - Accent2 22 4 2 7" xfId="5007"/>
    <cellStyle name="20% - Accent2 22 4 2 7 2" xfId="8673"/>
    <cellStyle name="20% - Accent2 22 4 2 7 2 2" xfId="16180"/>
    <cellStyle name="20% - Accent2 22 4 2 7 2 2 2" xfId="32386"/>
    <cellStyle name="20% - Accent2 22 4 2 7 2 3" xfId="24879"/>
    <cellStyle name="20% - Accent2 22 4 2 7 3" xfId="12565"/>
    <cellStyle name="20% - Accent2 22 4 2 7 3 2" xfId="28771"/>
    <cellStyle name="20% - Accent2 22 4 2 7 4" xfId="21213"/>
    <cellStyle name="20% - Accent2 22 4 2 8" xfId="5679"/>
    <cellStyle name="20% - Accent2 22 4 2 8 2" xfId="13194"/>
    <cellStyle name="20% - Accent2 22 4 2 8 2 2" xfId="29400"/>
    <cellStyle name="20% - Accent2 22 4 2 8 3" xfId="21885"/>
    <cellStyle name="20% - Accent2 22 4 2 9" xfId="9606"/>
    <cellStyle name="20% - Accent2 22 4 2 9 2" xfId="25812"/>
    <cellStyle name="20% - Accent2 22 4 3" xfId="2113"/>
    <cellStyle name="20% - Accent2 22 4 3 2" xfId="3026"/>
    <cellStyle name="20% - Accent2 22 4 3 2 2" xfId="6808"/>
    <cellStyle name="20% - Accent2 22 4 3 2 2 2" xfId="14319"/>
    <cellStyle name="20% - Accent2 22 4 3 2 2 2 2" xfId="30525"/>
    <cellStyle name="20% - Accent2 22 4 3 2 2 3" xfId="23014"/>
    <cellStyle name="20% - Accent2 22 4 3 2 3" xfId="10719"/>
    <cellStyle name="20% - Accent2 22 4 3 2 3 2" xfId="26925"/>
    <cellStyle name="20% - Accent2 22 4 3 2 4" xfId="19248"/>
    <cellStyle name="20% - Accent2 22 4 3 3" xfId="5952"/>
    <cellStyle name="20% - Accent2 22 4 3 3 2" xfId="13466"/>
    <cellStyle name="20% - Accent2 22 4 3 3 2 2" xfId="29672"/>
    <cellStyle name="20% - Accent2 22 4 3 3 3" xfId="22158"/>
    <cellStyle name="20% - Accent2 22 4 3 4" xfId="9875"/>
    <cellStyle name="20% - Accent2 22 4 3 4 2" xfId="26081"/>
    <cellStyle name="20% - Accent2 22 4 3 5" xfId="18402"/>
    <cellStyle name="20% - Accent2 22 4 4" xfId="2601"/>
    <cellStyle name="20% - Accent2 22 4 4 2" xfId="6385"/>
    <cellStyle name="20% - Accent2 22 4 4 2 2" xfId="13897"/>
    <cellStyle name="20% - Accent2 22 4 4 2 2 2" xfId="30103"/>
    <cellStyle name="20% - Accent2 22 4 4 2 3" xfId="22591"/>
    <cellStyle name="20% - Accent2 22 4 4 3" xfId="10297"/>
    <cellStyle name="20% - Accent2 22 4 4 3 2" xfId="26503"/>
    <cellStyle name="20% - Accent2 22 4 4 4" xfId="18825"/>
    <cellStyle name="20% - Accent2 22 4 5" xfId="3477"/>
    <cellStyle name="20% - Accent2 22 4 5 2" xfId="7235"/>
    <cellStyle name="20% - Accent2 22 4 5 2 2" xfId="14745"/>
    <cellStyle name="20% - Accent2 22 4 5 2 2 2" xfId="30951"/>
    <cellStyle name="20% - Accent2 22 4 5 2 3" xfId="23441"/>
    <cellStyle name="20% - Accent2 22 4 5 3" xfId="11142"/>
    <cellStyle name="20% - Accent2 22 4 5 3 2" xfId="27348"/>
    <cellStyle name="20% - Accent2 22 4 5 4" xfId="19695"/>
    <cellStyle name="20% - Accent2 22 4 6" xfId="4001"/>
    <cellStyle name="20% - Accent2 22 4 6 2" xfId="7671"/>
    <cellStyle name="20% - Accent2 22 4 6 2 2" xfId="15178"/>
    <cellStyle name="20% - Accent2 22 4 6 2 2 2" xfId="31384"/>
    <cellStyle name="20% - Accent2 22 4 6 2 3" xfId="23877"/>
    <cellStyle name="20% - Accent2 22 4 6 3" xfId="11564"/>
    <cellStyle name="20% - Accent2 22 4 6 3 2" xfId="27770"/>
    <cellStyle name="20% - Accent2 22 4 6 4" xfId="20207"/>
    <cellStyle name="20% - Accent2 22 4 7" xfId="4426"/>
    <cellStyle name="20% - Accent2 22 4 7 2" xfId="8096"/>
    <cellStyle name="20% - Accent2 22 4 7 2 2" xfId="15603"/>
    <cellStyle name="20% - Accent2 22 4 7 2 2 2" xfId="31809"/>
    <cellStyle name="20% - Accent2 22 4 7 2 3" xfId="24302"/>
    <cellStyle name="20% - Accent2 22 4 7 3" xfId="11989"/>
    <cellStyle name="20% - Accent2 22 4 7 3 2" xfId="28195"/>
    <cellStyle name="20% - Accent2 22 4 7 4" xfId="20632"/>
    <cellStyle name="20% - Accent2 22 4 8" xfId="4851"/>
    <cellStyle name="20% - Accent2 22 4 8 2" xfId="8519"/>
    <cellStyle name="20% - Accent2 22 4 8 2 2" xfId="16026"/>
    <cellStyle name="20% - Accent2 22 4 8 2 2 2" xfId="32232"/>
    <cellStyle name="20% - Accent2 22 4 8 2 3" xfId="24725"/>
    <cellStyle name="20% - Accent2 22 4 8 3" xfId="12411"/>
    <cellStyle name="20% - Accent2 22 4 8 3 2" xfId="28617"/>
    <cellStyle name="20% - Accent2 22 4 8 4" xfId="21057"/>
    <cellStyle name="20% - Accent2 22 4 9" xfId="5337"/>
    <cellStyle name="20% - Accent2 22 4 9 2" xfId="12886"/>
    <cellStyle name="20% - Accent2 22 4 9 2 2" xfId="29092"/>
    <cellStyle name="20% - Accent2 22 4 9 3" xfId="21543"/>
    <cellStyle name="20% - Accent2 22 5" xfId="1260"/>
    <cellStyle name="20% - Accent2 22 6" xfId="1825"/>
    <cellStyle name="20% - Accent2 22 6 10" xfId="18132"/>
    <cellStyle name="20% - Accent2 22 6 2" xfId="2334"/>
    <cellStyle name="20% - Accent2 22 6 2 2" xfId="3181"/>
    <cellStyle name="20% - Accent2 22 6 2 2 2" xfId="6963"/>
    <cellStyle name="20% - Accent2 22 6 2 2 2 2" xfId="14474"/>
    <cellStyle name="20% - Accent2 22 6 2 2 2 2 2" xfId="30680"/>
    <cellStyle name="20% - Accent2 22 6 2 2 2 3" xfId="23169"/>
    <cellStyle name="20% - Accent2 22 6 2 2 3" xfId="10874"/>
    <cellStyle name="20% - Accent2 22 6 2 2 3 2" xfId="27080"/>
    <cellStyle name="20% - Accent2 22 6 2 2 4" xfId="19403"/>
    <cellStyle name="20% - Accent2 22 6 2 3" xfId="6118"/>
    <cellStyle name="20% - Accent2 22 6 2 3 2" xfId="13630"/>
    <cellStyle name="20% - Accent2 22 6 2 3 2 2" xfId="29836"/>
    <cellStyle name="20% - Accent2 22 6 2 3 3" xfId="22324"/>
    <cellStyle name="20% - Accent2 22 6 2 4" xfId="10030"/>
    <cellStyle name="20% - Accent2 22 6 2 4 2" xfId="26236"/>
    <cellStyle name="20% - Accent2 22 6 2 5" xfId="18558"/>
    <cellStyle name="20% - Accent2 22 6 3" xfId="2756"/>
    <cellStyle name="20% - Accent2 22 6 3 2" xfId="6540"/>
    <cellStyle name="20% - Accent2 22 6 3 2 2" xfId="14052"/>
    <cellStyle name="20% - Accent2 22 6 3 2 2 2" xfId="30258"/>
    <cellStyle name="20% - Accent2 22 6 3 2 3" xfId="22746"/>
    <cellStyle name="20% - Accent2 22 6 3 3" xfId="10452"/>
    <cellStyle name="20% - Accent2 22 6 3 3 2" xfId="26658"/>
    <cellStyle name="20% - Accent2 22 6 3 4" xfId="18980"/>
    <cellStyle name="20% - Accent2 22 6 4" xfId="3687"/>
    <cellStyle name="20% - Accent2 22 6 4 2" xfId="7397"/>
    <cellStyle name="20% - Accent2 22 6 4 2 2" xfId="14906"/>
    <cellStyle name="20% - Accent2 22 6 4 2 2 2" xfId="31112"/>
    <cellStyle name="20% - Accent2 22 6 4 2 3" xfId="23603"/>
    <cellStyle name="20% - Accent2 22 6 4 3" xfId="11297"/>
    <cellStyle name="20% - Accent2 22 6 4 3 2" xfId="27503"/>
    <cellStyle name="20% - Accent2 22 6 4 4" xfId="19898"/>
    <cellStyle name="20% - Accent2 22 6 5" xfId="4156"/>
    <cellStyle name="20% - Accent2 22 6 5 2" xfId="7826"/>
    <cellStyle name="20% - Accent2 22 6 5 2 2" xfId="15333"/>
    <cellStyle name="20% - Accent2 22 6 5 2 2 2" xfId="31539"/>
    <cellStyle name="20% - Accent2 22 6 5 2 3" xfId="24032"/>
    <cellStyle name="20% - Accent2 22 6 5 3" xfId="11719"/>
    <cellStyle name="20% - Accent2 22 6 5 3 2" xfId="27925"/>
    <cellStyle name="20% - Accent2 22 6 5 4" xfId="20362"/>
    <cellStyle name="20% - Accent2 22 6 6" xfId="4581"/>
    <cellStyle name="20% - Accent2 22 6 6 2" xfId="8251"/>
    <cellStyle name="20% - Accent2 22 6 6 2 2" xfId="15758"/>
    <cellStyle name="20% - Accent2 22 6 6 2 2 2" xfId="31964"/>
    <cellStyle name="20% - Accent2 22 6 6 2 3" xfId="24457"/>
    <cellStyle name="20% - Accent2 22 6 6 3" xfId="12144"/>
    <cellStyle name="20% - Accent2 22 6 6 3 2" xfId="28350"/>
    <cellStyle name="20% - Accent2 22 6 6 4" xfId="20787"/>
    <cellStyle name="20% - Accent2 22 6 7" xfId="5008"/>
    <cellStyle name="20% - Accent2 22 6 7 2" xfId="8674"/>
    <cellStyle name="20% - Accent2 22 6 7 2 2" xfId="16181"/>
    <cellStyle name="20% - Accent2 22 6 7 2 2 2" xfId="32387"/>
    <cellStyle name="20% - Accent2 22 6 7 2 3" xfId="24880"/>
    <cellStyle name="20% - Accent2 22 6 7 3" xfId="12566"/>
    <cellStyle name="20% - Accent2 22 6 7 3 2" xfId="28772"/>
    <cellStyle name="20% - Accent2 22 6 7 4" xfId="21214"/>
    <cellStyle name="20% - Accent2 22 6 8" xfId="5680"/>
    <cellStyle name="20% - Accent2 22 6 8 2" xfId="13195"/>
    <cellStyle name="20% - Accent2 22 6 8 2 2" xfId="29401"/>
    <cellStyle name="20% - Accent2 22 6 8 3" xfId="21886"/>
    <cellStyle name="20% - Accent2 22 6 9" xfId="9607"/>
    <cellStyle name="20% - Accent2 22 6 9 2" xfId="25813"/>
    <cellStyle name="20% - Accent2 22 7" xfId="2046"/>
    <cellStyle name="20% - Accent2 22 7 2" xfId="2959"/>
    <cellStyle name="20% - Accent2 22 7 2 2" xfId="6741"/>
    <cellStyle name="20% - Accent2 22 7 2 2 2" xfId="14252"/>
    <cellStyle name="20% - Accent2 22 7 2 2 2 2" xfId="30458"/>
    <cellStyle name="20% - Accent2 22 7 2 2 3" xfId="22947"/>
    <cellStyle name="20% - Accent2 22 7 2 3" xfId="10652"/>
    <cellStyle name="20% - Accent2 22 7 2 3 2" xfId="26858"/>
    <cellStyle name="20% - Accent2 22 7 2 4" xfId="19181"/>
    <cellStyle name="20% - Accent2 22 7 3" xfId="5885"/>
    <cellStyle name="20% - Accent2 22 7 3 2" xfId="13399"/>
    <cellStyle name="20% - Accent2 22 7 3 2 2" xfId="29605"/>
    <cellStyle name="20% - Accent2 22 7 3 3" xfId="22091"/>
    <cellStyle name="20% - Accent2 22 7 4" xfId="9808"/>
    <cellStyle name="20% - Accent2 22 7 4 2" xfId="26014"/>
    <cellStyle name="20% - Accent2 22 7 5" xfId="18335"/>
    <cellStyle name="20% - Accent2 22 8" xfId="2534"/>
    <cellStyle name="20% - Accent2 22 8 2" xfId="6318"/>
    <cellStyle name="20% - Accent2 22 8 2 2" xfId="13830"/>
    <cellStyle name="20% - Accent2 22 8 2 2 2" xfId="30036"/>
    <cellStyle name="20% - Accent2 22 8 2 3" xfId="22524"/>
    <cellStyle name="20% - Accent2 22 8 3" xfId="10230"/>
    <cellStyle name="20% - Accent2 22 8 3 2" xfId="26436"/>
    <cellStyle name="20% - Accent2 22 8 4" xfId="18758"/>
    <cellStyle name="20% - Accent2 22 9" xfId="3410"/>
    <cellStyle name="20% - Accent2 22 9 2" xfId="7168"/>
    <cellStyle name="20% - Accent2 22 9 2 2" xfId="14678"/>
    <cellStyle name="20% - Accent2 22 9 2 2 2" xfId="30884"/>
    <cellStyle name="20% - Accent2 22 9 2 3" xfId="23374"/>
    <cellStyle name="20% - Accent2 22 9 3" xfId="11075"/>
    <cellStyle name="20% - Accent2 22 9 3 2" xfId="27281"/>
    <cellStyle name="20% - Accent2 22 9 4" xfId="19628"/>
    <cellStyle name="20% - Accent2 23" xfId="972"/>
    <cellStyle name="20% - Accent2 24" xfId="1802"/>
    <cellStyle name="20% - Accent2 24 10" xfId="18109"/>
    <cellStyle name="20% - Accent2 24 2" xfId="2311"/>
    <cellStyle name="20% - Accent2 24 2 2" xfId="3158"/>
    <cellStyle name="20% - Accent2 24 2 2 2" xfId="6940"/>
    <cellStyle name="20% - Accent2 24 2 2 2 2" xfId="14451"/>
    <cellStyle name="20% - Accent2 24 2 2 2 2 2" xfId="30657"/>
    <cellStyle name="20% - Accent2 24 2 2 2 3" xfId="23146"/>
    <cellStyle name="20% - Accent2 24 2 2 3" xfId="10851"/>
    <cellStyle name="20% - Accent2 24 2 2 3 2" xfId="27057"/>
    <cellStyle name="20% - Accent2 24 2 2 4" xfId="19380"/>
    <cellStyle name="20% - Accent2 24 2 3" xfId="6095"/>
    <cellStyle name="20% - Accent2 24 2 3 2" xfId="13607"/>
    <cellStyle name="20% - Accent2 24 2 3 2 2" xfId="29813"/>
    <cellStyle name="20% - Accent2 24 2 3 3" xfId="22301"/>
    <cellStyle name="20% - Accent2 24 2 4" xfId="10007"/>
    <cellStyle name="20% - Accent2 24 2 4 2" xfId="26213"/>
    <cellStyle name="20% - Accent2 24 2 5" xfId="18535"/>
    <cellStyle name="20% - Accent2 24 3" xfId="2733"/>
    <cellStyle name="20% - Accent2 24 3 2" xfId="6517"/>
    <cellStyle name="20% - Accent2 24 3 2 2" xfId="14029"/>
    <cellStyle name="20% - Accent2 24 3 2 2 2" xfId="30235"/>
    <cellStyle name="20% - Accent2 24 3 2 3" xfId="22723"/>
    <cellStyle name="20% - Accent2 24 3 3" xfId="10429"/>
    <cellStyle name="20% - Accent2 24 3 3 2" xfId="26635"/>
    <cellStyle name="20% - Accent2 24 3 4" xfId="18957"/>
    <cellStyle name="20% - Accent2 24 4" xfId="3664"/>
    <cellStyle name="20% - Accent2 24 4 2" xfId="7374"/>
    <cellStyle name="20% - Accent2 24 4 2 2" xfId="14883"/>
    <cellStyle name="20% - Accent2 24 4 2 2 2" xfId="31089"/>
    <cellStyle name="20% - Accent2 24 4 2 3" xfId="23580"/>
    <cellStyle name="20% - Accent2 24 4 3" xfId="11274"/>
    <cellStyle name="20% - Accent2 24 4 3 2" xfId="27480"/>
    <cellStyle name="20% - Accent2 24 4 4" xfId="19875"/>
    <cellStyle name="20% - Accent2 24 5" xfId="4133"/>
    <cellStyle name="20% - Accent2 24 5 2" xfId="7803"/>
    <cellStyle name="20% - Accent2 24 5 2 2" xfId="15310"/>
    <cellStyle name="20% - Accent2 24 5 2 2 2" xfId="31516"/>
    <cellStyle name="20% - Accent2 24 5 2 3" xfId="24009"/>
    <cellStyle name="20% - Accent2 24 5 3" xfId="11696"/>
    <cellStyle name="20% - Accent2 24 5 3 2" xfId="27902"/>
    <cellStyle name="20% - Accent2 24 5 4" xfId="20339"/>
    <cellStyle name="20% - Accent2 24 6" xfId="4558"/>
    <cellStyle name="20% - Accent2 24 6 2" xfId="8228"/>
    <cellStyle name="20% - Accent2 24 6 2 2" xfId="15735"/>
    <cellStyle name="20% - Accent2 24 6 2 2 2" xfId="31941"/>
    <cellStyle name="20% - Accent2 24 6 2 3" xfId="24434"/>
    <cellStyle name="20% - Accent2 24 6 3" xfId="12121"/>
    <cellStyle name="20% - Accent2 24 6 3 2" xfId="28327"/>
    <cellStyle name="20% - Accent2 24 6 4" xfId="20764"/>
    <cellStyle name="20% - Accent2 24 7" xfId="4985"/>
    <cellStyle name="20% - Accent2 24 7 2" xfId="8651"/>
    <cellStyle name="20% - Accent2 24 7 2 2" xfId="16158"/>
    <cellStyle name="20% - Accent2 24 7 2 2 2" xfId="32364"/>
    <cellStyle name="20% - Accent2 24 7 2 3" xfId="24857"/>
    <cellStyle name="20% - Accent2 24 7 3" xfId="12543"/>
    <cellStyle name="20% - Accent2 24 7 3 2" xfId="28749"/>
    <cellStyle name="20% - Accent2 24 7 4" xfId="21191"/>
    <cellStyle name="20% - Accent2 24 8" xfId="5657"/>
    <cellStyle name="20% - Accent2 24 8 2" xfId="13172"/>
    <cellStyle name="20% - Accent2 24 8 2 2" xfId="29378"/>
    <cellStyle name="20% - Accent2 24 8 3" xfId="21863"/>
    <cellStyle name="20% - Accent2 24 9" xfId="9584"/>
    <cellStyle name="20% - Accent2 24 9 2" xfId="25790"/>
    <cellStyle name="20% - Accent2 25" xfId="25"/>
    <cellStyle name="20% - Accent2 3" xfId="38"/>
    <cellStyle name="20% - Accent2 3 2" xfId="1273"/>
    <cellStyle name="20% - Accent2 3 3" xfId="959"/>
    <cellStyle name="20% - Accent2 4" xfId="39"/>
    <cellStyle name="20% - Accent2 4 2" xfId="1274"/>
    <cellStyle name="20% - Accent2 4 3" xfId="958"/>
    <cellStyle name="20% - Accent2 5" xfId="40"/>
    <cellStyle name="20% - Accent2 5 2" xfId="1275"/>
    <cellStyle name="20% - Accent2 5 3" xfId="957"/>
    <cellStyle name="20% - Accent2 6" xfId="41"/>
    <cellStyle name="20% - Accent2 6 2" xfId="1276"/>
    <cellStyle name="20% - Accent2 6 3" xfId="956"/>
    <cellStyle name="20% - Accent2 7" xfId="42"/>
    <cellStyle name="20% - Accent2 7 2" xfId="1277"/>
    <cellStyle name="20% - Accent2 7 3" xfId="955"/>
    <cellStyle name="20% - Accent2 8" xfId="43"/>
    <cellStyle name="20% - Accent2 8 2" xfId="1278"/>
    <cellStyle name="20% - Accent2 8 3" xfId="954"/>
    <cellStyle name="20% - Accent2 9" xfId="44"/>
    <cellStyle name="20% - Accent2 9 2" xfId="1279"/>
    <cellStyle name="20% - Accent2 9 3" xfId="953"/>
    <cellStyle name="20% - Accent3" xfId="16844" builtinId="38" customBuiltin="1"/>
    <cellStyle name="20% - Accent3 10" xfId="46"/>
    <cellStyle name="20% - Accent3 10 2" xfId="1281"/>
    <cellStyle name="20% - Accent3 10 3" xfId="951"/>
    <cellStyle name="20% - Accent3 11" xfId="47"/>
    <cellStyle name="20% - Accent3 11 2" xfId="1282"/>
    <cellStyle name="20% - Accent3 11 3" xfId="950"/>
    <cellStyle name="20% - Accent3 12" xfId="48"/>
    <cellStyle name="20% - Accent3 12 2" xfId="1283"/>
    <cellStyle name="20% - Accent3 12 3" xfId="949"/>
    <cellStyle name="20% - Accent3 13" xfId="49"/>
    <cellStyle name="20% - Accent3 13 2" xfId="1284"/>
    <cellStyle name="20% - Accent3 13 3" xfId="948"/>
    <cellStyle name="20% - Accent3 14" xfId="50"/>
    <cellStyle name="20% - Accent3 14 2" xfId="1285"/>
    <cellStyle name="20% - Accent3 14 3" xfId="947"/>
    <cellStyle name="20% - Accent3 15" xfId="51"/>
    <cellStyle name="20% - Accent3 15 2" xfId="1286"/>
    <cellStyle name="20% - Accent3 15 3" xfId="946"/>
    <cellStyle name="20% - Accent3 16" xfId="52"/>
    <cellStyle name="20% - Accent3 16 2" xfId="1287"/>
    <cellStyle name="20% - Accent3 16 3" xfId="945"/>
    <cellStyle name="20% - Accent3 17" xfId="53"/>
    <cellStyle name="20% - Accent3 17 2" xfId="1288"/>
    <cellStyle name="20% - Accent3 17 3" xfId="944"/>
    <cellStyle name="20% - Accent3 18" xfId="54"/>
    <cellStyle name="20% - Accent3 18 2" xfId="1289"/>
    <cellStyle name="20% - Accent3 18 3" xfId="943"/>
    <cellStyle name="20% - Accent3 19" xfId="55"/>
    <cellStyle name="20% - Accent3 19 2" xfId="1290"/>
    <cellStyle name="20% - Accent3 19 3" xfId="942"/>
    <cellStyle name="20% - Accent3 2" xfId="56"/>
    <cellStyle name="20% - Accent3 2 2" xfId="1291"/>
    <cellStyle name="20% - Accent3 2 3" xfId="941"/>
    <cellStyle name="20% - Accent3 20" xfId="57"/>
    <cellStyle name="20% - Accent3 20 2" xfId="1292"/>
    <cellStyle name="20% - Accent3 20 3" xfId="940"/>
    <cellStyle name="20% - Accent3 21" xfId="394"/>
    <cellStyle name="20% - Accent3 21 2" xfId="674"/>
    <cellStyle name="20% - Accent3 22" xfId="464"/>
    <cellStyle name="20% - Accent3 22 10" xfId="3936"/>
    <cellStyle name="20% - Accent3 22 10 2" xfId="7606"/>
    <cellStyle name="20% - Accent3 22 10 2 2" xfId="15113"/>
    <cellStyle name="20% - Accent3 22 10 2 2 2" xfId="31319"/>
    <cellStyle name="20% - Accent3 22 10 2 3" xfId="23812"/>
    <cellStyle name="20% - Accent3 22 10 3" xfId="11499"/>
    <cellStyle name="20% - Accent3 22 10 3 2" xfId="27705"/>
    <cellStyle name="20% - Accent3 22 10 4" xfId="20142"/>
    <cellStyle name="20% - Accent3 22 11" xfId="4361"/>
    <cellStyle name="20% - Accent3 22 11 2" xfId="8031"/>
    <cellStyle name="20% - Accent3 22 11 2 2" xfId="15538"/>
    <cellStyle name="20% - Accent3 22 11 2 2 2" xfId="31744"/>
    <cellStyle name="20% - Accent3 22 11 2 3" xfId="24237"/>
    <cellStyle name="20% - Accent3 22 11 3" xfId="11924"/>
    <cellStyle name="20% - Accent3 22 11 3 2" xfId="28130"/>
    <cellStyle name="20% - Accent3 22 11 4" xfId="20567"/>
    <cellStyle name="20% - Accent3 22 12" xfId="4784"/>
    <cellStyle name="20% - Accent3 22 12 2" xfId="8453"/>
    <cellStyle name="20% - Accent3 22 12 2 2" xfId="15960"/>
    <cellStyle name="20% - Accent3 22 12 2 2 2" xfId="32166"/>
    <cellStyle name="20% - Accent3 22 12 2 3" xfId="24659"/>
    <cellStyle name="20% - Accent3 22 12 3" xfId="12346"/>
    <cellStyle name="20% - Accent3 22 12 3 2" xfId="28552"/>
    <cellStyle name="20% - Accent3 22 12 4" xfId="20990"/>
    <cellStyle name="20% - Accent3 22 13" xfId="5271"/>
    <cellStyle name="20% - Accent3 22 13 2" xfId="12820"/>
    <cellStyle name="20% - Accent3 22 13 2 2" xfId="29026"/>
    <cellStyle name="20% - Accent3 22 13 3" xfId="21477"/>
    <cellStyle name="20% - Accent3 22 14" xfId="9387"/>
    <cellStyle name="20% - Accent3 22 14 2" xfId="25593"/>
    <cellStyle name="20% - Accent3 22 15" xfId="17903"/>
    <cellStyle name="20% - Accent3 22 2" xfId="495"/>
    <cellStyle name="20% - Accent3 22 2 10" xfId="5294"/>
    <cellStyle name="20% - Accent3 22 2 10 2" xfId="12843"/>
    <cellStyle name="20% - Accent3 22 2 10 2 2" xfId="29049"/>
    <cellStyle name="20% - Accent3 22 2 10 3" xfId="21500"/>
    <cellStyle name="20% - Accent3 22 2 11" xfId="9409"/>
    <cellStyle name="20% - Accent3 22 2 11 2" xfId="25615"/>
    <cellStyle name="20% - Accent3 22 2 12" xfId="17926"/>
    <cellStyle name="20% - Accent3 22 2 2" xfId="566"/>
    <cellStyle name="20% - Accent3 22 2 2 10" xfId="9476"/>
    <cellStyle name="20% - Accent3 22 2 2 10 2" xfId="25682"/>
    <cellStyle name="20% - Accent3 22 2 2 11" xfId="17994"/>
    <cellStyle name="20% - Accent3 22 2 2 2" xfId="1826"/>
    <cellStyle name="20% - Accent3 22 2 2 2 10" xfId="18133"/>
    <cellStyle name="20% - Accent3 22 2 2 2 2" xfId="2335"/>
    <cellStyle name="20% - Accent3 22 2 2 2 2 2" xfId="3182"/>
    <cellStyle name="20% - Accent3 22 2 2 2 2 2 2" xfId="6964"/>
    <cellStyle name="20% - Accent3 22 2 2 2 2 2 2 2" xfId="14475"/>
    <cellStyle name="20% - Accent3 22 2 2 2 2 2 2 2 2" xfId="30681"/>
    <cellStyle name="20% - Accent3 22 2 2 2 2 2 2 3" xfId="23170"/>
    <cellStyle name="20% - Accent3 22 2 2 2 2 2 3" xfId="10875"/>
    <cellStyle name="20% - Accent3 22 2 2 2 2 2 3 2" xfId="27081"/>
    <cellStyle name="20% - Accent3 22 2 2 2 2 2 4" xfId="19404"/>
    <cellStyle name="20% - Accent3 22 2 2 2 2 3" xfId="6119"/>
    <cellStyle name="20% - Accent3 22 2 2 2 2 3 2" xfId="13631"/>
    <cellStyle name="20% - Accent3 22 2 2 2 2 3 2 2" xfId="29837"/>
    <cellStyle name="20% - Accent3 22 2 2 2 2 3 3" xfId="22325"/>
    <cellStyle name="20% - Accent3 22 2 2 2 2 4" xfId="10031"/>
    <cellStyle name="20% - Accent3 22 2 2 2 2 4 2" xfId="26237"/>
    <cellStyle name="20% - Accent3 22 2 2 2 2 5" xfId="18559"/>
    <cellStyle name="20% - Accent3 22 2 2 2 3" xfId="2757"/>
    <cellStyle name="20% - Accent3 22 2 2 2 3 2" xfId="6541"/>
    <cellStyle name="20% - Accent3 22 2 2 2 3 2 2" xfId="14053"/>
    <cellStyle name="20% - Accent3 22 2 2 2 3 2 2 2" xfId="30259"/>
    <cellStyle name="20% - Accent3 22 2 2 2 3 2 3" xfId="22747"/>
    <cellStyle name="20% - Accent3 22 2 2 2 3 3" xfId="10453"/>
    <cellStyle name="20% - Accent3 22 2 2 2 3 3 2" xfId="26659"/>
    <cellStyle name="20% - Accent3 22 2 2 2 3 4" xfId="18981"/>
    <cellStyle name="20% - Accent3 22 2 2 2 4" xfId="3688"/>
    <cellStyle name="20% - Accent3 22 2 2 2 4 2" xfId="7398"/>
    <cellStyle name="20% - Accent3 22 2 2 2 4 2 2" xfId="14907"/>
    <cellStyle name="20% - Accent3 22 2 2 2 4 2 2 2" xfId="31113"/>
    <cellStyle name="20% - Accent3 22 2 2 2 4 2 3" xfId="23604"/>
    <cellStyle name="20% - Accent3 22 2 2 2 4 3" xfId="11298"/>
    <cellStyle name="20% - Accent3 22 2 2 2 4 3 2" xfId="27504"/>
    <cellStyle name="20% - Accent3 22 2 2 2 4 4" xfId="19899"/>
    <cellStyle name="20% - Accent3 22 2 2 2 5" xfId="4157"/>
    <cellStyle name="20% - Accent3 22 2 2 2 5 2" xfId="7827"/>
    <cellStyle name="20% - Accent3 22 2 2 2 5 2 2" xfId="15334"/>
    <cellStyle name="20% - Accent3 22 2 2 2 5 2 2 2" xfId="31540"/>
    <cellStyle name="20% - Accent3 22 2 2 2 5 2 3" xfId="24033"/>
    <cellStyle name="20% - Accent3 22 2 2 2 5 3" xfId="11720"/>
    <cellStyle name="20% - Accent3 22 2 2 2 5 3 2" xfId="27926"/>
    <cellStyle name="20% - Accent3 22 2 2 2 5 4" xfId="20363"/>
    <cellStyle name="20% - Accent3 22 2 2 2 6" xfId="4582"/>
    <cellStyle name="20% - Accent3 22 2 2 2 6 2" xfId="8252"/>
    <cellStyle name="20% - Accent3 22 2 2 2 6 2 2" xfId="15759"/>
    <cellStyle name="20% - Accent3 22 2 2 2 6 2 2 2" xfId="31965"/>
    <cellStyle name="20% - Accent3 22 2 2 2 6 2 3" xfId="24458"/>
    <cellStyle name="20% - Accent3 22 2 2 2 6 3" xfId="12145"/>
    <cellStyle name="20% - Accent3 22 2 2 2 6 3 2" xfId="28351"/>
    <cellStyle name="20% - Accent3 22 2 2 2 6 4" xfId="20788"/>
    <cellStyle name="20% - Accent3 22 2 2 2 7" xfId="5009"/>
    <cellStyle name="20% - Accent3 22 2 2 2 7 2" xfId="8675"/>
    <cellStyle name="20% - Accent3 22 2 2 2 7 2 2" xfId="16182"/>
    <cellStyle name="20% - Accent3 22 2 2 2 7 2 2 2" xfId="32388"/>
    <cellStyle name="20% - Accent3 22 2 2 2 7 2 3" xfId="24881"/>
    <cellStyle name="20% - Accent3 22 2 2 2 7 3" xfId="12567"/>
    <cellStyle name="20% - Accent3 22 2 2 2 7 3 2" xfId="28773"/>
    <cellStyle name="20% - Accent3 22 2 2 2 7 4" xfId="21215"/>
    <cellStyle name="20% - Accent3 22 2 2 2 8" xfId="5681"/>
    <cellStyle name="20% - Accent3 22 2 2 2 8 2" xfId="13196"/>
    <cellStyle name="20% - Accent3 22 2 2 2 8 2 2" xfId="29402"/>
    <cellStyle name="20% - Accent3 22 2 2 2 8 3" xfId="21887"/>
    <cellStyle name="20% - Accent3 22 2 2 2 9" xfId="9608"/>
    <cellStyle name="20% - Accent3 22 2 2 2 9 2" xfId="25814"/>
    <cellStyle name="20% - Accent3 22 2 2 3" xfId="2137"/>
    <cellStyle name="20% - Accent3 22 2 2 3 2" xfId="3050"/>
    <cellStyle name="20% - Accent3 22 2 2 3 2 2" xfId="6832"/>
    <cellStyle name="20% - Accent3 22 2 2 3 2 2 2" xfId="14343"/>
    <cellStyle name="20% - Accent3 22 2 2 3 2 2 2 2" xfId="30549"/>
    <cellStyle name="20% - Accent3 22 2 2 3 2 2 3" xfId="23038"/>
    <cellStyle name="20% - Accent3 22 2 2 3 2 3" xfId="10743"/>
    <cellStyle name="20% - Accent3 22 2 2 3 2 3 2" xfId="26949"/>
    <cellStyle name="20% - Accent3 22 2 2 3 2 4" xfId="19272"/>
    <cellStyle name="20% - Accent3 22 2 2 3 3" xfId="5976"/>
    <cellStyle name="20% - Accent3 22 2 2 3 3 2" xfId="13490"/>
    <cellStyle name="20% - Accent3 22 2 2 3 3 2 2" xfId="29696"/>
    <cellStyle name="20% - Accent3 22 2 2 3 3 3" xfId="22182"/>
    <cellStyle name="20% - Accent3 22 2 2 3 4" xfId="9899"/>
    <cellStyle name="20% - Accent3 22 2 2 3 4 2" xfId="26105"/>
    <cellStyle name="20% - Accent3 22 2 2 3 5" xfId="18426"/>
    <cellStyle name="20% - Accent3 22 2 2 4" xfId="2625"/>
    <cellStyle name="20% - Accent3 22 2 2 4 2" xfId="6409"/>
    <cellStyle name="20% - Accent3 22 2 2 4 2 2" xfId="13921"/>
    <cellStyle name="20% - Accent3 22 2 2 4 2 2 2" xfId="30127"/>
    <cellStyle name="20% - Accent3 22 2 2 4 2 3" xfId="22615"/>
    <cellStyle name="20% - Accent3 22 2 2 4 3" xfId="10321"/>
    <cellStyle name="20% - Accent3 22 2 2 4 3 2" xfId="26527"/>
    <cellStyle name="20% - Accent3 22 2 2 4 4" xfId="18849"/>
    <cellStyle name="20% - Accent3 22 2 2 5" xfId="3501"/>
    <cellStyle name="20% - Accent3 22 2 2 5 2" xfId="7259"/>
    <cellStyle name="20% - Accent3 22 2 2 5 2 2" xfId="14769"/>
    <cellStyle name="20% - Accent3 22 2 2 5 2 2 2" xfId="30975"/>
    <cellStyle name="20% - Accent3 22 2 2 5 2 3" xfId="23465"/>
    <cellStyle name="20% - Accent3 22 2 2 5 3" xfId="11166"/>
    <cellStyle name="20% - Accent3 22 2 2 5 3 2" xfId="27372"/>
    <cellStyle name="20% - Accent3 22 2 2 5 4" xfId="19719"/>
    <cellStyle name="20% - Accent3 22 2 2 6" xfId="4025"/>
    <cellStyle name="20% - Accent3 22 2 2 6 2" xfId="7695"/>
    <cellStyle name="20% - Accent3 22 2 2 6 2 2" xfId="15202"/>
    <cellStyle name="20% - Accent3 22 2 2 6 2 2 2" xfId="31408"/>
    <cellStyle name="20% - Accent3 22 2 2 6 2 3" xfId="23901"/>
    <cellStyle name="20% - Accent3 22 2 2 6 3" xfId="11588"/>
    <cellStyle name="20% - Accent3 22 2 2 6 3 2" xfId="27794"/>
    <cellStyle name="20% - Accent3 22 2 2 6 4" xfId="20231"/>
    <cellStyle name="20% - Accent3 22 2 2 7" xfId="4450"/>
    <cellStyle name="20% - Accent3 22 2 2 7 2" xfId="8120"/>
    <cellStyle name="20% - Accent3 22 2 2 7 2 2" xfId="15627"/>
    <cellStyle name="20% - Accent3 22 2 2 7 2 2 2" xfId="31833"/>
    <cellStyle name="20% - Accent3 22 2 2 7 2 3" xfId="24326"/>
    <cellStyle name="20% - Accent3 22 2 2 7 3" xfId="12013"/>
    <cellStyle name="20% - Accent3 22 2 2 7 3 2" xfId="28219"/>
    <cellStyle name="20% - Accent3 22 2 2 7 4" xfId="20656"/>
    <cellStyle name="20% - Accent3 22 2 2 8" xfId="4875"/>
    <cellStyle name="20% - Accent3 22 2 2 8 2" xfId="8543"/>
    <cellStyle name="20% - Accent3 22 2 2 8 2 2" xfId="16050"/>
    <cellStyle name="20% - Accent3 22 2 2 8 2 2 2" xfId="32256"/>
    <cellStyle name="20% - Accent3 22 2 2 8 2 3" xfId="24749"/>
    <cellStyle name="20% - Accent3 22 2 2 8 3" xfId="12435"/>
    <cellStyle name="20% - Accent3 22 2 2 8 3 2" xfId="28641"/>
    <cellStyle name="20% - Accent3 22 2 2 8 4" xfId="21081"/>
    <cellStyle name="20% - Accent3 22 2 2 9" xfId="5361"/>
    <cellStyle name="20% - Accent3 22 2 2 9 2" xfId="12910"/>
    <cellStyle name="20% - Accent3 22 2 2 9 2 2" xfId="29116"/>
    <cellStyle name="20% - Accent3 22 2 2 9 3" xfId="21567"/>
    <cellStyle name="20% - Accent3 22 2 3" xfId="1827"/>
    <cellStyle name="20% - Accent3 22 2 3 10" xfId="18134"/>
    <cellStyle name="20% - Accent3 22 2 3 2" xfId="2336"/>
    <cellStyle name="20% - Accent3 22 2 3 2 2" xfId="3183"/>
    <cellStyle name="20% - Accent3 22 2 3 2 2 2" xfId="6965"/>
    <cellStyle name="20% - Accent3 22 2 3 2 2 2 2" xfId="14476"/>
    <cellStyle name="20% - Accent3 22 2 3 2 2 2 2 2" xfId="30682"/>
    <cellStyle name="20% - Accent3 22 2 3 2 2 2 3" xfId="23171"/>
    <cellStyle name="20% - Accent3 22 2 3 2 2 3" xfId="10876"/>
    <cellStyle name="20% - Accent3 22 2 3 2 2 3 2" xfId="27082"/>
    <cellStyle name="20% - Accent3 22 2 3 2 2 4" xfId="19405"/>
    <cellStyle name="20% - Accent3 22 2 3 2 3" xfId="6120"/>
    <cellStyle name="20% - Accent3 22 2 3 2 3 2" xfId="13632"/>
    <cellStyle name="20% - Accent3 22 2 3 2 3 2 2" xfId="29838"/>
    <cellStyle name="20% - Accent3 22 2 3 2 3 3" xfId="22326"/>
    <cellStyle name="20% - Accent3 22 2 3 2 4" xfId="10032"/>
    <cellStyle name="20% - Accent3 22 2 3 2 4 2" xfId="26238"/>
    <cellStyle name="20% - Accent3 22 2 3 2 5" xfId="18560"/>
    <cellStyle name="20% - Accent3 22 2 3 3" xfId="2758"/>
    <cellStyle name="20% - Accent3 22 2 3 3 2" xfId="6542"/>
    <cellStyle name="20% - Accent3 22 2 3 3 2 2" xfId="14054"/>
    <cellStyle name="20% - Accent3 22 2 3 3 2 2 2" xfId="30260"/>
    <cellStyle name="20% - Accent3 22 2 3 3 2 3" xfId="22748"/>
    <cellStyle name="20% - Accent3 22 2 3 3 3" xfId="10454"/>
    <cellStyle name="20% - Accent3 22 2 3 3 3 2" xfId="26660"/>
    <cellStyle name="20% - Accent3 22 2 3 3 4" xfId="18982"/>
    <cellStyle name="20% - Accent3 22 2 3 4" xfId="3689"/>
    <cellStyle name="20% - Accent3 22 2 3 4 2" xfId="7399"/>
    <cellStyle name="20% - Accent3 22 2 3 4 2 2" xfId="14908"/>
    <cellStyle name="20% - Accent3 22 2 3 4 2 2 2" xfId="31114"/>
    <cellStyle name="20% - Accent3 22 2 3 4 2 3" xfId="23605"/>
    <cellStyle name="20% - Accent3 22 2 3 4 3" xfId="11299"/>
    <cellStyle name="20% - Accent3 22 2 3 4 3 2" xfId="27505"/>
    <cellStyle name="20% - Accent3 22 2 3 4 4" xfId="19900"/>
    <cellStyle name="20% - Accent3 22 2 3 5" xfId="4158"/>
    <cellStyle name="20% - Accent3 22 2 3 5 2" xfId="7828"/>
    <cellStyle name="20% - Accent3 22 2 3 5 2 2" xfId="15335"/>
    <cellStyle name="20% - Accent3 22 2 3 5 2 2 2" xfId="31541"/>
    <cellStyle name="20% - Accent3 22 2 3 5 2 3" xfId="24034"/>
    <cellStyle name="20% - Accent3 22 2 3 5 3" xfId="11721"/>
    <cellStyle name="20% - Accent3 22 2 3 5 3 2" xfId="27927"/>
    <cellStyle name="20% - Accent3 22 2 3 5 4" xfId="20364"/>
    <cellStyle name="20% - Accent3 22 2 3 6" xfId="4583"/>
    <cellStyle name="20% - Accent3 22 2 3 6 2" xfId="8253"/>
    <cellStyle name="20% - Accent3 22 2 3 6 2 2" xfId="15760"/>
    <cellStyle name="20% - Accent3 22 2 3 6 2 2 2" xfId="31966"/>
    <cellStyle name="20% - Accent3 22 2 3 6 2 3" xfId="24459"/>
    <cellStyle name="20% - Accent3 22 2 3 6 3" xfId="12146"/>
    <cellStyle name="20% - Accent3 22 2 3 6 3 2" xfId="28352"/>
    <cellStyle name="20% - Accent3 22 2 3 6 4" xfId="20789"/>
    <cellStyle name="20% - Accent3 22 2 3 7" xfId="5010"/>
    <cellStyle name="20% - Accent3 22 2 3 7 2" xfId="8676"/>
    <cellStyle name="20% - Accent3 22 2 3 7 2 2" xfId="16183"/>
    <cellStyle name="20% - Accent3 22 2 3 7 2 2 2" xfId="32389"/>
    <cellStyle name="20% - Accent3 22 2 3 7 2 3" xfId="24882"/>
    <cellStyle name="20% - Accent3 22 2 3 7 3" xfId="12568"/>
    <cellStyle name="20% - Accent3 22 2 3 7 3 2" xfId="28774"/>
    <cellStyle name="20% - Accent3 22 2 3 7 4" xfId="21216"/>
    <cellStyle name="20% - Accent3 22 2 3 8" xfId="5682"/>
    <cellStyle name="20% - Accent3 22 2 3 8 2" xfId="13197"/>
    <cellStyle name="20% - Accent3 22 2 3 8 2 2" xfId="29403"/>
    <cellStyle name="20% - Accent3 22 2 3 8 3" xfId="21888"/>
    <cellStyle name="20% - Accent3 22 2 3 9" xfId="9609"/>
    <cellStyle name="20% - Accent3 22 2 3 9 2" xfId="25815"/>
    <cellStyle name="20% - Accent3 22 2 4" xfId="2070"/>
    <cellStyle name="20% - Accent3 22 2 4 2" xfId="2983"/>
    <cellStyle name="20% - Accent3 22 2 4 2 2" xfId="6765"/>
    <cellStyle name="20% - Accent3 22 2 4 2 2 2" xfId="14276"/>
    <cellStyle name="20% - Accent3 22 2 4 2 2 2 2" xfId="30482"/>
    <cellStyle name="20% - Accent3 22 2 4 2 2 3" xfId="22971"/>
    <cellStyle name="20% - Accent3 22 2 4 2 3" xfId="10676"/>
    <cellStyle name="20% - Accent3 22 2 4 2 3 2" xfId="26882"/>
    <cellStyle name="20% - Accent3 22 2 4 2 4" xfId="19205"/>
    <cellStyle name="20% - Accent3 22 2 4 3" xfId="5909"/>
    <cellStyle name="20% - Accent3 22 2 4 3 2" xfId="13423"/>
    <cellStyle name="20% - Accent3 22 2 4 3 2 2" xfId="29629"/>
    <cellStyle name="20% - Accent3 22 2 4 3 3" xfId="22115"/>
    <cellStyle name="20% - Accent3 22 2 4 4" xfId="9832"/>
    <cellStyle name="20% - Accent3 22 2 4 4 2" xfId="26038"/>
    <cellStyle name="20% - Accent3 22 2 4 5" xfId="18359"/>
    <cellStyle name="20% - Accent3 22 2 5" xfId="2558"/>
    <cellStyle name="20% - Accent3 22 2 5 2" xfId="6342"/>
    <cellStyle name="20% - Accent3 22 2 5 2 2" xfId="13854"/>
    <cellStyle name="20% - Accent3 22 2 5 2 2 2" xfId="30060"/>
    <cellStyle name="20% - Accent3 22 2 5 2 3" xfId="22548"/>
    <cellStyle name="20% - Accent3 22 2 5 3" xfId="10254"/>
    <cellStyle name="20% - Accent3 22 2 5 3 2" xfId="26460"/>
    <cellStyle name="20% - Accent3 22 2 5 4" xfId="18782"/>
    <cellStyle name="20% - Accent3 22 2 6" xfId="3434"/>
    <cellStyle name="20% - Accent3 22 2 6 2" xfId="7192"/>
    <cellStyle name="20% - Accent3 22 2 6 2 2" xfId="14702"/>
    <cellStyle name="20% - Accent3 22 2 6 2 2 2" xfId="30908"/>
    <cellStyle name="20% - Accent3 22 2 6 2 3" xfId="23398"/>
    <cellStyle name="20% - Accent3 22 2 6 3" xfId="11099"/>
    <cellStyle name="20% - Accent3 22 2 6 3 2" xfId="27305"/>
    <cellStyle name="20% - Accent3 22 2 6 4" xfId="19652"/>
    <cellStyle name="20% - Accent3 22 2 7" xfId="3958"/>
    <cellStyle name="20% - Accent3 22 2 7 2" xfId="7628"/>
    <cellStyle name="20% - Accent3 22 2 7 2 2" xfId="15135"/>
    <cellStyle name="20% - Accent3 22 2 7 2 2 2" xfId="31341"/>
    <cellStyle name="20% - Accent3 22 2 7 2 3" xfId="23834"/>
    <cellStyle name="20% - Accent3 22 2 7 3" xfId="11521"/>
    <cellStyle name="20% - Accent3 22 2 7 3 2" xfId="27727"/>
    <cellStyle name="20% - Accent3 22 2 7 4" xfId="20164"/>
    <cellStyle name="20% - Accent3 22 2 8" xfId="4383"/>
    <cellStyle name="20% - Accent3 22 2 8 2" xfId="8053"/>
    <cellStyle name="20% - Accent3 22 2 8 2 2" xfId="15560"/>
    <cellStyle name="20% - Accent3 22 2 8 2 2 2" xfId="31766"/>
    <cellStyle name="20% - Accent3 22 2 8 2 3" xfId="24259"/>
    <cellStyle name="20% - Accent3 22 2 8 3" xfId="11946"/>
    <cellStyle name="20% - Accent3 22 2 8 3 2" xfId="28152"/>
    <cellStyle name="20% - Accent3 22 2 8 4" xfId="20589"/>
    <cellStyle name="20% - Accent3 22 2 9" xfId="4807"/>
    <cellStyle name="20% - Accent3 22 2 9 2" xfId="8476"/>
    <cellStyle name="20% - Accent3 22 2 9 2 2" xfId="15983"/>
    <cellStyle name="20% - Accent3 22 2 9 2 2 2" xfId="32189"/>
    <cellStyle name="20% - Accent3 22 2 9 2 3" xfId="24682"/>
    <cellStyle name="20% - Accent3 22 2 9 3" xfId="12368"/>
    <cellStyle name="20% - Accent3 22 2 9 3 2" xfId="28574"/>
    <cellStyle name="20% - Accent3 22 2 9 4" xfId="21013"/>
    <cellStyle name="20% - Accent3 22 3" xfId="517"/>
    <cellStyle name="20% - Accent3 22 3 10" xfId="5316"/>
    <cellStyle name="20% - Accent3 22 3 10 2" xfId="12865"/>
    <cellStyle name="20% - Accent3 22 3 10 2 2" xfId="29071"/>
    <cellStyle name="20% - Accent3 22 3 10 3" xfId="21522"/>
    <cellStyle name="20% - Accent3 22 3 11" xfId="9431"/>
    <cellStyle name="20% - Accent3 22 3 11 2" xfId="25637"/>
    <cellStyle name="20% - Accent3 22 3 12" xfId="17948"/>
    <cellStyle name="20% - Accent3 22 3 2" xfId="588"/>
    <cellStyle name="20% - Accent3 22 3 2 10" xfId="9498"/>
    <cellStyle name="20% - Accent3 22 3 2 10 2" xfId="25704"/>
    <cellStyle name="20% - Accent3 22 3 2 11" xfId="18016"/>
    <cellStyle name="20% - Accent3 22 3 2 2" xfId="1828"/>
    <cellStyle name="20% - Accent3 22 3 2 2 10" xfId="18135"/>
    <cellStyle name="20% - Accent3 22 3 2 2 2" xfId="2337"/>
    <cellStyle name="20% - Accent3 22 3 2 2 2 2" xfId="3184"/>
    <cellStyle name="20% - Accent3 22 3 2 2 2 2 2" xfId="6966"/>
    <cellStyle name="20% - Accent3 22 3 2 2 2 2 2 2" xfId="14477"/>
    <cellStyle name="20% - Accent3 22 3 2 2 2 2 2 2 2" xfId="30683"/>
    <cellStyle name="20% - Accent3 22 3 2 2 2 2 2 3" xfId="23172"/>
    <cellStyle name="20% - Accent3 22 3 2 2 2 2 3" xfId="10877"/>
    <cellStyle name="20% - Accent3 22 3 2 2 2 2 3 2" xfId="27083"/>
    <cellStyle name="20% - Accent3 22 3 2 2 2 2 4" xfId="19406"/>
    <cellStyle name="20% - Accent3 22 3 2 2 2 3" xfId="6121"/>
    <cellStyle name="20% - Accent3 22 3 2 2 2 3 2" xfId="13633"/>
    <cellStyle name="20% - Accent3 22 3 2 2 2 3 2 2" xfId="29839"/>
    <cellStyle name="20% - Accent3 22 3 2 2 2 3 3" xfId="22327"/>
    <cellStyle name="20% - Accent3 22 3 2 2 2 4" xfId="10033"/>
    <cellStyle name="20% - Accent3 22 3 2 2 2 4 2" xfId="26239"/>
    <cellStyle name="20% - Accent3 22 3 2 2 2 5" xfId="18561"/>
    <cellStyle name="20% - Accent3 22 3 2 2 3" xfId="2759"/>
    <cellStyle name="20% - Accent3 22 3 2 2 3 2" xfId="6543"/>
    <cellStyle name="20% - Accent3 22 3 2 2 3 2 2" xfId="14055"/>
    <cellStyle name="20% - Accent3 22 3 2 2 3 2 2 2" xfId="30261"/>
    <cellStyle name="20% - Accent3 22 3 2 2 3 2 3" xfId="22749"/>
    <cellStyle name="20% - Accent3 22 3 2 2 3 3" xfId="10455"/>
    <cellStyle name="20% - Accent3 22 3 2 2 3 3 2" xfId="26661"/>
    <cellStyle name="20% - Accent3 22 3 2 2 3 4" xfId="18983"/>
    <cellStyle name="20% - Accent3 22 3 2 2 4" xfId="3690"/>
    <cellStyle name="20% - Accent3 22 3 2 2 4 2" xfId="7400"/>
    <cellStyle name="20% - Accent3 22 3 2 2 4 2 2" xfId="14909"/>
    <cellStyle name="20% - Accent3 22 3 2 2 4 2 2 2" xfId="31115"/>
    <cellStyle name="20% - Accent3 22 3 2 2 4 2 3" xfId="23606"/>
    <cellStyle name="20% - Accent3 22 3 2 2 4 3" xfId="11300"/>
    <cellStyle name="20% - Accent3 22 3 2 2 4 3 2" xfId="27506"/>
    <cellStyle name="20% - Accent3 22 3 2 2 4 4" xfId="19901"/>
    <cellStyle name="20% - Accent3 22 3 2 2 5" xfId="4159"/>
    <cellStyle name="20% - Accent3 22 3 2 2 5 2" xfId="7829"/>
    <cellStyle name="20% - Accent3 22 3 2 2 5 2 2" xfId="15336"/>
    <cellStyle name="20% - Accent3 22 3 2 2 5 2 2 2" xfId="31542"/>
    <cellStyle name="20% - Accent3 22 3 2 2 5 2 3" xfId="24035"/>
    <cellStyle name="20% - Accent3 22 3 2 2 5 3" xfId="11722"/>
    <cellStyle name="20% - Accent3 22 3 2 2 5 3 2" xfId="27928"/>
    <cellStyle name="20% - Accent3 22 3 2 2 5 4" xfId="20365"/>
    <cellStyle name="20% - Accent3 22 3 2 2 6" xfId="4584"/>
    <cellStyle name="20% - Accent3 22 3 2 2 6 2" xfId="8254"/>
    <cellStyle name="20% - Accent3 22 3 2 2 6 2 2" xfId="15761"/>
    <cellStyle name="20% - Accent3 22 3 2 2 6 2 2 2" xfId="31967"/>
    <cellStyle name="20% - Accent3 22 3 2 2 6 2 3" xfId="24460"/>
    <cellStyle name="20% - Accent3 22 3 2 2 6 3" xfId="12147"/>
    <cellStyle name="20% - Accent3 22 3 2 2 6 3 2" xfId="28353"/>
    <cellStyle name="20% - Accent3 22 3 2 2 6 4" xfId="20790"/>
    <cellStyle name="20% - Accent3 22 3 2 2 7" xfId="5011"/>
    <cellStyle name="20% - Accent3 22 3 2 2 7 2" xfId="8677"/>
    <cellStyle name="20% - Accent3 22 3 2 2 7 2 2" xfId="16184"/>
    <cellStyle name="20% - Accent3 22 3 2 2 7 2 2 2" xfId="32390"/>
    <cellStyle name="20% - Accent3 22 3 2 2 7 2 3" xfId="24883"/>
    <cellStyle name="20% - Accent3 22 3 2 2 7 3" xfId="12569"/>
    <cellStyle name="20% - Accent3 22 3 2 2 7 3 2" xfId="28775"/>
    <cellStyle name="20% - Accent3 22 3 2 2 7 4" xfId="21217"/>
    <cellStyle name="20% - Accent3 22 3 2 2 8" xfId="5683"/>
    <cellStyle name="20% - Accent3 22 3 2 2 8 2" xfId="13198"/>
    <cellStyle name="20% - Accent3 22 3 2 2 8 2 2" xfId="29404"/>
    <cellStyle name="20% - Accent3 22 3 2 2 8 3" xfId="21889"/>
    <cellStyle name="20% - Accent3 22 3 2 2 9" xfId="9610"/>
    <cellStyle name="20% - Accent3 22 3 2 2 9 2" xfId="25816"/>
    <cellStyle name="20% - Accent3 22 3 2 3" xfId="2159"/>
    <cellStyle name="20% - Accent3 22 3 2 3 2" xfId="3072"/>
    <cellStyle name="20% - Accent3 22 3 2 3 2 2" xfId="6854"/>
    <cellStyle name="20% - Accent3 22 3 2 3 2 2 2" xfId="14365"/>
    <cellStyle name="20% - Accent3 22 3 2 3 2 2 2 2" xfId="30571"/>
    <cellStyle name="20% - Accent3 22 3 2 3 2 2 3" xfId="23060"/>
    <cellStyle name="20% - Accent3 22 3 2 3 2 3" xfId="10765"/>
    <cellStyle name="20% - Accent3 22 3 2 3 2 3 2" xfId="26971"/>
    <cellStyle name="20% - Accent3 22 3 2 3 2 4" xfId="19294"/>
    <cellStyle name="20% - Accent3 22 3 2 3 3" xfId="5998"/>
    <cellStyle name="20% - Accent3 22 3 2 3 3 2" xfId="13512"/>
    <cellStyle name="20% - Accent3 22 3 2 3 3 2 2" xfId="29718"/>
    <cellStyle name="20% - Accent3 22 3 2 3 3 3" xfId="22204"/>
    <cellStyle name="20% - Accent3 22 3 2 3 4" xfId="9921"/>
    <cellStyle name="20% - Accent3 22 3 2 3 4 2" xfId="26127"/>
    <cellStyle name="20% - Accent3 22 3 2 3 5" xfId="18448"/>
    <cellStyle name="20% - Accent3 22 3 2 4" xfId="2647"/>
    <cellStyle name="20% - Accent3 22 3 2 4 2" xfId="6431"/>
    <cellStyle name="20% - Accent3 22 3 2 4 2 2" xfId="13943"/>
    <cellStyle name="20% - Accent3 22 3 2 4 2 2 2" xfId="30149"/>
    <cellStyle name="20% - Accent3 22 3 2 4 2 3" xfId="22637"/>
    <cellStyle name="20% - Accent3 22 3 2 4 3" xfId="10343"/>
    <cellStyle name="20% - Accent3 22 3 2 4 3 2" xfId="26549"/>
    <cellStyle name="20% - Accent3 22 3 2 4 4" xfId="18871"/>
    <cellStyle name="20% - Accent3 22 3 2 5" xfId="3523"/>
    <cellStyle name="20% - Accent3 22 3 2 5 2" xfId="7281"/>
    <cellStyle name="20% - Accent3 22 3 2 5 2 2" xfId="14791"/>
    <cellStyle name="20% - Accent3 22 3 2 5 2 2 2" xfId="30997"/>
    <cellStyle name="20% - Accent3 22 3 2 5 2 3" xfId="23487"/>
    <cellStyle name="20% - Accent3 22 3 2 5 3" xfId="11188"/>
    <cellStyle name="20% - Accent3 22 3 2 5 3 2" xfId="27394"/>
    <cellStyle name="20% - Accent3 22 3 2 5 4" xfId="19741"/>
    <cellStyle name="20% - Accent3 22 3 2 6" xfId="4047"/>
    <cellStyle name="20% - Accent3 22 3 2 6 2" xfId="7717"/>
    <cellStyle name="20% - Accent3 22 3 2 6 2 2" xfId="15224"/>
    <cellStyle name="20% - Accent3 22 3 2 6 2 2 2" xfId="31430"/>
    <cellStyle name="20% - Accent3 22 3 2 6 2 3" xfId="23923"/>
    <cellStyle name="20% - Accent3 22 3 2 6 3" xfId="11610"/>
    <cellStyle name="20% - Accent3 22 3 2 6 3 2" xfId="27816"/>
    <cellStyle name="20% - Accent3 22 3 2 6 4" xfId="20253"/>
    <cellStyle name="20% - Accent3 22 3 2 7" xfId="4472"/>
    <cellStyle name="20% - Accent3 22 3 2 7 2" xfId="8142"/>
    <cellStyle name="20% - Accent3 22 3 2 7 2 2" xfId="15649"/>
    <cellStyle name="20% - Accent3 22 3 2 7 2 2 2" xfId="31855"/>
    <cellStyle name="20% - Accent3 22 3 2 7 2 3" xfId="24348"/>
    <cellStyle name="20% - Accent3 22 3 2 7 3" xfId="12035"/>
    <cellStyle name="20% - Accent3 22 3 2 7 3 2" xfId="28241"/>
    <cellStyle name="20% - Accent3 22 3 2 7 4" xfId="20678"/>
    <cellStyle name="20% - Accent3 22 3 2 8" xfId="4897"/>
    <cellStyle name="20% - Accent3 22 3 2 8 2" xfId="8565"/>
    <cellStyle name="20% - Accent3 22 3 2 8 2 2" xfId="16072"/>
    <cellStyle name="20% - Accent3 22 3 2 8 2 2 2" xfId="32278"/>
    <cellStyle name="20% - Accent3 22 3 2 8 2 3" xfId="24771"/>
    <cellStyle name="20% - Accent3 22 3 2 8 3" xfId="12457"/>
    <cellStyle name="20% - Accent3 22 3 2 8 3 2" xfId="28663"/>
    <cellStyle name="20% - Accent3 22 3 2 8 4" xfId="21103"/>
    <cellStyle name="20% - Accent3 22 3 2 9" xfId="5383"/>
    <cellStyle name="20% - Accent3 22 3 2 9 2" xfId="12932"/>
    <cellStyle name="20% - Accent3 22 3 2 9 2 2" xfId="29138"/>
    <cellStyle name="20% - Accent3 22 3 2 9 3" xfId="21589"/>
    <cellStyle name="20% - Accent3 22 3 3" xfId="1829"/>
    <cellStyle name="20% - Accent3 22 3 3 10" xfId="18136"/>
    <cellStyle name="20% - Accent3 22 3 3 2" xfId="2338"/>
    <cellStyle name="20% - Accent3 22 3 3 2 2" xfId="3185"/>
    <cellStyle name="20% - Accent3 22 3 3 2 2 2" xfId="6967"/>
    <cellStyle name="20% - Accent3 22 3 3 2 2 2 2" xfId="14478"/>
    <cellStyle name="20% - Accent3 22 3 3 2 2 2 2 2" xfId="30684"/>
    <cellStyle name="20% - Accent3 22 3 3 2 2 2 3" xfId="23173"/>
    <cellStyle name="20% - Accent3 22 3 3 2 2 3" xfId="10878"/>
    <cellStyle name="20% - Accent3 22 3 3 2 2 3 2" xfId="27084"/>
    <cellStyle name="20% - Accent3 22 3 3 2 2 4" xfId="19407"/>
    <cellStyle name="20% - Accent3 22 3 3 2 3" xfId="6122"/>
    <cellStyle name="20% - Accent3 22 3 3 2 3 2" xfId="13634"/>
    <cellStyle name="20% - Accent3 22 3 3 2 3 2 2" xfId="29840"/>
    <cellStyle name="20% - Accent3 22 3 3 2 3 3" xfId="22328"/>
    <cellStyle name="20% - Accent3 22 3 3 2 4" xfId="10034"/>
    <cellStyle name="20% - Accent3 22 3 3 2 4 2" xfId="26240"/>
    <cellStyle name="20% - Accent3 22 3 3 2 5" xfId="18562"/>
    <cellStyle name="20% - Accent3 22 3 3 3" xfId="2760"/>
    <cellStyle name="20% - Accent3 22 3 3 3 2" xfId="6544"/>
    <cellStyle name="20% - Accent3 22 3 3 3 2 2" xfId="14056"/>
    <cellStyle name="20% - Accent3 22 3 3 3 2 2 2" xfId="30262"/>
    <cellStyle name="20% - Accent3 22 3 3 3 2 3" xfId="22750"/>
    <cellStyle name="20% - Accent3 22 3 3 3 3" xfId="10456"/>
    <cellStyle name="20% - Accent3 22 3 3 3 3 2" xfId="26662"/>
    <cellStyle name="20% - Accent3 22 3 3 3 4" xfId="18984"/>
    <cellStyle name="20% - Accent3 22 3 3 4" xfId="3691"/>
    <cellStyle name="20% - Accent3 22 3 3 4 2" xfId="7401"/>
    <cellStyle name="20% - Accent3 22 3 3 4 2 2" xfId="14910"/>
    <cellStyle name="20% - Accent3 22 3 3 4 2 2 2" xfId="31116"/>
    <cellStyle name="20% - Accent3 22 3 3 4 2 3" xfId="23607"/>
    <cellStyle name="20% - Accent3 22 3 3 4 3" xfId="11301"/>
    <cellStyle name="20% - Accent3 22 3 3 4 3 2" xfId="27507"/>
    <cellStyle name="20% - Accent3 22 3 3 4 4" xfId="19902"/>
    <cellStyle name="20% - Accent3 22 3 3 5" xfId="4160"/>
    <cellStyle name="20% - Accent3 22 3 3 5 2" xfId="7830"/>
    <cellStyle name="20% - Accent3 22 3 3 5 2 2" xfId="15337"/>
    <cellStyle name="20% - Accent3 22 3 3 5 2 2 2" xfId="31543"/>
    <cellStyle name="20% - Accent3 22 3 3 5 2 3" xfId="24036"/>
    <cellStyle name="20% - Accent3 22 3 3 5 3" xfId="11723"/>
    <cellStyle name="20% - Accent3 22 3 3 5 3 2" xfId="27929"/>
    <cellStyle name="20% - Accent3 22 3 3 5 4" xfId="20366"/>
    <cellStyle name="20% - Accent3 22 3 3 6" xfId="4585"/>
    <cellStyle name="20% - Accent3 22 3 3 6 2" xfId="8255"/>
    <cellStyle name="20% - Accent3 22 3 3 6 2 2" xfId="15762"/>
    <cellStyle name="20% - Accent3 22 3 3 6 2 2 2" xfId="31968"/>
    <cellStyle name="20% - Accent3 22 3 3 6 2 3" xfId="24461"/>
    <cellStyle name="20% - Accent3 22 3 3 6 3" xfId="12148"/>
    <cellStyle name="20% - Accent3 22 3 3 6 3 2" xfId="28354"/>
    <cellStyle name="20% - Accent3 22 3 3 6 4" xfId="20791"/>
    <cellStyle name="20% - Accent3 22 3 3 7" xfId="5012"/>
    <cellStyle name="20% - Accent3 22 3 3 7 2" xfId="8678"/>
    <cellStyle name="20% - Accent3 22 3 3 7 2 2" xfId="16185"/>
    <cellStyle name="20% - Accent3 22 3 3 7 2 2 2" xfId="32391"/>
    <cellStyle name="20% - Accent3 22 3 3 7 2 3" xfId="24884"/>
    <cellStyle name="20% - Accent3 22 3 3 7 3" xfId="12570"/>
    <cellStyle name="20% - Accent3 22 3 3 7 3 2" xfId="28776"/>
    <cellStyle name="20% - Accent3 22 3 3 7 4" xfId="21218"/>
    <cellStyle name="20% - Accent3 22 3 3 8" xfId="5684"/>
    <cellStyle name="20% - Accent3 22 3 3 8 2" xfId="13199"/>
    <cellStyle name="20% - Accent3 22 3 3 8 2 2" xfId="29405"/>
    <cellStyle name="20% - Accent3 22 3 3 8 3" xfId="21890"/>
    <cellStyle name="20% - Accent3 22 3 3 9" xfId="9611"/>
    <cellStyle name="20% - Accent3 22 3 3 9 2" xfId="25817"/>
    <cellStyle name="20% - Accent3 22 3 4" xfId="2092"/>
    <cellStyle name="20% - Accent3 22 3 4 2" xfId="3005"/>
    <cellStyle name="20% - Accent3 22 3 4 2 2" xfId="6787"/>
    <cellStyle name="20% - Accent3 22 3 4 2 2 2" xfId="14298"/>
    <cellStyle name="20% - Accent3 22 3 4 2 2 2 2" xfId="30504"/>
    <cellStyle name="20% - Accent3 22 3 4 2 2 3" xfId="22993"/>
    <cellStyle name="20% - Accent3 22 3 4 2 3" xfId="10698"/>
    <cellStyle name="20% - Accent3 22 3 4 2 3 2" xfId="26904"/>
    <cellStyle name="20% - Accent3 22 3 4 2 4" xfId="19227"/>
    <cellStyle name="20% - Accent3 22 3 4 3" xfId="5931"/>
    <cellStyle name="20% - Accent3 22 3 4 3 2" xfId="13445"/>
    <cellStyle name="20% - Accent3 22 3 4 3 2 2" xfId="29651"/>
    <cellStyle name="20% - Accent3 22 3 4 3 3" xfId="22137"/>
    <cellStyle name="20% - Accent3 22 3 4 4" xfId="9854"/>
    <cellStyle name="20% - Accent3 22 3 4 4 2" xfId="26060"/>
    <cellStyle name="20% - Accent3 22 3 4 5" xfId="18381"/>
    <cellStyle name="20% - Accent3 22 3 5" xfId="2580"/>
    <cellStyle name="20% - Accent3 22 3 5 2" xfId="6364"/>
    <cellStyle name="20% - Accent3 22 3 5 2 2" xfId="13876"/>
    <cellStyle name="20% - Accent3 22 3 5 2 2 2" xfId="30082"/>
    <cellStyle name="20% - Accent3 22 3 5 2 3" xfId="22570"/>
    <cellStyle name="20% - Accent3 22 3 5 3" xfId="10276"/>
    <cellStyle name="20% - Accent3 22 3 5 3 2" xfId="26482"/>
    <cellStyle name="20% - Accent3 22 3 5 4" xfId="18804"/>
    <cellStyle name="20% - Accent3 22 3 6" xfId="3456"/>
    <cellStyle name="20% - Accent3 22 3 6 2" xfId="7214"/>
    <cellStyle name="20% - Accent3 22 3 6 2 2" xfId="14724"/>
    <cellStyle name="20% - Accent3 22 3 6 2 2 2" xfId="30930"/>
    <cellStyle name="20% - Accent3 22 3 6 2 3" xfId="23420"/>
    <cellStyle name="20% - Accent3 22 3 6 3" xfId="11121"/>
    <cellStyle name="20% - Accent3 22 3 6 3 2" xfId="27327"/>
    <cellStyle name="20% - Accent3 22 3 6 4" xfId="19674"/>
    <cellStyle name="20% - Accent3 22 3 7" xfId="3980"/>
    <cellStyle name="20% - Accent3 22 3 7 2" xfId="7650"/>
    <cellStyle name="20% - Accent3 22 3 7 2 2" xfId="15157"/>
    <cellStyle name="20% - Accent3 22 3 7 2 2 2" xfId="31363"/>
    <cellStyle name="20% - Accent3 22 3 7 2 3" xfId="23856"/>
    <cellStyle name="20% - Accent3 22 3 7 3" xfId="11543"/>
    <cellStyle name="20% - Accent3 22 3 7 3 2" xfId="27749"/>
    <cellStyle name="20% - Accent3 22 3 7 4" xfId="20186"/>
    <cellStyle name="20% - Accent3 22 3 8" xfId="4405"/>
    <cellStyle name="20% - Accent3 22 3 8 2" xfId="8075"/>
    <cellStyle name="20% - Accent3 22 3 8 2 2" xfId="15582"/>
    <cellStyle name="20% - Accent3 22 3 8 2 2 2" xfId="31788"/>
    <cellStyle name="20% - Accent3 22 3 8 2 3" xfId="24281"/>
    <cellStyle name="20% - Accent3 22 3 8 3" xfId="11968"/>
    <cellStyle name="20% - Accent3 22 3 8 3 2" xfId="28174"/>
    <cellStyle name="20% - Accent3 22 3 8 4" xfId="20611"/>
    <cellStyle name="20% - Accent3 22 3 9" xfId="4829"/>
    <cellStyle name="20% - Accent3 22 3 9 2" xfId="8498"/>
    <cellStyle name="20% - Accent3 22 3 9 2 2" xfId="16005"/>
    <cellStyle name="20% - Accent3 22 3 9 2 2 2" xfId="32211"/>
    <cellStyle name="20% - Accent3 22 3 9 2 3" xfId="24704"/>
    <cellStyle name="20% - Accent3 22 3 9 3" xfId="12390"/>
    <cellStyle name="20% - Accent3 22 3 9 3 2" xfId="28596"/>
    <cellStyle name="20% - Accent3 22 3 9 4" xfId="21035"/>
    <cellStyle name="20% - Accent3 22 4" xfId="544"/>
    <cellStyle name="20% - Accent3 22 4 10" xfId="9454"/>
    <cellStyle name="20% - Accent3 22 4 10 2" xfId="25660"/>
    <cellStyle name="20% - Accent3 22 4 11" xfId="17972"/>
    <cellStyle name="20% - Accent3 22 4 2" xfId="1830"/>
    <cellStyle name="20% - Accent3 22 4 2 10" xfId="18137"/>
    <cellStyle name="20% - Accent3 22 4 2 2" xfId="2339"/>
    <cellStyle name="20% - Accent3 22 4 2 2 2" xfId="3186"/>
    <cellStyle name="20% - Accent3 22 4 2 2 2 2" xfId="6968"/>
    <cellStyle name="20% - Accent3 22 4 2 2 2 2 2" xfId="14479"/>
    <cellStyle name="20% - Accent3 22 4 2 2 2 2 2 2" xfId="30685"/>
    <cellStyle name="20% - Accent3 22 4 2 2 2 2 3" xfId="23174"/>
    <cellStyle name="20% - Accent3 22 4 2 2 2 3" xfId="10879"/>
    <cellStyle name="20% - Accent3 22 4 2 2 2 3 2" xfId="27085"/>
    <cellStyle name="20% - Accent3 22 4 2 2 2 4" xfId="19408"/>
    <cellStyle name="20% - Accent3 22 4 2 2 3" xfId="6123"/>
    <cellStyle name="20% - Accent3 22 4 2 2 3 2" xfId="13635"/>
    <cellStyle name="20% - Accent3 22 4 2 2 3 2 2" xfId="29841"/>
    <cellStyle name="20% - Accent3 22 4 2 2 3 3" xfId="22329"/>
    <cellStyle name="20% - Accent3 22 4 2 2 4" xfId="10035"/>
    <cellStyle name="20% - Accent3 22 4 2 2 4 2" xfId="26241"/>
    <cellStyle name="20% - Accent3 22 4 2 2 5" xfId="18563"/>
    <cellStyle name="20% - Accent3 22 4 2 3" xfId="2761"/>
    <cellStyle name="20% - Accent3 22 4 2 3 2" xfId="6545"/>
    <cellStyle name="20% - Accent3 22 4 2 3 2 2" xfId="14057"/>
    <cellStyle name="20% - Accent3 22 4 2 3 2 2 2" xfId="30263"/>
    <cellStyle name="20% - Accent3 22 4 2 3 2 3" xfId="22751"/>
    <cellStyle name="20% - Accent3 22 4 2 3 3" xfId="10457"/>
    <cellStyle name="20% - Accent3 22 4 2 3 3 2" xfId="26663"/>
    <cellStyle name="20% - Accent3 22 4 2 3 4" xfId="18985"/>
    <cellStyle name="20% - Accent3 22 4 2 4" xfId="3692"/>
    <cellStyle name="20% - Accent3 22 4 2 4 2" xfId="7402"/>
    <cellStyle name="20% - Accent3 22 4 2 4 2 2" xfId="14911"/>
    <cellStyle name="20% - Accent3 22 4 2 4 2 2 2" xfId="31117"/>
    <cellStyle name="20% - Accent3 22 4 2 4 2 3" xfId="23608"/>
    <cellStyle name="20% - Accent3 22 4 2 4 3" xfId="11302"/>
    <cellStyle name="20% - Accent3 22 4 2 4 3 2" xfId="27508"/>
    <cellStyle name="20% - Accent3 22 4 2 4 4" xfId="19903"/>
    <cellStyle name="20% - Accent3 22 4 2 5" xfId="4161"/>
    <cellStyle name="20% - Accent3 22 4 2 5 2" xfId="7831"/>
    <cellStyle name="20% - Accent3 22 4 2 5 2 2" xfId="15338"/>
    <cellStyle name="20% - Accent3 22 4 2 5 2 2 2" xfId="31544"/>
    <cellStyle name="20% - Accent3 22 4 2 5 2 3" xfId="24037"/>
    <cellStyle name="20% - Accent3 22 4 2 5 3" xfId="11724"/>
    <cellStyle name="20% - Accent3 22 4 2 5 3 2" xfId="27930"/>
    <cellStyle name="20% - Accent3 22 4 2 5 4" xfId="20367"/>
    <cellStyle name="20% - Accent3 22 4 2 6" xfId="4586"/>
    <cellStyle name="20% - Accent3 22 4 2 6 2" xfId="8256"/>
    <cellStyle name="20% - Accent3 22 4 2 6 2 2" xfId="15763"/>
    <cellStyle name="20% - Accent3 22 4 2 6 2 2 2" xfId="31969"/>
    <cellStyle name="20% - Accent3 22 4 2 6 2 3" xfId="24462"/>
    <cellStyle name="20% - Accent3 22 4 2 6 3" xfId="12149"/>
    <cellStyle name="20% - Accent3 22 4 2 6 3 2" xfId="28355"/>
    <cellStyle name="20% - Accent3 22 4 2 6 4" xfId="20792"/>
    <cellStyle name="20% - Accent3 22 4 2 7" xfId="5013"/>
    <cellStyle name="20% - Accent3 22 4 2 7 2" xfId="8679"/>
    <cellStyle name="20% - Accent3 22 4 2 7 2 2" xfId="16186"/>
    <cellStyle name="20% - Accent3 22 4 2 7 2 2 2" xfId="32392"/>
    <cellStyle name="20% - Accent3 22 4 2 7 2 3" xfId="24885"/>
    <cellStyle name="20% - Accent3 22 4 2 7 3" xfId="12571"/>
    <cellStyle name="20% - Accent3 22 4 2 7 3 2" xfId="28777"/>
    <cellStyle name="20% - Accent3 22 4 2 7 4" xfId="21219"/>
    <cellStyle name="20% - Accent3 22 4 2 8" xfId="5685"/>
    <cellStyle name="20% - Accent3 22 4 2 8 2" xfId="13200"/>
    <cellStyle name="20% - Accent3 22 4 2 8 2 2" xfId="29406"/>
    <cellStyle name="20% - Accent3 22 4 2 8 3" xfId="21891"/>
    <cellStyle name="20% - Accent3 22 4 2 9" xfId="9612"/>
    <cellStyle name="20% - Accent3 22 4 2 9 2" xfId="25818"/>
    <cellStyle name="20% - Accent3 22 4 3" xfId="2115"/>
    <cellStyle name="20% - Accent3 22 4 3 2" xfId="3028"/>
    <cellStyle name="20% - Accent3 22 4 3 2 2" xfId="6810"/>
    <cellStyle name="20% - Accent3 22 4 3 2 2 2" xfId="14321"/>
    <cellStyle name="20% - Accent3 22 4 3 2 2 2 2" xfId="30527"/>
    <cellStyle name="20% - Accent3 22 4 3 2 2 3" xfId="23016"/>
    <cellStyle name="20% - Accent3 22 4 3 2 3" xfId="10721"/>
    <cellStyle name="20% - Accent3 22 4 3 2 3 2" xfId="26927"/>
    <cellStyle name="20% - Accent3 22 4 3 2 4" xfId="19250"/>
    <cellStyle name="20% - Accent3 22 4 3 3" xfId="5954"/>
    <cellStyle name="20% - Accent3 22 4 3 3 2" xfId="13468"/>
    <cellStyle name="20% - Accent3 22 4 3 3 2 2" xfId="29674"/>
    <cellStyle name="20% - Accent3 22 4 3 3 3" xfId="22160"/>
    <cellStyle name="20% - Accent3 22 4 3 4" xfId="9877"/>
    <cellStyle name="20% - Accent3 22 4 3 4 2" xfId="26083"/>
    <cellStyle name="20% - Accent3 22 4 3 5" xfId="18404"/>
    <cellStyle name="20% - Accent3 22 4 4" xfId="2603"/>
    <cellStyle name="20% - Accent3 22 4 4 2" xfId="6387"/>
    <cellStyle name="20% - Accent3 22 4 4 2 2" xfId="13899"/>
    <cellStyle name="20% - Accent3 22 4 4 2 2 2" xfId="30105"/>
    <cellStyle name="20% - Accent3 22 4 4 2 3" xfId="22593"/>
    <cellStyle name="20% - Accent3 22 4 4 3" xfId="10299"/>
    <cellStyle name="20% - Accent3 22 4 4 3 2" xfId="26505"/>
    <cellStyle name="20% - Accent3 22 4 4 4" xfId="18827"/>
    <cellStyle name="20% - Accent3 22 4 5" xfId="3479"/>
    <cellStyle name="20% - Accent3 22 4 5 2" xfId="7237"/>
    <cellStyle name="20% - Accent3 22 4 5 2 2" xfId="14747"/>
    <cellStyle name="20% - Accent3 22 4 5 2 2 2" xfId="30953"/>
    <cellStyle name="20% - Accent3 22 4 5 2 3" xfId="23443"/>
    <cellStyle name="20% - Accent3 22 4 5 3" xfId="11144"/>
    <cellStyle name="20% - Accent3 22 4 5 3 2" xfId="27350"/>
    <cellStyle name="20% - Accent3 22 4 5 4" xfId="19697"/>
    <cellStyle name="20% - Accent3 22 4 6" xfId="4003"/>
    <cellStyle name="20% - Accent3 22 4 6 2" xfId="7673"/>
    <cellStyle name="20% - Accent3 22 4 6 2 2" xfId="15180"/>
    <cellStyle name="20% - Accent3 22 4 6 2 2 2" xfId="31386"/>
    <cellStyle name="20% - Accent3 22 4 6 2 3" xfId="23879"/>
    <cellStyle name="20% - Accent3 22 4 6 3" xfId="11566"/>
    <cellStyle name="20% - Accent3 22 4 6 3 2" xfId="27772"/>
    <cellStyle name="20% - Accent3 22 4 6 4" xfId="20209"/>
    <cellStyle name="20% - Accent3 22 4 7" xfId="4428"/>
    <cellStyle name="20% - Accent3 22 4 7 2" xfId="8098"/>
    <cellStyle name="20% - Accent3 22 4 7 2 2" xfId="15605"/>
    <cellStyle name="20% - Accent3 22 4 7 2 2 2" xfId="31811"/>
    <cellStyle name="20% - Accent3 22 4 7 2 3" xfId="24304"/>
    <cellStyle name="20% - Accent3 22 4 7 3" xfId="11991"/>
    <cellStyle name="20% - Accent3 22 4 7 3 2" xfId="28197"/>
    <cellStyle name="20% - Accent3 22 4 7 4" xfId="20634"/>
    <cellStyle name="20% - Accent3 22 4 8" xfId="4853"/>
    <cellStyle name="20% - Accent3 22 4 8 2" xfId="8521"/>
    <cellStyle name="20% - Accent3 22 4 8 2 2" xfId="16028"/>
    <cellStyle name="20% - Accent3 22 4 8 2 2 2" xfId="32234"/>
    <cellStyle name="20% - Accent3 22 4 8 2 3" xfId="24727"/>
    <cellStyle name="20% - Accent3 22 4 8 3" xfId="12413"/>
    <cellStyle name="20% - Accent3 22 4 8 3 2" xfId="28619"/>
    <cellStyle name="20% - Accent3 22 4 8 4" xfId="21059"/>
    <cellStyle name="20% - Accent3 22 4 9" xfId="5339"/>
    <cellStyle name="20% - Accent3 22 4 9 2" xfId="12888"/>
    <cellStyle name="20% - Accent3 22 4 9 2 2" xfId="29094"/>
    <cellStyle name="20% - Accent3 22 4 9 3" xfId="21545"/>
    <cellStyle name="20% - Accent3 22 5" xfId="1280"/>
    <cellStyle name="20% - Accent3 22 6" xfId="1831"/>
    <cellStyle name="20% - Accent3 22 6 10" xfId="18138"/>
    <cellStyle name="20% - Accent3 22 6 2" xfId="2340"/>
    <cellStyle name="20% - Accent3 22 6 2 2" xfId="3187"/>
    <cellStyle name="20% - Accent3 22 6 2 2 2" xfId="6969"/>
    <cellStyle name="20% - Accent3 22 6 2 2 2 2" xfId="14480"/>
    <cellStyle name="20% - Accent3 22 6 2 2 2 2 2" xfId="30686"/>
    <cellStyle name="20% - Accent3 22 6 2 2 2 3" xfId="23175"/>
    <cellStyle name="20% - Accent3 22 6 2 2 3" xfId="10880"/>
    <cellStyle name="20% - Accent3 22 6 2 2 3 2" xfId="27086"/>
    <cellStyle name="20% - Accent3 22 6 2 2 4" xfId="19409"/>
    <cellStyle name="20% - Accent3 22 6 2 3" xfId="6124"/>
    <cellStyle name="20% - Accent3 22 6 2 3 2" xfId="13636"/>
    <cellStyle name="20% - Accent3 22 6 2 3 2 2" xfId="29842"/>
    <cellStyle name="20% - Accent3 22 6 2 3 3" xfId="22330"/>
    <cellStyle name="20% - Accent3 22 6 2 4" xfId="10036"/>
    <cellStyle name="20% - Accent3 22 6 2 4 2" xfId="26242"/>
    <cellStyle name="20% - Accent3 22 6 2 5" xfId="18564"/>
    <cellStyle name="20% - Accent3 22 6 3" xfId="2762"/>
    <cellStyle name="20% - Accent3 22 6 3 2" xfId="6546"/>
    <cellStyle name="20% - Accent3 22 6 3 2 2" xfId="14058"/>
    <cellStyle name="20% - Accent3 22 6 3 2 2 2" xfId="30264"/>
    <cellStyle name="20% - Accent3 22 6 3 2 3" xfId="22752"/>
    <cellStyle name="20% - Accent3 22 6 3 3" xfId="10458"/>
    <cellStyle name="20% - Accent3 22 6 3 3 2" xfId="26664"/>
    <cellStyle name="20% - Accent3 22 6 3 4" xfId="18986"/>
    <cellStyle name="20% - Accent3 22 6 4" xfId="3693"/>
    <cellStyle name="20% - Accent3 22 6 4 2" xfId="7403"/>
    <cellStyle name="20% - Accent3 22 6 4 2 2" xfId="14912"/>
    <cellStyle name="20% - Accent3 22 6 4 2 2 2" xfId="31118"/>
    <cellStyle name="20% - Accent3 22 6 4 2 3" xfId="23609"/>
    <cellStyle name="20% - Accent3 22 6 4 3" xfId="11303"/>
    <cellStyle name="20% - Accent3 22 6 4 3 2" xfId="27509"/>
    <cellStyle name="20% - Accent3 22 6 4 4" xfId="19904"/>
    <cellStyle name="20% - Accent3 22 6 5" xfId="4162"/>
    <cellStyle name="20% - Accent3 22 6 5 2" xfId="7832"/>
    <cellStyle name="20% - Accent3 22 6 5 2 2" xfId="15339"/>
    <cellStyle name="20% - Accent3 22 6 5 2 2 2" xfId="31545"/>
    <cellStyle name="20% - Accent3 22 6 5 2 3" xfId="24038"/>
    <cellStyle name="20% - Accent3 22 6 5 3" xfId="11725"/>
    <cellStyle name="20% - Accent3 22 6 5 3 2" xfId="27931"/>
    <cellStyle name="20% - Accent3 22 6 5 4" xfId="20368"/>
    <cellStyle name="20% - Accent3 22 6 6" xfId="4587"/>
    <cellStyle name="20% - Accent3 22 6 6 2" xfId="8257"/>
    <cellStyle name="20% - Accent3 22 6 6 2 2" xfId="15764"/>
    <cellStyle name="20% - Accent3 22 6 6 2 2 2" xfId="31970"/>
    <cellStyle name="20% - Accent3 22 6 6 2 3" xfId="24463"/>
    <cellStyle name="20% - Accent3 22 6 6 3" xfId="12150"/>
    <cellStyle name="20% - Accent3 22 6 6 3 2" xfId="28356"/>
    <cellStyle name="20% - Accent3 22 6 6 4" xfId="20793"/>
    <cellStyle name="20% - Accent3 22 6 7" xfId="5014"/>
    <cellStyle name="20% - Accent3 22 6 7 2" xfId="8680"/>
    <cellStyle name="20% - Accent3 22 6 7 2 2" xfId="16187"/>
    <cellStyle name="20% - Accent3 22 6 7 2 2 2" xfId="32393"/>
    <cellStyle name="20% - Accent3 22 6 7 2 3" xfId="24886"/>
    <cellStyle name="20% - Accent3 22 6 7 3" xfId="12572"/>
    <cellStyle name="20% - Accent3 22 6 7 3 2" xfId="28778"/>
    <cellStyle name="20% - Accent3 22 6 7 4" xfId="21220"/>
    <cellStyle name="20% - Accent3 22 6 8" xfId="5686"/>
    <cellStyle name="20% - Accent3 22 6 8 2" xfId="13201"/>
    <cellStyle name="20% - Accent3 22 6 8 2 2" xfId="29407"/>
    <cellStyle name="20% - Accent3 22 6 8 3" xfId="21892"/>
    <cellStyle name="20% - Accent3 22 6 9" xfId="9613"/>
    <cellStyle name="20% - Accent3 22 6 9 2" xfId="25819"/>
    <cellStyle name="20% - Accent3 22 7" xfId="2048"/>
    <cellStyle name="20% - Accent3 22 7 2" xfId="2961"/>
    <cellStyle name="20% - Accent3 22 7 2 2" xfId="6743"/>
    <cellStyle name="20% - Accent3 22 7 2 2 2" xfId="14254"/>
    <cellStyle name="20% - Accent3 22 7 2 2 2 2" xfId="30460"/>
    <cellStyle name="20% - Accent3 22 7 2 2 3" xfId="22949"/>
    <cellStyle name="20% - Accent3 22 7 2 3" xfId="10654"/>
    <cellStyle name="20% - Accent3 22 7 2 3 2" xfId="26860"/>
    <cellStyle name="20% - Accent3 22 7 2 4" xfId="19183"/>
    <cellStyle name="20% - Accent3 22 7 3" xfId="5887"/>
    <cellStyle name="20% - Accent3 22 7 3 2" xfId="13401"/>
    <cellStyle name="20% - Accent3 22 7 3 2 2" xfId="29607"/>
    <cellStyle name="20% - Accent3 22 7 3 3" xfId="22093"/>
    <cellStyle name="20% - Accent3 22 7 4" xfId="9810"/>
    <cellStyle name="20% - Accent3 22 7 4 2" xfId="26016"/>
    <cellStyle name="20% - Accent3 22 7 5" xfId="18337"/>
    <cellStyle name="20% - Accent3 22 8" xfId="2536"/>
    <cellStyle name="20% - Accent3 22 8 2" xfId="6320"/>
    <cellStyle name="20% - Accent3 22 8 2 2" xfId="13832"/>
    <cellStyle name="20% - Accent3 22 8 2 2 2" xfId="30038"/>
    <cellStyle name="20% - Accent3 22 8 2 3" xfId="22526"/>
    <cellStyle name="20% - Accent3 22 8 3" xfId="10232"/>
    <cellStyle name="20% - Accent3 22 8 3 2" xfId="26438"/>
    <cellStyle name="20% - Accent3 22 8 4" xfId="18760"/>
    <cellStyle name="20% - Accent3 22 9" xfId="3412"/>
    <cellStyle name="20% - Accent3 22 9 2" xfId="7170"/>
    <cellStyle name="20% - Accent3 22 9 2 2" xfId="14680"/>
    <cellStyle name="20% - Accent3 22 9 2 2 2" xfId="30886"/>
    <cellStyle name="20% - Accent3 22 9 2 3" xfId="23376"/>
    <cellStyle name="20% - Accent3 22 9 3" xfId="11077"/>
    <cellStyle name="20% - Accent3 22 9 3 2" xfId="27283"/>
    <cellStyle name="20% - Accent3 22 9 4" xfId="19630"/>
    <cellStyle name="20% - Accent3 23" xfId="952"/>
    <cellStyle name="20% - Accent3 24" xfId="1804"/>
    <cellStyle name="20% - Accent3 24 10" xfId="18111"/>
    <cellStyle name="20% - Accent3 24 2" xfId="2313"/>
    <cellStyle name="20% - Accent3 24 2 2" xfId="3160"/>
    <cellStyle name="20% - Accent3 24 2 2 2" xfId="6942"/>
    <cellStyle name="20% - Accent3 24 2 2 2 2" xfId="14453"/>
    <cellStyle name="20% - Accent3 24 2 2 2 2 2" xfId="30659"/>
    <cellStyle name="20% - Accent3 24 2 2 2 3" xfId="23148"/>
    <cellStyle name="20% - Accent3 24 2 2 3" xfId="10853"/>
    <cellStyle name="20% - Accent3 24 2 2 3 2" xfId="27059"/>
    <cellStyle name="20% - Accent3 24 2 2 4" xfId="19382"/>
    <cellStyle name="20% - Accent3 24 2 3" xfId="6097"/>
    <cellStyle name="20% - Accent3 24 2 3 2" xfId="13609"/>
    <cellStyle name="20% - Accent3 24 2 3 2 2" xfId="29815"/>
    <cellStyle name="20% - Accent3 24 2 3 3" xfId="22303"/>
    <cellStyle name="20% - Accent3 24 2 4" xfId="10009"/>
    <cellStyle name="20% - Accent3 24 2 4 2" xfId="26215"/>
    <cellStyle name="20% - Accent3 24 2 5" xfId="18537"/>
    <cellStyle name="20% - Accent3 24 3" xfId="2735"/>
    <cellStyle name="20% - Accent3 24 3 2" xfId="6519"/>
    <cellStyle name="20% - Accent3 24 3 2 2" xfId="14031"/>
    <cellStyle name="20% - Accent3 24 3 2 2 2" xfId="30237"/>
    <cellStyle name="20% - Accent3 24 3 2 3" xfId="22725"/>
    <cellStyle name="20% - Accent3 24 3 3" xfId="10431"/>
    <cellStyle name="20% - Accent3 24 3 3 2" xfId="26637"/>
    <cellStyle name="20% - Accent3 24 3 4" xfId="18959"/>
    <cellStyle name="20% - Accent3 24 4" xfId="3666"/>
    <cellStyle name="20% - Accent3 24 4 2" xfId="7376"/>
    <cellStyle name="20% - Accent3 24 4 2 2" xfId="14885"/>
    <cellStyle name="20% - Accent3 24 4 2 2 2" xfId="31091"/>
    <cellStyle name="20% - Accent3 24 4 2 3" xfId="23582"/>
    <cellStyle name="20% - Accent3 24 4 3" xfId="11276"/>
    <cellStyle name="20% - Accent3 24 4 3 2" xfId="27482"/>
    <cellStyle name="20% - Accent3 24 4 4" xfId="19877"/>
    <cellStyle name="20% - Accent3 24 5" xfId="4135"/>
    <cellStyle name="20% - Accent3 24 5 2" xfId="7805"/>
    <cellStyle name="20% - Accent3 24 5 2 2" xfId="15312"/>
    <cellStyle name="20% - Accent3 24 5 2 2 2" xfId="31518"/>
    <cellStyle name="20% - Accent3 24 5 2 3" xfId="24011"/>
    <cellStyle name="20% - Accent3 24 5 3" xfId="11698"/>
    <cellStyle name="20% - Accent3 24 5 3 2" xfId="27904"/>
    <cellStyle name="20% - Accent3 24 5 4" xfId="20341"/>
    <cellStyle name="20% - Accent3 24 6" xfId="4560"/>
    <cellStyle name="20% - Accent3 24 6 2" xfId="8230"/>
    <cellStyle name="20% - Accent3 24 6 2 2" xfId="15737"/>
    <cellStyle name="20% - Accent3 24 6 2 2 2" xfId="31943"/>
    <cellStyle name="20% - Accent3 24 6 2 3" xfId="24436"/>
    <cellStyle name="20% - Accent3 24 6 3" xfId="12123"/>
    <cellStyle name="20% - Accent3 24 6 3 2" xfId="28329"/>
    <cellStyle name="20% - Accent3 24 6 4" xfId="20766"/>
    <cellStyle name="20% - Accent3 24 7" xfId="4987"/>
    <cellStyle name="20% - Accent3 24 7 2" xfId="8653"/>
    <cellStyle name="20% - Accent3 24 7 2 2" xfId="16160"/>
    <cellStyle name="20% - Accent3 24 7 2 2 2" xfId="32366"/>
    <cellStyle name="20% - Accent3 24 7 2 3" xfId="24859"/>
    <cellStyle name="20% - Accent3 24 7 3" xfId="12545"/>
    <cellStyle name="20% - Accent3 24 7 3 2" xfId="28751"/>
    <cellStyle name="20% - Accent3 24 7 4" xfId="21193"/>
    <cellStyle name="20% - Accent3 24 8" xfId="5659"/>
    <cellStyle name="20% - Accent3 24 8 2" xfId="13174"/>
    <cellStyle name="20% - Accent3 24 8 2 2" xfId="29380"/>
    <cellStyle name="20% - Accent3 24 8 3" xfId="21865"/>
    <cellStyle name="20% - Accent3 24 9" xfId="9586"/>
    <cellStyle name="20% - Accent3 24 9 2" xfId="25792"/>
    <cellStyle name="20% - Accent3 25" xfId="45"/>
    <cellStyle name="20% - Accent3 3" xfId="58"/>
    <cellStyle name="20% - Accent3 3 2" xfId="1293"/>
    <cellStyle name="20% - Accent3 3 3" xfId="939"/>
    <cellStyle name="20% - Accent3 4" xfId="59"/>
    <cellStyle name="20% - Accent3 4 2" xfId="1294"/>
    <cellStyle name="20% - Accent3 4 3" xfId="938"/>
    <cellStyle name="20% - Accent3 5" xfId="60"/>
    <cellStyle name="20% - Accent3 5 2" xfId="1295"/>
    <cellStyle name="20% - Accent3 5 3" xfId="937"/>
    <cellStyle name="20% - Accent3 6" xfId="61"/>
    <cellStyle name="20% - Accent3 6 2" xfId="1296"/>
    <cellStyle name="20% - Accent3 6 3" xfId="936"/>
    <cellStyle name="20% - Accent3 7" xfId="62"/>
    <cellStyle name="20% - Accent3 7 2" xfId="1297"/>
    <cellStyle name="20% - Accent3 7 3" xfId="934"/>
    <cellStyle name="20% - Accent3 8" xfId="63"/>
    <cellStyle name="20% - Accent3 8 2" xfId="1298"/>
    <cellStyle name="20% - Accent3 8 3" xfId="933"/>
    <cellStyle name="20% - Accent3 9" xfId="64"/>
    <cellStyle name="20% - Accent3 9 2" xfId="1299"/>
    <cellStyle name="20% - Accent3 9 3" xfId="932"/>
    <cellStyle name="20% - Accent4" xfId="16848" builtinId="42" customBuiltin="1"/>
    <cellStyle name="20% - Accent4 10" xfId="66"/>
    <cellStyle name="20% - Accent4 10 2" xfId="1301"/>
    <cellStyle name="20% - Accent4 10 3" xfId="930"/>
    <cellStyle name="20% - Accent4 11" xfId="67"/>
    <cellStyle name="20% - Accent4 11 2" xfId="1302"/>
    <cellStyle name="20% - Accent4 11 3" xfId="929"/>
    <cellStyle name="20% - Accent4 12" xfId="68"/>
    <cellStyle name="20% - Accent4 12 2" xfId="1303"/>
    <cellStyle name="20% - Accent4 12 3" xfId="928"/>
    <cellStyle name="20% - Accent4 13" xfId="69"/>
    <cellStyle name="20% - Accent4 13 2" xfId="1304"/>
    <cellStyle name="20% - Accent4 13 3" xfId="927"/>
    <cellStyle name="20% - Accent4 14" xfId="70"/>
    <cellStyle name="20% - Accent4 14 2" xfId="1305"/>
    <cellStyle name="20% - Accent4 14 3" xfId="926"/>
    <cellStyle name="20% - Accent4 15" xfId="71"/>
    <cellStyle name="20% - Accent4 15 2" xfId="1306"/>
    <cellStyle name="20% - Accent4 15 3" xfId="925"/>
    <cellStyle name="20% - Accent4 16" xfId="72"/>
    <cellStyle name="20% - Accent4 16 2" xfId="1307"/>
    <cellStyle name="20% - Accent4 16 3" xfId="665"/>
    <cellStyle name="20% - Accent4 17" xfId="73"/>
    <cellStyle name="20% - Accent4 17 2" xfId="1308"/>
    <cellStyle name="20% - Accent4 17 3" xfId="924"/>
    <cellStyle name="20% - Accent4 18" xfId="74"/>
    <cellStyle name="20% - Accent4 18 2" xfId="1309"/>
    <cellStyle name="20% - Accent4 18 3" xfId="923"/>
    <cellStyle name="20% - Accent4 19" xfId="75"/>
    <cellStyle name="20% - Accent4 19 2" xfId="1310"/>
    <cellStyle name="20% - Accent4 19 3" xfId="922"/>
    <cellStyle name="20% - Accent4 2" xfId="76"/>
    <cellStyle name="20% - Accent4 2 2" xfId="1311"/>
    <cellStyle name="20% - Accent4 2 3" xfId="997"/>
    <cellStyle name="20% - Accent4 20" xfId="77"/>
    <cellStyle name="20% - Accent4 20 2" xfId="1312"/>
    <cellStyle name="20% - Accent4 20 3" xfId="921"/>
    <cellStyle name="20% - Accent4 21" xfId="395"/>
    <cellStyle name="20% - Accent4 21 2" xfId="673"/>
    <cellStyle name="20% - Accent4 22" xfId="468"/>
    <cellStyle name="20% - Accent4 22 10" xfId="3938"/>
    <cellStyle name="20% - Accent4 22 10 2" xfId="7608"/>
    <cellStyle name="20% - Accent4 22 10 2 2" xfId="15115"/>
    <cellStyle name="20% - Accent4 22 10 2 2 2" xfId="31321"/>
    <cellStyle name="20% - Accent4 22 10 2 3" xfId="23814"/>
    <cellStyle name="20% - Accent4 22 10 3" xfId="11501"/>
    <cellStyle name="20% - Accent4 22 10 3 2" xfId="27707"/>
    <cellStyle name="20% - Accent4 22 10 4" xfId="20144"/>
    <cellStyle name="20% - Accent4 22 11" xfId="4363"/>
    <cellStyle name="20% - Accent4 22 11 2" xfId="8033"/>
    <cellStyle name="20% - Accent4 22 11 2 2" xfId="15540"/>
    <cellStyle name="20% - Accent4 22 11 2 2 2" xfId="31746"/>
    <cellStyle name="20% - Accent4 22 11 2 3" xfId="24239"/>
    <cellStyle name="20% - Accent4 22 11 3" xfId="11926"/>
    <cellStyle name="20% - Accent4 22 11 3 2" xfId="28132"/>
    <cellStyle name="20% - Accent4 22 11 4" xfId="20569"/>
    <cellStyle name="20% - Accent4 22 12" xfId="4786"/>
    <cellStyle name="20% - Accent4 22 12 2" xfId="8455"/>
    <cellStyle name="20% - Accent4 22 12 2 2" xfId="15962"/>
    <cellStyle name="20% - Accent4 22 12 2 2 2" xfId="32168"/>
    <cellStyle name="20% - Accent4 22 12 2 3" xfId="24661"/>
    <cellStyle name="20% - Accent4 22 12 3" xfId="12348"/>
    <cellStyle name="20% - Accent4 22 12 3 2" xfId="28554"/>
    <cellStyle name="20% - Accent4 22 12 4" xfId="20992"/>
    <cellStyle name="20% - Accent4 22 13" xfId="5273"/>
    <cellStyle name="20% - Accent4 22 13 2" xfId="12822"/>
    <cellStyle name="20% - Accent4 22 13 2 2" xfId="29028"/>
    <cellStyle name="20% - Accent4 22 13 3" xfId="21479"/>
    <cellStyle name="20% - Accent4 22 14" xfId="9389"/>
    <cellStyle name="20% - Accent4 22 14 2" xfId="25595"/>
    <cellStyle name="20% - Accent4 22 15" xfId="17905"/>
    <cellStyle name="20% - Accent4 22 2" xfId="497"/>
    <cellStyle name="20% - Accent4 22 2 10" xfId="5296"/>
    <cellStyle name="20% - Accent4 22 2 10 2" xfId="12845"/>
    <cellStyle name="20% - Accent4 22 2 10 2 2" xfId="29051"/>
    <cellStyle name="20% - Accent4 22 2 10 3" xfId="21502"/>
    <cellStyle name="20% - Accent4 22 2 11" xfId="9411"/>
    <cellStyle name="20% - Accent4 22 2 11 2" xfId="25617"/>
    <cellStyle name="20% - Accent4 22 2 12" xfId="17928"/>
    <cellStyle name="20% - Accent4 22 2 2" xfId="568"/>
    <cellStyle name="20% - Accent4 22 2 2 10" xfId="9478"/>
    <cellStyle name="20% - Accent4 22 2 2 10 2" xfId="25684"/>
    <cellStyle name="20% - Accent4 22 2 2 11" xfId="17996"/>
    <cellStyle name="20% - Accent4 22 2 2 2" xfId="1832"/>
    <cellStyle name="20% - Accent4 22 2 2 2 10" xfId="18139"/>
    <cellStyle name="20% - Accent4 22 2 2 2 2" xfId="2341"/>
    <cellStyle name="20% - Accent4 22 2 2 2 2 2" xfId="3188"/>
    <cellStyle name="20% - Accent4 22 2 2 2 2 2 2" xfId="6970"/>
    <cellStyle name="20% - Accent4 22 2 2 2 2 2 2 2" xfId="14481"/>
    <cellStyle name="20% - Accent4 22 2 2 2 2 2 2 2 2" xfId="30687"/>
    <cellStyle name="20% - Accent4 22 2 2 2 2 2 2 3" xfId="23176"/>
    <cellStyle name="20% - Accent4 22 2 2 2 2 2 3" xfId="10881"/>
    <cellStyle name="20% - Accent4 22 2 2 2 2 2 3 2" xfId="27087"/>
    <cellStyle name="20% - Accent4 22 2 2 2 2 2 4" xfId="19410"/>
    <cellStyle name="20% - Accent4 22 2 2 2 2 3" xfId="6125"/>
    <cellStyle name="20% - Accent4 22 2 2 2 2 3 2" xfId="13637"/>
    <cellStyle name="20% - Accent4 22 2 2 2 2 3 2 2" xfId="29843"/>
    <cellStyle name="20% - Accent4 22 2 2 2 2 3 3" xfId="22331"/>
    <cellStyle name="20% - Accent4 22 2 2 2 2 4" xfId="10037"/>
    <cellStyle name="20% - Accent4 22 2 2 2 2 4 2" xfId="26243"/>
    <cellStyle name="20% - Accent4 22 2 2 2 2 5" xfId="18565"/>
    <cellStyle name="20% - Accent4 22 2 2 2 3" xfId="2763"/>
    <cellStyle name="20% - Accent4 22 2 2 2 3 2" xfId="6547"/>
    <cellStyle name="20% - Accent4 22 2 2 2 3 2 2" xfId="14059"/>
    <cellStyle name="20% - Accent4 22 2 2 2 3 2 2 2" xfId="30265"/>
    <cellStyle name="20% - Accent4 22 2 2 2 3 2 3" xfId="22753"/>
    <cellStyle name="20% - Accent4 22 2 2 2 3 3" xfId="10459"/>
    <cellStyle name="20% - Accent4 22 2 2 2 3 3 2" xfId="26665"/>
    <cellStyle name="20% - Accent4 22 2 2 2 3 4" xfId="18987"/>
    <cellStyle name="20% - Accent4 22 2 2 2 4" xfId="3694"/>
    <cellStyle name="20% - Accent4 22 2 2 2 4 2" xfId="7404"/>
    <cellStyle name="20% - Accent4 22 2 2 2 4 2 2" xfId="14913"/>
    <cellStyle name="20% - Accent4 22 2 2 2 4 2 2 2" xfId="31119"/>
    <cellStyle name="20% - Accent4 22 2 2 2 4 2 3" xfId="23610"/>
    <cellStyle name="20% - Accent4 22 2 2 2 4 3" xfId="11304"/>
    <cellStyle name="20% - Accent4 22 2 2 2 4 3 2" xfId="27510"/>
    <cellStyle name="20% - Accent4 22 2 2 2 4 4" xfId="19905"/>
    <cellStyle name="20% - Accent4 22 2 2 2 5" xfId="4163"/>
    <cellStyle name="20% - Accent4 22 2 2 2 5 2" xfId="7833"/>
    <cellStyle name="20% - Accent4 22 2 2 2 5 2 2" xfId="15340"/>
    <cellStyle name="20% - Accent4 22 2 2 2 5 2 2 2" xfId="31546"/>
    <cellStyle name="20% - Accent4 22 2 2 2 5 2 3" xfId="24039"/>
    <cellStyle name="20% - Accent4 22 2 2 2 5 3" xfId="11726"/>
    <cellStyle name="20% - Accent4 22 2 2 2 5 3 2" xfId="27932"/>
    <cellStyle name="20% - Accent4 22 2 2 2 5 4" xfId="20369"/>
    <cellStyle name="20% - Accent4 22 2 2 2 6" xfId="4588"/>
    <cellStyle name="20% - Accent4 22 2 2 2 6 2" xfId="8258"/>
    <cellStyle name="20% - Accent4 22 2 2 2 6 2 2" xfId="15765"/>
    <cellStyle name="20% - Accent4 22 2 2 2 6 2 2 2" xfId="31971"/>
    <cellStyle name="20% - Accent4 22 2 2 2 6 2 3" xfId="24464"/>
    <cellStyle name="20% - Accent4 22 2 2 2 6 3" xfId="12151"/>
    <cellStyle name="20% - Accent4 22 2 2 2 6 3 2" xfId="28357"/>
    <cellStyle name="20% - Accent4 22 2 2 2 6 4" xfId="20794"/>
    <cellStyle name="20% - Accent4 22 2 2 2 7" xfId="5015"/>
    <cellStyle name="20% - Accent4 22 2 2 2 7 2" xfId="8681"/>
    <cellStyle name="20% - Accent4 22 2 2 2 7 2 2" xfId="16188"/>
    <cellStyle name="20% - Accent4 22 2 2 2 7 2 2 2" xfId="32394"/>
    <cellStyle name="20% - Accent4 22 2 2 2 7 2 3" xfId="24887"/>
    <cellStyle name="20% - Accent4 22 2 2 2 7 3" xfId="12573"/>
    <cellStyle name="20% - Accent4 22 2 2 2 7 3 2" xfId="28779"/>
    <cellStyle name="20% - Accent4 22 2 2 2 7 4" xfId="21221"/>
    <cellStyle name="20% - Accent4 22 2 2 2 8" xfId="5687"/>
    <cellStyle name="20% - Accent4 22 2 2 2 8 2" xfId="13202"/>
    <cellStyle name="20% - Accent4 22 2 2 2 8 2 2" xfId="29408"/>
    <cellStyle name="20% - Accent4 22 2 2 2 8 3" xfId="21893"/>
    <cellStyle name="20% - Accent4 22 2 2 2 9" xfId="9614"/>
    <cellStyle name="20% - Accent4 22 2 2 2 9 2" xfId="25820"/>
    <cellStyle name="20% - Accent4 22 2 2 3" xfId="2139"/>
    <cellStyle name="20% - Accent4 22 2 2 3 2" xfId="3052"/>
    <cellStyle name="20% - Accent4 22 2 2 3 2 2" xfId="6834"/>
    <cellStyle name="20% - Accent4 22 2 2 3 2 2 2" xfId="14345"/>
    <cellStyle name="20% - Accent4 22 2 2 3 2 2 2 2" xfId="30551"/>
    <cellStyle name="20% - Accent4 22 2 2 3 2 2 3" xfId="23040"/>
    <cellStyle name="20% - Accent4 22 2 2 3 2 3" xfId="10745"/>
    <cellStyle name="20% - Accent4 22 2 2 3 2 3 2" xfId="26951"/>
    <cellStyle name="20% - Accent4 22 2 2 3 2 4" xfId="19274"/>
    <cellStyle name="20% - Accent4 22 2 2 3 3" xfId="5978"/>
    <cellStyle name="20% - Accent4 22 2 2 3 3 2" xfId="13492"/>
    <cellStyle name="20% - Accent4 22 2 2 3 3 2 2" xfId="29698"/>
    <cellStyle name="20% - Accent4 22 2 2 3 3 3" xfId="22184"/>
    <cellStyle name="20% - Accent4 22 2 2 3 4" xfId="9901"/>
    <cellStyle name="20% - Accent4 22 2 2 3 4 2" xfId="26107"/>
    <cellStyle name="20% - Accent4 22 2 2 3 5" xfId="18428"/>
    <cellStyle name="20% - Accent4 22 2 2 4" xfId="2627"/>
    <cellStyle name="20% - Accent4 22 2 2 4 2" xfId="6411"/>
    <cellStyle name="20% - Accent4 22 2 2 4 2 2" xfId="13923"/>
    <cellStyle name="20% - Accent4 22 2 2 4 2 2 2" xfId="30129"/>
    <cellStyle name="20% - Accent4 22 2 2 4 2 3" xfId="22617"/>
    <cellStyle name="20% - Accent4 22 2 2 4 3" xfId="10323"/>
    <cellStyle name="20% - Accent4 22 2 2 4 3 2" xfId="26529"/>
    <cellStyle name="20% - Accent4 22 2 2 4 4" xfId="18851"/>
    <cellStyle name="20% - Accent4 22 2 2 5" xfId="3503"/>
    <cellStyle name="20% - Accent4 22 2 2 5 2" xfId="7261"/>
    <cellStyle name="20% - Accent4 22 2 2 5 2 2" xfId="14771"/>
    <cellStyle name="20% - Accent4 22 2 2 5 2 2 2" xfId="30977"/>
    <cellStyle name="20% - Accent4 22 2 2 5 2 3" xfId="23467"/>
    <cellStyle name="20% - Accent4 22 2 2 5 3" xfId="11168"/>
    <cellStyle name="20% - Accent4 22 2 2 5 3 2" xfId="27374"/>
    <cellStyle name="20% - Accent4 22 2 2 5 4" xfId="19721"/>
    <cellStyle name="20% - Accent4 22 2 2 6" xfId="4027"/>
    <cellStyle name="20% - Accent4 22 2 2 6 2" xfId="7697"/>
    <cellStyle name="20% - Accent4 22 2 2 6 2 2" xfId="15204"/>
    <cellStyle name="20% - Accent4 22 2 2 6 2 2 2" xfId="31410"/>
    <cellStyle name="20% - Accent4 22 2 2 6 2 3" xfId="23903"/>
    <cellStyle name="20% - Accent4 22 2 2 6 3" xfId="11590"/>
    <cellStyle name="20% - Accent4 22 2 2 6 3 2" xfId="27796"/>
    <cellStyle name="20% - Accent4 22 2 2 6 4" xfId="20233"/>
    <cellStyle name="20% - Accent4 22 2 2 7" xfId="4452"/>
    <cellStyle name="20% - Accent4 22 2 2 7 2" xfId="8122"/>
    <cellStyle name="20% - Accent4 22 2 2 7 2 2" xfId="15629"/>
    <cellStyle name="20% - Accent4 22 2 2 7 2 2 2" xfId="31835"/>
    <cellStyle name="20% - Accent4 22 2 2 7 2 3" xfId="24328"/>
    <cellStyle name="20% - Accent4 22 2 2 7 3" xfId="12015"/>
    <cellStyle name="20% - Accent4 22 2 2 7 3 2" xfId="28221"/>
    <cellStyle name="20% - Accent4 22 2 2 7 4" xfId="20658"/>
    <cellStyle name="20% - Accent4 22 2 2 8" xfId="4877"/>
    <cellStyle name="20% - Accent4 22 2 2 8 2" xfId="8545"/>
    <cellStyle name="20% - Accent4 22 2 2 8 2 2" xfId="16052"/>
    <cellStyle name="20% - Accent4 22 2 2 8 2 2 2" xfId="32258"/>
    <cellStyle name="20% - Accent4 22 2 2 8 2 3" xfId="24751"/>
    <cellStyle name="20% - Accent4 22 2 2 8 3" xfId="12437"/>
    <cellStyle name="20% - Accent4 22 2 2 8 3 2" xfId="28643"/>
    <cellStyle name="20% - Accent4 22 2 2 8 4" xfId="21083"/>
    <cellStyle name="20% - Accent4 22 2 2 9" xfId="5363"/>
    <cellStyle name="20% - Accent4 22 2 2 9 2" xfId="12912"/>
    <cellStyle name="20% - Accent4 22 2 2 9 2 2" xfId="29118"/>
    <cellStyle name="20% - Accent4 22 2 2 9 3" xfId="21569"/>
    <cellStyle name="20% - Accent4 22 2 3" xfId="1833"/>
    <cellStyle name="20% - Accent4 22 2 3 10" xfId="18140"/>
    <cellStyle name="20% - Accent4 22 2 3 2" xfId="2342"/>
    <cellStyle name="20% - Accent4 22 2 3 2 2" xfId="3189"/>
    <cellStyle name="20% - Accent4 22 2 3 2 2 2" xfId="6971"/>
    <cellStyle name="20% - Accent4 22 2 3 2 2 2 2" xfId="14482"/>
    <cellStyle name="20% - Accent4 22 2 3 2 2 2 2 2" xfId="30688"/>
    <cellStyle name="20% - Accent4 22 2 3 2 2 2 3" xfId="23177"/>
    <cellStyle name="20% - Accent4 22 2 3 2 2 3" xfId="10882"/>
    <cellStyle name="20% - Accent4 22 2 3 2 2 3 2" xfId="27088"/>
    <cellStyle name="20% - Accent4 22 2 3 2 2 4" xfId="19411"/>
    <cellStyle name="20% - Accent4 22 2 3 2 3" xfId="6126"/>
    <cellStyle name="20% - Accent4 22 2 3 2 3 2" xfId="13638"/>
    <cellStyle name="20% - Accent4 22 2 3 2 3 2 2" xfId="29844"/>
    <cellStyle name="20% - Accent4 22 2 3 2 3 3" xfId="22332"/>
    <cellStyle name="20% - Accent4 22 2 3 2 4" xfId="10038"/>
    <cellStyle name="20% - Accent4 22 2 3 2 4 2" xfId="26244"/>
    <cellStyle name="20% - Accent4 22 2 3 2 5" xfId="18566"/>
    <cellStyle name="20% - Accent4 22 2 3 3" xfId="2764"/>
    <cellStyle name="20% - Accent4 22 2 3 3 2" xfId="6548"/>
    <cellStyle name="20% - Accent4 22 2 3 3 2 2" xfId="14060"/>
    <cellStyle name="20% - Accent4 22 2 3 3 2 2 2" xfId="30266"/>
    <cellStyle name="20% - Accent4 22 2 3 3 2 3" xfId="22754"/>
    <cellStyle name="20% - Accent4 22 2 3 3 3" xfId="10460"/>
    <cellStyle name="20% - Accent4 22 2 3 3 3 2" xfId="26666"/>
    <cellStyle name="20% - Accent4 22 2 3 3 4" xfId="18988"/>
    <cellStyle name="20% - Accent4 22 2 3 4" xfId="3695"/>
    <cellStyle name="20% - Accent4 22 2 3 4 2" xfId="7405"/>
    <cellStyle name="20% - Accent4 22 2 3 4 2 2" xfId="14914"/>
    <cellStyle name="20% - Accent4 22 2 3 4 2 2 2" xfId="31120"/>
    <cellStyle name="20% - Accent4 22 2 3 4 2 3" xfId="23611"/>
    <cellStyle name="20% - Accent4 22 2 3 4 3" xfId="11305"/>
    <cellStyle name="20% - Accent4 22 2 3 4 3 2" xfId="27511"/>
    <cellStyle name="20% - Accent4 22 2 3 4 4" xfId="19906"/>
    <cellStyle name="20% - Accent4 22 2 3 5" xfId="4164"/>
    <cellStyle name="20% - Accent4 22 2 3 5 2" xfId="7834"/>
    <cellStyle name="20% - Accent4 22 2 3 5 2 2" xfId="15341"/>
    <cellStyle name="20% - Accent4 22 2 3 5 2 2 2" xfId="31547"/>
    <cellStyle name="20% - Accent4 22 2 3 5 2 3" xfId="24040"/>
    <cellStyle name="20% - Accent4 22 2 3 5 3" xfId="11727"/>
    <cellStyle name="20% - Accent4 22 2 3 5 3 2" xfId="27933"/>
    <cellStyle name="20% - Accent4 22 2 3 5 4" xfId="20370"/>
    <cellStyle name="20% - Accent4 22 2 3 6" xfId="4589"/>
    <cellStyle name="20% - Accent4 22 2 3 6 2" xfId="8259"/>
    <cellStyle name="20% - Accent4 22 2 3 6 2 2" xfId="15766"/>
    <cellStyle name="20% - Accent4 22 2 3 6 2 2 2" xfId="31972"/>
    <cellStyle name="20% - Accent4 22 2 3 6 2 3" xfId="24465"/>
    <cellStyle name="20% - Accent4 22 2 3 6 3" xfId="12152"/>
    <cellStyle name="20% - Accent4 22 2 3 6 3 2" xfId="28358"/>
    <cellStyle name="20% - Accent4 22 2 3 6 4" xfId="20795"/>
    <cellStyle name="20% - Accent4 22 2 3 7" xfId="5016"/>
    <cellStyle name="20% - Accent4 22 2 3 7 2" xfId="8682"/>
    <cellStyle name="20% - Accent4 22 2 3 7 2 2" xfId="16189"/>
    <cellStyle name="20% - Accent4 22 2 3 7 2 2 2" xfId="32395"/>
    <cellStyle name="20% - Accent4 22 2 3 7 2 3" xfId="24888"/>
    <cellStyle name="20% - Accent4 22 2 3 7 3" xfId="12574"/>
    <cellStyle name="20% - Accent4 22 2 3 7 3 2" xfId="28780"/>
    <cellStyle name="20% - Accent4 22 2 3 7 4" xfId="21222"/>
    <cellStyle name="20% - Accent4 22 2 3 8" xfId="5688"/>
    <cellStyle name="20% - Accent4 22 2 3 8 2" xfId="13203"/>
    <cellStyle name="20% - Accent4 22 2 3 8 2 2" xfId="29409"/>
    <cellStyle name="20% - Accent4 22 2 3 8 3" xfId="21894"/>
    <cellStyle name="20% - Accent4 22 2 3 9" xfId="9615"/>
    <cellStyle name="20% - Accent4 22 2 3 9 2" xfId="25821"/>
    <cellStyle name="20% - Accent4 22 2 4" xfId="2072"/>
    <cellStyle name="20% - Accent4 22 2 4 2" xfId="2985"/>
    <cellStyle name="20% - Accent4 22 2 4 2 2" xfId="6767"/>
    <cellStyle name="20% - Accent4 22 2 4 2 2 2" xfId="14278"/>
    <cellStyle name="20% - Accent4 22 2 4 2 2 2 2" xfId="30484"/>
    <cellStyle name="20% - Accent4 22 2 4 2 2 3" xfId="22973"/>
    <cellStyle name="20% - Accent4 22 2 4 2 3" xfId="10678"/>
    <cellStyle name="20% - Accent4 22 2 4 2 3 2" xfId="26884"/>
    <cellStyle name="20% - Accent4 22 2 4 2 4" xfId="19207"/>
    <cellStyle name="20% - Accent4 22 2 4 3" xfId="5911"/>
    <cellStyle name="20% - Accent4 22 2 4 3 2" xfId="13425"/>
    <cellStyle name="20% - Accent4 22 2 4 3 2 2" xfId="29631"/>
    <cellStyle name="20% - Accent4 22 2 4 3 3" xfId="22117"/>
    <cellStyle name="20% - Accent4 22 2 4 4" xfId="9834"/>
    <cellStyle name="20% - Accent4 22 2 4 4 2" xfId="26040"/>
    <cellStyle name="20% - Accent4 22 2 4 5" xfId="18361"/>
    <cellStyle name="20% - Accent4 22 2 5" xfId="2560"/>
    <cellStyle name="20% - Accent4 22 2 5 2" xfId="6344"/>
    <cellStyle name="20% - Accent4 22 2 5 2 2" xfId="13856"/>
    <cellStyle name="20% - Accent4 22 2 5 2 2 2" xfId="30062"/>
    <cellStyle name="20% - Accent4 22 2 5 2 3" xfId="22550"/>
    <cellStyle name="20% - Accent4 22 2 5 3" xfId="10256"/>
    <cellStyle name="20% - Accent4 22 2 5 3 2" xfId="26462"/>
    <cellStyle name="20% - Accent4 22 2 5 4" xfId="18784"/>
    <cellStyle name="20% - Accent4 22 2 6" xfId="3436"/>
    <cellStyle name="20% - Accent4 22 2 6 2" xfId="7194"/>
    <cellStyle name="20% - Accent4 22 2 6 2 2" xfId="14704"/>
    <cellStyle name="20% - Accent4 22 2 6 2 2 2" xfId="30910"/>
    <cellStyle name="20% - Accent4 22 2 6 2 3" xfId="23400"/>
    <cellStyle name="20% - Accent4 22 2 6 3" xfId="11101"/>
    <cellStyle name="20% - Accent4 22 2 6 3 2" xfId="27307"/>
    <cellStyle name="20% - Accent4 22 2 6 4" xfId="19654"/>
    <cellStyle name="20% - Accent4 22 2 7" xfId="3960"/>
    <cellStyle name="20% - Accent4 22 2 7 2" xfId="7630"/>
    <cellStyle name="20% - Accent4 22 2 7 2 2" xfId="15137"/>
    <cellStyle name="20% - Accent4 22 2 7 2 2 2" xfId="31343"/>
    <cellStyle name="20% - Accent4 22 2 7 2 3" xfId="23836"/>
    <cellStyle name="20% - Accent4 22 2 7 3" xfId="11523"/>
    <cellStyle name="20% - Accent4 22 2 7 3 2" xfId="27729"/>
    <cellStyle name="20% - Accent4 22 2 7 4" xfId="20166"/>
    <cellStyle name="20% - Accent4 22 2 8" xfId="4385"/>
    <cellStyle name="20% - Accent4 22 2 8 2" xfId="8055"/>
    <cellStyle name="20% - Accent4 22 2 8 2 2" xfId="15562"/>
    <cellStyle name="20% - Accent4 22 2 8 2 2 2" xfId="31768"/>
    <cellStyle name="20% - Accent4 22 2 8 2 3" xfId="24261"/>
    <cellStyle name="20% - Accent4 22 2 8 3" xfId="11948"/>
    <cellStyle name="20% - Accent4 22 2 8 3 2" xfId="28154"/>
    <cellStyle name="20% - Accent4 22 2 8 4" xfId="20591"/>
    <cellStyle name="20% - Accent4 22 2 9" xfId="4809"/>
    <cellStyle name="20% - Accent4 22 2 9 2" xfId="8478"/>
    <cellStyle name="20% - Accent4 22 2 9 2 2" xfId="15985"/>
    <cellStyle name="20% - Accent4 22 2 9 2 2 2" xfId="32191"/>
    <cellStyle name="20% - Accent4 22 2 9 2 3" xfId="24684"/>
    <cellStyle name="20% - Accent4 22 2 9 3" xfId="12370"/>
    <cellStyle name="20% - Accent4 22 2 9 3 2" xfId="28576"/>
    <cellStyle name="20% - Accent4 22 2 9 4" xfId="21015"/>
    <cellStyle name="20% - Accent4 22 3" xfId="519"/>
    <cellStyle name="20% - Accent4 22 3 10" xfId="5318"/>
    <cellStyle name="20% - Accent4 22 3 10 2" xfId="12867"/>
    <cellStyle name="20% - Accent4 22 3 10 2 2" xfId="29073"/>
    <cellStyle name="20% - Accent4 22 3 10 3" xfId="21524"/>
    <cellStyle name="20% - Accent4 22 3 11" xfId="9433"/>
    <cellStyle name="20% - Accent4 22 3 11 2" xfId="25639"/>
    <cellStyle name="20% - Accent4 22 3 12" xfId="17950"/>
    <cellStyle name="20% - Accent4 22 3 2" xfId="590"/>
    <cellStyle name="20% - Accent4 22 3 2 10" xfId="9500"/>
    <cellStyle name="20% - Accent4 22 3 2 10 2" xfId="25706"/>
    <cellStyle name="20% - Accent4 22 3 2 11" xfId="18018"/>
    <cellStyle name="20% - Accent4 22 3 2 2" xfId="1834"/>
    <cellStyle name="20% - Accent4 22 3 2 2 10" xfId="18141"/>
    <cellStyle name="20% - Accent4 22 3 2 2 2" xfId="2343"/>
    <cellStyle name="20% - Accent4 22 3 2 2 2 2" xfId="3190"/>
    <cellStyle name="20% - Accent4 22 3 2 2 2 2 2" xfId="6972"/>
    <cellStyle name="20% - Accent4 22 3 2 2 2 2 2 2" xfId="14483"/>
    <cellStyle name="20% - Accent4 22 3 2 2 2 2 2 2 2" xfId="30689"/>
    <cellStyle name="20% - Accent4 22 3 2 2 2 2 2 3" xfId="23178"/>
    <cellStyle name="20% - Accent4 22 3 2 2 2 2 3" xfId="10883"/>
    <cellStyle name="20% - Accent4 22 3 2 2 2 2 3 2" xfId="27089"/>
    <cellStyle name="20% - Accent4 22 3 2 2 2 2 4" xfId="19412"/>
    <cellStyle name="20% - Accent4 22 3 2 2 2 3" xfId="6127"/>
    <cellStyle name="20% - Accent4 22 3 2 2 2 3 2" xfId="13639"/>
    <cellStyle name="20% - Accent4 22 3 2 2 2 3 2 2" xfId="29845"/>
    <cellStyle name="20% - Accent4 22 3 2 2 2 3 3" xfId="22333"/>
    <cellStyle name="20% - Accent4 22 3 2 2 2 4" xfId="10039"/>
    <cellStyle name="20% - Accent4 22 3 2 2 2 4 2" xfId="26245"/>
    <cellStyle name="20% - Accent4 22 3 2 2 2 5" xfId="18567"/>
    <cellStyle name="20% - Accent4 22 3 2 2 3" xfId="2765"/>
    <cellStyle name="20% - Accent4 22 3 2 2 3 2" xfId="6549"/>
    <cellStyle name="20% - Accent4 22 3 2 2 3 2 2" xfId="14061"/>
    <cellStyle name="20% - Accent4 22 3 2 2 3 2 2 2" xfId="30267"/>
    <cellStyle name="20% - Accent4 22 3 2 2 3 2 3" xfId="22755"/>
    <cellStyle name="20% - Accent4 22 3 2 2 3 3" xfId="10461"/>
    <cellStyle name="20% - Accent4 22 3 2 2 3 3 2" xfId="26667"/>
    <cellStyle name="20% - Accent4 22 3 2 2 3 4" xfId="18989"/>
    <cellStyle name="20% - Accent4 22 3 2 2 4" xfId="3696"/>
    <cellStyle name="20% - Accent4 22 3 2 2 4 2" xfId="7406"/>
    <cellStyle name="20% - Accent4 22 3 2 2 4 2 2" xfId="14915"/>
    <cellStyle name="20% - Accent4 22 3 2 2 4 2 2 2" xfId="31121"/>
    <cellStyle name="20% - Accent4 22 3 2 2 4 2 3" xfId="23612"/>
    <cellStyle name="20% - Accent4 22 3 2 2 4 3" xfId="11306"/>
    <cellStyle name="20% - Accent4 22 3 2 2 4 3 2" xfId="27512"/>
    <cellStyle name="20% - Accent4 22 3 2 2 4 4" xfId="19907"/>
    <cellStyle name="20% - Accent4 22 3 2 2 5" xfId="4165"/>
    <cellStyle name="20% - Accent4 22 3 2 2 5 2" xfId="7835"/>
    <cellStyle name="20% - Accent4 22 3 2 2 5 2 2" xfId="15342"/>
    <cellStyle name="20% - Accent4 22 3 2 2 5 2 2 2" xfId="31548"/>
    <cellStyle name="20% - Accent4 22 3 2 2 5 2 3" xfId="24041"/>
    <cellStyle name="20% - Accent4 22 3 2 2 5 3" xfId="11728"/>
    <cellStyle name="20% - Accent4 22 3 2 2 5 3 2" xfId="27934"/>
    <cellStyle name="20% - Accent4 22 3 2 2 5 4" xfId="20371"/>
    <cellStyle name="20% - Accent4 22 3 2 2 6" xfId="4590"/>
    <cellStyle name="20% - Accent4 22 3 2 2 6 2" xfId="8260"/>
    <cellStyle name="20% - Accent4 22 3 2 2 6 2 2" xfId="15767"/>
    <cellStyle name="20% - Accent4 22 3 2 2 6 2 2 2" xfId="31973"/>
    <cellStyle name="20% - Accent4 22 3 2 2 6 2 3" xfId="24466"/>
    <cellStyle name="20% - Accent4 22 3 2 2 6 3" xfId="12153"/>
    <cellStyle name="20% - Accent4 22 3 2 2 6 3 2" xfId="28359"/>
    <cellStyle name="20% - Accent4 22 3 2 2 6 4" xfId="20796"/>
    <cellStyle name="20% - Accent4 22 3 2 2 7" xfId="5017"/>
    <cellStyle name="20% - Accent4 22 3 2 2 7 2" xfId="8683"/>
    <cellStyle name="20% - Accent4 22 3 2 2 7 2 2" xfId="16190"/>
    <cellStyle name="20% - Accent4 22 3 2 2 7 2 2 2" xfId="32396"/>
    <cellStyle name="20% - Accent4 22 3 2 2 7 2 3" xfId="24889"/>
    <cellStyle name="20% - Accent4 22 3 2 2 7 3" xfId="12575"/>
    <cellStyle name="20% - Accent4 22 3 2 2 7 3 2" xfId="28781"/>
    <cellStyle name="20% - Accent4 22 3 2 2 7 4" xfId="21223"/>
    <cellStyle name="20% - Accent4 22 3 2 2 8" xfId="5689"/>
    <cellStyle name="20% - Accent4 22 3 2 2 8 2" xfId="13204"/>
    <cellStyle name="20% - Accent4 22 3 2 2 8 2 2" xfId="29410"/>
    <cellStyle name="20% - Accent4 22 3 2 2 8 3" xfId="21895"/>
    <cellStyle name="20% - Accent4 22 3 2 2 9" xfId="9616"/>
    <cellStyle name="20% - Accent4 22 3 2 2 9 2" xfId="25822"/>
    <cellStyle name="20% - Accent4 22 3 2 3" xfId="2161"/>
    <cellStyle name="20% - Accent4 22 3 2 3 2" xfId="3074"/>
    <cellStyle name="20% - Accent4 22 3 2 3 2 2" xfId="6856"/>
    <cellStyle name="20% - Accent4 22 3 2 3 2 2 2" xfId="14367"/>
    <cellStyle name="20% - Accent4 22 3 2 3 2 2 2 2" xfId="30573"/>
    <cellStyle name="20% - Accent4 22 3 2 3 2 2 3" xfId="23062"/>
    <cellStyle name="20% - Accent4 22 3 2 3 2 3" xfId="10767"/>
    <cellStyle name="20% - Accent4 22 3 2 3 2 3 2" xfId="26973"/>
    <cellStyle name="20% - Accent4 22 3 2 3 2 4" xfId="19296"/>
    <cellStyle name="20% - Accent4 22 3 2 3 3" xfId="6000"/>
    <cellStyle name="20% - Accent4 22 3 2 3 3 2" xfId="13514"/>
    <cellStyle name="20% - Accent4 22 3 2 3 3 2 2" xfId="29720"/>
    <cellStyle name="20% - Accent4 22 3 2 3 3 3" xfId="22206"/>
    <cellStyle name="20% - Accent4 22 3 2 3 4" xfId="9923"/>
    <cellStyle name="20% - Accent4 22 3 2 3 4 2" xfId="26129"/>
    <cellStyle name="20% - Accent4 22 3 2 3 5" xfId="18450"/>
    <cellStyle name="20% - Accent4 22 3 2 4" xfId="2649"/>
    <cellStyle name="20% - Accent4 22 3 2 4 2" xfId="6433"/>
    <cellStyle name="20% - Accent4 22 3 2 4 2 2" xfId="13945"/>
    <cellStyle name="20% - Accent4 22 3 2 4 2 2 2" xfId="30151"/>
    <cellStyle name="20% - Accent4 22 3 2 4 2 3" xfId="22639"/>
    <cellStyle name="20% - Accent4 22 3 2 4 3" xfId="10345"/>
    <cellStyle name="20% - Accent4 22 3 2 4 3 2" xfId="26551"/>
    <cellStyle name="20% - Accent4 22 3 2 4 4" xfId="18873"/>
    <cellStyle name="20% - Accent4 22 3 2 5" xfId="3525"/>
    <cellStyle name="20% - Accent4 22 3 2 5 2" xfId="7283"/>
    <cellStyle name="20% - Accent4 22 3 2 5 2 2" xfId="14793"/>
    <cellStyle name="20% - Accent4 22 3 2 5 2 2 2" xfId="30999"/>
    <cellStyle name="20% - Accent4 22 3 2 5 2 3" xfId="23489"/>
    <cellStyle name="20% - Accent4 22 3 2 5 3" xfId="11190"/>
    <cellStyle name="20% - Accent4 22 3 2 5 3 2" xfId="27396"/>
    <cellStyle name="20% - Accent4 22 3 2 5 4" xfId="19743"/>
    <cellStyle name="20% - Accent4 22 3 2 6" xfId="4049"/>
    <cellStyle name="20% - Accent4 22 3 2 6 2" xfId="7719"/>
    <cellStyle name="20% - Accent4 22 3 2 6 2 2" xfId="15226"/>
    <cellStyle name="20% - Accent4 22 3 2 6 2 2 2" xfId="31432"/>
    <cellStyle name="20% - Accent4 22 3 2 6 2 3" xfId="23925"/>
    <cellStyle name="20% - Accent4 22 3 2 6 3" xfId="11612"/>
    <cellStyle name="20% - Accent4 22 3 2 6 3 2" xfId="27818"/>
    <cellStyle name="20% - Accent4 22 3 2 6 4" xfId="20255"/>
    <cellStyle name="20% - Accent4 22 3 2 7" xfId="4474"/>
    <cellStyle name="20% - Accent4 22 3 2 7 2" xfId="8144"/>
    <cellStyle name="20% - Accent4 22 3 2 7 2 2" xfId="15651"/>
    <cellStyle name="20% - Accent4 22 3 2 7 2 2 2" xfId="31857"/>
    <cellStyle name="20% - Accent4 22 3 2 7 2 3" xfId="24350"/>
    <cellStyle name="20% - Accent4 22 3 2 7 3" xfId="12037"/>
    <cellStyle name="20% - Accent4 22 3 2 7 3 2" xfId="28243"/>
    <cellStyle name="20% - Accent4 22 3 2 7 4" xfId="20680"/>
    <cellStyle name="20% - Accent4 22 3 2 8" xfId="4899"/>
    <cellStyle name="20% - Accent4 22 3 2 8 2" xfId="8567"/>
    <cellStyle name="20% - Accent4 22 3 2 8 2 2" xfId="16074"/>
    <cellStyle name="20% - Accent4 22 3 2 8 2 2 2" xfId="32280"/>
    <cellStyle name="20% - Accent4 22 3 2 8 2 3" xfId="24773"/>
    <cellStyle name="20% - Accent4 22 3 2 8 3" xfId="12459"/>
    <cellStyle name="20% - Accent4 22 3 2 8 3 2" xfId="28665"/>
    <cellStyle name="20% - Accent4 22 3 2 8 4" xfId="21105"/>
    <cellStyle name="20% - Accent4 22 3 2 9" xfId="5385"/>
    <cellStyle name="20% - Accent4 22 3 2 9 2" xfId="12934"/>
    <cellStyle name="20% - Accent4 22 3 2 9 2 2" xfId="29140"/>
    <cellStyle name="20% - Accent4 22 3 2 9 3" xfId="21591"/>
    <cellStyle name="20% - Accent4 22 3 3" xfId="1835"/>
    <cellStyle name="20% - Accent4 22 3 3 10" xfId="18142"/>
    <cellStyle name="20% - Accent4 22 3 3 2" xfId="2344"/>
    <cellStyle name="20% - Accent4 22 3 3 2 2" xfId="3191"/>
    <cellStyle name="20% - Accent4 22 3 3 2 2 2" xfId="6973"/>
    <cellStyle name="20% - Accent4 22 3 3 2 2 2 2" xfId="14484"/>
    <cellStyle name="20% - Accent4 22 3 3 2 2 2 2 2" xfId="30690"/>
    <cellStyle name="20% - Accent4 22 3 3 2 2 2 3" xfId="23179"/>
    <cellStyle name="20% - Accent4 22 3 3 2 2 3" xfId="10884"/>
    <cellStyle name="20% - Accent4 22 3 3 2 2 3 2" xfId="27090"/>
    <cellStyle name="20% - Accent4 22 3 3 2 2 4" xfId="19413"/>
    <cellStyle name="20% - Accent4 22 3 3 2 3" xfId="6128"/>
    <cellStyle name="20% - Accent4 22 3 3 2 3 2" xfId="13640"/>
    <cellStyle name="20% - Accent4 22 3 3 2 3 2 2" xfId="29846"/>
    <cellStyle name="20% - Accent4 22 3 3 2 3 3" xfId="22334"/>
    <cellStyle name="20% - Accent4 22 3 3 2 4" xfId="10040"/>
    <cellStyle name="20% - Accent4 22 3 3 2 4 2" xfId="26246"/>
    <cellStyle name="20% - Accent4 22 3 3 2 5" xfId="18568"/>
    <cellStyle name="20% - Accent4 22 3 3 3" xfId="2766"/>
    <cellStyle name="20% - Accent4 22 3 3 3 2" xfId="6550"/>
    <cellStyle name="20% - Accent4 22 3 3 3 2 2" xfId="14062"/>
    <cellStyle name="20% - Accent4 22 3 3 3 2 2 2" xfId="30268"/>
    <cellStyle name="20% - Accent4 22 3 3 3 2 3" xfId="22756"/>
    <cellStyle name="20% - Accent4 22 3 3 3 3" xfId="10462"/>
    <cellStyle name="20% - Accent4 22 3 3 3 3 2" xfId="26668"/>
    <cellStyle name="20% - Accent4 22 3 3 3 4" xfId="18990"/>
    <cellStyle name="20% - Accent4 22 3 3 4" xfId="3697"/>
    <cellStyle name="20% - Accent4 22 3 3 4 2" xfId="7407"/>
    <cellStyle name="20% - Accent4 22 3 3 4 2 2" xfId="14916"/>
    <cellStyle name="20% - Accent4 22 3 3 4 2 2 2" xfId="31122"/>
    <cellStyle name="20% - Accent4 22 3 3 4 2 3" xfId="23613"/>
    <cellStyle name="20% - Accent4 22 3 3 4 3" xfId="11307"/>
    <cellStyle name="20% - Accent4 22 3 3 4 3 2" xfId="27513"/>
    <cellStyle name="20% - Accent4 22 3 3 4 4" xfId="19908"/>
    <cellStyle name="20% - Accent4 22 3 3 5" xfId="4166"/>
    <cellStyle name="20% - Accent4 22 3 3 5 2" xfId="7836"/>
    <cellStyle name="20% - Accent4 22 3 3 5 2 2" xfId="15343"/>
    <cellStyle name="20% - Accent4 22 3 3 5 2 2 2" xfId="31549"/>
    <cellStyle name="20% - Accent4 22 3 3 5 2 3" xfId="24042"/>
    <cellStyle name="20% - Accent4 22 3 3 5 3" xfId="11729"/>
    <cellStyle name="20% - Accent4 22 3 3 5 3 2" xfId="27935"/>
    <cellStyle name="20% - Accent4 22 3 3 5 4" xfId="20372"/>
    <cellStyle name="20% - Accent4 22 3 3 6" xfId="4591"/>
    <cellStyle name="20% - Accent4 22 3 3 6 2" xfId="8261"/>
    <cellStyle name="20% - Accent4 22 3 3 6 2 2" xfId="15768"/>
    <cellStyle name="20% - Accent4 22 3 3 6 2 2 2" xfId="31974"/>
    <cellStyle name="20% - Accent4 22 3 3 6 2 3" xfId="24467"/>
    <cellStyle name="20% - Accent4 22 3 3 6 3" xfId="12154"/>
    <cellStyle name="20% - Accent4 22 3 3 6 3 2" xfId="28360"/>
    <cellStyle name="20% - Accent4 22 3 3 6 4" xfId="20797"/>
    <cellStyle name="20% - Accent4 22 3 3 7" xfId="5018"/>
    <cellStyle name="20% - Accent4 22 3 3 7 2" xfId="8684"/>
    <cellStyle name="20% - Accent4 22 3 3 7 2 2" xfId="16191"/>
    <cellStyle name="20% - Accent4 22 3 3 7 2 2 2" xfId="32397"/>
    <cellStyle name="20% - Accent4 22 3 3 7 2 3" xfId="24890"/>
    <cellStyle name="20% - Accent4 22 3 3 7 3" xfId="12576"/>
    <cellStyle name="20% - Accent4 22 3 3 7 3 2" xfId="28782"/>
    <cellStyle name="20% - Accent4 22 3 3 7 4" xfId="21224"/>
    <cellStyle name="20% - Accent4 22 3 3 8" xfId="5690"/>
    <cellStyle name="20% - Accent4 22 3 3 8 2" xfId="13205"/>
    <cellStyle name="20% - Accent4 22 3 3 8 2 2" xfId="29411"/>
    <cellStyle name="20% - Accent4 22 3 3 8 3" xfId="21896"/>
    <cellStyle name="20% - Accent4 22 3 3 9" xfId="9617"/>
    <cellStyle name="20% - Accent4 22 3 3 9 2" xfId="25823"/>
    <cellStyle name="20% - Accent4 22 3 4" xfId="2094"/>
    <cellStyle name="20% - Accent4 22 3 4 2" xfId="3007"/>
    <cellStyle name="20% - Accent4 22 3 4 2 2" xfId="6789"/>
    <cellStyle name="20% - Accent4 22 3 4 2 2 2" xfId="14300"/>
    <cellStyle name="20% - Accent4 22 3 4 2 2 2 2" xfId="30506"/>
    <cellStyle name="20% - Accent4 22 3 4 2 2 3" xfId="22995"/>
    <cellStyle name="20% - Accent4 22 3 4 2 3" xfId="10700"/>
    <cellStyle name="20% - Accent4 22 3 4 2 3 2" xfId="26906"/>
    <cellStyle name="20% - Accent4 22 3 4 2 4" xfId="19229"/>
    <cellStyle name="20% - Accent4 22 3 4 3" xfId="5933"/>
    <cellStyle name="20% - Accent4 22 3 4 3 2" xfId="13447"/>
    <cellStyle name="20% - Accent4 22 3 4 3 2 2" xfId="29653"/>
    <cellStyle name="20% - Accent4 22 3 4 3 3" xfId="22139"/>
    <cellStyle name="20% - Accent4 22 3 4 4" xfId="9856"/>
    <cellStyle name="20% - Accent4 22 3 4 4 2" xfId="26062"/>
    <cellStyle name="20% - Accent4 22 3 4 5" xfId="18383"/>
    <cellStyle name="20% - Accent4 22 3 5" xfId="2582"/>
    <cellStyle name="20% - Accent4 22 3 5 2" xfId="6366"/>
    <cellStyle name="20% - Accent4 22 3 5 2 2" xfId="13878"/>
    <cellStyle name="20% - Accent4 22 3 5 2 2 2" xfId="30084"/>
    <cellStyle name="20% - Accent4 22 3 5 2 3" xfId="22572"/>
    <cellStyle name="20% - Accent4 22 3 5 3" xfId="10278"/>
    <cellStyle name="20% - Accent4 22 3 5 3 2" xfId="26484"/>
    <cellStyle name="20% - Accent4 22 3 5 4" xfId="18806"/>
    <cellStyle name="20% - Accent4 22 3 6" xfId="3458"/>
    <cellStyle name="20% - Accent4 22 3 6 2" xfId="7216"/>
    <cellStyle name="20% - Accent4 22 3 6 2 2" xfId="14726"/>
    <cellStyle name="20% - Accent4 22 3 6 2 2 2" xfId="30932"/>
    <cellStyle name="20% - Accent4 22 3 6 2 3" xfId="23422"/>
    <cellStyle name="20% - Accent4 22 3 6 3" xfId="11123"/>
    <cellStyle name="20% - Accent4 22 3 6 3 2" xfId="27329"/>
    <cellStyle name="20% - Accent4 22 3 6 4" xfId="19676"/>
    <cellStyle name="20% - Accent4 22 3 7" xfId="3982"/>
    <cellStyle name="20% - Accent4 22 3 7 2" xfId="7652"/>
    <cellStyle name="20% - Accent4 22 3 7 2 2" xfId="15159"/>
    <cellStyle name="20% - Accent4 22 3 7 2 2 2" xfId="31365"/>
    <cellStyle name="20% - Accent4 22 3 7 2 3" xfId="23858"/>
    <cellStyle name="20% - Accent4 22 3 7 3" xfId="11545"/>
    <cellStyle name="20% - Accent4 22 3 7 3 2" xfId="27751"/>
    <cellStyle name="20% - Accent4 22 3 7 4" xfId="20188"/>
    <cellStyle name="20% - Accent4 22 3 8" xfId="4407"/>
    <cellStyle name="20% - Accent4 22 3 8 2" xfId="8077"/>
    <cellStyle name="20% - Accent4 22 3 8 2 2" xfId="15584"/>
    <cellStyle name="20% - Accent4 22 3 8 2 2 2" xfId="31790"/>
    <cellStyle name="20% - Accent4 22 3 8 2 3" xfId="24283"/>
    <cellStyle name="20% - Accent4 22 3 8 3" xfId="11970"/>
    <cellStyle name="20% - Accent4 22 3 8 3 2" xfId="28176"/>
    <cellStyle name="20% - Accent4 22 3 8 4" xfId="20613"/>
    <cellStyle name="20% - Accent4 22 3 9" xfId="4831"/>
    <cellStyle name="20% - Accent4 22 3 9 2" xfId="8500"/>
    <cellStyle name="20% - Accent4 22 3 9 2 2" xfId="16007"/>
    <cellStyle name="20% - Accent4 22 3 9 2 2 2" xfId="32213"/>
    <cellStyle name="20% - Accent4 22 3 9 2 3" xfId="24706"/>
    <cellStyle name="20% - Accent4 22 3 9 3" xfId="12392"/>
    <cellStyle name="20% - Accent4 22 3 9 3 2" xfId="28598"/>
    <cellStyle name="20% - Accent4 22 3 9 4" xfId="21037"/>
    <cellStyle name="20% - Accent4 22 4" xfId="546"/>
    <cellStyle name="20% - Accent4 22 4 10" xfId="9456"/>
    <cellStyle name="20% - Accent4 22 4 10 2" xfId="25662"/>
    <cellStyle name="20% - Accent4 22 4 11" xfId="17974"/>
    <cellStyle name="20% - Accent4 22 4 2" xfId="1836"/>
    <cellStyle name="20% - Accent4 22 4 2 10" xfId="18143"/>
    <cellStyle name="20% - Accent4 22 4 2 2" xfId="2345"/>
    <cellStyle name="20% - Accent4 22 4 2 2 2" xfId="3192"/>
    <cellStyle name="20% - Accent4 22 4 2 2 2 2" xfId="6974"/>
    <cellStyle name="20% - Accent4 22 4 2 2 2 2 2" xfId="14485"/>
    <cellStyle name="20% - Accent4 22 4 2 2 2 2 2 2" xfId="30691"/>
    <cellStyle name="20% - Accent4 22 4 2 2 2 2 3" xfId="23180"/>
    <cellStyle name="20% - Accent4 22 4 2 2 2 3" xfId="10885"/>
    <cellStyle name="20% - Accent4 22 4 2 2 2 3 2" xfId="27091"/>
    <cellStyle name="20% - Accent4 22 4 2 2 2 4" xfId="19414"/>
    <cellStyle name="20% - Accent4 22 4 2 2 3" xfId="6129"/>
    <cellStyle name="20% - Accent4 22 4 2 2 3 2" xfId="13641"/>
    <cellStyle name="20% - Accent4 22 4 2 2 3 2 2" xfId="29847"/>
    <cellStyle name="20% - Accent4 22 4 2 2 3 3" xfId="22335"/>
    <cellStyle name="20% - Accent4 22 4 2 2 4" xfId="10041"/>
    <cellStyle name="20% - Accent4 22 4 2 2 4 2" xfId="26247"/>
    <cellStyle name="20% - Accent4 22 4 2 2 5" xfId="18569"/>
    <cellStyle name="20% - Accent4 22 4 2 3" xfId="2767"/>
    <cellStyle name="20% - Accent4 22 4 2 3 2" xfId="6551"/>
    <cellStyle name="20% - Accent4 22 4 2 3 2 2" xfId="14063"/>
    <cellStyle name="20% - Accent4 22 4 2 3 2 2 2" xfId="30269"/>
    <cellStyle name="20% - Accent4 22 4 2 3 2 3" xfId="22757"/>
    <cellStyle name="20% - Accent4 22 4 2 3 3" xfId="10463"/>
    <cellStyle name="20% - Accent4 22 4 2 3 3 2" xfId="26669"/>
    <cellStyle name="20% - Accent4 22 4 2 3 4" xfId="18991"/>
    <cellStyle name="20% - Accent4 22 4 2 4" xfId="3698"/>
    <cellStyle name="20% - Accent4 22 4 2 4 2" xfId="7408"/>
    <cellStyle name="20% - Accent4 22 4 2 4 2 2" xfId="14917"/>
    <cellStyle name="20% - Accent4 22 4 2 4 2 2 2" xfId="31123"/>
    <cellStyle name="20% - Accent4 22 4 2 4 2 3" xfId="23614"/>
    <cellStyle name="20% - Accent4 22 4 2 4 3" xfId="11308"/>
    <cellStyle name="20% - Accent4 22 4 2 4 3 2" xfId="27514"/>
    <cellStyle name="20% - Accent4 22 4 2 4 4" xfId="19909"/>
    <cellStyle name="20% - Accent4 22 4 2 5" xfId="4167"/>
    <cellStyle name="20% - Accent4 22 4 2 5 2" xfId="7837"/>
    <cellStyle name="20% - Accent4 22 4 2 5 2 2" xfId="15344"/>
    <cellStyle name="20% - Accent4 22 4 2 5 2 2 2" xfId="31550"/>
    <cellStyle name="20% - Accent4 22 4 2 5 2 3" xfId="24043"/>
    <cellStyle name="20% - Accent4 22 4 2 5 3" xfId="11730"/>
    <cellStyle name="20% - Accent4 22 4 2 5 3 2" xfId="27936"/>
    <cellStyle name="20% - Accent4 22 4 2 5 4" xfId="20373"/>
    <cellStyle name="20% - Accent4 22 4 2 6" xfId="4592"/>
    <cellStyle name="20% - Accent4 22 4 2 6 2" xfId="8262"/>
    <cellStyle name="20% - Accent4 22 4 2 6 2 2" xfId="15769"/>
    <cellStyle name="20% - Accent4 22 4 2 6 2 2 2" xfId="31975"/>
    <cellStyle name="20% - Accent4 22 4 2 6 2 3" xfId="24468"/>
    <cellStyle name="20% - Accent4 22 4 2 6 3" xfId="12155"/>
    <cellStyle name="20% - Accent4 22 4 2 6 3 2" xfId="28361"/>
    <cellStyle name="20% - Accent4 22 4 2 6 4" xfId="20798"/>
    <cellStyle name="20% - Accent4 22 4 2 7" xfId="5019"/>
    <cellStyle name="20% - Accent4 22 4 2 7 2" xfId="8685"/>
    <cellStyle name="20% - Accent4 22 4 2 7 2 2" xfId="16192"/>
    <cellStyle name="20% - Accent4 22 4 2 7 2 2 2" xfId="32398"/>
    <cellStyle name="20% - Accent4 22 4 2 7 2 3" xfId="24891"/>
    <cellStyle name="20% - Accent4 22 4 2 7 3" xfId="12577"/>
    <cellStyle name="20% - Accent4 22 4 2 7 3 2" xfId="28783"/>
    <cellStyle name="20% - Accent4 22 4 2 7 4" xfId="21225"/>
    <cellStyle name="20% - Accent4 22 4 2 8" xfId="5691"/>
    <cellStyle name="20% - Accent4 22 4 2 8 2" xfId="13206"/>
    <cellStyle name="20% - Accent4 22 4 2 8 2 2" xfId="29412"/>
    <cellStyle name="20% - Accent4 22 4 2 8 3" xfId="21897"/>
    <cellStyle name="20% - Accent4 22 4 2 9" xfId="9618"/>
    <cellStyle name="20% - Accent4 22 4 2 9 2" xfId="25824"/>
    <cellStyle name="20% - Accent4 22 4 3" xfId="2117"/>
    <cellStyle name="20% - Accent4 22 4 3 2" xfId="3030"/>
    <cellStyle name="20% - Accent4 22 4 3 2 2" xfId="6812"/>
    <cellStyle name="20% - Accent4 22 4 3 2 2 2" xfId="14323"/>
    <cellStyle name="20% - Accent4 22 4 3 2 2 2 2" xfId="30529"/>
    <cellStyle name="20% - Accent4 22 4 3 2 2 3" xfId="23018"/>
    <cellStyle name="20% - Accent4 22 4 3 2 3" xfId="10723"/>
    <cellStyle name="20% - Accent4 22 4 3 2 3 2" xfId="26929"/>
    <cellStyle name="20% - Accent4 22 4 3 2 4" xfId="19252"/>
    <cellStyle name="20% - Accent4 22 4 3 3" xfId="5956"/>
    <cellStyle name="20% - Accent4 22 4 3 3 2" xfId="13470"/>
    <cellStyle name="20% - Accent4 22 4 3 3 2 2" xfId="29676"/>
    <cellStyle name="20% - Accent4 22 4 3 3 3" xfId="22162"/>
    <cellStyle name="20% - Accent4 22 4 3 4" xfId="9879"/>
    <cellStyle name="20% - Accent4 22 4 3 4 2" xfId="26085"/>
    <cellStyle name="20% - Accent4 22 4 3 5" xfId="18406"/>
    <cellStyle name="20% - Accent4 22 4 4" xfId="2605"/>
    <cellStyle name="20% - Accent4 22 4 4 2" xfId="6389"/>
    <cellStyle name="20% - Accent4 22 4 4 2 2" xfId="13901"/>
    <cellStyle name="20% - Accent4 22 4 4 2 2 2" xfId="30107"/>
    <cellStyle name="20% - Accent4 22 4 4 2 3" xfId="22595"/>
    <cellStyle name="20% - Accent4 22 4 4 3" xfId="10301"/>
    <cellStyle name="20% - Accent4 22 4 4 3 2" xfId="26507"/>
    <cellStyle name="20% - Accent4 22 4 4 4" xfId="18829"/>
    <cellStyle name="20% - Accent4 22 4 5" xfId="3481"/>
    <cellStyle name="20% - Accent4 22 4 5 2" xfId="7239"/>
    <cellStyle name="20% - Accent4 22 4 5 2 2" xfId="14749"/>
    <cellStyle name="20% - Accent4 22 4 5 2 2 2" xfId="30955"/>
    <cellStyle name="20% - Accent4 22 4 5 2 3" xfId="23445"/>
    <cellStyle name="20% - Accent4 22 4 5 3" xfId="11146"/>
    <cellStyle name="20% - Accent4 22 4 5 3 2" xfId="27352"/>
    <cellStyle name="20% - Accent4 22 4 5 4" xfId="19699"/>
    <cellStyle name="20% - Accent4 22 4 6" xfId="4005"/>
    <cellStyle name="20% - Accent4 22 4 6 2" xfId="7675"/>
    <cellStyle name="20% - Accent4 22 4 6 2 2" xfId="15182"/>
    <cellStyle name="20% - Accent4 22 4 6 2 2 2" xfId="31388"/>
    <cellStyle name="20% - Accent4 22 4 6 2 3" xfId="23881"/>
    <cellStyle name="20% - Accent4 22 4 6 3" xfId="11568"/>
    <cellStyle name="20% - Accent4 22 4 6 3 2" xfId="27774"/>
    <cellStyle name="20% - Accent4 22 4 6 4" xfId="20211"/>
    <cellStyle name="20% - Accent4 22 4 7" xfId="4430"/>
    <cellStyle name="20% - Accent4 22 4 7 2" xfId="8100"/>
    <cellStyle name="20% - Accent4 22 4 7 2 2" xfId="15607"/>
    <cellStyle name="20% - Accent4 22 4 7 2 2 2" xfId="31813"/>
    <cellStyle name="20% - Accent4 22 4 7 2 3" xfId="24306"/>
    <cellStyle name="20% - Accent4 22 4 7 3" xfId="11993"/>
    <cellStyle name="20% - Accent4 22 4 7 3 2" xfId="28199"/>
    <cellStyle name="20% - Accent4 22 4 7 4" xfId="20636"/>
    <cellStyle name="20% - Accent4 22 4 8" xfId="4855"/>
    <cellStyle name="20% - Accent4 22 4 8 2" xfId="8523"/>
    <cellStyle name="20% - Accent4 22 4 8 2 2" xfId="16030"/>
    <cellStyle name="20% - Accent4 22 4 8 2 2 2" xfId="32236"/>
    <cellStyle name="20% - Accent4 22 4 8 2 3" xfId="24729"/>
    <cellStyle name="20% - Accent4 22 4 8 3" xfId="12415"/>
    <cellStyle name="20% - Accent4 22 4 8 3 2" xfId="28621"/>
    <cellStyle name="20% - Accent4 22 4 8 4" xfId="21061"/>
    <cellStyle name="20% - Accent4 22 4 9" xfId="5341"/>
    <cellStyle name="20% - Accent4 22 4 9 2" xfId="12890"/>
    <cellStyle name="20% - Accent4 22 4 9 2 2" xfId="29096"/>
    <cellStyle name="20% - Accent4 22 4 9 3" xfId="21547"/>
    <cellStyle name="20% - Accent4 22 5" xfId="1300"/>
    <cellStyle name="20% - Accent4 22 6" xfId="1837"/>
    <cellStyle name="20% - Accent4 22 6 10" xfId="18144"/>
    <cellStyle name="20% - Accent4 22 6 2" xfId="2346"/>
    <cellStyle name="20% - Accent4 22 6 2 2" xfId="3193"/>
    <cellStyle name="20% - Accent4 22 6 2 2 2" xfId="6975"/>
    <cellStyle name="20% - Accent4 22 6 2 2 2 2" xfId="14486"/>
    <cellStyle name="20% - Accent4 22 6 2 2 2 2 2" xfId="30692"/>
    <cellStyle name="20% - Accent4 22 6 2 2 2 3" xfId="23181"/>
    <cellStyle name="20% - Accent4 22 6 2 2 3" xfId="10886"/>
    <cellStyle name="20% - Accent4 22 6 2 2 3 2" xfId="27092"/>
    <cellStyle name="20% - Accent4 22 6 2 2 4" xfId="19415"/>
    <cellStyle name="20% - Accent4 22 6 2 3" xfId="6130"/>
    <cellStyle name="20% - Accent4 22 6 2 3 2" xfId="13642"/>
    <cellStyle name="20% - Accent4 22 6 2 3 2 2" xfId="29848"/>
    <cellStyle name="20% - Accent4 22 6 2 3 3" xfId="22336"/>
    <cellStyle name="20% - Accent4 22 6 2 4" xfId="10042"/>
    <cellStyle name="20% - Accent4 22 6 2 4 2" xfId="26248"/>
    <cellStyle name="20% - Accent4 22 6 2 5" xfId="18570"/>
    <cellStyle name="20% - Accent4 22 6 3" xfId="2768"/>
    <cellStyle name="20% - Accent4 22 6 3 2" xfId="6552"/>
    <cellStyle name="20% - Accent4 22 6 3 2 2" xfId="14064"/>
    <cellStyle name="20% - Accent4 22 6 3 2 2 2" xfId="30270"/>
    <cellStyle name="20% - Accent4 22 6 3 2 3" xfId="22758"/>
    <cellStyle name="20% - Accent4 22 6 3 3" xfId="10464"/>
    <cellStyle name="20% - Accent4 22 6 3 3 2" xfId="26670"/>
    <cellStyle name="20% - Accent4 22 6 3 4" xfId="18992"/>
    <cellStyle name="20% - Accent4 22 6 4" xfId="3699"/>
    <cellStyle name="20% - Accent4 22 6 4 2" xfId="7409"/>
    <cellStyle name="20% - Accent4 22 6 4 2 2" xfId="14918"/>
    <cellStyle name="20% - Accent4 22 6 4 2 2 2" xfId="31124"/>
    <cellStyle name="20% - Accent4 22 6 4 2 3" xfId="23615"/>
    <cellStyle name="20% - Accent4 22 6 4 3" xfId="11309"/>
    <cellStyle name="20% - Accent4 22 6 4 3 2" xfId="27515"/>
    <cellStyle name="20% - Accent4 22 6 4 4" xfId="19910"/>
    <cellStyle name="20% - Accent4 22 6 5" xfId="4168"/>
    <cellStyle name="20% - Accent4 22 6 5 2" xfId="7838"/>
    <cellStyle name="20% - Accent4 22 6 5 2 2" xfId="15345"/>
    <cellStyle name="20% - Accent4 22 6 5 2 2 2" xfId="31551"/>
    <cellStyle name="20% - Accent4 22 6 5 2 3" xfId="24044"/>
    <cellStyle name="20% - Accent4 22 6 5 3" xfId="11731"/>
    <cellStyle name="20% - Accent4 22 6 5 3 2" xfId="27937"/>
    <cellStyle name="20% - Accent4 22 6 5 4" xfId="20374"/>
    <cellStyle name="20% - Accent4 22 6 6" xfId="4593"/>
    <cellStyle name="20% - Accent4 22 6 6 2" xfId="8263"/>
    <cellStyle name="20% - Accent4 22 6 6 2 2" xfId="15770"/>
    <cellStyle name="20% - Accent4 22 6 6 2 2 2" xfId="31976"/>
    <cellStyle name="20% - Accent4 22 6 6 2 3" xfId="24469"/>
    <cellStyle name="20% - Accent4 22 6 6 3" xfId="12156"/>
    <cellStyle name="20% - Accent4 22 6 6 3 2" xfId="28362"/>
    <cellStyle name="20% - Accent4 22 6 6 4" xfId="20799"/>
    <cellStyle name="20% - Accent4 22 6 7" xfId="5020"/>
    <cellStyle name="20% - Accent4 22 6 7 2" xfId="8686"/>
    <cellStyle name="20% - Accent4 22 6 7 2 2" xfId="16193"/>
    <cellStyle name="20% - Accent4 22 6 7 2 2 2" xfId="32399"/>
    <cellStyle name="20% - Accent4 22 6 7 2 3" xfId="24892"/>
    <cellStyle name="20% - Accent4 22 6 7 3" xfId="12578"/>
    <cellStyle name="20% - Accent4 22 6 7 3 2" xfId="28784"/>
    <cellStyle name="20% - Accent4 22 6 7 4" xfId="21226"/>
    <cellStyle name="20% - Accent4 22 6 8" xfId="5692"/>
    <cellStyle name="20% - Accent4 22 6 8 2" xfId="13207"/>
    <cellStyle name="20% - Accent4 22 6 8 2 2" xfId="29413"/>
    <cellStyle name="20% - Accent4 22 6 8 3" xfId="21898"/>
    <cellStyle name="20% - Accent4 22 6 9" xfId="9619"/>
    <cellStyle name="20% - Accent4 22 6 9 2" xfId="25825"/>
    <cellStyle name="20% - Accent4 22 7" xfId="2050"/>
    <cellStyle name="20% - Accent4 22 7 2" xfId="2963"/>
    <cellStyle name="20% - Accent4 22 7 2 2" xfId="6745"/>
    <cellStyle name="20% - Accent4 22 7 2 2 2" xfId="14256"/>
    <cellStyle name="20% - Accent4 22 7 2 2 2 2" xfId="30462"/>
    <cellStyle name="20% - Accent4 22 7 2 2 3" xfId="22951"/>
    <cellStyle name="20% - Accent4 22 7 2 3" xfId="10656"/>
    <cellStyle name="20% - Accent4 22 7 2 3 2" xfId="26862"/>
    <cellStyle name="20% - Accent4 22 7 2 4" xfId="19185"/>
    <cellStyle name="20% - Accent4 22 7 3" xfId="5889"/>
    <cellStyle name="20% - Accent4 22 7 3 2" xfId="13403"/>
    <cellStyle name="20% - Accent4 22 7 3 2 2" xfId="29609"/>
    <cellStyle name="20% - Accent4 22 7 3 3" xfId="22095"/>
    <cellStyle name="20% - Accent4 22 7 4" xfId="9812"/>
    <cellStyle name="20% - Accent4 22 7 4 2" xfId="26018"/>
    <cellStyle name="20% - Accent4 22 7 5" xfId="18339"/>
    <cellStyle name="20% - Accent4 22 8" xfId="2538"/>
    <cellStyle name="20% - Accent4 22 8 2" xfId="6322"/>
    <cellStyle name="20% - Accent4 22 8 2 2" xfId="13834"/>
    <cellStyle name="20% - Accent4 22 8 2 2 2" xfId="30040"/>
    <cellStyle name="20% - Accent4 22 8 2 3" xfId="22528"/>
    <cellStyle name="20% - Accent4 22 8 3" xfId="10234"/>
    <cellStyle name="20% - Accent4 22 8 3 2" xfId="26440"/>
    <cellStyle name="20% - Accent4 22 8 4" xfId="18762"/>
    <cellStyle name="20% - Accent4 22 9" xfId="3414"/>
    <cellStyle name="20% - Accent4 22 9 2" xfId="7172"/>
    <cellStyle name="20% - Accent4 22 9 2 2" xfId="14682"/>
    <cellStyle name="20% - Accent4 22 9 2 2 2" xfId="30888"/>
    <cellStyle name="20% - Accent4 22 9 2 3" xfId="23378"/>
    <cellStyle name="20% - Accent4 22 9 3" xfId="11079"/>
    <cellStyle name="20% - Accent4 22 9 3 2" xfId="27285"/>
    <cellStyle name="20% - Accent4 22 9 4" xfId="19632"/>
    <cellStyle name="20% - Accent4 23" xfId="931"/>
    <cellStyle name="20% - Accent4 24" xfId="1806"/>
    <cellStyle name="20% - Accent4 24 10" xfId="18113"/>
    <cellStyle name="20% - Accent4 24 2" xfId="2315"/>
    <cellStyle name="20% - Accent4 24 2 2" xfId="3162"/>
    <cellStyle name="20% - Accent4 24 2 2 2" xfId="6944"/>
    <cellStyle name="20% - Accent4 24 2 2 2 2" xfId="14455"/>
    <cellStyle name="20% - Accent4 24 2 2 2 2 2" xfId="30661"/>
    <cellStyle name="20% - Accent4 24 2 2 2 3" xfId="23150"/>
    <cellStyle name="20% - Accent4 24 2 2 3" xfId="10855"/>
    <cellStyle name="20% - Accent4 24 2 2 3 2" xfId="27061"/>
    <cellStyle name="20% - Accent4 24 2 2 4" xfId="19384"/>
    <cellStyle name="20% - Accent4 24 2 3" xfId="6099"/>
    <cellStyle name="20% - Accent4 24 2 3 2" xfId="13611"/>
    <cellStyle name="20% - Accent4 24 2 3 2 2" xfId="29817"/>
    <cellStyle name="20% - Accent4 24 2 3 3" xfId="22305"/>
    <cellStyle name="20% - Accent4 24 2 4" xfId="10011"/>
    <cellStyle name="20% - Accent4 24 2 4 2" xfId="26217"/>
    <cellStyle name="20% - Accent4 24 2 5" xfId="18539"/>
    <cellStyle name="20% - Accent4 24 3" xfId="2737"/>
    <cellStyle name="20% - Accent4 24 3 2" xfId="6521"/>
    <cellStyle name="20% - Accent4 24 3 2 2" xfId="14033"/>
    <cellStyle name="20% - Accent4 24 3 2 2 2" xfId="30239"/>
    <cellStyle name="20% - Accent4 24 3 2 3" xfId="22727"/>
    <cellStyle name="20% - Accent4 24 3 3" xfId="10433"/>
    <cellStyle name="20% - Accent4 24 3 3 2" xfId="26639"/>
    <cellStyle name="20% - Accent4 24 3 4" xfId="18961"/>
    <cellStyle name="20% - Accent4 24 4" xfId="3668"/>
    <cellStyle name="20% - Accent4 24 4 2" xfId="7378"/>
    <cellStyle name="20% - Accent4 24 4 2 2" xfId="14887"/>
    <cellStyle name="20% - Accent4 24 4 2 2 2" xfId="31093"/>
    <cellStyle name="20% - Accent4 24 4 2 3" xfId="23584"/>
    <cellStyle name="20% - Accent4 24 4 3" xfId="11278"/>
    <cellStyle name="20% - Accent4 24 4 3 2" xfId="27484"/>
    <cellStyle name="20% - Accent4 24 4 4" xfId="19879"/>
    <cellStyle name="20% - Accent4 24 5" xfId="4137"/>
    <cellStyle name="20% - Accent4 24 5 2" xfId="7807"/>
    <cellStyle name="20% - Accent4 24 5 2 2" xfId="15314"/>
    <cellStyle name="20% - Accent4 24 5 2 2 2" xfId="31520"/>
    <cellStyle name="20% - Accent4 24 5 2 3" xfId="24013"/>
    <cellStyle name="20% - Accent4 24 5 3" xfId="11700"/>
    <cellStyle name="20% - Accent4 24 5 3 2" xfId="27906"/>
    <cellStyle name="20% - Accent4 24 5 4" xfId="20343"/>
    <cellStyle name="20% - Accent4 24 6" xfId="4562"/>
    <cellStyle name="20% - Accent4 24 6 2" xfId="8232"/>
    <cellStyle name="20% - Accent4 24 6 2 2" xfId="15739"/>
    <cellStyle name="20% - Accent4 24 6 2 2 2" xfId="31945"/>
    <cellStyle name="20% - Accent4 24 6 2 3" xfId="24438"/>
    <cellStyle name="20% - Accent4 24 6 3" xfId="12125"/>
    <cellStyle name="20% - Accent4 24 6 3 2" xfId="28331"/>
    <cellStyle name="20% - Accent4 24 6 4" xfId="20768"/>
    <cellStyle name="20% - Accent4 24 7" xfId="4989"/>
    <cellStyle name="20% - Accent4 24 7 2" xfId="8655"/>
    <cellStyle name="20% - Accent4 24 7 2 2" xfId="16162"/>
    <cellStyle name="20% - Accent4 24 7 2 2 2" xfId="32368"/>
    <cellStyle name="20% - Accent4 24 7 2 3" xfId="24861"/>
    <cellStyle name="20% - Accent4 24 7 3" xfId="12547"/>
    <cellStyle name="20% - Accent4 24 7 3 2" xfId="28753"/>
    <cellStyle name="20% - Accent4 24 7 4" xfId="21195"/>
    <cellStyle name="20% - Accent4 24 8" xfId="5661"/>
    <cellStyle name="20% - Accent4 24 8 2" xfId="13176"/>
    <cellStyle name="20% - Accent4 24 8 2 2" xfId="29382"/>
    <cellStyle name="20% - Accent4 24 8 3" xfId="21867"/>
    <cellStyle name="20% - Accent4 24 9" xfId="9588"/>
    <cellStyle name="20% - Accent4 24 9 2" xfId="25794"/>
    <cellStyle name="20% - Accent4 25" xfId="65"/>
    <cellStyle name="20% - Accent4 3" xfId="78"/>
    <cellStyle name="20% - Accent4 3 2" xfId="1313"/>
    <cellStyle name="20% - Accent4 3 3" xfId="920"/>
    <cellStyle name="20% - Accent4 4" xfId="79"/>
    <cellStyle name="20% - Accent4 4 2" xfId="1314"/>
    <cellStyle name="20% - Accent4 4 3" xfId="919"/>
    <cellStyle name="20% - Accent4 5" xfId="80"/>
    <cellStyle name="20% - Accent4 5 2" xfId="1315"/>
    <cellStyle name="20% - Accent4 5 3" xfId="918"/>
    <cellStyle name="20% - Accent4 6" xfId="81"/>
    <cellStyle name="20% - Accent4 6 2" xfId="1316"/>
    <cellStyle name="20% - Accent4 6 3" xfId="917"/>
    <cellStyle name="20% - Accent4 7" xfId="82"/>
    <cellStyle name="20% - Accent4 7 2" xfId="1317"/>
    <cellStyle name="20% - Accent4 7 3" xfId="916"/>
    <cellStyle name="20% - Accent4 8" xfId="83"/>
    <cellStyle name="20% - Accent4 8 2" xfId="1318"/>
    <cellStyle name="20% - Accent4 8 3" xfId="915"/>
    <cellStyle name="20% - Accent4 9" xfId="84"/>
    <cellStyle name="20% - Accent4 9 2" xfId="1319"/>
    <cellStyle name="20% - Accent4 9 3" xfId="914"/>
    <cellStyle name="20% - Accent5" xfId="16852" builtinId="46" customBuiltin="1"/>
    <cellStyle name="20% - Accent5 10" xfId="86"/>
    <cellStyle name="20% - Accent5 10 2" xfId="1321"/>
    <cellStyle name="20% - Accent5 10 3" xfId="912"/>
    <cellStyle name="20% - Accent5 11" xfId="87"/>
    <cellStyle name="20% - Accent5 11 2" xfId="1322"/>
    <cellStyle name="20% - Accent5 11 3" xfId="911"/>
    <cellStyle name="20% - Accent5 12" xfId="88"/>
    <cellStyle name="20% - Accent5 12 2" xfId="1323"/>
    <cellStyle name="20% - Accent5 12 3" xfId="910"/>
    <cellStyle name="20% - Accent5 13" xfId="89"/>
    <cellStyle name="20% - Accent5 13 2" xfId="1324"/>
    <cellStyle name="20% - Accent5 13 3" xfId="909"/>
    <cellStyle name="20% - Accent5 14" xfId="90"/>
    <cellStyle name="20% - Accent5 14 2" xfId="1325"/>
    <cellStyle name="20% - Accent5 14 3" xfId="908"/>
    <cellStyle name="20% - Accent5 15" xfId="91"/>
    <cellStyle name="20% - Accent5 15 2" xfId="1326"/>
    <cellStyle name="20% - Accent5 15 3" xfId="907"/>
    <cellStyle name="20% - Accent5 16" xfId="92"/>
    <cellStyle name="20% - Accent5 16 2" xfId="1327"/>
    <cellStyle name="20% - Accent5 16 3" xfId="906"/>
    <cellStyle name="20% - Accent5 17" xfId="93"/>
    <cellStyle name="20% - Accent5 17 2" xfId="1328"/>
    <cellStyle name="20% - Accent5 17 3" xfId="905"/>
    <cellStyle name="20% - Accent5 18" xfId="94"/>
    <cellStyle name="20% - Accent5 18 2" xfId="1329"/>
    <cellStyle name="20% - Accent5 18 3" xfId="904"/>
    <cellStyle name="20% - Accent5 19" xfId="95"/>
    <cellStyle name="20% - Accent5 19 2" xfId="1330"/>
    <cellStyle name="20% - Accent5 19 3" xfId="903"/>
    <cellStyle name="20% - Accent5 2" xfId="96"/>
    <cellStyle name="20% - Accent5 2 2" xfId="1331"/>
    <cellStyle name="20% - Accent5 2 3" xfId="902"/>
    <cellStyle name="20% - Accent5 20" xfId="97"/>
    <cellStyle name="20% - Accent5 20 2" xfId="1332"/>
    <cellStyle name="20% - Accent5 20 3" xfId="996"/>
    <cellStyle name="20% - Accent5 21" xfId="396"/>
    <cellStyle name="20% - Accent5 21 2" xfId="672"/>
    <cellStyle name="20% - Accent5 22" xfId="472"/>
    <cellStyle name="20% - Accent5 22 10" xfId="3940"/>
    <cellStyle name="20% - Accent5 22 10 2" xfId="7610"/>
    <cellStyle name="20% - Accent5 22 10 2 2" xfId="15117"/>
    <cellStyle name="20% - Accent5 22 10 2 2 2" xfId="31323"/>
    <cellStyle name="20% - Accent5 22 10 2 3" xfId="23816"/>
    <cellStyle name="20% - Accent5 22 10 3" xfId="11503"/>
    <cellStyle name="20% - Accent5 22 10 3 2" xfId="27709"/>
    <cellStyle name="20% - Accent5 22 10 4" xfId="20146"/>
    <cellStyle name="20% - Accent5 22 11" xfId="4365"/>
    <cellStyle name="20% - Accent5 22 11 2" xfId="8035"/>
    <cellStyle name="20% - Accent5 22 11 2 2" xfId="15542"/>
    <cellStyle name="20% - Accent5 22 11 2 2 2" xfId="31748"/>
    <cellStyle name="20% - Accent5 22 11 2 3" xfId="24241"/>
    <cellStyle name="20% - Accent5 22 11 3" xfId="11928"/>
    <cellStyle name="20% - Accent5 22 11 3 2" xfId="28134"/>
    <cellStyle name="20% - Accent5 22 11 4" xfId="20571"/>
    <cellStyle name="20% - Accent5 22 12" xfId="4788"/>
    <cellStyle name="20% - Accent5 22 12 2" xfId="8457"/>
    <cellStyle name="20% - Accent5 22 12 2 2" xfId="15964"/>
    <cellStyle name="20% - Accent5 22 12 2 2 2" xfId="32170"/>
    <cellStyle name="20% - Accent5 22 12 2 3" xfId="24663"/>
    <cellStyle name="20% - Accent5 22 12 3" xfId="12350"/>
    <cellStyle name="20% - Accent5 22 12 3 2" xfId="28556"/>
    <cellStyle name="20% - Accent5 22 12 4" xfId="20994"/>
    <cellStyle name="20% - Accent5 22 13" xfId="5276"/>
    <cellStyle name="20% - Accent5 22 13 2" xfId="12825"/>
    <cellStyle name="20% - Accent5 22 13 2 2" xfId="29031"/>
    <cellStyle name="20% - Accent5 22 13 3" xfId="21482"/>
    <cellStyle name="20% - Accent5 22 14" xfId="9391"/>
    <cellStyle name="20% - Accent5 22 14 2" xfId="25597"/>
    <cellStyle name="20% - Accent5 22 15" xfId="17907"/>
    <cellStyle name="20% - Accent5 22 2" xfId="499"/>
    <cellStyle name="20% - Accent5 22 2 10" xfId="5298"/>
    <cellStyle name="20% - Accent5 22 2 10 2" xfId="12847"/>
    <cellStyle name="20% - Accent5 22 2 10 2 2" xfId="29053"/>
    <cellStyle name="20% - Accent5 22 2 10 3" xfId="21504"/>
    <cellStyle name="20% - Accent5 22 2 11" xfId="9413"/>
    <cellStyle name="20% - Accent5 22 2 11 2" xfId="25619"/>
    <cellStyle name="20% - Accent5 22 2 12" xfId="17930"/>
    <cellStyle name="20% - Accent5 22 2 2" xfId="570"/>
    <cellStyle name="20% - Accent5 22 2 2 10" xfId="9480"/>
    <cellStyle name="20% - Accent5 22 2 2 10 2" xfId="25686"/>
    <cellStyle name="20% - Accent5 22 2 2 11" xfId="17998"/>
    <cellStyle name="20% - Accent5 22 2 2 2" xfId="1838"/>
    <cellStyle name="20% - Accent5 22 2 2 2 10" xfId="18145"/>
    <cellStyle name="20% - Accent5 22 2 2 2 2" xfId="2347"/>
    <cellStyle name="20% - Accent5 22 2 2 2 2 2" xfId="3194"/>
    <cellStyle name="20% - Accent5 22 2 2 2 2 2 2" xfId="6976"/>
    <cellStyle name="20% - Accent5 22 2 2 2 2 2 2 2" xfId="14487"/>
    <cellStyle name="20% - Accent5 22 2 2 2 2 2 2 2 2" xfId="30693"/>
    <cellStyle name="20% - Accent5 22 2 2 2 2 2 2 3" xfId="23182"/>
    <cellStyle name="20% - Accent5 22 2 2 2 2 2 3" xfId="10887"/>
    <cellStyle name="20% - Accent5 22 2 2 2 2 2 3 2" xfId="27093"/>
    <cellStyle name="20% - Accent5 22 2 2 2 2 2 4" xfId="19416"/>
    <cellStyle name="20% - Accent5 22 2 2 2 2 3" xfId="6131"/>
    <cellStyle name="20% - Accent5 22 2 2 2 2 3 2" xfId="13643"/>
    <cellStyle name="20% - Accent5 22 2 2 2 2 3 2 2" xfId="29849"/>
    <cellStyle name="20% - Accent5 22 2 2 2 2 3 3" xfId="22337"/>
    <cellStyle name="20% - Accent5 22 2 2 2 2 4" xfId="10043"/>
    <cellStyle name="20% - Accent5 22 2 2 2 2 4 2" xfId="26249"/>
    <cellStyle name="20% - Accent5 22 2 2 2 2 5" xfId="18571"/>
    <cellStyle name="20% - Accent5 22 2 2 2 3" xfId="2769"/>
    <cellStyle name="20% - Accent5 22 2 2 2 3 2" xfId="6553"/>
    <cellStyle name="20% - Accent5 22 2 2 2 3 2 2" xfId="14065"/>
    <cellStyle name="20% - Accent5 22 2 2 2 3 2 2 2" xfId="30271"/>
    <cellStyle name="20% - Accent5 22 2 2 2 3 2 3" xfId="22759"/>
    <cellStyle name="20% - Accent5 22 2 2 2 3 3" xfId="10465"/>
    <cellStyle name="20% - Accent5 22 2 2 2 3 3 2" xfId="26671"/>
    <cellStyle name="20% - Accent5 22 2 2 2 3 4" xfId="18993"/>
    <cellStyle name="20% - Accent5 22 2 2 2 4" xfId="3700"/>
    <cellStyle name="20% - Accent5 22 2 2 2 4 2" xfId="7410"/>
    <cellStyle name="20% - Accent5 22 2 2 2 4 2 2" xfId="14919"/>
    <cellStyle name="20% - Accent5 22 2 2 2 4 2 2 2" xfId="31125"/>
    <cellStyle name="20% - Accent5 22 2 2 2 4 2 3" xfId="23616"/>
    <cellStyle name="20% - Accent5 22 2 2 2 4 3" xfId="11310"/>
    <cellStyle name="20% - Accent5 22 2 2 2 4 3 2" xfId="27516"/>
    <cellStyle name="20% - Accent5 22 2 2 2 4 4" xfId="19911"/>
    <cellStyle name="20% - Accent5 22 2 2 2 5" xfId="4169"/>
    <cellStyle name="20% - Accent5 22 2 2 2 5 2" xfId="7839"/>
    <cellStyle name="20% - Accent5 22 2 2 2 5 2 2" xfId="15346"/>
    <cellStyle name="20% - Accent5 22 2 2 2 5 2 2 2" xfId="31552"/>
    <cellStyle name="20% - Accent5 22 2 2 2 5 2 3" xfId="24045"/>
    <cellStyle name="20% - Accent5 22 2 2 2 5 3" xfId="11732"/>
    <cellStyle name="20% - Accent5 22 2 2 2 5 3 2" xfId="27938"/>
    <cellStyle name="20% - Accent5 22 2 2 2 5 4" xfId="20375"/>
    <cellStyle name="20% - Accent5 22 2 2 2 6" xfId="4594"/>
    <cellStyle name="20% - Accent5 22 2 2 2 6 2" xfId="8264"/>
    <cellStyle name="20% - Accent5 22 2 2 2 6 2 2" xfId="15771"/>
    <cellStyle name="20% - Accent5 22 2 2 2 6 2 2 2" xfId="31977"/>
    <cellStyle name="20% - Accent5 22 2 2 2 6 2 3" xfId="24470"/>
    <cellStyle name="20% - Accent5 22 2 2 2 6 3" xfId="12157"/>
    <cellStyle name="20% - Accent5 22 2 2 2 6 3 2" xfId="28363"/>
    <cellStyle name="20% - Accent5 22 2 2 2 6 4" xfId="20800"/>
    <cellStyle name="20% - Accent5 22 2 2 2 7" xfId="5021"/>
    <cellStyle name="20% - Accent5 22 2 2 2 7 2" xfId="8687"/>
    <cellStyle name="20% - Accent5 22 2 2 2 7 2 2" xfId="16194"/>
    <cellStyle name="20% - Accent5 22 2 2 2 7 2 2 2" xfId="32400"/>
    <cellStyle name="20% - Accent5 22 2 2 2 7 2 3" xfId="24893"/>
    <cellStyle name="20% - Accent5 22 2 2 2 7 3" xfId="12579"/>
    <cellStyle name="20% - Accent5 22 2 2 2 7 3 2" xfId="28785"/>
    <cellStyle name="20% - Accent5 22 2 2 2 7 4" xfId="21227"/>
    <cellStyle name="20% - Accent5 22 2 2 2 8" xfId="5693"/>
    <cellStyle name="20% - Accent5 22 2 2 2 8 2" xfId="13208"/>
    <cellStyle name="20% - Accent5 22 2 2 2 8 2 2" xfId="29414"/>
    <cellStyle name="20% - Accent5 22 2 2 2 8 3" xfId="21899"/>
    <cellStyle name="20% - Accent5 22 2 2 2 9" xfId="9620"/>
    <cellStyle name="20% - Accent5 22 2 2 2 9 2" xfId="25826"/>
    <cellStyle name="20% - Accent5 22 2 2 3" xfId="2141"/>
    <cellStyle name="20% - Accent5 22 2 2 3 2" xfId="3054"/>
    <cellStyle name="20% - Accent5 22 2 2 3 2 2" xfId="6836"/>
    <cellStyle name="20% - Accent5 22 2 2 3 2 2 2" xfId="14347"/>
    <cellStyle name="20% - Accent5 22 2 2 3 2 2 2 2" xfId="30553"/>
    <cellStyle name="20% - Accent5 22 2 2 3 2 2 3" xfId="23042"/>
    <cellStyle name="20% - Accent5 22 2 2 3 2 3" xfId="10747"/>
    <cellStyle name="20% - Accent5 22 2 2 3 2 3 2" xfId="26953"/>
    <cellStyle name="20% - Accent5 22 2 2 3 2 4" xfId="19276"/>
    <cellStyle name="20% - Accent5 22 2 2 3 3" xfId="5980"/>
    <cellStyle name="20% - Accent5 22 2 2 3 3 2" xfId="13494"/>
    <cellStyle name="20% - Accent5 22 2 2 3 3 2 2" xfId="29700"/>
    <cellStyle name="20% - Accent5 22 2 2 3 3 3" xfId="22186"/>
    <cellStyle name="20% - Accent5 22 2 2 3 4" xfId="9903"/>
    <cellStyle name="20% - Accent5 22 2 2 3 4 2" xfId="26109"/>
    <cellStyle name="20% - Accent5 22 2 2 3 5" xfId="18430"/>
    <cellStyle name="20% - Accent5 22 2 2 4" xfId="2629"/>
    <cellStyle name="20% - Accent5 22 2 2 4 2" xfId="6413"/>
    <cellStyle name="20% - Accent5 22 2 2 4 2 2" xfId="13925"/>
    <cellStyle name="20% - Accent5 22 2 2 4 2 2 2" xfId="30131"/>
    <cellStyle name="20% - Accent5 22 2 2 4 2 3" xfId="22619"/>
    <cellStyle name="20% - Accent5 22 2 2 4 3" xfId="10325"/>
    <cellStyle name="20% - Accent5 22 2 2 4 3 2" xfId="26531"/>
    <cellStyle name="20% - Accent5 22 2 2 4 4" xfId="18853"/>
    <cellStyle name="20% - Accent5 22 2 2 5" xfId="3505"/>
    <cellStyle name="20% - Accent5 22 2 2 5 2" xfId="7263"/>
    <cellStyle name="20% - Accent5 22 2 2 5 2 2" xfId="14773"/>
    <cellStyle name="20% - Accent5 22 2 2 5 2 2 2" xfId="30979"/>
    <cellStyle name="20% - Accent5 22 2 2 5 2 3" xfId="23469"/>
    <cellStyle name="20% - Accent5 22 2 2 5 3" xfId="11170"/>
    <cellStyle name="20% - Accent5 22 2 2 5 3 2" xfId="27376"/>
    <cellStyle name="20% - Accent5 22 2 2 5 4" xfId="19723"/>
    <cellStyle name="20% - Accent5 22 2 2 6" xfId="4029"/>
    <cellStyle name="20% - Accent5 22 2 2 6 2" xfId="7699"/>
    <cellStyle name="20% - Accent5 22 2 2 6 2 2" xfId="15206"/>
    <cellStyle name="20% - Accent5 22 2 2 6 2 2 2" xfId="31412"/>
    <cellStyle name="20% - Accent5 22 2 2 6 2 3" xfId="23905"/>
    <cellStyle name="20% - Accent5 22 2 2 6 3" xfId="11592"/>
    <cellStyle name="20% - Accent5 22 2 2 6 3 2" xfId="27798"/>
    <cellStyle name="20% - Accent5 22 2 2 6 4" xfId="20235"/>
    <cellStyle name="20% - Accent5 22 2 2 7" xfId="4454"/>
    <cellStyle name="20% - Accent5 22 2 2 7 2" xfId="8124"/>
    <cellStyle name="20% - Accent5 22 2 2 7 2 2" xfId="15631"/>
    <cellStyle name="20% - Accent5 22 2 2 7 2 2 2" xfId="31837"/>
    <cellStyle name="20% - Accent5 22 2 2 7 2 3" xfId="24330"/>
    <cellStyle name="20% - Accent5 22 2 2 7 3" xfId="12017"/>
    <cellStyle name="20% - Accent5 22 2 2 7 3 2" xfId="28223"/>
    <cellStyle name="20% - Accent5 22 2 2 7 4" xfId="20660"/>
    <cellStyle name="20% - Accent5 22 2 2 8" xfId="4879"/>
    <cellStyle name="20% - Accent5 22 2 2 8 2" xfId="8547"/>
    <cellStyle name="20% - Accent5 22 2 2 8 2 2" xfId="16054"/>
    <cellStyle name="20% - Accent5 22 2 2 8 2 2 2" xfId="32260"/>
    <cellStyle name="20% - Accent5 22 2 2 8 2 3" xfId="24753"/>
    <cellStyle name="20% - Accent5 22 2 2 8 3" xfId="12439"/>
    <cellStyle name="20% - Accent5 22 2 2 8 3 2" xfId="28645"/>
    <cellStyle name="20% - Accent5 22 2 2 8 4" xfId="21085"/>
    <cellStyle name="20% - Accent5 22 2 2 9" xfId="5365"/>
    <cellStyle name="20% - Accent5 22 2 2 9 2" xfId="12914"/>
    <cellStyle name="20% - Accent5 22 2 2 9 2 2" xfId="29120"/>
    <cellStyle name="20% - Accent5 22 2 2 9 3" xfId="21571"/>
    <cellStyle name="20% - Accent5 22 2 3" xfId="1839"/>
    <cellStyle name="20% - Accent5 22 2 3 10" xfId="18146"/>
    <cellStyle name="20% - Accent5 22 2 3 2" xfId="2348"/>
    <cellStyle name="20% - Accent5 22 2 3 2 2" xfId="3195"/>
    <cellStyle name="20% - Accent5 22 2 3 2 2 2" xfId="6977"/>
    <cellStyle name="20% - Accent5 22 2 3 2 2 2 2" xfId="14488"/>
    <cellStyle name="20% - Accent5 22 2 3 2 2 2 2 2" xfId="30694"/>
    <cellStyle name="20% - Accent5 22 2 3 2 2 2 3" xfId="23183"/>
    <cellStyle name="20% - Accent5 22 2 3 2 2 3" xfId="10888"/>
    <cellStyle name="20% - Accent5 22 2 3 2 2 3 2" xfId="27094"/>
    <cellStyle name="20% - Accent5 22 2 3 2 2 4" xfId="19417"/>
    <cellStyle name="20% - Accent5 22 2 3 2 3" xfId="6132"/>
    <cellStyle name="20% - Accent5 22 2 3 2 3 2" xfId="13644"/>
    <cellStyle name="20% - Accent5 22 2 3 2 3 2 2" xfId="29850"/>
    <cellStyle name="20% - Accent5 22 2 3 2 3 3" xfId="22338"/>
    <cellStyle name="20% - Accent5 22 2 3 2 4" xfId="10044"/>
    <cellStyle name="20% - Accent5 22 2 3 2 4 2" xfId="26250"/>
    <cellStyle name="20% - Accent5 22 2 3 2 5" xfId="18572"/>
    <cellStyle name="20% - Accent5 22 2 3 3" xfId="2770"/>
    <cellStyle name="20% - Accent5 22 2 3 3 2" xfId="6554"/>
    <cellStyle name="20% - Accent5 22 2 3 3 2 2" xfId="14066"/>
    <cellStyle name="20% - Accent5 22 2 3 3 2 2 2" xfId="30272"/>
    <cellStyle name="20% - Accent5 22 2 3 3 2 3" xfId="22760"/>
    <cellStyle name="20% - Accent5 22 2 3 3 3" xfId="10466"/>
    <cellStyle name="20% - Accent5 22 2 3 3 3 2" xfId="26672"/>
    <cellStyle name="20% - Accent5 22 2 3 3 4" xfId="18994"/>
    <cellStyle name="20% - Accent5 22 2 3 4" xfId="3701"/>
    <cellStyle name="20% - Accent5 22 2 3 4 2" xfId="7411"/>
    <cellStyle name="20% - Accent5 22 2 3 4 2 2" xfId="14920"/>
    <cellStyle name="20% - Accent5 22 2 3 4 2 2 2" xfId="31126"/>
    <cellStyle name="20% - Accent5 22 2 3 4 2 3" xfId="23617"/>
    <cellStyle name="20% - Accent5 22 2 3 4 3" xfId="11311"/>
    <cellStyle name="20% - Accent5 22 2 3 4 3 2" xfId="27517"/>
    <cellStyle name="20% - Accent5 22 2 3 4 4" xfId="19912"/>
    <cellStyle name="20% - Accent5 22 2 3 5" xfId="4170"/>
    <cellStyle name="20% - Accent5 22 2 3 5 2" xfId="7840"/>
    <cellStyle name="20% - Accent5 22 2 3 5 2 2" xfId="15347"/>
    <cellStyle name="20% - Accent5 22 2 3 5 2 2 2" xfId="31553"/>
    <cellStyle name="20% - Accent5 22 2 3 5 2 3" xfId="24046"/>
    <cellStyle name="20% - Accent5 22 2 3 5 3" xfId="11733"/>
    <cellStyle name="20% - Accent5 22 2 3 5 3 2" xfId="27939"/>
    <cellStyle name="20% - Accent5 22 2 3 5 4" xfId="20376"/>
    <cellStyle name="20% - Accent5 22 2 3 6" xfId="4595"/>
    <cellStyle name="20% - Accent5 22 2 3 6 2" xfId="8265"/>
    <cellStyle name="20% - Accent5 22 2 3 6 2 2" xfId="15772"/>
    <cellStyle name="20% - Accent5 22 2 3 6 2 2 2" xfId="31978"/>
    <cellStyle name="20% - Accent5 22 2 3 6 2 3" xfId="24471"/>
    <cellStyle name="20% - Accent5 22 2 3 6 3" xfId="12158"/>
    <cellStyle name="20% - Accent5 22 2 3 6 3 2" xfId="28364"/>
    <cellStyle name="20% - Accent5 22 2 3 6 4" xfId="20801"/>
    <cellStyle name="20% - Accent5 22 2 3 7" xfId="5022"/>
    <cellStyle name="20% - Accent5 22 2 3 7 2" xfId="8688"/>
    <cellStyle name="20% - Accent5 22 2 3 7 2 2" xfId="16195"/>
    <cellStyle name="20% - Accent5 22 2 3 7 2 2 2" xfId="32401"/>
    <cellStyle name="20% - Accent5 22 2 3 7 2 3" xfId="24894"/>
    <cellStyle name="20% - Accent5 22 2 3 7 3" xfId="12580"/>
    <cellStyle name="20% - Accent5 22 2 3 7 3 2" xfId="28786"/>
    <cellStyle name="20% - Accent5 22 2 3 7 4" xfId="21228"/>
    <cellStyle name="20% - Accent5 22 2 3 8" xfId="5694"/>
    <cellStyle name="20% - Accent5 22 2 3 8 2" xfId="13209"/>
    <cellStyle name="20% - Accent5 22 2 3 8 2 2" xfId="29415"/>
    <cellStyle name="20% - Accent5 22 2 3 8 3" xfId="21900"/>
    <cellStyle name="20% - Accent5 22 2 3 9" xfId="9621"/>
    <cellStyle name="20% - Accent5 22 2 3 9 2" xfId="25827"/>
    <cellStyle name="20% - Accent5 22 2 4" xfId="2074"/>
    <cellStyle name="20% - Accent5 22 2 4 2" xfId="2987"/>
    <cellStyle name="20% - Accent5 22 2 4 2 2" xfId="6769"/>
    <cellStyle name="20% - Accent5 22 2 4 2 2 2" xfId="14280"/>
    <cellStyle name="20% - Accent5 22 2 4 2 2 2 2" xfId="30486"/>
    <cellStyle name="20% - Accent5 22 2 4 2 2 3" xfId="22975"/>
    <cellStyle name="20% - Accent5 22 2 4 2 3" xfId="10680"/>
    <cellStyle name="20% - Accent5 22 2 4 2 3 2" xfId="26886"/>
    <cellStyle name="20% - Accent5 22 2 4 2 4" xfId="19209"/>
    <cellStyle name="20% - Accent5 22 2 4 3" xfId="5913"/>
    <cellStyle name="20% - Accent5 22 2 4 3 2" xfId="13427"/>
    <cellStyle name="20% - Accent5 22 2 4 3 2 2" xfId="29633"/>
    <cellStyle name="20% - Accent5 22 2 4 3 3" xfId="22119"/>
    <cellStyle name="20% - Accent5 22 2 4 4" xfId="9836"/>
    <cellStyle name="20% - Accent5 22 2 4 4 2" xfId="26042"/>
    <cellStyle name="20% - Accent5 22 2 4 5" xfId="18363"/>
    <cellStyle name="20% - Accent5 22 2 5" xfId="2562"/>
    <cellStyle name="20% - Accent5 22 2 5 2" xfId="6346"/>
    <cellStyle name="20% - Accent5 22 2 5 2 2" xfId="13858"/>
    <cellStyle name="20% - Accent5 22 2 5 2 2 2" xfId="30064"/>
    <cellStyle name="20% - Accent5 22 2 5 2 3" xfId="22552"/>
    <cellStyle name="20% - Accent5 22 2 5 3" xfId="10258"/>
    <cellStyle name="20% - Accent5 22 2 5 3 2" xfId="26464"/>
    <cellStyle name="20% - Accent5 22 2 5 4" xfId="18786"/>
    <cellStyle name="20% - Accent5 22 2 6" xfId="3438"/>
    <cellStyle name="20% - Accent5 22 2 6 2" xfId="7196"/>
    <cellStyle name="20% - Accent5 22 2 6 2 2" xfId="14706"/>
    <cellStyle name="20% - Accent5 22 2 6 2 2 2" xfId="30912"/>
    <cellStyle name="20% - Accent5 22 2 6 2 3" xfId="23402"/>
    <cellStyle name="20% - Accent5 22 2 6 3" xfId="11103"/>
    <cellStyle name="20% - Accent5 22 2 6 3 2" xfId="27309"/>
    <cellStyle name="20% - Accent5 22 2 6 4" xfId="19656"/>
    <cellStyle name="20% - Accent5 22 2 7" xfId="3962"/>
    <cellStyle name="20% - Accent5 22 2 7 2" xfId="7632"/>
    <cellStyle name="20% - Accent5 22 2 7 2 2" xfId="15139"/>
    <cellStyle name="20% - Accent5 22 2 7 2 2 2" xfId="31345"/>
    <cellStyle name="20% - Accent5 22 2 7 2 3" xfId="23838"/>
    <cellStyle name="20% - Accent5 22 2 7 3" xfId="11525"/>
    <cellStyle name="20% - Accent5 22 2 7 3 2" xfId="27731"/>
    <cellStyle name="20% - Accent5 22 2 7 4" xfId="20168"/>
    <cellStyle name="20% - Accent5 22 2 8" xfId="4387"/>
    <cellStyle name="20% - Accent5 22 2 8 2" xfId="8057"/>
    <cellStyle name="20% - Accent5 22 2 8 2 2" xfId="15564"/>
    <cellStyle name="20% - Accent5 22 2 8 2 2 2" xfId="31770"/>
    <cellStyle name="20% - Accent5 22 2 8 2 3" xfId="24263"/>
    <cellStyle name="20% - Accent5 22 2 8 3" xfId="11950"/>
    <cellStyle name="20% - Accent5 22 2 8 3 2" xfId="28156"/>
    <cellStyle name="20% - Accent5 22 2 8 4" xfId="20593"/>
    <cellStyle name="20% - Accent5 22 2 9" xfId="4811"/>
    <cellStyle name="20% - Accent5 22 2 9 2" xfId="8480"/>
    <cellStyle name="20% - Accent5 22 2 9 2 2" xfId="15987"/>
    <cellStyle name="20% - Accent5 22 2 9 2 2 2" xfId="32193"/>
    <cellStyle name="20% - Accent5 22 2 9 2 3" xfId="24686"/>
    <cellStyle name="20% - Accent5 22 2 9 3" xfId="12372"/>
    <cellStyle name="20% - Accent5 22 2 9 3 2" xfId="28578"/>
    <cellStyle name="20% - Accent5 22 2 9 4" xfId="21017"/>
    <cellStyle name="20% - Accent5 22 3" xfId="521"/>
    <cellStyle name="20% - Accent5 22 3 10" xfId="5320"/>
    <cellStyle name="20% - Accent5 22 3 10 2" xfId="12869"/>
    <cellStyle name="20% - Accent5 22 3 10 2 2" xfId="29075"/>
    <cellStyle name="20% - Accent5 22 3 10 3" xfId="21526"/>
    <cellStyle name="20% - Accent5 22 3 11" xfId="9435"/>
    <cellStyle name="20% - Accent5 22 3 11 2" xfId="25641"/>
    <cellStyle name="20% - Accent5 22 3 12" xfId="17952"/>
    <cellStyle name="20% - Accent5 22 3 2" xfId="592"/>
    <cellStyle name="20% - Accent5 22 3 2 10" xfId="9502"/>
    <cellStyle name="20% - Accent5 22 3 2 10 2" xfId="25708"/>
    <cellStyle name="20% - Accent5 22 3 2 11" xfId="18020"/>
    <cellStyle name="20% - Accent5 22 3 2 2" xfId="1840"/>
    <cellStyle name="20% - Accent5 22 3 2 2 10" xfId="18147"/>
    <cellStyle name="20% - Accent5 22 3 2 2 2" xfId="2349"/>
    <cellStyle name="20% - Accent5 22 3 2 2 2 2" xfId="3196"/>
    <cellStyle name="20% - Accent5 22 3 2 2 2 2 2" xfId="6978"/>
    <cellStyle name="20% - Accent5 22 3 2 2 2 2 2 2" xfId="14489"/>
    <cellStyle name="20% - Accent5 22 3 2 2 2 2 2 2 2" xfId="30695"/>
    <cellStyle name="20% - Accent5 22 3 2 2 2 2 2 3" xfId="23184"/>
    <cellStyle name="20% - Accent5 22 3 2 2 2 2 3" xfId="10889"/>
    <cellStyle name="20% - Accent5 22 3 2 2 2 2 3 2" xfId="27095"/>
    <cellStyle name="20% - Accent5 22 3 2 2 2 2 4" xfId="19418"/>
    <cellStyle name="20% - Accent5 22 3 2 2 2 3" xfId="6133"/>
    <cellStyle name="20% - Accent5 22 3 2 2 2 3 2" xfId="13645"/>
    <cellStyle name="20% - Accent5 22 3 2 2 2 3 2 2" xfId="29851"/>
    <cellStyle name="20% - Accent5 22 3 2 2 2 3 3" xfId="22339"/>
    <cellStyle name="20% - Accent5 22 3 2 2 2 4" xfId="10045"/>
    <cellStyle name="20% - Accent5 22 3 2 2 2 4 2" xfId="26251"/>
    <cellStyle name="20% - Accent5 22 3 2 2 2 5" xfId="18573"/>
    <cellStyle name="20% - Accent5 22 3 2 2 3" xfId="2771"/>
    <cellStyle name="20% - Accent5 22 3 2 2 3 2" xfId="6555"/>
    <cellStyle name="20% - Accent5 22 3 2 2 3 2 2" xfId="14067"/>
    <cellStyle name="20% - Accent5 22 3 2 2 3 2 2 2" xfId="30273"/>
    <cellStyle name="20% - Accent5 22 3 2 2 3 2 3" xfId="22761"/>
    <cellStyle name="20% - Accent5 22 3 2 2 3 3" xfId="10467"/>
    <cellStyle name="20% - Accent5 22 3 2 2 3 3 2" xfId="26673"/>
    <cellStyle name="20% - Accent5 22 3 2 2 3 4" xfId="18995"/>
    <cellStyle name="20% - Accent5 22 3 2 2 4" xfId="3702"/>
    <cellStyle name="20% - Accent5 22 3 2 2 4 2" xfId="7412"/>
    <cellStyle name="20% - Accent5 22 3 2 2 4 2 2" xfId="14921"/>
    <cellStyle name="20% - Accent5 22 3 2 2 4 2 2 2" xfId="31127"/>
    <cellStyle name="20% - Accent5 22 3 2 2 4 2 3" xfId="23618"/>
    <cellStyle name="20% - Accent5 22 3 2 2 4 3" xfId="11312"/>
    <cellStyle name="20% - Accent5 22 3 2 2 4 3 2" xfId="27518"/>
    <cellStyle name="20% - Accent5 22 3 2 2 4 4" xfId="19913"/>
    <cellStyle name="20% - Accent5 22 3 2 2 5" xfId="4171"/>
    <cellStyle name="20% - Accent5 22 3 2 2 5 2" xfId="7841"/>
    <cellStyle name="20% - Accent5 22 3 2 2 5 2 2" xfId="15348"/>
    <cellStyle name="20% - Accent5 22 3 2 2 5 2 2 2" xfId="31554"/>
    <cellStyle name="20% - Accent5 22 3 2 2 5 2 3" xfId="24047"/>
    <cellStyle name="20% - Accent5 22 3 2 2 5 3" xfId="11734"/>
    <cellStyle name="20% - Accent5 22 3 2 2 5 3 2" xfId="27940"/>
    <cellStyle name="20% - Accent5 22 3 2 2 5 4" xfId="20377"/>
    <cellStyle name="20% - Accent5 22 3 2 2 6" xfId="4596"/>
    <cellStyle name="20% - Accent5 22 3 2 2 6 2" xfId="8266"/>
    <cellStyle name="20% - Accent5 22 3 2 2 6 2 2" xfId="15773"/>
    <cellStyle name="20% - Accent5 22 3 2 2 6 2 2 2" xfId="31979"/>
    <cellStyle name="20% - Accent5 22 3 2 2 6 2 3" xfId="24472"/>
    <cellStyle name="20% - Accent5 22 3 2 2 6 3" xfId="12159"/>
    <cellStyle name="20% - Accent5 22 3 2 2 6 3 2" xfId="28365"/>
    <cellStyle name="20% - Accent5 22 3 2 2 6 4" xfId="20802"/>
    <cellStyle name="20% - Accent5 22 3 2 2 7" xfId="5023"/>
    <cellStyle name="20% - Accent5 22 3 2 2 7 2" xfId="8689"/>
    <cellStyle name="20% - Accent5 22 3 2 2 7 2 2" xfId="16196"/>
    <cellStyle name="20% - Accent5 22 3 2 2 7 2 2 2" xfId="32402"/>
    <cellStyle name="20% - Accent5 22 3 2 2 7 2 3" xfId="24895"/>
    <cellStyle name="20% - Accent5 22 3 2 2 7 3" xfId="12581"/>
    <cellStyle name="20% - Accent5 22 3 2 2 7 3 2" xfId="28787"/>
    <cellStyle name="20% - Accent5 22 3 2 2 7 4" xfId="21229"/>
    <cellStyle name="20% - Accent5 22 3 2 2 8" xfId="5695"/>
    <cellStyle name="20% - Accent5 22 3 2 2 8 2" xfId="13210"/>
    <cellStyle name="20% - Accent5 22 3 2 2 8 2 2" xfId="29416"/>
    <cellStyle name="20% - Accent5 22 3 2 2 8 3" xfId="21901"/>
    <cellStyle name="20% - Accent5 22 3 2 2 9" xfId="9622"/>
    <cellStyle name="20% - Accent5 22 3 2 2 9 2" xfId="25828"/>
    <cellStyle name="20% - Accent5 22 3 2 3" xfId="2163"/>
    <cellStyle name="20% - Accent5 22 3 2 3 2" xfId="3076"/>
    <cellStyle name="20% - Accent5 22 3 2 3 2 2" xfId="6858"/>
    <cellStyle name="20% - Accent5 22 3 2 3 2 2 2" xfId="14369"/>
    <cellStyle name="20% - Accent5 22 3 2 3 2 2 2 2" xfId="30575"/>
    <cellStyle name="20% - Accent5 22 3 2 3 2 2 3" xfId="23064"/>
    <cellStyle name="20% - Accent5 22 3 2 3 2 3" xfId="10769"/>
    <cellStyle name="20% - Accent5 22 3 2 3 2 3 2" xfId="26975"/>
    <cellStyle name="20% - Accent5 22 3 2 3 2 4" xfId="19298"/>
    <cellStyle name="20% - Accent5 22 3 2 3 3" xfId="6002"/>
    <cellStyle name="20% - Accent5 22 3 2 3 3 2" xfId="13516"/>
    <cellStyle name="20% - Accent5 22 3 2 3 3 2 2" xfId="29722"/>
    <cellStyle name="20% - Accent5 22 3 2 3 3 3" xfId="22208"/>
    <cellStyle name="20% - Accent5 22 3 2 3 4" xfId="9925"/>
    <cellStyle name="20% - Accent5 22 3 2 3 4 2" xfId="26131"/>
    <cellStyle name="20% - Accent5 22 3 2 3 5" xfId="18452"/>
    <cellStyle name="20% - Accent5 22 3 2 4" xfId="2651"/>
    <cellStyle name="20% - Accent5 22 3 2 4 2" xfId="6435"/>
    <cellStyle name="20% - Accent5 22 3 2 4 2 2" xfId="13947"/>
    <cellStyle name="20% - Accent5 22 3 2 4 2 2 2" xfId="30153"/>
    <cellStyle name="20% - Accent5 22 3 2 4 2 3" xfId="22641"/>
    <cellStyle name="20% - Accent5 22 3 2 4 3" xfId="10347"/>
    <cellStyle name="20% - Accent5 22 3 2 4 3 2" xfId="26553"/>
    <cellStyle name="20% - Accent5 22 3 2 4 4" xfId="18875"/>
    <cellStyle name="20% - Accent5 22 3 2 5" xfId="3527"/>
    <cellStyle name="20% - Accent5 22 3 2 5 2" xfId="7285"/>
    <cellStyle name="20% - Accent5 22 3 2 5 2 2" xfId="14795"/>
    <cellStyle name="20% - Accent5 22 3 2 5 2 2 2" xfId="31001"/>
    <cellStyle name="20% - Accent5 22 3 2 5 2 3" xfId="23491"/>
    <cellStyle name="20% - Accent5 22 3 2 5 3" xfId="11192"/>
    <cellStyle name="20% - Accent5 22 3 2 5 3 2" xfId="27398"/>
    <cellStyle name="20% - Accent5 22 3 2 5 4" xfId="19745"/>
    <cellStyle name="20% - Accent5 22 3 2 6" xfId="4051"/>
    <cellStyle name="20% - Accent5 22 3 2 6 2" xfId="7721"/>
    <cellStyle name="20% - Accent5 22 3 2 6 2 2" xfId="15228"/>
    <cellStyle name="20% - Accent5 22 3 2 6 2 2 2" xfId="31434"/>
    <cellStyle name="20% - Accent5 22 3 2 6 2 3" xfId="23927"/>
    <cellStyle name="20% - Accent5 22 3 2 6 3" xfId="11614"/>
    <cellStyle name="20% - Accent5 22 3 2 6 3 2" xfId="27820"/>
    <cellStyle name="20% - Accent5 22 3 2 6 4" xfId="20257"/>
    <cellStyle name="20% - Accent5 22 3 2 7" xfId="4476"/>
    <cellStyle name="20% - Accent5 22 3 2 7 2" xfId="8146"/>
    <cellStyle name="20% - Accent5 22 3 2 7 2 2" xfId="15653"/>
    <cellStyle name="20% - Accent5 22 3 2 7 2 2 2" xfId="31859"/>
    <cellStyle name="20% - Accent5 22 3 2 7 2 3" xfId="24352"/>
    <cellStyle name="20% - Accent5 22 3 2 7 3" xfId="12039"/>
    <cellStyle name="20% - Accent5 22 3 2 7 3 2" xfId="28245"/>
    <cellStyle name="20% - Accent5 22 3 2 7 4" xfId="20682"/>
    <cellStyle name="20% - Accent5 22 3 2 8" xfId="4901"/>
    <cellStyle name="20% - Accent5 22 3 2 8 2" xfId="8569"/>
    <cellStyle name="20% - Accent5 22 3 2 8 2 2" xfId="16076"/>
    <cellStyle name="20% - Accent5 22 3 2 8 2 2 2" xfId="32282"/>
    <cellStyle name="20% - Accent5 22 3 2 8 2 3" xfId="24775"/>
    <cellStyle name="20% - Accent5 22 3 2 8 3" xfId="12461"/>
    <cellStyle name="20% - Accent5 22 3 2 8 3 2" xfId="28667"/>
    <cellStyle name="20% - Accent5 22 3 2 8 4" xfId="21107"/>
    <cellStyle name="20% - Accent5 22 3 2 9" xfId="5387"/>
    <cellStyle name="20% - Accent5 22 3 2 9 2" xfId="12936"/>
    <cellStyle name="20% - Accent5 22 3 2 9 2 2" xfId="29142"/>
    <cellStyle name="20% - Accent5 22 3 2 9 3" xfId="21593"/>
    <cellStyle name="20% - Accent5 22 3 3" xfId="1841"/>
    <cellStyle name="20% - Accent5 22 3 3 10" xfId="18148"/>
    <cellStyle name="20% - Accent5 22 3 3 2" xfId="2350"/>
    <cellStyle name="20% - Accent5 22 3 3 2 2" xfId="3197"/>
    <cellStyle name="20% - Accent5 22 3 3 2 2 2" xfId="6979"/>
    <cellStyle name="20% - Accent5 22 3 3 2 2 2 2" xfId="14490"/>
    <cellStyle name="20% - Accent5 22 3 3 2 2 2 2 2" xfId="30696"/>
    <cellStyle name="20% - Accent5 22 3 3 2 2 2 3" xfId="23185"/>
    <cellStyle name="20% - Accent5 22 3 3 2 2 3" xfId="10890"/>
    <cellStyle name="20% - Accent5 22 3 3 2 2 3 2" xfId="27096"/>
    <cellStyle name="20% - Accent5 22 3 3 2 2 4" xfId="19419"/>
    <cellStyle name="20% - Accent5 22 3 3 2 3" xfId="6134"/>
    <cellStyle name="20% - Accent5 22 3 3 2 3 2" xfId="13646"/>
    <cellStyle name="20% - Accent5 22 3 3 2 3 2 2" xfId="29852"/>
    <cellStyle name="20% - Accent5 22 3 3 2 3 3" xfId="22340"/>
    <cellStyle name="20% - Accent5 22 3 3 2 4" xfId="10046"/>
    <cellStyle name="20% - Accent5 22 3 3 2 4 2" xfId="26252"/>
    <cellStyle name="20% - Accent5 22 3 3 2 5" xfId="18574"/>
    <cellStyle name="20% - Accent5 22 3 3 3" xfId="2772"/>
    <cellStyle name="20% - Accent5 22 3 3 3 2" xfId="6556"/>
    <cellStyle name="20% - Accent5 22 3 3 3 2 2" xfId="14068"/>
    <cellStyle name="20% - Accent5 22 3 3 3 2 2 2" xfId="30274"/>
    <cellStyle name="20% - Accent5 22 3 3 3 2 3" xfId="22762"/>
    <cellStyle name="20% - Accent5 22 3 3 3 3" xfId="10468"/>
    <cellStyle name="20% - Accent5 22 3 3 3 3 2" xfId="26674"/>
    <cellStyle name="20% - Accent5 22 3 3 3 4" xfId="18996"/>
    <cellStyle name="20% - Accent5 22 3 3 4" xfId="3703"/>
    <cellStyle name="20% - Accent5 22 3 3 4 2" xfId="7413"/>
    <cellStyle name="20% - Accent5 22 3 3 4 2 2" xfId="14922"/>
    <cellStyle name="20% - Accent5 22 3 3 4 2 2 2" xfId="31128"/>
    <cellStyle name="20% - Accent5 22 3 3 4 2 3" xfId="23619"/>
    <cellStyle name="20% - Accent5 22 3 3 4 3" xfId="11313"/>
    <cellStyle name="20% - Accent5 22 3 3 4 3 2" xfId="27519"/>
    <cellStyle name="20% - Accent5 22 3 3 4 4" xfId="19914"/>
    <cellStyle name="20% - Accent5 22 3 3 5" xfId="4172"/>
    <cellStyle name="20% - Accent5 22 3 3 5 2" xfId="7842"/>
    <cellStyle name="20% - Accent5 22 3 3 5 2 2" xfId="15349"/>
    <cellStyle name="20% - Accent5 22 3 3 5 2 2 2" xfId="31555"/>
    <cellStyle name="20% - Accent5 22 3 3 5 2 3" xfId="24048"/>
    <cellStyle name="20% - Accent5 22 3 3 5 3" xfId="11735"/>
    <cellStyle name="20% - Accent5 22 3 3 5 3 2" xfId="27941"/>
    <cellStyle name="20% - Accent5 22 3 3 5 4" xfId="20378"/>
    <cellStyle name="20% - Accent5 22 3 3 6" xfId="4597"/>
    <cellStyle name="20% - Accent5 22 3 3 6 2" xfId="8267"/>
    <cellStyle name="20% - Accent5 22 3 3 6 2 2" xfId="15774"/>
    <cellStyle name="20% - Accent5 22 3 3 6 2 2 2" xfId="31980"/>
    <cellStyle name="20% - Accent5 22 3 3 6 2 3" xfId="24473"/>
    <cellStyle name="20% - Accent5 22 3 3 6 3" xfId="12160"/>
    <cellStyle name="20% - Accent5 22 3 3 6 3 2" xfId="28366"/>
    <cellStyle name="20% - Accent5 22 3 3 6 4" xfId="20803"/>
    <cellStyle name="20% - Accent5 22 3 3 7" xfId="5024"/>
    <cellStyle name="20% - Accent5 22 3 3 7 2" xfId="8690"/>
    <cellStyle name="20% - Accent5 22 3 3 7 2 2" xfId="16197"/>
    <cellStyle name="20% - Accent5 22 3 3 7 2 2 2" xfId="32403"/>
    <cellStyle name="20% - Accent5 22 3 3 7 2 3" xfId="24896"/>
    <cellStyle name="20% - Accent5 22 3 3 7 3" xfId="12582"/>
    <cellStyle name="20% - Accent5 22 3 3 7 3 2" xfId="28788"/>
    <cellStyle name="20% - Accent5 22 3 3 7 4" xfId="21230"/>
    <cellStyle name="20% - Accent5 22 3 3 8" xfId="5696"/>
    <cellStyle name="20% - Accent5 22 3 3 8 2" xfId="13211"/>
    <cellStyle name="20% - Accent5 22 3 3 8 2 2" xfId="29417"/>
    <cellStyle name="20% - Accent5 22 3 3 8 3" xfId="21902"/>
    <cellStyle name="20% - Accent5 22 3 3 9" xfId="9623"/>
    <cellStyle name="20% - Accent5 22 3 3 9 2" xfId="25829"/>
    <cellStyle name="20% - Accent5 22 3 4" xfId="2096"/>
    <cellStyle name="20% - Accent5 22 3 4 2" xfId="3009"/>
    <cellStyle name="20% - Accent5 22 3 4 2 2" xfId="6791"/>
    <cellStyle name="20% - Accent5 22 3 4 2 2 2" xfId="14302"/>
    <cellStyle name="20% - Accent5 22 3 4 2 2 2 2" xfId="30508"/>
    <cellStyle name="20% - Accent5 22 3 4 2 2 3" xfId="22997"/>
    <cellStyle name="20% - Accent5 22 3 4 2 3" xfId="10702"/>
    <cellStyle name="20% - Accent5 22 3 4 2 3 2" xfId="26908"/>
    <cellStyle name="20% - Accent5 22 3 4 2 4" xfId="19231"/>
    <cellStyle name="20% - Accent5 22 3 4 3" xfId="5935"/>
    <cellStyle name="20% - Accent5 22 3 4 3 2" xfId="13449"/>
    <cellStyle name="20% - Accent5 22 3 4 3 2 2" xfId="29655"/>
    <cellStyle name="20% - Accent5 22 3 4 3 3" xfId="22141"/>
    <cellStyle name="20% - Accent5 22 3 4 4" xfId="9858"/>
    <cellStyle name="20% - Accent5 22 3 4 4 2" xfId="26064"/>
    <cellStyle name="20% - Accent5 22 3 4 5" xfId="18385"/>
    <cellStyle name="20% - Accent5 22 3 5" xfId="2584"/>
    <cellStyle name="20% - Accent5 22 3 5 2" xfId="6368"/>
    <cellStyle name="20% - Accent5 22 3 5 2 2" xfId="13880"/>
    <cellStyle name="20% - Accent5 22 3 5 2 2 2" xfId="30086"/>
    <cellStyle name="20% - Accent5 22 3 5 2 3" xfId="22574"/>
    <cellStyle name="20% - Accent5 22 3 5 3" xfId="10280"/>
    <cellStyle name="20% - Accent5 22 3 5 3 2" xfId="26486"/>
    <cellStyle name="20% - Accent5 22 3 5 4" xfId="18808"/>
    <cellStyle name="20% - Accent5 22 3 6" xfId="3460"/>
    <cellStyle name="20% - Accent5 22 3 6 2" xfId="7218"/>
    <cellStyle name="20% - Accent5 22 3 6 2 2" xfId="14728"/>
    <cellStyle name="20% - Accent5 22 3 6 2 2 2" xfId="30934"/>
    <cellStyle name="20% - Accent5 22 3 6 2 3" xfId="23424"/>
    <cellStyle name="20% - Accent5 22 3 6 3" xfId="11125"/>
    <cellStyle name="20% - Accent5 22 3 6 3 2" xfId="27331"/>
    <cellStyle name="20% - Accent5 22 3 6 4" xfId="19678"/>
    <cellStyle name="20% - Accent5 22 3 7" xfId="3984"/>
    <cellStyle name="20% - Accent5 22 3 7 2" xfId="7654"/>
    <cellStyle name="20% - Accent5 22 3 7 2 2" xfId="15161"/>
    <cellStyle name="20% - Accent5 22 3 7 2 2 2" xfId="31367"/>
    <cellStyle name="20% - Accent5 22 3 7 2 3" xfId="23860"/>
    <cellStyle name="20% - Accent5 22 3 7 3" xfId="11547"/>
    <cellStyle name="20% - Accent5 22 3 7 3 2" xfId="27753"/>
    <cellStyle name="20% - Accent5 22 3 7 4" xfId="20190"/>
    <cellStyle name="20% - Accent5 22 3 8" xfId="4409"/>
    <cellStyle name="20% - Accent5 22 3 8 2" xfId="8079"/>
    <cellStyle name="20% - Accent5 22 3 8 2 2" xfId="15586"/>
    <cellStyle name="20% - Accent5 22 3 8 2 2 2" xfId="31792"/>
    <cellStyle name="20% - Accent5 22 3 8 2 3" xfId="24285"/>
    <cellStyle name="20% - Accent5 22 3 8 3" xfId="11972"/>
    <cellStyle name="20% - Accent5 22 3 8 3 2" xfId="28178"/>
    <cellStyle name="20% - Accent5 22 3 8 4" xfId="20615"/>
    <cellStyle name="20% - Accent5 22 3 9" xfId="4833"/>
    <cellStyle name="20% - Accent5 22 3 9 2" xfId="8502"/>
    <cellStyle name="20% - Accent5 22 3 9 2 2" xfId="16009"/>
    <cellStyle name="20% - Accent5 22 3 9 2 2 2" xfId="32215"/>
    <cellStyle name="20% - Accent5 22 3 9 2 3" xfId="24708"/>
    <cellStyle name="20% - Accent5 22 3 9 3" xfId="12394"/>
    <cellStyle name="20% - Accent5 22 3 9 3 2" xfId="28600"/>
    <cellStyle name="20% - Accent5 22 3 9 4" xfId="21039"/>
    <cellStyle name="20% - Accent5 22 4" xfId="548"/>
    <cellStyle name="20% - Accent5 22 4 10" xfId="9458"/>
    <cellStyle name="20% - Accent5 22 4 10 2" xfId="25664"/>
    <cellStyle name="20% - Accent5 22 4 11" xfId="17976"/>
    <cellStyle name="20% - Accent5 22 4 2" xfId="1842"/>
    <cellStyle name="20% - Accent5 22 4 2 10" xfId="18149"/>
    <cellStyle name="20% - Accent5 22 4 2 2" xfId="2351"/>
    <cellStyle name="20% - Accent5 22 4 2 2 2" xfId="3198"/>
    <cellStyle name="20% - Accent5 22 4 2 2 2 2" xfId="6980"/>
    <cellStyle name="20% - Accent5 22 4 2 2 2 2 2" xfId="14491"/>
    <cellStyle name="20% - Accent5 22 4 2 2 2 2 2 2" xfId="30697"/>
    <cellStyle name="20% - Accent5 22 4 2 2 2 2 3" xfId="23186"/>
    <cellStyle name="20% - Accent5 22 4 2 2 2 3" xfId="10891"/>
    <cellStyle name="20% - Accent5 22 4 2 2 2 3 2" xfId="27097"/>
    <cellStyle name="20% - Accent5 22 4 2 2 2 4" xfId="19420"/>
    <cellStyle name="20% - Accent5 22 4 2 2 3" xfId="6135"/>
    <cellStyle name="20% - Accent5 22 4 2 2 3 2" xfId="13647"/>
    <cellStyle name="20% - Accent5 22 4 2 2 3 2 2" xfId="29853"/>
    <cellStyle name="20% - Accent5 22 4 2 2 3 3" xfId="22341"/>
    <cellStyle name="20% - Accent5 22 4 2 2 4" xfId="10047"/>
    <cellStyle name="20% - Accent5 22 4 2 2 4 2" xfId="26253"/>
    <cellStyle name="20% - Accent5 22 4 2 2 5" xfId="18575"/>
    <cellStyle name="20% - Accent5 22 4 2 3" xfId="2773"/>
    <cellStyle name="20% - Accent5 22 4 2 3 2" xfId="6557"/>
    <cellStyle name="20% - Accent5 22 4 2 3 2 2" xfId="14069"/>
    <cellStyle name="20% - Accent5 22 4 2 3 2 2 2" xfId="30275"/>
    <cellStyle name="20% - Accent5 22 4 2 3 2 3" xfId="22763"/>
    <cellStyle name="20% - Accent5 22 4 2 3 3" xfId="10469"/>
    <cellStyle name="20% - Accent5 22 4 2 3 3 2" xfId="26675"/>
    <cellStyle name="20% - Accent5 22 4 2 3 4" xfId="18997"/>
    <cellStyle name="20% - Accent5 22 4 2 4" xfId="3704"/>
    <cellStyle name="20% - Accent5 22 4 2 4 2" xfId="7414"/>
    <cellStyle name="20% - Accent5 22 4 2 4 2 2" xfId="14923"/>
    <cellStyle name="20% - Accent5 22 4 2 4 2 2 2" xfId="31129"/>
    <cellStyle name="20% - Accent5 22 4 2 4 2 3" xfId="23620"/>
    <cellStyle name="20% - Accent5 22 4 2 4 3" xfId="11314"/>
    <cellStyle name="20% - Accent5 22 4 2 4 3 2" xfId="27520"/>
    <cellStyle name="20% - Accent5 22 4 2 4 4" xfId="19915"/>
    <cellStyle name="20% - Accent5 22 4 2 5" xfId="4173"/>
    <cellStyle name="20% - Accent5 22 4 2 5 2" xfId="7843"/>
    <cellStyle name="20% - Accent5 22 4 2 5 2 2" xfId="15350"/>
    <cellStyle name="20% - Accent5 22 4 2 5 2 2 2" xfId="31556"/>
    <cellStyle name="20% - Accent5 22 4 2 5 2 3" xfId="24049"/>
    <cellStyle name="20% - Accent5 22 4 2 5 3" xfId="11736"/>
    <cellStyle name="20% - Accent5 22 4 2 5 3 2" xfId="27942"/>
    <cellStyle name="20% - Accent5 22 4 2 5 4" xfId="20379"/>
    <cellStyle name="20% - Accent5 22 4 2 6" xfId="4598"/>
    <cellStyle name="20% - Accent5 22 4 2 6 2" xfId="8268"/>
    <cellStyle name="20% - Accent5 22 4 2 6 2 2" xfId="15775"/>
    <cellStyle name="20% - Accent5 22 4 2 6 2 2 2" xfId="31981"/>
    <cellStyle name="20% - Accent5 22 4 2 6 2 3" xfId="24474"/>
    <cellStyle name="20% - Accent5 22 4 2 6 3" xfId="12161"/>
    <cellStyle name="20% - Accent5 22 4 2 6 3 2" xfId="28367"/>
    <cellStyle name="20% - Accent5 22 4 2 6 4" xfId="20804"/>
    <cellStyle name="20% - Accent5 22 4 2 7" xfId="5025"/>
    <cellStyle name="20% - Accent5 22 4 2 7 2" xfId="8691"/>
    <cellStyle name="20% - Accent5 22 4 2 7 2 2" xfId="16198"/>
    <cellStyle name="20% - Accent5 22 4 2 7 2 2 2" xfId="32404"/>
    <cellStyle name="20% - Accent5 22 4 2 7 2 3" xfId="24897"/>
    <cellStyle name="20% - Accent5 22 4 2 7 3" xfId="12583"/>
    <cellStyle name="20% - Accent5 22 4 2 7 3 2" xfId="28789"/>
    <cellStyle name="20% - Accent5 22 4 2 7 4" xfId="21231"/>
    <cellStyle name="20% - Accent5 22 4 2 8" xfId="5697"/>
    <cellStyle name="20% - Accent5 22 4 2 8 2" xfId="13212"/>
    <cellStyle name="20% - Accent5 22 4 2 8 2 2" xfId="29418"/>
    <cellStyle name="20% - Accent5 22 4 2 8 3" xfId="21903"/>
    <cellStyle name="20% - Accent5 22 4 2 9" xfId="9624"/>
    <cellStyle name="20% - Accent5 22 4 2 9 2" xfId="25830"/>
    <cellStyle name="20% - Accent5 22 4 3" xfId="2119"/>
    <cellStyle name="20% - Accent5 22 4 3 2" xfId="3032"/>
    <cellStyle name="20% - Accent5 22 4 3 2 2" xfId="6814"/>
    <cellStyle name="20% - Accent5 22 4 3 2 2 2" xfId="14325"/>
    <cellStyle name="20% - Accent5 22 4 3 2 2 2 2" xfId="30531"/>
    <cellStyle name="20% - Accent5 22 4 3 2 2 3" xfId="23020"/>
    <cellStyle name="20% - Accent5 22 4 3 2 3" xfId="10725"/>
    <cellStyle name="20% - Accent5 22 4 3 2 3 2" xfId="26931"/>
    <cellStyle name="20% - Accent5 22 4 3 2 4" xfId="19254"/>
    <cellStyle name="20% - Accent5 22 4 3 3" xfId="5958"/>
    <cellStyle name="20% - Accent5 22 4 3 3 2" xfId="13472"/>
    <cellStyle name="20% - Accent5 22 4 3 3 2 2" xfId="29678"/>
    <cellStyle name="20% - Accent5 22 4 3 3 3" xfId="22164"/>
    <cellStyle name="20% - Accent5 22 4 3 4" xfId="9881"/>
    <cellStyle name="20% - Accent5 22 4 3 4 2" xfId="26087"/>
    <cellStyle name="20% - Accent5 22 4 3 5" xfId="18408"/>
    <cellStyle name="20% - Accent5 22 4 4" xfId="2607"/>
    <cellStyle name="20% - Accent5 22 4 4 2" xfId="6391"/>
    <cellStyle name="20% - Accent5 22 4 4 2 2" xfId="13903"/>
    <cellStyle name="20% - Accent5 22 4 4 2 2 2" xfId="30109"/>
    <cellStyle name="20% - Accent5 22 4 4 2 3" xfId="22597"/>
    <cellStyle name="20% - Accent5 22 4 4 3" xfId="10303"/>
    <cellStyle name="20% - Accent5 22 4 4 3 2" xfId="26509"/>
    <cellStyle name="20% - Accent5 22 4 4 4" xfId="18831"/>
    <cellStyle name="20% - Accent5 22 4 5" xfId="3483"/>
    <cellStyle name="20% - Accent5 22 4 5 2" xfId="7241"/>
    <cellStyle name="20% - Accent5 22 4 5 2 2" xfId="14751"/>
    <cellStyle name="20% - Accent5 22 4 5 2 2 2" xfId="30957"/>
    <cellStyle name="20% - Accent5 22 4 5 2 3" xfId="23447"/>
    <cellStyle name="20% - Accent5 22 4 5 3" xfId="11148"/>
    <cellStyle name="20% - Accent5 22 4 5 3 2" xfId="27354"/>
    <cellStyle name="20% - Accent5 22 4 5 4" xfId="19701"/>
    <cellStyle name="20% - Accent5 22 4 6" xfId="4007"/>
    <cellStyle name="20% - Accent5 22 4 6 2" xfId="7677"/>
    <cellStyle name="20% - Accent5 22 4 6 2 2" xfId="15184"/>
    <cellStyle name="20% - Accent5 22 4 6 2 2 2" xfId="31390"/>
    <cellStyle name="20% - Accent5 22 4 6 2 3" xfId="23883"/>
    <cellStyle name="20% - Accent5 22 4 6 3" xfId="11570"/>
    <cellStyle name="20% - Accent5 22 4 6 3 2" xfId="27776"/>
    <cellStyle name="20% - Accent5 22 4 6 4" xfId="20213"/>
    <cellStyle name="20% - Accent5 22 4 7" xfId="4432"/>
    <cellStyle name="20% - Accent5 22 4 7 2" xfId="8102"/>
    <cellStyle name="20% - Accent5 22 4 7 2 2" xfId="15609"/>
    <cellStyle name="20% - Accent5 22 4 7 2 2 2" xfId="31815"/>
    <cellStyle name="20% - Accent5 22 4 7 2 3" xfId="24308"/>
    <cellStyle name="20% - Accent5 22 4 7 3" xfId="11995"/>
    <cellStyle name="20% - Accent5 22 4 7 3 2" xfId="28201"/>
    <cellStyle name="20% - Accent5 22 4 7 4" xfId="20638"/>
    <cellStyle name="20% - Accent5 22 4 8" xfId="4857"/>
    <cellStyle name="20% - Accent5 22 4 8 2" xfId="8525"/>
    <cellStyle name="20% - Accent5 22 4 8 2 2" xfId="16032"/>
    <cellStyle name="20% - Accent5 22 4 8 2 2 2" xfId="32238"/>
    <cellStyle name="20% - Accent5 22 4 8 2 3" xfId="24731"/>
    <cellStyle name="20% - Accent5 22 4 8 3" xfId="12417"/>
    <cellStyle name="20% - Accent5 22 4 8 3 2" xfId="28623"/>
    <cellStyle name="20% - Accent5 22 4 8 4" xfId="21063"/>
    <cellStyle name="20% - Accent5 22 4 9" xfId="5343"/>
    <cellStyle name="20% - Accent5 22 4 9 2" xfId="12892"/>
    <cellStyle name="20% - Accent5 22 4 9 2 2" xfId="29098"/>
    <cellStyle name="20% - Accent5 22 4 9 3" xfId="21549"/>
    <cellStyle name="20% - Accent5 22 5" xfId="1320"/>
    <cellStyle name="20% - Accent5 22 6" xfId="1843"/>
    <cellStyle name="20% - Accent5 22 6 10" xfId="18150"/>
    <cellStyle name="20% - Accent5 22 6 2" xfId="2352"/>
    <cellStyle name="20% - Accent5 22 6 2 2" xfId="3199"/>
    <cellStyle name="20% - Accent5 22 6 2 2 2" xfId="6981"/>
    <cellStyle name="20% - Accent5 22 6 2 2 2 2" xfId="14492"/>
    <cellStyle name="20% - Accent5 22 6 2 2 2 2 2" xfId="30698"/>
    <cellStyle name="20% - Accent5 22 6 2 2 2 3" xfId="23187"/>
    <cellStyle name="20% - Accent5 22 6 2 2 3" xfId="10892"/>
    <cellStyle name="20% - Accent5 22 6 2 2 3 2" xfId="27098"/>
    <cellStyle name="20% - Accent5 22 6 2 2 4" xfId="19421"/>
    <cellStyle name="20% - Accent5 22 6 2 3" xfId="6136"/>
    <cellStyle name="20% - Accent5 22 6 2 3 2" xfId="13648"/>
    <cellStyle name="20% - Accent5 22 6 2 3 2 2" xfId="29854"/>
    <cellStyle name="20% - Accent5 22 6 2 3 3" xfId="22342"/>
    <cellStyle name="20% - Accent5 22 6 2 4" xfId="10048"/>
    <cellStyle name="20% - Accent5 22 6 2 4 2" xfId="26254"/>
    <cellStyle name="20% - Accent5 22 6 2 5" xfId="18576"/>
    <cellStyle name="20% - Accent5 22 6 3" xfId="2774"/>
    <cellStyle name="20% - Accent5 22 6 3 2" xfId="6558"/>
    <cellStyle name="20% - Accent5 22 6 3 2 2" xfId="14070"/>
    <cellStyle name="20% - Accent5 22 6 3 2 2 2" xfId="30276"/>
    <cellStyle name="20% - Accent5 22 6 3 2 3" xfId="22764"/>
    <cellStyle name="20% - Accent5 22 6 3 3" xfId="10470"/>
    <cellStyle name="20% - Accent5 22 6 3 3 2" xfId="26676"/>
    <cellStyle name="20% - Accent5 22 6 3 4" xfId="18998"/>
    <cellStyle name="20% - Accent5 22 6 4" xfId="3705"/>
    <cellStyle name="20% - Accent5 22 6 4 2" xfId="7415"/>
    <cellStyle name="20% - Accent5 22 6 4 2 2" xfId="14924"/>
    <cellStyle name="20% - Accent5 22 6 4 2 2 2" xfId="31130"/>
    <cellStyle name="20% - Accent5 22 6 4 2 3" xfId="23621"/>
    <cellStyle name="20% - Accent5 22 6 4 3" xfId="11315"/>
    <cellStyle name="20% - Accent5 22 6 4 3 2" xfId="27521"/>
    <cellStyle name="20% - Accent5 22 6 4 4" xfId="19916"/>
    <cellStyle name="20% - Accent5 22 6 5" xfId="4174"/>
    <cellStyle name="20% - Accent5 22 6 5 2" xfId="7844"/>
    <cellStyle name="20% - Accent5 22 6 5 2 2" xfId="15351"/>
    <cellStyle name="20% - Accent5 22 6 5 2 2 2" xfId="31557"/>
    <cellStyle name="20% - Accent5 22 6 5 2 3" xfId="24050"/>
    <cellStyle name="20% - Accent5 22 6 5 3" xfId="11737"/>
    <cellStyle name="20% - Accent5 22 6 5 3 2" xfId="27943"/>
    <cellStyle name="20% - Accent5 22 6 5 4" xfId="20380"/>
    <cellStyle name="20% - Accent5 22 6 6" xfId="4599"/>
    <cellStyle name="20% - Accent5 22 6 6 2" xfId="8269"/>
    <cellStyle name="20% - Accent5 22 6 6 2 2" xfId="15776"/>
    <cellStyle name="20% - Accent5 22 6 6 2 2 2" xfId="31982"/>
    <cellStyle name="20% - Accent5 22 6 6 2 3" xfId="24475"/>
    <cellStyle name="20% - Accent5 22 6 6 3" xfId="12162"/>
    <cellStyle name="20% - Accent5 22 6 6 3 2" xfId="28368"/>
    <cellStyle name="20% - Accent5 22 6 6 4" xfId="20805"/>
    <cellStyle name="20% - Accent5 22 6 7" xfId="5026"/>
    <cellStyle name="20% - Accent5 22 6 7 2" xfId="8692"/>
    <cellStyle name="20% - Accent5 22 6 7 2 2" xfId="16199"/>
    <cellStyle name="20% - Accent5 22 6 7 2 2 2" xfId="32405"/>
    <cellStyle name="20% - Accent5 22 6 7 2 3" xfId="24898"/>
    <cellStyle name="20% - Accent5 22 6 7 3" xfId="12584"/>
    <cellStyle name="20% - Accent5 22 6 7 3 2" xfId="28790"/>
    <cellStyle name="20% - Accent5 22 6 7 4" xfId="21232"/>
    <cellStyle name="20% - Accent5 22 6 8" xfId="5698"/>
    <cellStyle name="20% - Accent5 22 6 8 2" xfId="13213"/>
    <cellStyle name="20% - Accent5 22 6 8 2 2" xfId="29419"/>
    <cellStyle name="20% - Accent5 22 6 8 3" xfId="21904"/>
    <cellStyle name="20% - Accent5 22 6 9" xfId="9625"/>
    <cellStyle name="20% - Accent5 22 6 9 2" xfId="25831"/>
    <cellStyle name="20% - Accent5 22 7" xfId="2052"/>
    <cellStyle name="20% - Accent5 22 7 2" xfId="2965"/>
    <cellStyle name="20% - Accent5 22 7 2 2" xfId="6747"/>
    <cellStyle name="20% - Accent5 22 7 2 2 2" xfId="14258"/>
    <cellStyle name="20% - Accent5 22 7 2 2 2 2" xfId="30464"/>
    <cellStyle name="20% - Accent5 22 7 2 2 3" xfId="22953"/>
    <cellStyle name="20% - Accent5 22 7 2 3" xfId="10658"/>
    <cellStyle name="20% - Accent5 22 7 2 3 2" xfId="26864"/>
    <cellStyle name="20% - Accent5 22 7 2 4" xfId="19187"/>
    <cellStyle name="20% - Accent5 22 7 3" xfId="5891"/>
    <cellStyle name="20% - Accent5 22 7 3 2" xfId="13405"/>
    <cellStyle name="20% - Accent5 22 7 3 2 2" xfId="29611"/>
    <cellStyle name="20% - Accent5 22 7 3 3" xfId="22097"/>
    <cellStyle name="20% - Accent5 22 7 4" xfId="9814"/>
    <cellStyle name="20% - Accent5 22 7 4 2" xfId="26020"/>
    <cellStyle name="20% - Accent5 22 7 5" xfId="18341"/>
    <cellStyle name="20% - Accent5 22 8" xfId="2540"/>
    <cellStyle name="20% - Accent5 22 8 2" xfId="6324"/>
    <cellStyle name="20% - Accent5 22 8 2 2" xfId="13836"/>
    <cellStyle name="20% - Accent5 22 8 2 2 2" xfId="30042"/>
    <cellStyle name="20% - Accent5 22 8 2 3" xfId="22530"/>
    <cellStyle name="20% - Accent5 22 8 3" xfId="10236"/>
    <cellStyle name="20% - Accent5 22 8 3 2" xfId="26442"/>
    <cellStyle name="20% - Accent5 22 8 4" xfId="18764"/>
    <cellStyle name="20% - Accent5 22 9" xfId="3416"/>
    <cellStyle name="20% - Accent5 22 9 2" xfId="7174"/>
    <cellStyle name="20% - Accent5 22 9 2 2" xfId="14684"/>
    <cellStyle name="20% - Accent5 22 9 2 2 2" xfId="30890"/>
    <cellStyle name="20% - Accent5 22 9 2 3" xfId="23380"/>
    <cellStyle name="20% - Accent5 22 9 3" xfId="11081"/>
    <cellStyle name="20% - Accent5 22 9 3 2" xfId="27287"/>
    <cellStyle name="20% - Accent5 22 9 4" xfId="19634"/>
    <cellStyle name="20% - Accent5 23" xfId="913"/>
    <cellStyle name="20% - Accent5 24" xfId="1808"/>
    <cellStyle name="20% - Accent5 24 10" xfId="18115"/>
    <cellStyle name="20% - Accent5 24 2" xfId="2317"/>
    <cellStyle name="20% - Accent5 24 2 2" xfId="3164"/>
    <cellStyle name="20% - Accent5 24 2 2 2" xfId="6946"/>
    <cellStyle name="20% - Accent5 24 2 2 2 2" xfId="14457"/>
    <cellStyle name="20% - Accent5 24 2 2 2 2 2" xfId="30663"/>
    <cellStyle name="20% - Accent5 24 2 2 2 3" xfId="23152"/>
    <cellStyle name="20% - Accent5 24 2 2 3" xfId="10857"/>
    <cellStyle name="20% - Accent5 24 2 2 3 2" xfId="27063"/>
    <cellStyle name="20% - Accent5 24 2 2 4" xfId="19386"/>
    <cellStyle name="20% - Accent5 24 2 3" xfId="6101"/>
    <cellStyle name="20% - Accent5 24 2 3 2" xfId="13613"/>
    <cellStyle name="20% - Accent5 24 2 3 2 2" xfId="29819"/>
    <cellStyle name="20% - Accent5 24 2 3 3" xfId="22307"/>
    <cellStyle name="20% - Accent5 24 2 4" xfId="10013"/>
    <cellStyle name="20% - Accent5 24 2 4 2" xfId="26219"/>
    <cellStyle name="20% - Accent5 24 2 5" xfId="18541"/>
    <cellStyle name="20% - Accent5 24 3" xfId="2739"/>
    <cellStyle name="20% - Accent5 24 3 2" xfId="6523"/>
    <cellStyle name="20% - Accent5 24 3 2 2" xfId="14035"/>
    <cellStyle name="20% - Accent5 24 3 2 2 2" xfId="30241"/>
    <cellStyle name="20% - Accent5 24 3 2 3" xfId="22729"/>
    <cellStyle name="20% - Accent5 24 3 3" xfId="10435"/>
    <cellStyle name="20% - Accent5 24 3 3 2" xfId="26641"/>
    <cellStyle name="20% - Accent5 24 3 4" xfId="18963"/>
    <cellStyle name="20% - Accent5 24 4" xfId="3670"/>
    <cellStyle name="20% - Accent5 24 4 2" xfId="7380"/>
    <cellStyle name="20% - Accent5 24 4 2 2" xfId="14889"/>
    <cellStyle name="20% - Accent5 24 4 2 2 2" xfId="31095"/>
    <cellStyle name="20% - Accent5 24 4 2 3" xfId="23586"/>
    <cellStyle name="20% - Accent5 24 4 3" xfId="11280"/>
    <cellStyle name="20% - Accent5 24 4 3 2" xfId="27486"/>
    <cellStyle name="20% - Accent5 24 4 4" xfId="19881"/>
    <cellStyle name="20% - Accent5 24 5" xfId="4139"/>
    <cellStyle name="20% - Accent5 24 5 2" xfId="7809"/>
    <cellStyle name="20% - Accent5 24 5 2 2" xfId="15316"/>
    <cellStyle name="20% - Accent5 24 5 2 2 2" xfId="31522"/>
    <cellStyle name="20% - Accent5 24 5 2 3" xfId="24015"/>
    <cellStyle name="20% - Accent5 24 5 3" xfId="11702"/>
    <cellStyle name="20% - Accent5 24 5 3 2" xfId="27908"/>
    <cellStyle name="20% - Accent5 24 5 4" xfId="20345"/>
    <cellStyle name="20% - Accent5 24 6" xfId="4564"/>
    <cellStyle name="20% - Accent5 24 6 2" xfId="8234"/>
    <cellStyle name="20% - Accent5 24 6 2 2" xfId="15741"/>
    <cellStyle name="20% - Accent5 24 6 2 2 2" xfId="31947"/>
    <cellStyle name="20% - Accent5 24 6 2 3" xfId="24440"/>
    <cellStyle name="20% - Accent5 24 6 3" xfId="12127"/>
    <cellStyle name="20% - Accent5 24 6 3 2" xfId="28333"/>
    <cellStyle name="20% - Accent5 24 6 4" xfId="20770"/>
    <cellStyle name="20% - Accent5 24 7" xfId="4991"/>
    <cellStyle name="20% - Accent5 24 7 2" xfId="8657"/>
    <cellStyle name="20% - Accent5 24 7 2 2" xfId="16164"/>
    <cellStyle name="20% - Accent5 24 7 2 2 2" xfId="32370"/>
    <cellStyle name="20% - Accent5 24 7 2 3" xfId="24863"/>
    <cellStyle name="20% - Accent5 24 7 3" xfId="12549"/>
    <cellStyle name="20% - Accent5 24 7 3 2" xfId="28755"/>
    <cellStyle name="20% - Accent5 24 7 4" xfId="21197"/>
    <cellStyle name="20% - Accent5 24 8" xfId="5663"/>
    <cellStyle name="20% - Accent5 24 8 2" xfId="13178"/>
    <cellStyle name="20% - Accent5 24 8 2 2" xfId="29384"/>
    <cellStyle name="20% - Accent5 24 8 3" xfId="21869"/>
    <cellStyle name="20% - Accent5 24 9" xfId="9590"/>
    <cellStyle name="20% - Accent5 24 9 2" xfId="25796"/>
    <cellStyle name="20% - Accent5 25" xfId="85"/>
    <cellStyle name="20% - Accent5 3" xfId="98"/>
    <cellStyle name="20% - Accent5 3 2" xfId="1333"/>
    <cellStyle name="20% - Accent5 3 3" xfId="901"/>
    <cellStyle name="20% - Accent5 4" xfId="99"/>
    <cellStyle name="20% - Accent5 4 2" xfId="1334"/>
    <cellStyle name="20% - Accent5 4 3" xfId="900"/>
    <cellStyle name="20% - Accent5 5" xfId="100"/>
    <cellStyle name="20% - Accent5 5 2" xfId="1335"/>
    <cellStyle name="20% - Accent5 5 3" xfId="994"/>
    <cellStyle name="20% - Accent5 6" xfId="101"/>
    <cellStyle name="20% - Accent5 6 2" xfId="1336"/>
    <cellStyle name="20% - Accent5 6 3" xfId="899"/>
    <cellStyle name="20% - Accent5 7" xfId="102"/>
    <cellStyle name="20% - Accent5 7 2" xfId="1337"/>
    <cellStyle name="20% - Accent5 7 3" xfId="898"/>
    <cellStyle name="20% - Accent5 8" xfId="103"/>
    <cellStyle name="20% - Accent5 8 2" xfId="1338"/>
    <cellStyle name="20% - Accent5 8 3" xfId="897"/>
    <cellStyle name="20% - Accent5 9" xfId="104"/>
    <cellStyle name="20% - Accent5 9 2" xfId="1339"/>
    <cellStyle name="20% - Accent5 9 3" xfId="896"/>
    <cellStyle name="20% - Accent6" xfId="16856" builtinId="50" customBuiltin="1"/>
    <cellStyle name="20% - Accent6 10" xfId="106"/>
    <cellStyle name="20% - Accent6 10 2" xfId="1341"/>
    <cellStyle name="20% - Accent6 10 3" xfId="894"/>
    <cellStyle name="20% - Accent6 11" xfId="107"/>
    <cellStyle name="20% - Accent6 11 2" xfId="1342"/>
    <cellStyle name="20% - Accent6 11 3" xfId="893"/>
    <cellStyle name="20% - Accent6 12" xfId="108"/>
    <cellStyle name="20% - Accent6 12 2" xfId="1343"/>
    <cellStyle name="20% - Accent6 12 3" xfId="892"/>
    <cellStyle name="20% - Accent6 13" xfId="109"/>
    <cellStyle name="20% - Accent6 13 2" xfId="1344"/>
    <cellStyle name="20% - Accent6 13 3" xfId="891"/>
    <cellStyle name="20% - Accent6 14" xfId="110"/>
    <cellStyle name="20% - Accent6 14 2" xfId="1345"/>
    <cellStyle name="20% - Accent6 14 3" xfId="890"/>
    <cellStyle name="20% - Accent6 15" xfId="111"/>
    <cellStyle name="20% - Accent6 15 2" xfId="1346"/>
    <cellStyle name="20% - Accent6 15 3" xfId="889"/>
    <cellStyle name="20% - Accent6 16" xfId="112"/>
    <cellStyle name="20% - Accent6 16 2" xfId="1347"/>
    <cellStyle name="20% - Accent6 16 3" xfId="888"/>
    <cellStyle name="20% - Accent6 17" xfId="113"/>
    <cellStyle name="20% - Accent6 17 2" xfId="1348"/>
    <cellStyle name="20% - Accent6 17 3" xfId="887"/>
    <cellStyle name="20% - Accent6 18" xfId="114"/>
    <cellStyle name="20% - Accent6 18 2" xfId="1349"/>
    <cellStyle name="20% - Accent6 18 3" xfId="886"/>
    <cellStyle name="20% - Accent6 19" xfId="115"/>
    <cellStyle name="20% - Accent6 19 2" xfId="1350"/>
    <cellStyle name="20% - Accent6 19 3" xfId="885"/>
    <cellStyle name="20% - Accent6 2" xfId="116"/>
    <cellStyle name="20% - Accent6 2 2" xfId="1351"/>
    <cellStyle name="20% - Accent6 2 3" xfId="884"/>
    <cellStyle name="20% - Accent6 20" xfId="117"/>
    <cellStyle name="20% - Accent6 20 2" xfId="1352"/>
    <cellStyle name="20% - Accent6 20 3" xfId="883"/>
    <cellStyle name="20% - Accent6 21" xfId="397"/>
    <cellStyle name="20% - Accent6 21 2" xfId="671"/>
    <cellStyle name="20% - Accent6 22" xfId="476"/>
    <cellStyle name="20% - Accent6 22 10" xfId="3942"/>
    <cellStyle name="20% - Accent6 22 10 2" xfId="7612"/>
    <cellStyle name="20% - Accent6 22 10 2 2" xfId="15119"/>
    <cellStyle name="20% - Accent6 22 10 2 2 2" xfId="31325"/>
    <cellStyle name="20% - Accent6 22 10 2 3" xfId="23818"/>
    <cellStyle name="20% - Accent6 22 10 3" xfId="11505"/>
    <cellStyle name="20% - Accent6 22 10 3 2" xfId="27711"/>
    <cellStyle name="20% - Accent6 22 10 4" xfId="20148"/>
    <cellStyle name="20% - Accent6 22 11" xfId="4367"/>
    <cellStyle name="20% - Accent6 22 11 2" xfId="8037"/>
    <cellStyle name="20% - Accent6 22 11 2 2" xfId="15544"/>
    <cellStyle name="20% - Accent6 22 11 2 2 2" xfId="31750"/>
    <cellStyle name="20% - Accent6 22 11 2 3" xfId="24243"/>
    <cellStyle name="20% - Accent6 22 11 3" xfId="11930"/>
    <cellStyle name="20% - Accent6 22 11 3 2" xfId="28136"/>
    <cellStyle name="20% - Accent6 22 11 4" xfId="20573"/>
    <cellStyle name="20% - Accent6 22 12" xfId="4790"/>
    <cellStyle name="20% - Accent6 22 12 2" xfId="8459"/>
    <cellStyle name="20% - Accent6 22 12 2 2" xfId="15966"/>
    <cellStyle name="20% - Accent6 22 12 2 2 2" xfId="32172"/>
    <cellStyle name="20% - Accent6 22 12 2 3" xfId="24665"/>
    <cellStyle name="20% - Accent6 22 12 3" xfId="12352"/>
    <cellStyle name="20% - Accent6 22 12 3 2" xfId="28558"/>
    <cellStyle name="20% - Accent6 22 12 4" xfId="20996"/>
    <cellStyle name="20% - Accent6 22 13" xfId="5278"/>
    <cellStyle name="20% - Accent6 22 13 2" xfId="12827"/>
    <cellStyle name="20% - Accent6 22 13 2 2" xfId="29033"/>
    <cellStyle name="20% - Accent6 22 13 3" xfId="21484"/>
    <cellStyle name="20% - Accent6 22 14" xfId="9393"/>
    <cellStyle name="20% - Accent6 22 14 2" xfId="25599"/>
    <cellStyle name="20% - Accent6 22 15" xfId="17909"/>
    <cellStyle name="20% - Accent6 22 2" xfId="501"/>
    <cellStyle name="20% - Accent6 22 2 10" xfId="5300"/>
    <cellStyle name="20% - Accent6 22 2 10 2" xfId="12849"/>
    <cellStyle name="20% - Accent6 22 2 10 2 2" xfId="29055"/>
    <cellStyle name="20% - Accent6 22 2 10 3" xfId="21506"/>
    <cellStyle name="20% - Accent6 22 2 11" xfId="9415"/>
    <cellStyle name="20% - Accent6 22 2 11 2" xfId="25621"/>
    <cellStyle name="20% - Accent6 22 2 12" xfId="17932"/>
    <cellStyle name="20% - Accent6 22 2 2" xfId="572"/>
    <cellStyle name="20% - Accent6 22 2 2 10" xfId="9482"/>
    <cellStyle name="20% - Accent6 22 2 2 10 2" xfId="25688"/>
    <cellStyle name="20% - Accent6 22 2 2 11" xfId="18000"/>
    <cellStyle name="20% - Accent6 22 2 2 2" xfId="1844"/>
    <cellStyle name="20% - Accent6 22 2 2 2 10" xfId="18151"/>
    <cellStyle name="20% - Accent6 22 2 2 2 2" xfId="2353"/>
    <cellStyle name="20% - Accent6 22 2 2 2 2 2" xfId="3200"/>
    <cellStyle name="20% - Accent6 22 2 2 2 2 2 2" xfId="6982"/>
    <cellStyle name="20% - Accent6 22 2 2 2 2 2 2 2" xfId="14493"/>
    <cellStyle name="20% - Accent6 22 2 2 2 2 2 2 2 2" xfId="30699"/>
    <cellStyle name="20% - Accent6 22 2 2 2 2 2 2 3" xfId="23188"/>
    <cellStyle name="20% - Accent6 22 2 2 2 2 2 3" xfId="10893"/>
    <cellStyle name="20% - Accent6 22 2 2 2 2 2 3 2" xfId="27099"/>
    <cellStyle name="20% - Accent6 22 2 2 2 2 2 4" xfId="19422"/>
    <cellStyle name="20% - Accent6 22 2 2 2 2 3" xfId="6137"/>
    <cellStyle name="20% - Accent6 22 2 2 2 2 3 2" xfId="13649"/>
    <cellStyle name="20% - Accent6 22 2 2 2 2 3 2 2" xfId="29855"/>
    <cellStyle name="20% - Accent6 22 2 2 2 2 3 3" xfId="22343"/>
    <cellStyle name="20% - Accent6 22 2 2 2 2 4" xfId="10049"/>
    <cellStyle name="20% - Accent6 22 2 2 2 2 4 2" xfId="26255"/>
    <cellStyle name="20% - Accent6 22 2 2 2 2 5" xfId="18577"/>
    <cellStyle name="20% - Accent6 22 2 2 2 3" xfId="2775"/>
    <cellStyle name="20% - Accent6 22 2 2 2 3 2" xfId="6559"/>
    <cellStyle name="20% - Accent6 22 2 2 2 3 2 2" xfId="14071"/>
    <cellStyle name="20% - Accent6 22 2 2 2 3 2 2 2" xfId="30277"/>
    <cellStyle name="20% - Accent6 22 2 2 2 3 2 3" xfId="22765"/>
    <cellStyle name="20% - Accent6 22 2 2 2 3 3" xfId="10471"/>
    <cellStyle name="20% - Accent6 22 2 2 2 3 3 2" xfId="26677"/>
    <cellStyle name="20% - Accent6 22 2 2 2 3 4" xfId="18999"/>
    <cellStyle name="20% - Accent6 22 2 2 2 4" xfId="3706"/>
    <cellStyle name="20% - Accent6 22 2 2 2 4 2" xfId="7416"/>
    <cellStyle name="20% - Accent6 22 2 2 2 4 2 2" xfId="14925"/>
    <cellStyle name="20% - Accent6 22 2 2 2 4 2 2 2" xfId="31131"/>
    <cellStyle name="20% - Accent6 22 2 2 2 4 2 3" xfId="23622"/>
    <cellStyle name="20% - Accent6 22 2 2 2 4 3" xfId="11316"/>
    <cellStyle name="20% - Accent6 22 2 2 2 4 3 2" xfId="27522"/>
    <cellStyle name="20% - Accent6 22 2 2 2 4 4" xfId="19917"/>
    <cellStyle name="20% - Accent6 22 2 2 2 5" xfId="4175"/>
    <cellStyle name="20% - Accent6 22 2 2 2 5 2" xfId="7845"/>
    <cellStyle name="20% - Accent6 22 2 2 2 5 2 2" xfId="15352"/>
    <cellStyle name="20% - Accent6 22 2 2 2 5 2 2 2" xfId="31558"/>
    <cellStyle name="20% - Accent6 22 2 2 2 5 2 3" xfId="24051"/>
    <cellStyle name="20% - Accent6 22 2 2 2 5 3" xfId="11738"/>
    <cellStyle name="20% - Accent6 22 2 2 2 5 3 2" xfId="27944"/>
    <cellStyle name="20% - Accent6 22 2 2 2 5 4" xfId="20381"/>
    <cellStyle name="20% - Accent6 22 2 2 2 6" xfId="4600"/>
    <cellStyle name="20% - Accent6 22 2 2 2 6 2" xfId="8270"/>
    <cellStyle name="20% - Accent6 22 2 2 2 6 2 2" xfId="15777"/>
    <cellStyle name="20% - Accent6 22 2 2 2 6 2 2 2" xfId="31983"/>
    <cellStyle name="20% - Accent6 22 2 2 2 6 2 3" xfId="24476"/>
    <cellStyle name="20% - Accent6 22 2 2 2 6 3" xfId="12163"/>
    <cellStyle name="20% - Accent6 22 2 2 2 6 3 2" xfId="28369"/>
    <cellStyle name="20% - Accent6 22 2 2 2 6 4" xfId="20806"/>
    <cellStyle name="20% - Accent6 22 2 2 2 7" xfId="5027"/>
    <cellStyle name="20% - Accent6 22 2 2 2 7 2" xfId="8693"/>
    <cellStyle name="20% - Accent6 22 2 2 2 7 2 2" xfId="16200"/>
    <cellStyle name="20% - Accent6 22 2 2 2 7 2 2 2" xfId="32406"/>
    <cellStyle name="20% - Accent6 22 2 2 2 7 2 3" xfId="24899"/>
    <cellStyle name="20% - Accent6 22 2 2 2 7 3" xfId="12585"/>
    <cellStyle name="20% - Accent6 22 2 2 2 7 3 2" xfId="28791"/>
    <cellStyle name="20% - Accent6 22 2 2 2 7 4" xfId="21233"/>
    <cellStyle name="20% - Accent6 22 2 2 2 8" xfId="5699"/>
    <cellStyle name="20% - Accent6 22 2 2 2 8 2" xfId="13214"/>
    <cellStyle name="20% - Accent6 22 2 2 2 8 2 2" xfId="29420"/>
    <cellStyle name="20% - Accent6 22 2 2 2 8 3" xfId="21905"/>
    <cellStyle name="20% - Accent6 22 2 2 2 9" xfId="9626"/>
    <cellStyle name="20% - Accent6 22 2 2 2 9 2" xfId="25832"/>
    <cellStyle name="20% - Accent6 22 2 2 3" xfId="2143"/>
    <cellStyle name="20% - Accent6 22 2 2 3 2" xfId="3056"/>
    <cellStyle name="20% - Accent6 22 2 2 3 2 2" xfId="6838"/>
    <cellStyle name="20% - Accent6 22 2 2 3 2 2 2" xfId="14349"/>
    <cellStyle name="20% - Accent6 22 2 2 3 2 2 2 2" xfId="30555"/>
    <cellStyle name="20% - Accent6 22 2 2 3 2 2 3" xfId="23044"/>
    <cellStyle name="20% - Accent6 22 2 2 3 2 3" xfId="10749"/>
    <cellStyle name="20% - Accent6 22 2 2 3 2 3 2" xfId="26955"/>
    <cellStyle name="20% - Accent6 22 2 2 3 2 4" xfId="19278"/>
    <cellStyle name="20% - Accent6 22 2 2 3 3" xfId="5982"/>
    <cellStyle name="20% - Accent6 22 2 2 3 3 2" xfId="13496"/>
    <cellStyle name="20% - Accent6 22 2 2 3 3 2 2" xfId="29702"/>
    <cellStyle name="20% - Accent6 22 2 2 3 3 3" xfId="22188"/>
    <cellStyle name="20% - Accent6 22 2 2 3 4" xfId="9905"/>
    <cellStyle name="20% - Accent6 22 2 2 3 4 2" xfId="26111"/>
    <cellStyle name="20% - Accent6 22 2 2 3 5" xfId="18432"/>
    <cellStyle name="20% - Accent6 22 2 2 4" xfId="2631"/>
    <cellStyle name="20% - Accent6 22 2 2 4 2" xfId="6415"/>
    <cellStyle name="20% - Accent6 22 2 2 4 2 2" xfId="13927"/>
    <cellStyle name="20% - Accent6 22 2 2 4 2 2 2" xfId="30133"/>
    <cellStyle name="20% - Accent6 22 2 2 4 2 3" xfId="22621"/>
    <cellStyle name="20% - Accent6 22 2 2 4 3" xfId="10327"/>
    <cellStyle name="20% - Accent6 22 2 2 4 3 2" xfId="26533"/>
    <cellStyle name="20% - Accent6 22 2 2 4 4" xfId="18855"/>
    <cellStyle name="20% - Accent6 22 2 2 5" xfId="3507"/>
    <cellStyle name="20% - Accent6 22 2 2 5 2" xfId="7265"/>
    <cellStyle name="20% - Accent6 22 2 2 5 2 2" xfId="14775"/>
    <cellStyle name="20% - Accent6 22 2 2 5 2 2 2" xfId="30981"/>
    <cellStyle name="20% - Accent6 22 2 2 5 2 3" xfId="23471"/>
    <cellStyle name="20% - Accent6 22 2 2 5 3" xfId="11172"/>
    <cellStyle name="20% - Accent6 22 2 2 5 3 2" xfId="27378"/>
    <cellStyle name="20% - Accent6 22 2 2 5 4" xfId="19725"/>
    <cellStyle name="20% - Accent6 22 2 2 6" xfId="4031"/>
    <cellStyle name="20% - Accent6 22 2 2 6 2" xfId="7701"/>
    <cellStyle name="20% - Accent6 22 2 2 6 2 2" xfId="15208"/>
    <cellStyle name="20% - Accent6 22 2 2 6 2 2 2" xfId="31414"/>
    <cellStyle name="20% - Accent6 22 2 2 6 2 3" xfId="23907"/>
    <cellStyle name="20% - Accent6 22 2 2 6 3" xfId="11594"/>
    <cellStyle name="20% - Accent6 22 2 2 6 3 2" xfId="27800"/>
    <cellStyle name="20% - Accent6 22 2 2 6 4" xfId="20237"/>
    <cellStyle name="20% - Accent6 22 2 2 7" xfId="4456"/>
    <cellStyle name="20% - Accent6 22 2 2 7 2" xfId="8126"/>
    <cellStyle name="20% - Accent6 22 2 2 7 2 2" xfId="15633"/>
    <cellStyle name="20% - Accent6 22 2 2 7 2 2 2" xfId="31839"/>
    <cellStyle name="20% - Accent6 22 2 2 7 2 3" xfId="24332"/>
    <cellStyle name="20% - Accent6 22 2 2 7 3" xfId="12019"/>
    <cellStyle name="20% - Accent6 22 2 2 7 3 2" xfId="28225"/>
    <cellStyle name="20% - Accent6 22 2 2 7 4" xfId="20662"/>
    <cellStyle name="20% - Accent6 22 2 2 8" xfId="4881"/>
    <cellStyle name="20% - Accent6 22 2 2 8 2" xfId="8549"/>
    <cellStyle name="20% - Accent6 22 2 2 8 2 2" xfId="16056"/>
    <cellStyle name="20% - Accent6 22 2 2 8 2 2 2" xfId="32262"/>
    <cellStyle name="20% - Accent6 22 2 2 8 2 3" xfId="24755"/>
    <cellStyle name="20% - Accent6 22 2 2 8 3" xfId="12441"/>
    <cellStyle name="20% - Accent6 22 2 2 8 3 2" xfId="28647"/>
    <cellStyle name="20% - Accent6 22 2 2 8 4" xfId="21087"/>
    <cellStyle name="20% - Accent6 22 2 2 9" xfId="5367"/>
    <cellStyle name="20% - Accent6 22 2 2 9 2" xfId="12916"/>
    <cellStyle name="20% - Accent6 22 2 2 9 2 2" xfId="29122"/>
    <cellStyle name="20% - Accent6 22 2 2 9 3" xfId="21573"/>
    <cellStyle name="20% - Accent6 22 2 3" xfId="1845"/>
    <cellStyle name="20% - Accent6 22 2 3 10" xfId="18152"/>
    <cellStyle name="20% - Accent6 22 2 3 2" xfId="2354"/>
    <cellStyle name="20% - Accent6 22 2 3 2 2" xfId="3201"/>
    <cellStyle name="20% - Accent6 22 2 3 2 2 2" xfId="6983"/>
    <cellStyle name="20% - Accent6 22 2 3 2 2 2 2" xfId="14494"/>
    <cellStyle name="20% - Accent6 22 2 3 2 2 2 2 2" xfId="30700"/>
    <cellStyle name="20% - Accent6 22 2 3 2 2 2 3" xfId="23189"/>
    <cellStyle name="20% - Accent6 22 2 3 2 2 3" xfId="10894"/>
    <cellStyle name="20% - Accent6 22 2 3 2 2 3 2" xfId="27100"/>
    <cellStyle name="20% - Accent6 22 2 3 2 2 4" xfId="19423"/>
    <cellStyle name="20% - Accent6 22 2 3 2 3" xfId="6138"/>
    <cellStyle name="20% - Accent6 22 2 3 2 3 2" xfId="13650"/>
    <cellStyle name="20% - Accent6 22 2 3 2 3 2 2" xfId="29856"/>
    <cellStyle name="20% - Accent6 22 2 3 2 3 3" xfId="22344"/>
    <cellStyle name="20% - Accent6 22 2 3 2 4" xfId="10050"/>
    <cellStyle name="20% - Accent6 22 2 3 2 4 2" xfId="26256"/>
    <cellStyle name="20% - Accent6 22 2 3 2 5" xfId="18578"/>
    <cellStyle name="20% - Accent6 22 2 3 3" xfId="2776"/>
    <cellStyle name="20% - Accent6 22 2 3 3 2" xfId="6560"/>
    <cellStyle name="20% - Accent6 22 2 3 3 2 2" xfId="14072"/>
    <cellStyle name="20% - Accent6 22 2 3 3 2 2 2" xfId="30278"/>
    <cellStyle name="20% - Accent6 22 2 3 3 2 3" xfId="22766"/>
    <cellStyle name="20% - Accent6 22 2 3 3 3" xfId="10472"/>
    <cellStyle name="20% - Accent6 22 2 3 3 3 2" xfId="26678"/>
    <cellStyle name="20% - Accent6 22 2 3 3 4" xfId="19000"/>
    <cellStyle name="20% - Accent6 22 2 3 4" xfId="3707"/>
    <cellStyle name="20% - Accent6 22 2 3 4 2" xfId="7417"/>
    <cellStyle name="20% - Accent6 22 2 3 4 2 2" xfId="14926"/>
    <cellStyle name="20% - Accent6 22 2 3 4 2 2 2" xfId="31132"/>
    <cellStyle name="20% - Accent6 22 2 3 4 2 3" xfId="23623"/>
    <cellStyle name="20% - Accent6 22 2 3 4 3" xfId="11317"/>
    <cellStyle name="20% - Accent6 22 2 3 4 3 2" xfId="27523"/>
    <cellStyle name="20% - Accent6 22 2 3 4 4" xfId="19918"/>
    <cellStyle name="20% - Accent6 22 2 3 5" xfId="4176"/>
    <cellStyle name="20% - Accent6 22 2 3 5 2" xfId="7846"/>
    <cellStyle name="20% - Accent6 22 2 3 5 2 2" xfId="15353"/>
    <cellStyle name="20% - Accent6 22 2 3 5 2 2 2" xfId="31559"/>
    <cellStyle name="20% - Accent6 22 2 3 5 2 3" xfId="24052"/>
    <cellStyle name="20% - Accent6 22 2 3 5 3" xfId="11739"/>
    <cellStyle name="20% - Accent6 22 2 3 5 3 2" xfId="27945"/>
    <cellStyle name="20% - Accent6 22 2 3 5 4" xfId="20382"/>
    <cellStyle name="20% - Accent6 22 2 3 6" xfId="4601"/>
    <cellStyle name="20% - Accent6 22 2 3 6 2" xfId="8271"/>
    <cellStyle name="20% - Accent6 22 2 3 6 2 2" xfId="15778"/>
    <cellStyle name="20% - Accent6 22 2 3 6 2 2 2" xfId="31984"/>
    <cellStyle name="20% - Accent6 22 2 3 6 2 3" xfId="24477"/>
    <cellStyle name="20% - Accent6 22 2 3 6 3" xfId="12164"/>
    <cellStyle name="20% - Accent6 22 2 3 6 3 2" xfId="28370"/>
    <cellStyle name="20% - Accent6 22 2 3 6 4" xfId="20807"/>
    <cellStyle name="20% - Accent6 22 2 3 7" xfId="5028"/>
    <cellStyle name="20% - Accent6 22 2 3 7 2" xfId="8694"/>
    <cellStyle name="20% - Accent6 22 2 3 7 2 2" xfId="16201"/>
    <cellStyle name="20% - Accent6 22 2 3 7 2 2 2" xfId="32407"/>
    <cellStyle name="20% - Accent6 22 2 3 7 2 3" xfId="24900"/>
    <cellStyle name="20% - Accent6 22 2 3 7 3" xfId="12586"/>
    <cellStyle name="20% - Accent6 22 2 3 7 3 2" xfId="28792"/>
    <cellStyle name="20% - Accent6 22 2 3 7 4" xfId="21234"/>
    <cellStyle name="20% - Accent6 22 2 3 8" xfId="5700"/>
    <cellStyle name="20% - Accent6 22 2 3 8 2" xfId="13215"/>
    <cellStyle name="20% - Accent6 22 2 3 8 2 2" xfId="29421"/>
    <cellStyle name="20% - Accent6 22 2 3 8 3" xfId="21906"/>
    <cellStyle name="20% - Accent6 22 2 3 9" xfId="9627"/>
    <cellStyle name="20% - Accent6 22 2 3 9 2" xfId="25833"/>
    <cellStyle name="20% - Accent6 22 2 4" xfId="2076"/>
    <cellStyle name="20% - Accent6 22 2 4 2" xfId="2989"/>
    <cellStyle name="20% - Accent6 22 2 4 2 2" xfId="6771"/>
    <cellStyle name="20% - Accent6 22 2 4 2 2 2" xfId="14282"/>
    <cellStyle name="20% - Accent6 22 2 4 2 2 2 2" xfId="30488"/>
    <cellStyle name="20% - Accent6 22 2 4 2 2 3" xfId="22977"/>
    <cellStyle name="20% - Accent6 22 2 4 2 3" xfId="10682"/>
    <cellStyle name="20% - Accent6 22 2 4 2 3 2" xfId="26888"/>
    <cellStyle name="20% - Accent6 22 2 4 2 4" xfId="19211"/>
    <cellStyle name="20% - Accent6 22 2 4 3" xfId="5915"/>
    <cellStyle name="20% - Accent6 22 2 4 3 2" xfId="13429"/>
    <cellStyle name="20% - Accent6 22 2 4 3 2 2" xfId="29635"/>
    <cellStyle name="20% - Accent6 22 2 4 3 3" xfId="22121"/>
    <cellStyle name="20% - Accent6 22 2 4 4" xfId="9838"/>
    <cellStyle name="20% - Accent6 22 2 4 4 2" xfId="26044"/>
    <cellStyle name="20% - Accent6 22 2 4 5" xfId="18365"/>
    <cellStyle name="20% - Accent6 22 2 5" xfId="2564"/>
    <cellStyle name="20% - Accent6 22 2 5 2" xfId="6348"/>
    <cellStyle name="20% - Accent6 22 2 5 2 2" xfId="13860"/>
    <cellStyle name="20% - Accent6 22 2 5 2 2 2" xfId="30066"/>
    <cellStyle name="20% - Accent6 22 2 5 2 3" xfId="22554"/>
    <cellStyle name="20% - Accent6 22 2 5 3" xfId="10260"/>
    <cellStyle name="20% - Accent6 22 2 5 3 2" xfId="26466"/>
    <cellStyle name="20% - Accent6 22 2 5 4" xfId="18788"/>
    <cellStyle name="20% - Accent6 22 2 6" xfId="3440"/>
    <cellStyle name="20% - Accent6 22 2 6 2" xfId="7198"/>
    <cellStyle name="20% - Accent6 22 2 6 2 2" xfId="14708"/>
    <cellStyle name="20% - Accent6 22 2 6 2 2 2" xfId="30914"/>
    <cellStyle name="20% - Accent6 22 2 6 2 3" xfId="23404"/>
    <cellStyle name="20% - Accent6 22 2 6 3" xfId="11105"/>
    <cellStyle name="20% - Accent6 22 2 6 3 2" xfId="27311"/>
    <cellStyle name="20% - Accent6 22 2 6 4" xfId="19658"/>
    <cellStyle name="20% - Accent6 22 2 7" xfId="3964"/>
    <cellStyle name="20% - Accent6 22 2 7 2" xfId="7634"/>
    <cellStyle name="20% - Accent6 22 2 7 2 2" xfId="15141"/>
    <cellStyle name="20% - Accent6 22 2 7 2 2 2" xfId="31347"/>
    <cellStyle name="20% - Accent6 22 2 7 2 3" xfId="23840"/>
    <cellStyle name="20% - Accent6 22 2 7 3" xfId="11527"/>
    <cellStyle name="20% - Accent6 22 2 7 3 2" xfId="27733"/>
    <cellStyle name="20% - Accent6 22 2 7 4" xfId="20170"/>
    <cellStyle name="20% - Accent6 22 2 8" xfId="4389"/>
    <cellStyle name="20% - Accent6 22 2 8 2" xfId="8059"/>
    <cellStyle name="20% - Accent6 22 2 8 2 2" xfId="15566"/>
    <cellStyle name="20% - Accent6 22 2 8 2 2 2" xfId="31772"/>
    <cellStyle name="20% - Accent6 22 2 8 2 3" xfId="24265"/>
    <cellStyle name="20% - Accent6 22 2 8 3" xfId="11952"/>
    <cellStyle name="20% - Accent6 22 2 8 3 2" xfId="28158"/>
    <cellStyle name="20% - Accent6 22 2 8 4" xfId="20595"/>
    <cellStyle name="20% - Accent6 22 2 9" xfId="4813"/>
    <cellStyle name="20% - Accent6 22 2 9 2" xfId="8482"/>
    <cellStyle name="20% - Accent6 22 2 9 2 2" xfId="15989"/>
    <cellStyle name="20% - Accent6 22 2 9 2 2 2" xfId="32195"/>
    <cellStyle name="20% - Accent6 22 2 9 2 3" xfId="24688"/>
    <cellStyle name="20% - Accent6 22 2 9 3" xfId="12374"/>
    <cellStyle name="20% - Accent6 22 2 9 3 2" xfId="28580"/>
    <cellStyle name="20% - Accent6 22 2 9 4" xfId="21019"/>
    <cellStyle name="20% - Accent6 22 3" xfId="523"/>
    <cellStyle name="20% - Accent6 22 3 10" xfId="5322"/>
    <cellStyle name="20% - Accent6 22 3 10 2" xfId="12871"/>
    <cellStyle name="20% - Accent6 22 3 10 2 2" xfId="29077"/>
    <cellStyle name="20% - Accent6 22 3 10 3" xfId="21528"/>
    <cellStyle name="20% - Accent6 22 3 11" xfId="9437"/>
    <cellStyle name="20% - Accent6 22 3 11 2" xfId="25643"/>
    <cellStyle name="20% - Accent6 22 3 12" xfId="17954"/>
    <cellStyle name="20% - Accent6 22 3 2" xfId="594"/>
    <cellStyle name="20% - Accent6 22 3 2 10" xfId="9504"/>
    <cellStyle name="20% - Accent6 22 3 2 10 2" xfId="25710"/>
    <cellStyle name="20% - Accent6 22 3 2 11" xfId="18022"/>
    <cellStyle name="20% - Accent6 22 3 2 2" xfId="1846"/>
    <cellStyle name="20% - Accent6 22 3 2 2 10" xfId="18153"/>
    <cellStyle name="20% - Accent6 22 3 2 2 2" xfId="2355"/>
    <cellStyle name="20% - Accent6 22 3 2 2 2 2" xfId="3202"/>
    <cellStyle name="20% - Accent6 22 3 2 2 2 2 2" xfId="6984"/>
    <cellStyle name="20% - Accent6 22 3 2 2 2 2 2 2" xfId="14495"/>
    <cellStyle name="20% - Accent6 22 3 2 2 2 2 2 2 2" xfId="30701"/>
    <cellStyle name="20% - Accent6 22 3 2 2 2 2 2 3" xfId="23190"/>
    <cellStyle name="20% - Accent6 22 3 2 2 2 2 3" xfId="10895"/>
    <cellStyle name="20% - Accent6 22 3 2 2 2 2 3 2" xfId="27101"/>
    <cellStyle name="20% - Accent6 22 3 2 2 2 2 4" xfId="19424"/>
    <cellStyle name="20% - Accent6 22 3 2 2 2 3" xfId="6139"/>
    <cellStyle name="20% - Accent6 22 3 2 2 2 3 2" xfId="13651"/>
    <cellStyle name="20% - Accent6 22 3 2 2 2 3 2 2" xfId="29857"/>
    <cellStyle name="20% - Accent6 22 3 2 2 2 3 3" xfId="22345"/>
    <cellStyle name="20% - Accent6 22 3 2 2 2 4" xfId="10051"/>
    <cellStyle name="20% - Accent6 22 3 2 2 2 4 2" xfId="26257"/>
    <cellStyle name="20% - Accent6 22 3 2 2 2 5" xfId="18579"/>
    <cellStyle name="20% - Accent6 22 3 2 2 3" xfId="2777"/>
    <cellStyle name="20% - Accent6 22 3 2 2 3 2" xfId="6561"/>
    <cellStyle name="20% - Accent6 22 3 2 2 3 2 2" xfId="14073"/>
    <cellStyle name="20% - Accent6 22 3 2 2 3 2 2 2" xfId="30279"/>
    <cellStyle name="20% - Accent6 22 3 2 2 3 2 3" xfId="22767"/>
    <cellStyle name="20% - Accent6 22 3 2 2 3 3" xfId="10473"/>
    <cellStyle name="20% - Accent6 22 3 2 2 3 3 2" xfId="26679"/>
    <cellStyle name="20% - Accent6 22 3 2 2 3 4" xfId="19001"/>
    <cellStyle name="20% - Accent6 22 3 2 2 4" xfId="3708"/>
    <cellStyle name="20% - Accent6 22 3 2 2 4 2" xfId="7418"/>
    <cellStyle name="20% - Accent6 22 3 2 2 4 2 2" xfId="14927"/>
    <cellStyle name="20% - Accent6 22 3 2 2 4 2 2 2" xfId="31133"/>
    <cellStyle name="20% - Accent6 22 3 2 2 4 2 3" xfId="23624"/>
    <cellStyle name="20% - Accent6 22 3 2 2 4 3" xfId="11318"/>
    <cellStyle name="20% - Accent6 22 3 2 2 4 3 2" xfId="27524"/>
    <cellStyle name="20% - Accent6 22 3 2 2 4 4" xfId="19919"/>
    <cellStyle name="20% - Accent6 22 3 2 2 5" xfId="4177"/>
    <cellStyle name="20% - Accent6 22 3 2 2 5 2" xfId="7847"/>
    <cellStyle name="20% - Accent6 22 3 2 2 5 2 2" xfId="15354"/>
    <cellStyle name="20% - Accent6 22 3 2 2 5 2 2 2" xfId="31560"/>
    <cellStyle name="20% - Accent6 22 3 2 2 5 2 3" xfId="24053"/>
    <cellStyle name="20% - Accent6 22 3 2 2 5 3" xfId="11740"/>
    <cellStyle name="20% - Accent6 22 3 2 2 5 3 2" xfId="27946"/>
    <cellStyle name="20% - Accent6 22 3 2 2 5 4" xfId="20383"/>
    <cellStyle name="20% - Accent6 22 3 2 2 6" xfId="4602"/>
    <cellStyle name="20% - Accent6 22 3 2 2 6 2" xfId="8272"/>
    <cellStyle name="20% - Accent6 22 3 2 2 6 2 2" xfId="15779"/>
    <cellStyle name="20% - Accent6 22 3 2 2 6 2 2 2" xfId="31985"/>
    <cellStyle name="20% - Accent6 22 3 2 2 6 2 3" xfId="24478"/>
    <cellStyle name="20% - Accent6 22 3 2 2 6 3" xfId="12165"/>
    <cellStyle name="20% - Accent6 22 3 2 2 6 3 2" xfId="28371"/>
    <cellStyle name="20% - Accent6 22 3 2 2 6 4" xfId="20808"/>
    <cellStyle name="20% - Accent6 22 3 2 2 7" xfId="5029"/>
    <cellStyle name="20% - Accent6 22 3 2 2 7 2" xfId="8695"/>
    <cellStyle name="20% - Accent6 22 3 2 2 7 2 2" xfId="16202"/>
    <cellStyle name="20% - Accent6 22 3 2 2 7 2 2 2" xfId="32408"/>
    <cellStyle name="20% - Accent6 22 3 2 2 7 2 3" xfId="24901"/>
    <cellStyle name="20% - Accent6 22 3 2 2 7 3" xfId="12587"/>
    <cellStyle name="20% - Accent6 22 3 2 2 7 3 2" xfId="28793"/>
    <cellStyle name="20% - Accent6 22 3 2 2 7 4" xfId="21235"/>
    <cellStyle name="20% - Accent6 22 3 2 2 8" xfId="5701"/>
    <cellStyle name="20% - Accent6 22 3 2 2 8 2" xfId="13216"/>
    <cellStyle name="20% - Accent6 22 3 2 2 8 2 2" xfId="29422"/>
    <cellStyle name="20% - Accent6 22 3 2 2 8 3" xfId="21907"/>
    <cellStyle name="20% - Accent6 22 3 2 2 9" xfId="9628"/>
    <cellStyle name="20% - Accent6 22 3 2 2 9 2" xfId="25834"/>
    <cellStyle name="20% - Accent6 22 3 2 3" xfId="2165"/>
    <cellStyle name="20% - Accent6 22 3 2 3 2" xfId="3078"/>
    <cellStyle name="20% - Accent6 22 3 2 3 2 2" xfId="6860"/>
    <cellStyle name="20% - Accent6 22 3 2 3 2 2 2" xfId="14371"/>
    <cellStyle name="20% - Accent6 22 3 2 3 2 2 2 2" xfId="30577"/>
    <cellStyle name="20% - Accent6 22 3 2 3 2 2 3" xfId="23066"/>
    <cellStyle name="20% - Accent6 22 3 2 3 2 3" xfId="10771"/>
    <cellStyle name="20% - Accent6 22 3 2 3 2 3 2" xfId="26977"/>
    <cellStyle name="20% - Accent6 22 3 2 3 2 4" xfId="19300"/>
    <cellStyle name="20% - Accent6 22 3 2 3 3" xfId="6004"/>
    <cellStyle name="20% - Accent6 22 3 2 3 3 2" xfId="13518"/>
    <cellStyle name="20% - Accent6 22 3 2 3 3 2 2" xfId="29724"/>
    <cellStyle name="20% - Accent6 22 3 2 3 3 3" xfId="22210"/>
    <cellStyle name="20% - Accent6 22 3 2 3 4" xfId="9927"/>
    <cellStyle name="20% - Accent6 22 3 2 3 4 2" xfId="26133"/>
    <cellStyle name="20% - Accent6 22 3 2 3 5" xfId="18454"/>
    <cellStyle name="20% - Accent6 22 3 2 4" xfId="2653"/>
    <cellStyle name="20% - Accent6 22 3 2 4 2" xfId="6437"/>
    <cellStyle name="20% - Accent6 22 3 2 4 2 2" xfId="13949"/>
    <cellStyle name="20% - Accent6 22 3 2 4 2 2 2" xfId="30155"/>
    <cellStyle name="20% - Accent6 22 3 2 4 2 3" xfId="22643"/>
    <cellStyle name="20% - Accent6 22 3 2 4 3" xfId="10349"/>
    <cellStyle name="20% - Accent6 22 3 2 4 3 2" xfId="26555"/>
    <cellStyle name="20% - Accent6 22 3 2 4 4" xfId="18877"/>
    <cellStyle name="20% - Accent6 22 3 2 5" xfId="3529"/>
    <cellStyle name="20% - Accent6 22 3 2 5 2" xfId="7287"/>
    <cellStyle name="20% - Accent6 22 3 2 5 2 2" xfId="14797"/>
    <cellStyle name="20% - Accent6 22 3 2 5 2 2 2" xfId="31003"/>
    <cellStyle name="20% - Accent6 22 3 2 5 2 3" xfId="23493"/>
    <cellStyle name="20% - Accent6 22 3 2 5 3" xfId="11194"/>
    <cellStyle name="20% - Accent6 22 3 2 5 3 2" xfId="27400"/>
    <cellStyle name="20% - Accent6 22 3 2 5 4" xfId="19747"/>
    <cellStyle name="20% - Accent6 22 3 2 6" xfId="4053"/>
    <cellStyle name="20% - Accent6 22 3 2 6 2" xfId="7723"/>
    <cellStyle name="20% - Accent6 22 3 2 6 2 2" xfId="15230"/>
    <cellStyle name="20% - Accent6 22 3 2 6 2 2 2" xfId="31436"/>
    <cellStyle name="20% - Accent6 22 3 2 6 2 3" xfId="23929"/>
    <cellStyle name="20% - Accent6 22 3 2 6 3" xfId="11616"/>
    <cellStyle name="20% - Accent6 22 3 2 6 3 2" xfId="27822"/>
    <cellStyle name="20% - Accent6 22 3 2 6 4" xfId="20259"/>
    <cellStyle name="20% - Accent6 22 3 2 7" xfId="4478"/>
    <cellStyle name="20% - Accent6 22 3 2 7 2" xfId="8148"/>
    <cellStyle name="20% - Accent6 22 3 2 7 2 2" xfId="15655"/>
    <cellStyle name="20% - Accent6 22 3 2 7 2 2 2" xfId="31861"/>
    <cellStyle name="20% - Accent6 22 3 2 7 2 3" xfId="24354"/>
    <cellStyle name="20% - Accent6 22 3 2 7 3" xfId="12041"/>
    <cellStyle name="20% - Accent6 22 3 2 7 3 2" xfId="28247"/>
    <cellStyle name="20% - Accent6 22 3 2 7 4" xfId="20684"/>
    <cellStyle name="20% - Accent6 22 3 2 8" xfId="4903"/>
    <cellStyle name="20% - Accent6 22 3 2 8 2" xfId="8571"/>
    <cellStyle name="20% - Accent6 22 3 2 8 2 2" xfId="16078"/>
    <cellStyle name="20% - Accent6 22 3 2 8 2 2 2" xfId="32284"/>
    <cellStyle name="20% - Accent6 22 3 2 8 2 3" xfId="24777"/>
    <cellStyle name="20% - Accent6 22 3 2 8 3" xfId="12463"/>
    <cellStyle name="20% - Accent6 22 3 2 8 3 2" xfId="28669"/>
    <cellStyle name="20% - Accent6 22 3 2 8 4" xfId="21109"/>
    <cellStyle name="20% - Accent6 22 3 2 9" xfId="5389"/>
    <cellStyle name="20% - Accent6 22 3 2 9 2" xfId="12938"/>
    <cellStyle name="20% - Accent6 22 3 2 9 2 2" xfId="29144"/>
    <cellStyle name="20% - Accent6 22 3 2 9 3" xfId="21595"/>
    <cellStyle name="20% - Accent6 22 3 3" xfId="1847"/>
    <cellStyle name="20% - Accent6 22 3 3 10" xfId="18154"/>
    <cellStyle name="20% - Accent6 22 3 3 2" xfId="2356"/>
    <cellStyle name="20% - Accent6 22 3 3 2 2" xfId="3203"/>
    <cellStyle name="20% - Accent6 22 3 3 2 2 2" xfId="6985"/>
    <cellStyle name="20% - Accent6 22 3 3 2 2 2 2" xfId="14496"/>
    <cellStyle name="20% - Accent6 22 3 3 2 2 2 2 2" xfId="30702"/>
    <cellStyle name="20% - Accent6 22 3 3 2 2 2 3" xfId="23191"/>
    <cellStyle name="20% - Accent6 22 3 3 2 2 3" xfId="10896"/>
    <cellStyle name="20% - Accent6 22 3 3 2 2 3 2" xfId="27102"/>
    <cellStyle name="20% - Accent6 22 3 3 2 2 4" xfId="19425"/>
    <cellStyle name="20% - Accent6 22 3 3 2 3" xfId="6140"/>
    <cellStyle name="20% - Accent6 22 3 3 2 3 2" xfId="13652"/>
    <cellStyle name="20% - Accent6 22 3 3 2 3 2 2" xfId="29858"/>
    <cellStyle name="20% - Accent6 22 3 3 2 3 3" xfId="22346"/>
    <cellStyle name="20% - Accent6 22 3 3 2 4" xfId="10052"/>
    <cellStyle name="20% - Accent6 22 3 3 2 4 2" xfId="26258"/>
    <cellStyle name="20% - Accent6 22 3 3 2 5" xfId="18580"/>
    <cellStyle name="20% - Accent6 22 3 3 3" xfId="2778"/>
    <cellStyle name="20% - Accent6 22 3 3 3 2" xfId="6562"/>
    <cellStyle name="20% - Accent6 22 3 3 3 2 2" xfId="14074"/>
    <cellStyle name="20% - Accent6 22 3 3 3 2 2 2" xfId="30280"/>
    <cellStyle name="20% - Accent6 22 3 3 3 2 3" xfId="22768"/>
    <cellStyle name="20% - Accent6 22 3 3 3 3" xfId="10474"/>
    <cellStyle name="20% - Accent6 22 3 3 3 3 2" xfId="26680"/>
    <cellStyle name="20% - Accent6 22 3 3 3 4" xfId="19002"/>
    <cellStyle name="20% - Accent6 22 3 3 4" xfId="3709"/>
    <cellStyle name="20% - Accent6 22 3 3 4 2" xfId="7419"/>
    <cellStyle name="20% - Accent6 22 3 3 4 2 2" xfId="14928"/>
    <cellStyle name="20% - Accent6 22 3 3 4 2 2 2" xfId="31134"/>
    <cellStyle name="20% - Accent6 22 3 3 4 2 3" xfId="23625"/>
    <cellStyle name="20% - Accent6 22 3 3 4 3" xfId="11319"/>
    <cellStyle name="20% - Accent6 22 3 3 4 3 2" xfId="27525"/>
    <cellStyle name="20% - Accent6 22 3 3 4 4" xfId="19920"/>
    <cellStyle name="20% - Accent6 22 3 3 5" xfId="4178"/>
    <cellStyle name="20% - Accent6 22 3 3 5 2" xfId="7848"/>
    <cellStyle name="20% - Accent6 22 3 3 5 2 2" xfId="15355"/>
    <cellStyle name="20% - Accent6 22 3 3 5 2 2 2" xfId="31561"/>
    <cellStyle name="20% - Accent6 22 3 3 5 2 3" xfId="24054"/>
    <cellStyle name="20% - Accent6 22 3 3 5 3" xfId="11741"/>
    <cellStyle name="20% - Accent6 22 3 3 5 3 2" xfId="27947"/>
    <cellStyle name="20% - Accent6 22 3 3 5 4" xfId="20384"/>
    <cellStyle name="20% - Accent6 22 3 3 6" xfId="4603"/>
    <cellStyle name="20% - Accent6 22 3 3 6 2" xfId="8273"/>
    <cellStyle name="20% - Accent6 22 3 3 6 2 2" xfId="15780"/>
    <cellStyle name="20% - Accent6 22 3 3 6 2 2 2" xfId="31986"/>
    <cellStyle name="20% - Accent6 22 3 3 6 2 3" xfId="24479"/>
    <cellStyle name="20% - Accent6 22 3 3 6 3" xfId="12166"/>
    <cellStyle name="20% - Accent6 22 3 3 6 3 2" xfId="28372"/>
    <cellStyle name="20% - Accent6 22 3 3 6 4" xfId="20809"/>
    <cellStyle name="20% - Accent6 22 3 3 7" xfId="5030"/>
    <cellStyle name="20% - Accent6 22 3 3 7 2" xfId="8696"/>
    <cellStyle name="20% - Accent6 22 3 3 7 2 2" xfId="16203"/>
    <cellStyle name="20% - Accent6 22 3 3 7 2 2 2" xfId="32409"/>
    <cellStyle name="20% - Accent6 22 3 3 7 2 3" xfId="24902"/>
    <cellStyle name="20% - Accent6 22 3 3 7 3" xfId="12588"/>
    <cellStyle name="20% - Accent6 22 3 3 7 3 2" xfId="28794"/>
    <cellStyle name="20% - Accent6 22 3 3 7 4" xfId="21236"/>
    <cellStyle name="20% - Accent6 22 3 3 8" xfId="5702"/>
    <cellStyle name="20% - Accent6 22 3 3 8 2" xfId="13217"/>
    <cellStyle name="20% - Accent6 22 3 3 8 2 2" xfId="29423"/>
    <cellStyle name="20% - Accent6 22 3 3 8 3" xfId="21908"/>
    <cellStyle name="20% - Accent6 22 3 3 9" xfId="9629"/>
    <cellStyle name="20% - Accent6 22 3 3 9 2" xfId="25835"/>
    <cellStyle name="20% - Accent6 22 3 4" xfId="2098"/>
    <cellStyle name="20% - Accent6 22 3 4 2" xfId="3011"/>
    <cellStyle name="20% - Accent6 22 3 4 2 2" xfId="6793"/>
    <cellStyle name="20% - Accent6 22 3 4 2 2 2" xfId="14304"/>
    <cellStyle name="20% - Accent6 22 3 4 2 2 2 2" xfId="30510"/>
    <cellStyle name="20% - Accent6 22 3 4 2 2 3" xfId="22999"/>
    <cellStyle name="20% - Accent6 22 3 4 2 3" xfId="10704"/>
    <cellStyle name="20% - Accent6 22 3 4 2 3 2" xfId="26910"/>
    <cellStyle name="20% - Accent6 22 3 4 2 4" xfId="19233"/>
    <cellStyle name="20% - Accent6 22 3 4 3" xfId="5937"/>
    <cellStyle name="20% - Accent6 22 3 4 3 2" xfId="13451"/>
    <cellStyle name="20% - Accent6 22 3 4 3 2 2" xfId="29657"/>
    <cellStyle name="20% - Accent6 22 3 4 3 3" xfId="22143"/>
    <cellStyle name="20% - Accent6 22 3 4 4" xfId="9860"/>
    <cellStyle name="20% - Accent6 22 3 4 4 2" xfId="26066"/>
    <cellStyle name="20% - Accent6 22 3 4 5" xfId="18387"/>
    <cellStyle name="20% - Accent6 22 3 5" xfId="2586"/>
    <cellStyle name="20% - Accent6 22 3 5 2" xfId="6370"/>
    <cellStyle name="20% - Accent6 22 3 5 2 2" xfId="13882"/>
    <cellStyle name="20% - Accent6 22 3 5 2 2 2" xfId="30088"/>
    <cellStyle name="20% - Accent6 22 3 5 2 3" xfId="22576"/>
    <cellStyle name="20% - Accent6 22 3 5 3" xfId="10282"/>
    <cellStyle name="20% - Accent6 22 3 5 3 2" xfId="26488"/>
    <cellStyle name="20% - Accent6 22 3 5 4" xfId="18810"/>
    <cellStyle name="20% - Accent6 22 3 6" xfId="3462"/>
    <cellStyle name="20% - Accent6 22 3 6 2" xfId="7220"/>
    <cellStyle name="20% - Accent6 22 3 6 2 2" xfId="14730"/>
    <cellStyle name="20% - Accent6 22 3 6 2 2 2" xfId="30936"/>
    <cellStyle name="20% - Accent6 22 3 6 2 3" xfId="23426"/>
    <cellStyle name="20% - Accent6 22 3 6 3" xfId="11127"/>
    <cellStyle name="20% - Accent6 22 3 6 3 2" xfId="27333"/>
    <cellStyle name="20% - Accent6 22 3 6 4" xfId="19680"/>
    <cellStyle name="20% - Accent6 22 3 7" xfId="3986"/>
    <cellStyle name="20% - Accent6 22 3 7 2" xfId="7656"/>
    <cellStyle name="20% - Accent6 22 3 7 2 2" xfId="15163"/>
    <cellStyle name="20% - Accent6 22 3 7 2 2 2" xfId="31369"/>
    <cellStyle name="20% - Accent6 22 3 7 2 3" xfId="23862"/>
    <cellStyle name="20% - Accent6 22 3 7 3" xfId="11549"/>
    <cellStyle name="20% - Accent6 22 3 7 3 2" xfId="27755"/>
    <cellStyle name="20% - Accent6 22 3 7 4" xfId="20192"/>
    <cellStyle name="20% - Accent6 22 3 8" xfId="4411"/>
    <cellStyle name="20% - Accent6 22 3 8 2" xfId="8081"/>
    <cellStyle name="20% - Accent6 22 3 8 2 2" xfId="15588"/>
    <cellStyle name="20% - Accent6 22 3 8 2 2 2" xfId="31794"/>
    <cellStyle name="20% - Accent6 22 3 8 2 3" xfId="24287"/>
    <cellStyle name="20% - Accent6 22 3 8 3" xfId="11974"/>
    <cellStyle name="20% - Accent6 22 3 8 3 2" xfId="28180"/>
    <cellStyle name="20% - Accent6 22 3 8 4" xfId="20617"/>
    <cellStyle name="20% - Accent6 22 3 9" xfId="4835"/>
    <cellStyle name="20% - Accent6 22 3 9 2" xfId="8504"/>
    <cellStyle name="20% - Accent6 22 3 9 2 2" xfId="16011"/>
    <cellStyle name="20% - Accent6 22 3 9 2 2 2" xfId="32217"/>
    <cellStyle name="20% - Accent6 22 3 9 2 3" xfId="24710"/>
    <cellStyle name="20% - Accent6 22 3 9 3" xfId="12396"/>
    <cellStyle name="20% - Accent6 22 3 9 3 2" xfId="28602"/>
    <cellStyle name="20% - Accent6 22 3 9 4" xfId="21041"/>
    <cellStyle name="20% - Accent6 22 4" xfId="550"/>
    <cellStyle name="20% - Accent6 22 4 10" xfId="9460"/>
    <cellStyle name="20% - Accent6 22 4 10 2" xfId="25666"/>
    <cellStyle name="20% - Accent6 22 4 11" xfId="17978"/>
    <cellStyle name="20% - Accent6 22 4 2" xfId="1848"/>
    <cellStyle name="20% - Accent6 22 4 2 10" xfId="18155"/>
    <cellStyle name="20% - Accent6 22 4 2 2" xfId="2357"/>
    <cellStyle name="20% - Accent6 22 4 2 2 2" xfId="3204"/>
    <cellStyle name="20% - Accent6 22 4 2 2 2 2" xfId="6986"/>
    <cellStyle name="20% - Accent6 22 4 2 2 2 2 2" xfId="14497"/>
    <cellStyle name="20% - Accent6 22 4 2 2 2 2 2 2" xfId="30703"/>
    <cellStyle name="20% - Accent6 22 4 2 2 2 2 3" xfId="23192"/>
    <cellStyle name="20% - Accent6 22 4 2 2 2 3" xfId="10897"/>
    <cellStyle name="20% - Accent6 22 4 2 2 2 3 2" xfId="27103"/>
    <cellStyle name="20% - Accent6 22 4 2 2 2 4" xfId="19426"/>
    <cellStyle name="20% - Accent6 22 4 2 2 3" xfId="6141"/>
    <cellStyle name="20% - Accent6 22 4 2 2 3 2" xfId="13653"/>
    <cellStyle name="20% - Accent6 22 4 2 2 3 2 2" xfId="29859"/>
    <cellStyle name="20% - Accent6 22 4 2 2 3 3" xfId="22347"/>
    <cellStyle name="20% - Accent6 22 4 2 2 4" xfId="10053"/>
    <cellStyle name="20% - Accent6 22 4 2 2 4 2" xfId="26259"/>
    <cellStyle name="20% - Accent6 22 4 2 2 5" xfId="18581"/>
    <cellStyle name="20% - Accent6 22 4 2 3" xfId="2779"/>
    <cellStyle name="20% - Accent6 22 4 2 3 2" xfId="6563"/>
    <cellStyle name="20% - Accent6 22 4 2 3 2 2" xfId="14075"/>
    <cellStyle name="20% - Accent6 22 4 2 3 2 2 2" xfId="30281"/>
    <cellStyle name="20% - Accent6 22 4 2 3 2 3" xfId="22769"/>
    <cellStyle name="20% - Accent6 22 4 2 3 3" xfId="10475"/>
    <cellStyle name="20% - Accent6 22 4 2 3 3 2" xfId="26681"/>
    <cellStyle name="20% - Accent6 22 4 2 3 4" xfId="19003"/>
    <cellStyle name="20% - Accent6 22 4 2 4" xfId="3710"/>
    <cellStyle name="20% - Accent6 22 4 2 4 2" xfId="7420"/>
    <cellStyle name="20% - Accent6 22 4 2 4 2 2" xfId="14929"/>
    <cellStyle name="20% - Accent6 22 4 2 4 2 2 2" xfId="31135"/>
    <cellStyle name="20% - Accent6 22 4 2 4 2 3" xfId="23626"/>
    <cellStyle name="20% - Accent6 22 4 2 4 3" xfId="11320"/>
    <cellStyle name="20% - Accent6 22 4 2 4 3 2" xfId="27526"/>
    <cellStyle name="20% - Accent6 22 4 2 4 4" xfId="19921"/>
    <cellStyle name="20% - Accent6 22 4 2 5" xfId="4179"/>
    <cellStyle name="20% - Accent6 22 4 2 5 2" xfId="7849"/>
    <cellStyle name="20% - Accent6 22 4 2 5 2 2" xfId="15356"/>
    <cellStyle name="20% - Accent6 22 4 2 5 2 2 2" xfId="31562"/>
    <cellStyle name="20% - Accent6 22 4 2 5 2 3" xfId="24055"/>
    <cellStyle name="20% - Accent6 22 4 2 5 3" xfId="11742"/>
    <cellStyle name="20% - Accent6 22 4 2 5 3 2" xfId="27948"/>
    <cellStyle name="20% - Accent6 22 4 2 5 4" xfId="20385"/>
    <cellStyle name="20% - Accent6 22 4 2 6" xfId="4604"/>
    <cellStyle name="20% - Accent6 22 4 2 6 2" xfId="8274"/>
    <cellStyle name="20% - Accent6 22 4 2 6 2 2" xfId="15781"/>
    <cellStyle name="20% - Accent6 22 4 2 6 2 2 2" xfId="31987"/>
    <cellStyle name="20% - Accent6 22 4 2 6 2 3" xfId="24480"/>
    <cellStyle name="20% - Accent6 22 4 2 6 3" xfId="12167"/>
    <cellStyle name="20% - Accent6 22 4 2 6 3 2" xfId="28373"/>
    <cellStyle name="20% - Accent6 22 4 2 6 4" xfId="20810"/>
    <cellStyle name="20% - Accent6 22 4 2 7" xfId="5031"/>
    <cellStyle name="20% - Accent6 22 4 2 7 2" xfId="8697"/>
    <cellStyle name="20% - Accent6 22 4 2 7 2 2" xfId="16204"/>
    <cellStyle name="20% - Accent6 22 4 2 7 2 2 2" xfId="32410"/>
    <cellStyle name="20% - Accent6 22 4 2 7 2 3" xfId="24903"/>
    <cellStyle name="20% - Accent6 22 4 2 7 3" xfId="12589"/>
    <cellStyle name="20% - Accent6 22 4 2 7 3 2" xfId="28795"/>
    <cellStyle name="20% - Accent6 22 4 2 7 4" xfId="21237"/>
    <cellStyle name="20% - Accent6 22 4 2 8" xfId="5703"/>
    <cellStyle name="20% - Accent6 22 4 2 8 2" xfId="13218"/>
    <cellStyle name="20% - Accent6 22 4 2 8 2 2" xfId="29424"/>
    <cellStyle name="20% - Accent6 22 4 2 8 3" xfId="21909"/>
    <cellStyle name="20% - Accent6 22 4 2 9" xfId="9630"/>
    <cellStyle name="20% - Accent6 22 4 2 9 2" xfId="25836"/>
    <cellStyle name="20% - Accent6 22 4 3" xfId="2121"/>
    <cellStyle name="20% - Accent6 22 4 3 2" xfId="3034"/>
    <cellStyle name="20% - Accent6 22 4 3 2 2" xfId="6816"/>
    <cellStyle name="20% - Accent6 22 4 3 2 2 2" xfId="14327"/>
    <cellStyle name="20% - Accent6 22 4 3 2 2 2 2" xfId="30533"/>
    <cellStyle name="20% - Accent6 22 4 3 2 2 3" xfId="23022"/>
    <cellStyle name="20% - Accent6 22 4 3 2 3" xfId="10727"/>
    <cellStyle name="20% - Accent6 22 4 3 2 3 2" xfId="26933"/>
    <cellStyle name="20% - Accent6 22 4 3 2 4" xfId="19256"/>
    <cellStyle name="20% - Accent6 22 4 3 3" xfId="5960"/>
    <cellStyle name="20% - Accent6 22 4 3 3 2" xfId="13474"/>
    <cellStyle name="20% - Accent6 22 4 3 3 2 2" xfId="29680"/>
    <cellStyle name="20% - Accent6 22 4 3 3 3" xfId="22166"/>
    <cellStyle name="20% - Accent6 22 4 3 4" xfId="9883"/>
    <cellStyle name="20% - Accent6 22 4 3 4 2" xfId="26089"/>
    <cellStyle name="20% - Accent6 22 4 3 5" xfId="18410"/>
    <cellStyle name="20% - Accent6 22 4 4" xfId="2609"/>
    <cellStyle name="20% - Accent6 22 4 4 2" xfId="6393"/>
    <cellStyle name="20% - Accent6 22 4 4 2 2" xfId="13905"/>
    <cellStyle name="20% - Accent6 22 4 4 2 2 2" xfId="30111"/>
    <cellStyle name="20% - Accent6 22 4 4 2 3" xfId="22599"/>
    <cellStyle name="20% - Accent6 22 4 4 3" xfId="10305"/>
    <cellStyle name="20% - Accent6 22 4 4 3 2" xfId="26511"/>
    <cellStyle name="20% - Accent6 22 4 4 4" xfId="18833"/>
    <cellStyle name="20% - Accent6 22 4 5" xfId="3485"/>
    <cellStyle name="20% - Accent6 22 4 5 2" xfId="7243"/>
    <cellStyle name="20% - Accent6 22 4 5 2 2" xfId="14753"/>
    <cellStyle name="20% - Accent6 22 4 5 2 2 2" xfId="30959"/>
    <cellStyle name="20% - Accent6 22 4 5 2 3" xfId="23449"/>
    <cellStyle name="20% - Accent6 22 4 5 3" xfId="11150"/>
    <cellStyle name="20% - Accent6 22 4 5 3 2" xfId="27356"/>
    <cellStyle name="20% - Accent6 22 4 5 4" xfId="19703"/>
    <cellStyle name="20% - Accent6 22 4 6" xfId="4009"/>
    <cellStyle name="20% - Accent6 22 4 6 2" xfId="7679"/>
    <cellStyle name="20% - Accent6 22 4 6 2 2" xfId="15186"/>
    <cellStyle name="20% - Accent6 22 4 6 2 2 2" xfId="31392"/>
    <cellStyle name="20% - Accent6 22 4 6 2 3" xfId="23885"/>
    <cellStyle name="20% - Accent6 22 4 6 3" xfId="11572"/>
    <cellStyle name="20% - Accent6 22 4 6 3 2" xfId="27778"/>
    <cellStyle name="20% - Accent6 22 4 6 4" xfId="20215"/>
    <cellStyle name="20% - Accent6 22 4 7" xfId="4434"/>
    <cellStyle name="20% - Accent6 22 4 7 2" xfId="8104"/>
    <cellStyle name="20% - Accent6 22 4 7 2 2" xfId="15611"/>
    <cellStyle name="20% - Accent6 22 4 7 2 2 2" xfId="31817"/>
    <cellStyle name="20% - Accent6 22 4 7 2 3" xfId="24310"/>
    <cellStyle name="20% - Accent6 22 4 7 3" xfId="11997"/>
    <cellStyle name="20% - Accent6 22 4 7 3 2" xfId="28203"/>
    <cellStyle name="20% - Accent6 22 4 7 4" xfId="20640"/>
    <cellStyle name="20% - Accent6 22 4 8" xfId="4859"/>
    <cellStyle name="20% - Accent6 22 4 8 2" xfId="8527"/>
    <cellStyle name="20% - Accent6 22 4 8 2 2" xfId="16034"/>
    <cellStyle name="20% - Accent6 22 4 8 2 2 2" xfId="32240"/>
    <cellStyle name="20% - Accent6 22 4 8 2 3" xfId="24733"/>
    <cellStyle name="20% - Accent6 22 4 8 3" xfId="12419"/>
    <cellStyle name="20% - Accent6 22 4 8 3 2" xfId="28625"/>
    <cellStyle name="20% - Accent6 22 4 8 4" xfId="21065"/>
    <cellStyle name="20% - Accent6 22 4 9" xfId="5345"/>
    <cellStyle name="20% - Accent6 22 4 9 2" xfId="12894"/>
    <cellStyle name="20% - Accent6 22 4 9 2 2" xfId="29100"/>
    <cellStyle name="20% - Accent6 22 4 9 3" xfId="21551"/>
    <cellStyle name="20% - Accent6 22 5" xfId="1340"/>
    <cellStyle name="20% - Accent6 22 6" xfId="1849"/>
    <cellStyle name="20% - Accent6 22 6 10" xfId="18156"/>
    <cellStyle name="20% - Accent6 22 6 2" xfId="2358"/>
    <cellStyle name="20% - Accent6 22 6 2 2" xfId="3205"/>
    <cellStyle name="20% - Accent6 22 6 2 2 2" xfId="6987"/>
    <cellStyle name="20% - Accent6 22 6 2 2 2 2" xfId="14498"/>
    <cellStyle name="20% - Accent6 22 6 2 2 2 2 2" xfId="30704"/>
    <cellStyle name="20% - Accent6 22 6 2 2 2 3" xfId="23193"/>
    <cellStyle name="20% - Accent6 22 6 2 2 3" xfId="10898"/>
    <cellStyle name="20% - Accent6 22 6 2 2 3 2" xfId="27104"/>
    <cellStyle name="20% - Accent6 22 6 2 2 4" xfId="19427"/>
    <cellStyle name="20% - Accent6 22 6 2 3" xfId="6142"/>
    <cellStyle name="20% - Accent6 22 6 2 3 2" xfId="13654"/>
    <cellStyle name="20% - Accent6 22 6 2 3 2 2" xfId="29860"/>
    <cellStyle name="20% - Accent6 22 6 2 3 3" xfId="22348"/>
    <cellStyle name="20% - Accent6 22 6 2 4" xfId="10054"/>
    <cellStyle name="20% - Accent6 22 6 2 4 2" xfId="26260"/>
    <cellStyle name="20% - Accent6 22 6 2 5" xfId="18582"/>
    <cellStyle name="20% - Accent6 22 6 3" xfId="2780"/>
    <cellStyle name="20% - Accent6 22 6 3 2" xfId="6564"/>
    <cellStyle name="20% - Accent6 22 6 3 2 2" xfId="14076"/>
    <cellStyle name="20% - Accent6 22 6 3 2 2 2" xfId="30282"/>
    <cellStyle name="20% - Accent6 22 6 3 2 3" xfId="22770"/>
    <cellStyle name="20% - Accent6 22 6 3 3" xfId="10476"/>
    <cellStyle name="20% - Accent6 22 6 3 3 2" xfId="26682"/>
    <cellStyle name="20% - Accent6 22 6 3 4" xfId="19004"/>
    <cellStyle name="20% - Accent6 22 6 4" xfId="3711"/>
    <cellStyle name="20% - Accent6 22 6 4 2" xfId="7421"/>
    <cellStyle name="20% - Accent6 22 6 4 2 2" xfId="14930"/>
    <cellStyle name="20% - Accent6 22 6 4 2 2 2" xfId="31136"/>
    <cellStyle name="20% - Accent6 22 6 4 2 3" xfId="23627"/>
    <cellStyle name="20% - Accent6 22 6 4 3" xfId="11321"/>
    <cellStyle name="20% - Accent6 22 6 4 3 2" xfId="27527"/>
    <cellStyle name="20% - Accent6 22 6 4 4" xfId="19922"/>
    <cellStyle name="20% - Accent6 22 6 5" xfId="4180"/>
    <cellStyle name="20% - Accent6 22 6 5 2" xfId="7850"/>
    <cellStyle name="20% - Accent6 22 6 5 2 2" xfId="15357"/>
    <cellStyle name="20% - Accent6 22 6 5 2 2 2" xfId="31563"/>
    <cellStyle name="20% - Accent6 22 6 5 2 3" xfId="24056"/>
    <cellStyle name="20% - Accent6 22 6 5 3" xfId="11743"/>
    <cellStyle name="20% - Accent6 22 6 5 3 2" xfId="27949"/>
    <cellStyle name="20% - Accent6 22 6 5 4" xfId="20386"/>
    <cellStyle name="20% - Accent6 22 6 6" xfId="4605"/>
    <cellStyle name="20% - Accent6 22 6 6 2" xfId="8275"/>
    <cellStyle name="20% - Accent6 22 6 6 2 2" xfId="15782"/>
    <cellStyle name="20% - Accent6 22 6 6 2 2 2" xfId="31988"/>
    <cellStyle name="20% - Accent6 22 6 6 2 3" xfId="24481"/>
    <cellStyle name="20% - Accent6 22 6 6 3" xfId="12168"/>
    <cellStyle name="20% - Accent6 22 6 6 3 2" xfId="28374"/>
    <cellStyle name="20% - Accent6 22 6 6 4" xfId="20811"/>
    <cellStyle name="20% - Accent6 22 6 7" xfId="5032"/>
    <cellStyle name="20% - Accent6 22 6 7 2" xfId="8698"/>
    <cellStyle name="20% - Accent6 22 6 7 2 2" xfId="16205"/>
    <cellStyle name="20% - Accent6 22 6 7 2 2 2" xfId="32411"/>
    <cellStyle name="20% - Accent6 22 6 7 2 3" xfId="24904"/>
    <cellStyle name="20% - Accent6 22 6 7 3" xfId="12590"/>
    <cellStyle name="20% - Accent6 22 6 7 3 2" xfId="28796"/>
    <cellStyle name="20% - Accent6 22 6 7 4" xfId="21238"/>
    <cellStyle name="20% - Accent6 22 6 8" xfId="5704"/>
    <cellStyle name="20% - Accent6 22 6 8 2" xfId="13219"/>
    <cellStyle name="20% - Accent6 22 6 8 2 2" xfId="29425"/>
    <cellStyle name="20% - Accent6 22 6 8 3" xfId="21910"/>
    <cellStyle name="20% - Accent6 22 6 9" xfId="9631"/>
    <cellStyle name="20% - Accent6 22 6 9 2" xfId="25837"/>
    <cellStyle name="20% - Accent6 22 7" xfId="2054"/>
    <cellStyle name="20% - Accent6 22 7 2" xfId="2967"/>
    <cellStyle name="20% - Accent6 22 7 2 2" xfId="6749"/>
    <cellStyle name="20% - Accent6 22 7 2 2 2" xfId="14260"/>
    <cellStyle name="20% - Accent6 22 7 2 2 2 2" xfId="30466"/>
    <cellStyle name="20% - Accent6 22 7 2 2 3" xfId="22955"/>
    <cellStyle name="20% - Accent6 22 7 2 3" xfId="10660"/>
    <cellStyle name="20% - Accent6 22 7 2 3 2" xfId="26866"/>
    <cellStyle name="20% - Accent6 22 7 2 4" xfId="19189"/>
    <cellStyle name="20% - Accent6 22 7 3" xfId="5893"/>
    <cellStyle name="20% - Accent6 22 7 3 2" xfId="13407"/>
    <cellStyle name="20% - Accent6 22 7 3 2 2" xfId="29613"/>
    <cellStyle name="20% - Accent6 22 7 3 3" xfId="22099"/>
    <cellStyle name="20% - Accent6 22 7 4" xfId="9816"/>
    <cellStyle name="20% - Accent6 22 7 4 2" xfId="26022"/>
    <cellStyle name="20% - Accent6 22 7 5" xfId="18343"/>
    <cellStyle name="20% - Accent6 22 8" xfId="2542"/>
    <cellStyle name="20% - Accent6 22 8 2" xfId="6326"/>
    <cellStyle name="20% - Accent6 22 8 2 2" xfId="13838"/>
    <cellStyle name="20% - Accent6 22 8 2 2 2" xfId="30044"/>
    <cellStyle name="20% - Accent6 22 8 2 3" xfId="22532"/>
    <cellStyle name="20% - Accent6 22 8 3" xfId="10238"/>
    <cellStyle name="20% - Accent6 22 8 3 2" xfId="26444"/>
    <cellStyle name="20% - Accent6 22 8 4" xfId="18766"/>
    <cellStyle name="20% - Accent6 22 9" xfId="3418"/>
    <cellStyle name="20% - Accent6 22 9 2" xfId="7176"/>
    <cellStyle name="20% - Accent6 22 9 2 2" xfId="14686"/>
    <cellStyle name="20% - Accent6 22 9 2 2 2" xfId="30892"/>
    <cellStyle name="20% - Accent6 22 9 2 3" xfId="23382"/>
    <cellStyle name="20% - Accent6 22 9 3" xfId="11083"/>
    <cellStyle name="20% - Accent6 22 9 3 2" xfId="27289"/>
    <cellStyle name="20% - Accent6 22 9 4" xfId="19636"/>
    <cellStyle name="20% - Accent6 23" xfId="895"/>
    <cellStyle name="20% - Accent6 24" xfId="1810"/>
    <cellStyle name="20% - Accent6 24 10" xfId="18117"/>
    <cellStyle name="20% - Accent6 24 2" xfId="2319"/>
    <cellStyle name="20% - Accent6 24 2 2" xfId="3166"/>
    <cellStyle name="20% - Accent6 24 2 2 2" xfId="6948"/>
    <cellStyle name="20% - Accent6 24 2 2 2 2" xfId="14459"/>
    <cellStyle name="20% - Accent6 24 2 2 2 2 2" xfId="30665"/>
    <cellStyle name="20% - Accent6 24 2 2 2 3" xfId="23154"/>
    <cellStyle name="20% - Accent6 24 2 2 3" xfId="10859"/>
    <cellStyle name="20% - Accent6 24 2 2 3 2" xfId="27065"/>
    <cellStyle name="20% - Accent6 24 2 2 4" xfId="19388"/>
    <cellStyle name="20% - Accent6 24 2 3" xfId="6103"/>
    <cellStyle name="20% - Accent6 24 2 3 2" xfId="13615"/>
    <cellStyle name="20% - Accent6 24 2 3 2 2" xfId="29821"/>
    <cellStyle name="20% - Accent6 24 2 3 3" xfId="22309"/>
    <cellStyle name="20% - Accent6 24 2 4" xfId="10015"/>
    <cellStyle name="20% - Accent6 24 2 4 2" xfId="26221"/>
    <cellStyle name="20% - Accent6 24 2 5" xfId="18543"/>
    <cellStyle name="20% - Accent6 24 3" xfId="2741"/>
    <cellStyle name="20% - Accent6 24 3 2" xfId="6525"/>
    <cellStyle name="20% - Accent6 24 3 2 2" xfId="14037"/>
    <cellStyle name="20% - Accent6 24 3 2 2 2" xfId="30243"/>
    <cellStyle name="20% - Accent6 24 3 2 3" xfId="22731"/>
    <cellStyle name="20% - Accent6 24 3 3" xfId="10437"/>
    <cellStyle name="20% - Accent6 24 3 3 2" xfId="26643"/>
    <cellStyle name="20% - Accent6 24 3 4" xfId="18965"/>
    <cellStyle name="20% - Accent6 24 4" xfId="3672"/>
    <cellStyle name="20% - Accent6 24 4 2" xfId="7382"/>
    <cellStyle name="20% - Accent6 24 4 2 2" xfId="14891"/>
    <cellStyle name="20% - Accent6 24 4 2 2 2" xfId="31097"/>
    <cellStyle name="20% - Accent6 24 4 2 3" xfId="23588"/>
    <cellStyle name="20% - Accent6 24 4 3" xfId="11282"/>
    <cellStyle name="20% - Accent6 24 4 3 2" xfId="27488"/>
    <cellStyle name="20% - Accent6 24 4 4" xfId="19883"/>
    <cellStyle name="20% - Accent6 24 5" xfId="4141"/>
    <cellStyle name="20% - Accent6 24 5 2" xfId="7811"/>
    <cellStyle name="20% - Accent6 24 5 2 2" xfId="15318"/>
    <cellStyle name="20% - Accent6 24 5 2 2 2" xfId="31524"/>
    <cellStyle name="20% - Accent6 24 5 2 3" xfId="24017"/>
    <cellStyle name="20% - Accent6 24 5 3" xfId="11704"/>
    <cellStyle name="20% - Accent6 24 5 3 2" xfId="27910"/>
    <cellStyle name="20% - Accent6 24 5 4" xfId="20347"/>
    <cellStyle name="20% - Accent6 24 6" xfId="4566"/>
    <cellStyle name="20% - Accent6 24 6 2" xfId="8236"/>
    <cellStyle name="20% - Accent6 24 6 2 2" xfId="15743"/>
    <cellStyle name="20% - Accent6 24 6 2 2 2" xfId="31949"/>
    <cellStyle name="20% - Accent6 24 6 2 3" xfId="24442"/>
    <cellStyle name="20% - Accent6 24 6 3" xfId="12129"/>
    <cellStyle name="20% - Accent6 24 6 3 2" xfId="28335"/>
    <cellStyle name="20% - Accent6 24 6 4" xfId="20772"/>
    <cellStyle name="20% - Accent6 24 7" xfId="4993"/>
    <cellStyle name="20% - Accent6 24 7 2" xfId="8659"/>
    <cellStyle name="20% - Accent6 24 7 2 2" xfId="16166"/>
    <cellStyle name="20% - Accent6 24 7 2 2 2" xfId="32372"/>
    <cellStyle name="20% - Accent6 24 7 2 3" xfId="24865"/>
    <cellStyle name="20% - Accent6 24 7 3" xfId="12551"/>
    <cellStyle name="20% - Accent6 24 7 3 2" xfId="28757"/>
    <cellStyle name="20% - Accent6 24 7 4" xfId="21199"/>
    <cellStyle name="20% - Accent6 24 8" xfId="5665"/>
    <cellStyle name="20% - Accent6 24 8 2" xfId="13180"/>
    <cellStyle name="20% - Accent6 24 8 2 2" xfId="29386"/>
    <cellStyle name="20% - Accent6 24 8 3" xfId="21871"/>
    <cellStyle name="20% - Accent6 24 9" xfId="9592"/>
    <cellStyle name="20% - Accent6 24 9 2" xfId="25798"/>
    <cellStyle name="20% - Accent6 25" xfId="105"/>
    <cellStyle name="20% - Accent6 3" xfId="118"/>
    <cellStyle name="20% - Accent6 3 2" xfId="1353"/>
    <cellStyle name="20% - Accent6 3 3" xfId="882"/>
    <cellStyle name="20% - Accent6 4" xfId="119"/>
    <cellStyle name="20% - Accent6 4 2" xfId="1354"/>
    <cellStyle name="20% - Accent6 4 3" xfId="881"/>
    <cellStyle name="20% - Accent6 5" xfId="120"/>
    <cellStyle name="20% - Accent6 5 2" xfId="1355"/>
    <cellStyle name="20% - Accent6 5 3" xfId="880"/>
    <cellStyle name="20% - Accent6 6" xfId="121"/>
    <cellStyle name="20% - Accent6 6 2" xfId="1356"/>
    <cellStyle name="20% - Accent6 6 3" xfId="879"/>
    <cellStyle name="20% - Accent6 7" xfId="122"/>
    <cellStyle name="20% - Accent6 7 2" xfId="1357"/>
    <cellStyle name="20% - Accent6 7 3" xfId="878"/>
    <cellStyle name="20% - Accent6 8" xfId="123"/>
    <cellStyle name="20% - Accent6 8 2" xfId="1358"/>
    <cellStyle name="20% - Accent6 8 3" xfId="877"/>
    <cellStyle name="20% - Accent6 9" xfId="124"/>
    <cellStyle name="20% - Accent6 9 2" xfId="1359"/>
    <cellStyle name="20% - Accent6 9 3" xfId="876"/>
    <cellStyle name="40% - Accent1" xfId="16837" builtinId="31" customBuiltin="1"/>
    <cellStyle name="40% - Accent1 10" xfId="126"/>
    <cellStyle name="40% - Accent1 10 2" xfId="1361"/>
    <cellStyle name="40% - Accent1 10 3" xfId="874"/>
    <cellStyle name="40% - Accent1 11" xfId="127"/>
    <cellStyle name="40% - Accent1 11 2" xfId="1362"/>
    <cellStyle name="40% - Accent1 11 3" xfId="873"/>
    <cellStyle name="40% - Accent1 12" xfId="128"/>
    <cellStyle name="40% - Accent1 12 2" xfId="1363"/>
    <cellStyle name="40% - Accent1 12 3" xfId="872"/>
    <cellStyle name="40% - Accent1 13" xfId="129"/>
    <cellStyle name="40% - Accent1 13 2" xfId="1364"/>
    <cellStyle name="40% - Accent1 13 3" xfId="871"/>
    <cellStyle name="40% - Accent1 14" xfId="130"/>
    <cellStyle name="40% - Accent1 14 2" xfId="1365"/>
    <cellStyle name="40% - Accent1 14 3" xfId="870"/>
    <cellStyle name="40% - Accent1 15" xfId="131"/>
    <cellStyle name="40% - Accent1 15 2" xfId="1366"/>
    <cellStyle name="40% - Accent1 15 3" xfId="869"/>
    <cellStyle name="40% - Accent1 16" xfId="132"/>
    <cellStyle name="40% - Accent1 16 2" xfId="1367"/>
    <cellStyle name="40% - Accent1 16 3" xfId="868"/>
    <cellStyle name="40% - Accent1 17" xfId="133"/>
    <cellStyle name="40% - Accent1 17 2" xfId="1368"/>
    <cellStyle name="40% - Accent1 17 3" xfId="867"/>
    <cellStyle name="40% - Accent1 18" xfId="134"/>
    <cellStyle name="40% - Accent1 18 2" xfId="1369"/>
    <cellStyle name="40% - Accent1 18 3" xfId="866"/>
    <cellStyle name="40% - Accent1 19" xfId="135"/>
    <cellStyle name="40% - Accent1 19 2" xfId="1370"/>
    <cellStyle name="40% - Accent1 19 3" xfId="865"/>
    <cellStyle name="40% - Accent1 2" xfId="136"/>
    <cellStyle name="40% - Accent1 2 2" xfId="1371"/>
    <cellStyle name="40% - Accent1 2 3" xfId="864"/>
    <cellStyle name="40% - Accent1 20" xfId="137"/>
    <cellStyle name="40% - Accent1 20 2" xfId="1372"/>
    <cellStyle name="40% - Accent1 20 3" xfId="863"/>
    <cellStyle name="40% - Accent1 21" xfId="398"/>
    <cellStyle name="40% - Accent1 21 2" xfId="670"/>
    <cellStyle name="40% - Accent1 22" xfId="457"/>
    <cellStyle name="40% - Accent1 22 10" xfId="3933"/>
    <cellStyle name="40% - Accent1 22 10 2" xfId="7603"/>
    <cellStyle name="40% - Accent1 22 10 2 2" xfId="15110"/>
    <cellStyle name="40% - Accent1 22 10 2 2 2" xfId="31316"/>
    <cellStyle name="40% - Accent1 22 10 2 3" xfId="23809"/>
    <cellStyle name="40% - Accent1 22 10 3" xfId="11496"/>
    <cellStyle name="40% - Accent1 22 10 3 2" xfId="27702"/>
    <cellStyle name="40% - Accent1 22 10 4" xfId="20139"/>
    <cellStyle name="40% - Accent1 22 11" xfId="4358"/>
    <cellStyle name="40% - Accent1 22 11 2" xfId="8028"/>
    <cellStyle name="40% - Accent1 22 11 2 2" xfId="15535"/>
    <cellStyle name="40% - Accent1 22 11 2 2 2" xfId="31741"/>
    <cellStyle name="40% - Accent1 22 11 2 3" xfId="24234"/>
    <cellStyle name="40% - Accent1 22 11 3" xfId="11921"/>
    <cellStyle name="40% - Accent1 22 11 3 2" xfId="28127"/>
    <cellStyle name="40% - Accent1 22 11 4" xfId="20564"/>
    <cellStyle name="40% - Accent1 22 12" xfId="4781"/>
    <cellStyle name="40% - Accent1 22 12 2" xfId="8450"/>
    <cellStyle name="40% - Accent1 22 12 2 2" xfId="15957"/>
    <cellStyle name="40% - Accent1 22 12 2 2 2" xfId="32163"/>
    <cellStyle name="40% - Accent1 22 12 2 3" xfId="24656"/>
    <cellStyle name="40% - Accent1 22 12 3" xfId="12343"/>
    <cellStyle name="40% - Accent1 22 12 3 2" xfId="28549"/>
    <cellStyle name="40% - Accent1 22 12 4" xfId="20987"/>
    <cellStyle name="40% - Accent1 22 13" xfId="5268"/>
    <cellStyle name="40% - Accent1 22 13 2" xfId="12817"/>
    <cellStyle name="40% - Accent1 22 13 2 2" xfId="29023"/>
    <cellStyle name="40% - Accent1 22 13 3" xfId="21474"/>
    <cellStyle name="40% - Accent1 22 14" xfId="9384"/>
    <cellStyle name="40% - Accent1 22 14 2" xfId="25590"/>
    <cellStyle name="40% - Accent1 22 15" xfId="17900"/>
    <cellStyle name="40% - Accent1 22 2" xfId="492"/>
    <cellStyle name="40% - Accent1 22 2 10" xfId="5291"/>
    <cellStyle name="40% - Accent1 22 2 10 2" xfId="12840"/>
    <cellStyle name="40% - Accent1 22 2 10 2 2" xfId="29046"/>
    <cellStyle name="40% - Accent1 22 2 10 3" xfId="21497"/>
    <cellStyle name="40% - Accent1 22 2 11" xfId="9406"/>
    <cellStyle name="40% - Accent1 22 2 11 2" xfId="25612"/>
    <cellStyle name="40% - Accent1 22 2 12" xfId="17923"/>
    <cellStyle name="40% - Accent1 22 2 2" xfId="563"/>
    <cellStyle name="40% - Accent1 22 2 2 10" xfId="9473"/>
    <cellStyle name="40% - Accent1 22 2 2 10 2" xfId="25679"/>
    <cellStyle name="40% - Accent1 22 2 2 11" xfId="17991"/>
    <cellStyle name="40% - Accent1 22 2 2 2" xfId="1850"/>
    <cellStyle name="40% - Accent1 22 2 2 2 10" xfId="18157"/>
    <cellStyle name="40% - Accent1 22 2 2 2 2" xfId="2359"/>
    <cellStyle name="40% - Accent1 22 2 2 2 2 2" xfId="3206"/>
    <cellStyle name="40% - Accent1 22 2 2 2 2 2 2" xfId="6988"/>
    <cellStyle name="40% - Accent1 22 2 2 2 2 2 2 2" xfId="14499"/>
    <cellStyle name="40% - Accent1 22 2 2 2 2 2 2 2 2" xfId="30705"/>
    <cellStyle name="40% - Accent1 22 2 2 2 2 2 2 3" xfId="23194"/>
    <cellStyle name="40% - Accent1 22 2 2 2 2 2 3" xfId="10899"/>
    <cellStyle name="40% - Accent1 22 2 2 2 2 2 3 2" xfId="27105"/>
    <cellStyle name="40% - Accent1 22 2 2 2 2 2 4" xfId="19428"/>
    <cellStyle name="40% - Accent1 22 2 2 2 2 3" xfId="6143"/>
    <cellStyle name="40% - Accent1 22 2 2 2 2 3 2" xfId="13655"/>
    <cellStyle name="40% - Accent1 22 2 2 2 2 3 2 2" xfId="29861"/>
    <cellStyle name="40% - Accent1 22 2 2 2 2 3 3" xfId="22349"/>
    <cellStyle name="40% - Accent1 22 2 2 2 2 4" xfId="10055"/>
    <cellStyle name="40% - Accent1 22 2 2 2 2 4 2" xfId="26261"/>
    <cellStyle name="40% - Accent1 22 2 2 2 2 5" xfId="18583"/>
    <cellStyle name="40% - Accent1 22 2 2 2 3" xfId="2781"/>
    <cellStyle name="40% - Accent1 22 2 2 2 3 2" xfId="6565"/>
    <cellStyle name="40% - Accent1 22 2 2 2 3 2 2" xfId="14077"/>
    <cellStyle name="40% - Accent1 22 2 2 2 3 2 2 2" xfId="30283"/>
    <cellStyle name="40% - Accent1 22 2 2 2 3 2 3" xfId="22771"/>
    <cellStyle name="40% - Accent1 22 2 2 2 3 3" xfId="10477"/>
    <cellStyle name="40% - Accent1 22 2 2 2 3 3 2" xfId="26683"/>
    <cellStyle name="40% - Accent1 22 2 2 2 3 4" xfId="19005"/>
    <cellStyle name="40% - Accent1 22 2 2 2 4" xfId="3712"/>
    <cellStyle name="40% - Accent1 22 2 2 2 4 2" xfId="7422"/>
    <cellStyle name="40% - Accent1 22 2 2 2 4 2 2" xfId="14931"/>
    <cellStyle name="40% - Accent1 22 2 2 2 4 2 2 2" xfId="31137"/>
    <cellStyle name="40% - Accent1 22 2 2 2 4 2 3" xfId="23628"/>
    <cellStyle name="40% - Accent1 22 2 2 2 4 3" xfId="11322"/>
    <cellStyle name="40% - Accent1 22 2 2 2 4 3 2" xfId="27528"/>
    <cellStyle name="40% - Accent1 22 2 2 2 4 4" xfId="19923"/>
    <cellStyle name="40% - Accent1 22 2 2 2 5" xfId="4181"/>
    <cellStyle name="40% - Accent1 22 2 2 2 5 2" xfId="7851"/>
    <cellStyle name="40% - Accent1 22 2 2 2 5 2 2" xfId="15358"/>
    <cellStyle name="40% - Accent1 22 2 2 2 5 2 2 2" xfId="31564"/>
    <cellStyle name="40% - Accent1 22 2 2 2 5 2 3" xfId="24057"/>
    <cellStyle name="40% - Accent1 22 2 2 2 5 3" xfId="11744"/>
    <cellStyle name="40% - Accent1 22 2 2 2 5 3 2" xfId="27950"/>
    <cellStyle name="40% - Accent1 22 2 2 2 5 4" xfId="20387"/>
    <cellStyle name="40% - Accent1 22 2 2 2 6" xfId="4606"/>
    <cellStyle name="40% - Accent1 22 2 2 2 6 2" xfId="8276"/>
    <cellStyle name="40% - Accent1 22 2 2 2 6 2 2" xfId="15783"/>
    <cellStyle name="40% - Accent1 22 2 2 2 6 2 2 2" xfId="31989"/>
    <cellStyle name="40% - Accent1 22 2 2 2 6 2 3" xfId="24482"/>
    <cellStyle name="40% - Accent1 22 2 2 2 6 3" xfId="12169"/>
    <cellStyle name="40% - Accent1 22 2 2 2 6 3 2" xfId="28375"/>
    <cellStyle name="40% - Accent1 22 2 2 2 6 4" xfId="20812"/>
    <cellStyle name="40% - Accent1 22 2 2 2 7" xfId="5033"/>
    <cellStyle name="40% - Accent1 22 2 2 2 7 2" xfId="8699"/>
    <cellStyle name="40% - Accent1 22 2 2 2 7 2 2" xfId="16206"/>
    <cellStyle name="40% - Accent1 22 2 2 2 7 2 2 2" xfId="32412"/>
    <cellStyle name="40% - Accent1 22 2 2 2 7 2 3" xfId="24905"/>
    <cellStyle name="40% - Accent1 22 2 2 2 7 3" xfId="12591"/>
    <cellStyle name="40% - Accent1 22 2 2 2 7 3 2" xfId="28797"/>
    <cellStyle name="40% - Accent1 22 2 2 2 7 4" xfId="21239"/>
    <cellStyle name="40% - Accent1 22 2 2 2 8" xfId="5705"/>
    <cellStyle name="40% - Accent1 22 2 2 2 8 2" xfId="13220"/>
    <cellStyle name="40% - Accent1 22 2 2 2 8 2 2" xfId="29426"/>
    <cellStyle name="40% - Accent1 22 2 2 2 8 3" xfId="21911"/>
    <cellStyle name="40% - Accent1 22 2 2 2 9" xfId="9632"/>
    <cellStyle name="40% - Accent1 22 2 2 2 9 2" xfId="25838"/>
    <cellStyle name="40% - Accent1 22 2 2 3" xfId="2134"/>
    <cellStyle name="40% - Accent1 22 2 2 3 2" xfId="3047"/>
    <cellStyle name="40% - Accent1 22 2 2 3 2 2" xfId="6829"/>
    <cellStyle name="40% - Accent1 22 2 2 3 2 2 2" xfId="14340"/>
    <cellStyle name="40% - Accent1 22 2 2 3 2 2 2 2" xfId="30546"/>
    <cellStyle name="40% - Accent1 22 2 2 3 2 2 3" xfId="23035"/>
    <cellStyle name="40% - Accent1 22 2 2 3 2 3" xfId="10740"/>
    <cellStyle name="40% - Accent1 22 2 2 3 2 3 2" xfId="26946"/>
    <cellStyle name="40% - Accent1 22 2 2 3 2 4" xfId="19269"/>
    <cellStyle name="40% - Accent1 22 2 2 3 3" xfId="5973"/>
    <cellStyle name="40% - Accent1 22 2 2 3 3 2" xfId="13487"/>
    <cellStyle name="40% - Accent1 22 2 2 3 3 2 2" xfId="29693"/>
    <cellStyle name="40% - Accent1 22 2 2 3 3 3" xfId="22179"/>
    <cellStyle name="40% - Accent1 22 2 2 3 4" xfId="9896"/>
    <cellStyle name="40% - Accent1 22 2 2 3 4 2" xfId="26102"/>
    <cellStyle name="40% - Accent1 22 2 2 3 5" xfId="18423"/>
    <cellStyle name="40% - Accent1 22 2 2 4" xfId="2622"/>
    <cellStyle name="40% - Accent1 22 2 2 4 2" xfId="6406"/>
    <cellStyle name="40% - Accent1 22 2 2 4 2 2" xfId="13918"/>
    <cellStyle name="40% - Accent1 22 2 2 4 2 2 2" xfId="30124"/>
    <cellStyle name="40% - Accent1 22 2 2 4 2 3" xfId="22612"/>
    <cellStyle name="40% - Accent1 22 2 2 4 3" xfId="10318"/>
    <cellStyle name="40% - Accent1 22 2 2 4 3 2" xfId="26524"/>
    <cellStyle name="40% - Accent1 22 2 2 4 4" xfId="18846"/>
    <cellStyle name="40% - Accent1 22 2 2 5" xfId="3498"/>
    <cellStyle name="40% - Accent1 22 2 2 5 2" xfId="7256"/>
    <cellStyle name="40% - Accent1 22 2 2 5 2 2" xfId="14766"/>
    <cellStyle name="40% - Accent1 22 2 2 5 2 2 2" xfId="30972"/>
    <cellStyle name="40% - Accent1 22 2 2 5 2 3" xfId="23462"/>
    <cellStyle name="40% - Accent1 22 2 2 5 3" xfId="11163"/>
    <cellStyle name="40% - Accent1 22 2 2 5 3 2" xfId="27369"/>
    <cellStyle name="40% - Accent1 22 2 2 5 4" xfId="19716"/>
    <cellStyle name="40% - Accent1 22 2 2 6" xfId="4022"/>
    <cellStyle name="40% - Accent1 22 2 2 6 2" xfId="7692"/>
    <cellStyle name="40% - Accent1 22 2 2 6 2 2" xfId="15199"/>
    <cellStyle name="40% - Accent1 22 2 2 6 2 2 2" xfId="31405"/>
    <cellStyle name="40% - Accent1 22 2 2 6 2 3" xfId="23898"/>
    <cellStyle name="40% - Accent1 22 2 2 6 3" xfId="11585"/>
    <cellStyle name="40% - Accent1 22 2 2 6 3 2" xfId="27791"/>
    <cellStyle name="40% - Accent1 22 2 2 6 4" xfId="20228"/>
    <cellStyle name="40% - Accent1 22 2 2 7" xfId="4447"/>
    <cellStyle name="40% - Accent1 22 2 2 7 2" xfId="8117"/>
    <cellStyle name="40% - Accent1 22 2 2 7 2 2" xfId="15624"/>
    <cellStyle name="40% - Accent1 22 2 2 7 2 2 2" xfId="31830"/>
    <cellStyle name="40% - Accent1 22 2 2 7 2 3" xfId="24323"/>
    <cellStyle name="40% - Accent1 22 2 2 7 3" xfId="12010"/>
    <cellStyle name="40% - Accent1 22 2 2 7 3 2" xfId="28216"/>
    <cellStyle name="40% - Accent1 22 2 2 7 4" xfId="20653"/>
    <cellStyle name="40% - Accent1 22 2 2 8" xfId="4872"/>
    <cellStyle name="40% - Accent1 22 2 2 8 2" xfId="8540"/>
    <cellStyle name="40% - Accent1 22 2 2 8 2 2" xfId="16047"/>
    <cellStyle name="40% - Accent1 22 2 2 8 2 2 2" xfId="32253"/>
    <cellStyle name="40% - Accent1 22 2 2 8 2 3" xfId="24746"/>
    <cellStyle name="40% - Accent1 22 2 2 8 3" xfId="12432"/>
    <cellStyle name="40% - Accent1 22 2 2 8 3 2" xfId="28638"/>
    <cellStyle name="40% - Accent1 22 2 2 8 4" xfId="21078"/>
    <cellStyle name="40% - Accent1 22 2 2 9" xfId="5358"/>
    <cellStyle name="40% - Accent1 22 2 2 9 2" xfId="12907"/>
    <cellStyle name="40% - Accent1 22 2 2 9 2 2" xfId="29113"/>
    <cellStyle name="40% - Accent1 22 2 2 9 3" xfId="21564"/>
    <cellStyle name="40% - Accent1 22 2 3" xfId="1851"/>
    <cellStyle name="40% - Accent1 22 2 3 10" xfId="18158"/>
    <cellStyle name="40% - Accent1 22 2 3 2" xfId="2360"/>
    <cellStyle name="40% - Accent1 22 2 3 2 2" xfId="3207"/>
    <cellStyle name="40% - Accent1 22 2 3 2 2 2" xfId="6989"/>
    <cellStyle name="40% - Accent1 22 2 3 2 2 2 2" xfId="14500"/>
    <cellStyle name="40% - Accent1 22 2 3 2 2 2 2 2" xfId="30706"/>
    <cellStyle name="40% - Accent1 22 2 3 2 2 2 3" xfId="23195"/>
    <cellStyle name="40% - Accent1 22 2 3 2 2 3" xfId="10900"/>
    <cellStyle name="40% - Accent1 22 2 3 2 2 3 2" xfId="27106"/>
    <cellStyle name="40% - Accent1 22 2 3 2 2 4" xfId="19429"/>
    <cellStyle name="40% - Accent1 22 2 3 2 3" xfId="6144"/>
    <cellStyle name="40% - Accent1 22 2 3 2 3 2" xfId="13656"/>
    <cellStyle name="40% - Accent1 22 2 3 2 3 2 2" xfId="29862"/>
    <cellStyle name="40% - Accent1 22 2 3 2 3 3" xfId="22350"/>
    <cellStyle name="40% - Accent1 22 2 3 2 4" xfId="10056"/>
    <cellStyle name="40% - Accent1 22 2 3 2 4 2" xfId="26262"/>
    <cellStyle name="40% - Accent1 22 2 3 2 5" xfId="18584"/>
    <cellStyle name="40% - Accent1 22 2 3 3" xfId="2782"/>
    <cellStyle name="40% - Accent1 22 2 3 3 2" xfId="6566"/>
    <cellStyle name="40% - Accent1 22 2 3 3 2 2" xfId="14078"/>
    <cellStyle name="40% - Accent1 22 2 3 3 2 2 2" xfId="30284"/>
    <cellStyle name="40% - Accent1 22 2 3 3 2 3" xfId="22772"/>
    <cellStyle name="40% - Accent1 22 2 3 3 3" xfId="10478"/>
    <cellStyle name="40% - Accent1 22 2 3 3 3 2" xfId="26684"/>
    <cellStyle name="40% - Accent1 22 2 3 3 4" xfId="19006"/>
    <cellStyle name="40% - Accent1 22 2 3 4" xfId="3713"/>
    <cellStyle name="40% - Accent1 22 2 3 4 2" xfId="7423"/>
    <cellStyle name="40% - Accent1 22 2 3 4 2 2" xfId="14932"/>
    <cellStyle name="40% - Accent1 22 2 3 4 2 2 2" xfId="31138"/>
    <cellStyle name="40% - Accent1 22 2 3 4 2 3" xfId="23629"/>
    <cellStyle name="40% - Accent1 22 2 3 4 3" xfId="11323"/>
    <cellStyle name="40% - Accent1 22 2 3 4 3 2" xfId="27529"/>
    <cellStyle name="40% - Accent1 22 2 3 4 4" xfId="19924"/>
    <cellStyle name="40% - Accent1 22 2 3 5" xfId="4182"/>
    <cellStyle name="40% - Accent1 22 2 3 5 2" xfId="7852"/>
    <cellStyle name="40% - Accent1 22 2 3 5 2 2" xfId="15359"/>
    <cellStyle name="40% - Accent1 22 2 3 5 2 2 2" xfId="31565"/>
    <cellStyle name="40% - Accent1 22 2 3 5 2 3" xfId="24058"/>
    <cellStyle name="40% - Accent1 22 2 3 5 3" xfId="11745"/>
    <cellStyle name="40% - Accent1 22 2 3 5 3 2" xfId="27951"/>
    <cellStyle name="40% - Accent1 22 2 3 5 4" xfId="20388"/>
    <cellStyle name="40% - Accent1 22 2 3 6" xfId="4607"/>
    <cellStyle name="40% - Accent1 22 2 3 6 2" xfId="8277"/>
    <cellStyle name="40% - Accent1 22 2 3 6 2 2" xfId="15784"/>
    <cellStyle name="40% - Accent1 22 2 3 6 2 2 2" xfId="31990"/>
    <cellStyle name="40% - Accent1 22 2 3 6 2 3" xfId="24483"/>
    <cellStyle name="40% - Accent1 22 2 3 6 3" xfId="12170"/>
    <cellStyle name="40% - Accent1 22 2 3 6 3 2" xfId="28376"/>
    <cellStyle name="40% - Accent1 22 2 3 6 4" xfId="20813"/>
    <cellStyle name="40% - Accent1 22 2 3 7" xfId="5034"/>
    <cellStyle name="40% - Accent1 22 2 3 7 2" xfId="8700"/>
    <cellStyle name="40% - Accent1 22 2 3 7 2 2" xfId="16207"/>
    <cellStyle name="40% - Accent1 22 2 3 7 2 2 2" xfId="32413"/>
    <cellStyle name="40% - Accent1 22 2 3 7 2 3" xfId="24906"/>
    <cellStyle name="40% - Accent1 22 2 3 7 3" xfId="12592"/>
    <cellStyle name="40% - Accent1 22 2 3 7 3 2" xfId="28798"/>
    <cellStyle name="40% - Accent1 22 2 3 7 4" xfId="21240"/>
    <cellStyle name="40% - Accent1 22 2 3 8" xfId="5706"/>
    <cellStyle name="40% - Accent1 22 2 3 8 2" xfId="13221"/>
    <cellStyle name="40% - Accent1 22 2 3 8 2 2" xfId="29427"/>
    <cellStyle name="40% - Accent1 22 2 3 8 3" xfId="21912"/>
    <cellStyle name="40% - Accent1 22 2 3 9" xfId="9633"/>
    <cellStyle name="40% - Accent1 22 2 3 9 2" xfId="25839"/>
    <cellStyle name="40% - Accent1 22 2 4" xfId="2067"/>
    <cellStyle name="40% - Accent1 22 2 4 2" xfId="2980"/>
    <cellStyle name="40% - Accent1 22 2 4 2 2" xfId="6762"/>
    <cellStyle name="40% - Accent1 22 2 4 2 2 2" xfId="14273"/>
    <cellStyle name="40% - Accent1 22 2 4 2 2 2 2" xfId="30479"/>
    <cellStyle name="40% - Accent1 22 2 4 2 2 3" xfId="22968"/>
    <cellStyle name="40% - Accent1 22 2 4 2 3" xfId="10673"/>
    <cellStyle name="40% - Accent1 22 2 4 2 3 2" xfId="26879"/>
    <cellStyle name="40% - Accent1 22 2 4 2 4" xfId="19202"/>
    <cellStyle name="40% - Accent1 22 2 4 3" xfId="5906"/>
    <cellStyle name="40% - Accent1 22 2 4 3 2" xfId="13420"/>
    <cellStyle name="40% - Accent1 22 2 4 3 2 2" xfId="29626"/>
    <cellStyle name="40% - Accent1 22 2 4 3 3" xfId="22112"/>
    <cellStyle name="40% - Accent1 22 2 4 4" xfId="9829"/>
    <cellStyle name="40% - Accent1 22 2 4 4 2" xfId="26035"/>
    <cellStyle name="40% - Accent1 22 2 4 5" xfId="18356"/>
    <cellStyle name="40% - Accent1 22 2 5" xfId="2555"/>
    <cellStyle name="40% - Accent1 22 2 5 2" xfId="6339"/>
    <cellStyle name="40% - Accent1 22 2 5 2 2" xfId="13851"/>
    <cellStyle name="40% - Accent1 22 2 5 2 2 2" xfId="30057"/>
    <cellStyle name="40% - Accent1 22 2 5 2 3" xfId="22545"/>
    <cellStyle name="40% - Accent1 22 2 5 3" xfId="10251"/>
    <cellStyle name="40% - Accent1 22 2 5 3 2" xfId="26457"/>
    <cellStyle name="40% - Accent1 22 2 5 4" xfId="18779"/>
    <cellStyle name="40% - Accent1 22 2 6" xfId="3431"/>
    <cellStyle name="40% - Accent1 22 2 6 2" xfId="7189"/>
    <cellStyle name="40% - Accent1 22 2 6 2 2" xfId="14699"/>
    <cellStyle name="40% - Accent1 22 2 6 2 2 2" xfId="30905"/>
    <cellStyle name="40% - Accent1 22 2 6 2 3" xfId="23395"/>
    <cellStyle name="40% - Accent1 22 2 6 3" xfId="11096"/>
    <cellStyle name="40% - Accent1 22 2 6 3 2" xfId="27302"/>
    <cellStyle name="40% - Accent1 22 2 6 4" xfId="19649"/>
    <cellStyle name="40% - Accent1 22 2 7" xfId="3955"/>
    <cellStyle name="40% - Accent1 22 2 7 2" xfId="7625"/>
    <cellStyle name="40% - Accent1 22 2 7 2 2" xfId="15132"/>
    <cellStyle name="40% - Accent1 22 2 7 2 2 2" xfId="31338"/>
    <cellStyle name="40% - Accent1 22 2 7 2 3" xfId="23831"/>
    <cellStyle name="40% - Accent1 22 2 7 3" xfId="11518"/>
    <cellStyle name="40% - Accent1 22 2 7 3 2" xfId="27724"/>
    <cellStyle name="40% - Accent1 22 2 7 4" xfId="20161"/>
    <cellStyle name="40% - Accent1 22 2 8" xfId="4380"/>
    <cellStyle name="40% - Accent1 22 2 8 2" xfId="8050"/>
    <cellStyle name="40% - Accent1 22 2 8 2 2" xfId="15557"/>
    <cellStyle name="40% - Accent1 22 2 8 2 2 2" xfId="31763"/>
    <cellStyle name="40% - Accent1 22 2 8 2 3" xfId="24256"/>
    <cellStyle name="40% - Accent1 22 2 8 3" xfId="11943"/>
    <cellStyle name="40% - Accent1 22 2 8 3 2" xfId="28149"/>
    <cellStyle name="40% - Accent1 22 2 8 4" xfId="20586"/>
    <cellStyle name="40% - Accent1 22 2 9" xfId="4804"/>
    <cellStyle name="40% - Accent1 22 2 9 2" xfId="8473"/>
    <cellStyle name="40% - Accent1 22 2 9 2 2" xfId="15980"/>
    <cellStyle name="40% - Accent1 22 2 9 2 2 2" xfId="32186"/>
    <cellStyle name="40% - Accent1 22 2 9 2 3" xfId="24679"/>
    <cellStyle name="40% - Accent1 22 2 9 3" xfId="12365"/>
    <cellStyle name="40% - Accent1 22 2 9 3 2" xfId="28571"/>
    <cellStyle name="40% - Accent1 22 2 9 4" xfId="21010"/>
    <cellStyle name="40% - Accent1 22 3" xfId="514"/>
    <cellStyle name="40% - Accent1 22 3 10" xfId="5313"/>
    <cellStyle name="40% - Accent1 22 3 10 2" xfId="12862"/>
    <cellStyle name="40% - Accent1 22 3 10 2 2" xfId="29068"/>
    <cellStyle name="40% - Accent1 22 3 10 3" xfId="21519"/>
    <cellStyle name="40% - Accent1 22 3 11" xfId="9428"/>
    <cellStyle name="40% - Accent1 22 3 11 2" xfId="25634"/>
    <cellStyle name="40% - Accent1 22 3 12" xfId="17945"/>
    <cellStyle name="40% - Accent1 22 3 2" xfId="585"/>
    <cellStyle name="40% - Accent1 22 3 2 10" xfId="9495"/>
    <cellStyle name="40% - Accent1 22 3 2 10 2" xfId="25701"/>
    <cellStyle name="40% - Accent1 22 3 2 11" xfId="18013"/>
    <cellStyle name="40% - Accent1 22 3 2 2" xfId="1852"/>
    <cellStyle name="40% - Accent1 22 3 2 2 10" xfId="18159"/>
    <cellStyle name="40% - Accent1 22 3 2 2 2" xfId="2361"/>
    <cellStyle name="40% - Accent1 22 3 2 2 2 2" xfId="3208"/>
    <cellStyle name="40% - Accent1 22 3 2 2 2 2 2" xfId="6990"/>
    <cellStyle name="40% - Accent1 22 3 2 2 2 2 2 2" xfId="14501"/>
    <cellStyle name="40% - Accent1 22 3 2 2 2 2 2 2 2" xfId="30707"/>
    <cellStyle name="40% - Accent1 22 3 2 2 2 2 2 3" xfId="23196"/>
    <cellStyle name="40% - Accent1 22 3 2 2 2 2 3" xfId="10901"/>
    <cellStyle name="40% - Accent1 22 3 2 2 2 2 3 2" xfId="27107"/>
    <cellStyle name="40% - Accent1 22 3 2 2 2 2 4" xfId="19430"/>
    <cellStyle name="40% - Accent1 22 3 2 2 2 3" xfId="6145"/>
    <cellStyle name="40% - Accent1 22 3 2 2 2 3 2" xfId="13657"/>
    <cellStyle name="40% - Accent1 22 3 2 2 2 3 2 2" xfId="29863"/>
    <cellStyle name="40% - Accent1 22 3 2 2 2 3 3" xfId="22351"/>
    <cellStyle name="40% - Accent1 22 3 2 2 2 4" xfId="10057"/>
    <cellStyle name="40% - Accent1 22 3 2 2 2 4 2" xfId="26263"/>
    <cellStyle name="40% - Accent1 22 3 2 2 2 5" xfId="18585"/>
    <cellStyle name="40% - Accent1 22 3 2 2 3" xfId="2783"/>
    <cellStyle name="40% - Accent1 22 3 2 2 3 2" xfId="6567"/>
    <cellStyle name="40% - Accent1 22 3 2 2 3 2 2" xfId="14079"/>
    <cellStyle name="40% - Accent1 22 3 2 2 3 2 2 2" xfId="30285"/>
    <cellStyle name="40% - Accent1 22 3 2 2 3 2 3" xfId="22773"/>
    <cellStyle name="40% - Accent1 22 3 2 2 3 3" xfId="10479"/>
    <cellStyle name="40% - Accent1 22 3 2 2 3 3 2" xfId="26685"/>
    <cellStyle name="40% - Accent1 22 3 2 2 3 4" xfId="19007"/>
    <cellStyle name="40% - Accent1 22 3 2 2 4" xfId="3714"/>
    <cellStyle name="40% - Accent1 22 3 2 2 4 2" xfId="7424"/>
    <cellStyle name="40% - Accent1 22 3 2 2 4 2 2" xfId="14933"/>
    <cellStyle name="40% - Accent1 22 3 2 2 4 2 2 2" xfId="31139"/>
    <cellStyle name="40% - Accent1 22 3 2 2 4 2 3" xfId="23630"/>
    <cellStyle name="40% - Accent1 22 3 2 2 4 3" xfId="11324"/>
    <cellStyle name="40% - Accent1 22 3 2 2 4 3 2" xfId="27530"/>
    <cellStyle name="40% - Accent1 22 3 2 2 4 4" xfId="19925"/>
    <cellStyle name="40% - Accent1 22 3 2 2 5" xfId="4183"/>
    <cellStyle name="40% - Accent1 22 3 2 2 5 2" xfId="7853"/>
    <cellStyle name="40% - Accent1 22 3 2 2 5 2 2" xfId="15360"/>
    <cellStyle name="40% - Accent1 22 3 2 2 5 2 2 2" xfId="31566"/>
    <cellStyle name="40% - Accent1 22 3 2 2 5 2 3" xfId="24059"/>
    <cellStyle name="40% - Accent1 22 3 2 2 5 3" xfId="11746"/>
    <cellStyle name="40% - Accent1 22 3 2 2 5 3 2" xfId="27952"/>
    <cellStyle name="40% - Accent1 22 3 2 2 5 4" xfId="20389"/>
    <cellStyle name="40% - Accent1 22 3 2 2 6" xfId="4608"/>
    <cellStyle name="40% - Accent1 22 3 2 2 6 2" xfId="8278"/>
    <cellStyle name="40% - Accent1 22 3 2 2 6 2 2" xfId="15785"/>
    <cellStyle name="40% - Accent1 22 3 2 2 6 2 2 2" xfId="31991"/>
    <cellStyle name="40% - Accent1 22 3 2 2 6 2 3" xfId="24484"/>
    <cellStyle name="40% - Accent1 22 3 2 2 6 3" xfId="12171"/>
    <cellStyle name="40% - Accent1 22 3 2 2 6 3 2" xfId="28377"/>
    <cellStyle name="40% - Accent1 22 3 2 2 6 4" xfId="20814"/>
    <cellStyle name="40% - Accent1 22 3 2 2 7" xfId="5035"/>
    <cellStyle name="40% - Accent1 22 3 2 2 7 2" xfId="8701"/>
    <cellStyle name="40% - Accent1 22 3 2 2 7 2 2" xfId="16208"/>
    <cellStyle name="40% - Accent1 22 3 2 2 7 2 2 2" xfId="32414"/>
    <cellStyle name="40% - Accent1 22 3 2 2 7 2 3" xfId="24907"/>
    <cellStyle name="40% - Accent1 22 3 2 2 7 3" xfId="12593"/>
    <cellStyle name="40% - Accent1 22 3 2 2 7 3 2" xfId="28799"/>
    <cellStyle name="40% - Accent1 22 3 2 2 7 4" xfId="21241"/>
    <cellStyle name="40% - Accent1 22 3 2 2 8" xfId="5707"/>
    <cellStyle name="40% - Accent1 22 3 2 2 8 2" xfId="13222"/>
    <cellStyle name="40% - Accent1 22 3 2 2 8 2 2" xfId="29428"/>
    <cellStyle name="40% - Accent1 22 3 2 2 8 3" xfId="21913"/>
    <cellStyle name="40% - Accent1 22 3 2 2 9" xfId="9634"/>
    <cellStyle name="40% - Accent1 22 3 2 2 9 2" xfId="25840"/>
    <cellStyle name="40% - Accent1 22 3 2 3" xfId="2156"/>
    <cellStyle name="40% - Accent1 22 3 2 3 2" xfId="3069"/>
    <cellStyle name="40% - Accent1 22 3 2 3 2 2" xfId="6851"/>
    <cellStyle name="40% - Accent1 22 3 2 3 2 2 2" xfId="14362"/>
    <cellStyle name="40% - Accent1 22 3 2 3 2 2 2 2" xfId="30568"/>
    <cellStyle name="40% - Accent1 22 3 2 3 2 2 3" xfId="23057"/>
    <cellStyle name="40% - Accent1 22 3 2 3 2 3" xfId="10762"/>
    <cellStyle name="40% - Accent1 22 3 2 3 2 3 2" xfId="26968"/>
    <cellStyle name="40% - Accent1 22 3 2 3 2 4" xfId="19291"/>
    <cellStyle name="40% - Accent1 22 3 2 3 3" xfId="5995"/>
    <cellStyle name="40% - Accent1 22 3 2 3 3 2" xfId="13509"/>
    <cellStyle name="40% - Accent1 22 3 2 3 3 2 2" xfId="29715"/>
    <cellStyle name="40% - Accent1 22 3 2 3 3 3" xfId="22201"/>
    <cellStyle name="40% - Accent1 22 3 2 3 4" xfId="9918"/>
    <cellStyle name="40% - Accent1 22 3 2 3 4 2" xfId="26124"/>
    <cellStyle name="40% - Accent1 22 3 2 3 5" xfId="18445"/>
    <cellStyle name="40% - Accent1 22 3 2 4" xfId="2644"/>
    <cellStyle name="40% - Accent1 22 3 2 4 2" xfId="6428"/>
    <cellStyle name="40% - Accent1 22 3 2 4 2 2" xfId="13940"/>
    <cellStyle name="40% - Accent1 22 3 2 4 2 2 2" xfId="30146"/>
    <cellStyle name="40% - Accent1 22 3 2 4 2 3" xfId="22634"/>
    <cellStyle name="40% - Accent1 22 3 2 4 3" xfId="10340"/>
    <cellStyle name="40% - Accent1 22 3 2 4 3 2" xfId="26546"/>
    <cellStyle name="40% - Accent1 22 3 2 4 4" xfId="18868"/>
    <cellStyle name="40% - Accent1 22 3 2 5" xfId="3520"/>
    <cellStyle name="40% - Accent1 22 3 2 5 2" xfId="7278"/>
    <cellStyle name="40% - Accent1 22 3 2 5 2 2" xfId="14788"/>
    <cellStyle name="40% - Accent1 22 3 2 5 2 2 2" xfId="30994"/>
    <cellStyle name="40% - Accent1 22 3 2 5 2 3" xfId="23484"/>
    <cellStyle name="40% - Accent1 22 3 2 5 3" xfId="11185"/>
    <cellStyle name="40% - Accent1 22 3 2 5 3 2" xfId="27391"/>
    <cellStyle name="40% - Accent1 22 3 2 5 4" xfId="19738"/>
    <cellStyle name="40% - Accent1 22 3 2 6" xfId="4044"/>
    <cellStyle name="40% - Accent1 22 3 2 6 2" xfId="7714"/>
    <cellStyle name="40% - Accent1 22 3 2 6 2 2" xfId="15221"/>
    <cellStyle name="40% - Accent1 22 3 2 6 2 2 2" xfId="31427"/>
    <cellStyle name="40% - Accent1 22 3 2 6 2 3" xfId="23920"/>
    <cellStyle name="40% - Accent1 22 3 2 6 3" xfId="11607"/>
    <cellStyle name="40% - Accent1 22 3 2 6 3 2" xfId="27813"/>
    <cellStyle name="40% - Accent1 22 3 2 6 4" xfId="20250"/>
    <cellStyle name="40% - Accent1 22 3 2 7" xfId="4469"/>
    <cellStyle name="40% - Accent1 22 3 2 7 2" xfId="8139"/>
    <cellStyle name="40% - Accent1 22 3 2 7 2 2" xfId="15646"/>
    <cellStyle name="40% - Accent1 22 3 2 7 2 2 2" xfId="31852"/>
    <cellStyle name="40% - Accent1 22 3 2 7 2 3" xfId="24345"/>
    <cellStyle name="40% - Accent1 22 3 2 7 3" xfId="12032"/>
    <cellStyle name="40% - Accent1 22 3 2 7 3 2" xfId="28238"/>
    <cellStyle name="40% - Accent1 22 3 2 7 4" xfId="20675"/>
    <cellStyle name="40% - Accent1 22 3 2 8" xfId="4894"/>
    <cellStyle name="40% - Accent1 22 3 2 8 2" xfId="8562"/>
    <cellStyle name="40% - Accent1 22 3 2 8 2 2" xfId="16069"/>
    <cellStyle name="40% - Accent1 22 3 2 8 2 2 2" xfId="32275"/>
    <cellStyle name="40% - Accent1 22 3 2 8 2 3" xfId="24768"/>
    <cellStyle name="40% - Accent1 22 3 2 8 3" xfId="12454"/>
    <cellStyle name="40% - Accent1 22 3 2 8 3 2" xfId="28660"/>
    <cellStyle name="40% - Accent1 22 3 2 8 4" xfId="21100"/>
    <cellStyle name="40% - Accent1 22 3 2 9" xfId="5380"/>
    <cellStyle name="40% - Accent1 22 3 2 9 2" xfId="12929"/>
    <cellStyle name="40% - Accent1 22 3 2 9 2 2" xfId="29135"/>
    <cellStyle name="40% - Accent1 22 3 2 9 3" xfId="21586"/>
    <cellStyle name="40% - Accent1 22 3 3" xfId="1853"/>
    <cellStyle name="40% - Accent1 22 3 3 10" xfId="18160"/>
    <cellStyle name="40% - Accent1 22 3 3 2" xfId="2362"/>
    <cellStyle name="40% - Accent1 22 3 3 2 2" xfId="3209"/>
    <cellStyle name="40% - Accent1 22 3 3 2 2 2" xfId="6991"/>
    <cellStyle name="40% - Accent1 22 3 3 2 2 2 2" xfId="14502"/>
    <cellStyle name="40% - Accent1 22 3 3 2 2 2 2 2" xfId="30708"/>
    <cellStyle name="40% - Accent1 22 3 3 2 2 2 3" xfId="23197"/>
    <cellStyle name="40% - Accent1 22 3 3 2 2 3" xfId="10902"/>
    <cellStyle name="40% - Accent1 22 3 3 2 2 3 2" xfId="27108"/>
    <cellStyle name="40% - Accent1 22 3 3 2 2 4" xfId="19431"/>
    <cellStyle name="40% - Accent1 22 3 3 2 3" xfId="6146"/>
    <cellStyle name="40% - Accent1 22 3 3 2 3 2" xfId="13658"/>
    <cellStyle name="40% - Accent1 22 3 3 2 3 2 2" xfId="29864"/>
    <cellStyle name="40% - Accent1 22 3 3 2 3 3" xfId="22352"/>
    <cellStyle name="40% - Accent1 22 3 3 2 4" xfId="10058"/>
    <cellStyle name="40% - Accent1 22 3 3 2 4 2" xfId="26264"/>
    <cellStyle name="40% - Accent1 22 3 3 2 5" xfId="18586"/>
    <cellStyle name="40% - Accent1 22 3 3 3" xfId="2784"/>
    <cellStyle name="40% - Accent1 22 3 3 3 2" xfId="6568"/>
    <cellStyle name="40% - Accent1 22 3 3 3 2 2" xfId="14080"/>
    <cellStyle name="40% - Accent1 22 3 3 3 2 2 2" xfId="30286"/>
    <cellStyle name="40% - Accent1 22 3 3 3 2 3" xfId="22774"/>
    <cellStyle name="40% - Accent1 22 3 3 3 3" xfId="10480"/>
    <cellStyle name="40% - Accent1 22 3 3 3 3 2" xfId="26686"/>
    <cellStyle name="40% - Accent1 22 3 3 3 4" xfId="19008"/>
    <cellStyle name="40% - Accent1 22 3 3 4" xfId="3715"/>
    <cellStyle name="40% - Accent1 22 3 3 4 2" xfId="7425"/>
    <cellStyle name="40% - Accent1 22 3 3 4 2 2" xfId="14934"/>
    <cellStyle name="40% - Accent1 22 3 3 4 2 2 2" xfId="31140"/>
    <cellStyle name="40% - Accent1 22 3 3 4 2 3" xfId="23631"/>
    <cellStyle name="40% - Accent1 22 3 3 4 3" xfId="11325"/>
    <cellStyle name="40% - Accent1 22 3 3 4 3 2" xfId="27531"/>
    <cellStyle name="40% - Accent1 22 3 3 4 4" xfId="19926"/>
    <cellStyle name="40% - Accent1 22 3 3 5" xfId="4184"/>
    <cellStyle name="40% - Accent1 22 3 3 5 2" xfId="7854"/>
    <cellStyle name="40% - Accent1 22 3 3 5 2 2" xfId="15361"/>
    <cellStyle name="40% - Accent1 22 3 3 5 2 2 2" xfId="31567"/>
    <cellStyle name="40% - Accent1 22 3 3 5 2 3" xfId="24060"/>
    <cellStyle name="40% - Accent1 22 3 3 5 3" xfId="11747"/>
    <cellStyle name="40% - Accent1 22 3 3 5 3 2" xfId="27953"/>
    <cellStyle name="40% - Accent1 22 3 3 5 4" xfId="20390"/>
    <cellStyle name="40% - Accent1 22 3 3 6" xfId="4609"/>
    <cellStyle name="40% - Accent1 22 3 3 6 2" xfId="8279"/>
    <cellStyle name="40% - Accent1 22 3 3 6 2 2" xfId="15786"/>
    <cellStyle name="40% - Accent1 22 3 3 6 2 2 2" xfId="31992"/>
    <cellStyle name="40% - Accent1 22 3 3 6 2 3" xfId="24485"/>
    <cellStyle name="40% - Accent1 22 3 3 6 3" xfId="12172"/>
    <cellStyle name="40% - Accent1 22 3 3 6 3 2" xfId="28378"/>
    <cellStyle name="40% - Accent1 22 3 3 6 4" xfId="20815"/>
    <cellStyle name="40% - Accent1 22 3 3 7" xfId="5036"/>
    <cellStyle name="40% - Accent1 22 3 3 7 2" xfId="8702"/>
    <cellStyle name="40% - Accent1 22 3 3 7 2 2" xfId="16209"/>
    <cellStyle name="40% - Accent1 22 3 3 7 2 2 2" xfId="32415"/>
    <cellStyle name="40% - Accent1 22 3 3 7 2 3" xfId="24908"/>
    <cellStyle name="40% - Accent1 22 3 3 7 3" xfId="12594"/>
    <cellStyle name="40% - Accent1 22 3 3 7 3 2" xfId="28800"/>
    <cellStyle name="40% - Accent1 22 3 3 7 4" xfId="21242"/>
    <cellStyle name="40% - Accent1 22 3 3 8" xfId="5708"/>
    <cellStyle name="40% - Accent1 22 3 3 8 2" xfId="13223"/>
    <cellStyle name="40% - Accent1 22 3 3 8 2 2" xfId="29429"/>
    <cellStyle name="40% - Accent1 22 3 3 8 3" xfId="21914"/>
    <cellStyle name="40% - Accent1 22 3 3 9" xfId="9635"/>
    <cellStyle name="40% - Accent1 22 3 3 9 2" xfId="25841"/>
    <cellStyle name="40% - Accent1 22 3 4" xfId="2089"/>
    <cellStyle name="40% - Accent1 22 3 4 2" xfId="3002"/>
    <cellStyle name="40% - Accent1 22 3 4 2 2" xfId="6784"/>
    <cellStyle name="40% - Accent1 22 3 4 2 2 2" xfId="14295"/>
    <cellStyle name="40% - Accent1 22 3 4 2 2 2 2" xfId="30501"/>
    <cellStyle name="40% - Accent1 22 3 4 2 2 3" xfId="22990"/>
    <cellStyle name="40% - Accent1 22 3 4 2 3" xfId="10695"/>
    <cellStyle name="40% - Accent1 22 3 4 2 3 2" xfId="26901"/>
    <cellStyle name="40% - Accent1 22 3 4 2 4" xfId="19224"/>
    <cellStyle name="40% - Accent1 22 3 4 3" xfId="5928"/>
    <cellStyle name="40% - Accent1 22 3 4 3 2" xfId="13442"/>
    <cellStyle name="40% - Accent1 22 3 4 3 2 2" xfId="29648"/>
    <cellStyle name="40% - Accent1 22 3 4 3 3" xfId="22134"/>
    <cellStyle name="40% - Accent1 22 3 4 4" xfId="9851"/>
    <cellStyle name="40% - Accent1 22 3 4 4 2" xfId="26057"/>
    <cellStyle name="40% - Accent1 22 3 4 5" xfId="18378"/>
    <cellStyle name="40% - Accent1 22 3 5" xfId="2577"/>
    <cellStyle name="40% - Accent1 22 3 5 2" xfId="6361"/>
    <cellStyle name="40% - Accent1 22 3 5 2 2" xfId="13873"/>
    <cellStyle name="40% - Accent1 22 3 5 2 2 2" xfId="30079"/>
    <cellStyle name="40% - Accent1 22 3 5 2 3" xfId="22567"/>
    <cellStyle name="40% - Accent1 22 3 5 3" xfId="10273"/>
    <cellStyle name="40% - Accent1 22 3 5 3 2" xfId="26479"/>
    <cellStyle name="40% - Accent1 22 3 5 4" xfId="18801"/>
    <cellStyle name="40% - Accent1 22 3 6" xfId="3453"/>
    <cellStyle name="40% - Accent1 22 3 6 2" xfId="7211"/>
    <cellStyle name="40% - Accent1 22 3 6 2 2" xfId="14721"/>
    <cellStyle name="40% - Accent1 22 3 6 2 2 2" xfId="30927"/>
    <cellStyle name="40% - Accent1 22 3 6 2 3" xfId="23417"/>
    <cellStyle name="40% - Accent1 22 3 6 3" xfId="11118"/>
    <cellStyle name="40% - Accent1 22 3 6 3 2" xfId="27324"/>
    <cellStyle name="40% - Accent1 22 3 6 4" xfId="19671"/>
    <cellStyle name="40% - Accent1 22 3 7" xfId="3977"/>
    <cellStyle name="40% - Accent1 22 3 7 2" xfId="7647"/>
    <cellStyle name="40% - Accent1 22 3 7 2 2" xfId="15154"/>
    <cellStyle name="40% - Accent1 22 3 7 2 2 2" xfId="31360"/>
    <cellStyle name="40% - Accent1 22 3 7 2 3" xfId="23853"/>
    <cellStyle name="40% - Accent1 22 3 7 3" xfId="11540"/>
    <cellStyle name="40% - Accent1 22 3 7 3 2" xfId="27746"/>
    <cellStyle name="40% - Accent1 22 3 7 4" xfId="20183"/>
    <cellStyle name="40% - Accent1 22 3 8" xfId="4402"/>
    <cellStyle name="40% - Accent1 22 3 8 2" xfId="8072"/>
    <cellStyle name="40% - Accent1 22 3 8 2 2" xfId="15579"/>
    <cellStyle name="40% - Accent1 22 3 8 2 2 2" xfId="31785"/>
    <cellStyle name="40% - Accent1 22 3 8 2 3" xfId="24278"/>
    <cellStyle name="40% - Accent1 22 3 8 3" xfId="11965"/>
    <cellStyle name="40% - Accent1 22 3 8 3 2" xfId="28171"/>
    <cellStyle name="40% - Accent1 22 3 8 4" xfId="20608"/>
    <cellStyle name="40% - Accent1 22 3 9" xfId="4826"/>
    <cellStyle name="40% - Accent1 22 3 9 2" xfId="8495"/>
    <cellStyle name="40% - Accent1 22 3 9 2 2" xfId="16002"/>
    <cellStyle name="40% - Accent1 22 3 9 2 2 2" xfId="32208"/>
    <cellStyle name="40% - Accent1 22 3 9 2 3" xfId="24701"/>
    <cellStyle name="40% - Accent1 22 3 9 3" xfId="12387"/>
    <cellStyle name="40% - Accent1 22 3 9 3 2" xfId="28593"/>
    <cellStyle name="40% - Accent1 22 3 9 4" xfId="21032"/>
    <cellStyle name="40% - Accent1 22 4" xfId="541"/>
    <cellStyle name="40% - Accent1 22 4 10" xfId="9451"/>
    <cellStyle name="40% - Accent1 22 4 10 2" xfId="25657"/>
    <cellStyle name="40% - Accent1 22 4 11" xfId="17969"/>
    <cellStyle name="40% - Accent1 22 4 2" xfId="1854"/>
    <cellStyle name="40% - Accent1 22 4 2 10" xfId="18161"/>
    <cellStyle name="40% - Accent1 22 4 2 2" xfId="2363"/>
    <cellStyle name="40% - Accent1 22 4 2 2 2" xfId="3210"/>
    <cellStyle name="40% - Accent1 22 4 2 2 2 2" xfId="6992"/>
    <cellStyle name="40% - Accent1 22 4 2 2 2 2 2" xfId="14503"/>
    <cellStyle name="40% - Accent1 22 4 2 2 2 2 2 2" xfId="30709"/>
    <cellStyle name="40% - Accent1 22 4 2 2 2 2 3" xfId="23198"/>
    <cellStyle name="40% - Accent1 22 4 2 2 2 3" xfId="10903"/>
    <cellStyle name="40% - Accent1 22 4 2 2 2 3 2" xfId="27109"/>
    <cellStyle name="40% - Accent1 22 4 2 2 2 4" xfId="19432"/>
    <cellStyle name="40% - Accent1 22 4 2 2 3" xfId="6147"/>
    <cellStyle name="40% - Accent1 22 4 2 2 3 2" xfId="13659"/>
    <cellStyle name="40% - Accent1 22 4 2 2 3 2 2" xfId="29865"/>
    <cellStyle name="40% - Accent1 22 4 2 2 3 3" xfId="22353"/>
    <cellStyle name="40% - Accent1 22 4 2 2 4" xfId="10059"/>
    <cellStyle name="40% - Accent1 22 4 2 2 4 2" xfId="26265"/>
    <cellStyle name="40% - Accent1 22 4 2 2 5" xfId="18587"/>
    <cellStyle name="40% - Accent1 22 4 2 3" xfId="2785"/>
    <cellStyle name="40% - Accent1 22 4 2 3 2" xfId="6569"/>
    <cellStyle name="40% - Accent1 22 4 2 3 2 2" xfId="14081"/>
    <cellStyle name="40% - Accent1 22 4 2 3 2 2 2" xfId="30287"/>
    <cellStyle name="40% - Accent1 22 4 2 3 2 3" xfId="22775"/>
    <cellStyle name="40% - Accent1 22 4 2 3 3" xfId="10481"/>
    <cellStyle name="40% - Accent1 22 4 2 3 3 2" xfId="26687"/>
    <cellStyle name="40% - Accent1 22 4 2 3 4" xfId="19009"/>
    <cellStyle name="40% - Accent1 22 4 2 4" xfId="3716"/>
    <cellStyle name="40% - Accent1 22 4 2 4 2" xfId="7426"/>
    <cellStyle name="40% - Accent1 22 4 2 4 2 2" xfId="14935"/>
    <cellStyle name="40% - Accent1 22 4 2 4 2 2 2" xfId="31141"/>
    <cellStyle name="40% - Accent1 22 4 2 4 2 3" xfId="23632"/>
    <cellStyle name="40% - Accent1 22 4 2 4 3" xfId="11326"/>
    <cellStyle name="40% - Accent1 22 4 2 4 3 2" xfId="27532"/>
    <cellStyle name="40% - Accent1 22 4 2 4 4" xfId="19927"/>
    <cellStyle name="40% - Accent1 22 4 2 5" xfId="4185"/>
    <cellStyle name="40% - Accent1 22 4 2 5 2" xfId="7855"/>
    <cellStyle name="40% - Accent1 22 4 2 5 2 2" xfId="15362"/>
    <cellStyle name="40% - Accent1 22 4 2 5 2 2 2" xfId="31568"/>
    <cellStyle name="40% - Accent1 22 4 2 5 2 3" xfId="24061"/>
    <cellStyle name="40% - Accent1 22 4 2 5 3" xfId="11748"/>
    <cellStyle name="40% - Accent1 22 4 2 5 3 2" xfId="27954"/>
    <cellStyle name="40% - Accent1 22 4 2 5 4" xfId="20391"/>
    <cellStyle name="40% - Accent1 22 4 2 6" xfId="4610"/>
    <cellStyle name="40% - Accent1 22 4 2 6 2" xfId="8280"/>
    <cellStyle name="40% - Accent1 22 4 2 6 2 2" xfId="15787"/>
    <cellStyle name="40% - Accent1 22 4 2 6 2 2 2" xfId="31993"/>
    <cellStyle name="40% - Accent1 22 4 2 6 2 3" xfId="24486"/>
    <cellStyle name="40% - Accent1 22 4 2 6 3" xfId="12173"/>
    <cellStyle name="40% - Accent1 22 4 2 6 3 2" xfId="28379"/>
    <cellStyle name="40% - Accent1 22 4 2 6 4" xfId="20816"/>
    <cellStyle name="40% - Accent1 22 4 2 7" xfId="5037"/>
    <cellStyle name="40% - Accent1 22 4 2 7 2" xfId="8703"/>
    <cellStyle name="40% - Accent1 22 4 2 7 2 2" xfId="16210"/>
    <cellStyle name="40% - Accent1 22 4 2 7 2 2 2" xfId="32416"/>
    <cellStyle name="40% - Accent1 22 4 2 7 2 3" xfId="24909"/>
    <cellStyle name="40% - Accent1 22 4 2 7 3" xfId="12595"/>
    <cellStyle name="40% - Accent1 22 4 2 7 3 2" xfId="28801"/>
    <cellStyle name="40% - Accent1 22 4 2 7 4" xfId="21243"/>
    <cellStyle name="40% - Accent1 22 4 2 8" xfId="5709"/>
    <cellStyle name="40% - Accent1 22 4 2 8 2" xfId="13224"/>
    <cellStyle name="40% - Accent1 22 4 2 8 2 2" xfId="29430"/>
    <cellStyle name="40% - Accent1 22 4 2 8 3" xfId="21915"/>
    <cellStyle name="40% - Accent1 22 4 2 9" xfId="9636"/>
    <cellStyle name="40% - Accent1 22 4 2 9 2" xfId="25842"/>
    <cellStyle name="40% - Accent1 22 4 3" xfId="2112"/>
    <cellStyle name="40% - Accent1 22 4 3 2" xfId="3025"/>
    <cellStyle name="40% - Accent1 22 4 3 2 2" xfId="6807"/>
    <cellStyle name="40% - Accent1 22 4 3 2 2 2" xfId="14318"/>
    <cellStyle name="40% - Accent1 22 4 3 2 2 2 2" xfId="30524"/>
    <cellStyle name="40% - Accent1 22 4 3 2 2 3" xfId="23013"/>
    <cellStyle name="40% - Accent1 22 4 3 2 3" xfId="10718"/>
    <cellStyle name="40% - Accent1 22 4 3 2 3 2" xfId="26924"/>
    <cellStyle name="40% - Accent1 22 4 3 2 4" xfId="19247"/>
    <cellStyle name="40% - Accent1 22 4 3 3" xfId="5951"/>
    <cellStyle name="40% - Accent1 22 4 3 3 2" xfId="13465"/>
    <cellStyle name="40% - Accent1 22 4 3 3 2 2" xfId="29671"/>
    <cellStyle name="40% - Accent1 22 4 3 3 3" xfId="22157"/>
    <cellStyle name="40% - Accent1 22 4 3 4" xfId="9874"/>
    <cellStyle name="40% - Accent1 22 4 3 4 2" xfId="26080"/>
    <cellStyle name="40% - Accent1 22 4 3 5" xfId="18401"/>
    <cellStyle name="40% - Accent1 22 4 4" xfId="2600"/>
    <cellStyle name="40% - Accent1 22 4 4 2" xfId="6384"/>
    <cellStyle name="40% - Accent1 22 4 4 2 2" xfId="13896"/>
    <cellStyle name="40% - Accent1 22 4 4 2 2 2" xfId="30102"/>
    <cellStyle name="40% - Accent1 22 4 4 2 3" xfId="22590"/>
    <cellStyle name="40% - Accent1 22 4 4 3" xfId="10296"/>
    <cellStyle name="40% - Accent1 22 4 4 3 2" xfId="26502"/>
    <cellStyle name="40% - Accent1 22 4 4 4" xfId="18824"/>
    <cellStyle name="40% - Accent1 22 4 5" xfId="3476"/>
    <cellStyle name="40% - Accent1 22 4 5 2" xfId="7234"/>
    <cellStyle name="40% - Accent1 22 4 5 2 2" xfId="14744"/>
    <cellStyle name="40% - Accent1 22 4 5 2 2 2" xfId="30950"/>
    <cellStyle name="40% - Accent1 22 4 5 2 3" xfId="23440"/>
    <cellStyle name="40% - Accent1 22 4 5 3" xfId="11141"/>
    <cellStyle name="40% - Accent1 22 4 5 3 2" xfId="27347"/>
    <cellStyle name="40% - Accent1 22 4 5 4" xfId="19694"/>
    <cellStyle name="40% - Accent1 22 4 6" xfId="4000"/>
    <cellStyle name="40% - Accent1 22 4 6 2" xfId="7670"/>
    <cellStyle name="40% - Accent1 22 4 6 2 2" xfId="15177"/>
    <cellStyle name="40% - Accent1 22 4 6 2 2 2" xfId="31383"/>
    <cellStyle name="40% - Accent1 22 4 6 2 3" xfId="23876"/>
    <cellStyle name="40% - Accent1 22 4 6 3" xfId="11563"/>
    <cellStyle name="40% - Accent1 22 4 6 3 2" xfId="27769"/>
    <cellStyle name="40% - Accent1 22 4 6 4" xfId="20206"/>
    <cellStyle name="40% - Accent1 22 4 7" xfId="4425"/>
    <cellStyle name="40% - Accent1 22 4 7 2" xfId="8095"/>
    <cellStyle name="40% - Accent1 22 4 7 2 2" xfId="15602"/>
    <cellStyle name="40% - Accent1 22 4 7 2 2 2" xfId="31808"/>
    <cellStyle name="40% - Accent1 22 4 7 2 3" xfId="24301"/>
    <cellStyle name="40% - Accent1 22 4 7 3" xfId="11988"/>
    <cellStyle name="40% - Accent1 22 4 7 3 2" xfId="28194"/>
    <cellStyle name="40% - Accent1 22 4 7 4" xfId="20631"/>
    <cellStyle name="40% - Accent1 22 4 8" xfId="4850"/>
    <cellStyle name="40% - Accent1 22 4 8 2" xfId="8518"/>
    <cellStyle name="40% - Accent1 22 4 8 2 2" xfId="16025"/>
    <cellStyle name="40% - Accent1 22 4 8 2 2 2" xfId="32231"/>
    <cellStyle name="40% - Accent1 22 4 8 2 3" xfId="24724"/>
    <cellStyle name="40% - Accent1 22 4 8 3" xfId="12410"/>
    <cellStyle name="40% - Accent1 22 4 8 3 2" xfId="28616"/>
    <cellStyle name="40% - Accent1 22 4 8 4" xfId="21056"/>
    <cellStyle name="40% - Accent1 22 4 9" xfId="5336"/>
    <cellStyle name="40% - Accent1 22 4 9 2" xfId="12885"/>
    <cellStyle name="40% - Accent1 22 4 9 2 2" xfId="29091"/>
    <cellStyle name="40% - Accent1 22 4 9 3" xfId="21542"/>
    <cellStyle name="40% - Accent1 22 5" xfId="1360"/>
    <cellStyle name="40% - Accent1 22 6" xfId="1855"/>
    <cellStyle name="40% - Accent1 22 6 10" xfId="18162"/>
    <cellStyle name="40% - Accent1 22 6 2" xfId="2364"/>
    <cellStyle name="40% - Accent1 22 6 2 2" xfId="3211"/>
    <cellStyle name="40% - Accent1 22 6 2 2 2" xfId="6993"/>
    <cellStyle name="40% - Accent1 22 6 2 2 2 2" xfId="14504"/>
    <cellStyle name="40% - Accent1 22 6 2 2 2 2 2" xfId="30710"/>
    <cellStyle name="40% - Accent1 22 6 2 2 2 3" xfId="23199"/>
    <cellStyle name="40% - Accent1 22 6 2 2 3" xfId="10904"/>
    <cellStyle name="40% - Accent1 22 6 2 2 3 2" xfId="27110"/>
    <cellStyle name="40% - Accent1 22 6 2 2 4" xfId="19433"/>
    <cellStyle name="40% - Accent1 22 6 2 3" xfId="6148"/>
    <cellStyle name="40% - Accent1 22 6 2 3 2" xfId="13660"/>
    <cellStyle name="40% - Accent1 22 6 2 3 2 2" xfId="29866"/>
    <cellStyle name="40% - Accent1 22 6 2 3 3" xfId="22354"/>
    <cellStyle name="40% - Accent1 22 6 2 4" xfId="10060"/>
    <cellStyle name="40% - Accent1 22 6 2 4 2" xfId="26266"/>
    <cellStyle name="40% - Accent1 22 6 2 5" xfId="18588"/>
    <cellStyle name="40% - Accent1 22 6 3" xfId="2786"/>
    <cellStyle name="40% - Accent1 22 6 3 2" xfId="6570"/>
    <cellStyle name="40% - Accent1 22 6 3 2 2" xfId="14082"/>
    <cellStyle name="40% - Accent1 22 6 3 2 2 2" xfId="30288"/>
    <cellStyle name="40% - Accent1 22 6 3 2 3" xfId="22776"/>
    <cellStyle name="40% - Accent1 22 6 3 3" xfId="10482"/>
    <cellStyle name="40% - Accent1 22 6 3 3 2" xfId="26688"/>
    <cellStyle name="40% - Accent1 22 6 3 4" xfId="19010"/>
    <cellStyle name="40% - Accent1 22 6 4" xfId="3717"/>
    <cellStyle name="40% - Accent1 22 6 4 2" xfId="7427"/>
    <cellStyle name="40% - Accent1 22 6 4 2 2" xfId="14936"/>
    <cellStyle name="40% - Accent1 22 6 4 2 2 2" xfId="31142"/>
    <cellStyle name="40% - Accent1 22 6 4 2 3" xfId="23633"/>
    <cellStyle name="40% - Accent1 22 6 4 3" xfId="11327"/>
    <cellStyle name="40% - Accent1 22 6 4 3 2" xfId="27533"/>
    <cellStyle name="40% - Accent1 22 6 4 4" xfId="19928"/>
    <cellStyle name="40% - Accent1 22 6 5" xfId="4186"/>
    <cellStyle name="40% - Accent1 22 6 5 2" xfId="7856"/>
    <cellStyle name="40% - Accent1 22 6 5 2 2" xfId="15363"/>
    <cellStyle name="40% - Accent1 22 6 5 2 2 2" xfId="31569"/>
    <cellStyle name="40% - Accent1 22 6 5 2 3" xfId="24062"/>
    <cellStyle name="40% - Accent1 22 6 5 3" xfId="11749"/>
    <cellStyle name="40% - Accent1 22 6 5 3 2" xfId="27955"/>
    <cellStyle name="40% - Accent1 22 6 5 4" xfId="20392"/>
    <cellStyle name="40% - Accent1 22 6 6" xfId="4611"/>
    <cellStyle name="40% - Accent1 22 6 6 2" xfId="8281"/>
    <cellStyle name="40% - Accent1 22 6 6 2 2" xfId="15788"/>
    <cellStyle name="40% - Accent1 22 6 6 2 2 2" xfId="31994"/>
    <cellStyle name="40% - Accent1 22 6 6 2 3" xfId="24487"/>
    <cellStyle name="40% - Accent1 22 6 6 3" xfId="12174"/>
    <cellStyle name="40% - Accent1 22 6 6 3 2" xfId="28380"/>
    <cellStyle name="40% - Accent1 22 6 6 4" xfId="20817"/>
    <cellStyle name="40% - Accent1 22 6 7" xfId="5038"/>
    <cellStyle name="40% - Accent1 22 6 7 2" xfId="8704"/>
    <cellStyle name="40% - Accent1 22 6 7 2 2" xfId="16211"/>
    <cellStyle name="40% - Accent1 22 6 7 2 2 2" xfId="32417"/>
    <cellStyle name="40% - Accent1 22 6 7 2 3" xfId="24910"/>
    <cellStyle name="40% - Accent1 22 6 7 3" xfId="12596"/>
    <cellStyle name="40% - Accent1 22 6 7 3 2" xfId="28802"/>
    <cellStyle name="40% - Accent1 22 6 7 4" xfId="21244"/>
    <cellStyle name="40% - Accent1 22 6 8" xfId="5710"/>
    <cellStyle name="40% - Accent1 22 6 8 2" xfId="13225"/>
    <cellStyle name="40% - Accent1 22 6 8 2 2" xfId="29431"/>
    <cellStyle name="40% - Accent1 22 6 8 3" xfId="21916"/>
    <cellStyle name="40% - Accent1 22 6 9" xfId="9637"/>
    <cellStyle name="40% - Accent1 22 6 9 2" xfId="25843"/>
    <cellStyle name="40% - Accent1 22 7" xfId="2045"/>
    <cellStyle name="40% - Accent1 22 7 2" xfId="2958"/>
    <cellStyle name="40% - Accent1 22 7 2 2" xfId="6740"/>
    <cellStyle name="40% - Accent1 22 7 2 2 2" xfId="14251"/>
    <cellStyle name="40% - Accent1 22 7 2 2 2 2" xfId="30457"/>
    <cellStyle name="40% - Accent1 22 7 2 2 3" xfId="22946"/>
    <cellStyle name="40% - Accent1 22 7 2 3" xfId="10651"/>
    <cellStyle name="40% - Accent1 22 7 2 3 2" xfId="26857"/>
    <cellStyle name="40% - Accent1 22 7 2 4" xfId="19180"/>
    <cellStyle name="40% - Accent1 22 7 3" xfId="5884"/>
    <cellStyle name="40% - Accent1 22 7 3 2" xfId="13398"/>
    <cellStyle name="40% - Accent1 22 7 3 2 2" xfId="29604"/>
    <cellStyle name="40% - Accent1 22 7 3 3" xfId="22090"/>
    <cellStyle name="40% - Accent1 22 7 4" xfId="9807"/>
    <cellStyle name="40% - Accent1 22 7 4 2" xfId="26013"/>
    <cellStyle name="40% - Accent1 22 7 5" xfId="18334"/>
    <cellStyle name="40% - Accent1 22 8" xfId="2533"/>
    <cellStyle name="40% - Accent1 22 8 2" xfId="6317"/>
    <cellStyle name="40% - Accent1 22 8 2 2" xfId="13829"/>
    <cellStyle name="40% - Accent1 22 8 2 2 2" xfId="30035"/>
    <cellStyle name="40% - Accent1 22 8 2 3" xfId="22523"/>
    <cellStyle name="40% - Accent1 22 8 3" xfId="10229"/>
    <cellStyle name="40% - Accent1 22 8 3 2" xfId="26435"/>
    <cellStyle name="40% - Accent1 22 8 4" xfId="18757"/>
    <cellStyle name="40% - Accent1 22 9" xfId="3409"/>
    <cellStyle name="40% - Accent1 22 9 2" xfId="7167"/>
    <cellStyle name="40% - Accent1 22 9 2 2" xfId="14677"/>
    <cellStyle name="40% - Accent1 22 9 2 2 2" xfId="30883"/>
    <cellStyle name="40% - Accent1 22 9 2 3" xfId="23373"/>
    <cellStyle name="40% - Accent1 22 9 3" xfId="11074"/>
    <cellStyle name="40% - Accent1 22 9 3 2" xfId="27280"/>
    <cellStyle name="40% - Accent1 22 9 4" xfId="19627"/>
    <cellStyle name="40% - Accent1 23" xfId="875"/>
    <cellStyle name="40% - Accent1 24" xfId="1801"/>
    <cellStyle name="40% - Accent1 24 10" xfId="18108"/>
    <cellStyle name="40% - Accent1 24 2" xfId="2310"/>
    <cellStyle name="40% - Accent1 24 2 2" xfId="3157"/>
    <cellStyle name="40% - Accent1 24 2 2 2" xfId="6939"/>
    <cellStyle name="40% - Accent1 24 2 2 2 2" xfId="14450"/>
    <cellStyle name="40% - Accent1 24 2 2 2 2 2" xfId="30656"/>
    <cellStyle name="40% - Accent1 24 2 2 2 3" xfId="23145"/>
    <cellStyle name="40% - Accent1 24 2 2 3" xfId="10850"/>
    <cellStyle name="40% - Accent1 24 2 2 3 2" xfId="27056"/>
    <cellStyle name="40% - Accent1 24 2 2 4" xfId="19379"/>
    <cellStyle name="40% - Accent1 24 2 3" xfId="6094"/>
    <cellStyle name="40% - Accent1 24 2 3 2" xfId="13606"/>
    <cellStyle name="40% - Accent1 24 2 3 2 2" xfId="29812"/>
    <cellStyle name="40% - Accent1 24 2 3 3" xfId="22300"/>
    <cellStyle name="40% - Accent1 24 2 4" xfId="10006"/>
    <cellStyle name="40% - Accent1 24 2 4 2" xfId="26212"/>
    <cellStyle name="40% - Accent1 24 2 5" xfId="18534"/>
    <cellStyle name="40% - Accent1 24 3" xfId="2732"/>
    <cellStyle name="40% - Accent1 24 3 2" xfId="6516"/>
    <cellStyle name="40% - Accent1 24 3 2 2" xfId="14028"/>
    <cellStyle name="40% - Accent1 24 3 2 2 2" xfId="30234"/>
    <cellStyle name="40% - Accent1 24 3 2 3" xfId="22722"/>
    <cellStyle name="40% - Accent1 24 3 3" xfId="10428"/>
    <cellStyle name="40% - Accent1 24 3 3 2" xfId="26634"/>
    <cellStyle name="40% - Accent1 24 3 4" xfId="18956"/>
    <cellStyle name="40% - Accent1 24 4" xfId="3663"/>
    <cellStyle name="40% - Accent1 24 4 2" xfId="7373"/>
    <cellStyle name="40% - Accent1 24 4 2 2" xfId="14882"/>
    <cellStyle name="40% - Accent1 24 4 2 2 2" xfId="31088"/>
    <cellStyle name="40% - Accent1 24 4 2 3" xfId="23579"/>
    <cellStyle name="40% - Accent1 24 4 3" xfId="11273"/>
    <cellStyle name="40% - Accent1 24 4 3 2" xfId="27479"/>
    <cellStyle name="40% - Accent1 24 4 4" xfId="19874"/>
    <cellStyle name="40% - Accent1 24 5" xfId="4132"/>
    <cellStyle name="40% - Accent1 24 5 2" xfId="7802"/>
    <cellStyle name="40% - Accent1 24 5 2 2" xfId="15309"/>
    <cellStyle name="40% - Accent1 24 5 2 2 2" xfId="31515"/>
    <cellStyle name="40% - Accent1 24 5 2 3" xfId="24008"/>
    <cellStyle name="40% - Accent1 24 5 3" xfId="11695"/>
    <cellStyle name="40% - Accent1 24 5 3 2" xfId="27901"/>
    <cellStyle name="40% - Accent1 24 5 4" xfId="20338"/>
    <cellStyle name="40% - Accent1 24 6" xfId="4557"/>
    <cellStyle name="40% - Accent1 24 6 2" xfId="8227"/>
    <cellStyle name="40% - Accent1 24 6 2 2" xfId="15734"/>
    <cellStyle name="40% - Accent1 24 6 2 2 2" xfId="31940"/>
    <cellStyle name="40% - Accent1 24 6 2 3" xfId="24433"/>
    <cellStyle name="40% - Accent1 24 6 3" xfId="12120"/>
    <cellStyle name="40% - Accent1 24 6 3 2" xfId="28326"/>
    <cellStyle name="40% - Accent1 24 6 4" xfId="20763"/>
    <cellStyle name="40% - Accent1 24 7" xfId="4984"/>
    <cellStyle name="40% - Accent1 24 7 2" xfId="8650"/>
    <cellStyle name="40% - Accent1 24 7 2 2" xfId="16157"/>
    <cellStyle name="40% - Accent1 24 7 2 2 2" xfId="32363"/>
    <cellStyle name="40% - Accent1 24 7 2 3" xfId="24856"/>
    <cellStyle name="40% - Accent1 24 7 3" xfId="12542"/>
    <cellStyle name="40% - Accent1 24 7 3 2" xfId="28748"/>
    <cellStyle name="40% - Accent1 24 7 4" xfId="21190"/>
    <cellStyle name="40% - Accent1 24 8" xfId="5656"/>
    <cellStyle name="40% - Accent1 24 8 2" xfId="13171"/>
    <cellStyle name="40% - Accent1 24 8 2 2" xfId="29377"/>
    <cellStyle name="40% - Accent1 24 8 3" xfId="21862"/>
    <cellStyle name="40% - Accent1 24 9" xfId="9583"/>
    <cellStyle name="40% - Accent1 24 9 2" xfId="25789"/>
    <cellStyle name="40% - Accent1 25" xfId="125"/>
    <cellStyle name="40% - Accent1 3" xfId="138"/>
    <cellStyle name="40% - Accent1 3 2" xfId="1373"/>
    <cellStyle name="40% - Accent1 3 3" xfId="862"/>
    <cellStyle name="40% - Accent1 4" xfId="139"/>
    <cellStyle name="40% - Accent1 4 2" xfId="1374"/>
    <cellStyle name="40% - Accent1 4 3" xfId="861"/>
    <cellStyle name="40% - Accent1 5" xfId="140"/>
    <cellStyle name="40% - Accent1 5 2" xfId="1375"/>
    <cellStyle name="40% - Accent1 5 3" xfId="860"/>
    <cellStyle name="40% - Accent1 6" xfId="141"/>
    <cellStyle name="40% - Accent1 6 2" xfId="1376"/>
    <cellStyle name="40% - Accent1 6 3" xfId="859"/>
    <cellStyle name="40% - Accent1 7" xfId="142"/>
    <cellStyle name="40% - Accent1 7 2" xfId="1377"/>
    <cellStyle name="40% - Accent1 7 3" xfId="858"/>
    <cellStyle name="40% - Accent1 8" xfId="143"/>
    <cellStyle name="40% - Accent1 8 2" xfId="1378"/>
    <cellStyle name="40% - Accent1 8 3" xfId="857"/>
    <cellStyle name="40% - Accent1 9" xfId="144"/>
    <cellStyle name="40% - Accent1 9 2" xfId="1379"/>
    <cellStyle name="40% - Accent1 9 3" xfId="856"/>
    <cellStyle name="40% - Accent2" xfId="16841" builtinId="35" customBuiltin="1"/>
    <cellStyle name="40% - Accent2 10" xfId="146"/>
    <cellStyle name="40% - Accent2 10 2" xfId="1381"/>
    <cellStyle name="40% - Accent2 10 3" xfId="854"/>
    <cellStyle name="40% - Accent2 11" xfId="147"/>
    <cellStyle name="40% - Accent2 11 2" xfId="1382"/>
    <cellStyle name="40% - Accent2 11 3" xfId="853"/>
    <cellStyle name="40% - Accent2 12" xfId="148"/>
    <cellStyle name="40% - Accent2 12 2" xfId="1383"/>
    <cellStyle name="40% - Accent2 12 3" xfId="852"/>
    <cellStyle name="40% - Accent2 13" xfId="149"/>
    <cellStyle name="40% - Accent2 13 2" xfId="1384"/>
    <cellStyle name="40% - Accent2 13 3" xfId="851"/>
    <cellStyle name="40% - Accent2 14" xfId="150"/>
    <cellStyle name="40% - Accent2 14 2" xfId="1385"/>
    <cellStyle name="40% - Accent2 14 3" xfId="850"/>
    <cellStyle name="40% - Accent2 15" xfId="151"/>
    <cellStyle name="40% - Accent2 15 2" xfId="1386"/>
    <cellStyle name="40% - Accent2 15 3" xfId="849"/>
    <cellStyle name="40% - Accent2 16" xfId="152"/>
    <cellStyle name="40% - Accent2 16 2" xfId="1387"/>
    <cellStyle name="40% - Accent2 16 3" xfId="848"/>
    <cellStyle name="40% - Accent2 17" xfId="153"/>
    <cellStyle name="40% - Accent2 17 2" xfId="1388"/>
    <cellStyle name="40% - Accent2 17 3" xfId="847"/>
    <cellStyle name="40% - Accent2 18" xfId="154"/>
    <cellStyle name="40% - Accent2 18 2" xfId="1389"/>
    <cellStyle name="40% - Accent2 18 3" xfId="846"/>
    <cellStyle name="40% - Accent2 19" xfId="155"/>
    <cellStyle name="40% - Accent2 19 2" xfId="1390"/>
    <cellStyle name="40% - Accent2 19 3" xfId="845"/>
    <cellStyle name="40% - Accent2 2" xfId="156"/>
    <cellStyle name="40% - Accent2 2 2" xfId="1391"/>
    <cellStyle name="40% - Accent2 2 3" xfId="844"/>
    <cellStyle name="40% - Accent2 20" xfId="157"/>
    <cellStyle name="40% - Accent2 20 2" xfId="1392"/>
    <cellStyle name="40% - Accent2 20 3" xfId="843"/>
    <cellStyle name="40% - Accent2 21" xfId="399"/>
    <cellStyle name="40% - Accent2 21 2" xfId="669"/>
    <cellStyle name="40% - Accent2 22" xfId="461"/>
    <cellStyle name="40% - Accent2 22 10" xfId="3935"/>
    <cellStyle name="40% - Accent2 22 10 2" xfId="7605"/>
    <cellStyle name="40% - Accent2 22 10 2 2" xfId="15112"/>
    <cellStyle name="40% - Accent2 22 10 2 2 2" xfId="31318"/>
    <cellStyle name="40% - Accent2 22 10 2 3" xfId="23811"/>
    <cellStyle name="40% - Accent2 22 10 3" xfId="11498"/>
    <cellStyle name="40% - Accent2 22 10 3 2" xfId="27704"/>
    <cellStyle name="40% - Accent2 22 10 4" xfId="20141"/>
    <cellStyle name="40% - Accent2 22 11" xfId="4360"/>
    <cellStyle name="40% - Accent2 22 11 2" xfId="8030"/>
    <cellStyle name="40% - Accent2 22 11 2 2" xfId="15537"/>
    <cellStyle name="40% - Accent2 22 11 2 2 2" xfId="31743"/>
    <cellStyle name="40% - Accent2 22 11 2 3" xfId="24236"/>
    <cellStyle name="40% - Accent2 22 11 3" xfId="11923"/>
    <cellStyle name="40% - Accent2 22 11 3 2" xfId="28129"/>
    <cellStyle name="40% - Accent2 22 11 4" xfId="20566"/>
    <cellStyle name="40% - Accent2 22 12" xfId="4783"/>
    <cellStyle name="40% - Accent2 22 12 2" xfId="8452"/>
    <cellStyle name="40% - Accent2 22 12 2 2" xfId="15959"/>
    <cellStyle name="40% - Accent2 22 12 2 2 2" xfId="32165"/>
    <cellStyle name="40% - Accent2 22 12 2 3" xfId="24658"/>
    <cellStyle name="40% - Accent2 22 12 3" xfId="12345"/>
    <cellStyle name="40% - Accent2 22 12 3 2" xfId="28551"/>
    <cellStyle name="40% - Accent2 22 12 4" xfId="20989"/>
    <cellStyle name="40% - Accent2 22 13" xfId="5270"/>
    <cellStyle name="40% - Accent2 22 13 2" xfId="12819"/>
    <cellStyle name="40% - Accent2 22 13 2 2" xfId="29025"/>
    <cellStyle name="40% - Accent2 22 13 3" xfId="21476"/>
    <cellStyle name="40% - Accent2 22 14" xfId="9386"/>
    <cellStyle name="40% - Accent2 22 14 2" xfId="25592"/>
    <cellStyle name="40% - Accent2 22 15" xfId="17902"/>
    <cellStyle name="40% - Accent2 22 2" xfId="494"/>
    <cellStyle name="40% - Accent2 22 2 10" xfId="5293"/>
    <cellStyle name="40% - Accent2 22 2 10 2" xfId="12842"/>
    <cellStyle name="40% - Accent2 22 2 10 2 2" xfId="29048"/>
    <cellStyle name="40% - Accent2 22 2 10 3" xfId="21499"/>
    <cellStyle name="40% - Accent2 22 2 11" xfId="9408"/>
    <cellStyle name="40% - Accent2 22 2 11 2" xfId="25614"/>
    <cellStyle name="40% - Accent2 22 2 12" xfId="17925"/>
    <cellStyle name="40% - Accent2 22 2 2" xfId="565"/>
    <cellStyle name="40% - Accent2 22 2 2 10" xfId="9475"/>
    <cellStyle name="40% - Accent2 22 2 2 10 2" xfId="25681"/>
    <cellStyle name="40% - Accent2 22 2 2 11" xfId="17993"/>
    <cellStyle name="40% - Accent2 22 2 2 2" xfId="1856"/>
    <cellStyle name="40% - Accent2 22 2 2 2 10" xfId="18163"/>
    <cellStyle name="40% - Accent2 22 2 2 2 2" xfId="2365"/>
    <cellStyle name="40% - Accent2 22 2 2 2 2 2" xfId="3212"/>
    <cellStyle name="40% - Accent2 22 2 2 2 2 2 2" xfId="6994"/>
    <cellStyle name="40% - Accent2 22 2 2 2 2 2 2 2" xfId="14505"/>
    <cellStyle name="40% - Accent2 22 2 2 2 2 2 2 2 2" xfId="30711"/>
    <cellStyle name="40% - Accent2 22 2 2 2 2 2 2 3" xfId="23200"/>
    <cellStyle name="40% - Accent2 22 2 2 2 2 2 3" xfId="10905"/>
    <cellStyle name="40% - Accent2 22 2 2 2 2 2 3 2" xfId="27111"/>
    <cellStyle name="40% - Accent2 22 2 2 2 2 2 4" xfId="19434"/>
    <cellStyle name="40% - Accent2 22 2 2 2 2 3" xfId="6149"/>
    <cellStyle name="40% - Accent2 22 2 2 2 2 3 2" xfId="13661"/>
    <cellStyle name="40% - Accent2 22 2 2 2 2 3 2 2" xfId="29867"/>
    <cellStyle name="40% - Accent2 22 2 2 2 2 3 3" xfId="22355"/>
    <cellStyle name="40% - Accent2 22 2 2 2 2 4" xfId="10061"/>
    <cellStyle name="40% - Accent2 22 2 2 2 2 4 2" xfId="26267"/>
    <cellStyle name="40% - Accent2 22 2 2 2 2 5" xfId="18589"/>
    <cellStyle name="40% - Accent2 22 2 2 2 3" xfId="2787"/>
    <cellStyle name="40% - Accent2 22 2 2 2 3 2" xfId="6571"/>
    <cellStyle name="40% - Accent2 22 2 2 2 3 2 2" xfId="14083"/>
    <cellStyle name="40% - Accent2 22 2 2 2 3 2 2 2" xfId="30289"/>
    <cellStyle name="40% - Accent2 22 2 2 2 3 2 3" xfId="22777"/>
    <cellStyle name="40% - Accent2 22 2 2 2 3 3" xfId="10483"/>
    <cellStyle name="40% - Accent2 22 2 2 2 3 3 2" xfId="26689"/>
    <cellStyle name="40% - Accent2 22 2 2 2 3 4" xfId="19011"/>
    <cellStyle name="40% - Accent2 22 2 2 2 4" xfId="3718"/>
    <cellStyle name="40% - Accent2 22 2 2 2 4 2" xfId="7428"/>
    <cellStyle name="40% - Accent2 22 2 2 2 4 2 2" xfId="14937"/>
    <cellStyle name="40% - Accent2 22 2 2 2 4 2 2 2" xfId="31143"/>
    <cellStyle name="40% - Accent2 22 2 2 2 4 2 3" xfId="23634"/>
    <cellStyle name="40% - Accent2 22 2 2 2 4 3" xfId="11328"/>
    <cellStyle name="40% - Accent2 22 2 2 2 4 3 2" xfId="27534"/>
    <cellStyle name="40% - Accent2 22 2 2 2 4 4" xfId="19929"/>
    <cellStyle name="40% - Accent2 22 2 2 2 5" xfId="4187"/>
    <cellStyle name="40% - Accent2 22 2 2 2 5 2" xfId="7857"/>
    <cellStyle name="40% - Accent2 22 2 2 2 5 2 2" xfId="15364"/>
    <cellStyle name="40% - Accent2 22 2 2 2 5 2 2 2" xfId="31570"/>
    <cellStyle name="40% - Accent2 22 2 2 2 5 2 3" xfId="24063"/>
    <cellStyle name="40% - Accent2 22 2 2 2 5 3" xfId="11750"/>
    <cellStyle name="40% - Accent2 22 2 2 2 5 3 2" xfId="27956"/>
    <cellStyle name="40% - Accent2 22 2 2 2 5 4" xfId="20393"/>
    <cellStyle name="40% - Accent2 22 2 2 2 6" xfId="4612"/>
    <cellStyle name="40% - Accent2 22 2 2 2 6 2" xfId="8282"/>
    <cellStyle name="40% - Accent2 22 2 2 2 6 2 2" xfId="15789"/>
    <cellStyle name="40% - Accent2 22 2 2 2 6 2 2 2" xfId="31995"/>
    <cellStyle name="40% - Accent2 22 2 2 2 6 2 3" xfId="24488"/>
    <cellStyle name="40% - Accent2 22 2 2 2 6 3" xfId="12175"/>
    <cellStyle name="40% - Accent2 22 2 2 2 6 3 2" xfId="28381"/>
    <cellStyle name="40% - Accent2 22 2 2 2 6 4" xfId="20818"/>
    <cellStyle name="40% - Accent2 22 2 2 2 7" xfId="5039"/>
    <cellStyle name="40% - Accent2 22 2 2 2 7 2" xfId="8705"/>
    <cellStyle name="40% - Accent2 22 2 2 2 7 2 2" xfId="16212"/>
    <cellStyle name="40% - Accent2 22 2 2 2 7 2 2 2" xfId="32418"/>
    <cellStyle name="40% - Accent2 22 2 2 2 7 2 3" xfId="24911"/>
    <cellStyle name="40% - Accent2 22 2 2 2 7 3" xfId="12597"/>
    <cellStyle name="40% - Accent2 22 2 2 2 7 3 2" xfId="28803"/>
    <cellStyle name="40% - Accent2 22 2 2 2 7 4" xfId="21245"/>
    <cellStyle name="40% - Accent2 22 2 2 2 8" xfId="5711"/>
    <cellStyle name="40% - Accent2 22 2 2 2 8 2" xfId="13226"/>
    <cellStyle name="40% - Accent2 22 2 2 2 8 2 2" xfId="29432"/>
    <cellStyle name="40% - Accent2 22 2 2 2 8 3" xfId="21917"/>
    <cellStyle name="40% - Accent2 22 2 2 2 9" xfId="9638"/>
    <cellStyle name="40% - Accent2 22 2 2 2 9 2" xfId="25844"/>
    <cellStyle name="40% - Accent2 22 2 2 3" xfId="2136"/>
    <cellStyle name="40% - Accent2 22 2 2 3 2" xfId="3049"/>
    <cellStyle name="40% - Accent2 22 2 2 3 2 2" xfId="6831"/>
    <cellStyle name="40% - Accent2 22 2 2 3 2 2 2" xfId="14342"/>
    <cellStyle name="40% - Accent2 22 2 2 3 2 2 2 2" xfId="30548"/>
    <cellStyle name="40% - Accent2 22 2 2 3 2 2 3" xfId="23037"/>
    <cellStyle name="40% - Accent2 22 2 2 3 2 3" xfId="10742"/>
    <cellStyle name="40% - Accent2 22 2 2 3 2 3 2" xfId="26948"/>
    <cellStyle name="40% - Accent2 22 2 2 3 2 4" xfId="19271"/>
    <cellStyle name="40% - Accent2 22 2 2 3 3" xfId="5975"/>
    <cellStyle name="40% - Accent2 22 2 2 3 3 2" xfId="13489"/>
    <cellStyle name="40% - Accent2 22 2 2 3 3 2 2" xfId="29695"/>
    <cellStyle name="40% - Accent2 22 2 2 3 3 3" xfId="22181"/>
    <cellStyle name="40% - Accent2 22 2 2 3 4" xfId="9898"/>
    <cellStyle name="40% - Accent2 22 2 2 3 4 2" xfId="26104"/>
    <cellStyle name="40% - Accent2 22 2 2 3 5" xfId="18425"/>
    <cellStyle name="40% - Accent2 22 2 2 4" xfId="2624"/>
    <cellStyle name="40% - Accent2 22 2 2 4 2" xfId="6408"/>
    <cellStyle name="40% - Accent2 22 2 2 4 2 2" xfId="13920"/>
    <cellStyle name="40% - Accent2 22 2 2 4 2 2 2" xfId="30126"/>
    <cellStyle name="40% - Accent2 22 2 2 4 2 3" xfId="22614"/>
    <cellStyle name="40% - Accent2 22 2 2 4 3" xfId="10320"/>
    <cellStyle name="40% - Accent2 22 2 2 4 3 2" xfId="26526"/>
    <cellStyle name="40% - Accent2 22 2 2 4 4" xfId="18848"/>
    <cellStyle name="40% - Accent2 22 2 2 5" xfId="3500"/>
    <cellStyle name="40% - Accent2 22 2 2 5 2" xfId="7258"/>
    <cellStyle name="40% - Accent2 22 2 2 5 2 2" xfId="14768"/>
    <cellStyle name="40% - Accent2 22 2 2 5 2 2 2" xfId="30974"/>
    <cellStyle name="40% - Accent2 22 2 2 5 2 3" xfId="23464"/>
    <cellStyle name="40% - Accent2 22 2 2 5 3" xfId="11165"/>
    <cellStyle name="40% - Accent2 22 2 2 5 3 2" xfId="27371"/>
    <cellStyle name="40% - Accent2 22 2 2 5 4" xfId="19718"/>
    <cellStyle name="40% - Accent2 22 2 2 6" xfId="4024"/>
    <cellStyle name="40% - Accent2 22 2 2 6 2" xfId="7694"/>
    <cellStyle name="40% - Accent2 22 2 2 6 2 2" xfId="15201"/>
    <cellStyle name="40% - Accent2 22 2 2 6 2 2 2" xfId="31407"/>
    <cellStyle name="40% - Accent2 22 2 2 6 2 3" xfId="23900"/>
    <cellStyle name="40% - Accent2 22 2 2 6 3" xfId="11587"/>
    <cellStyle name="40% - Accent2 22 2 2 6 3 2" xfId="27793"/>
    <cellStyle name="40% - Accent2 22 2 2 6 4" xfId="20230"/>
    <cellStyle name="40% - Accent2 22 2 2 7" xfId="4449"/>
    <cellStyle name="40% - Accent2 22 2 2 7 2" xfId="8119"/>
    <cellStyle name="40% - Accent2 22 2 2 7 2 2" xfId="15626"/>
    <cellStyle name="40% - Accent2 22 2 2 7 2 2 2" xfId="31832"/>
    <cellStyle name="40% - Accent2 22 2 2 7 2 3" xfId="24325"/>
    <cellStyle name="40% - Accent2 22 2 2 7 3" xfId="12012"/>
    <cellStyle name="40% - Accent2 22 2 2 7 3 2" xfId="28218"/>
    <cellStyle name="40% - Accent2 22 2 2 7 4" xfId="20655"/>
    <cellStyle name="40% - Accent2 22 2 2 8" xfId="4874"/>
    <cellStyle name="40% - Accent2 22 2 2 8 2" xfId="8542"/>
    <cellStyle name="40% - Accent2 22 2 2 8 2 2" xfId="16049"/>
    <cellStyle name="40% - Accent2 22 2 2 8 2 2 2" xfId="32255"/>
    <cellStyle name="40% - Accent2 22 2 2 8 2 3" xfId="24748"/>
    <cellStyle name="40% - Accent2 22 2 2 8 3" xfId="12434"/>
    <cellStyle name="40% - Accent2 22 2 2 8 3 2" xfId="28640"/>
    <cellStyle name="40% - Accent2 22 2 2 8 4" xfId="21080"/>
    <cellStyle name="40% - Accent2 22 2 2 9" xfId="5360"/>
    <cellStyle name="40% - Accent2 22 2 2 9 2" xfId="12909"/>
    <cellStyle name="40% - Accent2 22 2 2 9 2 2" xfId="29115"/>
    <cellStyle name="40% - Accent2 22 2 2 9 3" xfId="21566"/>
    <cellStyle name="40% - Accent2 22 2 3" xfId="1857"/>
    <cellStyle name="40% - Accent2 22 2 3 10" xfId="18164"/>
    <cellStyle name="40% - Accent2 22 2 3 2" xfId="2366"/>
    <cellStyle name="40% - Accent2 22 2 3 2 2" xfId="3213"/>
    <cellStyle name="40% - Accent2 22 2 3 2 2 2" xfId="6995"/>
    <cellStyle name="40% - Accent2 22 2 3 2 2 2 2" xfId="14506"/>
    <cellStyle name="40% - Accent2 22 2 3 2 2 2 2 2" xfId="30712"/>
    <cellStyle name="40% - Accent2 22 2 3 2 2 2 3" xfId="23201"/>
    <cellStyle name="40% - Accent2 22 2 3 2 2 3" xfId="10906"/>
    <cellStyle name="40% - Accent2 22 2 3 2 2 3 2" xfId="27112"/>
    <cellStyle name="40% - Accent2 22 2 3 2 2 4" xfId="19435"/>
    <cellStyle name="40% - Accent2 22 2 3 2 3" xfId="6150"/>
    <cellStyle name="40% - Accent2 22 2 3 2 3 2" xfId="13662"/>
    <cellStyle name="40% - Accent2 22 2 3 2 3 2 2" xfId="29868"/>
    <cellStyle name="40% - Accent2 22 2 3 2 3 3" xfId="22356"/>
    <cellStyle name="40% - Accent2 22 2 3 2 4" xfId="10062"/>
    <cellStyle name="40% - Accent2 22 2 3 2 4 2" xfId="26268"/>
    <cellStyle name="40% - Accent2 22 2 3 2 5" xfId="18590"/>
    <cellStyle name="40% - Accent2 22 2 3 3" xfId="2788"/>
    <cellStyle name="40% - Accent2 22 2 3 3 2" xfId="6572"/>
    <cellStyle name="40% - Accent2 22 2 3 3 2 2" xfId="14084"/>
    <cellStyle name="40% - Accent2 22 2 3 3 2 2 2" xfId="30290"/>
    <cellStyle name="40% - Accent2 22 2 3 3 2 3" xfId="22778"/>
    <cellStyle name="40% - Accent2 22 2 3 3 3" xfId="10484"/>
    <cellStyle name="40% - Accent2 22 2 3 3 3 2" xfId="26690"/>
    <cellStyle name="40% - Accent2 22 2 3 3 4" xfId="19012"/>
    <cellStyle name="40% - Accent2 22 2 3 4" xfId="3719"/>
    <cellStyle name="40% - Accent2 22 2 3 4 2" xfId="7429"/>
    <cellStyle name="40% - Accent2 22 2 3 4 2 2" xfId="14938"/>
    <cellStyle name="40% - Accent2 22 2 3 4 2 2 2" xfId="31144"/>
    <cellStyle name="40% - Accent2 22 2 3 4 2 3" xfId="23635"/>
    <cellStyle name="40% - Accent2 22 2 3 4 3" xfId="11329"/>
    <cellStyle name="40% - Accent2 22 2 3 4 3 2" xfId="27535"/>
    <cellStyle name="40% - Accent2 22 2 3 4 4" xfId="19930"/>
    <cellStyle name="40% - Accent2 22 2 3 5" xfId="4188"/>
    <cellStyle name="40% - Accent2 22 2 3 5 2" xfId="7858"/>
    <cellStyle name="40% - Accent2 22 2 3 5 2 2" xfId="15365"/>
    <cellStyle name="40% - Accent2 22 2 3 5 2 2 2" xfId="31571"/>
    <cellStyle name="40% - Accent2 22 2 3 5 2 3" xfId="24064"/>
    <cellStyle name="40% - Accent2 22 2 3 5 3" xfId="11751"/>
    <cellStyle name="40% - Accent2 22 2 3 5 3 2" xfId="27957"/>
    <cellStyle name="40% - Accent2 22 2 3 5 4" xfId="20394"/>
    <cellStyle name="40% - Accent2 22 2 3 6" xfId="4613"/>
    <cellStyle name="40% - Accent2 22 2 3 6 2" xfId="8283"/>
    <cellStyle name="40% - Accent2 22 2 3 6 2 2" xfId="15790"/>
    <cellStyle name="40% - Accent2 22 2 3 6 2 2 2" xfId="31996"/>
    <cellStyle name="40% - Accent2 22 2 3 6 2 3" xfId="24489"/>
    <cellStyle name="40% - Accent2 22 2 3 6 3" xfId="12176"/>
    <cellStyle name="40% - Accent2 22 2 3 6 3 2" xfId="28382"/>
    <cellStyle name="40% - Accent2 22 2 3 6 4" xfId="20819"/>
    <cellStyle name="40% - Accent2 22 2 3 7" xfId="5040"/>
    <cellStyle name="40% - Accent2 22 2 3 7 2" xfId="8706"/>
    <cellStyle name="40% - Accent2 22 2 3 7 2 2" xfId="16213"/>
    <cellStyle name="40% - Accent2 22 2 3 7 2 2 2" xfId="32419"/>
    <cellStyle name="40% - Accent2 22 2 3 7 2 3" xfId="24912"/>
    <cellStyle name="40% - Accent2 22 2 3 7 3" xfId="12598"/>
    <cellStyle name="40% - Accent2 22 2 3 7 3 2" xfId="28804"/>
    <cellStyle name="40% - Accent2 22 2 3 7 4" xfId="21246"/>
    <cellStyle name="40% - Accent2 22 2 3 8" xfId="5712"/>
    <cellStyle name="40% - Accent2 22 2 3 8 2" xfId="13227"/>
    <cellStyle name="40% - Accent2 22 2 3 8 2 2" xfId="29433"/>
    <cellStyle name="40% - Accent2 22 2 3 8 3" xfId="21918"/>
    <cellStyle name="40% - Accent2 22 2 3 9" xfId="9639"/>
    <cellStyle name="40% - Accent2 22 2 3 9 2" xfId="25845"/>
    <cellStyle name="40% - Accent2 22 2 4" xfId="2069"/>
    <cellStyle name="40% - Accent2 22 2 4 2" xfId="2982"/>
    <cellStyle name="40% - Accent2 22 2 4 2 2" xfId="6764"/>
    <cellStyle name="40% - Accent2 22 2 4 2 2 2" xfId="14275"/>
    <cellStyle name="40% - Accent2 22 2 4 2 2 2 2" xfId="30481"/>
    <cellStyle name="40% - Accent2 22 2 4 2 2 3" xfId="22970"/>
    <cellStyle name="40% - Accent2 22 2 4 2 3" xfId="10675"/>
    <cellStyle name="40% - Accent2 22 2 4 2 3 2" xfId="26881"/>
    <cellStyle name="40% - Accent2 22 2 4 2 4" xfId="19204"/>
    <cellStyle name="40% - Accent2 22 2 4 3" xfId="5908"/>
    <cellStyle name="40% - Accent2 22 2 4 3 2" xfId="13422"/>
    <cellStyle name="40% - Accent2 22 2 4 3 2 2" xfId="29628"/>
    <cellStyle name="40% - Accent2 22 2 4 3 3" xfId="22114"/>
    <cellStyle name="40% - Accent2 22 2 4 4" xfId="9831"/>
    <cellStyle name="40% - Accent2 22 2 4 4 2" xfId="26037"/>
    <cellStyle name="40% - Accent2 22 2 4 5" xfId="18358"/>
    <cellStyle name="40% - Accent2 22 2 5" xfId="2557"/>
    <cellStyle name="40% - Accent2 22 2 5 2" xfId="6341"/>
    <cellStyle name="40% - Accent2 22 2 5 2 2" xfId="13853"/>
    <cellStyle name="40% - Accent2 22 2 5 2 2 2" xfId="30059"/>
    <cellStyle name="40% - Accent2 22 2 5 2 3" xfId="22547"/>
    <cellStyle name="40% - Accent2 22 2 5 3" xfId="10253"/>
    <cellStyle name="40% - Accent2 22 2 5 3 2" xfId="26459"/>
    <cellStyle name="40% - Accent2 22 2 5 4" xfId="18781"/>
    <cellStyle name="40% - Accent2 22 2 6" xfId="3433"/>
    <cellStyle name="40% - Accent2 22 2 6 2" xfId="7191"/>
    <cellStyle name="40% - Accent2 22 2 6 2 2" xfId="14701"/>
    <cellStyle name="40% - Accent2 22 2 6 2 2 2" xfId="30907"/>
    <cellStyle name="40% - Accent2 22 2 6 2 3" xfId="23397"/>
    <cellStyle name="40% - Accent2 22 2 6 3" xfId="11098"/>
    <cellStyle name="40% - Accent2 22 2 6 3 2" xfId="27304"/>
    <cellStyle name="40% - Accent2 22 2 6 4" xfId="19651"/>
    <cellStyle name="40% - Accent2 22 2 7" xfId="3957"/>
    <cellStyle name="40% - Accent2 22 2 7 2" xfId="7627"/>
    <cellStyle name="40% - Accent2 22 2 7 2 2" xfId="15134"/>
    <cellStyle name="40% - Accent2 22 2 7 2 2 2" xfId="31340"/>
    <cellStyle name="40% - Accent2 22 2 7 2 3" xfId="23833"/>
    <cellStyle name="40% - Accent2 22 2 7 3" xfId="11520"/>
    <cellStyle name="40% - Accent2 22 2 7 3 2" xfId="27726"/>
    <cellStyle name="40% - Accent2 22 2 7 4" xfId="20163"/>
    <cellStyle name="40% - Accent2 22 2 8" xfId="4382"/>
    <cellStyle name="40% - Accent2 22 2 8 2" xfId="8052"/>
    <cellStyle name="40% - Accent2 22 2 8 2 2" xfId="15559"/>
    <cellStyle name="40% - Accent2 22 2 8 2 2 2" xfId="31765"/>
    <cellStyle name="40% - Accent2 22 2 8 2 3" xfId="24258"/>
    <cellStyle name="40% - Accent2 22 2 8 3" xfId="11945"/>
    <cellStyle name="40% - Accent2 22 2 8 3 2" xfId="28151"/>
    <cellStyle name="40% - Accent2 22 2 8 4" xfId="20588"/>
    <cellStyle name="40% - Accent2 22 2 9" xfId="4806"/>
    <cellStyle name="40% - Accent2 22 2 9 2" xfId="8475"/>
    <cellStyle name="40% - Accent2 22 2 9 2 2" xfId="15982"/>
    <cellStyle name="40% - Accent2 22 2 9 2 2 2" xfId="32188"/>
    <cellStyle name="40% - Accent2 22 2 9 2 3" xfId="24681"/>
    <cellStyle name="40% - Accent2 22 2 9 3" xfId="12367"/>
    <cellStyle name="40% - Accent2 22 2 9 3 2" xfId="28573"/>
    <cellStyle name="40% - Accent2 22 2 9 4" xfId="21012"/>
    <cellStyle name="40% - Accent2 22 3" xfId="516"/>
    <cellStyle name="40% - Accent2 22 3 10" xfId="5315"/>
    <cellStyle name="40% - Accent2 22 3 10 2" xfId="12864"/>
    <cellStyle name="40% - Accent2 22 3 10 2 2" xfId="29070"/>
    <cellStyle name="40% - Accent2 22 3 10 3" xfId="21521"/>
    <cellStyle name="40% - Accent2 22 3 11" xfId="9430"/>
    <cellStyle name="40% - Accent2 22 3 11 2" xfId="25636"/>
    <cellStyle name="40% - Accent2 22 3 12" xfId="17947"/>
    <cellStyle name="40% - Accent2 22 3 2" xfId="587"/>
    <cellStyle name="40% - Accent2 22 3 2 10" xfId="9497"/>
    <cellStyle name="40% - Accent2 22 3 2 10 2" xfId="25703"/>
    <cellStyle name="40% - Accent2 22 3 2 11" xfId="18015"/>
    <cellStyle name="40% - Accent2 22 3 2 2" xfId="1858"/>
    <cellStyle name="40% - Accent2 22 3 2 2 10" xfId="18165"/>
    <cellStyle name="40% - Accent2 22 3 2 2 2" xfId="2367"/>
    <cellStyle name="40% - Accent2 22 3 2 2 2 2" xfId="3214"/>
    <cellStyle name="40% - Accent2 22 3 2 2 2 2 2" xfId="6996"/>
    <cellStyle name="40% - Accent2 22 3 2 2 2 2 2 2" xfId="14507"/>
    <cellStyle name="40% - Accent2 22 3 2 2 2 2 2 2 2" xfId="30713"/>
    <cellStyle name="40% - Accent2 22 3 2 2 2 2 2 3" xfId="23202"/>
    <cellStyle name="40% - Accent2 22 3 2 2 2 2 3" xfId="10907"/>
    <cellStyle name="40% - Accent2 22 3 2 2 2 2 3 2" xfId="27113"/>
    <cellStyle name="40% - Accent2 22 3 2 2 2 2 4" xfId="19436"/>
    <cellStyle name="40% - Accent2 22 3 2 2 2 3" xfId="6151"/>
    <cellStyle name="40% - Accent2 22 3 2 2 2 3 2" xfId="13663"/>
    <cellStyle name="40% - Accent2 22 3 2 2 2 3 2 2" xfId="29869"/>
    <cellStyle name="40% - Accent2 22 3 2 2 2 3 3" xfId="22357"/>
    <cellStyle name="40% - Accent2 22 3 2 2 2 4" xfId="10063"/>
    <cellStyle name="40% - Accent2 22 3 2 2 2 4 2" xfId="26269"/>
    <cellStyle name="40% - Accent2 22 3 2 2 2 5" xfId="18591"/>
    <cellStyle name="40% - Accent2 22 3 2 2 3" xfId="2789"/>
    <cellStyle name="40% - Accent2 22 3 2 2 3 2" xfId="6573"/>
    <cellStyle name="40% - Accent2 22 3 2 2 3 2 2" xfId="14085"/>
    <cellStyle name="40% - Accent2 22 3 2 2 3 2 2 2" xfId="30291"/>
    <cellStyle name="40% - Accent2 22 3 2 2 3 2 3" xfId="22779"/>
    <cellStyle name="40% - Accent2 22 3 2 2 3 3" xfId="10485"/>
    <cellStyle name="40% - Accent2 22 3 2 2 3 3 2" xfId="26691"/>
    <cellStyle name="40% - Accent2 22 3 2 2 3 4" xfId="19013"/>
    <cellStyle name="40% - Accent2 22 3 2 2 4" xfId="3720"/>
    <cellStyle name="40% - Accent2 22 3 2 2 4 2" xfId="7430"/>
    <cellStyle name="40% - Accent2 22 3 2 2 4 2 2" xfId="14939"/>
    <cellStyle name="40% - Accent2 22 3 2 2 4 2 2 2" xfId="31145"/>
    <cellStyle name="40% - Accent2 22 3 2 2 4 2 3" xfId="23636"/>
    <cellStyle name="40% - Accent2 22 3 2 2 4 3" xfId="11330"/>
    <cellStyle name="40% - Accent2 22 3 2 2 4 3 2" xfId="27536"/>
    <cellStyle name="40% - Accent2 22 3 2 2 4 4" xfId="19931"/>
    <cellStyle name="40% - Accent2 22 3 2 2 5" xfId="4189"/>
    <cellStyle name="40% - Accent2 22 3 2 2 5 2" xfId="7859"/>
    <cellStyle name="40% - Accent2 22 3 2 2 5 2 2" xfId="15366"/>
    <cellStyle name="40% - Accent2 22 3 2 2 5 2 2 2" xfId="31572"/>
    <cellStyle name="40% - Accent2 22 3 2 2 5 2 3" xfId="24065"/>
    <cellStyle name="40% - Accent2 22 3 2 2 5 3" xfId="11752"/>
    <cellStyle name="40% - Accent2 22 3 2 2 5 3 2" xfId="27958"/>
    <cellStyle name="40% - Accent2 22 3 2 2 5 4" xfId="20395"/>
    <cellStyle name="40% - Accent2 22 3 2 2 6" xfId="4614"/>
    <cellStyle name="40% - Accent2 22 3 2 2 6 2" xfId="8284"/>
    <cellStyle name="40% - Accent2 22 3 2 2 6 2 2" xfId="15791"/>
    <cellStyle name="40% - Accent2 22 3 2 2 6 2 2 2" xfId="31997"/>
    <cellStyle name="40% - Accent2 22 3 2 2 6 2 3" xfId="24490"/>
    <cellStyle name="40% - Accent2 22 3 2 2 6 3" xfId="12177"/>
    <cellStyle name="40% - Accent2 22 3 2 2 6 3 2" xfId="28383"/>
    <cellStyle name="40% - Accent2 22 3 2 2 6 4" xfId="20820"/>
    <cellStyle name="40% - Accent2 22 3 2 2 7" xfId="5041"/>
    <cellStyle name="40% - Accent2 22 3 2 2 7 2" xfId="8707"/>
    <cellStyle name="40% - Accent2 22 3 2 2 7 2 2" xfId="16214"/>
    <cellStyle name="40% - Accent2 22 3 2 2 7 2 2 2" xfId="32420"/>
    <cellStyle name="40% - Accent2 22 3 2 2 7 2 3" xfId="24913"/>
    <cellStyle name="40% - Accent2 22 3 2 2 7 3" xfId="12599"/>
    <cellStyle name="40% - Accent2 22 3 2 2 7 3 2" xfId="28805"/>
    <cellStyle name="40% - Accent2 22 3 2 2 7 4" xfId="21247"/>
    <cellStyle name="40% - Accent2 22 3 2 2 8" xfId="5713"/>
    <cellStyle name="40% - Accent2 22 3 2 2 8 2" xfId="13228"/>
    <cellStyle name="40% - Accent2 22 3 2 2 8 2 2" xfId="29434"/>
    <cellStyle name="40% - Accent2 22 3 2 2 8 3" xfId="21919"/>
    <cellStyle name="40% - Accent2 22 3 2 2 9" xfId="9640"/>
    <cellStyle name="40% - Accent2 22 3 2 2 9 2" xfId="25846"/>
    <cellStyle name="40% - Accent2 22 3 2 3" xfId="2158"/>
    <cellStyle name="40% - Accent2 22 3 2 3 2" xfId="3071"/>
    <cellStyle name="40% - Accent2 22 3 2 3 2 2" xfId="6853"/>
    <cellStyle name="40% - Accent2 22 3 2 3 2 2 2" xfId="14364"/>
    <cellStyle name="40% - Accent2 22 3 2 3 2 2 2 2" xfId="30570"/>
    <cellStyle name="40% - Accent2 22 3 2 3 2 2 3" xfId="23059"/>
    <cellStyle name="40% - Accent2 22 3 2 3 2 3" xfId="10764"/>
    <cellStyle name="40% - Accent2 22 3 2 3 2 3 2" xfId="26970"/>
    <cellStyle name="40% - Accent2 22 3 2 3 2 4" xfId="19293"/>
    <cellStyle name="40% - Accent2 22 3 2 3 3" xfId="5997"/>
    <cellStyle name="40% - Accent2 22 3 2 3 3 2" xfId="13511"/>
    <cellStyle name="40% - Accent2 22 3 2 3 3 2 2" xfId="29717"/>
    <cellStyle name="40% - Accent2 22 3 2 3 3 3" xfId="22203"/>
    <cellStyle name="40% - Accent2 22 3 2 3 4" xfId="9920"/>
    <cellStyle name="40% - Accent2 22 3 2 3 4 2" xfId="26126"/>
    <cellStyle name="40% - Accent2 22 3 2 3 5" xfId="18447"/>
    <cellStyle name="40% - Accent2 22 3 2 4" xfId="2646"/>
    <cellStyle name="40% - Accent2 22 3 2 4 2" xfId="6430"/>
    <cellStyle name="40% - Accent2 22 3 2 4 2 2" xfId="13942"/>
    <cellStyle name="40% - Accent2 22 3 2 4 2 2 2" xfId="30148"/>
    <cellStyle name="40% - Accent2 22 3 2 4 2 3" xfId="22636"/>
    <cellStyle name="40% - Accent2 22 3 2 4 3" xfId="10342"/>
    <cellStyle name="40% - Accent2 22 3 2 4 3 2" xfId="26548"/>
    <cellStyle name="40% - Accent2 22 3 2 4 4" xfId="18870"/>
    <cellStyle name="40% - Accent2 22 3 2 5" xfId="3522"/>
    <cellStyle name="40% - Accent2 22 3 2 5 2" xfId="7280"/>
    <cellStyle name="40% - Accent2 22 3 2 5 2 2" xfId="14790"/>
    <cellStyle name="40% - Accent2 22 3 2 5 2 2 2" xfId="30996"/>
    <cellStyle name="40% - Accent2 22 3 2 5 2 3" xfId="23486"/>
    <cellStyle name="40% - Accent2 22 3 2 5 3" xfId="11187"/>
    <cellStyle name="40% - Accent2 22 3 2 5 3 2" xfId="27393"/>
    <cellStyle name="40% - Accent2 22 3 2 5 4" xfId="19740"/>
    <cellStyle name="40% - Accent2 22 3 2 6" xfId="4046"/>
    <cellStyle name="40% - Accent2 22 3 2 6 2" xfId="7716"/>
    <cellStyle name="40% - Accent2 22 3 2 6 2 2" xfId="15223"/>
    <cellStyle name="40% - Accent2 22 3 2 6 2 2 2" xfId="31429"/>
    <cellStyle name="40% - Accent2 22 3 2 6 2 3" xfId="23922"/>
    <cellStyle name="40% - Accent2 22 3 2 6 3" xfId="11609"/>
    <cellStyle name="40% - Accent2 22 3 2 6 3 2" xfId="27815"/>
    <cellStyle name="40% - Accent2 22 3 2 6 4" xfId="20252"/>
    <cellStyle name="40% - Accent2 22 3 2 7" xfId="4471"/>
    <cellStyle name="40% - Accent2 22 3 2 7 2" xfId="8141"/>
    <cellStyle name="40% - Accent2 22 3 2 7 2 2" xfId="15648"/>
    <cellStyle name="40% - Accent2 22 3 2 7 2 2 2" xfId="31854"/>
    <cellStyle name="40% - Accent2 22 3 2 7 2 3" xfId="24347"/>
    <cellStyle name="40% - Accent2 22 3 2 7 3" xfId="12034"/>
    <cellStyle name="40% - Accent2 22 3 2 7 3 2" xfId="28240"/>
    <cellStyle name="40% - Accent2 22 3 2 7 4" xfId="20677"/>
    <cellStyle name="40% - Accent2 22 3 2 8" xfId="4896"/>
    <cellStyle name="40% - Accent2 22 3 2 8 2" xfId="8564"/>
    <cellStyle name="40% - Accent2 22 3 2 8 2 2" xfId="16071"/>
    <cellStyle name="40% - Accent2 22 3 2 8 2 2 2" xfId="32277"/>
    <cellStyle name="40% - Accent2 22 3 2 8 2 3" xfId="24770"/>
    <cellStyle name="40% - Accent2 22 3 2 8 3" xfId="12456"/>
    <cellStyle name="40% - Accent2 22 3 2 8 3 2" xfId="28662"/>
    <cellStyle name="40% - Accent2 22 3 2 8 4" xfId="21102"/>
    <cellStyle name="40% - Accent2 22 3 2 9" xfId="5382"/>
    <cellStyle name="40% - Accent2 22 3 2 9 2" xfId="12931"/>
    <cellStyle name="40% - Accent2 22 3 2 9 2 2" xfId="29137"/>
    <cellStyle name="40% - Accent2 22 3 2 9 3" xfId="21588"/>
    <cellStyle name="40% - Accent2 22 3 3" xfId="1859"/>
    <cellStyle name="40% - Accent2 22 3 3 10" xfId="18166"/>
    <cellStyle name="40% - Accent2 22 3 3 2" xfId="2368"/>
    <cellStyle name="40% - Accent2 22 3 3 2 2" xfId="3215"/>
    <cellStyle name="40% - Accent2 22 3 3 2 2 2" xfId="6997"/>
    <cellStyle name="40% - Accent2 22 3 3 2 2 2 2" xfId="14508"/>
    <cellStyle name="40% - Accent2 22 3 3 2 2 2 2 2" xfId="30714"/>
    <cellStyle name="40% - Accent2 22 3 3 2 2 2 3" xfId="23203"/>
    <cellStyle name="40% - Accent2 22 3 3 2 2 3" xfId="10908"/>
    <cellStyle name="40% - Accent2 22 3 3 2 2 3 2" xfId="27114"/>
    <cellStyle name="40% - Accent2 22 3 3 2 2 4" xfId="19437"/>
    <cellStyle name="40% - Accent2 22 3 3 2 3" xfId="6152"/>
    <cellStyle name="40% - Accent2 22 3 3 2 3 2" xfId="13664"/>
    <cellStyle name="40% - Accent2 22 3 3 2 3 2 2" xfId="29870"/>
    <cellStyle name="40% - Accent2 22 3 3 2 3 3" xfId="22358"/>
    <cellStyle name="40% - Accent2 22 3 3 2 4" xfId="10064"/>
    <cellStyle name="40% - Accent2 22 3 3 2 4 2" xfId="26270"/>
    <cellStyle name="40% - Accent2 22 3 3 2 5" xfId="18592"/>
    <cellStyle name="40% - Accent2 22 3 3 3" xfId="2790"/>
    <cellStyle name="40% - Accent2 22 3 3 3 2" xfId="6574"/>
    <cellStyle name="40% - Accent2 22 3 3 3 2 2" xfId="14086"/>
    <cellStyle name="40% - Accent2 22 3 3 3 2 2 2" xfId="30292"/>
    <cellStyle name="40% - Accent2 22 3 3 3 2 3" xfId="22780"/>
    <cellStyle name="40% - Accent2 22 3 3 3 3" xfId="10486"/>
    <cellStyle name="40% - Accent2 22 3 3 3 3 2" xfId="26692"/>
    <cellStyle name="40% - Accent2 22 3 3 3 4" xfId="19014"/>
    <cellStyle name="40% - Accent2 22 3 3 4" xfId="3721"/>
    <cellStyle name="40% - Accent2 22 3 3 4 2" xfId="7431"/>
    <cellStyle name="40% - Accent2 22 3 3 4 2 2" xfId="14940"/>
    <cellStyle name="40% - Accent2 22 3 3 4 2 2 2" xfId="31146"/>
    <cellStyle name="40% - Accent2 22 3 3 4 2 3" xfId="23637"/>
    <cellStyle name="40% - Accent2 22 3 3 4 3" xfId="11331"/>
    <cellStyle name="40% - Accent2 22 3 3 4 3 2" xfId="27537"/>
    <cellStyle name="40% - Accent2 22 3 3 4 4" xfId="19932"/>
    <cellStyle name="40% - Accent2 22 3 3 5" xfId="4190"/>
    <cellStyle name="40% - Accent2 22 3 3 5 2" xfId="7860"/>
    <cellStyle name="40% - Accent2 22 3 3 5 2 2" xfId="15367"/>
    <cellStyle name="40% - Accent2 22 3 3 5 2 2 2" xfId="31573"/>
    <cellStyle name="40% - Accent2 22 3 3 5 2 3" xfId="24066"/>
    <cellStyle name="40% - Accent2 22 3 3 5 3" xfId="11753"/>
    <cellStyle name="40% - Accent2 22 3 3 5 3 2" xfId="27959"/>
    <cellStyle name="40% - Accent2 22 3 3 5 4" xfId="20396"/>
    <cellStyle name="40% - Accent2 22 3 3 6" xfId="4615"/>
    <cellStyle name="40% - Accent2 22 3 3 6 2" xfId="8285"/>
    <cellStyle name="40% - Accent2 22 3 3 6 2 2" xfId="15792"/>
    <cellStyle name="40% - Accent2 22 3 3 6 2 2 2" xfId="31998"/>
    <cellStyle name="40% - Accent2 22 3 3 6 2 3" xfId="24491"/>
    <cellStyle name="40% - Accent2 22 3 3 6 3" xfId="12178"/>
    <cellStyle name="40% - Accent2 22 3 3 6 3 2" xfId="28384"/>
    <cellStyle name="40% - Accent2 22 3 3 6 4" xfId="20821"/>
    <cellStyle name="40% - Accent2 22 3 3 7" xfId="5042"/>
    <cellStyle name="40% - Accent2 22 3 3 7 2" xfId="8708"/>
    <cellStyle name="40% - Accent2 22 3 3 7 2 2" xfId="16215"/>
    <cellStyle name="40% - Accent2 22 3 3 7 2 2 2" xfId="32421"/>
    <cellStyle name="40% - Accent2 22 3 3 7 2 3" xfId="24914"/>
    <cellStyle name="40% - Accent2 22 3 3 7 3" xfId="12600"/>
    <cellStyle name="40% - Accent2 22 3 3 7 3 2" xfId="28806"/>
    <cellStyle name="40% - Accent2 22 3 3 7 4" xfId="21248"/>
    <cellStyle name="40% - Accent2 22 3 3 8" xfId="5714"/>
    <cellStyle name="40% - Accent2 22 3 3 8 2" xfId="13229"/>
    <cellStyle name="40% - Accent2 22 3 3 8 2 2" xfId="29435"/>
    <cellStyle name="40% - Accent2 22 3 3 8 3" xfId="21920"/>
    <cellStyle name="40% - Accent2 22 3 3 9" xfId="9641"/>
    <cellStyle name="40% - Accent2 22 3 3 9 2" xfId="25847"/>
    <cellStyle name="40% - Accent2 22 3 4" xfId="2091"/>
    <cellStyle name="40% - Accent2 22 3 4 2" xfId="3004"/>
    <cellStyle name="40% - Accent2 22 3 4 2 2" xfId="6786"/>
    <cellStyle name="40% - Accent2 22 3 4 2 2 2" xfId="14297"/>
    <cellStyle name="40% - Accent2 22 3 4 2 2 2 2" xfId="30503"/>
    <cellStyle name="40% - Accent2 22 3 4 2 2 3" xfId="22992"/>
    <cellStyle name="40% - Accent2 22 3 4 2 3" xfId="10697"/>
    <cellStyle name="40% - Accent2 22 3 4 2 3 2" xfId="26903"/>
    <cellStyle name="40% - Accent2 22 3 4 2 4" xfId="19226"/>
    <cellStyle name="40% - Accent2 22 3 4 3" xfId="5930"/>
    <cellStyle name="40% - Accent2 22 3 4 3 2" xfId="13444"/>
    <cellStyle name="40% - Accent2 22 3 4 3 2 2" xfId="29650"/>
    <cellStyle name="40% - Accent2 22 3 4 3 3" xfId="22136"/>
    <cellStyle name="40% - Accent2 22 3 4 4" xfId="9853"/>
    <cellStyle name="40% - Accent2 22 3 4 4 2" xfId="26059"/>
    <cellStyle name="40% - Accent2 22 3 4 5" xfId="18380"/>
    <cellStyle name="40% - Accent2 22 3 5" xfId="2579"/>
    <cellStyle name="40% - Accent2 22 3 5 2" xfId="6363"/>
    <cellStyle name="40% - Accent2 22 3 5 2 2" xfId="13875"/>
    <cellStyle name="40% - Accent2 22 3 5 2 2 2" xfId="30081"/>
    <cellStyle name="40% - Accent2 22 3 5 2 3" xfId="22569"/>
    <cellStyle name="40% - Accent2 22 3 5 3" xfId="10275"/>
    <cellStyle name="40% - Accent2 22 3 5 3 2" xfId="26481"/>
    <cellStyle name="40% - Accent2 22 3 5 4" xfId="18803"/>
    <cellStyle name="40% - Accent2 22 3 6" xfId="3455"/>
    <cellStyle name="40% - Accent2 22 3 6 2" xfId="7213"/>
    <cellStyle name="40% - Accent2 22 3 6 2 2" xfId="14723"/>
    <cellStyle name="40% - Accent2 22 3 6 2 2 2" xfId="30929"/>
    <cellStyle name="40% - Accent2 22 3 6 2 3" xfId="23419"/>
    <cellStyle name="40% - Accent2 22 3 6 3" xfId="11120"/>
    <cellStyle name="40% - Accent2 22 3 6 3 2" xfId="27326"/>
    <cellStyle name="40% - Accent2 22 3 6 4" xfId="19673"/>
    <cellStyle name="40% - Accent2 22 3 7" xfId="3979"/>
    <cellStyle name="40% - Accent2 22 3 7 2" xfId="7649"/>
    <cellStyle name="40% - Accent2 22 3 7 2 2" xfId="15156"/>
    <cellStyle name="40% - Accent2 22 3 7 2 2 2" xfId="31362"/>
    <cellStyle name="40% - Accent2 22 3 7 2 3" xfId="23855"/>
    <cellStyle name="40% - Accent2 22 3 7 3" xfId="11542"/>
    <cellStyle name="40% - Accent2 22 3 7 3 2" xfId="27748"/>
    <cellStyle name="40% - Accent2 22 3 7 4" xfId="20185"/>
    <cellStyle name="40% - Accent2 22 3 8" xfId="4404"/>
    <cellStyle name="40% - Accent2 22 3 8 2" xfId="8074"/>
    <cellStyle name="40% - Accent2 22 3 8 2 2" xfId="15581"/>
    <cellStyle name="40% - Accent2 22 3 8 2 2 2" xfId="31787"/>
    <cellStyle name="40% - Accent2 22 3 8 2 3" xfId="24280"/>
    <cellStyle name="40% - Accent2 22 3 8 3" xfId="11967"/>
    <cellStyle name="40% - Accent2 22 3 8 3 2" xfId="28173"/>
    <cellStyle name="40% - Accent2 22 3 8 4" xfId="20610"/>
    <cellStyle name="40% - Accent2 22 3 9" xfId="4828"/>
    <cellStyle name="40% - Accent2 22 3 9 2" xfId="8497"/>
    <cellStyle name="40% - Accent2 22 3 9 2 2" xfId="16004"/>
    <cellStyle name="40% - Accent2 22 3 9 2 2 2" xfId="32210"/>
    <cellStyle name="40% - Accent2 22 3 9 2 3" xfId="24703"/>
    <cellStyle name="40% - Accent2 22 3 9 3" xfId="12389"/>
    <cellStyle name="40% - Accent2 22 3 9 3 2" xfId="28595"/>
    <cellStyle name="40% - Accent2 22 3 9 4" xfId="21034"/>
    <cellStyle name="40% - Accent2 22 4" xfId="543"/>
    <cellStyle name="40% - Accent2 22 4 10" xfId="9453"/>
    <cellStyle name="40% - Accent2 22 4 10 2" xfId="25659"/>
    <cellStyle name="40% - Accent2 22 4 11" xfId="17971"/>
    <cellStyle name="40% - Accent2 22 4 2" xfId="1860"/>
    <cellStyle name="40% - Accent2 22 4 2 10" xfId="18167"/>
    <cellStyle name="40% - Accent2 22 4 2 2" xfId="2369"/>
    <cellStyle name="40% - Accent2 22 4 2 2 2" xfId="3216"/>
    <cellStyle name="40% - Accent2 22 4 2 2 2 2" xfId="6998"/>
    <cellStyle name="40% - Accent2 22 4 2 2 2 2 2" xfId="14509"/>
    <cellStyle name="40% - Accent2 22 4 2 2 2 2 2 2" xfId="30715"/>
    <cellStyle name="40% - Accent2 22 4 2 2 2 2 3" xfId="23204"/>
    <cellStyle name="40% - Accent2 22 4 2 2 2 3" xfId="10909"/>
    <cellStyle name="40% - Accent2 22 4 2 2 2 3 2" xfId="27115"/>
    <cellStyle name="40% - Accent2 22 4 2 2 2 4" xfId="19438"/>
    <cellStyle name="40% - Accent2 22 4 2 2 3" xfId="6153"/>
    <cellStyle name="40% - Accent2 22 4 2 2 3 2" xfId="13665"/>
    <cellStyle name="40% - Accent2 22 4 2 2 3 2 2" xfId="29871"/>
    <cellStyle name="40% - Accent2 22 4 2 2 3 3" xfId="22359"/>
    <cellStyle name="40% - Accent2 22 4 2 2 4" xfId="10065"/>
    <cellStyle name="40% - Accent2 22 4 2 2 4 2" xfId="26271"/>
    <cellStyle name="40% - Accent2 22 4 2 2 5" xfId="18593"/>
    <cellStyle name="40% - Accent2 22 4 2 3" xfId="2791"/>
    <cellStyle name="40% - Accent2 22 4 2 3 2" xfId="6575"/>
    <cellStyle name="40% - Accent2 22 4 2 3 2 2" xfId="14087"/>
    <cellStyle name="40% - Accent2 22 4 2 3 2 2 2" xfId="30293"/>
    <cellStyle name="40% - Accent2 22 4 2 3 2 3" xfId="22781"/>
    <cellStyle name="40% - Accent2 22 4 2 3 3" xfId="10487"/>
    <cellStyle name="40% - Accent2 22 4 2 3 3 2" xfId="26693"/>
    <cellStyle name="40% - Accent2 22 4 2 3 4" xfId="19015"/>
    <cellStyle name="40% - Accent2 22 4 2 4" xfId="3722"/>
    <cellStyle name="40% - Accent2 22 4 2 4 2" xfId="7432"/>
    <cellStyle name="40% - Accent2 22 4 2 4 2 2" xfId="14941"/>
    <cellStyle name="40% - Accent2 22 4 2 4 2 2 2" xfId="31147"/>
    <cellStyle name="40% - Accent2 22 4 2 4 2 3" xfId="23638"/>
    <cellStyle name="40% - Accent2 22 4 2 4 3" xfId="11332"/>
    <cellStyle name="40% - Accent2 22 4 2 4 3 2" xfId="27538"/>
    <cellStyle name="40% - Accent2 22 4 2 4 4" xfId="19933"/>
    <cellStyle name="40% - Accent2 22 4 2 5" xfId="4191"/>
    <cellStyle name="40% - Accent2 22 4 2 5 2" xfId="7861"/>
    <cellStyle name="40% - Accent2 22 4 2 5 2 2" xfId="15368"/>
    <cellStyle name="40% - Accent2 22 4 2 5 2 2 2" xfId="31574"/>
    <cellStyle name="40% - Accent2 22 4 2 5 2 3" xfId="24067"/>
    <cellStyle name="40% - Accent2 22 4 2 5 3" xfId="11754"/>
    <cellStyle name="40% - Accent2 22 4 2 5 3 2" xfId="27960"/>
    <cellStyle name="40% - Accent2 22 4 2 5 4" xfId="20397"/>
    <cellStyle name="40% - Accent2 22 4 2 6" xfId="4616"/>
    <cellStyle name="40% - Accent2 22 4 2 6 2" xfId="8286"/>
    <cellStyle name="40% - Accent2 22 4 2 6 2 2" xfId="15793"/>
    <cellStyle name="40% - Accent2 22 4 2 6 2 2 2" xfId="31999"/>
    <cellStyle name="40% - Accent2 22 4 2 6 2 3" xfId="24492"/>
    <cellStyle name="40% - Accent2 22 4 2 6 3" xfId="12179"/>
    <cellStyle name="40% - Accent2 22 4 2 6 3 2" xfId="28385"/>
    <cellStyle name="40% - Accent2 22 4 2 6 4" xfId="20822"/>
    <cellStyle name="40% - Accent2 22 4 2 7" xfId="5043"/>
    <cellStyle name="40% - Accent2 22 4 2 7 2" xfId="8709"/>
    <cellStyle name="40% - Accent2 22 4 2 7 2 2" xfId="16216"/>
    <cellStyle name="40% - Accent2 22 4 2 7 2 2 2" xfId="32422"/>
    <cellStyle name="40% - Accent2 22 4 2 7 2 3" xfId="24915"/>
    <cellStyle name="40% - Accent2 22 4 2 7 3" xfId="12601"/>
    <cellStyle name="40% - Accent2 22 4 2 7 3 2" xfId="28807"/>
    <cellStyle name="40% - Accent2 22 4 2 7 4" xfId="21249"/>
    <cellStyle name="40% - Accent2 22 4 2 8" xfId="5715"/>
    <cellStyle name="40% - Accent2 22 4 2 8 2" xfId="13230"/>
    <cellStyle name="40% - Accent2 22 4 2 8 2 2" xfId="29436"/>
    <cellStyle name="40% - Accent2 22 4 2 8 3" xfId="21921"/>
    <cellStyle name="40% - Accent2 22 4 2 9" xfId="9642"/>
    <cellStyle name="40% - Accent2 22 4 2 9 2" xfId="25848"/>
    <cellStyle name="40% - Accent2 22 4 3" xfId="2114"/>
    <cellStyle name="40% - Accent2 22 4 3 2" xfId="3027"/>
    <cellStyle name="40% - Accent2 22 4 3 2 2" xfId="6809"/>
    <cellStyle name="40% - Accent2 22 4 3 2 2 2" xfId="14320"/>
    <cellStyle name="40% - Accent2 22 4 3 2 2 2 2" xfId="30526"/>
    <cellStyle name="40% - Accent2 22 4 3 2 2 3" xfId="23015"/>
    <cellStyle name="40% - Accent2 22 4 3 2 3" xfId="10720"/>
    <cellStyle name="40% - Accent2 22 4 3 2 3 2" xfId="26926"/>
    <cellStyle name="40% - Accent2 22 4 3 2 4" xfId="19249"/>
    <cellStyle name="40% - Accent2 22 4 3 3" xfId="5953"/>
    <cellStyle name="40% - Accent2 22 4 3 3 2" xfId="13467"/>
    <cellStyle name="40% - Accent2 22 4 3 3 2 2" xfId="29673"/>
    <cellStyle name="40% - Accent2 22 4 3 3 3" xfId="22159"/>
    <cellStyle name="40% - Accent2 22 4 3 4" xfId="9876"/>
    <cellStyle name="40% - Accent2 22 4 3 4 2" xfId="26082"/>
    <cellStyle name="40% - Accent2 22 4 3 5" xfId="18403"/>
    <cellStyle name="40% - Accent2 22 4 4" xfId="2602"/>
    <cellStyle name="40% - Accent2 22 4 4 2" xfId="6386"/>
    <cellStyle name="40% - Accent2 22 4 4 2 2" xfId="13898"/>
    <cellStyle name="40% - Accent2 22 4 4 2 2 2" xfId="30104"/>
    <cellStyle name="40% - Accent2 22 4 4 2 3" xfId="22592"/>
    <cellStyle name="40% - Accent2 22 4 4 3" xfId="10298"/>
    <cellStyle name="40% - Accent2 22 4 4 3 2" xfId="26504"/>
    <cellStyle name="40% - Accent2 22 4 4 4" xfId="18826"/>
    <cellStyle name="40% - Accent2 22 4 5" xfId="3478"/>
    <cellStyle name="40% - Accent2 22 4 5 2" xfId="7236"/>
    <cellStyle name="40% - Accent2 22 4 5 2 2" xfId="14746"/>
    <cellStyle name="40% - Accent2 22 4 5 2 2 2" xfId="30952"/>
    <cellStyle name="40% - Accent2 22 4 5 2 3" xfId="23442"/>
    <cellStyle name="40% - Accent2 22 4 5 3" xfId="11143"/>
    <cellStyle name="40% - Accent2 22 4 5 3 2" xfId="27349"/>
    <cellStyle name="40% - Accent2 22 4 5 4" xfId="19696"/>
    <cellStyle name="40% - Accent2 22 4 6" xfId="4002"/>
    <cellStyle name="40% - Accent2 22 4 6 2" xfId="7672"/>
    <cellStyle name="40% - Accent2 22 4 6 2 2" xfId="15179"/>
    <cellStyle name="40% - Accent2 22 4 6 2 2 2" xfId="31385"/>
    <cellStyle name="40% - Accent2 22 4 6 2 3" xfId="23878"/>
    <cellStyle name="40% - Accent2 22 4 6 3" xfId="11565"/>
    <cellStyle name="40% - Accent2 22 4 6 3 2" xfId="27771"/>
    <cellStyle name="40% - Accent2 22 4 6 4" xfId="20208"/>
    <cellStyle name="40% - Accent2 22 4 7" xfId="4427"/>
    <cellStyle name="40% - Accent2 22 4 7 2" xfId="8097"/>
    <cellStyle name="40% - Accent2 22 4 7 2 2" xfId="15604"/>
    <cellStyle name="40% - Accent2 22 4 7 2 2 2" xfId="31810"/>
    <cellStyle name="40% - Accent2 22 4 7 2 3" xfId="24303"/>
    <cellStyle name="40% - Accent2 22 4 7 3" xfId="11990"/>
    <cellStyle name="40% - Accent2 22 4 7 3 2" xfId="28196"/>
    <cellStyle name="40% - Accent2 22 4 7 4" xfId="20633"/>
    <cellStyle name="40% - Accent2 22 4 8" xfId="4852"/>
    <cellStyle name="40% - Accent2 22 4 8 2" xfId="8520"/>
    <cellStyle name="40% - Accent2 22 4 8 2 2" xfId="16027"/>
    <cellStyle name="40% - Accent2 22 4 8 2 2 2" xfId="32233"/>
    <cellStyle name="40% - Accent2 22 4 8 2 3" xfId="24726"/>
    <cellStyle name="40% - Accent2 22 4 8 3" xfId="12412"/>
    <cellStyle name="40% - Accent2 22 4 8 3 2" xfId="28618"/>
    <cellStyle name="40% - Accent2 22 4 8 4" xfId="21058"/>
    <cellStyle name="40% - Accent2 22 4 9" xfId="5338"/>
    <cellStyle name="40% - Accent2 22 4 9 2" xfId="12887"/>
    <cellStyle name="40% - Accent2 22 4 9 2 2" xfId="29093"/>
    <cellStyle name="40% - Accent2 22 4 9 3" xfId="21544"/>
    <cellStyle name="40% - Accent2 22 5" xfId="1380"/>
    <cellStyle name="40% - Accent2 22 6" xfId="1861"/>
    <cellStyle name="40% - Accent2 22 6 10" xfId="18168"/>
    <cellStyle name="40% - Accent2 22 6 2" xfId="2370"/>
    <cellStyle name="40% - Accent2 22 6 2 2" xfId="3217"/>
    <cellStyle name="40% - Accent2 22 6 2 2 2" xfId="6999"/>
    <cellStyle name="40% - Accent2 22 6 2 2 2 2" xfId="14510"/>
    <cellStyle name="40% - Accent2 22 6 2 2 2 2 2" xfId="30716"/>
    <cellStyle name="40% - Accent2 22 6 2 2 2 3" xfId="23205"/>
    <cellStyle name="40% - Accent2 22 6 2 2 3" xfId="10910"/>
    <cellStyle name="40% - Accent2 22 6 2 2 3 2" xfId="27116"/>
    <cellStyle name="40% - Accent2 22 6 2 2 4" xfId="19439"/>
    <cellStyle name="40% - Accent2 22 6 2 3" xfId="6154"/>
    <cellStyle name="40% - Accent2 22 6 2 3 2" xfId="13666"/>
    <cellStyle name="40% - Accent2 22 6 2 3 2 2" xfId="29872"/>
    <cellStyle name="40% - Accent2 22 6 2 3 3" xfId="22360"/>
    <cellStyle name="40% - Accent2 22 6 2 4" xfId="10066"/>
    <cellStyle name="40% - Accent2 22 6 2 4 2" xfId="26272"/>
    <cellStyle name="40% - Accent2 22 6 2 5" xfId="18594"/>
    <cellStyle name="40% - Accent2 22 6 3" xfId="2792"/>
    <cellStyle name="40% - Accent2 22 6 3 2" xfId="6576"/>
    <cellStyle name="40% - Accent2 22 6 3 2 2" xfId="14088"/>
    <cellStyle name="40% - Accent2 22 6 3 2 2 2" xfId="30294"/>
    <cellStyle name="40% - Accent2 22 6 3 2 3" xfId="22782"/>
    <cellStyle name="40% - Accent2 22 6 3 3" xfId="10488"/>
    <cellStyle name="40% - Accent2 22 6 3 3 2" xfId="26694"/>
    <cellStyle name="40% - Accent2 22 6 3 4" xfId="19016"/>
    <cellStyle name="40% - Accent2 22 6 4" xfId="3723"/>
    <cellStyle name="40% - Accent2 22 6 4 2" xfId="7433"/>
    <cellStyle name="40% - Accent2 22 6 4 2 2" xfId="14942"/>
    <cellStyle name="40% - Accent2 22 6 4 2 2 2" xfId="31148"/>
    <cellStyle name="40% - Accent2 22 6 4 2 3" xfId="23639"/>
    <cellStyle name="40% - Accent2 22 6 4 3" xfId="11333"/>
    <cellStyle name="40% - Accent2 22 6 4 3 2" xfId="27539"/>
    <cellStyle name="40% - Accent2 22 6 4 4" xfId="19934"/>
    <cellStyle name="40% - Accent2 22 6 5" xfId="4192"/>
    <cellStyle name="40% - Accent2 22 6 5 2" xfId="7862"/>
    <cellStyle name="40% - Accent2 22 6 5 2 2" xfId="15369"/>
    <cellStyle name="40% - Accent2 22 6 5 2 2 2" xfId="31575"/>
    <cellStyle name="40% - Accent2 22 6 5 2 3" xfId="24068"/>
    <cellStyle name="40% - Accent2 22 6 5 3" xfId="11755"/>
    <cellStyle name="40% - Accent2 22 6 5 3 2" xfId="27961"/>
    <cellStyle name="40% - Accent2 22 6 5 4" xfId="20398"/>
    <cellStyle name="40% - Accent2 22 6 6" xfId="4617"/>
    <cellStyle name="40% - Accent2 22 6 6 2" xfId="8287"/>
    <cellStyle name="40% - Accent2 22 6 6 2 2" xfId="15794"/>
    <cellStyle name="40% - Accent2 22 6 6 2 2 2" xfId="32000"/>
    <cellStyle name="40% - Accent2 22 6 6 2 3" xfId="24493"/>
    <cellStyle name="40% - Accent2 22 6 6 3" xfId="12180"/>
    <cellStyle name="40% - Accent2 22 6 6 3 2" xfId="28386"/>
    <cellStyle name="40% - Accent2 22 6 6 4" xfId="20823"/>
    <cellStyle name="40% - Accent2 22 6 7" xfId="5044"/>
    <cellStyle name="40% - Accent2 22 6 7 2" xfId="8710"/>
    <cellStyle name="40% - Accent2 22 6 7 2 2" xfId="16217"/>
    <cellStyle name="40% - Accent2 22 6 7 2 2 2" xfId="32423"/>
    <cellStyle name="40% - Accent2 22 6 7 2 3" xfId="24916"/>
    <cellStyle name="40% - Accent2 22 6 7 3" xfId="12602"/>
    <cellStyle name="40% - Accent2 22 6 7 3 2" xfId="28808"/>
    <cellStyle name="40% - Accent2 22 6 7 4" xfId="21250"/>
    <cellStyle name="40% - Accent2 22 6 8" xfId="5716"/>
    <cellStyle name="40% - Accent2 22 6 8 2" xfId="13231"/>
    <cellStyle name="40% - Accent2 22 6 8 2 2" xfId="29437"/>
    <cellStyle name="40% - Accent2 22 6 8 3" xfId="21922"/>
    <cellStyle name="40% - Accent2 22 6 9" xfId="9643"/>
    <cellStyle name="40% - Accent2 22 6 9 2" xfId="25849"/>
    <cellStyle name="40% - Accent2 22 7" xfId="2047"/>
    <cellStyle name="40% - Accent2 22 7 2" xfId="2960"/>
    <cellStyle name="40% - Accent2 22 7 2 2" xfId="6742"/>
    <cellStyle name="40% - Accent2 22 7 2 2 2" xfId="14253"/>
    <cellStyle name="40% - Accent2 22 7 2 2 2 2" xfId="30459"/>
    <cellStyle name="40% - Accent2 22 7 2 2 3" xfId="22948"/>
    <cellStyle name="40% - Accent2 22 7 2 3" xfId="10653"/>
    <cellStyle name="40% - Accent2 22 7 2 3 2" xfId="26859"/>
    <cellStyle name="40% - Accent2 22 7 2 4" xfId="19182"/>
    <cellStyle name="40% - Accent2 22 7 3" xfId="5886"/>
    <cellStyle name="40% - Accent2 22 7 3 2" xfId="13400"/>
    <cellStyle name="40% - Accent2 22 7 3 2 2" xfId="29606"/>
    <cellStyle name="40% - Accent2 22 7 3 3" xfId="22092"/>
    <cellStyle name="40% - Accent2 22 7 4" xfId="9809"/>
    <cellStyle name="40% - Accent2 22 7 4 2" xfId="26015"/>
    <cellStyle name="40% - Accent2 22 7 5" xfId="18336"/>
    <cellStyle name="40% - Accent2 22 8" xfId="2535"/>
    <cellStyle name="40% - Accent2 22 8 2" xfId="6319"/>
    <cellStyle name="40% - Accent2 22 8 2 2" xfId="13831"/>
    <cellStyle name="40% - Accent2 22 8 2 2 2" xfId="30037"/>
    <cellStyle name="40% - Accent2 22 8 2 3" xfId="22525"/>
    <cellStyle name="40% - Accent2 22 8 3" xfId="10231"/>
    <cellStyle name="40% - Accent2 22 8 3 2" xfId="26437"/>
    <cellStyle name="40% - Accent2 22 8 4" xfId="18759"/>
    <cellStyle name="40% - Accent2 22 9" xfId="3411"/>
    <cellStyle name="40% - Accent2 22 9 2" xfId="7169"/>
    <cellStyle name="40% - Accent2 22 9 2 2" xfId="14679"/>
    <cellStyle name="40% - Accent2 22 9 2 2 2" xfId="30885"/>
    <cellStyle name="40% - Accent2 22 9 2 3" xfId="23375"/>
    <cellStyle name="40% - Accent2 22 9 3" xfId="11076"/>
    <cellStyle name="40% - Accent2 22 9 3 2" xfId="27282"/>
    <cellStyle name="40% - Accent2 22 9 4" xfId="19629"/>
    <cellStyle name="40% - Accent2 23" xfId="855"/>
    <cellStyle name="40% - Accent2 24" xfId="1803"/>
    <cellStyle name="40% - Accent2 24 10" xfId="18110"/>
    <cellStyle name="40% - Accent2 24 2" xfId="2312"/>
    <cellStyle name="40% - Accent2 24 2 2" xfId="3159"/>
    <cellStyle name="40% - Accent2 24 2 2 2" xfId="6941"/>
    <cellStyle name="40% - Accent2 24 2 2 2 2" xfId="14452"/>
    <cellStyle name="40% - Accent2 24 2 2 2 2 2" xfId="30658"/>
    <cellStyle name="40% - Accent2 24 2 2 2 3" xfId="23147"/>
    <cellStyle name="40% - Accent2 24 2 2 3" xfId="10852"/>
    <cellStyle name="40% - Accent2 24 2 2 3 2" xfId="27058"/>
    <cellStyle name="40% - Accent2 24 2 2 4" xfId="19381"/>
    <cellStyle name="40% - Accent2 24 2 3" xfId="6096"/>
    <cellStyle name="40% - Accent2 24 2 3 2" xfId="13608"/>
    <cellStyle name="40% - Accent2 24 2 3 2 2" xfId="29814"/>
    <cellStyle name="40% - Accent2 24 2 3 3" xfId="22302"/>
    <cellStyle name="40% - Accent2 24 2 4" xfId="10008"/>
    <cellStyle name="40% - Accent2 24 2 4 2" xfId="26214"/>
    <cellStyle name="40% - Accent2 24 2 5" xfId="18536"/>
    <cellStyle name="40% - Accent2 24 3" xfId="2734"/>
    <cellStyle name="40% - Accent2 24 3 2" xfId="6518"/>
    <cellStyle name="40% - Accent2 24 3 2 2" xfId="14030"/>
    <cellStyle name="40% - Accent2 24 3 2 2 2" xfId="30236"/>
    <cellStyle name="40% - Accent2 24 3 2 3" xfId="22724"/>
    <cellStyle name="40% - Accent2 24 3 3" xfId="10430"/>
    <cellStyle name="40% - Accent2 24 3 3 2" xfId="26636"/>
    <cellStyle name="40% - Accent2 24 3 4" xfId="18958"/>
    <cellStyle name="40% - Accent2 24 4" xfId="3665"/>
    <cellStyle name="40% - Accent2 24 4 2" xfId="7375"/>
    <cellStyle name="40% - Accent2 24 4 2 2" xfId="14884"/>
    <cellStyle name="40% - Accent2 24 4 2 2 2" xfId="31090"/>
    <cellStyle name="40% - Accent2 24 4 2 3" xfId="23581"/>
    <cellStyle name="40% - Accent2 24 4 3" xfId="11275"/>
    <cellStyle name="40% - Accent2 24 4 3 2" xfId="27481"/>
    <cellStyle name="40% - Accent2 24 4 4" xfId="19876"/>
    <cellStyle name="40% - Accent2 24 5" xfId="4134"/>
    <cellStyle name="40% - Accent2 24 5 2" xfId="7804"/>
    <cellStyle name="40% - Accent2 24 5 2 2" xfId="15311"/>
    <cellStyle name="40% - Accent2 24 5 2 2 2" xfId="31517"/>
    <cellStyle name="40% - Accent2 24 5 2 3" xfId="24010"/>
    <cellStyle name="40% - Accent2 24 5 3" xfId="11697"/>
    <cellStyle name="40% - Accent2 24 5 3 2" xfId="27903"/>
    <cellStyle name="40% - Accent2 24 5 4" xfId="20340"/>
    <cellStyle name="40% - Accent2 24 6" xfId="4559"/>
    <cellStyle name="40% - Accent2 24 6 2" xfId="8229"/>
    <cellStyle name="40% - Accent2 24 6 2 2" xfId="15736"/>
    <cellStyle name="40% - Accent2 24 6 2 2 2" xfId="31942"/>
    <cellStyle name="40% - Accent2 24 6 2 3" xfId="24435"/>
    <cellStyle name="40% - Accent2 24 6 3" xfId="12122"/>
    <cellStyle name="40% - Accent2 24 6 3 2" xfId="28328"/>
    <cellStyle name="40% - Accent2 24 6 4" xfId="20765"/>
    <cellStyle name="40% - Accent2 24 7" xfId="4986"/>
    <cellStyle name="40% - Accent2 24 7 2" xfId="8652"/>
    <cellStyle name="40% - Accent2 24 7 2 2" xfId="16159"/>
    <cellStyle name="40% - Accent2 24 7 2 2 2" xfId="32365"/>
    <cellStyle name="40% - Accent2 24 7 2 3" xfId="24858"/>
    <cellStyle name="40% - Accent2 24 7 3" xfId="12544"/>
    <cellStyle name="40% - Accent2 24 7 3 2" xfId="28750"/>
    <cellStyle name="40% - Accent2 24 7 4" xfId="21192"/>
    <cellStyle name="40% - Accent2 24 8" xfId="5658"/>
    <cellStyle name="40% - Accent2 24 8 2" xfId="13173"/>
    <cellStyle name="40% - Accent2 24 8 2 2" xfId="29379"/>
    <cellStyle name="40% - Accent2 24 8 3" xfId="21864"/>
    <cellStyle name="40% - Accent2 24 9" xfId="9585"/>
    <cellStyle name="40% - Accent2 24 9 2" xfId="25791"/>
    <cellStyle name="40% - Accent2 25" xfId="145"/>
    <cellStyle name="40% - Accent2 3" xfId="158"/>
    <cellStyle name="40% - Accent2 3 2" xfId="1393"/>
    <cellStyle name="40% - Accent2 3 3" xfId="842"/>
    <cellStyle name="40% - Accent2 4" xfId="159"/>
    <cellStyle name="40% - Accent2 4 2" xfId="1394"/>
    <cellStyle name="40% - Accent2 4 3" xfId="841"/>
    <cellStyle name="40% - Accent2 5" xfId="160"/>
    <cellStyle name="40% - Accent2 5 2" xfId="1395"/>
    <cellStyle name="40% - Accent2 5 3" xfId="840"/>
    <cellStyle name="40% - Accent2 6" xfId="161"/>
    <cellStyle name="40% - Accent2 6 2" xfId="1396"/>
    <cellStyle name="40% - Accent2 6 3" xfId="839"/>
    <cellStyle name="40% - Accent2 7" xfId="162"/>
    <cellStyle name="40% - Accent2 7 2" xfId="1397"/>
    <cellStyle name="40% - Accent2 7 3" xfId="838"/>
    <cellStyle name="40% - Accent2 8" xfId="163"/>
    <cellStyle name="40% - Accent2 8 2" xfId="1398"/>
    <cellStyle name="40% - Accent2 8 3" xfId="837"/>
    <cellStyle name="40% - Accent2 9" xfId="164"/>
    <cellStyle name="40% - Accent2 9 2" xfId="1399"/>
    <cellStyle name="40% - Accent2 9 3" xfId="836"/>
    <cellStyle name="40% - Accent3" xfId="16845" builtinId="39" customBuiltin="1"/>
    <cellStyle name="40% - Accent3 10" xfId="166"/>
    <cellStyle name="40% - Accent3 10 2" xfId="1401"/>
    <cellStyle name="40% - Accent3 10 3" xfId="834"/>
    <cellStyle name="40% - Accent3 11" xfId="167"/>
    <cellStyle name="40% - Accent3 11 2" xfId="1402"/>
    <cellStyle name="40% - Accent3 11 3" xfId="833"/>
    <cellStyle name="40% - Accent3 12" xfId="168"/>
    <cellStyle name="40% - Accent3 12 2" xfId="1403"/>
    <cellStyle name="40% - Accent3 12 3" xfId="832"/>
    <cellStyle name="40% - Accent3 13" xfId="169"/>
    <cellStyle name="40% - Accent3 13 2" xfId="1404"/>
    <cellStyle name="40% - Accent3 13 3" xfId="831"/>
    <cellStyle name="40% - Accent3 14" xfId="170"/>
    <cellStyle name="40% - Accent3 14 2" xfId="1405"/>
    <cellStyle name="40% - Accent3 14 3" xfId="830"/>
    <cellStyle name="40% - Accent3 15" xfId="171"/>
    <cellStyle name="40% - Accent3 15 2" xfId="1406"/>
    <cellStyle name="40% - Accent3 15 3" xfId="829"/>
    <cellStyle name="40% - Accent3 16" xfId="172"/>
    <cellStyle name="40% - Accent3 16 2" xfId="1407"/>
    <cellStyle name="40% - Accent3 16 3" xfId="828"/>
    <cellStyle name="40% - Accent3 17" xfId="173"/>
    <cellStyle name="40% - Accent3 17 2" xfId="1408"/>
    <cellStyle name="40% - Accent3 17 3" xfId="827"/>
    <cellStyle name="40% - Accent3 18" xfId="174"/>
    <cellStyle name="40% - Accent3 18 2" xfId="1409"/>
    <cellStyle name="40% - Accent3 18 3" xfId="826"/>
    <cellStyle name="40% - Accent3 19" xfId="175"/>
    <cellStyle name="40% - Accent3 19 2" xfId="1410"/>
    <cellStyle name="40% - Accent3 19 3" xfId="825"/>
    <cellStyle name="40% - Accent3 2" xfId="176"/>
    <cellStyle name="40% - Accent3 2 2" xfId="1411"/>
    <cellStyle name="40% - Accent3 2 3" xfId="824"/>
    <cellStyle name="40% - Accent3 20" xfId="177"/>
    <cellStyle name="40% - Accent3 20 2" xfId="1412"/>
    <cellStyle name="40% - Accent3 20 3" xfId="823"/>
    <cellStyle name="40% - Accent3 21" xfId="400"/>
    <cellStyle name="40% - Accent3 21 2" xfId="668"/>
    <cellStyle name="40% - Accent3 22" xfId="465"/>
    <cellStyle name="40% - Accent3 22 10" xfId="3937"/>
    <cellStyle name="40% - Accent3 22 10 2" xfId="7607"/>
    <cellStyle name="40% - Accent3 22 10 2 2" xfId="15114"/>
    <cellStyle name="40% - Accent3 22 10 2 2 2" xfId="31320"/>
    <cellStyle name="40% - Accent3 22 10 2 3" xfId="23813"/>
    <cellStyle name="40% - Accent3 22 10 3" xfId="11500"/>
    <cellStyle name="40% - Accent3 22 10 3 2" xfId="27706"/>
    <cellStyle name="40% - Accent3 22 10 4" xfId="20143"/>
    <cellStyle name="40% - Accent3 22 11" xfId="4362"/>
    <cellStyle name="40% - Accent3 22 11 2" xfId="8032"/>
    <cellStyle name="40% - Accent3 22 11 2 2" xfId="15539"/>
    <cellStyle name="40% - Accent3 22 11 2 2 2" xfId="31745"/>
    <cellStyle name="40% - Accent3 22 11 2 3" xfId="24238"/>
    <cellStyle name="40% - Accent3 22 11 3" xfId="11925"/>
    <cellStyle name="40% - Accent3 22 11 3 2" xfId="28131"/>
    <cellStyle name="40% - Accent3 22 11 4" xfId="20568"/>
    <cellStyle name="40% - Accent3 22 12" xfId="4785"/>
    <cellStyle name="40% - Accent3 22 12 2" xfId="8454"/>
    <cellStyle name="40% - Accent3 22 12 2 2" xfId="15961"/>
    <cellStyle name="40% - Accent3 22 12 2 2 2" xfId="32167"/>
    <cellStyle name="40% - Accent3 22 12 2 3" xfId="24660"/>
    <cellStyle name="40% - Accent3 22 12 3" xfId="12347"/>
    <cellStyle name="40% - Accent3 22 12 3 2" xfId="28553"/>
    <cellStyle name="40% - Accent3 22 12 4" xfId="20991"/>
    <cellStyle name="40% - Accent3 22 13" xfId="5272"/>
    <cellStyle name="40% - Accent3 22 13 2" xfId="12821"/>
    <cellStyle name="40% - Accent3 22 13 2 2" xfId="29027"/>
    <cellStyle name="40% - Accent3 22 13 3" xfId="21478"/>
    <cellStyle name="40% - Accent3 22 14" xfId="9388"/>
    <cellStyle name="40% - Accent3 22 14 2" xfId="25594"/>
    <cellStyle name="40% - Accent3 22 15" xfId="17904"/>
    <cellStyle name="40% - Accent3 22 2" xfId="496"/>
    <cellStyle name="40% - Accent3 22 2 10" xfId="5295"/>
    <cellStyle name="40% - Accent3 22 2 10 2" xfId="12844"/>
    <cellStyle name="40% - Accent3 22 2 10 2 2" xfId="29050"/>
    <cellStyle name="40% - Accent3 22 2 10 3" xfId="21501"/>
    <cellStyle name="40% - Accent3 22 2 11" xfId="9410"/>
    <cellStyle name="40% - Accent3 22 2 11 2" xfId="25616"/>
    <cellStyle name="40% - Accent3 22 2 12" xfId="17927"/>
    <cellStyle name="40% - Accent3 22 2 2" xfId="567"/>
    <cellStyle name="40% - Accent3 22 2 2 10" xfId="9477"/>
    <cellStyle name="40% - Accent3 22 2 2 10 2" xfId="25683"/>
    <cellStyle name="40% - Accent3 22 2 2 11" xfId="17995"/>
    <cellStyle name="40% - Accent3 22 2 2 2" xfId="1862"/>
    <cellStyle name="40% - Accent3 22 2 2 2 10" xfId="18169"/>
    <cellStyle name="40% - Accent3 22 2 2 2 2" xfId="2371"/>
    <cellStyle name="40% - Accent3 22 2 2 2 2 2" xfId="3218"/>
    <cellStyle name="40% - Accent3 22 2 2 2 2 2 2" xfId="7000"/>
    <cellStyle name="40% - Accent3 22 2 2 2 2 2 2 2" xfId="14511"/>
    <cellStyle name="40% - Accent3 22 2 2 2 2 2 2 2 2" xfId="30717"/>
    <cellStyle name="40% - Accent3 22 2 2 2 2 2 2 3" xfId="23206"/>
    <cellStyle name="40% - Accent3 22 2 2 2 2 2 3" xfId="10911"/>
    <cellStyle name="40% - Accent3 22 2 2 2 2 2 3 2" xfId="27117"/>
    <cellStyle name="40% - Accent3 22 2 2 2 2 2 4" xfId="19440"/>
    <cellStyle name="40% - Accent3 22 2 2 2 2 3" xfId="6155"/>
    <cellStyle name="40% - Accent3 22 2 2 2 2 3 2" xfId="13667"/>
    <cellStyle name="40% - Accent3 22 2 2 2 2 3 2 2" xfId="29873"/>
    <cellStyle name="40% - Accent3 22 2 2 2 2 3 3" xfId="22361"/>
    <cellStyle name="40% - Accent3 22 2 2 2 2 4" xfId="10067"/>
    <cellStyle name="40% - Accent3 22 2 2 2 2 4 2" xfId="26273"/>
    <cellStyle name="40% - Accent3 22 2 2 2 2 5" xfId="18595"/>
    <cellStyle name="40% - Accent3 22 2 2 2 3" xfId="2793"/>
    <cellStyle name="40% - Accent3 22 2 2 2 3 2" xfId="6577"/>
    <cellStyle name="40% - Accent3 22 2 2 2 3 2 2" xfId="14089"/>
    <cellStyle name="40% - Accent3 22 2 2 2 3 2 2 2" xfId="30295"/>
    <cellStyle name="40% - Accent3 22 2 2 2 3 2 3" xfId="22783"/>
    <cellStyle name="40% - Accent3 22 2 2 2 3 3" xfId="10489"/>
    <cellStyle name="40% - Accent3 22 2 2 2 3 3 2" xfId="26695"/>
    <cellStyle name="40% - Accent3 22 2 2 2 3 4" xfId="19017"/>
    <cellStyle name="40% - Accent3 22 2 2 2 4" xfId="3724"/>
    <cellStyle name="40% - Accent3 22 2 2 2 4 2" xfId="7434"/>
    <cellStyle name="40% - Accent3 22 2 2 2 4 2 2" xfId="14943"/>
    <cellStyle name="40% - Accent3 22 2 2 2 4 2 2 2" xfId="31149"/>
    <cellStyle name="40% - Accent3 22 2 2 2 4 2 3" xfId="23640"/>
    <cellStyle name="40% - Accent3 22 2 2 2 4 3" xfId="11334"/>
    <cellStyle name="40% - Accent3 22 2 2 2 4 3 2" xfId="27540"/>
    <cellStyle name="40% - Accent3 22 2 2 2 4 4" xfId="19935"/>
    <cellStyle name="40% - Accent3 22 2 2 2 5" xfId="4193"/>
    <cellStyle name="40% - Accent3 22 2 2 2 5 2" xfId="7863"/>
    <cellStyle name="40% - Accent3 22 2 2 2 5 2 2" xfId="15370"/>
    <cellStyle name="40% - Accent3 22 2 2 2 5 2 2 2" xfId="31576"/>
    <cellStyle name="40% - Accent3 22 2 2 2 5 2 3" xfId="24069"/>
    <cellStyle name="40% - Accent3 22 2 2 2 5 3" xfId="11756"/>
    <cellStyle name="40% - Accent3 22 2 2 2 5 3 2" xfId="27962"/>
    <cellStyle name="40% - Accent3 22 2 2 2 5 4" xfId="20399"/>
    <cellStyle name="40% - Accent3 22 2 2 2 6" xfId="4618"/>
    <cellStyle name="40% - Accent3 22 2 2 2 6 2" xfId="8288"/>
    <cellStyle name="40% - Accent3 22 2 2 2 6 2 2" xfId="15795"/>
    <cellStyle name="40% - Accent3 22 2 2 2 6 2 2 2" xfId="32001"/>
    <cellStyle name="40% - Accent3 22 2 2 2 6 2 3" xfId="24494"/>
    <cellStyle name="40% - Accent3 22 2 2 2 6 3" xfId="12181"/>
    <cellStyle name="40% - Accent3 22 2 2 2 6 3 2" xfId="28387"/>
    <cellStyle name="40% - Accent3 22 2 2 2 6 4" xfId="20824"/>
    <cellStyle name="40% - Accent3 22 2 2 2 7" xfId="5045"/>
    <cellStyle name="40% - Accent3 22 2 2 2 7 2" xfId="8711"/>
    <cellStyle name="40% - Accent3 22 2 2 2 7 2 2" xfId="16218"/>
    <cellStyle name="40% - Accent3 22 2 2 2 7 2 2 2" xfId="32424"/>
    <cellStyle name="40% - Accent3 22 2 2 2 7 2 3" xfId="24917"/>
    <cellStyle name="40% - Accent3 22 2 2 2 7 3" xfId="12603"/>
    <cellStyle name="40% - Accent3 22 2 2 2 7 3 2" xfId="28809"/>
    <cellStyle name="40% - Accent3 22 2 2 2 7 4" xfId="21251"/>
    <cellStyle name="40% - Accent3 22 2 2 2 8" xfId="5717"/>
    <cellStyle name="40% - Accent3 22 2 2 2 8 2" xfId="13232"/>
    <cellStyle name="40% - Accent3 22 2 2 2 8 2 2" xfId="29438"/>
    <cellStyle name="40% - Accent3 22 2 2 2 8 3" xfId="21923"/>
    <cellStyle name="40% - Accent3 22 2 2 2 9" xfId="9644"/>
    <cellStyle name="40% - Accent3 22 2 2 2 9 2" xfId="25850"/>
    <cellStyle name="40% - Accent3 22 2 2 3" xfId="2138"/>
    <cellStyle name="40% - Accent3 22 2 2 3 2" xfId="3051"/>
    <cellStyle name="40% - Accent3 22 2 2 3 2 2" xfId="6833"/>
    <cellStyle name="40% - Accent3 22 2 2 3 2 2 2" xfId="14344"/>
    <cellStyle name="40% - Accent3 22 2 2 3 2 2 2 2" xfId="30550"/>
    <cellStyle name="40% - Accent3 22 2 2 3 2 2 3" xfId="23039"/>
    <cellStyle name="40% - Accent3 22 2 2 3 2 3" xfId="10744"/>
    <cellStyle name="40% - Accent3 22 2 2 3 2 3 2" xfId="26950"/>
    <cellStyle name="40% - Accent3 22 2 2 3 2 4" xfId="19273"/>
    <cellStyle name="40% - Accent3 22 2 2 3 3" xfId="5977"/>
    <cellStyle name="40% - Accent3 22 2 2 3 3 2" xfId="13491"/>
    <cellStyle name="40% - Accent3 22 2 2 3 3 2 2" xfId="29697"/>
    <cellStyle name="40% - Accent3 22 2 2 3 3 3" xfId="22183"/>
    <cellStyle name="40% - Accent3 22 2 2 3 4" xfId="9900"/>
    <cellStyle name="40% - Accent3 22 2 2 3 4 2" xfId="26106"/>
    <cellStyle name="40% - Accent3 22 2 2 3 5" xfId="18427"/>
    <cellStyle name="40% - Accent3 22 2 2 4" xfId="2626"/>
    <cellStyle name="40% - Accent3 22 2 2 4 2" xfId="6410"/>
    <cellStyle name="40% - Accent3 22 2 2 4 2 2" xfId="13922"/>
    <cellStyle name="40% - Accent3 22 2 2 4 2 2 2" xfId="30128"/>
    <cellStyle name="40% - Accent3 22 2 2 4 2 3" xfId="22616"/>
    <cellStyle name="40% - Accent3 22 2 2 4 3" xfId="10322"/>
    <cellStyle name="40% - Accent3 22 2 2 4 3 2" xfId="26528"/>
    <cellStyle name="40% - Accent3 22 2 2 4 4" xfId="18850"/>
    <cellStyle name="40% - Accent3 22 2 2 5" xfId="3502"/>
    <cellStyle name="40% - Accent3 22 2 2 5 2" xfId="7260"/>
    <cellStyle name="40% - Accent3 22 2 2 5 2 2" xfId="14770"/>
    <cellStyle name="40% - Accent3 22 2 2 5 2 2 2" xfId="30976"/>
    <cellStyle name="40% - Accent3 22 2 2 5 2 3" xfId="23466"/>
    <cellStyle name="40% - Accent3 22 2 2 5 3" xfId="11167"/>
    <cellStyle name="40% - Accent3 22 2 2 5 3 2" xfId="27373"/>
    <cellStyle name="40% - Accent3 22 2 2 5 4" xfId="19720"/>
    <cellStyle name="40% - Accent3 22 2 2 6" xfId="4026"/>
    <cellStyle name="40% - Accent3 22 2 2 6 2" xfId="7696"/>
    <cellStyle name="40% - Accent3 22 2 2 6 2 2" xfId="15203"/>
    <cellStyle name="40% - Accent3 22 2 2 6 2 2 2" xfId="31409"/>
    <cellStyle name="40% - Accent3 22 2 2 6 2 3" xfId="23902"/>
    <cellStyle name="40% - Accent3 22 2 2 6 3" xfId="11589"/>
    <cellStyle name="40% - Accent3 22 2 2 6 3 2" xfId="27795"/>
    <cellStyle name="40% - Accent3 22 2 2 6 4" xfId="20232"/>
    <cellStyle name="40% - Accent3 22 2 2 7" xfId="4451"/>
    <cellStyle name="40% - Accent3 22 2 2 7 2" xfId="8121"/>
    <cellStyle name="40% - Accent3 22 2 2 7 2 2" xfId="15628"/>
    <cellStyle name="40% - Accent3 22 2 2 7 2 2 2" xfId="31834"/>
    <cellStyle name="40% - Accent3 22 2 2 7 2 3" xfId="24327"/>
    <cellStyle name="40% - Accent3 22 2 2 7 3" xfId="12014"/>
    <cellStyle name="40% - Accent3 22 2 2 7 3 2" xfId="28220"/>
    <cellStyle name="40% - Accent3 22 2 2 7 4" xfId="20657"/>
    <cellStyle name="40% - Accent3 22 2 2 8" xfId="4876"/>
    <cellStyle name="40% - Accent3 22 2 2 8 2" xfId="8544"/>
    <cellStyle name="40% - Accent3 22 2 2 8 2 2" xfId="16051"/>
    <cellStyle name="40% - Accent3 22 2 2 8 2 2 2" xfId="32257"/>
    <cellStyle name="40% - Accent3 22 2 2 8 2 3" xfId="24750"/>
    <cellStyle name="40% - Accent3 22 2 2 8 3" xfId="12436"/>
    <cellStyle name="40% - Accent3 22 2 2 8 3 2" xfId="28642"/>
    <cellStyle name="40% - Accent3 22 2 2 8 4" xfId="21082"/>
    <cellStyle name="40% - Accent3 22 2 2 9" xfId="5362"/>
    <cellStyle name="40% - Accent3 22 2 2 9 2" xfId="12911"/>
    <cellStyle name="40% - Accent3 22 2 2 9 2 2" xfId="29117"/>
    <cellStyle name="40% - Accent3 22 2 2 9 3" xfId="21568"/>
    <cellStyle name="40% - Accent3 22 2 3" xfId="1863"/>
    <cellStyle name="40% - Accent3 22 2 3 10" xfId="18170"/>
    <cellStyle name="40% - Accent3 22 2 3 2" xfId="2372"/>
    <cellStyle name="40% - Accent3 22 2 3 2 2" xfId="3219"/>
    <cellStyle name="40% - Accent3 22 2 3 2 2 2" xfId="7001"/>
    <cellStyle name="40% - Accent3 22 2 3 2 2 2 2" xfId="14512"/>
    <cellStyle name="40% - Accent3 22 2 3 2 2 2 2 2" xfId="30718"/>
    <cellStyle name="40% - Accent3 22 2 3 2 2 2 3" xfId="23207"/>
    <cellStyle name="40% - Accent3 22 2 3 2 2 3" xfId="10912"/>
    <cellStyle name="40% - Accent3 22 2 3 2 2 3 2" xfId="27118"/>
    <cellStyle name="40% - Accent3 22 2 3 2 2 4" xfId="19441"/>
    <cellStyle name="40% - Accent3 22 2 3 2 3" xfId="6156"/>
    <cellStyle name="40% - Accent3 22 2 3 2 3 2" xfId="13668"/>
    <cellStyle name="40% - Accent3 22 2 3 2 3 2 2" xfId="29874"/>
    <cellStyle name="40% - Accent3 22 2 3 2 3 3" xfId="22362"/>
    <cellStyle name="40% - Accent3 22 2 3 2 4" xfId="10068"/>
    <cellStyle name="40% - Accent3 22 2 3 2 4 2" xfId="26274"/>
    <cellStyle name="40% - Accent3 22 2 3 2 5" xfId="18596"/>
    <cellStyle name="40% - Accent3 22 2 3 3" xfId="2794"/>
    <cellStyle name="40% - Accent3 22 2 3 3 2" xfId="6578"/>
    <cellStyle name="40% - Accent3 22 2 3 3 2 2" xfId="14090"/>
    <cellStyle name="40% - Accent3 22 2 3 3 2 2 2" xfId="30296"/>
    <cellStyle name="40% - Accent3 22 2 3 3 2 3" xfId="22784"/>
    <cellStyle name="40% - Accent3 22 2 3 3 3" xfId="10490"/>
    <cellStyle name="40% - Accent3 22 2 3 3 3 2" xfId="26696"/>
    <cellStyle name="40% - Accent3 22 2 3 3 4" xfId="19018"/>
    <cellStyle name="40% - Accent3 22 2 3 4" xfId="3725"/>
    <cellStyle name="40% - Accent3 22 2 3 4 2" xfId="7435"/>
    <cellStyle name="40% - Accent3 22 2 3 4 2 2" xfId="14944"/>
    <cellStyle name="40% - Accent3 22 2 3 4 2 2 2" xfId="31150"/>
    <cellStyle name="40% - Accent3 22 2 3 4 2 3" xfId="23641"/>
    <cellStyle name="40% - Accent3 22 2 3 4 3" xfId="11335"/>
    <cellStyle name="40% - Accent3 22 2 3 4 3 2" xfId="27541"/>
    <cellStyle name="40% - Accent3 22 2 3 4 4" xfId="19936"/>
    <cellStyle name="40% - Accent3 22 2 3 5" xfId="4194"/>
    <cellStyle name="40% - Accent3 22 2 3 5 2" xfId="7864"/>
    <cellStyle name="40% - Accent3 22 2 3 5 2 2" xfId="15371"/>
    <cellStyle name="40% - Accent3 22 2 3 5 2 2 2" xfId="31577"/>
    <cellStyle name="40% - Accent3 22 2 3 5 2 3" xfId="24070"/>
    <cellStyle name="40% - Accent3 22 2 3 5 3" xfId="11757"/>
    <cellStyle name="40% - Accent3 22 2 3 5 3 2" xfId="27963"/>
    <cellStyle name="40% - Accent3 22 2 3 5 4" xfId="20400"/>
    <cellStyle name="40% - Accent3 22 2 3 6" xfId="4619"/>
    <cellStyle name="40% - Accent3 22 2 3 6 2" xfId="8289"/>
    <cellStyle name="40% - Accent3 22 2 3 6 2 2" xfId="15796"/>
    <cellStyle name="40% - Accent3 22 2 3 6 2 2 2" xfId="32002"/>
    <cellStyle name="40% - Accent3 22 2 3 6 2 3" xfId="24495"/>
    <cellStyle name="40% - Accent3 22 2 3 6 3" xfId="12182"/>
    <cellStyle name="40% - Accent3 22 2 3 6 3 2" xfId="28388"/>
    <cellStyle name="40% - Accent3 22 2 3 6 4" xfId="20825"/>
    <cellStyle name="40% - Accent3 22 2 3 7" xfId="5046"/>
    <cellStyle name="40% - Accent3 22 2 3 7 2" xfId="8712"/>
    <cellStyle name="40% - Accent3 22 2 3 7 2 2" xfId="16219"/>
    <cellStyle name="40% - Accent3 22 2 3 7 2 2 2" xfId="32425"/>
    <cellStyle name="40% - Accent3 22 2 3 7 2 3" xfId="24918"/>
    <cellStyle name="40% - Accent3 22 2 3 7 3" xfId="12604"/>
    <cellStyle name="40% - Accent3 22 2 3 7 3 2" xfId="28810"/>
    <cellStyle name="40% - Accent3 22 2 3 7 4" xfId="21252"/>
    <cellStyle name="40% - Accent3 22 2 3 8" xfId="5718"/>
    <cellStyle name="40% - Accent3 22 2 3 8 2" xfId="13233"/>
    <cellStyle name="40% - Accent3 22 2 3 8 2 2" xfId="29439"/>
    <cellStyle name="40% - Accent3 22 2 3 8 3" xfId="21924"/>
    <cellStyle name="40% - Accent3 22 2 3 9" xfId="9645"/>
    <cellStyle name="40% - Accent3 22 2 3 9 2" xfId="25851"/>
    <cellStyle name="40% - Accent3 22 2 4" xfId="2071"/>
    <cellStyle name="40% - Accent3 22 2 4 2" xfId="2984"/>
    <cellStyle name="40% - Accent3 22 2 4 2 2" xfId="6766"/>
    <cellStyle name="40% - Accent3 22 2 4 2 2 2" xfId="14277"/>
    <cellStyle name="40% - Accent3 22 2 4 2 2 2 2" xfId="30483"/>
    <cellStyle name="40% - Accent3 22 2 4 2 2 3" xfId="22972"/>
    <cellStyle name="40% - Accent3 22 2 4 2 3" xfId="10677"/>
    <cellStyle name="40% - Accent3 22 2 4 2 3 2" xfId="26883"/>
    <cellStyle name="40% - Accent3 22 2 4 2 4" xfId="19206"/>
    <cellStyle name="40% - Accent3 22 2 4 3" xfId="5910"/>
    <cellStyle name="40% - Accent3 22 2 4 3 2" xfId="13424"/>
    <cellStyle name="40% - Accent3 22 2 4 3 2 2" xfId="29630"/>
    <cellStyle name="40% - Accent3 22 2 4 3 3" xfId="22116"/>
    <cellStyle name="40% - Accent3 22 2 4 4" xfId="9833"/>
    <cellStyle name="40% - Accent3 22 2 4 4 2" xfId="26039"/>
    <cellStyle name="40% - Accent3 22 2 4 5" xfId="18360"/>
    <cellStyle name="40% - Accent3 22 2 5" xfId="2559"/>
    <cellStyle name="40% - Accent3 22 2 5 2" xfId="6343"/>
    <cellStyle name="40% - Accent3 22 2 5 2 2" xfId="13855"/>
    <cellStyle name="40% - Accent3 22 2 5 2 2 2" xfId="30061"/>
    <cellStyle name="40% - Accent3 22 2 5 2 3" xfId="22549"/>
    <cellStyle name="40% - Accent3 22 2 5 3" xfId="10255"/>
    <cellStyle name="40% - Accent3 22 2 5 3 2" xfId="26461"/>
    <cellStyle name="40% - Accent3 22 2 5 4" xfId="18783"/>
    <cellStyle name="40% - Accent3 22 2 6" xfId="3435"/>
    <cellStyle name="40% - Accent3 22 2 6 2" xfId="7193"/>
    <cellStyle name="40% - Accent3 22 2 6 2 2" xfId="14703"/>
    <cellStyle name="40% - Accent3 22 2 6 2 2 2" xfId="30909"/>
    <cellStyle name="40% - Accent3 22 2 6 2 3" xfId="23399"/>
    <cellStyle name="40% - Accent3 22 2 6 3" xfId="11100"/>
    <cellStyle name="40% - Accent3 22 2 6 3 2" xfId="27306"/>
    <cellStyle name="40% - Accent3 22 2 6 4" xfId="19653"/>
    <cellStyle name="40% - Accent3 22 2 7" xfId="3959"/>
    <cellStyle name="40% - Accent3 22 2 7 2" xfId="7629"/>
    <cellStyle name="40% - Accent3 22 2 7 2 2" xfId="15136"/>
    <cellStyle name="40% - Accent3 22 2 7 2 2 2" xfId="31342"/>
    <cellStyle name="40% - Accent3 22 2 7 2 3" xfId="23835"/>
    <cellStyle name="40% - Accent3 22 2 7 3" xfId="11522"/>
    <cellStyle name="40% - Accent3 22 2 7 3 2" xfId="27728"/>
    <cellStyle name="40% - Accent3 22 2 7 4" xfId="20165"/>
    <cellStyle name="40% - Accent3 22 2 8" xfId="4384"/>
    <cellStyle name="40% - Accent3 22 2 8 2" xfId="8054"/>
    <cellStyle name="40% - Accent3 22 2 8 2 2" xfId="15561"/>
    <cellStyle name="40% - Accent3 22 2 8 2 2 2" xfId="31767"/>
    <cellStyle name="40% - Accent3 22 2 8 2 3" xfId="24260"/>
    <cellStyle name="40% - Accent3 22 2 8 3" xfId="11947"/>
    <cellStyle name="40% - Accent3 22 2 8 3 2" xfId="28153"/>
    <cellStyle name="40% - Accent3 22 2 8 4" xfId="20590"/>
    <cellStyle name="40% - Accent3 22 2 9" xfId="4808"/>
    <cellStyle name="40% - Accent3 22 2 9 2" xfId="8477"/>
    <cellStyle name="40% - Accent3 22 2 9 2 2" xfId="15984"/>
    <cellStyle name="40% - Accent3 22 2 9 2 2 2" xfId="32190"/>
    <cellStyle name="40% - Accent3 22 2 9 2 3" xfId="24683"/>
    <cellStyle name="40% - Accent3 22 2 9 3" xfId="12369"/>
    <cellStyle name="40% - Accent3 22 2 9 3 2" xfId="28575"/>
    <cellStyle name="40% - Accent3 22 2 9 4" xfId="21014"/>
    <cellStyle name="40% - Accent3 22 3" xfId="518"/>
    <cellStyle name="40% - Accent3 22 3 10" xfId="5317"/>
    <cellStyle name="40% - Accent3 22 3 10 2" xfId="12866"/>
    <cellStyle name="40% - Accent3 22 3 10 2 2" xfId="29072"/>
    <cellStyle name="40% - Accent3 22 3 10 3" xfId="21523"/>
    <cellStyle name="40% - Accent3 22 3 11" xfId="9432"/>
    <cellStyle name="40% - Accent3 22 3 11 2" xfId="25638"/>
    <cellStyle name="40% - Accent3 22 3 12" xfId="17949"/>
    <cellStyle name="40% - Accent3 22 3 2" xfId="589"/>
    <cellStyle name="40% - Accent3 22 3 2 10" xfId="9499"/>
    <cellStyle name="40% - Accent3 22 3 2 10 2" xfId="25705"/>
    <cellStyle name="40% - Accent3 22 3 2 11" xfId="18017"/>
    <cellStyle name="40% - Accent3 22 3 2 2" xfId="1864"/>
    <cellStyle name="40% - Accent3 22 3 2 2 10" xfId="18171"/>
    <cellStyle name="40% - Accent3 22 3 2 2 2" xfId="2373"/>
    <cellStyle name="40% - Accent3 22 3 2 2 2 2" xfId="3220"/>
    <cellStyle name="40% - Accent3 22 3 2 2 2 2 2" xfId="7002"/>
    <cellStyle name="40% - Accent3 22 3 2 2 2 2 2 2" xfId="14513"/>
    <cellStyle name="40% - Accent3 22 3 2 2 2 2 2 2 2" xfId="30719"/>
    <cellStyle name="40% - Accent3 22 3 2 2 2 2 2 3" xfId="23208"/>
    <cellStyle name="40% - Accent3 22 3 2 2 2 2 3" xfId="10913"/>
    <cellStyle name="40% - Accent3 22 3 2 2 2 2 3 2" xfId="27119"/>
    <cellStyle name="40% - Accent3 22 3 2 2 2 2 4" xfId="19442"/>
    <cellStyle name="40% - Accent3 22 3 2 2 2 3" xfId="6157"/>
    <cellStyle name="40% - Accent3 22 3 2 2 2 3 2" xfId="13669"/>
    <cellStyle name="40% - Accent3 22 3 2 2 2 3 2 2" xfId="29875"/>
    <cellStyle name="40% - Accent3 22 3 2 2 2 3 3" xfId="22363"/>
    <cellStyle name="40% - Accent3 22 3 2 2 2 4" xfId="10069"/>
    <cellStyle name="40% - Accent3 22 3 2 2 2 4 2" xfId="26275"/>
    <cellStyle name="40% - Accent3 22 3 2 2 2 5" xfId="18597"/>
    <cellStyle name="40% - Accent3 22 3 2 2 3" xfId="2795"/>
    <cellStyle name="40% - Accent3 22 3 2 2 3 2" xfId="6579"/>
    <cellStyle name="40% - Accent3 22 3 2 2 3 2 2" xfId="14091"/>
    <cellStyle name="40% - Accent3 22 3 2 2 3 2 2 2" xfId="30297"/>
    <cellStyle name="40% - Accent3 22 3 2 2 3 2 3" xfId="22785"/>
    <cellStyle name="40% - Accent3 22 3 2 2 3 3" xfId="10491"/>
    <cellStyle name="40% - Accent3 22 3 2 2 3 3 2" xfId="26697"/>
    <cellStyle name="40% - Accent3 22 3 2 2 3 4" xfId="19019"/>
    <cellStyle name="40% - Accent3 22 3 2 2 4" xfId="3726"/>
    <cellStyle name="40% - Accent3 22 3 2 2 4 2" xfId="7436"/>
    <cellStyle name="40% - Accent3 22 3 2 2 4 2 2" xfId="14945"/>
    <cellStyle name="40% - Accent3 22 3 2 2 4 2 2 2" xfId="31151"/>
    <cellStyle name="40% - Accent3 22 3 2 2 4 2 3" xfId="23642"/>
    <cellStyle name="40% - Accent3 22 3 2 2 4 3" xfId="11336"/>
    <cellStyle name="40% - Accent3 22 3 2 2 4 3 2" xfId="27542"/>
    <cellStyle name="40% - Accent3 22 3 2 2 4 4" xfId="19937"/>
    <cellStyle name="40% - Accent3 22 3 2 2 5" xfId="4195"/>
    <cellStyle name="40% - Accent3 22 3 2 2 5 2" xfId="7865"/>
    <cellStyle name="40% - Accent3 22 3 2 2 5 2 2" xfId="15372"/>
    <cellStyle name="40% - Accent3 22 3 2 2 5 2 2 2" xfId="31578"/>
    <cellStyle name="40% - Accent3 22 3 2 2 5 2 3" xfId="24071"/>
    <cellStyle name="40% - Accent3 22 3 2 2 5 3" xfId="11758"/>
    <cellStyle name="40% - Accent3 22 3 2 2 5 3 2" xfId="27964"/>
    <cellStyle name="40% - Accent3 22 3 2 2 5 4" xfId="20401"/>
    <cellStyle name="40% - Accent3 22 3 2 2 6" xfId="4620"/>
    <cellStyle name="40% - Accent3 22 3 2 2 6 2" xfId="8290"/>
    <cellStyle name="40% - Accent3 22 3 2 2 6 2 2" xfId="15797"/>
    <cellStyle name="40% - Accent3 22 3 2 2 6 2 2 2" xfId="32003"/>
    <cellStyle name="40% - Accent3 22 3 2 2 6 2 3" xfId="24496"/>
    <cellStyle name="40% - Accent3 22 3 2 2 6 3" xfId="12183"/>
    <cellStyle name="40% - Accent3 22 3 2 2 6 3 2" xfId="28389"/>
    <cellStyle name="40% - Accent3 22 3 2 2 6 4" xfId="20826"/>
    <cellStyle name="40% - Accent3 22 3 2 2 7" xfId="5047"/>
    <cellStyle name="40% - Accent3 22 3 2 2 7 2" xfId="8713"/>
    <cellStyle name="40% - Accent3 22 3 2 2 7 2 2" xfId="16220"/>
    <cellStyle name="40% - Accent3 22 3 2 2 7 2 2 2" xfId="32426"/>
    <cellStyle name="40% - Accent3 22 3 2 2 7 2 3" xfId="24919"/>
    <cellStyle name="40% - Accent3 22 3 2 2 7 3" xfId="12605"/>
    <cellStyle name="40% - Accent3 22 3 2 2 7 3 2" xfId="28811"/>
    <cellStyle name="40% - Accent3 22 3 2 2 7 4" xfId="21253"/>
    <cellStyle name="40% - Accent3 22 3 2 2 8" xfId="5719"/>
    <cellStyle name="40% - Accent3 22 3 2 2 8 2" xfId="13234"/>
    <cellStyle name="40% - Accent3 22 3 2 2 8 2 2" xfId="29440"/>
    <cellStyle name="40% - Accent3 22 3 2 2 8 3" xfId="21925"/>
    <cellStyle name="40% - Accent3 22 3 2 2 9" xfId="9646"/>
    <cellStyle name="40% - Accent3 22 3 2 2 9 2" xfId="25852"/>
    <cellStyle name="40% - Accent3 22 3 2 3" xfId="2160"/>
    <cellStyle name="40% - Accent3 22 3 2 3 2" xfId="3073"/>
    <cellStyle name="40% - Accent3 22 3 2 3 2 2" xfId="6855"/>
    <cellStyle name="40% - Accent3 22 3 2 3 2 2 2" xfId="14366"/>
    <cellStyle name="40% - Accent3 22 3 2 3 2 2 2 2" xfId="30572"/>
    <cellStyle name="40% - Accent3 22 3 2 3 2 2 3" xfId="23061"/>
    <cellStyle name="40% - Accent3 22 3 2 3 2 3" xfId="10766"/>
    <cellStyle name="40% - Accent3 22 3 2 3 2 3 2" xfId="26972"/>
    <cellStyle name="40% - Accent3 22 3 2 3 2 4" xfId="19295"/>
    <cellStyle name="40% - Accent3 22 3 2 3 3" xfId="5999"/>
    <cellStyle name="40% - Accent3 22 3 2 3 3 2" xfId="13513"/>
    <cellStyle name="40% - Accent3 22 3 2 3 3 2 2" xfId="29719"/>
    <cellStyle name="40% - Accent3 22 3 2 3 3 3" xfId="22205"/>
    <cellStyle name="40% - Accent3 22 3 2 3 4" xfId="9922"/>
    <cellStyle name="40% - Accent3 22 3 2 3 4 2" xfId="26128"/>
    <cellStyle name="40% - Accent3 22 3 2 3 5" xfId="18449"/>
    <cellStyle name="40% - Accent3 22 3 2 4" xfId="2648"/>
    <cellStyle name="40% - Accent3 22 3 2 4 2" xfId="6432"/>
    <cellStyle name="40% - Accent3 22 3 2 4 2 2" xfId="13944"/>
    <cellStyle name="40% - Accent3 22 3 2 4 2 2 2" xfId="30150"/>
    <cellStyle name="40% - Accent3 22 3 2 4 2 3" xfId="22638"/>
    <cellStyle name="40% - Accent3 22 3 2 4 3" xfId="10344"/>
    <cellStyle name="40% - Accent3 22 3 2 4 3 2" xfId="26550"/>
    <cellStyle name="40% - Accent3 22 3 2 4 4" xfId="18872"/>
    <cellStyle name="40% - Accent3 22 3 2 5" xfId="3524"/>
    <cellStyle name="40% - Accent3 22 3 2 5 2" xfId="7282"/>
    <cellStyle name="40% - Accent3 22 3 2 5 2 2" xfId="14792"/>
    <cellStyle name="40% - Accent3 22 3 2 5 2 2 2" xfId="30998"/>
    <cellStyle name="40% - Accent3 22 3 2 5 2 3" xfId="23488"/>
    <cellStyle name="40% - Accent3 22 3 2 5 3" xfId="11189"/>
    <cellStyle name="40% - Accent3 22 3 2 5 3 2" xfId="27395"/>
    <cellStyle name="40% - Accent3 22 3 2 5 4" xfId="19742"/>
    <cellStyle name="40% - Accent3 22 3 2 6" xfId="4048"/>
    <cellStyle name="40% - Accent3 22 3 2 6 2" xfId="7718"/>
    <cellStyle name="40% - Accent3 22 3 2 6 2 2" xfId="15225"/>
    <cellStyle name="40% - Accent3 22 3 2 6 2 2 2" xfId="31431"/>
    <cellStyle name="40% - Accent3 22 3 2 6 2 3" xfId="23924"/>
    <cellStyle name="40% - Accent3 22 3 2 6 3" xfId="11611"/>
    <cellStyle name="40% - Accent3 22 3 2 6 3 2" xfId="27817"/>
    <cellStyle name="40% - Accent3 22 3 2 6 4" xfId="20254"/>
    <cellStyle name="40% - Accent3 22 3 2 7" xfId="4473"/>
    <cellStyle name="40% - Accent3 22 3 2 7 2" xfId="8143"/>
    <cellStyle name="40% - Accent3 22 3 2 7 2 2" xfId="15650"/>
    <cellStyle name="40% - Accent3 22 3 2 7 2 2 2" xfId="31856"/>
    <cellStyle name="40% - Accent3 22 3 2 7 2 3" xfId="24349"/>
    <cellStyle name="40% - Accent3 22 3 2 7 3" xfId="12036"/>
    <cellStyle name="40% - Accent3 22 3 2 7 3 2" xfId="28242"/>
    <cellStyle name="40% - Accent3 22 3 2 7 4" xfId="20679"/>
    <cellStyle name="40% - Accent3 22 3 2 8" xfId="4898"/>
    <cellStyle name="40% - Accent3 22 3 2 8 2" xfId="8566"/>
    <cellStyle name="40% - Accent3 22 3 2 8 2 2" xfId="16073"/>
    <cellStyle name="40% - Accent3 22 3 2 8 2 2 2" xfId="32279"/>
    <cellStyle name="40% - Accent3 22 3 2 8 2 3" xfId="24772"/>
    <cellStyle name="40% - Accent3 22 3 2 8 3" xfId="12458"/>
    <cellStyle name="40% - Accent3 22 3 2 8 3 2" xfId="28664"/>
    <cellStyle name="40% - Accent3 22 3 2 8 4" xfId="21104"/>
    <cellStyle name="40% - Accent3 22 3 2 9" xfId="5384"/>
    <cellStyle name="40% - Accent3 22 3 2 9 2" xfId="12933"/>
    <cellStyle name="40% - Accent3 22 3 2 9 2 2" xfId="29139"/>
    <cellStyle name="40% - Accent3 22 3 2 9 3" xfId="21590"/>
    <cellStyle name="40% - Accent3 22 3 3" xfId="1865"/>
    <cellStyle name="40% - Accent3 22 3 3 10" xfId="18172"/>
    <cellStyle name="40% - Accent3 22 3 3 2" xfId="2374"/>
    <cellStyle name="40% - Accent3 22 3 3 2 2" xfId="3221"/>
    <cellStyle name="40% - Accent3 22 3 3 2 2 2" xfId="7003"/>
    <cellStyle name="40% - Accent3 22 3 3 2 2 2 2" xfId="14514"/>
    <cellStyle name="40% - Accent3 22 3 3 2 2 2 2 2" xfId="30720"/>
    <cellStyle name="40% - Accent3 22 3 3 2 2 2 3" xfId="23209"/>
    <cellStyle name="40% - Accent3 22 3 3 2 2 3" xfId="10914"/>
    <cellStyle name="40% - Accent3 22 3 3 2 2 3 2" xfId="27120"/>
    <cellStyle name="40% - Accent3 22 3 3 2 2 4" xfId="19443"/>
    <cellStyle name="40% - Accent3 22 3 3 2 3" xfId="6158"/>
    <cellStyle name="40% - Accent3 22 3 3 2 3 2" xfId="13670"/>
    <cellStyle name="40% - Accent3 22 3 3 2 3 2 2" xfId="29876"/>
    <cellStyle name="40% - Accent3 22 3 3 2 3 3" xfId="22364"/>
    <cellStyle name="40% - Accent3 22 3 3 2 4" xfId="10070"/>
    <cellStyle name="40% - Accent3 22 3 3 2 4 2" xfId="26276"/>
    <cellStyle name="40% - Accent3 22 3 3 2 5" xfId="18598"/>
    <cellStyle name="40% - Accent3 22 3 3 3" xfId="2796"/>
    <cellStyle name="40% - Accent3 22 3 3 3 2" xfId="6580"/>
    <cellStyle name="40% - Accent3 22 3 3 3 2 2" xfId="14092"/>
    <cellStyle name="40% - Accent3 22 3 3 3 2 2 2" xfId="30298"/>
    <cellStyle name="40% - Accent3 22 3 3 3 2 3" xfId="22786"/>
    <cellStyle name="40% - Accent3 22 3 3 3 3" xfId="10492"/>
    <cellStyle name="40% - Accent3 22 3 3 3 3 2" xfId="26698"/>
    <cellStyle name="40% - Accent3 22 3 3 3 4" xfId="19020"/>
    <cellStyle name="40% - Accent3 22 3 3 4" xfId="3727"/>
    <cellStyle name="40% - Accent3 22 3 3 4 2" xfId="7437"/>
    <cellStyle name="40% - Accent3 22 3 3 4 2 2" xfId="14946"/>
    <cellStyle name="40% - Accent3 22 3 3 4 2 2 2" xfId="31152"/>
    <cellStyle name="40% - Accent3 22 3 3 4 2 3" xfId="23643"/>
    <cellStyle name="40% - Accent3 22 3 3 4 3" xfId="11337"/>
    <cellStyle name="40% - Accent3 22 3 3 4 3 2" xfId="27543"/>
    <cellStyle name="40% - Accent3 22 3 3 4 4" xfId="19938"/>
    <cellStyle name="40% - Accent3 22 3 3 5" xfId="4196"/>
    <cellStyle name="40% - Accent3 22 3 3 5 2" xfId="7866"/>
    <cellStyle name="40% - Accent3 22 3 3 5 2 2" xfId="15373"/>
    <cellStyle name="40% - Accent3 22 3 3 5 2 2 2" xfId="31579"/>
    <cellStyle name="40% - Accent3 22 3 3 5 2 3" xfId="24072"/>
    <cellStyle name="40% - Accent3 22 3 3 5 3" xfId="11759"/>
    <cellStyle name="40% - Accent3 22 3 3 5 3 2" xfId="27965"/>
    <cellStyle name="40% - Accent3 22 3 3 5 4" xfId="20402"/>
    <cellStyle name="40% - Accent3 22 3 3 6" xfId="4621"/>
    <cellStyle name="40% - Accent3 22 3 3 6 2" xfId="8291"/>
    <cellStyle name="40% - Accent3 22 3 3 6 2 2" xfId="15798"/>
    <cellStyle name="40% - Accent3 22 3 3 6 2 2 2" xfId="32004"/>
    <cellStyle name="40% - Accent3 22 3 3 6 2 3" xfId="24497"/>
    <cellStyle name="40% - Accent3 22 3 3 6 3" xfId="12184"/>
    <cellStyle name="40% - Accent3 22 3 3 6 3 2" xfId="28390"/>
    <cellStyle name="40% - Accent3 22 3 3 6 4" xfId="20827"/>
    <cellStyle name="40% - Accent3 22 3 3 7" xfId="5048"/>
    <cellStyle name="40% - Accent3 22 3 3 7 2" xfId="8714"/>
    <cellStyle name="40% - Accent3 22 3 3 7 2 2" xfId="16221"/>
    <cellStyle name="40% - Accent3 22 3 3 7 2 2 2" xfId="32427"/>
    <cellStyle name="40% - Accent3 22 3 3 7 2 3" xfId="24920"/>
    <cellStyle name="40% - Accent3 22 3 3 7 3" xfId="12606"/>
    <cellStyle name="40% - Accent3 22 3 3 7 3 2" xfId="28812"/>
    <cellStyle name="40% - Accent3 22 3 3 7 4" xfId="21254"/>
    <cellStyle name="40% - Accent3 22 3 3 8" xfId="5720"/>
    <cellStyle name="40% - Accent3 22 3 3 8 2" xfId="13235"/>
    <cellStyle name="40% - Accent3 22 3 3 8 2 2" xfId="29441"/>
    <cellStyle name="40% - Accent3 22 3 3 8 3" xfId="21926"/>
    <cellStyle name="40% - Accent3 22 3 3 9" xfId="9647"/>
    <cellStyle name="40% - Accent3 22 3 3 9 2" xfId="25853"/>
    <cellStyle name="40% - Accent3 22 3 4" xfId="2093"/>
    <cellStyle name="40% - Accent3 22 3 4 2" xfId="3006"/>
    <cellStyle name="40% - Accent3 22 3 4 2 2" xfId="6788"/>
    <cellStyle name="40% - Accent3 22 3 4 2 2 2" xfId="14299"/>
    <cellStyle name="40% - Accent3 22 3 4 2 2 2 2" xfId="30505"/>
    <cellStyle name="40% - Accent3 22 3 4 2 2 3" xfId="22994"/>
    <cellStyle name="40% - Accent3 22 3 4 2 3" xfId="10699"/>
    <cellStyle name="40% - Accent3 22 3 4 2 3 2" xfId="26905"/>
    <cellStyle name="40% - Accent3 22 3 4 2 4" xfId="19228"/>
    <cellStyle name="40% - Accent3 22 3 4 3" xfId="5932"/>
    <cellStyle name="40% - Accent3 22 3 4 3 2" xfId="13446"/>
    <cellStyle name="40% - Accent3 22 3 4 3 2 2" xfId="29652"/>
    <cellStyle name="40% - Accent3 22 3 4 3 3" xfId="22138"/>
    <cellStyle name="40% - Accent3 22 3 4 4" xfId="9855"/>
    <cellStyle name="40% - Accent3 22 3 4 4 2" xfId="26061"/>
    <cellStyle name="40% - Accent3 22 3 4 5" xfId="18382"/>
    <cellStyle name="40% - Accent3 22 3 5" xfId="2581"/>
    <cellStyle name="40% - Accent3 22 3 5 2" xfId="6365"/>
    <cellStyle name="40% - Accent3 22 3 5 2 2" xfId="13877"/>
    <cellStyle name="40% - Accent3 22 3 5 2 2 2" xfId="30083"/>
    <cellStyle name="40% - Accent3 22 3 5 2 3" xfId="22571"/>
    <cellStyle name="40% - Accent3 22 3 5 3" xfId="10277"/>
    <cellStyle name="40% - Accent3 22 3 5 3 2" xfId="26483"/>
    <cellStyle name="40% - Accent3 22 3 5 4" xfId="18805"/>
    <cellStyle name="40% - Accent3 22 3 6" xfId="3457"/>
    <cellStyle name="40% - Accent3 22 3 6 2" xfId="7215"/>
    <cellStyle name="40% - Accent3 22 3 6 2 2" xfId="14725"/>
    <cellStyle name="40% - Accent3 22 3 6 2 2 2" xfId="30931"/>
    <cellStyle name="40% - Accent3 22 3 6 2 3" xfId="23421"/>
    <cellStyle name="40% - Accent3 22 3 6 3" xfId="11122"/>
    <cellStyle name="40% - Accent3 22 3 6 3 2" xfId="27328"/>
    <cellStyle name="40% - Accent3 22 3 6 4" xfId="19675"/>
    <cellStyle name="40% - Accent3 22 3 7" xfId="3981"/>
    <cellStyle name="40% - Accent3 22 3 7 2" xfId="7651"/>
    <cellStyle name="40% - Accent3 22 3 7 2 2" xfId="15158"/>
    <cellStyle name="40% - Accent3 22 3 7 2 2 2" xfId="31364"/>
    <cellStyle name="40% - Accent3 22 3 7 2 3" xfId="23857"/>
    <cellStyle name="40% - Accent3 22 3 7 3" xfId="11544"/>
    <cellStyle name="40% - Accent3 22 3 7 3 2" xfId="27750"/>
    <cellStyle name="40% - Accent3 22 3 7 4" xfId="20187"/>
    <cellStyle name="40% - Accent3 22 3 8" xfId="4406"/>
    <cellStyle name="40% - Accent3 22 3 8 2" xfId="8076"/>
    <cellStyle name="40% - Accent3 22 3 8 2 2" xfId="15583"/>
    <cellStyle name="40% - Accent3 22 3 8 2 2 2" xfId="31789"/>
    <cellStyle name="40% - Accent3 22 3 8 2 3" xfId="24282"/>
    <cellStyle name="40% - Accent3 22 3 8 3" xfId="11969"/>
    <cellStyle name="40% - Accent3 22 3 8 3 2" xfId="28175"/>
    <cellStyle name="40% - Accent3 22 3 8 4" xfId="20612"/>
    <cellStyle name="40% - Accent3 22 3 9" xfId="4830"/>
    <cellStyle name="40% - Accent3 22 3 9 2" xfId="8499"/>
    <cellStyle name="40% - Accent3 22 3 9 2 2" xfId="16006"/>
    <cellStyle name="40% - Accent3 22 3 9 2 2 2" xfId="32212"/>
    <cellStyle name="40% - Accent3 22 3 9 2 3" xfId="24705"/>
    <cellStyle name="40% - Accent3 22 3 9 3" xfId="12391"/>
    <cellStyle name="40% - Accent3 22 3 9 3 2" xfId="28597"/>
    <cellStyle name="40% - Accent3 22 3 9 4" xfId="21036"/>
    <cellStyle name="40% - Accent3 22 4" xfId="545"/>
    <cellStyle name="40% - Accent3 22 4 10" xfId="9455"/>
    <cellStyle name="40% - Accent3 22 4 10 2" xfId="25661"/>
    <cellStyle name="40% - Accent3 22 4 11" xfId="17973"/>
    <cellStyle name="40% - Accent3 22 4 2" xfId="1866"/>
    <cellStyle name="40% - Accent3 22 4 2 10" xfId="18173"/>
    <cellStyle name="40% - Accent3 22 4 2 2" xfId="2375"/>
    <cellStyle name="40% - Accent3 22 4 2 2 2" xfId="3222"/>
    <cellStyle name="40% - Accent3 22 4 2 2 2 2" xfId="7004"/>
    <cellStyle name="40% - Accent3 22 4 2 2 2 2 2" xfId="14515"/>
    <cellStyle name="40% - Accent3 22 4 2 2 2 2 2 2" xfId="30721"/>
    <cellStyle name="40% - Accent3 22 4 2 2 2 2 3" xfId="23210"/>
    <cellStyle name="40% - Accent3 22 4 2 2 2 3" xfId="10915"/>
    <cellStyle name="40% - Accent3 22 4 2 2 2 3 2" xfId="27121"/>
    <cellStyle name="40% - Accent3 22 4 2 2 2 4" xfId="19444"/>
    <cellStyle name="40% - Accent3 22 4 2 2 3" xfId="6159"/>
    <cellStyle name="40% - Accent3 22 4 2 2 3 2" xfId="13671"/>
    <cellStyle name="40% - Accent3 22 4 2 2 3 2 2" xfId="29877"/>
    <cellStyle name="40% - Accent3 22 4 2 2 3 3" xfId="22365"/>
    <cellStyle name="40% - Accent3 22 4 2 2 4" xfId="10071"/>
    <cellStyle name="40% - Accent3 22 4 2 2 4 2" xfId="26277"/>
    <cellStyle name="40% - Accent3 22 4 2 2 5" xfId="18599"/>
    <cellStyle name="40% - Accent3 22 4 2 3" xfId="2797"/>
    <cellStyle name="40% - Accent3 22 4 2 3 2" xfId="6581"/>
    <cellStyle name="40% - Accent3 22 4 2 3 2 2" xfId="14093"/>
    <cellStyle name="40% - Accent3 22 4 2 3 2 2 2" xfId="30299"/>
    <cellStyle name="40% - Accent3 22 4 2 3 2 3" xfId="22787"/>
    <cellStyle name="40% - Accent3 22 4 2 3 3" xfId="10493"/>
    <cellStyle name="40% - Accent3 22 4 2 3 3 2" xfId="26699"/>
    <cellStyle name="40% - Accent3 22 4 2 3 4" xfId="19021"/>
    <cellStyle name="40% - Accent3 22 4 2 4" xfId="3728"/>
    <cellStyle name="40% - Accent3 22 4 2 4 2" xfId="7438"/>
    <cellStyle name="40% - Accent3 22 4 2 4 2 2" xfId="14947"/>
    <cellStyle name="40% - Accent3 22 4 2 4 2 2 2" xfId="31153"/>
    <cellStyle name="40% - Accent3 22 4 2 4 2 3" xfId="23644"/>
    <cellStyle name="40% - Accent3 22 4 2 4 3" xfId="11338"/>
    <cellStyle name="40% - Accent3 22 4 2 4 3 2" xfId="27544"/>
    <cellStyle name="40% - Accent3 22 4 2 4 4" xfId="19939"/>
    <cellStyle name="40% - Accent3 22 4 2 5" xfId="4197"/>
    <cellStyle name="40% - Accent3 22 4 2 5 2" xfId="7867"/>
    <cellStyle name="40% - Accent3 22 4 2 5 2 2" xfId="15374"/>
    <cellStyle name="40% - Accent3 22 4 2 5 2 2 2" xfId="31580"/>
    <cellStyle name="40% - Accent3 22 4 2 5 2 3" xfId="24073"/>
    <cellStyle name="40% - Accent3 22 4 2 5 3" xfId="11760"/>
    <cellStyle name="40% - Accent3 22 4 2 5 3 2" xfId="27966"/>
    <cellStyle name="40% - Accent3 22 4 2 5 4" xfId="20403"/>
    <cellStyle name="40% - Accent3 22 4 2 6" xfId="4622"/>
    <cellStyle name="40% - Accent3 22 4 2 6 2" xfId="8292"/>
    <cellStyle name="40% - Accent3 22 4 2 6 2 2" xfId="15799"/>
    <cellStyle name="40% - Accent3 22 4 2 6 2 2 2" xfId="32005"/>
    <cellStyle name="40% - Accent3 22 4 2 6 2 3" xfId="24498"/>
    <cellStyle name="40% - Accent3 22 4 2 6 3" xfId="12185"/>
    <cellStyle name="40% - Accent3 22 4 2 6 3 2" xfId="28391"/>
    <cellStyle name="40% - Accent3 22 4 2 6 4" xfId="20828"/>
    <cellStyle name="40% - Accent3 22 4 2 7" xfId="5049"/>
    <cellStyle name="40% - Accent3 22 4 2 7 2" xfId="8715"/>
    <cellStyle name="40% - Accent3 22 4 2 7 2 2" xfId="16222"/>
    <cellStyle name="40% - Accent3 22 4 2 7 2 2 2" xfId="32428"/>
    <cellStyle name="40% - Accent3 22 4 2 7 2 3" xfId="24921"/>
    <cellStyle name="40% - Accent3 22 4 2 7 3" xfId="12607"/>
    <cellStyle name="40% - Accent3 22 4 2 7 3 2" xfId="28813"/>
    <cellStyle name="40% - Accent3 22 4 2 7 4" xfId="21255"/>
    <cellStyle name="40% - Accent3 22 4 2 8" xfId="5721"/>
    <cellStyle name="40% - Accent3 22 4 2 8 2" xfId="13236"/>
    <cellStyle name="40% - Accent3 22 4 2 8 2 2" xfId="29442"/>
    <cellStyle name="40% - Accent3 22 4 2 8 3" xfId="21927"/>
    <cellStyle name="40% - Accent3 22 4 2 9" xfId="9648"/>
    <cellStyle name="40% - Accent3 22 4 2 9 2" xfId="25854"/>
    <cellStyle name="40% - Accent3 22 4 3" xfId="2116"/>
    <cellStyle name="40% - Accent3 22 4 3 2" xfId="3029"/>
    <cellStyle name="40% - Accent3 22 4 3 2 2" xfId="6811"/>
    <cellStyle name="40% - Accent3 22 4 3 2 2 2" xfId="14322"/>
    <cellStyle name="40% - Accent3 22 4 3 2 2 2 2" xfId="30528"/>
    <cellStyle name="40% - Accent3 22 4 3 2 2 3" xfId="23017"/>
    <cellStyle name="40% - Accent3 22 4 3 2 3" xfId="10722"/>
    <cellStyle name="40% - Accent3 22 4 3 2 3 2" xfId="26928"/>
    <cellStyle name="40% - Accent3 22 4 3 2 4" xfId="19251"/>
    <cellStyle name="40% - Accent3 22 4 3 3" xfId="5955"/>
    <cellStyle name="40% - Accent3 22 4 3 3 2" xfId="13469"/>
    <cellStyle name="40% - Accent3 22 4 3 3 2 2" xfId="29675"/>
    <cellStyle name="40% - Accent3 22 4 3 3 3" xfId="22161"/>
    <cellStyle name="40% - Accent3 22 4 3 4" xfId="9878"/>
    <cellStyle name="40% - Accent3 22 4 3 4 2" xfId="26084"/>
    <cellStyle name="40% - Accent3 22 4 3 5" xfId="18405"/>
    <cellStyle name="40% - Accent3 22 4 4" xfId="2604"/>
    <cellStyle name="40% - Accent3 22 4 4 2" xfId="6388"/>
    <cellStyle name="40% - Accent3 22 4 4 2 2" xfId="13900"/>
    <cellStyle name="40% - Accent3 22 4 4 2 2 2" xfId="30106"/>
    <cellStyle name="40% - Accent3 22 4 4 2 3" xfId="22594"/>
    <cellStyle name="40% - Accent3 22 4 4 3" xfId="10300"/>
    <cellStyle name="40% - Accent3 22 4 4 3 2" xfId="26506"/>
    <cellStyle name="40% - Accent3 22 4 4 4" xfId="18828"/>
    <cellStyle name="40% - Accent3 22 4 5" xfId="3480"/>
    <cellStyle name="40% - Accent3 22 4 5 2" xfId="7238"/>
    <cellStyle name="40% - Accent3 22 4 5 2 2" xfId="14748"/>
    <cellStyle name="40% - Accent3 22 4 5 2 2 2" xfId="30954"/>
    <cellStyle name="40% - Accent3 22 4 5 2 3" xfId="23444"/>
    <cellStyle name="40% - Accent3 22 4 5 3" xfId="11145"/>
    <cellStyle name="40% - Accent3 22 4 5 3 2" xfId="27351"/>
    <cellStyle name="40% - Accent3 22 4 5 4" xfId="19698"/>
    <cellStyle name="40% - Accent3 22 4 6" xfId="4004"/>
    <cellStyle name="40% - Accent3 22 4 6 2" xfId="7674"/>
    <cellStyle name="40% - Accent3 22 4 6 2 2" xfId="15181"/>
    <cellStyle name="40% - Accent3 22 4 6 2 2 2" xfId="31387"/>
    <cellStyle name="40% - Accent3 22 4 6 2 3" xfId="23880"/>
    <cellStyle name="40% - Accent3 22 4 6 3" xfId="11567"/>
    <cellStyle name="40% - Accent3 22 4 6 3 2" xfId="27773"/>
    <cellStyle name="40% - Accent3 22 4 6 4" xfId="20210"/>
    <cellStyle name="40% - Accent3 22 4 7" xfId="4429"/>
    <cellStyle name="40% - Accent3 22 4 7 2" xfId="8099"/>
    <cellStyle name="40% - Accent3 22 4 7 2 2" xfId="15606"/>
    <cellStyle name="40% - Accent3 22 4 7 2 2 2" xfId="31812"/>
    <cellStyle name="40% - Accent3 22 4 7 2 3" xfId="24305"/>
    <cellStyle name="40% - Accent3 22 4 7 3" xfId="11992"/>
    <cellStyle name="40% - Accent3 22 4 7 3 2" xfId="28198"/>
    <cellStyle name="40% - Accent3 22 4 7 4" xfId="20635"/>
    <cellStyle name="40% - Accent3 22 4 8" xfId="4854"/>
    <cellStyle name="40% - Accent3 22 4 8 2" xfId="8522"/>
    <cellStyle name="40% - Accent3 22 4 8 2 2" xfId="16029"/>
    <cellStyle name="40% - Accent3 22 4 8 2 2 2" xfId="32235"/>
    <cellStyle name="40% - Accent3 22 4 8 2 3" xfId="24728"/>
    <cellStyle name="40% - Accent3 22 4 8 3" xfId="12414"/>
    <cellStyle name="40% - Accent3 22 4 8 3 2" xfId="28620"/>
    <cellStyle name="40% - Accent3 22 4 8 4" xfId="21060"/>
    <cellStyle name="40% - Accent3 22 4 9" xfId="5340"/>
    <cellStyle name="40% - Accent3 22 4 9 2" xfId="12889"/>
    <cellStyle name="40% - Accent3 22 4 9 2 2" xfId="29095"/>
    <cellStyle name="40% - Accent3 22 4 9 3" xfId="21546"/>
    <cellStyle name="40% - Accent3 22 5" xfId="1400"/>
    <cellStyle name="40% - Accent3 22 6" xfId="1867"/>
    <cellStyle name="40% - Accent3 22 6 10" xfId="18174"/>
    <cellStyle name="40% - Accent3 22 6 2" xfId="2376"/>
    <cellStyle name="40% - Accent3 22 6 2 2" xfId="3223"/>
    <cellStyle name="40% - Accent3 22 6 2 2 2" xfId="7005"/>
    <cellStyle name="40% - Accent3 22 6 2 2 2 2" xfId="14516"/>
    <cellStyle name="40% - Accent3 22 6 2 2 2 2 2" xfId="30722"/>
    <cellStyle name="40% - Accent3 22 6 2 2 2 3" xfId="23211"/>
    <cellStyle name="40% - Accent3 22 6 2 2 3" xfId="10916"/>
    <cellStyle name="40% - Accent3 22 6 2 2 3 2" xfId="27122"/>
    <cellStyle name="40% - Accent3 22 6 2 2 4" xfId="19445"/>
    <cellStyle name="40% - Accent3 22 6 2 3" xfId="6160"/>
    <cellStyle name="40% - Accent3 22 6 2 3 2" xfId="13672"/>
    <cellStyle name="40% - Accent3 22 6 2 3 2 2" xfId="29878"/>
    <cellStyle name="40% - Accent3 22 6 2 3 3" xfId="22366"/>
    <cellStyle name="40% - Accent3 22 6 2 4" xfId="10072"/>
    <cellStyle name="40% - Accent3 22 6 2 4 2" xfId="26278"/>
    <cellStyle name="40% - Accent3 22 6 2 5" xfId="18600"/>
    <cellStyle name="40% - Accent3 22 6 3" xfId="2798"/>
    <cellStyle name="40% - Accent3 22 6 3 2" xfId="6582"/>
    <cellStyle name="40% - Accent3 22 6 3 2 2" xfId="14094"/>
    <cellStyle name="40% - Accent3 22 6 3 2 2 2" xfId="30300"/>
    <cellStyle name="40% - Accent3 22 6 3 2 3" xfId="22788"/>
    <cellStyle name="40% - Accent3 22 6 3 3" xfId="10494"/>
    <cellStyle name="40% - Accent3 22 6 3 3 2" xfId="26700"/>
    <cellStyle name="40% - Accent3 22 6 3 4" xfId="19022"/>
    <cellStyle name="40% - Accent3 22 6 4" xfId="3729"/>
    <cellStyle name="40% - Accent3 22 6 4 2" xfId="7439"/>
    <cellStyle name="40% - Accent3 22 6 4 2 2" xfId="14948"/>
    <cellStyle name="40% - Accent3 22 6 4 2 2 2" xfId="31154"/>
    <cellStyle name="40% - Accent3 22 6 4 2 3" xfId="23645"/>
    <cellStyle name="40% - Accent3 22 6 4 3" xfId="11339"/>
    <cellStyle name="40% - Accent3 22 6 4 3 2" xfId="27545"/>
    <cellStyle name="40% - Accent3 22 6 4 4" xfId="19940"/>
    <cellStyle name="40% - Accent3 22 6 5" xfId="4198"/>
    <cellStyle name="40% - Accent3 22 6 5 2" xfId="7868"/>
    <cellStyle name="40% - Accent3 22 6 5 2 2" xfId="15375"/>
    <cellStyle name="40% - Accent3 22 6 5 2 2 2" xfId="31581"/>
    <cellStyle name="40% - Accent3 22 6 5 2 3" xfId="24074"/>
    <cellStyle name="40% - Accent3 22 6 5 3" xfId="11761"/>
    <cellStyle name="40% - Accent3 22 6 5 3 2" xfId="27967"/>
    <cellStyle name="40% - Accent3 22 6 5 4" xfId="20404"/>
    <cellStyle name="40% - Accent3 22 6 6" xfId="4623"/>
    <cellStyle name="40% - Accent3 22 6 6 2" xfId="8293"/>
    <cellStyle name="40% - Accent3 22 6 6 2 2" xfId="15800"/>
    <cellStyle name="40% - Accent3 22 6 6 2 2 2" xfId="32006"/>
    <cellStyle name="40% - Accent3 22 6 6 2 3" xfId="24499"/>
    <cellStyle name="40% - Accent3 22 6 6 3" xfId="12186"/>
    <cellStyle name="40% - Accent3 22 6 6 3 2" xfId="28392"/>
    <cellStyle name="40% - Accent3 22 6 6 4" xfId="20829"/>
    <cellStyle name="40% - Accent3 22 6 7" xfId="5050"/>
    <cellStyle name="40% - Accent3 22 6 7 2" xfId="8716"/>
    <cellStyle name="40% - Accent3 22 6 7 2 2" xfId="16223"/>
    <cellStyle name="40% - Accent3 22 6 7 2 2 2" xfId="32429"/>
    <cellStyle name="40% - Accent3 22 6 7 2 3" xfId="24922"/>
    <cellStyle name="40% - Accent3 22 6 7 3" xfId="12608"/>
    <cellStyle name="40% - Accent3 22 6 7 3 2" xfId="28814"/>
    <cellStyle name="40% - Accent3 22 6 7 4" xfId="21256"/>
    <cellStyle name="40% - Accent3 22 6 8" xfId="5722"/>
    <cellStyle name="40% - Accent3 22 6 8 2" xfId="13237"/>
    <cellStyle name="40% - Accent3 22 6 8 2 2" xfId="29443"/>
    <cellStyle name="40% - Accent3 22 6 8 3" xfId="21928"/>
    <cellStyle name="40% - Accent3 22 6 9" xfId="9649"/>
    <cellStyle name="40% - Accent3 22 6 9 2" xfId="25855"/>
    <cellStyle name="40% - Accent3 22 7" xfId="2049"/>
    <cellStyle name="40% - Accent3 22 7 2" xfId="2962"/>
    <cellStyle name="40% - Accent3 22 7 2 2" xfId="6744"/>
    <cellStyle name="40% - Accent3 22 7 2 2 2" xfId="14255"/>
    <cellStyle name="40% - Accent3 22 7 2 2 2 2" xfId="30461"/>
    <cellStyle name="40% - Accent3 22 7 2 2 3" xfId="22950"/>
    <cellStyle name="40% - Accent3 22 7 2 3" xfId="10655"/>
    <cellStyle name="40% - Accent3 22 7 2 3 2" xfId="26861"/>
    <cellStyle name="40% - Accent3 22 7 2 4" xfId="19184"/>
    <cellStyle name="40% - Accent3 22 7 3" xfId="5888"/>
    <cellStyle name="40% - Accent3 22 7 3 2" xfId="13402"/>
    <cellStyle name="40% - Accent3 22 7 3 2 2" xfId="29608"/>
    <cellStyle name="40% - Accent3 22 7 3 3" xfId="22094"/>
    <cellStyle name="40% - Accent3 22 7 4" xfId="9811"/>
    <cellStyle name="40% - Accent3 22 7 4 2" xfId="26017"/>
    <cellStyle name="40% - Accent3 22 7 5" xfId="18338"/>
    <cellStyle name="40% - Accent3 22 8" xfId="2537"/>
    <cellStyle name="40% - Accent3 22 8 2" xfId="6321"/>
    <cellStyle name="40% - Accent3 22 8 2 2" xfId="13833"/>
    <cellStyle name="40% - Accent3 22 8 2 2 2" xfId="30039"/>
    <cellStyle name="40% - Accent3 22 8 2 3" xfId="22527"/>
    <cellStyle name="40% - Accent3 22 8 3" xfId="10233"/>
    <cellStyle name="40% - Accent3 22 8 3 2" xfId="26439"/>
    <cellStyle name="40% - Accent3 22 8 4" xfId="18761"/>
    <cellStyle name="40% - Accent3 22 9" xfId="3413"/>
    <cellStyle name="40% - Accent3 22 9 2" xfId="7171"/>
    <cellStyle name="40% - Accent3 22 9 2 2" xfId="14681"/>
    <cellStyle name="40% - Accent3 22 9 2 2 2" xfId="30887"/>
    <cellStyle name="40% - Accent3 22 9 2 3" xfId="23377"/>
    <cellStyle name="40% - Accent3 22 9 3" xfId="11078"/>
    <cellStyle name="40% - Accent3 22 9 3 2" xfId="27284"/>
    <cellStyle name="40% - Accent3 22 9 4" xfId="19631"/>
    <cellStyle name="40% - Accent3 23" xfId="835"/>
    <cellStyle name="40% - Accent3 24" xfId="1805"/>
    <cellStyle name="40% - Accent3 24 10" xfId="18112"/>
    <cellStyle name="40% - Accent3 24 2" xfId="2314"/>
    <cellStyle name="40% - Accent3 24 2 2" xfId="3161"/>
    <cellStyle name="40% - Accent3 24 2 2 2" xfId="6943"/>
    <cellStyle name="40% - Accent3 24 2 2 2 2" xfId="14454"/>
    <cellStyle name="40% - Accent3 24 2 2 2 2 2" xfId="30660"/>
    <cellStyle name="40% - Accent3 24 2 2 2 3" xfId="23149"/>
    <cellStyle name="40% - Accent3 24 2 2 3" xfId="10854"/>
    <cellStyle name="40% - Accent3 24 2 2 3 2" xfId="27060"/>
    <cellStyle name="40% - Accent3 24 2 2 4" xfId="19383"/>
    <cellStyle name="40% - Accent3 24 2 3" xfId="6098"/>
    <cellStyle name="40% - Accent3 24 2 3 2" xfId="13610"/>
    <cellStyle name="40% - Accent3 24 2 3 2 2" xfId="29816"/>
    <cellStyle name="40% - Accent3 24 2 3 3" xfId="22304"/>
    <cellStyle name="40% - Accent3 24 2 4" xfId="10010"/>
    <cellStyle name="40% - Accent3 24 2 4 2" xfId="26216"/>
    <cellStyle name="40% - Accent3 24 2 5" xfId="18538"/>
    <cellStyle name="40% - Accent3 24 3" xfId="2736"/>
    <cellStyle name="40% - Accent3 24 3 2" xfId="6520"/>
    <cellStyle name="40% - Accent3 24 3 2 2" xfId="14032"/>
    <cellStyle name="40% - Accent3 24 3 2 2 2" xfId="30238"/>
    <cellStyle name="40% - Accent3 24 3 2 3" xfId="22726"/>
    <cellStyle name="40% - Accent3 24 3 3" xfId="10432"/>
    <cellStyle name="40% - Accent3 24 3 3 2" xfId="26638"/>
    <cellStyle name="40% - Accent3 24 3 4" xfId="18960"/>
    <cellStyle name="40% - Accent3 24 4" xfId="3667"/>
    <cellStyle name="40% - Accent3 24 4 2" xfId="7377"/>
    <cellStyle name="40% - Accent3 24 4 2 2" xfId="14886"/>
    <cellStyle name="40% - Accent3 24 4 2 2 2" xfId="31092"/>
    <cellStyle name="40% - Accent3 24 4 2 3" xfId="23583"/>
    <cellStyle name="40% - Accent3 24 4 3" xfId="11277"/>
    <cellStyle name="40% - Accent3 24 4 3 2" xfId="27483"/>
    <cellStyle name="40% - Accent3 24 4 4" xfId="19878"/>
    <cellStyle name="40% - Accent3 24 5" xfId="4136"/>
    <cellStyle name="40% - Accent3 24 5 2" xfId="7806"/>
    <cellStyle name="40% - Accent3 24 5 2 2" xfId="15313"/>
    <cellStyle name="40% - Accent3 24 5 2 2 2" xfId="31519"/>
    <cellStyle name="40% - Accent3 24 5 2 3" xfId="24012"/>
    <cellStyle name="40% - Accent3 24 5 3" xfId="11699"/>
    <cellStyle name="40% - Accent3 24 5 3 2" xfId="27905"/>
    <cellStyle name="40% - Accent3 24 5 4" xfId="20342"/>
    <cellStyle name="40% - Accent3 24 6" xfId="4561"/>
    <cellStyle name="40% - Accent3 24 6 2" xfId="8231"/>
    <cellStyle name="40% - Accent3 24 6 2 2" xfId="15738"/>
    <cellStyle name="40% - Accent3 24 6 2 2 2" xfId="31944"/>
    <cellStyle name="40% - Accent3 24 6 2 3" xfId="24437"/>
    <cellStyle name="40% - Accent3 24 6 3" xfId="12124"/>
    <cellStyle name="40% - Accent3 24 6 3 2" xfId="28330"/>
    <cellStyle name="40% - Accent3 24 6 4" xfId="20767"/>
    <cellStyle name="40% - Accent3 24 7" xfId="4988"/>
    <cellStyle name="40% - Accent3 24 7 2" xfId="8654"/>
    <cellStyle name="40% - Accent3 24 7 2 2" xfId="16161"/>
    <cellStyle name="40% - Accent3 24 7 2 2 2" xfId="32367"/>
    <cellStyle name="40% - Accent3 24 7 2 3" xfId="24860"/>
    <cellStyle name="40% - Accent3 24 7 3" xfId="12546"/>
    <cellStyle name="40% - Accent3 24 7 3 2" xfId="28752"/>
    <cellStyle name="40% - Accent3 24 7 4" xfId="21194"/>
    <cellStyle name="40% - Accent3 24 8" xfId="5660"/>
    <cellStyle name="40% - Accent3 24 8 2" xfId="13175"/>
    <cellStyle name="40% - Accent3 24 8 2 2" xfId="29381"/>
    <cellStyle name="40% - Accent3 24 8 3" xfId="21866"/>
    <cellStyle name="40% - Accent3 24 9" xfId="9587"/>
    <cellStyle name="40% - Accent3 24 9 2" xfId="25793"/>
    <cellStyle name="40% - Accent3 25" xfId="165"/>
    <cellStyle name="40% - Accent3 3" xfId="178"/>
    <cellStyle name="40% - Accent3 3 2" xfId="1413"/>
    <cellStyle name="40% - Accent3 3 3" xfId="822"/>
    <cellStyle name="40% - Accent3 4" xfId="179"/>
    <cellStyle name="40% - Accent3 4 2" xfId="1414"/>
    <cellStyle name="40% - Accent3 4 3" xfId="821"/>
    <cellStyle name="40% - Accent3 5" xfId="180"/>
    <cellStyle name="40% - Accent3 5 2" xfId="1415"/>
    <cellStyle name="40% - Accent3 5 3" xfId="820"/>
    <cellStyle name="40% - Accent3 6" xfId="181"/>
    <cellStyle name="40% - Accent3 6 2" xfId="1416"/>
    <cellStyle name="40% - Accent3 6 3" xfId="819"/>
    <cellStyle name="40% - Accent3 7" xfId="182"/>
    <cellStyle name="40% - Accent3 7 2" xfId="1417"/>
    <cellStyle name="40% - Accent3 7 3" xfId="818"/>
    <cellStyle name="40% - Accent3 8" xfId="183"/>
    <cellStyle name="40% - Accent3 8 2" xfId="1418"/>
    <cellStyle name="40% - Accent3 8 3" xfId="817"/>
    <cellStyle name="40% - Accent3 9" xfId="184"/>
    <cellStyle name="40% - Accent3 9 2" xfId="1419"/>
    <cellStyle name="40% - Accent3 9 3" xfId="816"/>
    <cellStyle name="40% - Accent4" xfId="16849" builtinId="43" customBuiltin="1"/>
    <cellStyle name="40% - Accent4 10" xfId="186"/>
    <cellStyle name="40% - Accent4 10 2" xfId="1421"/>
    <cellStyle name="40% - Accent4 10 3" xfId="814"/>
    <cellStyle name="40% - Accent4 11" xfId="187"/>
    <cellStyle name="40% - Accent4 11 2" xfId="1422"/>
    <cellStyle name="40% - Accent4 11 3" xfId="813"/>
    <cellStyle name="40% - Accent4 12" xfId="188"/>
    <cellStyle name="40% - Accent4 12 2" xfId="1423"/>
    <cellStyle name="40% - Accent4 12 3" xfId="812"/>
    <cellStyle name="40% - Accent4 13" xfId="189"/>
    <cellStyle name="40% - Accent4 13 2" xfId="1424"/>
    <cellStyle name="40% - Accent4 13 3" xfId="811"/>
    <cellStyle name="40% - Accent4 14" xfId="190"/>
    <cellStyle name="40% - Accent4 14 2" xfId="1425"/>
    <cellStyle name="40% - Accent4 14 3" xfId="810"/>
    <cellStyle name="40% - Accent4 15" xfId="191"/>
    <cellStyle name="40% - Accent4 15 2" xfId="1426"/>
    <cellStyle name="40% - Accent4 15 3" xfId="809"/>
    <cellStyle name="40% - Accent4 16" xfId="192"/>
    <cellStyle name="40% - Accent4 16 2" xfId="1427"/>
    <cellStyle name="40% - Accent4 16 3" xfId="808"/>
    <cellStyle name="40% - Accent4 17" xfId="193"/>
    <cellStyle name="40% - Accent4 17 2" xfId="1428"/>
    <cellStyle name="40% - Accent4 17 3" xfId="807"/>
    <cellStyle name="40% - Accent4 18" xfId="194"/>
    <cellStyle name="40% - Accent4 18 2" xfId="1429"/>
    <cellStyle name="40% - Accent4 18 3" xfId="806"/>
    <cellStyle name="40% - Accent4 19" xfId="195"/>
    <cellStyle name="40% - Accent4 19 2" xfId="1430"/>
    <cellStyle name="40% - Accent4 19 3" xfId="805"/>
    <cellStyle name="40% - Accent4 2" xfId="196"/>
    <cellStyle name="40% - Accent4 2 2" xfId="1431"/>
    <cellStyle name="40% - Accent4 2 3" xfId="804"/>
    <cellStyle name="40% - Accent4 20" xfId="197"/>
    <cellStyle name="40% - Accent4 20 2" xfId="1432"/>
    <cellStyle name="40% - Accent4 20 3" xfId="803"/>
    <cellStyle name="40% - Accent4 21" xfId="401"/>
    <cellStyle name="40% - Accent4 21 2" xfId="667"/>
    <cellStyle name="40% - Accent4 22" xfId="469"/>
    <cellStyle name="40% - Accent4 22 10" xfId="3939"/>
    <cellStyle name="40% - Accent4 22 10 2" xfId="7609"/>
    <cellStyle name="40% - Accent4 22 10 2 2" xfId="15116"/>
    <cellStyle name="40% - Accent4 22 10 2 2 2" xfId="31322"/>
    <cellStyle name="40% - Accent4 22 10 2 3" xfId="23815"/>
    <cellStyle name="40% - Accent4 22 10 3" xfId="11502"/>
    <cellStyle name="40% - Accent4 22 10 3 2" xfId="27708"/>
    <cellStyle name="40% - Accent4 22 10 4" xfId="20145"/>
    <cellStyle name="40% - Accent4 22 11" xfId="4364"/>
    <cellStyle name="40% - Accent4 22 11 2" xfId="8034"/>
    <cellStyle name="40% - Accent4 22 11 2 2" xfId="15541"/>
    <cellStyle name="40% - Accent4 22 11 2 2 2" xfId="31747"/>
    <cellStyle name="40% - Accent4 22 11 2 3" xfId="24240"/>
    <cellStyle name="40% - Accent4 22 11 3" xfId="11927"/>
    <cellStyle name="40% - Accent4 22 11 3 2" xfId="28133"/>
    <cellStyle name="40% - Accent4 22 11 4" xfId="20570"/>
    <cellStyle name="40% - Accent4 22 12" xfId="4787"/>
    <cellStyle name="40% - Accent4 22 12 2" xfId="8456"/>
    <cellStyle name="40% - Accent4 22 12 2 2" xfId="15963"/>
    <cellStyle name="40% - Accent4 22 12 2 2 2" xfId="32169"/>
    <cellStyle name="40% - Accent4 22 12 2 3" xfId="24662"/>
    <cellStyle name="40% - Accent4 22 12 3" xfId="12349"/>
    <cellStyle name="40% - Accent4 22 12 3 2" xfId="28555"/>
    <cellStyle name="40% - Accent4 22 12 4" xfId="20993"/>
    <cellStyle name="40% - Accent4 22 13" xfId="5274"/>
    <cellStyle name="40% - Accent4 22 13 2" xfId="12823"/>
    <cellStyle name="40% - Accent4 22 13 2 2" xfId="29029"/>
    <cellStyle name="40% - Accent4 22 13 3" xfId="21480"/>
    <cellStyle name="40% - Accent4 22 14" xfId="9390"/>
    <cellStyle name="40% - Accent4 22 14 2" xfId="25596"/>
    <cellStyle name="40% - Accent4 22 15" xfId="17906"/>
    <cellStyle name="40% - Accent4 22 2" xfId="498"/>
    <cellStyle name="40% - Accent4 22 2 10" xfId="5297"/>
    <cellStyle name="40% - Accent4 22 2 10 2" xfId="12846"/>
    <cellStyle name="40% - Accent4 22 2 10 2 2" xfId="29052"/>
    <cellStyle name="40% - Accent4 22 2 10 3" xfId="21503"/>
    <cellStyle name="40% - Accent4 22 2 11" xfId="9412"/>
    <cellStyle name="40% - Accent4 22 2 11 2" xfId="25618"/>
    <cellStyle name="40% - Accent4 22 2 12" xfId="17929"/>
    <cellStyle name="40% - Accent4 22 2 2" xfId="569"/>
    <cellStyle name="40% - Accent4 22 2 2 10" xfId="9479"/>
    <cellStyle name="40% - Accent4 22 2 2 10 2" xfId="25685"/>
    <cellStyle name="40% - Accent4 22 2 2 11" xfId="17997"/>
    <cellStyle name="40% - Accent4 22 2 2 2" xfId="1868"/>
    <cellStyle name="40% - Accent4 22 2 2 2 10" xfId="18175"/>
    <cellStyle name="40% - Accent4 22 2 2 2 2" xfId="2377"/>
    <cellStyle name="40% - Accent4 22 2 2 2 2 2" xfId="3224"/>
    <cellStyle name="40% - Accent4 22 2 2 2 2 2 2" xfId="7006"/>
    <cellStyle name="40% - Accent4 22 2 2 2 2 2 2 2" xfId="14517"/>
    <cellStyle name="40% - Accent4 22 2 2 2 2 2 2 2 2" xfId="30723"/>
    <cellStyle name="40% - Accent4 22 2 2 2 2 2 2 3" xfId="23212"/>
    <cellStyle name="40% - Accent4 22 2 2 2 2 2 3" xfId="10917"/>
    <cellStyle name="40% - Accent4 22 2 2 2 2 2 3 2" xfId="27123"/>
    <cellStyle name="40% - Accent4 22 2 2 2 2 2 4" xfId="19446"/>
    <cellStyle name="40% - Accent4 22 2 2 2 2 3" xfId="6161"/>
    <cellStyle name="40% - Accent4 22 2 2 2 2 3 2" xfId="13673"/>
    <cellStyle name="40% - Accent4 22 2 2 2 2 3 2 2" xfId="29879"/>
    <cellStyle name="40% - Accent4 22 2 2 2 2 3 3" xfId="22367"/>
    <cellStyle name="40% - Accent4 22 2 2 2 2 4" xfId="10073"/>
    <cellStyle name="40% - Accent4 22 2 2 2 2 4 2" xfId="26279"/>
    <cellStyle name="40% - Accent4 22 2 2 2 2 5" xfId="18601"/>
    <cellStyle name="40% - Accent4 22 2 2 2 3" xfId="2799"/>
    <cellStyle name="40% - Accent4 22 2 2 2 3 2" xfId="6583"/>
    <cellStyle name="40% - Accent4 22 2 2 2 3 2 2" xfId="14095"/>
    <cellStyle name="40% - Accent4 22 2 2 2 3 2 2 2" xfId="30301"/>
    <cellStyle name="40% - Accent4 22 2 2 2 3 2 3" xfId="22789"/>
    <cellStyle name="40% - Accent4 22 2 2 2 3 3" xfId="10495"/>
    <cellStyle name="40% - Accent4 22 2 2 2 3 3 2" xfId="26701"/>
    <cellStyle name="40% - Accent4 22 2 2 2 3 4" xfId="19023"/>
    <cellStyle name="40% - Accent4 22 2 2 2 4" xfId="3730"/>
    <cellStyle name="40% - Accent4 22 2 2 2 4 2" xfId="7440"/>
    <cellStyle name="40% - Accent4 22 2 2 2 4 2 2" xfId="14949"/>
    <cellStyle name="40% - Accent4 22 2 2 2 4 2 2 2" xfId="31155"/>
    <cellStyle name="40% - Accent4 22 2 2 2 4 2 3" xfId="23646"/>
    <cellStyle name="40% - Accent4 22 2 2 2 4 3" xfId="11340"/>
    <cellStyle name="40% - Accent4 22 2 2 2 4 3 2" xfId="27546"/>
    <cellStyle name="40% - Accent4 22 2 2 2 4 4" xfId="19941"/>
    <cellStyle name="40% - Accent4 22 2 2 2 5" xfId="4199"/>
    <cellStyle name="40% - Accent4 22 2 2 2 5 2" xfId="7869"/>
    <cellStyle name="40% - Accent4 22 2 2 2 5 2 2" xfId="15376"/>
    <cellStyle name="40% - Accent4 22 2 2 2 5 2 2 2" xfId="31582"/>
    <cellStyle name="40% - Accent4 22 2 2 2 5 2 3" xfId="24075"/>
    <cellStyle name="40% - Accent4 22 2 2 2 5 3" xfId="11762"/>
    <cellStyle name="40% - Accent4 22 2 2 2 5 3 2" xfId="27968"/>
    <cellStyle name="40% - Accent4 22 2 2 2 5 4" xfId="20405"/>
    <cellStyle name="40% - Accent4 22 2 2 2 6" xfId="4624"/>
    <cellStyle name="40% - Accent4 22 2 2 2 6 2" xfId="8294"/>
    <cellStyle name="40% - Accent4 22 2 2 2 6 2 2" xfId="15801"/>
    <cellStyle name="40% - Accent4 22 2 2 2 6 2 2 2" xfId="32007"/>
    <cellStyle name="40% - Accent4 22 2 2 2 6 2 3" xfId="24500"/>
    <cellStyle name="40% - Accent4 22 2 2 2 6 3" xfId="12187"/>
    <cellStyle name="40% - Accent4 22 2 2 2 6 3 2" xfId="28393"/>
    <cellStyle name="40% - Accent4 22 2 2 2 6 4" xfId="20830"/>
    <cellStyle name="40% - Accent4 22 2 2 2 7" xfId="5051"/>
    <cellStyle name="40% - Accent4 22 2 2 2 7 2" xfId="8717"/>
    <cellStyle name="40% - Accent4 22 2 2 2 7 2 2" xfId="16224"/>
    <cellStyle name="40% - Accent4 22 2 2 2 7 2 2 2" xfId="32430"/>
    <cellStyle name="40% - Accent4 22 2 2 2 7 2 3" xfId="24923"/>
    <cellStyle name="40% - Accent4 22 2 2 2 7 3" xfId="12609"/>
    <cellStyle name="40% - Accent4 22 2 2 2 7 3 2" xfId="28815"/>
    <cellStyle name="40% - Accent4 22 2 2 2 7 4" xfId="21257"/>
    <cellStyle name="40% - Accent4 22 2 2 2 8" xfId="5723"/>
    <cellStyle name="40% - Accent4 22 2 2 2 8 2" xfId="13238"/>
    <cellStyle name="40% - Accent4 22 2 2 2 8 2 2" xfId="29444"/>
    <cellStyle name="40% - Accent4 22 2 2 2 8 3" xfId="21929"/>
    <cellStyle name="40% - Accent4 22 2 2 2 9" xfId="9650"/>
    <cellStyle name="40% - Accent4 22 2 2 2 9 2" xfId="25856"/>
    <cellStyle name="40% - Accent4 22 2 2 3" xfId="2140"/>
    <cellStyle name="40% - Accent4 22 2 2 3 2" xfId="3053"/>
    <cellStyle name="40% - Accent4 22 2 2 3 2 2" xfId="6835"/>
    <cellStyle name="40% - Accent4 22 2 2 3 2 2 2" xfId="14346"/>
    <cellStyle name="40% - Accent4 22 2 2 3 2 2 2 2" xfId="30552"/>
    <cellStyle name="40% - Accent4 22 2 2 3 2 2 3" xfId="23041"/>
    <cellStyle name="40% - Accent4 22 2 2 3 2 3" xfId="10746"/>
    <cellStyle name="40% - Accent4 22 2 2 3 2 3 2" xfId="26952"/>
    <cellStyle name="40% - Accent4 22 2 2 3 2 4" xfId="19275"/>
    <cellStyle name="40% - Accent4 22 2 2 3 3" xfId="5979"/>
    <cellStyle name="40% - Accent4 22 2 2 3 3 2" xfId="13493"/>
    <cellStyle name="40% - Accent4 22 2 2 3 3 2 2" xfId="29699"/>
    <cellStyle name="40% - Accent4 22 2 2 3 3 3" xfId="22185"/>
    <cellStyle name="40% - Accent4 22 2 2 3 4" xfId="9902"/>
    <cellStyle name="40% - Accent4 22 2 2 3 4 2" xfId="26108"/>
    <cellStyle name="40% - Accent4 22 2 2 3 5" xfId="18429"/>
    <cellStyle name="40% - Accent4 22 2 2 4" xfId="2628"/>
    <cellStyle name="40% - Accent4 22 2 2 4 2" xfId="6412"/>
    <cellStyle name="40% - Accent4 22 2 2 4 2 2" xfId="13924"/>
    <cellStyle name="40% - Accent4 22 2 2 4 2 2 2" xfId="30130"/>
    <cellStyle name="40% - Accent4 22 2 2 4 2 3" xfId="22618"/>
    <cellStyle name="40% - Accent4 22 2 2 4 3" xfId="10324"/>
    <cellStyle name="40% - Accent4 22 2 2 4 3 2" xfId="26530"/>
    <cellStyle name="40% - Accent4 22 2 2 4 4" xfId="18852"/>
    <cellStyle name="40% - Accent4 22 2 2 5" xfId="3504"/>
    <cellStyle name="40% - Accent4 22 2 2 5 2" xfId="7262"/>
    <cellStyle name="40% - Accent4 22 2 2 5 2 2" xfId="14772"/>
    <cellStyle name="40% - Accent4 22 2 2 5 2 2 2" xfId="30978"/>
    <cellStyle name="40% - Accent4 22 2 2 5 2 3" xfId="23468"/>
    <cellStyle name="40% - Accent4 22 2 2 5 3" xfId="11169"/>
    <cellStyle name="40% - Accent4 22 2 2 5 3 2" xfId="27375"/>
    <cellStyle name="40% - Accent4 22 2 2 5 4" xfId="19722"/>
    <cellStyle name="40% - Accent4 22 2 2 6" xfId="4028"/>
    <cellStyle name="40% - Accent4 22 2 2 6 2" xfId="7698"/>
    <cellStyle name="40% - Accent4 22 2 2 6 2 2" xfId="15205"/>
    <cellStyle name="40% - Accent4 22 2 2 6 2 2 2" xfId="31411"/>
    <cellStyle name="40% - Accent4 22 2 2 6 2 3" xfId="23904"/>
    <cellStyle name="40% - Accent4 22 2 2 6 3" xfId="11591"/>
    <cellStyle name="40% - Accent4 22 2 2 6 3 2" xfId="27797"/>
    <cellStyle name="40% - Accent4 22 2 2 6 4" xfId="20234"/>
    <cellStyle name="40% - Accent4 22 2 2 7" xfId="4453"/>
    <cellStyle name="40% - Accent4 22 2 2 7 2" xfId="8123"/>
    <cellStyle name="40% - Accent4 22 2 2 7 2 2" xfId="15630"/>
    <cellStyle name="40% - Accent4 22 2 2 7 2 2 2" xfId="31836"/>
    <cellStyle name="40% - Accent4 22 2 2 7 2 3" xfId="24329"/>
    <cellStyle name="40% - Accent4 22 2 2 7 3" xfId="12016"/>
    <cellStyle name="40% - Accent4 22 2 2 7 3 2" xfId="28222"/>
    <cellStyle name="40% - Accent4 22 2 2 7 4" xfId="20659"/>
    <cellStyle name="40% - Accent4 22 2 2 8" xfId="4878"/>
    <cellStyle name="40% - Accent4 22 2 2 8 2" xfId="8546"/>
    <cellStyle name="40% - Accent4 22 2 2 8 2 2" xfId="16053"/>
    <cellStyle name="40% - Accent4 22 2 2 8 2 2 2" xfId="32259"/>
    <cellStyle name="40% - Accent4 22 2 2 8 2 3" xfId="24752"/>
    <cellStyle name="40% - Accent4 22 2 2 8 3" xfId="12438"/>
    <cellStyle name="40% - Accent4 22 2 2 8 3 2" xfId="28644"/>
    <cellStyle name="40% - Accent4 22 2 2 8 4" xfId="21084"/>
    <cellStyle name="40% - Accent4 22 2 2 9" xfId="5364"/>
    <cellStyle name="40% - Accent4 22 2 2 9 2" xfId="12913"/>
    <cellStyle name="40% - Accent4 22 2 2 9 2 2" xfId="29119"/>
    <cellStyle name="40% - Accent4 22 2 2 9 3" xfId="21570"/>
    <cellStyle name="40% - Accent4 22 2 3" xfId="1869"/>
    <cellStyle name="40% - Accent4 22 2 3 10" xfId="18176"/>
    <cellStyle name="40% - Accent4 22 2 3 2" xfId="2378"/>
    <cellStyle name="40% - Accent4 22 2 3 2 2" xfId="3225"/>
    <cellStyle name="40% - Accent4 22 2 3 2 2 2" xfId="7007"/>
    <cellStyle name="40% - Accent4 22 2 3 2 2 2 2" xfId="14518"/>
    <cellStyle name="40% - Accent4 22 2 3 2 2 2 2 2" xfId="30724"/>
    <cellStyle name="40% - Accent4 22 2 3 2 2 2 3" xfId="23213"/>
    <cellStyle name="40% - Accent4 22 2 3 2 2 3" xfId="10918"/>
    <cellStyle name="40% - Accent4 22 2 3 2 2 3 2" xfId="27124"/>
    <cellStyle name="40% - Accent4 22 2 3 2 2 4" xfId="19447"/>
    <cellStyle name="40% - Accent4 22 2 3 2 3" xfId="6162"/>
    <cellStyle name="40% - Accent4 22 2 3 2 3 2" xfId="13674"/>
    <cellStyle name="40% - Accent4 22 2 3 2 3 2 2" xfId="29880"/>
    <cellStyle name="40% - Accent4 22 2 3 2 3 3" xfId="22368"/>
    <cellStyle name="40% - Accent4 22 2 3 2 4" xfId="10074"/>
    <cellStyle name="40% - Accent4 22 2 3 2 4 2" xfId="26280"/>
    <cellStyle name="40% - Accent4 22 2 3 2 5" xfId="18602"/>
    <cellStyle name="40% - Accent4 22 2 3 3" xfId="2800"/>
    <cellStyle name="40% - Accent4 22 2 3 3 2" xfId="6584"/>
    <cellStyle name="40% - Accent4 22 2 3 3 2 2" xfId="14096"/>
    <cellStyle name="40% - Accent4 22 2 3 3 2 2 2" xfId="30302"/>
    <cellStyle name="40% - Accent4 22 2 3 3 2 3" xfId="22790"/>
    <cellStyle name="40% - Accent4 22 2 3 3 3" xfId="10496"/>
    <cellStyle name="40% - Accent4 22 2 3 3 3 2" xfId="26702"/>
    <cellStyle name="40% - Accent4 22 2 3 3 4" xfId="19024"/>
    <cellStyle name="40% - Accent4 22 2 3 4" xfId="3731"/>
    <cellStyle name="40% - Accent4 22 2 3 4 2" xfId="7441"/>
    <cellStyle name="40% - Accent4 22 2 3 4 2 2" xfId="14950"/>
    <cellStyle name="40% - Accent4 22 2 3 4 2 2 2" xfId="31156"/>
    <cellStyle name="40% - Accent4 22 2 3 4 2 3" xfId="23647"/>
    <cellStyle name="40% - Accent4 22 2 3 4 3" xfId="11341"/>
    <cellStyle name="40% - Accent4 22 2 3 4 3 2" xfId="27547"/>
    <cellStyle name="40% - Accent4 22 2 3 4 4" xfId="19942"/>
    <cellStyle name="40% - Accent4 22 2 3 5" xfId="4200"/>
    <cellStyle name="40% - Accent4 22 2 3 5 2" xfId="7870"/>
    <cellStyle name="40% - Accent4 22 2 3 5 2 2" xfId="15377"/>
    <cellStyle name="40% - Accent4 22 2 3 5 2 2 2" xfId="31583"/>
    <cellStyle name="40% - Accent4 22 2 3 5 2 3" xfId="24076"/>
    <cellStyle name="40% - Accent4 22 2 3 5 3" xfId="11763"/>
    <cellStyle name="40% - Accent4 22 2 3 5 3 2" xfId="27969"/>
    <cellStyle name="40% - Accent4 22 2 3 5 4" xfId="20406"/>
    <cellStyle name="40% - Accent4 22 2 3 6" xfId="4625"/>
    <cellStyle name="40% - Accent4 22 2 3 6 2" xfId="8295"/>
    <cellStyle name="40% - Accent4 22 2 3 6 2 2" xfId="15802"/>
    <cellStyle name="40% - Accent4 22 2 3 6 2 2 2" xfId="32008"/>
    <cellStyle name="40% - Accent4 22 2 3 6 2 3" xfId="24501"/>
    <cellStyle name="40% - Accent4 22 2 3 6 3" xfId="12188"/>
    <cellStyle name="40% - Accent4 22 2 3 6 3 2" xfId="28394"/>
    <cellStyle name="40% - Accent4 22 2 3 6 4" xfId="20831"/>
    <cellStyle name="40% - Accent4 22 2 3 7" xfId="5052"/>
    <cellStyle name="40% - Accent4 22 2 3 7 2" xfId="8718"/>
    <cellStyle name="40% - Accent4 22 2 3 7 2 2" xfId="16225"/>
    <cellStyle name="40% - Accent4 22 2 3 7 2 2 2" xfId="32431"/>
    <cellStyle name="40% - Accent4 22 2 3 7 2 3" xfId="24924"/>
    <cellStyle name="40% - Accent4 22 2 3 7 3" xfId="12610"/>
    <cellStyle name="40% - Accent4 22 2 3 7 3 2" xfId="28816"/>
    <cellStyle name="40% - Accent4 22 2 3 7 4" xfId="21258"/>
    <cellStyle name="40% - Accent4 22 2 3 8" xfId="5724"/>
    <cellStyle name="40% - Accent4 22 2 3 8 2" xfId="13239"/>
    <cellStyle name="40% - Accent4 22 2 3 8 2 2" xfId="29445"/>
    <cellStyle name="40% - Accent4 22 2 3 8 3" xfId="21930"/>
    <cellStyle name="40% - Accent4 22 2 3 9" xfId="9651"/>
    <cellStyle name="40% - Accent4 22 2 3 9 2" xfId="25857"/>
    <cellStyle name="40% - Accent4 22 2 4" xfId="2073"/>
    <cellStyle name="40% - Accent4 22 2 4 2" xfId="2986"/>
    <cellStyle name="40% - Accent4 22 2 4 2 2" xfId="6768"/>
    <cellStyle name="40% - Accent4 22 2 4 2 2 2" xfId="14279"/>
    <cellStyle name="40% - Accent4 22 2 4 2 2 2 2" xfId="30485"/>
    <cellStyle name="40% - Accent4 22 2 4 2 2 3" xfId="22974"/>
    <cellStyle name="40% - Accent4 22 2 4 2 3" xfId="10679"/>
    <cellStyle name="40% - Accent4 22 2 4 2 3 2" xfId="26885"/>
    <cellStyle name="40% - Accent4 22 2 4 2 4" xfId="19208"/>
    <cellStyle name="40% - Accent4 22 2 4 3" xfId="5912"/>
    <cellStyle name="40% - Accent4 22 2 4 3 2" xfId="13426"/>
    <cellStyle name="40% - Accent4 22 2 4 3 2 2" xfId="29632"/>
    <cellStyle name="40% - Accent4 22 2 4 3 3" xfId="22118"/>
    <cellStyle name="40% - Accent4 22 2 4 4" xfId="9835"/>
    <cellStyle name="40% - Accent4 22 2 4 4 2" xfId="26041"/>
    <cellStyle name="40% - Accent4 22 2 4 5" xfId="18362"/>
    <cellStyle name="40% - Accent4 22 2 5" xfId="2561"/>
    <cellStyle name="40% - Accent4 22 2 5 2" xfId="6345"/>
    <cellStyle name="40% - Accent4 22 2 5 2 2" xfId="13857"/>
    <cellStyle name="40% - Accent4 22 2 5 2 2 2" xfId="30063"/>
    <cellStyle name="40% - Accent4 22 2 5 2 3" xfId="22551"/>
    <cellStyle name="40% - Accent4 22 2 5 3" xfId="10257"/>
    <cellStyle name="40% - Accent4 22 2 5 3 2" xfId="26463"/>
    <cellStyle name="40% - Accent4 22 2 5 4" xfId="18785"/>
    <cellStyle name="40% - Accent4 22 2 6" xfId="3437"/>
    <cellStyle name="40% - Accent4 22 2 6 2" xfId="7195"/>
    <cellStyle name="40% - Accent4 22 2 6 2 2" xfId="14705"/>
    <cellStyle name="40% - Accent4 22 2 6 2 2 2" xfId="30911"/>
    <cellStyle name="40% - Accent4 22 2 6 2 3" xfId="23401"/>
    <cellStyle name="40% - Accent4 22 2 6 3" xfId="11102"/>
    <cellStyle name="40% - Accent4 22 2 6 3 2" xfId="27308"/>
    <cellStyle name="40% - Accent4 22 2 6 4" xfId="19655"/>
    <cellStyle name="40% - Accent4 22 2 7" xfId="3961"/>
    <cellStyle name="40% - Accent4 22 2 7 2" xfId="7631"/>
    <cellStyle name="40% - Accent4 22 2 7 2 2" xfId="15138"/>
    <cellStyle name="40% - Accent4 22 2 7 2 2 2" xfId="31344"/>
    <cellStyle name="40% - Accent4 22 2 7 2 3" xfId="23837"/>
    <cellStyle name="40% - Accent4 22 2 7 3" xfId="11524"/>
    <cellStyle name="40% - Accent4 22 2 7 3 2" xfId="27730"/>
    <cellStyle name="40% - Accent4 22 2 7 4" xfId="20167"/>
    <cellStyle name="40% - Accent4 22 2 8" xfId="4386"/>
    <cellStyle name="40% - Accent4 22 2 8 2" xfId="8056"/>
    <cellStyle name="40% - Accent4 22 2 8 2 2" xfId="15563"/>
    <cellStyle name="40% - Accent4 22 2 8 2 2 2" xfId="31769"/>
    <cellStyle name="40% - Accent4 22 2 8 2 3" xfId="24262"/>
    <cellStyle name="40% - Accent4 22 2 8 3" xfId="11949"/>
    <cellStyle name="40% - Accent4 22 2 8 3 2" xfId="28155"/>
    <cellStyle name="40% - Accent4 22 2 8 4" xfId="20592"/>
    <cellStyle name="40% - Accent4 22 2 9" xfId="4810"/>
    <cellStyle name="40% - Accent4 22 2 9 2" xfId="8479"/>
    <cellStyle name="40% - Accent4 22 2 9 2 2" xfId="15986"/>
    <cellStyle name="40% - Accent4 22 2 9 2 2 2" xfId="32192"/>
    <cellStyle name="40% - Accent4 22 2 9 2 3" xfId="24685"/>
    <cellStyle name="40% - Accent4 22 2 9 3" xfId="12371"/>
    <cellStyle name="40% - Accent4 22 2 9 3 2" xfId="28577"/>
    <cellStyle name="40% - Accent4 22 2 9 4" xfId="21016"/>
    <cellStyle name="40% - Accent4 22 3" xfId="520"/>
    <cellStyle name="40% - Accent4 22 3 10" xfId="5319"/>
    <cellStyle name="40% - Accent4 22 3 10 2" xfId="12868"/>
    <cellStyle name="40% - Accent4 22 3 10 2 2" xfId="29074"/>
    <cellStyle name="40% - Accent4 22 3 10 3" xfId="21525"/>
    <cellStyle name="40% - Accent4 22 3 11" xfId="9434"/>
    <cellStyle name="40% - Accent4 22 3 11 2" xfId="25640"/>
    <cellStyle name="40% - Accent4 22 3 12" xfId="17951"/>
    <cellStyle name="40% - Accent4 22 3 2" xfId="591"/>
    <cellStyle name="40% - Accent4 22 3 2 10" xfId="9501"/>
    <cellStyle name="40% - Accent4 22 3 2 10 2" xfId="25707"/>
    <cellStyle name="40% - Accent4 22 3 2 11" xfId="18019"/>
    <cellStyle name="40% - Accent4 22 3 2 2" xfId="1870"/>
    <cellStyle name="40% - Accent4 22 3 2 2 10" xfId="18177"/>
    <cellStyle name="40% - Accent4 22 3 2 2 2" xfId="2379"/>
    <cellStyle name="40% - Accent4 22 3 2 2 2 2" xfId="3226"/>
    <cellStyle name="40% - Accent4 22 3 2 2 2 2 2" xfId="7008"/>
    <cellStyle name="40% - Accent4 22 3 2 2 2 2 2 2" xfId="14519"/>
    <cellStyle name="40% - Accent4 22 3 2 2 2 2 2 2 2" xfId="30725"/>
    <cellStyle name="40% - Accent4 22 3 2 2 2 2 2 3" xfId="23214"/>
    <cellStyle name="40% - Accent4 22 3 2 2 2 2 3" xfId="10919"/>
    <cellStyle name="40% - Accent4 22 3 2 2 2 2 3 2" xfId="27125"/>
    <cellStyle name="40% - Accent4 22 3 2 2 2 2 4" xfId="19448"/>
    <cellStyle name="40% - Accent4 22 3 2 2 2 3" xfId="6163"/>
    <cellStyle name="40% - Accent4 22 3 2 2 2 3 2" xfId="13675"/>
    <cellStyle name="40% - Accent4 22 3 2 2 2 3 2 2" xfId="29881"/>
    <cellStyle name="40% - Accent4 22 3 2 2 2 3 3" xfId="22369"/>
    <cellStyle name="40% - Accent4 22 3 2 2 2 4" xfId="10075"/>
    <cellStyle name="40% - Accent4 22 3 2 2 2 4 2" xfId="26281"/>
    <cellStyle name="40% - Accent4 22 3 2 2 2 5" xfId="18603"/>
    <cellStyle name="40% - Accent4 22 3 2 2 3" xfId="2801"/>
    <cellStyle name="40% - Accent4 22 3 2 2 3 2" xfId="6585"/>
    <cellStyle name="40% - Accent4 22 3 2 2 3 2 2" xfId="14097"/>
    <cellStyle name="40% - Accent4 22 3 2 2 3 2 2 2" xfId="30303"/>
    <cellStyle name="40% - Accent4 22 3 2 2 3 2 3" xfId="22791"/>
    <cellStyle name="40% - Accent4 22 3 2 2 3 3" xfId="10497"/>
    <cellStyle name="40% - Accent4 22 3 2 2 3 3 2" xfId="26703"/>
    <cellStyle name="40% - Accent4 22 3 2 2 3 4" xfId="19025"/>
    <cellStyle name="40% - Accent4 22 3 2 2 4" xfId="3732"/>
    <cellStyle name="40% - Accent4 22 3 2 2 4 2" xfId="7442"/>
    <cellStyle name="40% - Accent4 22 3 2 2 4 2 2" xfId="14951"/>
    <cellStyle name="40% - Accent4 22 3 2 2 4 2 2 2" xfId="31157"/>
    <cellStyle name="40% - Accent4 22 3 2 2 4 2 3" xfId="23648"/>
    <cellStyle name="40% - Accent4 22 3 2 2 4 3" xfId="11342"/>
    <cellStyle name="40% - Accent4 22 3 2 2 4 3 2" xfId="27548"/>
    <cellStyle name="40% - Accent4 22 3 2 2 4 4" xfId="19943"/>
    <cellStyle name="40% - Accent4 22 3 2 2 5" xfId="4201"/>
    <cellStyle name="40% - Accent4 22 3 2 2 5 2" xfId="7871"/>
    <cellStyle name="40% - Accent4 22 3 2 2 5 2 2" xfId="15378"/>
    <cellStyle name="40% - Accent4 22 3 2 2 5 2 2 2" xfId="31584"/>
    <cellStyle name="40% - Accent4 22 3 2 2 5 2 3" xfId="24077"/>
    <cellStyle name="40% - Accent4 22 3 2 2 5 3" xfId="11764"/>
    <cellStyle name="40% - Accent4 22 3 2 2 5 3 2" xfId="27970"/>
    <cellStyle name="40% - Accent4 22 3 2 2 5 4" xfId="20407"/>
    <cellStyle name="40% - Accent4 22 3 2 2 6" xfId="4626"/>
    <cellStyle name="40% - Accent4 22 3 2 2 6 2" xfId="8296"/>
    <cellStyle name="40% - Accent4 22 3 2 2 6 2 2" xfId="15803"/>
    <cellStyle name="40% - Accent4 22 3 2 2 6 2 2 2" xfId="32009"/>
    <cellStyle name="40% - Accent4 22 3 2 2 6 2 3" xfId="24502"/>
    <cellStyle name="40% - Accent4 22 3 2 2 6 3" xfId="12189"/>
    <cellStyle name="40% - Accent4 22 3 2 2 6 3 2" xfId="28395"/>
    <cellStyle name="40% - Accent4 22 3 2 2 6 4" xfId="20832"/>
    <cellStyle name="40% - Accent4 22 3 2 2 7" xfId="5053"/>
    <cellStyle name="40% - Accent4 22 3 2 2 7 2" xfId="8719"/>
    <cellStyle name="40% - Accent4 22 3 2 2 7 2 2" xfId="16226"/>
    <cellStyle name="40% - Accent4 22 3 2 2 7 2 2 2" xfId="32432"/>
    <cellStyle name="40% - Accent4 22 3 2 2 7 2 3" xfId="24925"/>
    <cellStyle name="40% - Accent4 22 3 2 2 7 3" xfId="12611"/>
    <cellStyle name="40% - Accent4 22 3 2 2 7 3 2" xfId="28817"/>
    <cellStyle name="40% - Accent4 22 3 2 2 7 4" xfId="21259"/>
    <cellStyle name="40% - Accent4 22 3 2 2 8" xfId="5725"/>
    <cellStyle name="40% - Accent4 22 3 2 2 8 2" xfId="13240"/>
    <cellStyle name="40% - Accent4 22 3 2 2 8 2 2" xfId="29446"/>
    <cellStyle name="40% - Accent4 22 3 2 2 8 3" xfId="21931"/>
    <cellStyle name="40% - Accent4 22 3 2 2 9" xfId="9652"/>
    <cellStyle name="40% - Accent4 22 3 2 2 9 2" xfId="25858"/>
    <cellStyle name="40% - Accent4 22 3 2 3" xfId="2162"/>
    <cellStyle name="40% - Accent4 22 3 2 3 2" xfId="3075"/>
    <cellStyle name="40% - Accent4 22 3 2 3 2 2" xfId="6857"/>
    <cellStyle name="40% - Accent4 22 3 2 3 2 2 2" xfId="14368"/>
    <cellStyle name="40% - Accent4 22 3 2 3 2 2 2 2" xfId="30574"/>
    <cellStyle name="40% - Accent4 22 3 2 3 2 2 3" xfId="23063"/>
    <cellStyle name="40% - Accent4 22 3 2 3 2 3" xfId="10768"/>
    <cellStyle name="40% - Accent4 22 3 2 3 2 3 2" xfId="26974"/>
    <cellStyle name="40% - Accent4 22 3 2 3 2 4" xfId="19297"/>
    <cellStyle name="40% - Accent4 22 3 2 3 3" xfId="6001"/>
    <cellStyle name="40% - Accent4 22 3 2 3 3 2" xfId="13515"/>
    <cellStyle name="40% - Accent4 22 3 2 3 3 2 2" xfId="29721"/>
    <cellStyle name="40% - Accent4 22 3 2 3 3 3" xfId="22207"/>
    <cellStyle name="40% - Accent4 22 3 2 3 4" xfId="9924"/>
    <cellStyle name="40% - Accent4 22 3 2 3 4 2" xfId="26130"/>
    <cellStyle name="40% - Accent4 22 3 2 3 5" xfId="18451"/>
    <cellStyle name="40% - Accent4 22 3 2 4" xfId="2650"/>
    <cellStyle name="40% - Accent4 22 3 2 4 2" xfId="6434"/>
    <cellStyle name="40% - Accent4 22 3 2 4 2 2" xfId="13946"/>
    <cellStyle name="40% - Accent4 22 3 2 4 2 2 2" xfId="30152"/>
    <cellStyle name="40% - Accent4 22 3 2 4 2 3" xfId="22640"/>
    <cellStyle name="40% - Accent4 22 3 2 4 3" xfId="10346"/>
    <cellStyle name="40% - Accent4 22 3 2 4 3 2" xfId="26552"/>
    <cellStyle name="40% - Accent4 22 3 2 4 4" xfId="18874"/>
    <cellStyle name="40% - Accent4 22 3 2 5" xfId="3526"/>
    <cellStyle name="40% - Accent4 22 3 2 5 2" xfId="7284"/>
    <cellStyle name="40% - Accent4 22 3 2 5 2 2" xfId="14794"/>
    <cellStyle name="40% - Accent4 22 3 2 5 2 2 2" xfId="31000"/>
    <cellStyle name="40% - Accent4 22 3 2 5 2 3" xfId="23490"/>
    <cellStyle name="40% - Accent4 22 3 2 5 3" xfId="11191"/>
    <cellStyle name="40% - Accent4 22 3 2 5 3 2" xfId="27397"/>
    <cellStyle name="40% - Accent4 22 3 2 5 4" xfId="19744"/>
    <cellStyle name="40% - Accent4 22 3 2 6" xfId="4050"/>
    <cellStyle name="40% - Accent4 22 3 2 6 2" xfId="7720"/>
    <cellStyle name="40% - Accent4 22 3 2 6 2 2" xfId="15227"/>
    <cellStyle name="40% - Accent4 22 3 2 6 2 2 2" xfId="31433"/>
    <cellStyle name="40% - Accent4 22 3 2 6 2 3" xfId="23926"/>
    <cellStyle name="40% - Accent4 22 3 2 6 3" xfId="11613"/>
    <cellStyle name="40% - Accent4 22 3 2 6 3 2" xfId="27819"/>
    <cellStyle name="40% - Accent4 22 3 2 6 4" xfId="20256"/>
    <cellStyle name="40% - Accent4 22 3 2 7" xfId="4475"/>
    <cellStyle name="40% - Accent4 22 3 2 7 2" xfId="8145"/>
    <cellStyle name="40% - Accent4 22 3 2 7 2 2" xfId="15652"/>
    <cellStyle name="40% - Accent4 22 3 2 7 2 2 2" xfId="31858"/>
    <cellStyle name="40% - Accent4 22 3 2 7 2 3" xfId="24351"/>
    <cellStyle name="40% - Accent4 22 3 2 7 3" xfId="12038"/>
    <cellStyle name="40% - Accent4 22 3 2 7 3 2" xfId="28244"/>
    <cellStyle name="40% - Accent4 22 3 2 7 4" xfId="20681"/>
    <cellStyle name="40% - Accent4 22 3 2 8" xfId="4900"/>
    <cellStyle name="40% - Accent4 22 3 2 8 2" xfId="8568"/>
    <cellStyle name="40% - Accent4 22 3 2 8 2 2" xfId="16075"/>
    <cellStyle name="40% - Accent4 22 3 2 8 2 2 2" xfId="32281"/>
    <cellStyle name="40% - Accent4 22 3 2 8 2 3" xfId="24774"/>
    <cellStyle name="40% - Accent4 22 3 2 8 3" xfId="12460"/>
    <cellStyle name="40% - Accent4 22 3 2 8 3 2" xfId="28666"/>
    <cellStyle name="40% - Accent4 22 3 2 8 4" xfId="21106"/>
    <cellStyle name="40% - Accent4 22 3 2 9" xfId="5386"/>
    <cellStyle name="40% - Accent4 22 3 2 9 2" xfId="12935"/>
    <cellStyle name="40% - Accent4 22 3 2 9 2 2" xfId="29141"/>
    <cellStyle name="40% - Accent4 22 3 2 9 3" xfId="21592"/>
    <cellStyle name="40% - Accent4 22 3 3" xfId="1871"/>
    <cellStyle name="40% - Accent4 22 3 3 10" xfId="18178"/>
    <cellStyle name="40% - Accent4 22 3 3 2" xfId="2380"/>
    <cellStyle name="40% - Accent4 22 3 3 2 2" xfId="3227"/>
    <cellStyle name="40% - Accent4 22 3 3 2 2 2" xfId="7009"/>
    <cellStyle name="40% - Accent4 22 3 3 2 2 2 2" xfId="14520"/>
    <cellStyle name="40% - Accent4 22 3 3 2 2 2 2 2" xfId="30726"/>
    <cellStyle name="40% - Accent4 22 3 3 2 2 2 3" xfId="23215"/>
    <cellStyle name="40% - Accent4 22 3 3 2 2 3" xfId="10920"/>
    <cellStyle name="40% - Accent4 22 3 3 2 2 3 2" xfId="27126"/>
    <cellStyle name="40% - Accent4 22 3 3 2 2 4" xfId="19449"/>
    <cellStyle name="40% - Accent4 22 3 3 2 3" xfId="6164"/>
    <cellStyle name="40% - Accent4 22 3 3 2 3 2" xfId="13676"/>
    <cellStyle name="40% - Accent4 22 3 3 2 3 2 2" xfId="29882"/>
    <cellStyle name="40% - Accent4 22 3 3 2 3 3" xfId="22370"/>
    <cellStyle name="40% - Accent4 22 3 3 2 4" xfId="10076"/>
    <cellStyle name="40% - Accent4 22 3 3 2 4 2" xfId="26282"/>
    <cellStyle name="40% - Accent4 22 3 3 2 5" xfId="18604"/>
    <cellStyle name="40% - Accent4 22 3 3 3" xfId="2802"/>
    <cellStyle name="40% - Accent4 22 3 3 3 2" xfId="6586"/>
    <cellStyle name="40% - Accent4 22 3 3 3 2 2" xfId="14098"/>
    <cellStyle name="40% - Accent4 22 3 3 3 2 2 2" xfId="30304"/>
    <cellStyle name="40% - Accent4 22 3 3 3 2 3" xfId="22792"/>
    <cellStyle name="40% - Accent4 22 3 3 3 3" xfId="10498"/>
    <cellStyle name="40% - Accent4 22 3 3 3 3 2" xfId="26704"/>
    <cellStyle name="40% - Accent4 22 3 3 3 4" xfId="19026"/>
    <cellStyle name="40% - Accent4 22 3 3 4" xfId="3733"/>
    <cellStyle name="40% - Accent4 22 3 3 4 2" xfId="7443"/>
    <cellStyle name="40% - Accent4 22 3 3 4 2 2" xfId="14952"/>
    <cellStyle name="40% - Accent4 22 3 3 4 2 2 2" xfId="31158"/>
    <cellStyle name="40% - Accent4 22 3 3 4 2 3" xfId="23649"/>
    <cellStyle name="40% - Accent4 22 3 3 4 3" xfId="11343"/>
    <cellStyle name="40% - Accent4 22 3 3 4 3 2" xfId="27549"/>
    <cellStyle name="40% - Accent4 22 3 3 4 4" xfId="19944"/>
    <cellStyle name="40% - Accent4 22 3 3 5" xfId="4202"/>
    <cellStyle name="40% - Accent4 22 3 3 5 2" xfId="7872"/>
    <cellStyle name="40% - Accent4 22 3 3 5 2 2" xfId="15379"/>
    <cellStyle name="40% - Accent4 22 3 3 5 2 2 2" xfId="31585"/>
    <cellStyle name="40% - Accent4 22 3 3 5 2 3" xfId="24078"/>
    <cellStyle name="40% - Accent4 22 3 3 5 3" xfId="11765"/>
    <cellStyle name="40% - Accent4 22 3 3 5 3 2" xfId="27971"/>
    <cellStyle name="40% - Accent4 22 3 3 5 4" xfId="20408"/>
    <cellStyle name="40% - Accent4 22 3 3 6" xfId="4627"/>
    <cellStyle name="40% - Accent4 22 3 3 6 2" xfId="8297"/>
    <cellStyle name="40% - Accent4 22 3 3 6 2 2" xfId="15804"/>
    <cellStyle name="40% - Accent4 22 3 3 6 2 2 2" xfId="32010"/>
    <cellStyle name="40% - Accent4 22 3 3 6 2 3" xfId="24503"/>
    <cellStyle name="40% - Accent4 22 3 3 6 3" xfId="12190"/>
    <cellStyle name="40% - Accent4 22 3 3 6 3 2" xfId="28396"/>
    <cellStyle name="40% - Accent4 22 3 3 6 4" xfId="20833"/>
    <cellStyle name="40% - Accent4 22 3 3 7" xfId="5054"/>
    <cellStyle name="40% - Accent4 22 3 3 7 2" xfId="8720"/>
    <cellStyle name="40% - Accent4 22 3 3 7 2 2" xfId="16227"/>
    <cellStyle name="40% - Accent4 22 3 3 7 2 2 2" xfId="32433"/>
    <cellStyle name="40% - Accent4 22 3 3 7 2 3" xfId="24926"/>
    <cellStyle name="40% - Accent4 22 3 3 7 3" xfId="12612"/>
    <cellStyle name="40% - Accent4 22 3 3 7 3 2" xfId="28818"/>
    <cellStyle name="40% - Accent4 22 3 3 7 4" xfId="21260"/>
    <cellStyle name="40% - Accent4 22 3 3 8" xfId="5726"/>
    <cellStyle name="40% - Accent4 22 3 3 8 2" xfId="13241"/>
    <cellStyle name="40% - Accent4 22 3 3 8 2 2" xfId="29447"/>
    <cellStyle name="40% - Accent4 22 3 3 8 3" xfId="21932"/>
    <cellStyle name="40% - Accent4 22 3 3 9" xfId="9653"/>
    <cellStyle name="40% - Accent4 22 3 3 9 2" xfId="25859"/>
    <cellStyle name="40% - Accent4 22 3 4" xfId="2095"/>
    <cellStyle name="40% - Accent4 22 3 4 2" xfId="3008"/>
    <cellStyle name="40% - Accent4 22 3 4 2 2" xfId="6790"/>
    <cellStyle name="40% - Accent4 22 3 4 2 2 2" xfId="14301"/>
    <cellStyle name="40% - Accent4 22 3 4 2 2 2 2" xfId="30507"/>
    <cellStyle name="40% - Accent4 22 3 4 2 2 3" xfId="22996"/>
    <cellStyle name="40% - Accent4 22 3 4 2 3" xfId="10701"/>
    <cellStyle name="40% - Accent4 22 3 4 2 3 2" xfId="26907"/>
    <cellStyle name="40% - Accent4 22 3 4 2 4" xfId="19230"/>
    <cellStyle name="40% - Accent4 22 3 4 3" xfId="5934"/>
    <cellStyle name="40% - Accent4 22 3 4 3 2" xfId="13448"/>
    <cellStyle name="40% - Accent4 22 3 4 3 2 2" xfId="29654"/>
    <cellStyle name="40% - Accent4 22 3 4 3 3" xfId="22140"/>
    <cellStyle name="40% - Accent4 22 3 4 4" xfId="9857"/>
    <cellStyle name="40% - Accent4 22 3 4 4 2" xfId="26063"/>
    <cellStyle name="40% - Accent4 22 3 4 5" xfId="18384"/>
    <cellStyle name="40% - Accent4 22 3 5" xfId="2583"/>
    <cellStyle name="40% - Accent4 22 3 5 2" xfId="6367"/>
    <cellStyle name="40% - Accent4 22 3 5 2 2" xfId="13879"/>
    <cellStyle name="40% - Accent4 22 3 5 2 2 2" xfId="30085"/>
    <cellStyle name="40% - Accent4 22 3 5 2 3" xfId="22573"/>
    <cellStyle name="40% - Accent4 22 3 5 3" xfId="10279"/>
    <cellStyle name="40% - Accent4 22 3 5 3 2" xfId="26485"/>
    <cellStyle name="40% - Accent4 22 3 5 4" xfId="18807"/>
    <cellStyle name="40% - Accent4 22 3 6" xfId="3459"/>
    <cellStyle name="40% - Accent4 22 3 6 2" xfId="7217"/>
    <cellStyle name="40% - Accent4 22 3 6 2 2" xfId="14727"/>
    <cellStyle name="40% - Accent4 22 3 6 2 2 2" xfId="30933"/>
    <cellStyle name="40% - Accent4 22 3 6 2 3" xfId="23423"/>
    <cellStyle name="40% - Accent4 22 3 6 3" xfId="11124"/>
    <cellStyle name="40% - Accent4 22 3 6 3 2" xfId="27330"/>
    <cellStyle name="40% - Accent4 22 3 6 4" xfId="19677"/>
    <cellStyle name="40% - Accent4 22 3 7" xfId="3983"/>
    <cellStyle name="40% - Accent4 22 3 7 2" xfId="7653"/>
    <cellStyle name="40% - Accent4 22 3 7 2 2" xfId="15160"/>
    <cellStyle name="40% - Accent4 22 3 7 2 2 2" xfId="31366"/>
    <cellStyle name="40% - Accent4 22 3 7 2 3" xfId="23859"/>
    <cellStyle name="40% - Accent4 22 3 7 3" xfId="11546"/>
    <cellStyle name="40% - Accent4 22 3 7 3 2" xfId="27752"/>
    <cellStyle name="40% - Accent4 22 3 7 4" xfId="20189"/>
    <cellStyle name="40% - Accent4 22 3 8" xfId="4408"/>
    <cellStyle name="40% - Accent4 22 3 8 2" xfId="8078"/>
    <cellStyle name="40% - Accent4 22 3 8 2 2" xfId="15585"/>
    <cellStyle name="40% - Accent4 22 3 8 2 2 2" xfId="31791"/>
    <cellStyle name="40% - Accent4 22 3 8 2 3" xfId="24284"/>
    <cellStyle name="40% - Accent4 22 3 8 3" xfId="11971"/>
    <cellStyle name="40% - Accent4 22 3 8 3 2" xfId="28177"/>
    <cellStyle name="40% - Accent4 22 3 8 4" xfId="20614"/>
    <cellStyle name="40% - Accent4 22 3 9" xfId="4832"/>
    <cellStyle name="40% - Accent4 22 3 9 2" xfId="8501"/>
    <cellStyle name="40% - Accent4 22 3 9 2 2" xfId="16008"/>
    <cellStyle name="40% - Accent4 22 3 9 2 2 2" xfId="32214"/>
    <cellStyle name="40% - Accent4 22 3 9 2 3" xfId="24707"/>
    <cellStyle name="40% - Accent4 22 3 9 3" xfId="12393"/>
    <cellStyle name="40% - Accent4 22 3 9 3 2" xfId="28599"/>
    <cellStyle name="40% - Accent4 22 3 9 4" xfId="21038"/>
    <cellStyle name="40% - Accent4 22 4" xfId="547"/>
    <cellStyle name="40% - Accent4 22 4 10" xfId="9457"/>
    <cellStyle name="40% - Accent4 22 4 10 2" xfId="25663"/>
    <cellStyle name="40% - Accent4 22 4 11" xfId="17975"/>
    <cellStyle name="40% - Accent4 22 4 2" xfId="1872"/>
    <cellStyle name="40% - Accent4 22 4 2 10" xfId="18179"/>
    <cellStyle name="40% - Accent4 22 4 2 2" xfId="2381"/>
    <cellStyle name="40% - Accent4 22 4 2 2 2" xfId="3228"/>
    <cellStyle name="40% - Accent4 22 4 2 2 2 2" xfId="7010"/>
    <cellStyle name="40% - Accent4 22 4 2 2 2 2 2" xfId="14521"/>
    <cellStyle name="40% - Accent4 22 4 2 2 2 2 2 2" xfId="30727"/>
    <cellStyle name="40% - Accent4 22 4 2 2 2 2 3" xfId="23216"/>
    <cellStyle name="40% - Accent4 22 4 2 2 2 3" xfId="10921"/>
    <cellStyle name="40% - Accent4 22 4 2 2 2 3 2" xfId="27127"/>
    <cellStyle name="40% - Accent4 22 4 2 2 2 4" xfId="19450"/>
    <cellStyle name="40% - Accent4 22 4 2 2 3" xfId="6165"/>
    <cellStyle name="40% - Accent4 22 4 2 2 3 2" xfId="13677"/>
    <cellStyle name="40% - Accent4 22 4 2 2 3 2 2" xfId="29883"/>
    <cellStyle name="40% - Accent4 22 4 2 2 3 3" xfId="22371"/>
    <cellStyle name="40% - Accent4 22 4 2 2 4" xfId="10077"/>
    <cellStyle name="40% - Accent4 22 4 2 2 4 2" xfId="26283"/>
    <cellStyle name="40% - Accent4 22 4 2 2 5" xfId="18605"/>
    <cellStyle name="40% - Accent4 22 4 2 3" xfId="2803"/>
    <cellStyle name="40% - Accent4 22 4 2 3 2" xfId="6587"/>
    <cellStyle name="40% - Accent4 22 4 2 3 2 2" xfId="14099"/>
    <cellStyle name="40% - Accent4 22 4 2 3 2 2 2" xfId="30305"/>
    <cellStyle name="40% - Accent4 22 4 2 3 2 3" xfId="22793"/>
    <cellStyle name="40% - Accent4 22 4 2 3 3" xfId="10499"/>
    <cellStyle name="40% - Accent4 22 4 2 3 3 2" xfId="26705"/>
    <cellStyle name="40% - Accent4 22 4 2 3 4" xfId="19027"/>
    <cellStyle name="40% - Accent4 22 4 2 4" xfId="3734"/>
    <cellStyle name="40% - Accent4 22 4 2 4 2" xfId="7444"/>
    <cellStyle name="40% - Accent4 22 4 2 4 2 2" xfId="14953"/>
    <cellStyle name="40% - Accent4 22 4 2 4 2 2 2" xfId="31159"/>
    <cellStyle name="40% - Accent4 22 4 2 4 2 3" xfId="23650"/>
    <cellStyle name="40% - Accent4 22 4 2 4 3" xfId="11344"/>
    <cellStyle name="40% - Accent4 22 4 2 4 3 2" xfId="27550"/>
    <cellStyle name="40% - Accent4 22 4 2 4 4" xfId="19945"/>
    <cellStyle name="40% - Accent4 22 4 2 5" xfId="4203"/>
    <cellStyle name="40% - Accent4 22 4 2 5 2" xfId="7873"/>
    <cellStyle name="40% - Accent4 22 4 2 5 2 2" xfId="15380"/>
    <cellStyle name="40% - Accent4 22 4 2 5 2 2 2" xfId="31586"/>
    <cellStyle name="40% - Accent4 22 4 2 5 2 3" xfId="24079"/>
    <cellStyle name="40% - Accent4 22 4 2 5 3" xfId="11766"/>
    <cellStyle name="40% - Accent4 22 4 2 5 3 2" xfId="27972"/>
    <cellStyle name="40% - Accent4 22 4 2 5 4" xfId="20409"/>
    <cellStyle name="40% - Accent4 22 4 2 6" xfId="4628"/>
    <cellStyle name="40% - Accent4 22 4 2 6 2" xfId="8298"/>
    <cellStyle name="40% - Accent4 22 4 2 6 2 2" xfId="15805"/>
    <cellStyle name="40% - Accent4 22 4 2 6 2 2 2" xfId="32011"/>
    <cellStyle name="40% - Accent4 22 4 2 6 2 3" xfId="24504"/>
    <cellStyle name="40% - Accent4 22 4 2 6 3" xfId="12191"/>
    <cellStyle name="40% - Accent4 22 4 2 6 3 2" xfId="28397"/>
    <cellStyle name="40% - Accent4 22 4 2 6 4" xfId="20834"/>
    <cellStyle name="40% - Accent4 22 4 2 7" xfId="5055"/>
    <cellStyle name="40% - Accent4 22 4 2 7 2" xfId="8721"/>
    <cellStyle name="40% - Accent4 22 4 2 7 2 2" xfId="16228"/>
    <cellStyle name="40% - Accent4 22 4 2 7 2 2 2" xfId="32434"/>
    <cellStyle name="40% - Accent4 22 4 2 7 2 3" xfId="24927"/>
    <cellStyle name="40% - Accent4 22 4 2 7 3" xfId="12613"/>
    <cellStyle name="40% - Accent4 22 4 2 7 3 2" xfId="28819"/>
    <cellStyle name="40% - Accent4 22 4 2 7 4" xfId="21261"/>
    <cellStyle name="40% - Accent4 22 4 2 8" xfId="5727"/>
    <cellStyle name="40% - Accent4 22 4 2 8 2" xfId="13242"/>
    <cellStyle name="40% - Accent4 22 4 2 8 2 2" xfId="29448"/>
    <cellStyle name="40% - Accent4 22 4 2 8 3" xfId="21933"/>
    <cellStyle name="40% - Accent4 22 4 2 9" xfId="9654"/>
    <cellStyle name="40% - Accent4 22 4 2 9 2" xfId="25860"/>
    <cellStyle name="40% - Accent4 22 4 3" xfId="2118"/>
    <cellStyle name="40% - Accent4 22 4 3 2" xfId="3031"/>
    <cellStyle name="40% - Accent4 22 4 3 2 2" xfId="6813"/>
    <cellStyle name="40% - Accent4 22 4 3 2 2 2" xfId="14324"/>
    <cellStyle name="40% - Accent4 22 4 3 2 2 2 2" xfId="30530"/>
    <cellStyle name="40% - Accent4 22 4 3 2 2 3" xfId="23019"/>
    <cellStyle name="40% - Accent4 22 4 3 2 3" xfId="10724"/>
    <cellStyle name="40% - Accent4 22 4 3 2 3 2" xfId="26930"/>
    <cellStyle name="40% - Accent4 22 4 3 2 4" xfId="19253"/>
    <cellStyle name="40% - Accent4 22 4 3 3" xfId="5957"/>
    <cellStyle name="40% - Accent4 22 4 3 3 2" xfId="13471"/>
    <cellStyle name="40% - Accent4 22 4 3 3 2 2" xfId="29677"/>
    <cellStyle name="40% - Accent4 22 4 3 3 3" xfId="22163"/>
    <cellStyle name="40% - Accent4 22 4 3 4" xfId="9880"/>
    <cellStyle name="40% - Accent4 22 4 3 4 2" xfId="26086"/>
    <cellStyle name="40% - Accent4 22 4 3 5" xfId="18407"/>
    <cellStyle name="40% - Accent4 22 4 4" xfId="2606"/>
    <cellStyle name="40% - Accent4 22 4 4 2" xfId="6390"/>
    <cellStyle name="40% - Accent4 22 4 4 2 2" xfId="13902"/>
    <cellStyle name="40% - Accent4 22 4 4 2 2 2" xfId="30108"/>
    <cellStyle name="40% - Accent4 22 4 4 2 3" xfId="22596"/>
    <cellStyle name="40% - Accent4 22 4 4 3" xfId="10302"/>
    <cellStyle name="40% - Accent4 22 4 4 3 2" xfId="26508"/>
    <cellStyle name="40% - Accent4 22 4 4 4" xfId="18830"/>
    <cellStyle name="40% - Accent4 22 4 5" xfId="3482"/>
    <cellStyle name="40% - Accent4 22 4 5 2" xfId="7240"/>
    <cellStyle name="40% - Accent4 22 4 5 2 2" xfId="14750"/>
    <cellStyle name="40% - Accent4 22 4 5 2 2 2" xfId="30956"/>
    <cellStyle name="40% - Accent4 22 4 5 2 3" xfId="23446"/>
    <cellStyle name="40% - Accent4 22 4 5 3" xfId="11147"/>
    <cellStyle name="40% - Accent4 22 4 5 3 2" xfId="27353"/>
    <cellStyle name="40% - Accent4 22 4 5 4" xfId="19700"/>
    <cellStyle name="40% - Accent4 22 4 6" xfId="4006"/>
    <cellStyle name="40% - Accent4 22 4 6 2" xfId="7676"/>
    <cellStyle name="40% - Accent4 22 4 6 2 2" xfId="15183"/>
    <cellStyle name="40% - Accent4 22 4 6 2 2 2" xfId="31389"/>
    <cellStyle name="40% - Accent4 22 4 6 2 3" xfId="23882"/>
    <cellStyle name="40% - Accent4 22 4 6 3" xfId="11569"/>
    <cellStyle name="40% - Accent4 22 4 6 3 2" xfId="27775"/>
    <cellStyle name="40% - Accent4 22 4 6 4" xfId="20212"/>
    <cellStyle name="40% - Accent4 22 4 7" xfId="4431"/>
    <cellStyle name="40% - Accent4 22 4 7 2" xfId="8101"/>
    <cellStyle name="40% - Accent4 22 4 7 2 2" xfId="15608"/>
    <cellStyle name="40% - Accent4 22 4 7 2 2 2" xfId="31814"/>
    <cellStyle name="40% - Accent4 22 4 7 2 3" xfId="24307"/>
    <cellStyle name="40% - Accent4 22 4 7 3" xfId="11994"/>
    <cellStyle name="40% - Accent4 22 4 7 3 2" xfId="28200"/>
    <cellStyle name="40% - Accent4 22 4 7 4" xfId="20637"/>
    <cellStyle name="40% - Accent4 22 4 8" xfId="4856"/>
    <cellStyle name="40% - Accent4 22 4 8 2" xfId="8524"/>
    <cellStyle name="40% - Accent4 22 4 8 2 2" xfId="16031"/>
    <cellStyle name="40% - Accent4 22 4 8 2 2 2" xfId="32237"/>
    <cellStyle name="40% - Accent4 22 4 8 2 3" xfId="24730"/>
    <cellStyle name="40% - Accent4 22 4 8 3" xfId="12416"/>
    <cellStyle name="40% - Accent4 22 4 8 3 2" xfId="28622"/>
    <cellStyle name="40% - Accent4 22 4 8 4" xfId="21062"/>
    <cellStyle name="40% - Accent4 22 4 9" xfId="5342"/>
    <cellStyle name="40% - Accent4 22 4 9 2" xfId="12891"/>
    <cellStyle name="40% - Accent4 22 4 9 2 2" xfId="29097"/>
    <cellStyle name="40% - Accent4 22 4 9 3" xfId="21548"/>
    <cellStyle name="40% - Accent4 22 5" xfId="1420"/>
    <cellStyle name="40% - Accent4 22 6" xfId="1873"/>
    <cellStyle name="40% - Accent4 22 6 10" xfId="18180"/>
    <cellStyle name="40% - Accent4 22 6 2" xfId="2382"/>
    <cellStyle name="40% - Accent4 22 6 2 2" xfId="3229"/>
    <cellStyle name="40% - Accent4 22 6 2 2 2" xfId="7011"/>
    <cellStyle name="40% - Accent4 22 6 2 2 2 2" xfId="14522"/>
    <cellStyle name="40% - Accent4 22 6 2 2 2 2 2" xfId="30728"/>
    <cellStyle name="40% - Accent4 22 6 2 2 2 3" xfId="23217"/>
    <cellStyle name="40% - Accent4 22 6 2 2 3" xfId="10922"/>
    <cellStyle name="40% - Accent4 22 6 2 2 3 2" xfId="27128"/>
    <cellStyle name="40% - Accent4 22 6 2 2 4" xfId="19451"/>
    <cellStyle name="40% - Accent4 22 6 2 3" xfId="6166"/>
    <cellStyle name="40% - Accent4 22 6 2 3 2" xfId="13678"/>
    <cellStyle name="40% - Accent4 22 6 2 3 2 2" xfId="29884"/>
    <cellStyle name="40% - Accent4 22 6 2 3 3" xfId="22372"/>
    <cellStyle name="40% - Accent4 22 6 2 4" xfId="10078"/>
    <cellStyle name="40% - Accent4 22 6 2 4 2" xfId="26284"/>
    <cellStyle name="40% - Accent4 22 6 2 5" xfId="18606"/>
    <cellStyle name="40% - Accent4 22 6 3" xfId="2804"/>
    <cellStyle name="40% - Accent4 22 6 3 2" xfId="6588"/>
    <cellStyle name="40% - Accent4 22 6 3 2 2" xfId="14100"/>
    <cellStyle name="40% - Accent4 22 6 3 2 2 2" xfId="30306"/>
    <cellStyle name="40% - Accent4 22 6 3 2 3" xfId="22794"/>
    <cellStyle name="40% - Accent4 22 6 3 3" xfId="10500"/>
    <cellStyle name="40% - Accent4 22 6 3 3 2" xfId="26706"/>
    <cellStyle name="40% - Accent4 22 6 3 4" xfId="19028"/>
    <cellStyle name="40% - Accent4 22 6 4" xfId="3735"/>
    <cellStyle name="40% - Accent4 22 6 4 2" xfId="7445"/>
    <cellStyle name="40% - Accent4 22 6 4 2 2" xfId="14954"/>
    <cellStyle name="40% - Accent4 22 6 4 2 2 2" xfId="31160"/>
    <cellStyle name="40% - Accent4 22 6 4 2 3" xfId="23651"/>
    <cellStyle name="40% - Accent4 22 6 4 3" xfId="11345"/>
    <cellStyle name="40% - Accent4 22 6 4 3 2" xfId="27551"/>
    <cellStyle name="40% - Accent4 22 6 4 4" xfId="19946"/>
    <cellStyle name="40% - Accent4 22 6 5" xfId="4204"/>
    <cellStyle name="40% - Accent4 22 6 5 2" xfId="7874"/>
    <cellStyle name="40% - Accent4 22 6 5 2 2" xfId="15381"/>
    <cellStyle name="40% - Accent4 22 6 5 2 2 2" xfId="31587"/>
    <cellStyle name="40% - Accent4 22 6 5 2 3" xfId="24080"/>
    <cellStyle name="40% - Accent4 22 6 5 3" xfId="11767"/>
    <cellStyle name="40% - Accent4 22 6 5 3 2" xfId="27973"/>
    <cellStyle name="40% - Accent4 22 6 5 4" xfId="20410"/>
    <cellStyle name="40% - Accent4 22 6 6" xfId="4629"/>
    <cellStyle name="40% - Accent4 22 6 6 2" xfId="8299"/>
    <cellStyle name="40% - Accent4 22 6 6 2 2" xfId="15806"/>
    <cellStyle name="40% - Accent4 22 6 6 2 2 2" xfId="32012"/>
    <cellStyle name="40% - Accent4 22 6 6 2 3" xfId="24505"/>
    <cellStyle name="40% - Accent4 22 6 6 3" xfId="12192"/>
    <cellStyle name="40% - Accent4 22 6 6 3 2" xfId="28398"/>
    <cellStyle name="40% - Accent4 22 6 6 4" xfId="20835"/>
    <cellStyle name="40% - Accent4 22 6 7" xfId="5056"/>
    <cellStyle name="40% - Accent4 22 6 7 2" xfId="8722"/>
    <cellStyle name="40% - Accent4 22 6 7 2 2" xfId="16229"/>
    <cellStyle name="40% - Accent4 22 6 7 2 2 2" xfId="32435"/>
    <cellStyle name="40% - Accent4 22 6 7 2 3" xfId="24928"/>
    <cellStyle name="40% - Accent4 22 6 7 3" xfId="12614"/>
    <cellStyle name="40% - Accent4 22 6 7 3 2" xfId="28820"/>
    <cellStyle name="40% - Accent4 22 6 7 4" xfId="21262"/>
    <cellStyle name="40% - Accent4 22 6 8" xfId="5728"/>
    <cellStyle name="40% - Accent4 22 6 8 2" xfId="13243"/>
    <cellStyle name="40% - Accent4 22 6 8 2 2" xfId="29449"/>
    <cellStyle name="40% - Accent4 22 6 8 3" xfId="21934"/>
    <cellStyle name="40% - Accent4 22 6 9" xfId="9655"/>
    <cellStyle name="40% - Accent4 22 6 9 2" xfId="25861"/>
    <cellStyle name="40% - Accent4 22 7" xfId="2051"/>
    <cellStyle name="40% - Accent4 22 7 2" xfId="2964"/>
    <cellStyle name="40% - Accent4 22 7 2 2" xfId="6746"/>
    <cellStyle name="40% - Accent4 22 7 2 2 2" xfId="14257"/>
    <cellStyle name="40% - Accent4 22 7 2 2 2 2" xfId="30463"/>
    <cellStyle name="40% - Accent4 22 7 2 2 3" xfId="22952"/>
    <cellStyle name="40% - Accent4 22 7 2 3" xfId="10657"/>
    <cellStyle name="40% - Accent4 22 7 2 3 2" xfId="26863"/>
    <cellStyle name="40% - Accent4 22 7 2 4" xfId="19186"/>
    <cellStyle name="40% - Accent4 22 7 3" xfId="5890"/>
    <cellStyle name="40% - Accent4 22 7 3 2" xfId="13404"/>
    <cellStyle name="40% - Accent4 22 7 3 2 2" xfId="29610"/>
    <cellStyle name="40% - Accent4 22 7 3 3" xfId="22096"/>
    <cellStyle name="40% - Accent4 22 7 4" xfId="9813"/>
    <cellStyle name="40% - Accent4 22 7 4 2" xfId="26019"/>
    <cellStyle name="40% - Accent4 22 7 5" xfId="18340"/>
    <cellStyle name="40% - Accent4 22 8" xfId="2539"/>
    <cellStyle name="40% - Accent4 22 8 2" xfId="6323"/>
    <cellStyle name="40% - Accent4 22 8 2 2" xfId="13835"/>
    <cellStyle name="40% - Accent4 22 8 2 2 2" xfId="30041"/>
    <cellStyle name="40% - Accent4 22 8 2 3" xfId="22529"/>
    <cellStyle name="40% - Accent4 22 8 3" xfId="10235"/>
    <cellStyle name="40% - Accent4 22 8 3 2" xfId="26441"/>
    <cellStyle name="40% - Accent4 22 8 4" xfId="18763"/>
    <cellStyle name="40% - Accent4 22 9" xfId="3415"/>
    <cellStyle name="40% - Accent4 22 9 2" xfId="7173"/>
    <cellStyle name="40% - Accent4 22 9 2 2" xfId="14683"/>
    <cellStyle name="40% - Accent4 22 9 2 2 2" xfId="30889"/>
    <cellStyle name="40% - Accent4 22 9 2 3" xfId="23379"/>
    <cellStyle name="40% - Accent4 22 9 3" xfId="11080"/>
    <cellStyle name="40% - Accent4 22 9 3 2" xfId="27286"/>
    <cellStyle name="40% - Accent4 22 9 4" xfId="19633"/>
    <cellStyle name="40% - Accent4 23" xfId="815"/>
    <cellStyle name="40% - Accent4 24" xfId="1807"/>
    <cellStyle name="40% - Accent4 24 10" xfId="18114"/>
    <cellStyle name="40% - Accent4 24 2" xfId="2316"/>
    <cellStyle name="40% - Accent4 24 2 2" xfId="3163"/>
    <cellStyle name="40% - Accent4 24 2 2 2" xfId="6945"/>
    <cellStyle name="40% - Accent4 24 2 2 2 2" xfId="14456"/>
    <cellStyle name="40% - Accent4 24 2 2 2 2 2" xfId="30662"/>
    <cellStyle name="40% - Accent4 24 2 2 2 3" xfId="23151"/>
    <cellStyle name="40% - Accent4 24 2 2 3" xfId="10856"/>
    <cellStyle name="40% - Accent4 24 2 2 3 2" xfId="27062"/>
    <cellStyle name="40% - Accent4 24 2 2 4" xfId="19385"/>
    <cellStyle name="40% - Accent4 24 2 3" xfId="6100"/>
    <cellStyle name="40% - Accent4 24 2 3 2" xfId="13612"/>
    <cellStyle name="40% - Accent4 24 2 3 2 2" xfId="29818"/>
    <cellStyle name="40% - Accent4 24 2 3 3" xfId="22306"/>
    <cellStyle name="40% - Accent4 24 2 4" xfId="10012"/>
    <cellStyle name="40% - Accent4 24 2 4 2" xfId="26218"/>
    <cellStyle name="40% - Accent4 24 2 5" xfId="18540"/>
    <cellStyle name="40% - Accent4 24 3" xfId="2738"/>
    <cellStyle name="40% - Accent4 24 3 2" xfId="6522"/>
    <cellStyle name="40% - Accent4 24 3 2 2" xfId="14034"/>
    <cellStyle name="40% - Accent4 24 3 2 2 2" xfId="30240"/>
    <cellStyle name="40% - Accent4 24 3 2 3" xfId="22728"/>
    <cellStyle name="40% - Accent4 24 3 3" xfId="10434"/>
    <cellStyle name="40% - Accent4 24 3 3 2" xfId="26640"/>
    <cellStyle name="40% - Accent4 24 3 4" xfId="18962"/>
    <cellStyle name="40% - Accent4 24 4" xfId="3669"/>
    <cellStyle name="40% - Accent4 24 4 2" xfId="7379"/>
    <cellStyle name="40% - Accent4 24 4 2 2" xfId="14888"/>
    <cellStyle name="40% - Accent4 24 4 2 2 2" xfId="31094"/>
    <cellStyle name="40% - Accent4 24 4 2 3" xfId="23585"/>
    <cellStyle name="40% - Accent4 24 4 3" xfId="11279"/>
    <cellStyle name="40% - Accent4 24 4 3 2" xfId="27485"/>
    <cellStyle name="40% - Accent4 24 4 4" xfId="19880"/>
    <cellStyle name="40% - Accent4 24 5" xfId="4138"/>
    <cellStyle name="40% - Accent4 24 5 2" xfId="7808"/>
    <cellStyle name="40% - Accent4 24 5 2 2" xfId="15315"/>
    <cellStyle name="40% - Accent4 24 5 2 2 2" xfId="31521"/>
    <cellStyle name="40% - Accent4 24 5 2 3" xfId="24014"/>
    <cellStyle name="40% - Accent4 24 5 3" xfId="11701"/>
    <cellStyle name="40% - Accent4 24 5 3 2" xfId="27907"/>
    <cellStyle name="40% - Accent4 24 5 4" xfId="20344"/>
    <cellStyle name="40% - Accent4 24 6" xfId="4563"/>
    <cellStyle name="40% - Accent4 24 6 2" xfId="8233"/>
    <cellStyle name="40% - Accent4 24 6 2 2" xfId="15740"/>
    <cellStyle name="40% - Accent4 24 6 2 2 2" xfId="31946"/>
    <cellStyle name="40% - Accent4 24 6 2 3" xfId="24439"/>
    <cellStyle name="40% - Accent4 24 6 3" xfId="12126"/>
    <cellStyle name="40% - Accent4 24 6 3 2" xfId="28332"/>
    <cellStyle name="40% - Accent4 24 6 4" xfId="20769"/>
    <cellStyle name="40% - Accent4 24 7" xfId="4990"/>
    <cellStyle name="40% - Accent4 24 7 2" xfId="8656"/>
    <cellStyle name="40% - Accent4 24 7 2 2" xfId="16163"/>
    <cellStyle name="40% - Accent4 24 7 2 2 2" xfId="32369"/>
    <cellStyle name="40% - Accent4 24 7 2 3" xfId="24862"/>
    <cellStyle name="40% - Accent4 24 7 3" xfId="12548"/>
    <cellStyle name="40% - Accent4 24 7 3 2" xfId="28754"/>
    <cellStyle name="40% - Accent4 24 7 4" xfId="21196"/>
    <cellStyle name="40% - Accent4 24 8" xfId="5662"/>
    <cellStyle name="40% - Accent4 24 8 2" xfId="13177"/>
    <cellStyle name="40% - Accent4 24 8 2 2" xfId="29383"/>
    <cellStyle name="40% - Accent4 24 8 3" xfId="21868"/>
    <cellStyle name="40% - Accent4 24 9" xfId="9589"/>
    <cellStyle name="40% - Accent4 24 9 2" xfId="25795"/>
    <cellStyle name="40% - Accent4 25" xfId="185"/>
    <cellStyle name="40% - Accent4 3" xfId="198"/>
    <cellStyle name="40% - Accent4 3 2" xfId="1433"/>
    <cellStyle name="40% - Accent4 3 3" xfId="802"/>
    <cellStyle name="40% - Accent4 4" xfId="199"/>
    <cellStyle name="40% - Accent4 4 2" xfId="1434"/>
    <cellStyle name="40% - Accent4 4 3" xfId="801"/>
    <cellStyle name="40% - Accent4 5" xfId="200"/>
    <cellStyle name="40% - Accent4 5 2" xfId="1435"/>
    <cellStyle name="40% - Accent4 5 3" xfId="800"/>
    <cellStyle name="40% - Accent4 6" xfId="201"/>
    <cellStyle name="40% - Accent4 6 2" xfId="1436"/>
    <cellStyle name="40% - Accent4 6 3" xfId="799"/>
    <cellStyle name="40% - Accent4 7" xfId="202"/>
    <cellStyle name="40% - Accent4 7 2" xfId="1437"/>
    <cellStyle name="40% - Accent4 7 3" xfId="798"/>
    <cellStyle name="40% - Accent4 8" xfId="203"/>
    <cellStyle name="40% - Accent4 8 2" xfId="1438"/>
    <cellStyle name="40% - Accent4 8 3" xfId="797"/>
    <cellStyle name="40% - Accent4 9" xfId="204"/>
    <cellStyle name="40% - Accent4 9 2" xfId="1439"/>
    <cellStyle name="40% - Accent4 9 3" xfId="796"/>
    <cellStyle name="40% - Accent5" xfId="16853" builtinId="47" customBuiltin="1"/>
    <cellStyle name="40% - Accent5 10" xfId="206"/>
    <cellStyle name="40% - Accent5 10 2" xfId="1441"/>
    <cellStyle name="40% - Accent5 10 3" xfId="794"/>
    <cellStyle name="40% - Accent5 11" xfId="207"/>
    <cellStyle name="40% - Accent5 11 2" xfId="1442"/>
    <cellStyle name="40% - Accent5 11 3" xfId="793"/>
    <cellStyle name="40% - Accent5 12" xfId="208"/>
    <cellStyle name="40% - Accent5 12 2" xfId="1443"/>
    <cellStyle name="40% - Accent5 12 3" xfId="792"/>
    <cellStyle name="40% - Accent5 13" xfId="209"/>
    <cellStyle name="40% - Accent5 13 2" xfId="1444"/>
    <cellStyle name="40% - Accent5 13 3" xfId="791"/>
    <cellStyle name="40% - Accent5 14" xfId="210"/>
    <cellStyle name="40% - Accent5 14 2" xfId="1445"/>
    <cellStyle name="40% - Accent5 14 3" xfId="790"/>
    <cellStyle name="40% - Accent5 15" xfId="211"/>
    <cellStyle name="40% - Accent5 15 2" xfId="1446"/>
    <cellStyle name="40% - Accent5 15 3" xfId="789"/>
    <cellStyle name="40% - Accent5 16" xfId="212"/>
    <cellStyle name="40% - Accent5 16 2" xfId="1447"/>
    <cellStyle name="40% - Accent5 16 3" xfId="788"/>
    <cellStyle name="40% - Accent5 17" xfId="213"/>
    <cellStyle name="40% - Accent5 17 2" xfId="1448"/>
    <cellStyle name="40% - Accent5 17 3" xfId="787"/>
    <cellStyle name="40% - Accent5 18" xfId="214"/>
    <cellStyle name="40% - Accent5 18 2" xfId="1449"/>
    <cellStyle name="40% - Accent5 18 3" xfId="786"/>
    <cellStyle name="40% - Accent5 19" xfId="215"/>
    <cellStyle name="40% - Accent5 19 2" xfId="1450"/>
    <cellStyle name="40% - Accent5 19 3" xfId="785"/>
    <cellStyle name="40% - Accent5 2" xfId="216"/>
    <cellStyle name="40% - Accent5 2 2" xfId="1451"/>
    <cellStyle name="40% - Accent5 2 3" xfId="784"/>
    <cellStyle name="40% - Accent5 20" xfId="217"/>
    <cellStyle name="40% - Accent5 20 2" xfId="1452"/>
    <cellStyle name="40% - Accent5 20 3" xfId="783"/>
    <cellStyle name="40% - Accent5 21" xfId="402"/>
    <cellStyle name="40% - Accent5 21 2" xfId="666"/>
    <cellStyle name="40% - Accent5 22" xfId="473"/>
    <cellStyle name="40% - Accent5 22 10" xfId="3941"/>
    <cellStyle name="40% - Accent5 22 10 2" xfId="7611"/>
    <cellStyle name="40% - Accent5 22 10 2 2" xfId="15118"/>
    <cellStyle name="40% - Accent5 22 10 2 2 2" xfId="31324"/>
    <cellStyle name="40% - Accent5 22 10 2 3" xfId="23817"/>
    <cellStyle name="40% - Accent5 22 10 3" xfId="11504"/>
    <cellStyle name="40% - Accent5 22 10 3 2" xfId="27710"/>
    <cellStyle name="40% - Accent5 22 10 4" xfId="20147"/>
    <cellStyle name="40% - Accent5 22 11" xfId="4366"/>
    <cellStyle name="40% - Accent5 22 11 2" xfId="8036"/>
    <cellStyle name="40% - Accent5 22 11 2 2" xfId="15543"/>
    <cellStyle name="40% - Accent5 22 11 2 2 2" xfId="31749"/>
    <cellStyle name="40% - Accent5 22 11 2 3" xfId="24242"/>
    <cellStyle name="40% - Accent5 22 11 3" xfId="11929"/>
    <cellStyle name="40% - Accent5 22 11 3 2" xfId="28135"/>
    <cellStyle name="40% - Accent5 22 11 4" xfId="20572"/>
    <cellStyle name="40% - Accent5 22 12" xfId="4789"/>
    <cellStyle name="40% - Accent5 22 12 2" xfId="8458"/>
    <cellStyle name="40% - Accent5 22 12 2 2" xfId="15965"/>
    <cellStyle name="40% - Accent5 22 12 2 2 2" xfId="32171"/>
    <cellStyle name="40% - Accent5 22 12 2 3" xfId="24664"/>
    <cellStyle name="40% - Accent5 22 12 3" xfId="12351"/>
    <cellStyle name="40% - Accent5 22 12 3 2" xfId="28557"/>
    <cellStyle name="40% - Accent5 22 12 4" xfId="20995"/>
    <cellStyle name="40% - Accent5 22 13" xfId="5277"/>
    <cellStyle name="40% - Accent5 22 13 2" xfId="12826"/>
    <cellStyle name="40% - Accent5 22 13 2 2" xfId="29032"/>
    <cellStyle name="40% - Accent5 22 13 3" xfId="21483"/>
    <cellStyle name="40% - Accent5 22 14" xfId="9392"/>
    <cellStyle name="40% - Accent5 22 14 2" xfId="25598"/>
    <cellStyle name="40% - Accent5 22 15" xfId="17908"/>
    <cellStyle name="40% - Accent5 22 2" xfId="500"/>
    <cellStyle name="40% - Accent5 22 2 10" xfId="5299"/>
    <cellStyle name="40% - Accent5 22 2 10 2" xfId="12848"/>
    <cellStyle name="40% - Accent5 22 2 10 2 2" xfId="29054"/>
    <cellStyle name="40% - Accent5 22 2 10 3" xfId="21505"/>
    <cellStyle name="40% - Accent5 22 2 11" xfId="9414"/>
    <cellStyle name="40% - Accent5 22 2 11 2" xfId="25620"/>
    <cellStyle name="40% - Accent5 22 2 12" xfId="17931"/>
    <cellStyle name="40% - Accent5 22 2 2" xfId="571"/>
    <cellStyle name="40% - Accent5 22 2 2 10" xfId="9481"/>
    <cellStyle name="40% - Accent5 22 2 2 10 2" xfId="25687"/>
    <cellStyle name="40% - Accent5 22 2 2 11" xfId="17999"/>
    <cellStyle name="40% - Accent5 22 2 2 2" xfId="1874"/>
    <cellStyle name="40% - Accent5 22 2 2 2 10" xfId="18181"/>
    <cellStyle name="40% - Accent5 22 2 2 2 2" xfId="2383"/>
    <cellStyle name="40% - Accent5 22 2 2 2 2 2" xfId="3230"/>
    <cellStyle name="40% - Accent5 22 2 2 2 2 2 2" xfId="7012"/>
    <cellStyle name="40% - Accent5 22 2 2 2 2 2 2 2" xfId="14523"/>
    <cellStyle name="40% - Accent5 22 2 2 2 2 2 2 2 2" xfId="30729"/>
    <cellStyle name="40% - Accent5 22 2 2 2 2 2 2 3" xfId="23218"/>
    <cellStyle name="40% - Accent5 22 2 2 2 2 2 3" xfId="10923"/>
    <cellStyle name="40% - Accent5 22 2 2 2 2 2 3 2" xfId="27129"/>
    <cellStyle name="40% - Accent5 22 2 2 2 2 2 4" xfId="19452"/>
    <cellStyle name="40% - Accent5 22 2 2 2 2 3" xfId="6167"/>
    <cellStyle name="40% - Accent5 22 2 2 2 2 3 2" xfId="13679"/>
    <cellStyle name="40% - Accent5 22 2 2 2 2 3 2 2" xfId="29885"/>
    <cellStyle name="40% - Accent5 22 2 2 2 2 3 3" xfId="22373"/>
    <cellStyle name="40% - Accent5 22 2 2 2 2 4" xfId="10079"/>
    <cellStyle name="40% - Accent5 22 2 2 2 2 4 2" xfId="26285"/>
    <cellStyle name="40% - Accent5 22 2 2 2 2 5" xfId="18607"/>
    <cellStyle name="40% - Accent5 22 2 2 2 3" xfId="2805"/>
    <cellStyle name="40% - Accent5 22 2 2 2 3 2" xfId="6589"/>
    <cellStyle name="40% - Accent5 22 2 2 2 3 2 2" xfId="14101"/>
    <cellStyle name="40% - Accent5 22 2 2 2 3 2 2 2" xfId="30307"/>
    <cellStyle name="40% - Accent5 22 2 2 2 3 2 3" xfId="22795"/>
    <cellStyle name="40% - Accent5 22 2 2 2 3 3" xfId="10501"/>
    <cellStyle name="40% - Accent5 22 2 2 2 3 3 2" xfId="26707"/>
    <cellStyle name="40% - Accent5 22 2 2 2 3 4" xfId="19029"/>
    <cellStyle name="40% - Accent5 22 2 2 2 4" xfId="3736"/>
    <cellStyle name="40% - Accent5 22 2 2 2 4 2" xfId="7446"/>
    <cellStyle name="40% - Accent5 22 2 2 2 4 2 2" xfId="14955"/>
    <cellStyle name="40% - Accent5 22 2 2 2 4 2 2 2" xfId="31161"/>
    <cellStyle name="40% - Accent5 22 2 2 2 4 2 3" xfId="23652"/>
    <cellStyle name="40% - Accent5 22 2 2 2 4 3" xfId="11346"/>
    <cellStyle name="40% - Accent5 22 2 2 2 4 3 2" xfId="27552"/>
    <cellStyle name="40% - Accent5 22 2 2 2 4 4" xfId="19947"/>
    <cellStyle name="40% - Accent5 22 2 2 2 5" xfId="4205"/>
    <cellStyle name="40% - Accent5 22 2 2 2 5 2" xfId="7875"/>
    <cellStyle name="40% - Accent5 22 2 2 2 5 2 2" xfId="15382"/>
    <cellStyle name="40% - Accent5 22 2 2 2 5 2 2 2" xfId="31588"/>
    <cellStyle name="40% - Accent5 22 2 2 2 5 2 3" xfId="24081"/>
    <cellStyle name="40% - Accent5 22 2 2 2 5 3" xfId="11768"/>
    <cellStyle name="40% - Accent5 22 2 2 2 5 3 2" xfId="27974"/>
    <cellStyle name="40% - Accent5 22 2 2 2 5 4" xfId="20411"/>
    <cellStyle name="40% - Accent5 22 2 2 2 6" xfId="4630"/>
    <cellStyle name="40% - Accent5 22 2 2 2 6 2" xfId="8300"/>
    <cellStyle name="40% - Accent5 22 2 2 2 6 2 2" xfId="15807"/>
    <cellStyle name="40% - Accent5 22 2 2 2 6 2 2 2" xfId="32013"/>
    <cellStyle name="40% - Accent5 22 2 2 2 6 2 3" xfId="24506"/>
    <cellStyle name="40% - Accent5 22 2 2 2 6 3" xfId="12193"/>
    <cellStyle name="40% - Accent5 22 2 2 2 6 3 2" xfId="28399"/>
    <cellStyle name="40% - Accent5 22 2 2 2 6 4" xfId="20836"/>
    <cellStyle name="40% - Accent5 22 2 2 2 7" xfId="5057"/>
    <cellStyle name="40% - Accent5 22 2 2 2 7 2" xfId="8723"/>
    <cellStyle name="40% - Accent5 22 2 2 2 7 2 2" xfId="16230"/>
    <cellStyle name="40% - Accent5 22 2 2 2 7 2 2 2" xfId="32436"/>
    <cellStyle name="40% - Accent5 22 2 2 2 7 2 3" xfId="24929"/>
    <cellStyle name="40% - Accent5 22 2 2 2 7 3" xfId="12615"/>
    <cellStyle name="40% - Accent5 22 2 2 2 7 3 2" xfId="28821"/>
    <cellStyle name="40% - Accent5 22 2 2 2 7 4" xfId="21263"/>
    <cellStyle name="40% - Accent5 22 2 2 2 8" xfId="5729"/>
    <cellStyle name="40% - Accent5 22 2 2 2 8 2" xfId="13244"/>
    <cellStyle name="40% - Accent5 22 2 2 2 8 2 2" xfId="29450"/>
    <cellStyle name="40% - Accent5 22 2 2 2 8 3" xfId="21935"/>
    <cellStyle name="40% - Accent5 22 2 2 2 9" xfId="9656"/>
    <cellStyle name="40% - Accent5 22 2 2 2 9 2" xfId="25862"/>
    <cellStyle name="40% - Accent5 22 2 2 3" xfId="2142"/>
    <cellStyle name="40% - Accent5 22 2 2 3 2" xfId="3055"/>
    <cellStyle name="40% - Accent5 22 2 2 3 2 2" xfId="6837"/>
    <cellStyle name="40% - Accent5 22 2 2 3 2 2 2" xfId="14348"/>
    <cellStyle name="40% - Accent5 22 2 2 3 2 2 2 2" xfId="30554"/>
    <cellStyle name="40% - Accent5 22 2 2 3 2 2 3" xfId="23043"/>
    <cellStyle name="40% - Accent5 22 2 2 3 2 3" xfId="10748"/>
    <cellStyle name="40% - Accent5 22 2 2 3 2 3 2" xfId="26954"/>
    <cellStyle name="40% - Accent5 22 2 2 3 2 4" xfId="19277"/>
    <cellStyle name="40% - Accent5 22 2 2 3 3" xfId="5981"/>
    <cellStyle name="40% - Accent5 22 2 2 3 3 2" xfId="13495"/>
    <cellStyle name="40% - Accent5 22 2 2 3 3 2 2" xfId="29701"/>
    <cellStyle name="40% - Accent5 22 2 2 3 3 3" xfId="22187"/>
    <cellStyle name="40% - Accent5 22 2 2 3 4" xfId="9904"/>
    <cellStyle name="40% - Accent5 22 2 2 3 4 2" xfId="26110"/>
    <cellStyle name="40% - Accent5 22 2 2 3 5" xfId="18431"/>
    <cellStyle name="40% - Accent5 22 2 2 4" xfId="2630"/>
    <cellStyle name="40% - Accent5 22 2 2 4 2" xfId="6414"/>
    <cellStyle name="40% - Accent5 22 2 2 4 2 2" xfId="13926"/>
    <cellStyle name="40% - Accent5 22 2 2 4 2 2 2" xfId="30132"/>
    <cellStyle name="40% - Accent5 22 2 2 4 2 3" xfId="22620"/>
    <cellStyle name="40% - Accent5 22 2 2 4 3" xfId="10326"/>
    <cellStyle name="40% - Accent5 22 2 2 4 3 2" xfId="26532"/>
    <cellStyle name="40% - Accent5 22 2 2 4 4" xfId="18854"/>
    <cellStyle name="40% - Accent5 22 2 2 5" xfId="3506"/>
    <cellStyle name="40% - Accent5 22 2 2 5 2" xfId="7264"/>
    <cellStyle name="40% - Accent5 22 2 2 5 2 2" xfId="14774"/>
    <cellStyle name="40% - Accent5 22 2 2 5 2 2 2" xfId="30980"/>
    <cellStyle name="40% - Accent5 22 2 2 5 2 3" xfId="23470"/>
    <cellStyle name="40% - Accent5 22 2 2 5 3" xfId="11171"/>
    <cellStyle name="40% - Accent5 22 2 2 5 3 2" xfId="27377"/>
    <cellStyle name="40% - Accent5 22 2 2 5 4" xfId="19724"/>
    <cellStyle name="40% - Accent5 22 2 2 6" xfId="4030"/>
    <cellStyle name="40% - Accent5 22 2 2 6 2" xfId="7700"/>
    <cellStyle name="40% - Accent5 22 2 2 6 2 2" xfId="15207"/>
    <cellStyle name="40% - Accent5 22 2 2 6 2 2 2" xfId="31413"/>
    <cellStyle name="40% - Accent5 22 2 2 6 2 3" xfId="23906"/>
    <cellStyle name="40% - Accent5 22 2 2 6 3" xfId="11593"/>
    <cellStyle name="40% - Accent5 22 2 2 6 3 2" xfId="27799"/>
    <cellStyle name="40% - Accent5 22 2 2 6 4" xfId="20236"/>
    <cellStyle name="40% - Accent5 22 2 2 7" xfId="4455"/>
    <cellStyle name="40% - Accent5 22 2 2 7 2" xfId="8125"/>
    <cellStyle name="40% - Accent5 22 2 2 7 2 2" xfId="15632"/>
    <cellStyle name="40% - Accent5 22 2 2 7 2 2 2" xfId="31838"/>
    <cellStyle name="40% - Accent5 22 2 2 7 2 3" xfId="24331"/>
    <cellStyle name="40% - Accent5 22 2 2 7 3" xfId="12018"/>
    <cellStyle name="40% - Accent5 22 2 2 7 3 2" xfId="28224"/>
    <cellStyle name="40% - Accent5 22 2 2 7 4" xfId="20661"/>
    <cellStyle name="40% - Accent5 22 2 2 8" xfId="4880"/>
    <cellStyle name="40% - Accent5 22 2 2 8 2" xfId="8548"/>
    <cellStyle name="40% - Accent5 22 2 2 8 2 2" xfId="16055"/>
    <cellStyle name="40% - Accent5 22 2 2 8 2 2 2" xfId="32261"/>
    <cellStyle name="40% - Accent5 22 2 2 8 2 3" xfId="24754"/>
    <cellStyle name="40% - Accent5 22 2 2 8 3" xfId="12440"/>
    <cellStyle name="40% - Accent5 22 2 2 8 3 2" xfId="28646"/>
    <cellStyle name="40% - Accent5 22 2 2 8 4" xfId="21086"/>
    <cellStyle name="40% - Accent5 22 2 2 9" xfId="5366"/>
    <cellStyle name="40% - Accent5 22 2 2 9 2" xfId="12915"/>
    <cellStyle name="40% - Accent5 22 2 2 9 2 2" xfId="29121"/>
    <cellStyle name="40% - Accent5 22 2 2 9 3" xfId="21572"/>
    <cellStyle name="40% - Accent5 22 2 3" xfId="1875"/>
    <cellStyle name="40% - Accent5 22 2 3 10" xfId="18182"/>
    <cellStyle name="40% - Accent5 22 2 3 2" xfId="2384"/>
    <cellStyle name="40% - Accent5 22 2 3 2 2" xfId="3231"/>
    <cellStyle name="40% - Accent5 22 2 3 2 2 2" xfId="7013"/>
    <cellStyle name="40% - Accent5 22 2 3 2 2 2 2" xfId="14524"/>
    <cellStyle name="40% - Accent5 22 2 3 2 2 2 2 2" xfId="30730"/>
    <cellStyle name="40% - Accent5 22 2 3 2 2 2 3" xfId="23219"/>
    <cellStyle name="40% - Accent5 22 2 3 2 2 3" xfId="10924"/>
    <cellStyle name="40% - Accent5 22 2 3 2 2 3 2" xfId="27130"/>
    <cellStyle name="40% - Accent5 22 2 3 2 2 4" xfId="19453"/>
    <cellStyle name="40% - Accent5 22 2 3 2 3" xfId="6168"/>
    <cellStyle name="40% - Accent5 22 2 3 2 3 2" xfId="13680"/>
    <cellStyle name="40% - Accent5 22 2 3 2 3 2 2" xfId="29886"/>
    <cellStyle name="40% - Accent5 22 2 3 2 3 3" xfId="22374"/>
    <cellStyle name="40% - Accent5 22 2 3 2 4" xfId="10080"/>
    <cellStyle name="40% - Accent5 22 2 3 2 4 2" xfId="26286"/>
    <cellStyle name="40% - Accent5 22 2 3 2 5" xfId="18608"/>
    <cellStyle name="40% - Accent5 22 2 3 3" xfId="2806"/>
    <cellStyle name="40% - Accent5 22 2 3 3 2" xfId="6590"/>
    <cellStyle name="40% - Accent5 22 2 3 3 2 2" xfId="14102"/>
    <cellStyle name="40% - Accent5 22 2 3 3 2 2 2" xfId="30308"/>
    <cellStyle name="40% - Accent5 22 2 3 3 2 3" xfId="22796"/>
    <cellStyle name="40% - Accent5 22 2 3 3 3" xfId="10502"/>
    <cellStyle name="40% - Accent5 22 2 3 3 3 2" xfId="26708"/>
    <cellStyle name="40% - Accent5 22 2 3 3 4" xfId="19030"/>
    <cellStyle name="40% - Accent5 22 2 3 4" xfId="3737"/>
    <cellStyle name="40% - Accent5 22 2 3 4 2" xfId="7447"/>
    <cellStyle name="40% - Accent5 22 2 3 4 2 2" xfId="14956"/>
    <cellStyle name="40% - Accent5 22 2 3 4 2 2 2" xfId="31162"/>
    <cellStyle name="40% - Accent5 22 2 3 4 2 3" xfId="23653"/>
    <cellStyle name="40% - Accent5 22 2 3 4 3" xfId="11347"/>
    <cellStyle name="40% - Accent5 22 2 3 4 3 2" xfId="27553"/>
    <cellStyle name="40% - Accent5 22 2 3 4 4" xfId="19948"/>
    <cellStyle name="40% - Accent5 22 2 3 5" xfId="4206"/>
    <cellStyle name="40% - Accent5 22 2 3 5 2" xfId="7876"/>
    <cellStyle name="40% - Accent5 22 2 3 5 2 2" xfId="15383"/>
    <cellStyle name="40% - Accent5 22 2 3 5 2 2 2" xfId="31589"/>
    <cellStyle name="40% - Accent5 22 2 3 5 2 3" xfId="24082"/>
    <cellStyle name="40% - Accent5 22 2 3 5 3" xfId="11769"/>
    <cellStyle name="40% - Accent5 22 2 3 5 3 2" xfId="27975"/>
    <cellStyle name="40% - Accent5 22 2 3 5 4" xfId="20412"/>
    <cellStyle name="40% - Accent5 22 2 3 6" xfId="4631"/>
    <cellStyle name="40% - Accent5 22 2 3 6 2" xfId="8301"/>
    <cellStyle name="40% - Accent5 22 2 3 6 2 2" xfId="15808"/>
    <cellStyle name="40% - Accent5 22 2 3 6 2 2 2" xfId="32014"/>
    <cellStyle name="40% - Accent5 22 2 3 6 2 3" xfId="24507"/>
    <cellStyle name="40% - Accent5 22 2 3 6 3" xfId="12194"/>
    <cellStyle name="40% - Accent5 22 2 3 6 3 2" xfId="28400"/>
    <cellStyle name="40% - Accent5 22 2 3 6 4" xfId="20837"/>
    <cellStyle name="40% - Accent5 22 2 3 7" xfId="5058"/>
    <cellStyle name="40% - Accent5 22 2 3 7 2" xfId="8724"/>
    <cellStyle name="40% - Accent5 22 2 3 7 2 2" xfId="16231"/>
    <cellStyle name="40% - Accent5 22 2 3 7 2 2 2" xfId="32437"/>
    <cellStyle name="40% - Accent5 22 2 3 7 2 3" xfId="24930"/>
    <cellStyle name="40% - Accent5 22 2 3 7 3" xfId="12616"/>
    <cellStyle name="40% - Accent5 22 2 3 7 3 2" xfId="28822"/>
    <cellStyle name="40% - Accent5 22 2 3 7 4" xfId="21264"/>
    <cellStyle name="40% - Accent5 22 2 3 8" xfId="5730"/>
    <cellStyle name="40% - Accent5 22 2 3 8 2" xfId="13245"/>
    <cellStyle name="40% - Accent5 22 2 3 8 2 2" xfId="29451"/>
    <cellStyle name="40% - Accent5 22 2 3 8 3" xfId="21936"/>
    <cellStyle name="40% - Accent5 22 2 3 9" xfId="9657"/>
    <cellStyle name="40% - Accent5 22 2 3 9 2" xfId="25863"/>
    <cellStyle name="40% - Accent5 22 2 4" xfId="2075"/>
    <cellStyle name="40% - Accent5 22 2 4 2" xfId="2988"/>
    <cellStyle name="40% - Accent5 22 2 4 2 2" xfId="6770"/>
    <cellStyle name="40% - Accent5 22 2 4 2 2 2" xfId="14281"/>
    <cellStyle name="40% - Accent5 22 2 4 2 2 2 2" xfId="30487"/>
    <cellStyle name="40% - Accent5 22 2 4 2 2 3" xfId="22976"/>
    <cellStyle name="40% - Accent5 22 2 4 2 3" xfId="10681"/>
    <cellStyle name="40% - Accent5 22 2 4 2 3 2" xfId="26887"/>
    <cellStyle name="40% - Accent5 22 2 4 2 4" xfId="19210"/>
    <cellStyle name="40% - Accent5 22 2 4 3" xfId="5914"/>
    <cellStyle name="40% - Accent5 22 2 4 3 2" xfId="13428"/>
    <cellStyle name="40% - Accent5 22 2 4 3 2 2" xfId="29634"/>
    <cellStyle name="40% - Accent5 22 2 4 3 3" xfId="22120"/>
    <cellStyle name="40% - Accent5 22 2 4 4" xfId="9837"/>
    <cellStyle name="40% - Accent5 22 2 4 4 2" xfId="26043"/>
    <cellStyle name="40% - Accent5 22 2 4 5" xfId="18364"/>
    <cellStyle name="40% - Accent5 22 2 5" xfId="2563"/>
    <cellStyle name="40% - Accent5 22 2 5 2" xfId="6347"/>
    <cellStyle name="40% - Accent5 22 2 5 2 2" xfId="13859"/>
    <cellStyle name="40% - Accent5 22 2 5 2 2 2" xfId="30065"/>
    <cellStyle name="40% - Accent5 22 2 5 2 3" xfId="22553"/>
    <cellStyle name="40% - Accent5 22 2 5 3" xfId="10259"/>
    <cellStyle name="40% - Accent5 22 2 5 3 2" xfId="26465"/>
    <cellStyle name="40% - Accent5 22 2 5 4" xfId="18787"/>
    <cellStyle name="40% - Accent5 22 2 6" xfId="3439"/>
    <cellStyle name="40% - Accent5 22 2 6 2" xfId="7197"/>
    <cellStyle name="40% - Accent5 22 2 6 2 2" xfId="14707"/>
    <cellStyle name="40% - Accent5 22 2 6 2 2 2" xfId="30913"/>
    <cellStyle name="40% - Accent5 22 2 6 2 3" xfId="23403"/>
    <cellStyle name="40% - Accent5 22 2 6 3" xfId="11104"/>
    <cellStyle name="40% - Accent5 22 2 6 3 2" xfId="27310"/>
    <cellStyle name="40% - Accent5 22 2 6 4" xfId="19657"/>
    <cellStyle name="40% - Accent5 22 2 7" xfId="3963"/>
    <cellStyle name="40% - Accent5 22 2 7 2" xfId="7633"/>
    <cellStyle name="40% - Accent5 22 2 7 2 2" xfId="15140"/>
    <cellStyle name="40% - Accent5 22 2 7 2 2 2" xfId="31346"/>
    <cellStyle name="40% - Accent5 22 2 7 2 3" xfId="23839"/>
    <cellStyle name="40% - Accent5 22 2 7 3" xfId="11526"/>
    <cellStyle name="40% - Accent5 22 2 7 3 2" xfId="27732"/>
    <cellStyle name="40% - Accent5 22 2 7 4" xfId="20169"/>
    <cellStyle name="40% - Accent5 22 2 8" xfId="4388"/>
    <cellStyle name="40% - Accent5 22 2 8 2" xfId="8058"/>
    <cellStyle name="40% - Accent5 22 2 8 2 2" xfId="15565"/>
    <cellStyle name="40% - Accent5 22 2 8 2 2 2" xfId="31771"/>
    <cellStyle name="40% - Accent5 22 2 8 2 3" xfId="24264"/>
    <cellStyle name="40% - Accent5 22 2 8 3" xfId="11951"/>
    <cellStyle name="40% - Accent5 22 2 8 3 2" xfId="28157"/>
    <cellStyle name="40% - Accent5 22 2 8 4" xfId="20594"/>
    <cellStyle name="40% - Accent5 22 2 9" xfId="4812"/>
    <cellStyle name="40% - Accent5 22 2 9 2" xfId="8481"/>
    <cellStyle name="40% - Accent5 22 2 9 2 2" xfId="15988"/>
    <cellStyle name="40% - Accent5 22 2 9 2 2 2" xfId="32194"/>
    <cellStyle name="40% - Accent5 22 2 9 2 3" xfId="24687"/>
    <cellStyle name="40% - Accent5 22 2 9 3" xfId="12373"/>
    <cellStyle name="40% - Accent5 22 2 9 3 2" xfId="28579"/>
    <cellStyle name="40% - Accent5 22 2 9 4" xfId="21018"/>
    <cellStyle name="40% - Accent5 22 3" xfId="522"/>
    <cellStyle name="40% - Accent5 22 3 10" xfId="5321"/>
    <cellStyle name="40% - Accent5 22 3 10 2" xfId="12870"/>
    <cellStyle name="40% - Accent5 22 3 10 2 2" xfId="29076"/>
    <cellStyle name="40% - Accent5 22 3 10 3" xfId="21527"/>
    <cellStyle name="40% - Accent5 22 3 11" xfId="9436"/>
    <cellStyle name="40% - Accent5 22 3 11 2" xfId="25642"/>
    <cellStyle name="40% - Accent5 22 3 12" xfId="17953"/>
    <cellStyle name="40% - Accent5 22 3 2" xfId="593"/>
    <cellStyle name="40% - Accent5 22 3 2 10" xfId="9503"/>
    <cellStyle name="40% - Accent5 22 3 2 10 2" xfId="25709"/>
    <cellStyle name="40% - Accent5 22 3 2 11" xfId="18021"/>
    <cellStyle name="40% - Accent5 22 3 2 2" xfId="1876"/>
    <cellStyle name="40% - Accent5 22 3 2 2 10" xfId="18183"/>
    <cellStyle name="40% - Accent5 22 3 2 2 2" xfId="2385"/>
    <cellStyle name="40% - Accent5 22 3 2 2 2 2" xfId="3232"/>
    <cellStyle name="40% - Accent5 22 3 2 2 2 2 2" xfId="7014"/>
    <cellStyle name="40% - Accent5 22 3 2 2 2 2 2 2" xfId="14525"/>
    <cellStyle name="40% - Accent5 22 3 2 2 2 2 2 2 2" xfId="30731"/>
    <cellStyle name="40% - Accent5 22 3 2 2 2 2 2 3" xfId="23220"/>
    <cellStyle name="40% - Accent5 22 3 2 2 2 2 3" xfId="10925"/>
    <cellStyle name="40% - Accent5 22 3 2 2 2 2 3 2" xfId="27131"/>
    <cellStyle name="40% - Accent5 22 3 2 2 2 2 4" xfId="19454"/>
    <cellStyle name="40% - Accent5 22 3 2 2 2 3" xfId="6169"/>
    <cellStyle name="40% - Accent5 22 3 2 2 2 3 2" xfId="13681"/>
    <cellStyle name="40% - Accent5 22 3 2 2 2 3 2 2" xfId="29887"/>
    <cellStyle name="40% - Accent5 22 3 2 2 2 3 3" xfId="22375"/>
    <cellStyle name="40% - Accent5 22 3 2 2 2 4" xfId="10081"/>
    <cellStyle name="40% - Accent5 22 3 2 2 2 4 2" xfId="26287"/>
    <cellStyle name="40% - Accent5 22 3 2 2 2 5" xfId="18609"/>
    <cellStyle name="40% - Accent5 22 3 2 2 3" xfId="2807"/>
    <cellStyle name="40% - Accent5 22 3 2 2 3 2" xfId="6591"/>
    <cellStyle name="40% - Accent5 22 3 2 2 3 2 2" xfId="14103"/>
    <cellStyle name="40% - Accent5 22 3 2 2 3 2 2 2" xfId="30309"/>
    <cellStyle name="40% - Accent5 22 3 2 2 3 2 3" xfId="22797"/>
    <cellStyle name="40% - Accent5 22 3 2 2 3 3" xfId="10503"/>
    <cellStyle name="40% - Accent5 22 3 2 2 3 3 2" xfId="26709"/>
    <cellStyle name="40% - Accent5 22 3 2 2 3 4" xfId="19031"/>
    <cellStyle name="40% - Accent5 22 3 2 2 4" xfId="3738"/>
    <cellStyle name="40% - Accent5 22 3 2 2 4 2" xfId="7448"/>
    <cellStyle name="40% - Accent5 22 3 2 2 4 2 2" xfId="14957"/>
    <cellStyle name="40% - Accent5 22 3 2 2 4 2 2 2" xfId="31163"/>
    <cellStyle name="40% - Accent5 22 3 2 2 4 2 3" xfId="23654"/>
    <cellStyle name="40% - Accent5 22 3 2 2 4 3" xfId="11348"/>
    <cellStyle name="40% - Accent5 22 3 2 2 4 3 2" xfId="27554"/>
    <cellStyle name="40% - Accent5 22 3 2 2 4 4" xfId="19949"/>
    <cellStyle name="40% - Accent5 22 3 2 2 5" xfId="4207"/>
    <cellStyle name="40% - Accent5 22 3 2 2 5 2" xfId="7877"/>
    <cellStyle name="40% - Accent5 22 3 2 2 5 2 2" xfId="15384"/>
    <cellStyle name="40% - Accent5 22 3 2 2 5 2 2 2" xfId="31590"/>
    <cellStyle name="40% - Accent5 22 3 2 2 5 2 3" xfId="24083"/>
    <cellStyle name="40% - Accent5 22 3 2 2 5 3" xfId="11770"/>
    <cellStyle name="40% - Accent5 22 3 2 2 5 3 2" xfId="27976"/>
    <cellStyle name="40% - Accent5 22 3 2 2 5 4" xfId="20413"/>
    <cellStyle name="40% - Accent5 22 3 2 2 6" xfId="4632"/>
    <cellStyle name="40% - Accent5 22 3 2 2 6 2" xfId="8302"/>
    <cellStyle name="40% - Accent5 22 3 2 2 6 2 2" xfId="15809"/>
    <cellStyle name="40% - Accent5 22 3 2 2 6 2 2 2" xfId="32015"/>
    <cellStyle name="40% - Accent5 22 3 2 2 6 2 3" xfId="24508"/>
    <cellStyle name="40% - Accent5 22 3 2 2 6 3" xfId="12195"/>
    <cellStyle name="40% - Accent5 22 3 2 2 6 3 2" xfId="28401"/>
    <cellStyle name="40% - Accent5 22 3 2 2 6 4" xfId="20838"/>
    <cellStyle name="40% - Accent5 22 3 2 2 7" xfId="5059"/>
    <cellStyle name="40% - Accent5 22 3 2 2 7 2" xfId="8725"/>
    <cellStyle name="40% - Accent5 22 3 2 2 7 2 2" xfId="16232"/>
    <cellStyle name="40% - Accent5 22 3 2 2 7 2 2 2" xfId="32438"/>
    <cellStyle name="40% - Accent5 22 3 2 2 7 2 3" xfId="24931"/>
    <cellStyle name="40% - Accent5 22 3 2 2 7 3" xfId="12617"/>
    <cellStyle name="40% - Accent5 22 3 2 2 7 3 2" xfId="28823"/>
    <cellStyle name="40% - Accent5 22 3 2 2 7 4" xfId="21265"/>
    <cellStyle name="40% - Accent5 22 3 2 2 8" xfId="5731"/>
    <cellStyle name="40% - Accent5 22 3 2 2 8 2" xfId="13246"/>
    <cellStyle name="40% - Accent5 22 3 2 2 8 2 2" xfId="29452"/>
    <cellStyle name="40% - Accent5 22 3 2 2 8 3" xfId="21937"/>
    <cellStyle name="40% - Accent5 22 3 2 2 9" xfId="9658"/>
    <cellStyle name="40% - Accent5 22 3 2 2 9 2" xfId="25864"/>
    <cellStyle name="40% - Accent5 22 3 2 3" xfId="2164"/>
    <cellStyle name="40% - Accent5 22 3 2 3 2" xfId="3077"/>
    <cellStyle name="40% - Accent5 22 3 2 3 2 2" xfId="6859"/>
    <cellStyle name="40% - Accent5 22 3 2 3 2 2 2" xfId="14370"/>
    <cellStyle name="40% - Accent5 22 3 2 3 2 2 2 2" xfId="30576"/>
    <cellStyle name="40% - Accent5 22 3 2 3 2 2 3" xfId="23065"/>
    <cellStyle name="40% - Accent5 22 3 2 3 2 3" xfId="10770"/>
    <cellStyle name="40% - Accent5 22 3 2 3 2 3 2" xfId="26976"/>
    <cellStyle name="40% - Accent5 22 3 2 3 2 4" xfId="19299"/>
    <cellStyle name="40% - Accent5 22 3 2 3 3" xfId="6003"/>
    <cellStyle name="40% - Accent5 22 3 2 3 3 2" xfId="13517"/>
    <cellStyle name="40% - Accent5 22 3 2 3 3 2 2" xfId="29723"/>
    <cellStyle name="40% - Accent5 22 3 2 3 3 3" xfId="22209"/>
    <cellStyle name="40% - Accent5 22 3 2 3 4" xfId="9926"/>
    <cellStyle name="40% - Accent5 22 3 2 3 4 2" xfId="26132"/>
    <cellStyle name="40% - Accent5 22 3 2 3 5" xfId="18453"/>
    <cellStyle name="40% - Accent5 22 3 2 4" xfId="2652"/>
    <cellStyle name="40% - Accent5 22 3 2 4 2" xfId="6436"/>
    <cellStyle name="40% - Accent5 22 3 2 4 2 2" xfId="13948"/>
    <cellStyle name="40% - Accent5 22 3 2 4 2 2 2" xfId="30154"/>
    <cellStyle name="40% - Accent5 22 3 2 4 2 3" xfId="22642"/>
    <cellStyle name="40% - Accent5 22 3 2 4 3" xfId="10348"/>
    <cellStyle name="40% - Accent5 22 3 2 4 3 2" xfId="26554"/>
    <cellStyle name="40% - Accent5 22 3 2 4 4" xfId="18876"/>
    <cellStyle name="40% - Accent5 22 3 2 5" xfId="3528"/>
    <cellStyle name="40% - Accent5 22 3 2 5 2" xfId="7286"/>
    <cellStyle name="40% - Accent5 22 3 2 5 2 2" xfId="14796"/>
    <cellStyle name="40% - Accent5 22 3 2 5 2 2 2" xfId="31002"/>
    <cellStyle name="40% - Accent5 22 3 2 5 2 3" xfId="23492"/>
    <cellStyle name="40% - Accent5 22 3 2 5 3" xfId="11193"/>
    <cellStyle name="40% - Accent5 22 3 2 5 3 2" xfId="27399"/>
    <cellStyle name="40% - Accent5 22 3 2 5 4" xfId="19746"/>
    <cellStyle name="40% - Accent5 22 3 2 6" xfId="4052"/>
    <cellStyle name="40% - Accent5 22 3 2 6 2" xfId="7722"/>
    <cellStyle name="40% - Accent5 22 3 2 6 2 2" xfId="15229"/>
    <cellStyle name="40% - Accent5 22 3 2 6 2 2 2" xfId="31435"/>
    <cellStyle name="40% - Accent5 22 3 2 6 2 3" xfId="23928"/>
    <cellStyle name="40% - Accent5 22 3 2 6 3" xfId="11615"/>
    <cellStyle name="40% - Accent5 22 3 2 6 3 2" xfId="27821"/>
    <cellStyle name="40% - Accent5 22 3 2 6 4" xfId="20258"/>
    <cellStyle name="40% - Accent5 22 3 2 7" xfId="4477"/>
    <cellStyle name="40% - Accent5 22 3 2 7 2" xfId="8147"/>
    <cellStyle name="40% - Accent5 22 3 2 7 2 2" xfId="15654"/>
    <cellStyle name="40% - Accent5 22 3 2 7 2 2 2" xfId="31860"/>
    <cellStyle name="40% - Accent5 22 3 2 7 2 3" xfId="24353"/>
    <cellStyle name="40% - Accent5 22 3 2 7 3" xfId="12040"/>
    <cellStyle name="40% - Accent5 22 3 2 7 3 2" xfId="28246"/>
    <cellStyle name="40% - Accent5 22 3 2 7 4" xfId="20683"/>
    <cellStyle name="40% - Accent5 22 3 2 8" xfId="4902"/>
    <cellStyle name="40% - Accent5 22 3 2 8 2" xfId="8570"/>
    <cellStyle name="40% - Accent5 22 3 2 8 2 2" xfId="16077"/>
    <cellStyle name="40% - Accent5 22 3 2 8 2 2 2" xfId="32283"/>
    <cellStyle name="40% - Accent5 22 3 2 8 2 3" xfId="24776"/>
    <cellStyle name="40% - Accent5 22 3 2 8 3" xfId="12462"/>
    <cellStyle name="40% - Accent5 22 3 2 8 3 2" xfId="28668"/>
    <cellStyle name="40% - Accent5 22 3 2 8 4" xfId="21108"/>
    <cellStyle name="40% - Accent5 22 3 2 9" xfId="5388"/>
    <cellStyle name="40% - Accent5 22 3 2 9 2" xfId="12937"/>
    <cellStyle name="40% - Accent5 22 3 2 9 2 2" xfId="29143"/>
    <cellStyle name="40% - Accent5 22 3 2 9 3" xfId="21594"/>
    <cellStyle name="40% - Accent5 22 3 3" xfId="1877"/>
    <cellStyle name="40% - Accent5 22 3 3 10" xfId="18184"/>
    <cellStyle name="40% - Accent5 22 3 3 2" xfId="2386"/>
    <cellStyle name="40% - Accent5 22 3 3 2 2" xfId="3233"/>
    <cellStyle name="40% - Accent5 22 3 3 2 2 2" xfId="7015"/>
    <cellStyle name="40% - Accent5 22 3 3 2 2 2 2" xfId="14526"/>
    <cellStyle name="40% - Accent5 22 3 3 2 2 2 2 2" xfId="30732"/>
    <cellStyle name="40% - Accent5 22 3 3 2 2 2 3" xfId="23221"/>
    <cellStyle name="40% - Accent5 22 3 3 2 2 3" xfId="10926"/>
    <cellStyle name="40% - Accent5 22 3 3 2 2 3 2" xfId="27132"/>
    <cellStyle name="40% - Accent5 22 3 3 2 2 4" xfId="19455"/>
    <cellStyle name="40% - Accent5 22 3 3 2 3" xfId="6170"/>
    <cellStyle name="40% - Accent5 22 3 3 2 3 2" xfId="13682"/>
    <cellStyle name="40% - Accent5 22 3 3 2 3 2 2" xfId="29888"/>
    <cellStyle name="40% - Accent5 22 3 3 2 3 3" xfId="22376"/>
    <cellStyle name="40% - Accent5 22 3 3 2 4" xfId="10082"/>
    <cellStyle name="40% - Accent5 22 3 3 2 4 2" xfId="26288"/>
    <cellStyle name="40% - Accent5 22 3 3 2 5" xfId="18610"/>
    <cellStyle name="40% - Accent5 22 3 3 3" xfId="2808"/>
    <cellStyle name="40% - Accent5 22 3 3 3 2" xfId="6592"/>
    <cellStyle name="40% - Accent5 22 3 3 3 2 2" xfId="14104"/>
    <cellStyle name="40% - Accent5 22 3 3 3 2 2 2" xfId="30310"/>
    <cellStyle name="40% - Accent5 22 3 3 3 2 3" xfId="22798"/>
    <cellStyle name="40% - Accent5 22 3 3 3 3" xfId="10504"/>
    <cellStyle name="40% - Accent5 22 3 3 3 3 2" xfId="26710"/>
    <cellStyle name="40% - Accent5 22 3 3 3 4" xfId="19032"/>
    <cellStyle name="40% - Accent5 22 3 3 4" xfId="3739"/>
    <cellStyle name="40% - Accent5 22 3 3 4 2" xfId="7449"/>
    <cellStyle name="40% - Accent5 22 3 3 4 2 2" xfId="14958"/>
    <cellStyle name="40% - Accent5 22 3 3 4 2 2 2" xfId="31164"/>
    <cellStyle name="40% - Accent5 22 3 3 4 2 3" xfId="23655"/>
    <cellStyle name="40% - Accent5 22 3 3 4 3" xfId="11349"/>
    <cellStyle name="40% - Accent5 22 3 3 4 3 2" xfId="27555"/>
    <cellStyle name="40% - Accent5 22 3 3 4 4" xfId="19950"/>
    <cellStyle name="40% - Accent5 22 3 3 5" xfId="4208"/>
    <cellStyle name="40% - Accent5 22 3 3 5 2" xfId="7878"/>
    <cellStyle name="40% - Accent5 22 3 3 5 2 2" xfId="15385"/>
    <cellStyle name="40% - Accent5 22 3 3 5 2 2 2" xfId="31591"/>
    <cellStyle name="40% - Accent5 22 3 3 5 2 3" xfId="24084"/>
    <cellStyle name="40% - Accent5 22 3 3 5 3" xfId="11771"/>
    <cellStyle name="40% - Accent5 22 3 3 5 3 2" xfId="27977"/>
    <cellStyle name="40% - Accent5 22 3 3 5 4" xfId="20414"/>
    <cellStyle name="40% - Accent5 22 3 3 6" xfId="4633"/>
    <cellStyle name="40% - Accent5 22 3 3 6 2" xfId="8303"/>
    <cellStyle name="40% - Accent5 22 3 3 6 2 2" xfId="15810"/>
    <cellStyle name="40% - Accent5 22 3 3 6 2 2 2" xfId="32016"/>
    <cellStyle name="40% - Accent5 22 3 3 6 2 3" xfId="24509"/>
    <cellStyle name="40% - Accent5 22 3 3 6 3" xfId="12196"/>
    <cellStyle name="40% - Accent5 22 3 3 6 3 2" xfId="28402"/>
    <cellStyle name="40% - Accent5 22 3 3 6 4" xfId="20839"/>
    <cellStyle name="40% - Accent5 22 3 3 7" xfId="5060"/>
    <cellStyle name="40% - Accent5 22 3 3 7 2" xfId="8726"/>
    <cellStyle name="40% - Accent5 22 3 3 7 2 2" xfId="16233"/>
    <cellStyle name="40% - Accent5 22 3 3 7 2 2 2" xfId="32439"/>
    <cellStyle name="40% - Accent5 22 3 3 7 2 3" xfId="24932"/>
    <cellStyle name="40% - Accent5 22 3 3 7 3" xfId="12618"/>
    <cellStyle name="40% - Accent5 22 3 3 7 3 2" xfId="28824"/>
    <cellStyle name="40% - Accent5 22 3 3 7 4" xfId="21266"/>
    <cellStyle name="40% - Accent5 22 3 3 8" xfId="5732"/>
    <cellStyle name="40% - Accent5 22 3 3 8 2" xfId="13247"/>
    <cellStyle name="40% - Accent5 22 3 3 8 2 2" xfId="29453"/>
    <cellStyle name="40% - Accent5 22 3 3 8 3" xfId="21938"/>
    <cellStyle name="40% - Accent5 22 3 3 9" xfId="9659"/>
    <cellStyle name="40% - Accent5 22 3 3 9 2" xfId="25865"/>
    <cellStyle name="40% - Accent5 22 3 4" xfId="2097"/>
    <cellStyle name="40% - Accent5 22 3 4 2" xfId="3010"/>
    <cellStyle name="40% - Accent5 22 3 4 2 2" xfId="6792"/>
    <cellStyle name="40% - Accent5 22 3 4 2 2 2" xfId="14303"/>
    <cellStyle name="40% - Accent5 22 3 4 2 2 2 2" xfId="30509"/>
    <cellStyle name="40% - Accent5 22 3 4 2 2 3" xfId="22998"/>
    <cellStyle name="40% - Accent5 22 3 4 2 3" xfId="10703"/>
    <cellStyle name="40% - Accent5 22 3 4 2 3 2" xfId="26909"/>
    <cellStyle name="40% - Accent5 22 3 4 2 4" xfId="19232"/>
    <cellStyle name="40% - Accent5 22 3 4 3" xfId="5936"/>
    <cellStyle name="40% - Accent5 22 3 4 3 2" xfId="13450"/>
    <cellStyle name="40% - Accent5 22 3 4 3 2 2" xfId="29656"/>
    <cellStyle name="40% - Accent5 22 3 4 3 3" xfId="22142"/>
    <cellStyle name="40% - Accent5 22 3 4 4" xfId="9859"/>
    <cellStyle name="40% - Accent5 22 3 4 4 2" xfId="26065"/>
    <cellStyle name="40% - Accent5 22 3 4 5" xfId="18386"/>
    <cellStyle name="40% - Accent5 22 3 5" xfId="2585"/>
    <cellStyle name="40% - Accent5 22 3 5 2" xfId="6369"/>
    <cellStyle name="40% - Accent5 22 3 5 2 2" xfId="13881"/>
    <cellStyle name="40% - Accent5 22 3 5 2 2 2" xfId="30087"/>
    <cellStyle name="40% - Accent5 22 3 5 2 3" xfId="22575"/>
    <cellStyle name="40% - Accent5 22 3 5 3" xfId="10281"/>
    <cellStyle name="40% - Accent5 22 3 5 3 2" xfId="26487"/>
    <cellStyle name="40% - Accent5 22 3 5 4" xfId="18809"/>
    <cellStyle name="40% - Accent5 22 3 6" xfId="3461"/>
    <cellStyle name="40% - Accent5 22 3 6 2" xfId="7219"/>
    <cellStyle name="40% - Accent5 22 3 6 2 2" xfId="14729"/>
    <cellStyle name="40% - Accent5 22 3 6 2 2 2" xfId="30935"/>
    <cellStyle name="40% - Accent5 22 3 6 2 3" xfId="23425"/>
    <cellStyle name="40% - Accent5 22 3 6 3" xfId="11126"/>
    <cellStyle name="40% - Accent5 22 3 6 3 2" xfId="27332"/>
    <cellStyle name="40% - Accent5 22 3 6 4" xfId="19679"/>
    <cellStyle name="40% - Accent5 22 3 7" xfId="3985"/>
    <cellStyle name="40% - Accent5 22 3 7 2" xfId="7655"/>
    <cellStyle name="40% - Accent5 22 3 7 2 2" xfId="15162"/>
    <cellStyle name="40% - Accent5 22 3 7 2 2 2" xfId="31368"/>
    <cellStyle name="40% - Accent5 22 3 7 2 3" xfId="23861"/>
    <cellStyle name="40% - Accent5 22 3 7 3" xfId="11548"/>
    <cellStyle name="40% - Accent5 22 3 7 3 2" xfId="27754"/>
    <cellStyle name="40% - Accent5 22 3 7 4" xfId="20191"/>
    <cellStyle name="40% - Accent5 22 3 8" xfId="4410"/>
    <cellStyle name="40% - Accent5 22 3 8 2" xfId="8080"/>
    <cellStyle name="40% - Accent5 22 3 8 2 2" xfId="15587"/>
    <cellStyle name="40% - Accent5 22 3 8 2 2 2" xfId="31793"/>
    <cellStyle name="40% - Accent5 22 3 8 2 3" xfId="24286"/>
    <cellStyle name="40% - Accent5 22 3 8 3" xfId="11973"/>
    <cellStyle name="40% - Accent5 22 3 8 3 2" xfId="28179"/>
    <cellStyle name="40% - Accent5 22 3 8 4" xfId="20616"/>
    <cellStyle name="40% - Accent5 22 3 9" xfId="4834"/>
    <cellStyle name="40% - Accent5 22 3 9 2" xfId="8503"/>
    <cellStyle name="40% - Accent5 22 3 9 2 2" xfId="16010"/>
    <cellStyle name="40% - Accent5 22 3 9 2 2 2" xfId="32216"/>
    <cellStyle name="40% - Accent5 22 3 9 2 3" xfId="24709"/>
    <cellStyle name="40% - Accent5 22 3 9 3" xfId="12395"/>
    <cellStyle name="40% - Accent5 22 3 9 3 2" xfId="28601"/>
    <cellStyle name="40% - Accent5 22 3 9 4" xfId="21040"/>
    <cellStyle name="40% - Accent5 22 4" xfId="549"/>
    <cellStyle name="40% - Accent5 22 4 10" xfId="9459"/>
    <cellStyle name="40% - Accent5 22 4 10 2" xfId="25665"/>
    <cellStyle name="40% - Accent5 22 4 11" xfId="17977"/>
    <cellStyle name="40% - Accent5 22 4 2" xfId="1878"/>
    <cellStyle name="40% - Accent5 22 4 2 10" xfId="18185"/>
    <cellStyle name="40% - Accent5 22 4 2 2" xfId="2387"/>
    <cellStyle name="40% - Accent5 22 4 2 2 2" xfId="3234"/>
    <cellStyle name="40% - Accent5 22 4 2 2 2 2" xfId="7016"/>
    <cellStyle name="40% - Accent5 22 4 2 2 2 2 2" xfId="14527"/>
    <cellStyle name="40% - Accent5 22 4 2 2 2 2 2 2" xfId="30733"/>
    <cellStyle name="40% - Accent5 22 4 2 2 2 2 3" xfId="23222"/>
    <cellStyle name="40% - Accent5 22 4 2 2 2 3" xfId="10927"/>
    <cellStyle name="40% - Accent5 22 4 2 2 2 3 2" xfId="27133"/>
    <cellStyle name="40% - Accent5 22 4 2 2 2 4" xfId="19456"/>
    <cellStyle name="40% - Accent5 22 4 2 2 3" xfId="6171"/>
    <cellStyle name="40% - Accent5 22 4 2 2 3 2" xfId="13683"/>
    <cellStyle name="40% - Accent5 22 4 2 2 3 2 2" xfId="29889"/>
    <cellStyle name="40% - Accent5 22 4 2 2 3 3" xfId="22377"/>
    <cellStyle name="40% - Accent5 22 4 2 2 4" xfId="10083"/>
    <cellStyle name="40% - Accent5 22 4 2 2 4 2" xfId="26289"/>
    <cellStyle name="40% - Accent5 22 4 2 2 5" xfId="18611"/>
    <cellStyle name="40% - Accent5 22 4 2 3" xfId="2809"/>
    <cellStyle name="40% - Accent5 22 4 2 3 2" xfId="6593"/>
    <cellStyle name="40% - Accent5 22 4 2 3 2 2" xfId="14105"/>
    <cellStyle name="40% - Accent5 22 4 2 3 2 2 2" xfId="30311"/>
    <cellStyle name="40% - Accent5 22 4 2 3 2 3" xfId="22799"/>
    <cellStyle name="40% - Accent5 22 4 2 3 3" xfId="10505"/>
    <cellStyle name="40% - Accent5 22 4 2 3 3 2" xfId="26711"/>
    <cellStyle name="40% - Accent5 22 4 2 3 4" xfId="19033"/>
    <cellStyle name="40% - Accent5 22 4 2 4" xfId="3740"/>
    <cellStyle name="40% - Accent5 22 4 2 4 2" xfId="7450"/>
    <cellStyle name="40% - Accent5 22 4 2 4 2 2" xfId="14959"/>
    <cellStyle name="40% - Accent5 22 4 2 4 2 2 2" xfId="31165"/>
    <cellStyle name="40% - Accent5 22 4 2 4 2 3" xfId="23656"/>
    <cellStyle name="40% - Accent5 22 4 2 4 3" xfId="11350"/>
    <cellStyle name="40% - Accent5 22 4 2 4 3 2" xfId="27556"/>
    <cellStyle name="40% - Accent5 22 4 2 4 4" xfId="19951"/>
    <cellStyle name="40% - Accent5 22 4 2 5" xfId="4209"/>
    <cellStyle name="40% - Accent5 22 4 2 5 2" xfId="7879"/>
    <cellStyle name="40% - Accent5 22 4 2 5 2 2" xfId="15386"/>
    <cellStyle name="40% - Accent5 22 4 2 5 2 2 2" xfId="31592"/>
    <cellStyle name="40% - Accent5 22 4 2 5 2 3" xfId="24085"/>
    <cellStyle name="40% - Accent5 22 4 2 5 3" xfId="11772"/>
    <cellStyle name="40% - Accent5 22 4 2 5 3 2" xfId="27978"/>
    <cellStyle name="40% - Accent5 22 4 2 5 4" xfId="20415"/>
    <cellStyle name="40% - Accent5 22 4 2 6" xfId="4634"/>
    <cellStyle name="40% - Accent5 22 4 2 6 2" xfId="8304"/>
    <cellStyle name="40% - Accent5 22 4 2 6 2 2" xfId="15811"/>
    <cellStyle name="40% - Accent5 22 4 2 6 2 2 2" xfId="32017"/>
    <cellStyle name="40% - Accent5 22 4 2 6 2 3" xfId="24510"/>
    <cellStyle name="40% - Accent5 22 4 2 6 3" xfId="12197"/>
    <cellStyle name="40% - Accent5 22 4 2 6 3 2" xfId="28403"/>
    <cellStyle name="40% - Accent5 22 4 2 6 4" xfId="20840"/>
    <cellStyle name="40% - Accent5 22 4 2 7" xfId="5061"/>
    <cellStyle name="40% - Accent5 22 4 2 7 2" xfId="8727"/>
    <cellStyle name="40% - Accent5 22 4 2 7 2 2" xfId="16234"/>
    <cellStyle name="40% - Accent5 22 4 2 7 2 2 2" xfId="32440"/>
    <cellStyle name="40% - Accent5 22 4 2 7 2 3" xfId="24933"/>
    <cellStyle name="40% - Accent5 22 4 2 7 3" xfId="12619"/>
    <cellStyle name="40% - Accent5 22 4 2 7 3 2" xfId="28825"/>
    <cellStyle name="40% - Accent5 22 4 2 7 4" xfId="21267"/>
    <cellStyle name="40% - Accent5 22 4 2 8" xfId="5733"/>
    <cellStyle name="40% - Accent5 22 4 2 8 2" xfId="13248"/>
    <cellStyle name="40% - Accent5 22 4 2 8 2 2" xfId="29454"/>
    <cellStyle name="40% - Accent5 22 4 2 8 3" xfId="21939"/>
    <cellStyle name="40% - Accent5 22 4 2 9" xfId="9660"/>
    <cellStyle name="40% - Accent5 22 4 2 9 2" xfId="25866"/>
    <cellStyle name="40% - Accent5 22 4 3" xfId="2120"/>
    <cellStyle name="40% - Accent5 22 4 3 2" xfId="3033"/>
    <cellStyle name="40% - Accent5 22 4 3 2 2" xfId="6815"/>
    <cellStyle name="40% - Accent5 22 4 3 2 2 2" xfId="14326"/>
    <cellStyle name="40% - Accent5 22 4 3 2 2 2 2" xfId="30532"/>
    <cellStyle name="40% - Accent5 22 4 3 2 2 3" xfId="23021"/>
    <cellStyle name="40% - Accent5 22 4 3 2 3" xfId="10726"/>
    <cellStyle name="40% - Accent5 22 4 3 2 3 2" xfId="26932"/>
    <cellStyle name="40% - Accent5 22 4 3 2 4" xfId="19255"/>
    <cellStyle name="40% - Accent5 22 4 3 3" xfId="5959"/>
    <cellStyle name="40% - Accent5 22 4 3 3 2" xfId="13473"/>
    <cellStyle name="40% - Accent5 22 4 3 3 2 2" xfId="29679"/>
    <cellStyle name="40% - Accent5 22 4 3 3 3" xfId="22165"/>
    <cellStyle name="40% - Accent5 22 4 3 4" xfId="9882"/>
    <cellStyle name="40% - Accent5 22 4 3 4 2" xfId="26088"/>
    <cellStyle name="40% - Accent5 22 4 3 5" xfId="18409"/>
    <cellStyle name="40% - Accent5 22 4 4" xfId="2608"/>
    <cellStyle name="40% - Accent5 22 4 4 2" xfId="6392"/>
    <cellStyle name="40% - Accent5 22 4 4 2 2" xfId="13904"/>
    <cellStyle name="40% - Accent5 22 4 4 2 2 2" xfId="30110"/>
    <cellStyle name="40% - Accent5 22 4 4 2 3" xfId="22598"/>
    <cellStyle name="40% - Accent5 22 4 4 3" xfId="10304"/>
    <cellStyle name="40% - Accent5 22 4 4 3 2" xfId="26510"/>
    <cellStyle name="40% - Accent5 22 4 4 4" xfId="18832"/>
    <cellStyle name="40% - Accent5 22 4 5" xfId="3484"/>
    <cellStyle name="40% - Accent5 22 4 5 2" xfId="7242"/>
    <cellStyle name="40% - Accent5 22 4 5 2 2" xfId="14752"/>
    <cellStyle name="40% - Accent5 22 4 5 2 2 2" xfId="30958"/>
    <cellStyle name="40% - Accent5 22 4 5 2 3" xfId="23448"/>
    <cellStyle name="40% - Accent5 22 4 5 3" xfId="11149"/>
    <cellStyle name="40% - Accent5 22 4 5 3 2" xfId="27355"/>
    <cellStyle name="40% - Accent5 22 4 5 4" xfId="19702"/>
    <cellStyle name="40% - Accent5 22 4 6" xfId="4008"/>
    <cellStyle name="40% - Accent5 22 4 6 2" xfId="7678"/>
    <cellStyle name="40% - Accent5 22 4 6 2 2" xfId="15185"/>
    <cellStyle name="40% - Accent5 22 4 6 2 2 2" xfId="31391"/>
    <cellStyle name="40% - Accent5 22 4 6 2 3" xfId="23884"/>
    <cellStyle name="40% - Accent5 22 4 6 3" xfId="11571"/>
    <cellStyle name="40% - Accent5 22 4 6 3 2" xfId="27777"/>
    <cellStyle name="40% - Accent5 22 4 6 4" xfId="20214"/>
    <cellStyle name="40% - Accent5 22 4 7" xfId="4433"/>
    <cellStyle name="40% - Accent5 22 4 7 2" xfId="8103"/>
    <cellStyle name="40% - Accent5 22 4 7 2 2" xfId="15610"/>
    <cellStyle name="40% - Accent5 22 4 7 2 2 2" xfId="31816"/>
    <cellStyle name="40% - Accent5 22 4 7 2 3" xfId="24309"/>
    <cellStyle name="40% - Accent5 22 4 7 3" xfId="11996"/>
    <cellStyle name="40% - Accent5 22 4 7 3 2" xfId="28202"/>
    <cellStyle name="40% - Accent5 22 4 7 4" xfId="20639"/>
    <cellStyle name="40% - Accent5 22 4 8" xfId="4858"/>
    <cellStyle name="40% - Accent5 22 4 8 2" xfId="8526"/>
    <cellStyle name="40% - Accent5 22 4 8 2 2" xfId="16033"/>
    <cellStyle name="40% - Accent5 22 4 8 2 2 2" xfId="32239"/>
    <cellStyle name="40% - Accent5 22 4 8 2 3" xfId="24732"/>
    <cellStyle name="40% - Accent5 22 4 8 3" xfId="12418"/>
    <cellStyle name="40% - Accent5 22 4 8 3 2" xfId="28624"/>
    <cellStyle name="40% - Accent5 22 4 8 4" xfId="21064"/>
    <cellStyle name="40% - Accent5 22 4 9" xfId="5344"/>
    <cellStyle name="40% - Accent5 22 4 9 2" xfId="12893"/>
    <cellStyle name="40% - Accent5 22 4 9 2 2" xfId="29099"/>
    <cellStyle name="40% - Accent5 22 4 9 3" xfId="21550"/>
    <cellStyle name="40% - Accent5 22 5" xfId="1440"/>
    <cellStyle name="40% - Accent5 22 6" xfId="1879"/>
    <cellStyle name="40% - Accent5 22 6 10" xfId="18186"/>
    <cellStyle name="40% - Accent5 22 6 2" xfId="2388"/>
    <cellStyle name="40% - Accent5 22 6 2 2" xfId="3235"/>
    <cellStyle name="40% - Accent5 22 6 2 2 2" xfId="7017"/>
    <cellStyle name="40% - Accent5 22 6 2 2 2 2" xfId="14528"/>
    <cellStyle name="40% - Accent5 22 6 2 2 2 2 2" xfId="30734"/>
    <cellStyle name="40% - Accent5 22 6 2 2 2 3" xfId="23223"/>
    <cellStyle name="40% - Accent5 22 6 2 2 3" xfId="10928"/>
    <cellStyle name="40% - Accent5 22 6 2 2 3 2" xfId="27134"/>
    <cellStyle name="40% - Accent5 22 6 2 2 4" xfId="19457"/>
    <cellStyle name="40% - Accent5 22 6 2 3" xfId="6172"/>
    <cellStyle name="40% - Accent5 22 6 2 3 2" xfId="13684"/>
    <cellStyle name="40% - Accent5 22 6 2 3 2 2" xfId="29890"/>
    <cellStyle name="40% - Accent5 22 6 2 3 3" xfId="22378"/>
    <cellStyle name="40% - Accent5 22 6 2 4" xfId="10084"/>
    <cellStyle name="40% - Accent5 22 6 2 4 2" xfId="26290"/>
    <cellStyle name="40% - Accent5 22 6 2 5" xfId="18612"/>
    <cellStyle name="40% - Accent5 22 6 3" xfId="2810"/>
    <cellStyle name="40% - Accent5 22 6 3 2" xfId="6594"/>
    <cellStyle name="40% - Accent5 22 6 3 2 2" xfId="14106"/>
    <cellStyle name="40% - Accent5 22 6 3 2 2 2" xfId="30312"/>
    <cellStyle name="40% - Accent5 22 6 3 2 3" xfId="22800"/>
    <cellStyle name="40% - Accent5 22 6 3 3" xfId="10506"/>
    <cellStyle name="40% - Accent5 22 6 3 3 2" xfId="26712"/>
    <cellStyle name="40% - Accent5 22 6 3 4" xfId="19034"/>
    <cellStyle name="40% - Accent5 22 6 4" xfId="3741"/>
    <cellStyle name="40% - Accent5 22 6 4 2" xfId="7451"/>
    <cellStyle name="40% - Accent5 22 6 4 2 2" xfId="14960"/>
    <cellStyle name="40% - Accent5 22 6 4 2 2 2" xfId="31166"/>
    <cellStyle name="40% - Accent5 22 6 4 2 3" xfId="23657"/>
    <cellStyle name="40% - Accent5 22 6 4 3" xfId="11351"/>
    <cellStyle name="40% - Accent5 22 6 4 3 2" xfId="27557"/>
    <cellStyle name="40% - Accent5 22 6 4 4" xfId="19952"/>
    <cellStyle name="40% - Accent5 22 6 5" xfId="4210"/>
    <cellStyle name="40% - Accent5 22 6 5 2" xfId="7880"/>
    <cellStyle name="40% - Accent5 22 6 5 2 2" xfId="15387"/>
    <cellStyle name="40% - Accent5 22 6 5 2 2 2" xfId="31593"/>
    <cellStyle name="40% - Accent5 22 6 5 2 3" xfId="24086"/>
    <cellStyle name="40% - Accent5 22 6 5 3" xfId="11773"/>
    <cellStyle name="40% - Accent5 22 6 5 3 2" xfId="27979"/>
    <cellStyle name="40% - Accent5 22 6 5 4" xfId="20416"/>
    <cellStyle name="40% - Accent5 22 6 6" xfId="4635"/>
    <cellStyle name="40% - Accent5 22 6 6 2" xfId="8305"/>
    <cellStyle name="40% - Accent5 22 6 6 2 2" xfId="15812"/>
    <cellStyle name="40% - Accent5 22 6 6 2 2 2" xfId="32018"/>
    <cellStyle name="40% - Accent5 22 6 6 2 3" xfId="24511"/>
    <cellStyle name="40% - Accent5 22 6 6 3" xfId="12198"/>
    <cellStyle name="40% - Accent5 22 6 6 3 2" xfId="28404"/>
    <cellStyle name="40% - Accent5 22 6 6 4" xfId="20841"/>
    <cellStyle name="40% - Accent5 22 6 7" xfId="5062"/>
    <cellStyle name="40% - Accent5 22 6 7 2" xfId="8728"/>
    <cellStyle name="40% - Accent5 22 6 7 2 2" xfId="16235"/>
    <cellStyle name="40% - Accent5 22 6 7 2 2 2" xfId="32441"/>
    <cellStyle name="40% - Accent5 22 6 7 2 3" xfId="24934"/>
    <cellStyle name="40% - Accent5 22 6 7 3" xfId="12620"/>
    <cellStyle name="40% - Accent5 22 6 7 3 2" xfId="28826"/>
    <cellStyle name="40% - Accent5 22 6 7 4" xfId="21268"/>
    <cellStyle name="40% - Accent5 22 6 8" xfId="5734"/>
    <cellStyle name="40% - Accent5 22 6 8 2" xfId="13249"/>
    <cellStyle name="40% - Accent5 22 6 8 2 2" xfId="29455"/>
    <cellStyle name="40% - Accent5 22 6 8 3" xfId="21940"/>
    <cellStyle name="40% - Accent5 22 6 9" xfId="9661"/>
    <cellStyle name="40% - Accent5 22 6 9 2" xfId="25867"/>
    <cellStyle name="40% - Accent5 22 7" xfId="2053"/>
    <cellStyle name="40% - Accent5 22 7 2" xfId="2966"/>
    <cellStyle name="40% - Accent5 22 7 2 2" xfId="6748"/>
    <cellStyle name="40% - Accent5 22 7 2 2 2" xfId="14259"/>
    <cellStyle name="40% - Accent5 22 7 2 2 2 2" xfId="30465"/>
    <cellStyle name="40% - Accent5 22 7 2 2 3" xfId="22954"/>
    <cellStyle name="40% - Accent5 22 7 2 3" xfId="10659"/>
    <cellStyle name="40% - Accent5 22 7 2 3 2" xfId="26865"/>
    <cellStyle name="40% - Accent5 22 7 2 4" xfId="19188"/>
    <cellStyle name="40% - Accent5 22 7 3" xfId="5892"/>
    <cellStyle name="40% - Accent5 22 7 3 2" xfId="13406"/>
    <cellStyle name="40% - Accent5 22 7 3 2 2" xfId="29612"/>
    <cellStyle name="40% - Accent5 22 7 3 3" xfId="22098"/>
    <cellStyle name="40% - Accent5 22 7 4" xfId="9815"/>
    <cellStyle name="40% - Accent5 22 7 4 2" xfId="26021"/>
    <cellStyle name="40% - Accent5 22 7 5" xfId="18342"/>
    <cellStyle name="40% - Accent5 22 8" xfId="2541"/>
    <cellStyle name="40% - Accent5 22 8 2" xfId="6325"/>
    <cellStyle name="40% - Accent5 22 8 2 2" xfId="13837"/>
    <cellStyle name="40% - Accent5 22 8 2 2 2" xfId="30043"/>
    <cellStyle name="40% - Accent5 22 8 2 3" xfId="22531"/>
    <cellStyle name="40% - Accent5 22 8 3" xfId="10237"/>
    <cellStyle name="40% - Accent5 22 8 3 2" xfId="26443"/>
    <cellStyle name="40% - Accent5 22 8 4" xfId="18765"/>
    <cellStyle name="40% - Accent5 22 9" xfId="3417"/>
    <cellStyle name="40% - Accent5 22 9 2" xfId="7175"/>
    <cellStyle name="40% - Accent5 22 9 2 2" xfId="14685"/>
    <cellStyle name="40% - Accent5 22 9 2 2 2" xfId="30891"/>
    <cellStyle name="40% - Accent5 22 9 2 3" xfId="23381"/>
    <cellStyle name="40% - Accent5 22 9 3" xfId="11082"/>
    <cellStyle name="40% - Accent5 22 9 3 2" xfId="27288"/>
    <cellStyle name="40% - Accent5 22 9 4" xfId="19635"/>
    <cellStyle name="40% - Accent5 23" xfId="795"/>
    <cellStyle name="40% - Accent5 24" xfId="1809"/>
    <cellStyle name="40% - Accent5 24 10" xfId="18116"/>
    <cellStyle name="40% - Accent5 24 2" xfId="2318"/>
    <cellStyle name="40% - Accent5 24 2 2" xfId="3165"/>
    <cellStyle name="40% - Accent5 24 2 2 2" xfId="6947"/>
    <cellStyle name="40% - Accent5 24 2 2 2 2" xfId="14458"/>
    <cellStyle name="40% - Accent5 24 2 2 2 2 2" xfId="30664"/>
    <cellStyle name="40% - Accent5 24 2 2 2 3" xfId="23153"/>
    <cellStyle name="40% - Accent5 24 2 2 3" xfId="10858"/>
    <cellStyle name="40% - Accent5 24 2 2 3 2" xfId="27064"/>
    <cellStyle name="40% - Accent5 24 2 2 4" xfId="19387"/>
    <cellStyle name="40% - Accent5 24 2 3" xfId="6102"/>
    <cellStyle name="40% - Accent5 24 2 3 2" xfId="13614"/>
    <cellStyle name="40% - Accent5 24 2 3 2 2" xfId="29820"/>
    <cellStyle name="40% - Accent5 24 2 3 3" xfId="22308"/>
    <cellStyle name="40% - Accent5 24 2 4" xfId="10014"/>
    <cellStyle name="40% - Accent5 24 2 4 2" xfId="26220"/>
    <cellStyle name="40% - Accent5 24 2 5" xfId="18542"/>
    <cellStyle name="40% - Accent5 24 3" xfId="2740"/>
    <cellStyle name="40% - Accent5 24 3 2" xfId="6524"/>
    <cellStyle name="40% - Accent5 24 3 2 2" xfId="14036"/>
    <cellStyle name="40% - Accent5 24 3 2 2 2" xfId="30242"/>
    <cellStyle name="40% - Accent5 24 3 2 3" xfId="22730"/>
    <cellStyle name="40% - Accent5 24 3 3" xfId="10436"/>
    <cellStyle name="40% - Accent5 24 3 3 2" xfId="26642"/>
    <cellStyle name="40% - Accent5 24 3 4" xfId="18964"/>
    <cellStyle name="40% - Accent5 24 4" xfId="3671"/>
    <cellStyle name="40% - Accent5 24 4 2" xfId="7381"/>
    <cellStyle name="40% - Accent5 24 4 2 2" xfId="14890"/>
    <cellStyle name="40% - Accent5 24 4 2 2 2" xfId="31096"/>
    <cellStyle name="40% - Accent5 24 4 2 3" xfId="23587"/>
    <cellStyle name="40% - Accent5 24 4 3" xfId="11281"/>
    <cellStyle name="40% - Accent5 24 4 3 2" xfId="27487"/>
    <cellStyle name="40% - Accent5 24 4 4" xfId="19882"/>
    <cellStyle name="40% - Accent5 24 5" xfId="4140"/>
    <cellStyle name="40% - Accent5 24 5 2" xfId="7810"/>
    <cellStyle name="40% - Accent5 24 5 2 2" xfId="15317"/>
    <cellStyle name="40% - Accent5 24 5 2 2 2" xfId="31523"/>
    <cellStyle name="40% - Accent5 24 5 2 3" xfId="24016"/>
    <cellStyle name="40% - Accent5 24 5 3" xfId="11703"/>
    <cellStyle name="40% - Accent5 24 5 3 2" xfId="27909"/>
    <cellStyle name="40% - Accent5 24 5 4" xfId="20346"/>
    <cellStyle name="40% - Accent5 24 6" xfId="4565"/>
    <cellStyle name="40% - Accent5 24 6 2" xfId="8235"/>
    <cellStyle name="40% - Accent5 24 6 2 2" xfId="15742"/>
    <cellStyle name="40% - Accent5 24 6 2 2 2" xfId="31948"/>
    <cellStyle name="40% - Accent5 24 6 2 3" xfId="24441"/>
    <cellStyle name="40% - Accent5 24 6 3" xfId="12128"/>
    <cellStyle name="40% - Accent5 24 6 3 2" xfId="28334"/>
    <cellStyle name="40% - Accent5 24 6 4" xfId="20771"/>
    <cellStyle name="40% - Accent5 24 7" xfId="4992"/>
    <cellStyle name="40% - Accent5 24 7 2" xfId="8658"/>
    <cellStyle name="40% - Accent5 24 7 2 2" xfId="16165"/>
    <cellStyle name="40% - Accent5 24 7 2 2 2" xfId="32371"/>
    <cellStyle name="40% - Accent5 24 7 2 3" xfId="24864"/>
    <cellStyle name="40% - Accent5 24 7 3" xfId="12550"/>
    <cellStyle name="40% - Accent5 24 7 3 2" xfId="28756"/>
    <cellStyle name="40% - Accent5 24 7 4" xfId="21198"/>
    <cellStyle name="40% - Accent5 24 8" xfId="5664"/>
    <cellStyle name="40% - Accent5 24 8 2" xfId="13179"/>
    <cellStyle name="40% - Accent5 24 8 2 2" xfId="29385"/>
    <cellStyle name="40% - Accent5 24 8 3" xfId="21870"/>
    <cellStyle name="40% - Accent5 24 9" xfId="9591"/>
    <cellStyle name="40% - Accent5 24 9 2" xfId="25797"/>
    <cellStyle name="40% - Accent5 25" xfId="205"/>
    <cellStyle name="40% - Accent5 3" xfId="218"/>
    <cellStyle name="40% - Accent5 3 2" xfId="1453"/>
    <cellStyle name="40% - Accent5 3 3" xfId="782"/>
    <cellStyle name="40% - Accent5 4" xfId="219"/>
    <cellStyle name="40% - Accent5 4 2" xfId="1454"/>
    <cellStyle name="40% - Accent5 4 3" xfId="781"/>
    <cellStyle name="40% - Accent5 5" xfId="220"/>
    <cellStyle name="40% - Accent5 5 2" xfId="1455"/>
    <cellStyle name="40% - Accent5 5 3" xfId="780"/>
    <cellStyle name="40% - Accent5 6" xfId="221"/>
    <cellStyle name="40% - Accent5 6 2" xfId="1456"/>
    <cellStyle name="40% - Accent5 6 3" xfId="779"/>
    <cellStyle name="40% - Accent5 7" xfId="222"/>
    <cellStyle name="40% - Accent5 7 2" xfId="1457"/>
    <cellStyle name="40% - Accent5 7 3" xfId="778"/>
    <cellStyle name="40% - Accent5 8" xfId="223"/>
    <cellStyle name="40% - Accent5 8 2" xfId="1458"/>
    <cellStyle name="40% - Accent5 8 3" xfId="777"/>
    <cellStyle name="40% - Accent5 9" xfId="224"/>
    <cellStyle name="40% - Accent5 9 2" xfId="1459"/>
    <cellStyle name="40% - Accent5 9 3" xfId="776"/>
    <cellStyle name="40% - Accent6" xfId="16857" builtinId="51" customBuiltin="1"/>
    <cellStyle name="40% - Accent6 10" xfId="226"/>
    <cellStyle name="40% - Accent6 10 2" xfId="1461"/>
    <cellStyle name="40% - Accent6 10 3" xfId="774"/>
    <cellStyle name="40% - Accent6 11" xfId="227"/>
    <cellStyle name="40% - Accent6 11 2" xfId="1462"/>
    <cellStyle name="40% - Accent6 11 3" xfId="773"/>
    <cellStyle name="40% - Accent6 12" xfId="228"/>
    <cellStyle name="40% - Accent6 12 2" xfId="1463"/>
    <cellStyle name="40% - Accent6 12 3" xfId="772"/>
    <cellStyle name="40% - Accent6 13" xfId="229"/>
    <cellStyle name="40% - Accent6 13 2" xfId="1464"/>
    <cellStyle name="40% - Accent6 13 3" xfId="771"/>
    <cellStyle name="40% - Accent6 14" xfId="230"/>
    <cellStyle name="40% - Accent6 14 2" xfId="1465"/>
    <cellStyle name="40% - Accent6 14 3" xfId="770"/>
    <cellStyle name="40% - Accent6 15" xfId="231"/>
    <cellStyle name="40% - Accent6 15 2" xfId="1466"/>
    <cellStyle name="40% - Accent6 15 3" xfId="769"/>
    <cellStyle name="40% - Accent6 16" xfId="232"/>
    <cellStyle name="40% - Accent6 16 2" xfId="1467"/>
    <cellStyle name="40% - Accent6 16 3" xfId="768"/>
    <cellStyle name="40% - Accent6 17" xfId="233"/>
    <cellStyle name="40% - Accent6 17 2" xfId="1468"/>
    <cellStyle name="40% - Accent6 17 3" xfId="767"/>
    <cellStyle name="40% - Accent6 18" xfId="234"/>
    <cellStyle name="40% - Accent6 18 2" xfId="1469"/>
    <cellStyle name="40% - Accent6 18 3" xfId="766"/>
    <cellStyle name="40% - Accent6 19" xfId="235"/>
    <cellStyle name="40% - Accent6 19 2" xfId="1470"/>
    <cellStyle name="40% - Accent6 19 3" xfId="765"/>
    <cellStyle name="40% - Accent6 2" xfId="236"/>
    <cellStyle name="40% - Accent6 2 2" xfId="1471"/>
    <cellStyle name="40% - Accent6 2 3" xfId="764"/>
    <cellStyle name="40% - Accent6 20" xfId="237"/>
    <cellStyle name="40% - Accent6 20 2" xfId="1472"/>
    <cellStyle name="40% - Accent6 20 3" xfId="763"/>
    <cellStyle name="40% - Accent6 21" xfId="403"/>
    <cellStyle name="40% - Accent6 21 2" xfId="998"/>
    <cellStyle name="40% - Accent6 22" xfId="477"/>
    <cellStyle name="40% - Accent6 22 10" xfId="3943"/>
    <cellStyle name="40% - Accent6 22 10 2" xfId="7613"/>
    <cellStyle name="40% - Accent6 22 10 2 2" xfId="15120"/>
    <cellStyle name="40% - Accent6 22 10 2 2 2" xfId="31326"/>
    <cellStyle name="40% - Accent6 22 10 2 3" xfId="23819"/>
    <cellStyle name="40% - Accent6 22 10 3" xfId="11506"/>
    <cellStyle name="40% - Accent6 22 10 3 2" xfId="27712"/>
    <cellStyle name="40% - Accent6 22 10 4" xfId="20149"/>
    <cellStyle name="40% - Accent6 22 11" xfId="4368"/>
    <cellStyle name="40% - Accent6 22 11 2" xfId="8038"/>
    <cellStyle name="40% - Accent6 22 11 2 2" xfId="15545"/>
    <cellStyle name="40% - Accent6 22 11 2 2 2" xfId="31751"/>
    <cellStyle name="40% - Accent6 22 11 2 3" xfId="24244"/>
    <cellStyle name="40% - Accent6 22 11 3" xfId="11931"/>
    <cellStyle name="40% - Accent6 22 11 3 2" xfId="28137"/>
    <cellStyle name="40% - Accent6 22 11 4" xfId="20574"/>
    <cellStyle name="40% - Accent6 22 12" xfId="4791"/>
    <cellStyle name="40% - Accent6 22 12 2" xfId="8460"/>
    <cellStyle name="40% - Accent6 22 12 2 2" xfId="15967"/>
    <cellStyle name="40% - Accent6 22 12 2 2 2" xfId="32173"/>
    <cellStyle name="40% - Accent6 22 12 2 3" xfId="24666"/>
    <cellStyle name="40% - Accent6 22 12 3" xfId="12353"/>
    <cellStyle name="40% - Accent6 22 12 3 2" xfId="28559"/>
    <cellStyle name="40% - Accent6 22 12 4" xfId="20997"/>
    <cellStyle name="40% - Accent6 22 13" xfId="5279"/>
    <cellStyle name="40% - Accent6 22 13 2" xfId="12828"/>
    <cellStyle name="40% - Accent6 22 13 2 2" xfId="29034"/>
    <cellStyle name="40% - Accent6 22 13 3" xfId="21485"/>
    <cellStyle name="40% - Accent6 22 14" xfId="9394"/>
    <cellStyle name="40% - Accent6 22 14 2" xfId="25600"/>
    <cellStyle name="40% - Accent6 22 15" xfId="17910"/>
    <cellStyle name="40% - Accent6 22 2" xfId="502"/>
    <cellStyle name="40% - Accent6 22 2 10" xfId="5301"/>
    <cellStyle name="40% - Accent6 22 2 10 2" xfId="12850"/>
    <cellStyle name="40% - Accent6 22 2 10 2 2" xfId="29056"/>
    <cellStyle name="40% - Accent6 22 2 10 3" xfId="21507"/>
    <cellStyle name="40% - Accent6 22 2 11" xfId="9416"/>
    <cellStyle name="40% - Accent6 22 2 11 2" xfId="25622"/>
    <cellStyle name="40% - Accent6 22 2 12" xfId="17933"/>
    <cellStyle name="40% - Accent6 22 2 2" xfId="573"/>
    <cellStyle name="40% - Accent6 22 2 2 10" xfId="9483"/>
    <cellStyle name="40% - Accent6 22 2 2 10 2" xfId="25689"/>
    <cellStyle name="40% - Accent6 22 2 2 11" xfId="18001"/>
    <cellStyle name="40% - Accent6 22 2 2 2" xfId="1880"/>
    <cellStyle name="40% - Accent6 22 2 2 2 10" xfId="18187"/>
    <cellStyle name="40% - Accent6 22 2 2 2 2" xfId="2389"/>
    <cellStyle name="40% - Accent6 22 2 2 2 2 2" xfId="3236"/>
    <cellStyle name="40% - Accent6 22 2 2 2 2 2 2" xfId="7018"/>
    <cellStyle name="40% - Accent6 22 2 2 2 2 2 2 2" xfId="14529"/>
    <cellStyle name="40% - Accent6 22 2 2 2 2 2 2 2 2" xfId="30735"/>
    <cellStyle name="40% - Accent6 22 2 2 2 2 2 2 3" xfId="23224"/>
    <cellStyle name="40% - Accent6 22 2 2 2 2 2 3" xfId="10929"/>
    <cellStyle name="40% - Accent6 22 2 2 2 2 2 3 2" xfId="27135"/>
    <cellStyle name="40% - Accent6 22 2 2 2 2 2 4" xfId="19458"/>
    <cellStyle name="40% - Accent6 22 2 2 2 2 3" xfId="6173"/>
    <cellStyle name="40% - Accent6 22 2 2 2 2 3 2" xfId="13685"/>
    <cellStyle name="40% - Accent6 22 2 2 2 2 3 2 2" xfId="29891"/>
    <cellStyle name="40% - Accent6 22 2 2 2 2 3 3" xfId="22379"/>
    <cellStyle name="40% - Accent6 22 2 2 2 2 4" xfId="10085"/>
    <cellStyle name="40% - Accent6 22 2 2 2 2 4 2" xfId="26291"/>
    <cellStyle name="40% - Accent6 22 2 2 2 2 5" xfId="18613"/>
    <cellStyle name="40% - Accent6 22 2 2 2 3" xfId="2811"/>
    <cellStyle name="40% - Accent6 22 2 2 2 3 2" xfId="6595"/>
    <cellStyle name="40% - Accent6 22 2 2 2 3 2 2" xfId="14107"/>
    <cellStyle name="40% - Accent6 22 2 2 2 3 2 2 2" xfId="30313"/>
    <cellStyle name="40% - Accent6 22 2 2 2 3 2 3" xfId="22801"/>
    <cellStyle name="40% - Accent6 22 2 2 2 3 3" xfId="10507"/>
    <cellStyle name="40% - Accent6 22 2 2 2 3 3 2" xfId="26713"/>
    <cellStyle name="40% - Accent6 22 2 2 2 3 4" xfId="19035"/>
    <cellStyle name="40% - Accent6 22 2 2 2 4" xfId="3742"/>
    <cellStyle name="40% - Accent6 22 2 2 2 4 2" xfId="7452"/>
    <cellStyle name="40% - Accent6 22 2 2 2 4 2 2" xfId="14961"/>
    <cellStyle name="40% - Accent6 22 2 2 2 4 2 2 2" xfId="31167"/>
    <cellStyle name="40% - Accent6 22 2 2 2 4 2 3" xfId="23658"/>
    <cellStyle name="40% - Accent6 22 2 2 2 4 3" xfId="11352"/>
    <cellStyle name="40% - Accent6 22 2 2 2 4 3 2" xfId="27558"/>
    <cellStyle name="40% - Accent6 22 2 2 2 4 4" xfId="19953"/>
    <cellStyle name="40% - Accent6 22 2 2 2 5" xfId="4211"/>
    <cellStyle name="40% - Accent6 22 2 2 2 5 2" xfId="7881"/>
    <cellStyle name="40% - Accent6 22 2 2 2 5 2 2" xfId="15388"/>
    <cellStyle name="40% - Accent6 22 2 2 2 5 2 2 2" xfId="31594"/>
    <cellStyle name="40% - Accent6 22 2 2 2 5 2 3" xfId="24087"/>
    <cellStyle name="40% - Accent6 22 2 2 2 5 3" xfId="11774"/>
    <cellStyle name="40% - Accent6 22 2 2 2 5 3 2" xfId="27980"/>
    <cellStyle name="40% - Accent6 22 2 2 2 5 4" xfId="20417"/>
    <cellStyle name="40% - Accent6 22 2 2 2 6" xfId="4636"/>
    <cellStyle name="40% - Accent6 22 2 2 2 6 2" xfId="8306"/>
    <cellStyle name="40% - Accent6 22 2 2 2 6 2 2" xfId="15813"/>
    <cellStyle name="40% - Accent6 22 2 2 2 6 2 2 2" xfId="32019"/>
    <cellStyle name="40% - Accent6 22 2 2 2 6 2 3" xfId="24512"/>
    <cellStyle name="40% - Accent6 22 2 2 2 6 3" xfId="12199"/>
    <cellStyle name="40% - Accent6 22 2 2 2 6 3 2" xfId="28405"/>
    <cellStyle name="40% - Accent6 22 2 2 2 6 4" xfId="20842"/>
    <cellStyle name="40% - Accent6 22 2 2 2 7" xfId="5063"/>
    <cellStyle name="40% - Accent6 22 2 2 2 7 2" xfId="8729"/>
    <cellStyle name="40% - Accent6 22 2 2 2 7 2 2" xfId="16236"/>
    <cellStyle name="40% - Accent6 22 2 2 2 7 2 2 2" xfId="32442"/>
    <cellStyle name="40% - Accent6 22 2 2 2 7 2 3" xfId="24935"/>
    <cellStyle name="40% - Accent6 22 2 2 2 7 3" xfId="12621"/>
    <cellStyle name="40% - Accent6 22 2 2 2 7 3 2" xfId="28827"/>
    <cellStyle name="40% - Accent6 22 2 2 2 7 4" xfId="21269"/>
    <cellStyle name="40% - Accent6 22 2 2 2 8" xfId="5735"/>
    <cellStyle name="40% - Accent6 22 2 2 2 8 2" xfId="13250"/>
    <cellStyle name="40% - Accent6 22 2 2 2 8 2 2" xfId="29456"/>
    <cellStyle name="40% - Accent6 22 2 2 2 8 3" xfId="21941"/>
    <cellStyle name="40% - Accent6 22 2 2 2 9" xfId="9662"/>
    <cellStyle name="40% - Accent6 22 2 2 2 9 2" xfId="25868"/>
    <cellStyle name="40% - Accent6 22 2 2 3" xfId="2144"/>
    <cellStyle name="40% - Accent6 22 2 2 3 2" xfId="3057"/>
    <cellStyle name="40% - Accent6 22 2 2 3 2 2" xfId="6839"/>
    <cellStyle name="40% - Accent6 22 2 2 3 2 2 2" xfId="14350"/>
    <cellStyle name="40% - Accent6 22 2 2 3 2 2 2 2" xfId="30556"/>
    <cellStyle name="40% - Accent6 22 2 2 3 2 2 3" xfId="23045"/>
    <cellStyle name="40% - Accent6 22 2 2 3 2 3" xfId="10750"/>
    <cellStyle name="40% - Accent6 22 2 2 3 2 3 2" xfId="26956"/>
    <cellStyle name="40% - Accent6 22 2 2 3 2 4" xfId="19279"/>
    <cellStyle name="40% - Accent6 22 2 2 3 3" xfId="5983"/>
    <cellStyle name="40% - Accent6 22 2 2 3 3 2" xfId="13497"/>
    <cellStyle name="40% - Accent6 22 2 2 3 3 2 2" xfId="29703"/>
    <cellStyle name="40% - Accent6 22 2 2 3 3 3" xfId="22189"/>
    <cellStyle name="40% - Accent6 22 2 2 3 4" xfId="9906"/>
    <cellStyle name="40% - Accent6 22 2 2 3 4 2" xfId="26112"/>
    <cellStyle name="40% - Accent6 22 2 2 3 5" xfId="18433"/>
    <cellStyle name="40% - Accent6 22 2 2 4" xfId="2632"/>
    <cellStyle name="40% - Accent6 22 2 2 4 2" xfId="6416"/>
    <cellStyle name="40% - Accent6 22 2 2 4 2 2" xfId="13928"/>
    <cellStyle name="40% - Accent6 22 2 2 4 2 2 2" xfId="30134"/>
    <cellStyle name="40% - Accent6 22 2 2 4 2 3" xfId="22622"/>
    <cellStyle name="40% - Accent6 22 2 2 4 3" xfId="10328"/>
    <cellStyle name="40% - Accent6 22 2 2 4 3 2" xfId="26534"/>
    <cellStyle name="40% - Accent6 22 2 2 4 4" xfId="18856"/>
    <cellStyle name="40% - Accent6 22 2 2 5" xfId="3508"/>
    <cellStyle name="40% - Accent6 22 2 2 5 2" xfId="7266"/>
    <cellStyle name="40% - Accent6 22 2 2 5 2 2" xfId="14776"/>
    <cellStyle name="40% - Accent6 22 2 2 5 2 2 2" xfId="30982"/>
    <cellStyle name="40% - Accent6 22 2 2 5 2 3" xfId="23472"/>
    <cellStyle name="40% - Accent6 22 2 2 5 3" xfId="11173"/>
    <cellStyle name="40% - Accent6 22 2 2 5 3 2" xfId="27379"/>
    <cellStyle name="40% - Accent6 22 2 2 5 4" xfId="19726"/>
    <cellStyle name="40% - Accent6 22 2 2 6" xfId="4032"/>
    <cellStyle name="40% - Accent6 22 2 2 6 2" xfId="7702"/>
    <cellStyle name="40% - Accent6 22 2 2 6 2 2" xfId="15209"/>
    <cellStyle name="40% - Accent6 22 2 2 6 2 2 2" xfId="31415"/>
    <cellStyle name="40% - Accent6 22 2 2 6 2 3" xfId="23908"/>
    <cellStyle name="40% - Accent6 22 2 2 6 3" xfId="11595"/>
    <cellStyle name="40% - Accent6 22 2 2 6 3 2" xfId="27801"/>
    <cellStyle name="40% - Accent6 22 2 2 6 4" xfId="20238"/>
    <cellStyle name="40% - Accent6 22 2 2 7" xfId="4457"/>
    <cellStyle name="40% - Accent6 22 2 2 7 2" xfId="8127"/>
    <cellStyle name="40% - Accent6 22 2 2 7 2 2" xfId="15634"/>
    <cellStyle name="40% - Accent6 22 2 2 7 2 2 2" xfId="31840"/>
    <cellStyle name="40% - Accent6 22 2 2 7 2 3" xfId="24333"/>
    <cellStyle name="40% - Accent6 22 2 2 7 3" xfId="12020"/>
    <cellStyle name="40% - Accent6 22 2 2 7 3 2" xfId="28226"/>
    <cellStyle name="40% - Accent6 22 2 2 7 4" xfId="20663"/>
    <cellStyle name="40% - Accent6 22 2 2 8" xfId="4882"/>
    <cellStyle name="40% - Accent6 22 2 2 8 2" xfId="8550"/>
    <cellStyle name="40% - Accent6 22 2 2 8 2 2" xfId="16057"/>
    <cellStyle name="40% - Accent6 22 2 2 8 2 2 2" xfId="32263"/>
    <cellStyle name="40% - Accent6 22 2 2 8 2 3" xfId="24756"/>
    <cellStyle name="40% - Accent6 22 2 2 8 3" xfId="12442"/>
    <cellStyle name="40% - Accent6 22 2 2 8 3 2" xfId="28648"/>
    <cellStyle name="40% - Accent6 22 2 2 8 4" xfId="21088"/>
    <cellStyle name="40% - Accent6 22 2 2 9" xfId="5368"/>
    <cellStyle name="40% - Accent6 22 2 2 9 2" xfId="12917"/>
    <cellStyle name="40% - Accent6 22 2 2 9 2 2" xfId="29123"/>
    <cellStyle name="40% - Accent6 22 2 2 9 3" xfId="21574"/>
    <cellStyle name="40% - Accent6 22 2 3" xfId="1881"/>
    <cellStyle name="40% - Accent6 22 2 3 10" xfId="18188"/>
    <cellStyle name="40% - Accent6 22 2 3 2" xfId="2390"/>
    <cellStyle name="40% - Accent6 22 2 3 2 2" xfId="3237"/>
    <cellStyle name="40% - Accent6 22 2 3 2 2 2" xfId="7019"/>
    <cellStyle name="40% - Accent6 22 2 3 2 2 2 2" xfId="14530"/>
    <cellStyle name="40% - Accent6 22 2 3 2 2 2 2 2" xfId="30736"/>
    <cellStyle name="40% - Accent6 22 2 3 2 2 2 3" xfId="23225"/>
    <cellStyle name="40% - Accent6 22 2 3 2 2 3" xfId="10930"/>
    <cellStyle name="40% - Accent6 22 2 3 2 2 3 2" xfId="27136"/>
    <cellStyle name="40% - Accent6 22 2 3 2 2 4" xfId="19459"/>
    <cellStyle name="40% - Accent6 22 2 3 2 3" xfId="6174"/>
    <cellStyle name="40% - Accent6 22 2 3 2 3 2" xfId="13686"/>
    <cellStyle name="40% - Accent6 22 2 3 2 3 2 2" xfId="29892"/>
    <cellStyle name="40% - Accent6 22 2 3 2 3 3" xfId="22380"/>
    <cellStyle name="40% - Accent6 22 2 3 2 4" xfId="10086"/>
    <cellStyle name="40% - Accent6 22 2 3 2 4 2" xfId="26292"/>
    <cellStyle name="40% - Accent6 22 2 3 2 5" xfId="18614"/>
    <cellStyle name="40% - Accent6 22 2 3 3" xfId="2812"/>
    <cellStyle name="40% - Accent6 22 2 3 3 2" xfId="6596"/>
    <cellStyle name="40% - Accent6 22 2 3 3 2 2" xfId="14108"/>
    <cellStyle name="40% - Accent6 22 2 3 3 2 2 2" xfId="30314"/>
    <cellStyle name="40% - Accent6 22 2 3 3 2 3" xfId="22802"/>
    <cellStyle name="40% - Accent6 22 2 3 3 3" xfId="10508"/>
    <cellStyle name="40% - Accent6 22 2 3 3 3 2" xfId="26714"/>
    <cellStyle name="40% - Accent6 22 2 3 3 4" xfId="19036"/>
    <cellStyle name="40% - Accent6 22 2 3 4" xfId="3743"/>
    <cellStyle name="40% - Accent6 22 2 3 4 2" xfId="7453"/>
    <cellStyle name="40% - Accent6 22 2 3 4 2 2" xfId="14962"/>
    <cellStyle name="40% - Accent6 22 2 3 4 2 2 2" xfId="31168"/>
    <cellStyle name="40% - Accent6 22 2 3 4 2 3" xfId="23659"/>
    <cellStyle name="40% - Accent6 22 2 3 4 3" xfId="11353"/>
    <cellStyle name="40% - Accent6 22 2 3 4 3 2" xfId="27559"/>
    <cellStyle name="40% - Accent6 22 2 3 4 4" xfId="19954"/>
    <cellStyle name="40% - Accent6 22 2 3 5" xfId="4212"/>
    <cellStyle name="40% - Accent6 22 2 3 5 2" xfId="7882"/>
    <cellStyle name="40% - Accent6 22 2 3 5 2 2" xfId="15389"/>
    <cellStyle name="40% - Accent6 22 2 3 5 2 2 2" xfId="31595"/>
    <cellStyle name="40% - Accent6 22 2 3 5 2 3" xfId="24088"/>
    <cellStyle name="40% - Accent6 22 2 3 5 3" xfId="11775"/>
    <cellStyle name="40% - Accent6 22 2 3 5 3 2" xfId="27981"/>
    <cellStyle name="40% - Accent6 22 2 3 5 4" xfId="20418"/>
    <cellStyle name="40% - Accent6 22 2 3 6" xfId="4637"/>
    <cellStyle name="40% - Accent6 22 2 3 6 2" xfId="8307"/>
    <cellStyle name="40% - Accent6 22 2 3 6 2 2" xfId="15814"/>
    <cellStyle name="40% - Accent6 22 2 3 6 2 2 2" xfId="32020"/>
    <cellStyle name="40% - Accent6 22 2 3 6 2 3" xfId="24513"/>
    <cellStyle name="40% - Accent6 22 2 3 6 3" xfId="12200"/>
    <cellStyle name="40% - Accent6 22 2 3 6 3 2" xfId="28406"/>
    <cellStyle name="40% - Accent6 22 2 3 6 4" xfId="20843"/>
    <cellStyle name="40% - Accent6 22 2 3 7" xfId="5064"/>
    <cellStyle name="40% - Accent6 22 2 3 7 2" xfId="8730"/>
    <cellStyle name="40% - Accent6 22 2 3 7 2 2" xfId="16237"/>
    <cellStyle name="40% - Accent6 22 2 3 7 2 2 2" xfId="32443"/>
    <cellStyle name="40% - Accent6 22 2 3 7 2 3" xfId="24936"/>
    <cellStyle name="40% - Accent6 22 2 3 7 3" xfId="12622"/>
    <cellStyle name="40% - Accent6 22 2 3 7 3 2" xfId="28828"/>
    <cellStyle name="40% - Accent6 22 2 3 7 4" xfId="21270"/>
    <cellStyle name="40% - Accent6 22 2 3 8" xfId="5736"/>
    <cellStyle name="40% - Accent6 22 2 3 8 2" xfId="13251"/>
    <cellStyle name="40% - Accent6 22 2 3 8 2 2" xfId="29457"/>
    <cellStyle name="40% - Accent6 22 2 3 8 3" xfId="21942"/>
    <cellStyle name="40% - Accent6 22 2 3 9" xfId="9663"/>
    <cellStyle name="40% - Accent6 22 2 3 9 2" xfId="25869"/>
    <cellStyle name="40% - Accent6 22 2 4" xfId="2077"/>
    <cellStyle name="40% - Accent6 22 2 4 2" xfId="2990"/>
    <cellStyle name="40% - Accent6 22 2 4 2 2" xfId="6772"/>
    <cellStyle name="40% - Accent6 22 2 4 2 2 2" xfId="14283"/>
    <cellStyle name="40% - Accent6 22 2 4 2 2 2 2" xfId="30489"/>
    <cellStyle name="40% - Accent6 22 2 4 2 2 3" xfId="22978"/>
    <cellStyle name="40% - Accent6 22 2 4 2 3" xfId="10683"/>
    <cellStyle name="40% - Accent6 22 2 4 2 3 2" xfId="26889"/>
    <cellStyle name="40% - Accent6 22 2 4 2 4" xfId="19212"/>
    <cellStyle name="40% - Accent6 22 2 4 3" xfId="5916"/>
    <cellStyle name="40% - Accent6 22 2 4 3 2" xfId="13430"/>
    <cellStyle name="40% - Accent6 22 2 4 3 2 2" xfId="29636"/>
    <cellStyle name="40% - Accent6 22 2 4 3 3" xfId="22122"/>
    <cellStyle name="40% - Accent6 22 2 4 4" xfId="9839"/>
    <cellStyle name="40% - Accent6 22 2 4 4 2" xfId="26045"/>
    <cellStyle name="40% - Accent6 22 2 4 5" xfId="18366"/>
    <cellStyle name="40% - Accent6 22 2 5" xfId="2565"/>
    <cellStyle name="40% - Accent6 22 2 5 2" xfId="6349"/>
    <cellStyle name="40% - Accent6 22 2 5 2 2" xfId="13861"/>
    <cellStyle name="40% - Accent6 22 2 5 2 2 2" xfId="30067"/>
    <cellStyle name="40% - Accent6 22 2 5 2 3" xfId="22555"/>
    <cellStyle name="40% - Accent6 22 2 5 3" xfId="10261"/>
    <cellStyle name="40% - Accent6 22 2 5 3 2" xfId="26467"/>
    <cellStyle name="40% - Accent6 22 2 5 4" xfId="18789"/>
    <cellStyle name="40% - Accent6 22 2 6" xfId="3441"/>
    <cellStyle name="40% - Accent6 22 2 6 2" xfId="7199"/>
    <cellStyle name="40% - Accent6 22 2 6 2 2" xfId="14709"/>
    <cellStyle name="40% - Accent6 22 2 6 2 2 2" xfId="30915"/>
    <cellStyle name="40% - Accent6 22 2 6 2 3" xfId="23405"/>
    <cellStyle name="40% - Accent6 22 2 6 3" xfId="11106"/>
    <cellStyle name="40% - Accent6 22 2 6 3 2" xfId="27312"/>
    <cellStyle name="40% - Accent6 22 2 6 4" xfId="19659"/>
    <cellStyle name="40% - Accent6 22 2 7" xfId="3965"/>
    <cellStyle name="40% - Accent6 22 2 7 2" xfId="7635"/>
    <cellStyle name="40% - Accent6 22 2 7 2 2" xfId="15142"/>
    <cellStyle name="40% - Accent6 22 2 7 2 2 2" xfId="31348"/>
    <cellStyle name="40% - Accent6 22 2 7 2 3" xfId="23841"/>
    <cellStyle name="40% - Accent6 22 2 7 3" xfId="11528"/>
    <cellStyle name="40% - Accent6 22 2 7 3 2" xfId="27734"/>
    <cellStyle name="40% - Accent6 22 2 7 4" xfId="20171"/>
    <cellStyle name="40% - Accent6 22 2 8" xfId="4390"/>
    <cellStyle name="40% - Accent6 22 2 8 2" xfId="8060"/>
    <cellStyle name="40% - Accent6 22 2 8 2 2" xfId="15567"/>
    <cellStyle name="40% - Accent6 22 2 8 2 2 2" xfId="31773"/>
    <cellStyle name="40% - Accent6 22 2 8 2 3" xfId="24266"/>
    <cellStyle name="40% - Accent6 22 2 8 3" xfId="11953"/>
    <cellStyle name="40% - Accent6 22 2 8 3 2" xfId="28159"/>
    <cellStyle name="40% - Accent6 22 2 8 4" xfId="20596"/>
    <cellStyle name="40% - Accent6 22 2 9" xfId="4814"/>
    <cellStyle name="40% - Accent6 22 2 9 2" xfId="8483"/>
    <cellStyle name="40% - Accent6 22 2 9 2 2" xfId="15990"/>
    <cellStyle name="40% - Accent6 22 2 9 2 2 2" xfId="32196"/>
    <cellStyle name="40% - Accent6 22 2 9 2 3" xfId="24689"/>
    <cellStyle name="40% - Accent6 22 2 9 3" xfId="12375"/>
    <cellStyle name="40% - Accent6 22 2 9 3 2" xfId="28581"/>
    <cellStyle name="40% - Accent6 22 2 9 4" xfId="21020"/>
    <cellStyle name="40% - Accent6 22 3" xfId="524"/>
    <cellStyle name="40% - Accent6 22 3 10" xfId="5323"/>
    <cellStyle name="40% - Accent6 22 3 10 2" xfId="12872"/>
    <cellStyle name="40% - Accent6 22 3 10 2 2" xfId="29078"/>
    <cellStyle name="40% - Accent6 22 3 10 3" xfId="21529"/>
    <cellStyle name="40% - Accent6 22 3 11" xfId="9438"/>
    <cellStyle name="40% - Accent6 22 3 11 2" xfId="25644"/>
    <cellStyle name="40% - Accent6 22 3 12" xfId="17955"/>
    <cellStyle name="40% - Accent6 22 3 2" xfId="595"/>
    <cellStyle name="40% - Accent6 22 3 2 10" xfId="9505"/>
    <cellStyle name="40% - Accent6 22 3 2 10 2" xfId="25711"/>
    <cellStyle name="40% - Accent6 22 3 2 11" xfId="18023"/>
    <cellStyle name="40% - Accent6 22 3 2 2" xfId="1882"/>
    <cellStyle name="40% - Accent6 22 3 2 2 10" xfId="18189"/>
    <cellStyle name="40% - Accent6 22 3 2 2 2" xfId="2391"/>
    <cellStyle name="40% - Accent6 22 3 2 2 2 2" xfId="3238"/>
    <cellStyle name="40% - Accent6 22 3 2 2 2 2 2" xfId="7020"/>
    <cellStyle name="40% - Accent6 22 3 2 2 2 2 2 2" xfId="14531"/>
    <cellStyle name="40% - Accent6 22 3 2 2 2 2 2 2 2" xfId="30737"/>
    <cellStyle name="40% - Accent6 22 3 2 2 2 2 2 3" xfId="23226"/>
    <cellStyle name="40% - Accent6 22 3 2 2 2 2 3" xfId="10931"/>
    <cellStyle name="40% - Accent6 22 3 2 2 2 2 3 2" xfId="27137"/>
    <cellStyle name="40% - Accent6 22 3 2 2 2 2 4" xfId="19460"/>
    <cellStyle name="40% - Accent6 22 3 2 2 2 3" xfId="6175"/>
    <cellStyle name="40% - Accent6 22 3 2 2 2 3 2" xfId="13687"/>
    <cellStyle name="40% - Accent6 22 3 2 2 2 3 2 2" xfId="29893"/>
    <cellStyle name="40% - Accent6 22 3 2 2 2 3 3" xfId="22381"/>
    <cellStyle name="40% - Accent6 22 3 2 2 2 4" xfId="10087"/>
    <cellStyle name="40% - Accent6 22 3 2 2 2 4 2" xfId="26293"/>
    <cellStyle name="40% - Accent6 22 3 2 2 2 5" xfId="18615"/>
    <cellStyle name="40% - Accent6 22 3 2 2 3" xfId="2813"/>
    <cellStyle name="40% - Accent6 22 3 2 2 3 2" xfId="6597"/>
    <cellStyle name="40% - Accent6 22 3 2 2 3 2 2" xfId="14109"/>
    <cellStyle name="40% - Accent6 22 3 2 2 3 2 2 2" xfId="30315"/>
    <cellStyle name="40% - Accent6 22 3 2 2 3 2 3" xfId="22803"/>
    <cellStyle name="40% - Accent6 22 3 2 2 3 3" xfId="10509"/>
    <cellStyle name="40% - Accent6 22 3 2 2 3 3 2" xfId="26715"/>
    <cellStyle name="40% - Accent6 22 3 2 2 3 4" xfId="19037"/>
    <cellStyle name="40% - Accent6 22 3 2 2 4" xfId="3744"/>
    <cellStyle name="40% - Accent6 22 3 2 2 4 2" xfId="7454"/>
    <cellStyle name="40% - Accent6 22 3 2 2 4 2 2" xfId="14963"/>
    <cellStyle name="40% - Accent6 22 3 2 2 4 2 2 2" xfId="31169"/>
    <cellStyle name="40% - Accent6 22 3 2 2 4 2 3" xfId="23660"/>
    <cellStyle name="40% - Accent6 22 3 2 2 4 3" xfId="11354"/>
    <cellStyle name="40% - Accent6 22 3 2 2 4 3 2" xfId="27560"/>
    <cellStyle name="40% - Accent6 22 3 2 2 4 4" xfId="19955"/>
    <cellStyle name="40% - Accent6 22 3 2 2 5" xfId="4213"/>
    <cellStyle name="40% - Accent6 22 3 2 2 5 2" xfId="7883"/>
    <cellStyle name="40% - Accent6 22 3 2 2 5 2 2" xfId="15390"/>
    <cellStyle name="40% - Accent6 22 3 2 2 5 2 2 2" xfId="31596"/>
    <cellStyle name="40% - Accent6 22 3 2 2 5 2 3" xfId="24089"/>
    <cellStyle name="40% - Accent6 22 3 2 2 5 3" xfId="11776"/>
    <cellStyle name="40% - Accent6 22 3 2 2 5 3 2" xfId="27982"/>
    <cellStyle name="40% - Accent6 22 3 2 2 5 4" xfId="20419"/>
    <cellStyle name="40% - Accent6 22 3 2 2 6" xfId="4638"/>
    <cellStyle name="40% - Accent6 22 3 2 2 6 2" xfId="8308"/>
    <cellStyle name="40% - Accent6 22 3 2 2 6 2 2" xfId="15815"/>
    <cellStyle name="40% - Accent6 22 3 2 2 6 2 2 2" xfId="32021"/>
    <cellStyle name="40% - Accent6 22 3 2 2 6 2 3" xfId="24514"/>
    <cellStyle name="40% - Accent6 22 3 2 2 6 3" xfId="12201"/>
    <cellStyle name="40% - Accent6 22 3 2 2 6 3 2" xfId="28407"/>
    <cellStyle name="40% - Accent6 22 3 2 2 6 4" xfId="20844"/>
    <cellStyle name="40% - Accent6 22 3 2 2 7" xfId="5065"/>
    <cellStyle name="40% - Accent6 22 3 2 2 7 2" xfId="8731"/>
    <cellStyle name="40% - Accent6 22 3 2 2 7 2 2" xfId="16238"/>
    <cellStyle name="40% - Accent6 22 3 2 2 7 2 2 2" xfId="32444"/>
    <cellStyle name="40% - Accent6 22 3 2 2 7 2 3" xfId="24937"/>
    <cellStyle name="40% - Accent6 22 3 2 2 7 3" xfId="12623"/>
    <cellStyle name="40% - Accent6 22 3 2 2 7 3 2" xfId="28829"/>
    <cellStyle name="40% - Accent6 22 3 2 2 7 4" xfId="21271"/>
    <cellStyle name="40% - Accent6 22 3 2 2 8" xfId="5737"/>
    <cellStyle name="40% - Accent6 22 3 2 2 8 2" xfId="13252"/>
    <cellStyle name="40% - Accent6 22 3 2 2 8 2 2" xfId="29458"/>
    <cellStyle name="40% - Accent6 22 3 2 2 8 3" xfId="21943"/>
    <cellStyle name="40% - Accent6 22 3 2 2 9" xfId="9664"/>
    <cellStyle name="40% - Accent6 22 3 2 2 9 2" xfId="25870"/>
    <cellStyle name="40% - Accent6 22 3 2 3" xfId="2166"/>
    <cellStyle name="40% - Accent6 22 3 2 3 2" xfId="3079"/>
    <cellStyle name="40% - Accent6 22 3 2 3 2 2" xfId="6861"/>
    <cellStyle name="40% - Accent6 22 3 2 3 2 2 2" xfId="14372"/>
    <cellStyle name="40% - Accent6 22 3 2 3 2 2 2 2" xfId="30578"/>
    <cellStyle name="40% - Accent6 22 3 2 3 2 2 3" xfId="23067"/>
    <cellStyle name="40% - Accent6 22 3 2 3 2 3" xfId="10772"/>
    <cellStyle name="40% - Accent6 22 3 2 3 2 3 2" xfId="26978"/>
    <cellStyle name="40% - Accent6 22 3 2 3 2 4" xfId="19301"/>
    <cellStyle name="40% - Accent6 22 3 2 3 3" xfId="6005"/>
    <cellStyle name="40% - Accent6 22 3 2 3 3 2" xfId="13519"/>
    <cellStyle name="40% - Accent6 22 3 2 3 3 2 2" xfId="29725"/>
    <cellStyle name="40% - Accent6 22 3 2 3 3 3" xfId="22211"/>
    <cellStyle name="40% - Accent6 22 3 2 3 4" xfId="9928"/>
    <cellStyle name="40% - Accent6 22 3 2 3 4 2" xfId="26134"/>
    <cellStyle name="40% - Accent6 22 3 2 3 5" xfId="18455"/>
    <cellStyle name="40% - Accent6 22 3 2 4" xfId="2654"/>
    <cellStyle name="40% - Accent6 22 3 2 4 2" xfId="6438"/>
    <cellStyle name="40% - Accent6 22 3 2 4 2 2" xfId="13950"/>
    <cellStyle name="40% - Accent6 22 3 2 4 2 2 2" xfId="30156"/>
    <cellStyle name="40% - Accent6 22 3 2 4 2 3" xfId="22644"/>
    <cellStyle name="40% - Accent6 22 3 2 4 3" xfId="10350"/>
    <cellStyle name="40% - Accent6 22 3 2 4 3 2" xfId="26556"/>
    <cellStyle name="40% - Accent6 22 3 2 4 4" xfId="18878"/>
    <cellStyle name="40% - Accent6 22 3 2 5" xfId="3530"/>
    <cellStyle name="40% - Accent6 22 3 2 5 2" xfId="7288"/>
    <cellStyle name="40% - Accent6 22 3 2 5 2 2" xfId="14798"/>
    <cellStyle name="40% - Accent6 22 3 2 5 2 2 2" xfId="31004"/>
    <cellStyle name="40% - Accent6 22 3 2 5 2 3" xfId="23494"/>
    <cellStyle name="40% - Accent6 22 3 2 5 3" xfId="11195"/>
    <cellStyle name="40% - Accent6 22 3 2 5 3 2" xfId="27401"/>
    <cellStyle name="40% - Accent6 22 3 2 5 4" xfId="19748"/>
    <cellStyle name="40% - Accent6 22 3 2 6" xfId="4054"/>
    <cellStyle name="40% - Accent6 22 3 2 6 2" xfId="7724"/>
    <cellStyle name="40% - Accent6 22 3 2 6 2 2" xfId="15231"/>
    <cellStyle name="40% - Accent6 22 3 2 6 2 2 2" xfId="31437"/>
    <cellStyle name="40% - Accent6 22 3 2 6 2 3" xfId="23930"/>
    <cellStyle name="40% - Accent6 22 3 2 6 3" xfId="11617"/>
    <cellStyle name="40% - Accent6 22 3 2 6 3 2" xfId="27823"/>
    <cellStyle name="40% - Accent6 22 3 2 6 4" xfId="20260"/>
    <cellStyle name="40% - Accent6 22 3 2 7" xfId="4479"/>
    <cellStyle name="40% - Accent6 22 3 2 7 2" xfId="8149"/>
    <cellStyle name="40% - Accent6 22 3 2 7 2 2" xfId="15656"/>
    <cellStyle name="40% - Accent6 22 3 2 7 2 2 2" xfId="31862"/>
    <cellStyle name="40% - Accent6 22 3 2 7 2 3" xfId="24355"/>
    <cellStyle name="40% - Accent6 22 3 2 7 3" xfId="12042"/>
    <cellStyle name="40% - Accent6 22 3 2 7 3 2" xfId="28248"/>
    <cellStyle name="40% - Accent6 22 3 2 7 4" xfId="20685"/>
    <cellStyle name="40% - Accent6 22 3 2 8" xfId="4904"/>
    <cellStyle name="40% - Accent6 22 3 2 8 2" xfId="8572"/>
    <cellStyle name="40% - Accent6 22 3 2 8 2 2" xfId="16079"/>
    <cellStyle name="40% - Accent6 22 3 2 8 2 2 2" xfId="32285"/>
    <cellStyle name="40% - Accent6 22 3 2 8 2 3" xfId="24778"/>
    <cellStyle name="40% - Accent6 22 3 2 8 3" xfId="12464"/>
    <cellStyle name="40% - Accent6 22 3 2 8 3 2" xfId="28670"/>
    <cellStyle name="40% - Accent6 22 3 2 8 4" xfId="21110"/>
    <cellStyle name="40% - Accent6 22 3 2 9" xfId="5390"/>
    <cellStyle name="40% - Accent6 22 3 2 9 2" xfId="12939"/>
    <cellStyle name="40% - Accent6 22 3 2 9 2 2" xfId="29145"/>
    <cellStyle name="40% - Accent6 22 3 2 9 3" xfId="21596"/>
    <cellStyle name="40% - Accent6 22 3 3" xfId="1883"/>
    <cellStyle name="40% - Accent6 22 3 3 10" xfId="18190"/>
    <cellStyle name="40% - Accent6 22 3 3 2" xfId="2392"/>
    <cellStyle name="40% - Accent6 22 3 3 2 2" xfId="3239"/>
    <cellStyle name="40% - Accent6 22 3 3 2 2 2" xfId="7021"/>
    <cellStyle name="40% - Accent6 22 3 3 2 2 2 2" xfId="14532"/>
    <cellStyle name="40% - Accent6 22 3 3 2 2 2 2 2" xfId="30738"/>
    <cellStyle name="40% - Accent6 22 3 3 2 2 2 3" xfId="23227"/>
    <cellStyle name="40% - Accent6 22 3 3 2 2 3" xfId="10932"/>
    <cellStyle name="40% - Accent6 22 3 3 2 2 3 2" xfId="27138"/>
    <cellStyle name="40% - Accent6 22 3 3 2 2 4" xfId="19461"/>
    <cellStyle name="40% - Accent6 22 3 3 2 3" xfId="6176"/>
    <cellStyle name="40% - Accent6 22 3 3 2 3 2" xfId="13688"/>
    <cellStyle name="40% - Accent6 22 3 3 2 3 2 2" xfId="29894"/>
    <cellStyle name="40% - Accent6 22 3 3 2 3 3" xfId="22382"/>
    <cellStyle name="40% - Accent6 22 3 3 2 4" xfId="10088"/>
    <cellStyle name="40% - Accent6 22 3 3 2 4 2" xfId="26294"/>
    <cellStyle name="40% - Accent6 22 3 3 2 5" xfId="18616"/>
    <cellStyle name="40% - Accent6 22 3 3 3" xfId="2814"/>
    <cellStyle name="40% - Accent6 22 3 3 3 2" xfId="6598"/>
    <cellStyle name="40% - Accent6 22 3 3 3 2 2" xfId="14110"/>
    <cellStyle name="40% - Accent6 22 3 3 3 2 2 2" xfId="30316"/>
    <cellStyle name="40% - Accent6 22 3 3 3 2 3" xfId="22804"/>
    <cellStyle name="40% - Accent6 22 3 3 3 3" xfId="10510"/>
    <cellStyle name="40% - Accent6 22 3 3 3 3 2" xfId="26716"/>
    <cellStyle name="40% - Accent6 22 3 3 3 4" xfId="19038"/>
    <cellStyle name="40% - Accent6 22 3 3 4" xfId="3745"/>
    <cellStyle name="40% - Accent6 22 3 3 4 2" xfId="7455"/>
    <cellStyle name="40% - Accent6 22 3 3 4 2 2" xfId="14964"/>
    <cellStyle name="40% - Accent6 22 3 3 4 2 2 2" xfId="31170"/>
    <cellStyle name="40% - Accent6 22 3 3 4 2 3" xfId="23661"/>
    <cellStyle name="40% - Accent6 22 3 3 4 3" xfId="11355"/>
    <cellStyle name="40% - Accent6 22 3 3 4 3 2" xfId="27561"/>
    <cellStyle name="40% - Accent6 22 3 3 4 4" xfId="19956"/>
    <cellStyle name="40% - Accent6 22 3 3 5" xfId="4214"/>
    <cellStyle name="40% - Accent6 22 3 3 5 2" xfId="7884"/>
    <cellStyle name="40% - Accent6 22 3 3 5 2 2" xfId="15391"/>
    <cellStyle name="40% - Accent6 22 3 3 5 2 2 2" xfId="31597"/>
    <cellStyle name="40% - Accent6 22 3 3 5 2 3" xfId="24090"/>
    <cellStyle name="40% - Accent6 22 3 3 5 3" xfId="11777"/>
    <cellStyle name="40% - Accent6 22 3 3 5 3 2" xfId="27983"/>
    <cellStyle name="40% - Accent6 22 3 3 5 4" xfId="20420"/>
    <cellStyle name="40% - Accent6 22 3 3 6" xfId="4639"/>
    <cellStyle name="40% - Accent6 22 3 3 6 2" xfId="8309"/>
    <cellStyle name="40% - Accent6 22 3 3 6 2 2" xfId="15816"/>
    <cellStyle name="40% - Accent6 22 3 3 6 2 2 2" xfId="32022"/>
    <cellStyle name="40% - Accent6 22 3 3 6 2 3" xfId="24515"/>
    <cellStyle name="40% - Accent6 22 3 3 6 3" xfId="12202"/>
    <cellStyle name="40% - Accent6 22 3 3 6 3 2" xfId="28408"/>
    <cellStyle name="40% - Accent6 22 3 3 6 4" xfId="20845"/>
    <cellStyle name="40% - Accent6 22 3 3 7" xfId="5066"/>
    <cellStyle name="40% - Accent6 22 3 3 7 2" xfId="8732"/>
    <cellStyle name="40% - Accent6 22 3 3 7 2 2" xfId="16239"/>
    <cellStyle name="40% - Accent6 22 3 3 7 2 2 2" xfId="32445"/>
    <cellStyle name="40% - Accent6 22 3 3 7 2 3" xfId="24938"/>
    <cellStyle name="40% - Accent6 22 3 3 7 3" xfId="12624"/>
    <cellStyle name="40% - Accent6 22 3 3 7 3 2" xfId="28830"/>
    <cellStyle name="40% - Accent6 22 3 3 7 4" xfId="21272"/>
    <cellStyle name="40% - Accent6 22 3 3 8" xfId="5738"/>
    <cellStyle name="40% - Accent6 22 3 3 8 2" xfId="13253"/>
    <cellStyle name="40% - Accent6 22 3 3 8 2 2" xfId="29459"/>
    <cellStyle name="40% - Accent6 22 3 3 8 3" xfId="21944"/>
    <cellStyle name="40% - Accent6 22 3 3 9" xfId="9665"/>
    <cellStyle name="40% - Accent6 22 3 3 9 2" xfId="25871"/>
    <cellStyle name="40% - Accent6 22 3 4" xfId="2099"/>
    <cellStyle name="40% - Accent6 22 3 4 2" xfId="3012"/>
    <cellStyle name="40% - Accent6 22 3 4 2 2" xfId="6794"/>
    <cellStyle name="40% - Accent6 22 3 4 2 2 2" xfId="14305"/>
    <cellStyle name="40% - Accent6 22 3 4 2 2 2 2" xfId="30511"/>
    <cellStyle name="40% - Accent6 22 3 4 2 2 3" xfId="23000"/>
    <cellStyle name="40% - Accent6 22 3 4 2 3" xfId="10705"/>
    <cellStyle name="40% - Accent6 22 3 4 2 3 2" xfId="26911"/>
    <cellStyle name="40% - Accent6 22 3 4 2 4" xfId="19234"/>
    <cellStyle name="40% - Accent6 22 3 4 3" xfId="5938"/>
    <cellStyle name="40% - Accent6 22 3 4 3 2" xfId="13452"/>
    <cellStyle name="40% - Accent6 22 3 4 3 2 2" xfId="29658"/>
    <cellStyle name="40% - Accent6 22 3 4 3 3" xfId="22144"/>
    <cellStyle name="40% - Accent6 22 3 4 4" xfId="9861"/>
    <cellStyle name="40% - Accent6 22 3 4 4 2" xfId="26067"/>
    <cellStyle name="40% - Accent6 22 3 4 5" xfId="18388"/>
    <cellStyle name="40% - Accent6 22 3 5" xfId="2587"/>
    <cellStyle name="40% - Accent6 22 3 5 2" xfId="6371"/>
    <cellStyle name="40% - Accent6 22 3 5 2 2" xfId="13883"/>
    <cellStyle name="40% - Accent6 22 3 5 2 2 2" xfId="30089"/>
    <cellStyle name="40% - Accent6 22 3 5 2 3" xfId="22577"/>
    <cellStyle name="40% - Accent6 22 3 5 3" xfId="10283"/>
    <cellStyle name="40% - Accent6 22 3 5 3 2" xfId="26489"/>
    <cellStyle name="40% - Accent6 22 3 5 4" xfId="18811"/>
    <cellStyle name="40% - Accent6 22 3 6" xfId="3463"/>
    <cellStyle name="40% - Accent6 22 3 6 2" xfId="7221"/>
    <cellStyle name="40% - Accent6 22 3 6 2 2" xfId="14731"/>
    <cellStyle name="40% - Accent6 22 3 6 2 2 2" xfId="30937"/>
    <cellStyle name="40% - Accent6 22 3 6 2 3" xfId="23427"/>
    <cellStyle name="40% - Accent6 22 3 6 3" xfId="11128"/>
    <cellStyle name="40% - Accent6 22 3 6 3 2" xfId="27334"/>
    <cellStyle name="40% - Accent6 22 3 6 4" xfId="19681"/>
    <cellStyle name="40% - Accent6 22 3 7" xfId="3987"/>
    <cellStyle name="40% - Accent6 22 3 7 2" xfId="7657"/>
    <cellStyle name="40% - Accent6 22 3 7 2 2" xfId="15164"/>
    <cellStyle name="40% - Accent6 22 3 7 2 2 2" xfId="31370"/>
    <cellStyle name="40% - Accent6 22 3 7 2 3" xfId="23863"/>
    <cellStyle name="40% - Accent6 22 3 7 3" xfId="11550"/>
    <cellStyle name="40% - Accent6 22 3 7 3 2" xfId="27756"/>
    <cellStyle name="40% - Accent6 22 3 7 4" xfId="20193"/>
    <cellStyle name="40% - Accent6 22 3 8" xfId="4412"/>
    <cellStyle name="40% - Accent6 22 3 8 2" xfId="8082"/>
    <cellStyle name="40% - Accent6 22 3 8 2 2" xfId="15589"/>
    <cellStyle name="40% - Accent6 22 3 8 2 2 2" xfId="31795"/>
    <cellStyle name="40% - Accent6 22 3 8 2 3" xfId="24288"/>
    <cellStyle name="40% - Accent6 22 3 8 3" xfId="11975"/>
    <cellStyle name="40% - Accent6 22 3 8 3 2" xfId="28181"/>
    <cellStyle name="40% - Accent6 22 3 8 4" xfId="20618"/>
    <cellStyle name="40% - Accent6 22 3 9" xfId="4836"/>
    <cellStyle name="40% - Accent6 22 3 9 2" xfId="8505"/>
    <cellStyle name="40% - Accent6 22 3 9 2 2" xfId="16012"/>
    <cellStyle name="40% - Accent6 22 3 9 2 2 2" xfId="32218"/>
    <cellStyle name="40% - Accent6 22 3 9 2 3" xfId="24711"/>
    <cellStyle name="40% - Accent6 22 3 9 3" xfId="12397"/>
    <cellStyle name="40% - Accent6 22 3 9 3 2" xfId="28603"/>
    <cellStyle name="40% - Accent6 22 3 9 4" xfId="21042"/>
    <cellStyle name="40% - Accent6 22 4" xfId="551"/>
    <cellStyle name="40% - Accent6 22 4 10" xfId="9461"/>
    <cellStyle name="40% - Accent6 22 4 10 2" xfId="25667"/>
    <cellStyle name="40% - Accent6 22 4 11" xfId="17979"/>
    <cellStyle name="40% - Accent6 22 4 2" xfId="1884"/>
    <cellStyle name="40% - Accent6 22 4 2 10" xfId="18191"/>
    <cellStyle name="40% - Accent6 22 4 2 2" xfId="2393"/>
    <cellStyle name="40% - Accent6 22 4 2 2 2" xfId="3240"/>
    <cellStyle name="40% - Accent6 22 4 2 2 2 2" xfId="7022"/>
    <cellStyle name="40% - Accent6 22 4 2 2 2 2 2" xfId="14533"/>
    <cellStyle name="40% - Accent6 22 4 2 2 2 2 2 2" xfId="30739"/>
    <cellStyle name="40% - Accent6 22 4 2 2 2 2 3" xfId="23228"/>
    <cellStyle name="40% - Accent6 22 4 2 2 2 3" xfId="10933"/>
    <cellStyle name="40% - Accent6 22 4 2 2 2 3 2" xfId="27139"/>
    <cellStyle name="40% - Accent6 22 4 2 2 2 4" xfId="19462"/>
    <cellStyle name="40% - Accent6 22 4 2 2 3" xfId="6177"/>
    <cellStyle name="40% - Accent6 22 4 2 2 3 2" xfId="13689"/>
    <cellStyle name="40% - Accent6 22 4 2 2 3 2 2" xfId="29895"/>
    <cellStyle name="40% - Accent6 22 4 2 2 3 3" xfId="22383"/>
    <cellStyle name="40% - Accent6 22 4 2 2 4" xfId="10089"/>
    <cellStyle name="40% - Accent6 22 4 2 2 4 2" xfId="26295"/>
    <cellStyle name="40% - Accent6 22 4 2 2 5" xfId="18617"/>
    <cellStyle name="40% - Accent6 22 4 2 3" xfId="2815"/>
    <cellStyle name="40% - Accent6 22 4 2 3 2" xfId="6599"/>
    <cellStyle name="40% - Accent6 22 4 2 3 2 2" xfId="14111"/>
    <cellStyle name="40% - Accent6 22 4 2 3 2 2 2" xfId="30317"/>
    <cellStyle name="40% - Accent6 22 4 2 3 2 3" xfId="22805"/>
    <cellStyle name="40% - Accent6 22 4 2 3 3" xfId="10511"/>
    <cellStyle name="40% - Accent6 22 4 2 3 3 2" xfId="26717"/>
    <cellStyle name="40% - Accent6 22 4 2 3 4" xfId="19039"/>
    <cellStyle name="40% - Accent6 22 4 2 4" xfId="3746"/>
    <cellStyle name="40% - Accent6 22 4 2 4 2" xfId="7456"/>
    <cellStyle name="40% - Accent6 22 4 2 4 2 2" xfId="14965"/>
    <cellStyle name="40% - Accent6 22 4 2 4 2 2 2" xfId="31171"/>
    <cellStyle name="40% - Accent6 22 4 2 4 2 3" xfId="23662"/>
    <cellStyle name="40% - Accent6 22 4 2 4 3" xfId="11356"/>
    <cellStyle name="40% - Accent6 22 4 2 4 3 2" xfId="27562"/>
    <cellStyle name="40% - Accent6 22 4 2 4 4" xfId="19957"/>
    <cellStyle name="40% - Accent6 22 4 2 5" xfId="4215"/>
    <cellStyle name="40% - Accent6 22 4 2 5 2" xfId="7885"/>
    <cellStyle name="40% - Accent6 22 4 2 5 2 2" xfId="15392"/>
    <cellStyle name="40% - Accent6 22 4 2 5 2 2 2" xfId="31598"/>
    <cellStyle name="40% - Accent6 22 4 2 5 2 3" xfId="24091"/>
    <cellStyle name="40% - Accent6 22 4 2 5 3" xfId="11778"/>
    <cellStyle name="40% - Accent6 22 4 2 5 3 2" xfId="27984"/>
    <cellStyle name="40% - Accent6 22 4 2 5 4" xfId="20421"/>
    <cellStyle name="40% - Accent6 22 4 2 6" xfId="4640"/>
    <cellStyle name="40% - Accent6 22 4 2 6 2" xfId="8310"/>
    <cellStyle name="40% - Accent6 22 4 2 6 2 2" xfId="15817"/>
    <cellStyle name="40% - Accent6 22 4 2 6 2 2 2" xfId="32023"/>
    <cellStyle name="40% - Accent6 22 4 2 6 2 3" xfId="24516"/>
    <cellStyle name="40% - Accent6 22 4 2 6 3" xfId="12203"/>
    <cellStyle name="40% - Accent6 22 4 2 6 3 2" xfId="28409"/>
    <cellStyle name="40% - Accent6 22 4 2 6 4" xfId="20846"/>
    <cellStyle name="40% - Accent6 22 4 2 7" xfId="5067"/>
    <cellStyle name="40% - Accent6 22 4 2 7 2" xfId="8733"/>
    <cellStyle name="40% - Accent6 22 4 2 7 2 2" xfId="16240"/>
    <cellStyle name="40% - Accent6 22 4 2 7 2 2 2" xfId="32446"/>
    <cellStyle name="40% - Accent6 22 4 2 7 2 3" xfId="24939"/>
    <cellStyle name="40% - Accent6 22 4 2 7 3" xfId="12625"/>
    <cellStyle name="40% - Accent6 22 4 2 7 3 2" xfId="28831"/>
    <cellStyle name="40% - Accent6 22 4 2 7 4" xfId="21273"/>
    <cellStyle name="40% - Accent6 22 4 2 8" xfId="5739"/>
    <cellStyle name="40% - Accent6 22 4 2 8 2" xfId="13254"/>
    <cellStyle name="40% - Accent6 22 4 2 8 2 2" xfId="29460"/>
    <cellStyle name="40% - Accent6 22 4 2 8 3" xfId="21945"/>
    <cellStyle name="40% - Accent6 22 4 2 9" xfId="9666"/>
    <cellStyle name="40% - Accent6 22 4 2 9 2" xfId="25872"/>
    <cellStyle name="40% - Accent6 22 4 3" xfId="2122"/>
    <cellStyle name="40% - Accent6 22 4 3 2" xfId="3035"/>
    <cellStyle name="40% - Accent6 22 4 3 2 2" xfId="6817"/>
    <cellStyle name="40% - Accent6 22 4 3 2 2 2" xfId="14328"/>
    <cellStyle name="40% - Accent6 22 4 3 2 2 2 2" xfId="30534"/>
    <cellStyle name="40% - Accent6 22 4 3 2 2 3" xfId="23023"/>
    <cellStyle name="40% - Accent6 22 4 3 2 3" xfId="10728"/>
    <cellStyle name="40% - Accent6 22 4 3 2 3 2" xfId="26934"/>
    <cellStyle name="40% - Accent6 22 4 3 2 4" xfId="19257"/>
    <cellStyle name="40% - Accent6 22 4 3 3" xfId="5961"/>
    <cellStyle name="40% - Accent6 22 4 3 3 2" xfId="13475"/>
    <cellStyle name="40% - Accent6 22 4 3 3 2 2" xfId="29681"/>
    <cellStyle name="40% - Accent6 22 4 3 3 3" xfId="22167"/>
    <cellStyle name="40% - Accent6 22 4 3 4" xfId="9884"/>
    <cellStyle name="40% - Accent6 22 4 3 4 2" xfId="26090"/>
    <cellStyle name="40% - Accent6 22 4 3 5" xfId="18411"/>
    <cellStyle name="40% - Accent6 22 4 4" xfId="2610"/>
    <cellStyle name="40% - Accent6 22 4 4 2" xfId="6394"/>
    <cellStyle name="40% - Accent6 22 4 4 2 2" xfId="13906"/>
    <cellStyle name="40% - Accent6 22 4 4 2 2 2" xfId="30112"/>
    <cellStyle name="40% - Accent6 22 4 4 2 3" xfId="22600"/>
    <cellStyle name="40% - Accent6 22 4 4 3" xfId="10306"/>
    <cellStyle name="40% - Accent6 22 4 4 3 2" xfId="26512"/>
    <cellStyle name="40% - Accent6 22 4 4 4" xfId="18834"/>
    <cellStyle name="40% - Accent6 22 4 5" xfId="3486"/>
    <cellStyle name="40% - Accent6 22 4 5 2" xfId="7244"/>
    <cellStyle name="40% - Accent6 22 4 5 2 2" xfId="14754"/>
    <cellStyle name="40% - Accent6 22 4 5 2 2 2" xfId="30960"/>
    <cellStyle name="40% - Accent6 22 4 5 2 3" xfId="23450"/>
    <cellStyle name="40% - Accent6 22 4 5 3" xfId="11151"/>
    <cellStyle name="40% - Accent6 22 4 5 3 2" xfId="27357"/>
    <cellStyle name="40% - Accent6 22 4 5 4" xfId="19704"/>
    <cellStyle name="40% - Accent6 22 4 6" xfId="4010"/>
    <cellStyle name="40% - Accent6 22 4 6 2" xfId="7680"/>
    <cellStyle name="40% - Accent6 22 4 6 2 2" xfId="15187"/>
    <cellStyle name="40% - Accent6 22 4 6 2 2 2" xfId="31393"/>
    <cellStyle name="40% - Accent6 22 4 6 2 3" xfId="23886"/>
    <cellStyle name="40% - Accent6 22 4 6 3" xfId="11573"/>
    <cellStyle name="40% - Accent6 22 4 6 3 2" xfId="27779"/>
    <cellStyle name="40% - Accent6 22 4 6 4" xfId="20216"/>
    <cellStyle name="40% - Accent6 22 4 7" xfId="4435"/>
    <cellStyle name="40% - Accent6 22 4 7 2" xfId="8105"/>
    <cellStyle name="40% - Accent6 22 4 7 2 2" xfId="15612"/>
    <cellStyle name="40% - Accent6 22 4 7 2 2 2" xfId="31818"/>
    <cellStyle name="40% - Accent6 22 4 7 2 3" xfId="24311"/>
    <cellStyle name="40% - Accent6 22 4 7 3" xfId="11998"/>
    <cellStyle name="40% - Accent6 22 4 7 3 2" xfId="28204"/>
    <cellStyle name="40% - Accent6 22 4 7 4" xfId="20641"/>
    <cellStyle name="40% - Accent6 22 4 8" xfId="4860"/>
    <cellStyle name="40% - Accent6 22 4 8 2" xfId="8528"/>
    <cellStyle name="40% - Accent6 22 4 8 2 2" xfId="16035"/>
    <cellStyle name="40% - Accent6 22 4 8 2 2 2" xfId="32241"/>
    <cellStyle name="40% - Accent6 22 4 8 2 3" xfId="24734"/>
    <cellStyle name="40% - Accent6 22 4 8 3" xfId="12420"/>
    <cellStyle name="40% - Accent6 22 4 8 3 2" xfId="28626"/>
    <cellStyle name="40% - Accent6 22 4 8 4" xfId="21066"/>
    <cellStyle name="40% - Accent6 22 4 9" xfId="5346"/>
    <cellStyle name="40% - Accent6 22 4 9 2" xfId="12895"/>
    <cellStyle name="40% - Accent6 22 4 9 2 2" xfId="29101"/>
    <cellStyle name="40% - Accent6 22 4 9 3" xfId="21552"/>
    <cellStyle name="40% - Accent6 22 5" xfId="1460"/>
    <cellStyle name="40% - Accent6 22 6" xfId="1885"/>
    <cellStyle name="40% - Accent6 22 6 10" xfId="18192"/>
    <cellStyle name="40% - Accent6 22 6 2" xfId="2394"/>
    <cellStyle name="40% - Accent6 22 6 2 2" xfId="3241"/>
    <cellStyle name="40% - Accent6 22 6 2 2 2" xfId="7023"/>
    <cellStyle name="40% - Accent6 22 6 2 2 2 2" xfId="14534"/>
    <cellStyle name="40% - Accent6 22 6 2 2 2 2 2" xfId="30740"/>
    <cellStyle name="40% - Accent6 22 6 2 2 2 3" xfId="23229"/>
    <cellStyle name="40% - Accent6 22 6 2 2 3" xfId="10934"/>
    <cellStyle name="40% - Accent6 22 6 2 2 3 2" xfId="27140"/>
    <cellStyle name="40% - Accent6 22 6 2 2 4" xfId="19463"/>
    <cellStyle name="40% - Accent6 22 6 2 3" xfId="6178"/>
    <cellStyle name="40% - Accent6 22 6 2 3 2" xfId="13690"/>
    <cellStyle name="40% - Accent6 22 6 2 3 2 2" xfId="29896"/>
    <cellStyle name="40% - Accent6 22 6 2 3 3" xfId="22384"/>
    <cellStyle name="40% - Accent6 22 6 2 4" xfId="10090"/>
    <cellStyle name="40% - Accent6 22 6 2 4 2" xfId="26296"/>
    <cellStyle name="40% - Accent6 22 6 2 5" xfId="18618"/>
    <cellStyle name="40% - Accent6 22 6 3" xfId="2816"/>
    <cellStyle name="40% - Accent6 22 6 3 2" xfId="6600"/>
    <cellStyle name="40% - Accent6 22 6 3 2 2" xfId="14112"/>
    <cellStyle name="40% - Accent6 22 6 3 2 2 2" xfId="30318"/>
    <cellStyle name="40% - Accent6 22 6 3 2 3" xfId="22806"/>
    <cellStyle name="40% - Accent6 22 6 3 3" xfId="10512"/>
    <cellStyle name="40% - Accent6 22 6 3 3 2" xfId="26718"/>
    <cellStyle name="40% - Accent6 22 6 3 4" xfId="19040"/>
    <cellStyle name="40% - Accent6 22 6 4" xfId="3747"/>
    <cellStyle name="40% - Accent6 22 6 4 2" xfId="7457"/>
    <cellStyle name="40% - Accent6 22 6 4 2 2" xfId="14966"/>
    <cellStyle name="40% - Accent6 22 6 4 2 2 2" xfId="31172"/>
    <cellStyle name="40% - Accent6 22 6 4 2 3" xfId="23663"/>
    <cellStyle name="40% - Accent6 22 6 4 3" xfId="11357"/>
    <cellStyle name="40% - Accent6 22 6 4 3 2" xfId="27563"/>
    <cellStyle name="40% - Accent6 22 6 4 4" xfId="19958"/>
    <cellStyle name="40% - Accent6 22 6 5" xfId="4216"/>
    <cellStyle name="40% - Accent6 22 6 5 2" xfId="7886"/>
    <cellStyle name="40% - Accent6 22 6 5 2 2" xfId="15393"/>
    <cellStyle name="40% - Accent6 22 6 5 2 2 2" xfId="31599"/>
    <cellStyle name="40% - Accent6 22 6 5 2 3" xfId="24092"/>
    <cellStyle name="40% - Accent6 22 6 5 3" xfId="11779"/>
    <cellStyle name="40% - Accent6 22 6 5 3 2" xfId="27985"/>
    <cellStyle name="40% - Accent6 22 6 5 4" xfId="20422"/>
    <cellStyle name="40% - Accent6 22 6 6" xfId="4641"/>
    <cellStyle name="40% - Accent6 22 6 6 2" xfId="8311"/>
    <cellStyle name="40% - Accent6 22 6 6 2 2" xfId="15818"/>
    <cellStyle name="40% - Accent6 22 6 6 2 2 2" xfId="32024"/>
    <cellStyle name="40% - Accent6 22 6 6 2 3" xfId="24517"/>
    <cellStyle name="40% - Accent6 22 6 6 3" xfId="12204"/>
    <cellStyle name="40% - Accent6 22 6 6 3 2" xfId="28410"/>
    <cellStyle name="40% - Accent6 22 6 6 4" xfId="20847"/>
    <cellStyle name="40% - Accent6 22 6 7" xfId="5068"/>
    <cellStyle name="40% - Accent6 22 6 7 2" xfId="8734"/>
    <cellStyle name="40% - Accent6 22 6 7 2 2" xfId="16241"/>
    <cellStyle name="40% - Accent6 22 6 7 2 2 2" xfId="32447"/>
    <cellStyle name="40% - Accent6 22 6 7 2 3" xfId="24940"/>
    <cellStyle name="40% - Accent6 22 6 7 3" xfId="12626"/>
    <cellStyle name="40% - Accent6 22 6 7 3 2" xfId="28832"/>
    <cellStyle name="40% - Accent6 22 6 7 4" xfId="21274"/>
    <cellStyle name="40% - Accent6 22 6 8" xfId="5740"/>
    <cellStyle name="40% - Accent6 22 6 8 2" xfId="13255"/>
    <cellStyle name="40% - Accent6 22 6 8 2 2" xfId="29461"/>
    <cellStyle name="40% - Accent6 22 6 8 3" xfId="21946"/>
    <cellStyle name="40% - Accent6 22 6 9" xfId="9667"/>
    <cellStyle name="40% - Accent6 22 6 9 2" xfId="25873"/>
    <cellStyle name="40% - Accent6 22 7" xfId="2055"/>
    <cellStyle name="40% - Accent6 22 7 2" xfId="2968"/>
    <cellStyle name="40% - Accent6 22 7 2 2" xfId="6750"/>
    <cellStyle name="40% - Accent6 22 7 2 2 2" xfId="14261"/>
    <cellStyle name="40% - Accent6 22 7 2 2 2 2" xfId="30467"/>
    <cellStyle name="40% - Accent6 22 7 2 2 3" xfId="22956"/>
    <cellStyle name="40% - Accent6 22 7 2 3" xfId="10661"/>
    <cellStyle name="40% - Accent6 22 7 2 3 2" xfId="26867"/>
    <cellStyle name="40% - Accent6 22 7 2 4" xfId="19190"/>
    <cellStyle name="40% - Accent6 22 7 3" xfId="5894"/>
    <cellStyle name="40% - Accent6 22 7 3 2" xfId="13408"/>
    <cellStyle name="40% - Accent6 22 7 3 2 2" xfId="29614"/>
    <cellStyle name="40% - Accent6 22 7 3 3" xfId="22100"/>
    <cellStyle name="40% - Accent6 22 7 4" xfId="9817"/>
    <cellStyle name="40% - Accent6 22 7 4 2" xfId="26023"/>
    <cellStyle name="40% - Accent6 22 7 5" xfId="18344"/>
    <cellStyle name="40% - Accent6 22 8" xfId="2543"/>
    <cellStyle name="40% - Accent6 22 8 2" xfId="6327"/>
    <cellStyle name="40% - Accent6 22 8 2 2" xfId="13839"/>
    <cellStyle name="40% - Accent6 22 8 2 2 2" xfId="30045"/>
    <cellStyle name="40% - Accent6 22 8 2 3" xfId="22533"/>
    <cellStyle name="40% - Accent6 22 8 3" xfId="10239"/>
    <cellStyle name="40% - Accent6 22 8 3 2" xfId="26445"/>
    <cellStyle name="40% - Accent6 22 8 4" xfId="18767"/>
    <cellStyle name="40% - Accent6 22 9" xfId="3419"/>
    <cellStyle name="40% - Accent6 22 9 2" xfId="7177"/>
    <cellStyle name="40% - Accent6 22 9 2 2" xfId="14687"/>
    <cellStyle name="40% - Accent6 22 9 2 2 2" xfId="30893"/>
    <cellStyle name="40% - Accent6 22 9 2 3" xfId="23383"/>
    <cellStyle name="40% - Accent6 22 9 3" xfId="11084"/>
    <cellStyle name="40% - Accent6 22 9 3 2" xfId="27290"/>
    <cellStyle name="40% - Accent6 22 9 4" xfId="19637"/>
    <cellStyle name="40% - Accent6 23" xfId="775"/>
    <cellStyle name="40% - Accent6 24" xfId="1811"/>
    <cellStyle name="40% - Accent6 24 10" xfId="18118"/>
    <cellStyle name="40% - Accent6 24 2" xfId="2320"/>
    <cellStyle name="40% - Accent6 24 2 2" xfId="3167"/>
    <cellStyle name="40% - Accent6 24 2 2 2" xfId="6949"/>
    <cellStyle name="40% - Accent6 24 2 2 2 2" xfId="14460"/>
    <cellStyle name="40% - Accent6 24 2 2 2 2 2" xfId="30666"/>
    <cellStyle name="40% - Accent6 24 2 2 2 3" xfId="23155"/>
    <cellStyle name="40% - Accent6 24 2 2 3" xfId="10860"/>
    <cellStyle name="40% - Accent6 24 2 2 3 2" xfId="27066"/>
    <cellStyle name="40% - Accent6 24 2 2 4" xfId="19389"/>
    <cellStyle name="40% - Accent6 24 2 3" xfId="6104"/>
    <cellStyle name="40% - Accent6 24 2 3 2" xfId="13616"/>
    <cellStyle name="40% - Accent6 24 2 3 2 2" xfId="29822"/>
    <cellStyle name="40% - Accent6 24 2 3 3" xfId="22310"/>
    <cellStyle name="40% - Accent6 24 2 4" xfId="10016"/>
    <cellStyle name="40% - Accent6 24 2 4 2" xfId="26222"/>
    <cellStyle name="40% - Accent6 24 2 5" xfId="18544"/>
    <cellStyle name="40% - Accent6 24 3" xfId="2742"/>
    <cellStyle name="40% - Accent6 24 3 2" xfId="6526"/>
    <cellStyle name="40% - Accent6 24 3 2 2" xfId="14038"/>
    <cellStyle name="40% - Accent6 24 3 2 2 2" xfId="30244"/>
    <cellStyle name="40% - Accent6 24 3 2 3" xfId="22732"/>
    <cellStyle name="40% - Accent6 24 3 3" xfId="10438"/>
    <cellStyle name="40% - Accent6 24 3 3 2" xfId="26644"/>
    <cellStyle name="40% - Accent6 24 3 4" xfId="18966"/>
    <cellStyle name="40% - Accent6 24 4" xfId="3673"/>
    <cellStyle name="40% - Accent6 24 4 2" xfId="7383"/>
    <cellStyle name="40% - Accent6 24 4 2 2" xfId="14892"/>
    <cellStyle name="40% - Accent6 24 4 2 2 2" xfId="31098"/>
    <cellStyle name="40% - Accent6 24 4 2 3" xfId="23589"/>
    <cellStyle name="40% - Accent6 24 4 3" xfId="11283"/>
    <cellStyle name="40% - Accent6 24 4 3 2" xfId="27489"/>
    <cellStyle name="40% - Accent6 24 4 4" xfId="19884"/>
    <cellStyle name="40% - Accent6 24 5" xfId="4142"/>
    <cellStyle name="40% - Accent6 24 5 2" xfId="7812"/>
    <cellStyle name="40% - Accent6 24 5 2 2" xfId="15319"/>
    <cellStyle name="40% - Accent6 24 5 2 2 2" xfId="31525"/>
    <cellStyle name="40% - Accent6 24 5 2 3" xfId="24018"/>
    <cellStyle name="40% - Accent6 24 5 3" xfId="11705"/>
    <cellStyle name="40% - Accent6 24 5 3 2" xfId="27911"/>
    <cellStyle name="40% - Accent6 24 5 4" xfId="20348"/>
    <cellStyle name="40% - Accent6 24 6" xfId="4567"/>
    <cellStyle name="40% - Accent6 24 6 2" xfId="8237"/>
    <cellStyle name="40% - Accent6 24 6 2 2" xfId="15744"/>
    <cellStyle name="40% - Accent6 24 6 2 2 2" xfId="31950"/>
    <cellStyle name="40% - Accent6 24 6 2 3" xfId="24443"/>
    <cellStyle name="40% - Accent6 24 6 3" xfId="12130"/>
    <cellStyle name="40% - Accent6 24 6 3 2" xfId="28336"/>
    <cellStyle name="40% - Accent6 24 6 4" xfId="20773"/>
    <cellStyle name="40% - Accent6 24 7" xfId="4994"/>
    <cellStyle name="40% - Accent6 24 7 2" xfId="8660"/>
    <cellStyle name="40% - Accent6 24 7 2 2" xfId="16167"/>
    <cellStyle name="40% - Accent6 24 7 2 2 2" xfId="32373"/>
    <cellStyle name="40% - Accent6 24 7 2 3" xfId="24866"/>
    <cellStyle name="40% - Accent6 24 7 3" xfId="12552"/>
    <cellStyle name="40% - Accent6 24 7 3 2" xfId="28758"/>
    <cellStyle name="40% - Accent6 24 7 4" xfId="21200"/>
    <cellStyle name="40% - Accent6 24 8" xfId="5666"/>
    <cellStyle name="40% - Accent6 24 8 2" xfId="13181"/>
    <cellStyle name="40% - Accent6 24 8 2 2" xfId="29387"/>
    <cellStyle name="40% - Accent6 24 8 3" xfId="21872"/>
    <cellStyle name="40% - Accent6 24 9" xfId="9593"/>
    <cellStyle name="40% - Accent6 24 9 2" xfId="25799"/>
    <cellStyle name="40% - Accent6 25" xfId="225"/>
    <cellStyle name="40% - Accent6 3" xfId="238"/>
    <cellStyle name="40% - Accent6 3 2" xfId="1473"/>
    <cellStyle name="40% - Accent6 3 3" xfId="762"/>
    <cellStyle name="40% - Accent6 4" xfId="239"/>
    <cellStyle name="40% - Accent6 4 2" xfId="1474"/>
    <cellStyle name="40% - Accent6 4 3" xfId="761"/>
    <cellStyle name="40% - Accent6 5" xfId="240"/>
    <cellStyle name="40% - Accent6 5 2" xfId="1475"/>
    <cellStyle name="40% - Accent6 5 3" xfId="760"/>
    <cellStyle name="40% - Accent6 6" xfId="241"/>
    <cellStyle name="40% - Accent6 6 2" xfId="1476"/>
    <cellStyle name="40% - Accent6 6 3" xfId="759"/>
    <cellStyle name="40% - Accent6 7" xfId="242"/>
    <cellStyle name="40% - Accent6 7 2" xfId="1477"/>
    <cellStyle name="40% - Accent6 7 3" xfId="758"/>
    <cellStyle name="40% - Accent6 8" xfId="243"/>
    <cellStyle name="40% - Accent6 8 2" xfId="1478"/>
    <cellStyle name="40% - Accent6 8 3" xfId="757"/>
    <cellStyle name="40% - Accent6 9" xfId="244"/>
    <cellStyle name="40% - Accent6 9 2" xfId="1479"/>
    <cellStyle name="40% - Accent6 9 3" xfId="756"/>
    <cellStyle name="60% - Accent1" xfId="16838" builtinId="32" customBuiltin="1"/>
    <cellStyle name="60% - Accent1 2" xfId="404"/>
    <cellStyle name="60% - Accent1 2 2" xfId="999"/>
    <cellStyle name="60% - Accent1 3" xfId="458"/>
    <cellStyle name="60% - Accent1 3 2" xfId="1480"/>
    <cellStyle name="60% - Accent1 4" xfId="755"/>
    <cellStyle name="60% - Accent1 5" xfId="245"/>
    <cellStyle name="60% - Accent2" xfId="16842" builtinId="36" customBuiltin="1"/>
    <cellStyle name="60% - Accent2 2" xfId="405"/>
    <cellStyle name="60% - Accent2 2 2" xfId="1000"/>
    <cellStyle name="60% - Accent2 3" xfId="462"/>
    <cellStyle name="60% - Accent2 3 2" xfId="1481"/>
    <cellStyle name="60% - Accent2 4" xfId="754"/>
    <cellStyle name="60% - Accent2 5" xfId="246"/>
    <cellStyle name="60% - Accent3" xfId="16846" builtinId="40" customBuiltin="1"/>
    <cellStyle name="60% - Accent3 2" xfId="406"/>
    <cellStyle name="60% - Accent3 2 2" xfId="1001"/>
    <cellStyle name="60% - Accent3 3" xfId="466"/>
    <cellStyle name="60% - Accent3 3 2" xfId="1482"/>
    <cellStyle name="60% - Accent3 4" xfId="753"/>
    <cellStyle name="60% - Accent3 5" xfId="247"/>
    <cellStyle name="60% - Accent4" xfId="16850" builtinId="44" customBuiltin="1"/>
    <cellStyle name="60% - Accent4 2" xfId="407"/>
    <cellStyle name="60% - Accent4 2 2" xfId="1002"/>
    <cellStyle name="60% - Accent4 3" xfId="470"/>
    <cellStyle name="60% - Accent4 3 2" xfId="1483"/>
    <cellStyle name="60% - Accent4 4" xfId="752"/>
    <cellStyle name="60% - Accent4 5" xfId="248"/>
    <cellStyle name="60% - Accent5" xfId="16854" builtinId="48" customBuiltin="1"/>
    <cellStyle name="60% - Accent5 2" xfId="408"/>
    <cellStyle name="60% - Accent5 2 2" xfId="1003"/>
    <cellStyle name="60% - Accent5 3" xfId="474"/>
    <cellStyle name="60% - Accent5 3 2" xfId="1484"/>
    <cellStyle name="60% - Accent5 4" xfId="751"/>
    <cellStyle name="60% - Accent5 5" xfId="249"/>
    <cellStyle name="60% - Accent6" xfId="16858" builtinId="52" customBuiltin="1"/>
    <cellStyle name="60% - Accent6 2" xfId="409"/>
    <cellStyle name="60% - Accent6 2 2" xfId="1004"/>
    <cellStyle name="60% - Accent6 3" xfId="478"/>
    <cellStyle name="60% - Accent6 3 2" xfId="1485"/>
    <cellStyle name="60% - Accent6 4" xfId="750"/>
    <cellStyle name="60% - Accent6 5" xfId="250"/>
    <cellStyle name="Accent1" xfId="16835" builtinId="29" customBuiltin="1"/>
    <cellStyle name="Accent1 2" xfId="410"/>
    <cellStyle name="Accent1 2 2" xfId="1005"/>
    <cellStyle name="Accent1 3" xfId="455"/>
    <cellStyle name="Accent1 3 2" xfId="1486"/>
    <cellStyle name="Accent1 4" xfId="749"/>
    <cellStyle name="Accent1 5" xfId="251"/>
    <cellStyle name="Accent2" xfId="16839" builtinId="33" customBuiltin="1"/>
    <cellStyle name="Accent2 2" xfId="411"/>
    <cellStyle name="Accent2 2 2" xfId="1006"/>
    <cellStyle name="Accent2 3" xfId="459"/>
    <cellStyle name="Accent2 3 2" xfId="1487"/>
    <cellStyle name="Accent2 4" xfId="748"/>
    <cellStyle name="Accent2 5" xfId="252"/>
    <cellStyle name="Accent3" xfId="16843" builtinId="37" customBuiltin="1"/>
    <cellStyle name="Accent3 2" xfId="412"/>
    <cellStyle name="Accent3 2 2" xfId="1007"/>
    <cellStyle name="Accent3 3" xfId="463"/>
    <cellStyle name="Accent3 3 2" xfId="1488"/>
    <cellStyle name="Accent3 4" xfId="747"/>
    <cellStyle name="Accent3 5" xfId="253"/>
    <cellStyle name="Accent4" xfId="16847" builtinId="41" customBuiltin="1"/>
    <cellStyle name="Accent4 2" xfId="413"/>
    <cellStyle name="Accent4 2 2" xfId="1008"/>
    <cellStyle name="Accent4 3" xfId="467"/>
    <cellStyle name="Accent4 3 2" xfId="1489"/>
    <cellStyle name="Accent4 4" xfId="746"/>
    <cellStyle name="Accent4 5" xfId="254"/>
    <cellStyle name="Accent5" xfId="16851" builtinId="45" customBuiltin="1"/>
    <cellStyle name="Accent5 2" xfId="414"/>
    <cellStyle name="Accent5 2 2" xfId="1009"/>
    <cellStyle name="Accent5 3" xfId="471"/>
    <cellStyle name="Accent5 3 2" xfId="1490"/>
    <cellStyle name="Accent5 4" xfId="745"/>
    <cellStyle name="Accent5 5" xfId="255"/>
    <cellStyle name="Accent6" xfId="16855" builtinId="49" customBuiltin="1"/>
    <cellStyle name="Accent6 2" xfId="415"/>
    <cellStyle name="Accent6 2 2" xfId="1010"/>
    <cellStyle name="Accent6 3" xfId="475"/>
    <cellStyle name="Accent6 3 2" xfId="1491"/>
    <cellStyle name="Accent6 4" xfId="744"/>
    <cellStyle name="Accent6 5" xfId="256"/>
    <cellStyle name="ActivityPivotData" xfId="257"/>
    <cellStyle name="ActivityPivotData 2" xfId="374"/>
    <cellStyle name="ActivityPivotData 2 2" xfId="1144"/>
    <cellStyle name="ActivityPivotData 2 2 2" xfId="16866"/>
    <cellStyle name="ActivityPivotData 2 3" xfId="1011"/>
    <cellStyle name="ActivityPivotData 2 3 2" xfId="16867"/>
    <cellStyle name="ActivityPivotData 2 4" xfId="1793"/>
    <cellStyle name="ActivityPivotData 2 4 2" xfId="16868"/>
    <cellStyle name="ActivityPivotData 2 5" xfId="16865"/>
    <cellStyle name="ActivityPivotData 3" xfId="358"/>
    <cellStyle name="ActivityPivotData 3 2" xfId="1142"/>
    <cellStyle name="ActivityPivotData 3 2 2" xfId="1570"/>
    <cellStyle name="ActivityPivotData 3 2 2 2" xfId="16871"/>
    <cellStyle name="ActivityPivotData 3 2 3" xfId="16870"/>
    <cellStyle name="ActivityPivotData 3 3" xfId="1049"/>
    <cellStyle name="ActivityPivotData 3 3 2" xfId="16872"/>
    <cellStyle name="ActivityPivotData 3 4" xfId="1886"/>
    <cellStyle name="ActivityPivotData 3 4 2" xfId="16873"/>
    <cellStyle name="ActivityPivotData 3 5" xfId="16869"/>
    <cellStyle name="ActivityPivotData 4" xfId="600"/>
    <cellStyle name="ActivityPivotData 4 2" xfId="1145"/>
    <cellStyle name="ActivityPivotData 4 2 2" xfId="16875"/>
    <cellStyle name="ActivityPivotData 4 3" xfId="1069"/>
    <cellStyle name="ActivityPivotData 4 3 2" xfId="16876"/>
    <cellStyle name="ActivityPivotData 4 4" xfId="16874"/>
    <cellStyle name="ActivityPivotData 5" xfId="1108"/>
    <cellStyle name="ActivityPivotData 5 2" xfId="1146"/>
    <cellStyle name="ActivityPivotData 5 2 2" xfId="16878"/>
    <cellStyle name="ActivityPivotData 5 3" xfId="16877"/>
    <cellStyle name="ActivityPivotData 6" xfId="1143"/>
    <cellStyle name="ActivityPivotData 6 2" xfId="1571"/>
    <cellStyle name="ActivityPivotData 6 2 2" xfId="16880"/>
    <cellStyle name="ActivityPivotData 6 3" xfId="16879"/>
    <cellStyle name="ActivityPivotData 7" xfId="1547"/>
    <cellStyle name="ActivityPivotData 7 2" xfId="1605"/>
    <cellStyle name="ActivityPivotData 7 2 2" xfId="16882"/>
    <cellStyle name="ActivityPivotData 7 3" xfId="16881"/>
    <cellStyle name="ActivityPivotData 8" xfId="743"/>
    <cellStyle name="ActivityPivotData 8 2" xfId="16883"/>
    <cellStyle name="ActivityPivotData 9" xfId="16864"/>
    <cellStyle name="Bad" xfId="16824" builtinId="27" customBuiltin="1"/>
    <cellStyle name="Bad 2" xfId="416"/>
    <cellStyle name="Bad 2 2" xfId="1012"/>
    <cellStyle name="Bad 3" xfId="444"/>
    <cellStyle name="Bad 3 2" xfId="1492"/>
    <cellStyle name="Bad 4" xfId="742"/>
    <cellStyle name="Bad 5" xfId="258"/>
    <cellStyle name="Big Purple" xfId="259"/>
    <cellStyle name="Big Purple 2" xfId="1050"/>
    <cellStyle name="Big Purple 3" xfId="1109"/>
    <cellStyle name="Big Purple 4" xfId="741"/>
    <cellStyle name="Calculation" xfId="16828" builtinId="22" customBuiltin="1"/>
    <cellStyle name="Calculation 2" xfId="417"/>
    <cellStyle name="Calculation 2 2" xfId="1013"/>
    <cellStyle name="Calculation 3" xfId="448"/>
    <cellStyle name="Calculation 3 2" xfId="1494"/>
    <cellStyle name="Calculation 4" xfId="740"/>
    <cellStyle name="Calculation 5" xfId="260"/>
    <cellStyle name="CAPivotActivity" xfId="261"/>
    <cellStyle name="CAPivotActivity 2" xfId="375"/>
    <cellStyle name="CAPivotActivity 2 2" xfId="1147"/>
    <cellStyle name="CAPivotActivity 2 2 2" xfId="16886"/>
    <cellStyle name="CAPivotActivity 2 3" xfId="1014"/>
    <cellStyle name="CAPivotActivity 2 3 2" xfId="16887"/>
    <cellStyle name="CAPivotActivity 2 4" xfId="16885"/>
    <cellStyle name="CAPivotActivity 3" xfId="359"/>
    <cellStyle name="CAPivotActivity 3 2" xfId="1569"/>
    <cellStyle name="CAPivotActivity 3 2 2" xfId="16889"/>
    <cellStyle name="CAPivotActivity 3 3" xfId="1141"/>
    <cellStyle name="CAPivotActivity 3 3 2" xfId="16890"/>
    <cellStyle name="CAPivotActivity 3 4" xfId="16888"/>
    <cellStyle name="CAPivotActivity 4" xfId="601"/>
    <cellStyle name="CAPivotActivity 4 2" xfId="1604"/>
    <cellStyle name="CAPivotActivity 4 2 2" xfId="16892"/>
    <cellStyle name="CAPivotActivity 4 3" xfId="16891"/>
    <cellStyle name="CAPivotActivity 5" xfId="16884"/>
    <cellStyle name="Check Cell" xfId="16830" builtinId="23" customBuiltin="1"/>
    <cellStyle name="Check Cell 2" xfId="418"/>
    <cellStyle name="Check Cell 2 2" xfId="1015"/>
    <cellStyle name="Check Cell 3" xfId="450"/>
    <cellStyle name="Check Cell 3 2" xfId="1495"/>
    <cellStyle name="Check Cell 4" xfId="739"/>
    <cellStyle name="Check Cell 5" xfId="262"/>
    <cellStyle name="Comma 10" xfId="17867"/>
    <cellStyle name="Comma 10 2" xfId="33939"/>
    <cellStyle name="Comma 11" xfId="17868"/>
    <cellStyle name="Comma 11 2" xfId="33940"/>
    <cellStyle name="Comma 12" xfId="17869"/>
    <cellStyle name="Comma 12 2" xfId="33941"/>
    <cellStyle name="Comma 13" xfId="17873"/>
    <cellStyle name="Comma 13 2" xfId="33945"/>
    <cellStyle name="Comma 14" xfId="17876"/>
    <cellStyle name="Comma 14 2" xfId="33948"/>
    <cellStyle name="Comma 15" xfId="17877"/>
    <cellStyle name="Comma 15 2" xfId="33949"/>
    <cellStyle name="Comma 16" xfId="33020"/>
    <cellStyle name="Comma 2" xfId="389"/>
    <cellStyle name="Comma 2 2" xfId="480"/>
    <cellStyle name="Comma 2 2 2" xfId="533"/>
    <cellStyle name="Comma 2 2 2 2" xfId="1887"/>
    <cellStyle name="Comma 2 2 2 2 2" xfId="5069"/>
    <cellStyle name="Comma 2 2 2 2 2 2" xfId="21275"/>
    <cellStyle name="Comma 2 2 2 2 3" xfId="16896"/>
    <cellStyle name="Comma 2 2 2 2 3 2" xfId="33028"/>
    <cellStyle name="Comma 2 2 2 2 4" xfId="18193"/>
    <cellStyle name="Comma 2 2 2 3" xfId="4842"/>
    <cellStyle name="Comma 2 2 2 3 2" xfId="21048"/>
    <cellStyle name="Comma 2 2 2 4" xfId="16895"/>
    <cellStyle name="Comma 2 2 2 4 2" xfId="33027"/>
    <cellStyle name="Comma 2 2 2 5" xfId="17961"/>
    <cellStyle name="Comma 2 2 3" xfId="4792"/>
    <cellStyle name="Comma 2 2 3 2" xfId="20998"/>
    <cellStyle name="Comma 2 2 4" xfId="16894"/>
    <cellStyle name="Comma 2 2 4 2" xfId="33026"/>
    <cellStyle name="Comma 2 2 5" xfId="17911"/>
    <cellStyle name="Comma 2 3" xfId="4773"/>
    <cellStyle name="Comma 2 3 2" xfId="20979"/>
    <cellStyle name="Comma 2 4" xfId="16893"/>
    <cellStyle name="Comma 2 4 2" xfId="33025"/>
    <cellStyle name="Comma 2 5" xfId="17872"/>
    <cellStyle name="Comma 2 5 2" xfId="33944"/>
    <cellStyle name="Comma 2 6" xfId="17875"/>
    <cellStyle name="Comma 2 6 2" xfId="33947"/>
    <cellStyle name="Comma 2 7" xfId="17892"/>
    <cellStyle name="Comma 3" xfId="598"/>
    <cellStyle name="Comma 3 10" xfId="1106"/>
    <cellStyle name="Comma 3 10 10" xfId="5485"/>
    <cellStyle name="Comma 3 10 10 2" xfId="13021"/>
    <cellStyle name="Comma 3 10 10 2 2" xfId="29227"/>
    <cellStyle name="Comma 3 10 10 3" xfId="21691"/>
    <cellStyle name="Comma 3 10 11" xfId="9518"/>
    <cellStyle name="Comma 3 10 11 2" xfId="25724"/>
    <cellStyle name="Comma 3 10 12" xfId="16897"/>
    <cellStyle name="Comma 3 10 12 2" xfId="33029"/>
    <cellStyle name="Comma 3 10 13" xfId="18039"/>
    <cellStyle name="Comma 3 10 2" xfId="1888"/>
    <cellStyle name="Comma 3 10 2 10" xfId="9668"/>
    <cellStyle name="Comma 3 10 2 10 2" xfId="25874"/>
    <cellStyle name="Comma 3 10 2 11" xfId="16898"/>
    <cellStyle name="Comma 3 10 2 11 2" xfId="33030"/>
    <cellStyle name="Comma 3 10 2 12" xfId="18194"/>
    <cellStyle name="Comma 3 10 2 2" xfId="2395"/>
    <cellStyle name="Comma 3 10 2 2 2" xfId="3242"/>
    <cellStyle name="Comma 3 10 2 2 2 2" xfId="7024"/>
    <cellStyle name="Comma 3 10 2 2 2 2 2" xfId="14535"/>
    <cellStyle name="Comma 3 10 2 2 2 2 2 2" xfId="30741"/>
    <cellStyle name="Comma 3 10 2 2 2 2 3" xfId="23230"/>
    <cellStyle name="Comma 3 10 2 2 2 3" xfId="5484"/>
    <cellStyle name="Comma 3 10 2 2 2 3 2" xfId="13020"/>
    <cellStyle name="Comma 3 10 2 2 2 3 2 2" xfId="29226"/>
    <cellStyle name="Comma 3 10 2 2 2 3 3" xfId="21690"/>
    <cellStyle name="Comma 3 10 2 2 2 4" xfId="10935"/>
    <cellStyle name="Comma 3 10 2 2 2 4 2" xfId="27141"/>
    <cellStyle name="Comma 3 10 2 2 2 5" xfId="16900"/>
    <cellStyle name="Comma 3 10 2 2 2 5 2" xfId="33032"/>
    <cellStyle name="Comma 3 10 2 2 2 6" xfId="19464"/>
    <cellStyle name="Comma 3 10 2 2 3" xfId="6179"/>
    <cellStyle name="Comma 3 10 2 2 3 2" xfId="13691"/>
    <cellStyle name="Comma 3 10 2 2 3 2 2" xfId="29897"/>
    <cellStyle name="Comma 3 10 2 2 3 3" xfId="22385"/>
    <cellStyle name="Comma 3 10 2 2 4" xfId="5227"/>
    <cellStyle name="Comma 3 10 2 2 4 2" xfId="12780"/>
    <cellStyle name="Comma 3 10 2 2 4 2 2" xfId="28986"/>
    <cellStyle name="Comma 3 10 2 2 4 3" xfId="21433"/>
    <cellStyle name="Comma 3 10 2 2 5" xfId="10091"/>
    <cellStyle name="Comma 3 10 2 2 5 2" xfId="26297"/>
    <cellStyle name="Comma 3 10 2 2 6" xfId="16899"/>
    <cellStyle name="Comma 3 10 2 2 6 2" xfId="33031"/>
    <cellStyle name="Comma 3 10 2 2 7" xfId="18619"/>
    <cellStyle name="Comma 3 10 2 3" xfId="2817"/>
    <cellStyle name="Comma 3 10 2 3 2" xfId="6601"/>
    <cellStyle name="Comma 3 10 2 3 2 2" xfId="14113"/>
    <cellStyle name="Comma 3 10 2 3 2 2 2" xfId="30319"/>
    <cellStyle name="Comma 3 10 2 3 2 3" xfId="22807"/>
    <cellStyle name="Comma 3 10 2 3 3" xfId="5538"/>
    <cellStyle name="Comma 3 10 2 3 3 2" xfId="13061"/>
    <cellStyle name="Comma 3 10 2 3 3 2 2" xfId="29267"/>
    <cellStyle name="Comma 3 10 2 3 3 3" xfId="21744"/>
    <cellStyle name="Comma 3 10 2 3 4" xfId="10513"/>
    <cellStyle name="Comma 3 10 2 3 4 2" xfId="26719"/>
    <cellStyle name="Comma 3 10 2 3 5" xfId="16901"/>
    <cellStyle name="Comma 3 10 2 3 5 2" xfId="33033"/>
    <cellStyle name="Comma 3 10 2 3 6" xfId="19041"/>
    <cellStyle name="Comma 3 10 2 4" xfId="3748"/>
    <cellStyle name="Comma 3 10 2 4 2" xfId="7458"/>
    <cellStyle name="Comma 3 10 2 4 2 2" xfId="14967"/>
    <cellStyle name="Comma 3 10 2 4 2 2 2" xfId="31173"/>
    <cellStyle name="Comma 3 10 2 4 2 3" xfId="23664"/>
    <cellStyle name="Comma 3 10 2 4 3" xfId="9152"/>
    <cellStyle name="Comma 3 10 2 4 3 2" xfId="16627"/>
    <cellStyle name="Comma 3 10 2 4 3 2 2" xfId="32833"/>
    <cellStyle name="Comma 3 10 2 4 3 3" xfId="25358"/>
    <cellStyle name="Comma 3 10 2 4 4" xfId="11358"/>
    <cellStyle name="Comma 3 10 2 4 4 2" xfId="27564"/>
    <cellStyle name="Comma 3 10 2 4 5" xfId="16902"/>
    <cellStyle name="Comma 3 10 2 4 5 2" xfId="33034"/>
    <cellStyle name="Comma 3 10 2 4 6" xfId="19959"/>
    <cellStyle name="Comma 3 10 2 5" xfId="3588"/>
    <cellStyle name="Comma 3 10 2 5 2" xfId="9373"/>
    <cellStyle name="Comma 3 10 2 5 2 2" xfId="25579"/>
    <cellStyle name="Comma 3 10 2 5 3" xfId="16903"/>
    <cellStyle name="Comma 3 10 2 5 3 2" xfId="33035"/>
    <cellStyle name="Comma 3 10 2 5 4" xfId="19800"/>
    <cellStyle name="Comma 3 10 2 6" xfId="4217"/>
    <cellStyle name="Comma 3 10 2 6 2" xfId="7887"/>
    <cellStyle name="Comma 3 10 2 6 2 2" xfId="15394"/>
    <cellStyle name="Comma 3 10 2 6 2 2 2" xfId="31600"/>
    <cellStyle name="Comma 3 10 2 6 2 3" xfId="24093"/>
    <cellStyle name="Comma 3 10 2 6 3" xfId="9158"/>
    <cellStyle name="Comma 3 10 2 6 3 2" xfId="16632"/>
    <cellStyle name="Comma 3 10 2 6 3 2 2" xfId="32838"/>
    <cellStyle name="Comma 3 10 2 6 3 3" xfId="25364"/>
    <cellStyle name="Comma 3 10 2 6 4" xfId="11780"/>
    <cellStyle name="Comma 3 10 2 6 4 2" xfId="27986"/>
    <cellStyle name="Comma 3 10 2 6 5" xfId="16904"/>
    <cellStyle name="Comma 3 10 2 6 5 2" xfId="33036"/>
    <cellStyle name="Comma 3 10 2 6 6" xfId="20423"/>
    <cellStyle name="Comma 3 10 2 7" xfId="4642"/>
    <cellStyle name="Comma 3 10 2 7 2" xfId="8312"/>
    <cellStyle name="Comma 3 10 2 7 2 2" xfId="15819"/>
    <cellStyle name="Comma 3 10 2 7 2 2 2" xfId="32025"/>
    <cellStyle name="Comma 3 10 2 7 2 3" xfId="24518"/>
    <cellStyle name="Comma 3 10 2 7 3" xfId="8960"/>
    <cellStyle name="Comma 3 10 2 7 3 2" xfId="16454"/>
    <cellStyle name="Comma 3 10 2 7 3 2 2" xfId="32660"/>
    <cellStyle name="Comma 3 10 2 7 3 3" xfId="25166"/>
    <cellStyle name="Comma 3 10 2 7 4" xfId="12205"/>
    <cellStyle name="Comma 3 10 2 7 4 2" xfId="28411"/>
    <cellStyle name="Comma 3 10 2 7 5" xfId="16905"/>
    <cellStyle name="Comma 3 10 2 7 5 2" xfId="33037"/>
    <cellStyle name="Comma 3 10 2 7 6" xfId="20848"/>
    <cellStyle name="Comma 3 10 2 8" xfId="5070"/>
    <cellStyle name="Comma 3 10 2 8 2" xfId="8735"/>
    <cellStyle name="Comma 3 10 2 8 2 2" xfId="16242"/>
    <cellStyle name="Comma 3 10 2 8 2 2 2" xfId="32448"/>
    <cellStyle name="Comma 3 10 2 8 2 3" xfId="24941"/>
    <cellStyle name="Comma 3 10 2 8 3" xfId="12627"/>
    <cellStyle name="Comma 3 10 2 8 3 2" xfId="28833"/>
    <cellStyle name="Comma 3 10 2 8 4" xfId="21276"/>
    <cellStyle name="Comma 3 10 2 9" xfId="5741"/>
    <cellStyle name="Comma 3 10 2 9 2" xfId="13256"/>
    <cellStyle name="Comma 3 10 2 9 2 2" xfId="29462"/>
    <cellStyle name="Comma 3 10 2 9 3" xfId="21947"/>
    <cellStyle name="Comma 3 10 3" xfId="2183"/>
    <cellStyle name="Comma 3 10 3 2" xfId="3092"/>
    <cellStyle name="Comma 3 10 3 2 2" xfId="6874"/>
    <cellStyle name="Comma 3 10 3 2 2 2" xfId="14385"/>
    <cellStyle name="Comma 3 10 3 2 2 2 2" xfId="30591"/>
    <cellStyle name="Comma 3 10 3 2 2 3" xfId="23080"/>
    <cellStyle name="Comma 3 10 3 2 3" xfId="5596"/>
    <cellStyle name="Comma 3 10 3 2 3 2" xfId="13111"/>
    <cellStyle name="Comma 3 10 3 2 3 2 2" xfId="29317"/>
    <cellStyle name="Comma 3 10 3 2 3 3" xfId="21802"/>
    <cellStyle name="Comma 3 10 3 2 4" xfId="10785"/>
    <cellStyle name="Comma 3 10 3 2 4 2" xfId="26991"/>
    <cellStyle name="Comma 3 10 3 2 5" xfId="16907"/>
    <cellStyle name="Comma 3 10 3 2 5 2" xfId="33039"/>
    <cellStyle name="Comma 3 10 3 2 6" xfId="19314"/>
    <cellStyle name="Comma 3 10 3 3" xfId="6018"/>
    <cellStyle name="Comma 3 10 3 3 2" xfId="13532"/>
    <cellStyle name="Comma 3 10 3 3 2 2" xfId="29738"/>
    <cellStyle name="Comma 3 10 3 3 3" xfId="22224"/>
    <cellStyle name="Comma 3 10 3 4" xfId="7590"/>
    <cellStyle name="Comma 3 10 3 4 2" xfId="15098"/>
    <cellStyle name="Comma 3 10 3 4 2 2" xfId="31304"/>
    <cellStyle name="Comma 3 10 3 4 3" xfId="23796"/>
    <cellStyle name="Comma 3 10 3 5" xfId="9941"/>
    <cellStyle name="Comma 3 10 3 5 2" xfId="26147"/>
    <cellStyle name="Comma 3 10 3 6" xfId="16906"/>
    <cellStyle name="Comma 3 10 3 6 2" xfId="33038"/>
    <cellStyle name="Comma 3 10 3 7" xfId="18469"/>
    <cellStyle name="Comma 3 10 4" xfId="2667"/>
    <cellStyle name="Comma 3 10 4 2" xfId="6451"/>
    <cellStyle name="Comma 3 10 4 2 2" xfId="13963"/>
    <cellStyle name="Comma 3 10 4 2 2 2" xfId="30169"/>
    <cellStyle name="Comma 3 10 4 2 3" xfId="22657"/>
    <cellStyle name="Comma 3 10 4 3" xfId="9268"/>
    <cellStyle name="Comma 3 10 4 3 2" xfId="16727"/>
    <cellStyle name="Comma 3 10 4 3 2 2" xfId="32933"/>
    <cellStyle name="Comma 3 10 4 3 3" xfId="25474"/>
    <cellStyle name="Comma 3 10 4 4" xfId="10363"/>
    <cellStyle name="Comma 3 10 4 4 2" xfId="26569"/>
    <cellStyle name="Comma 3 10 4 5" xfId="16908"/>
    <cellStyle name="Comma 3 10 4 5 2" xfId="33040"/>
    <cellStyle name="Comma 3 10 4 6" xfId="18891"/>
    <cellStyle name="Comma 3 10 5" xfId="3574"/>
    <cellStyle name="Comma 3 10 5 2" xfId="7304"/>
    <cellStyle name="Comma 3 10 5 2 2" xfId="14813"/>
    <cellStyle name="Comma 3 10 5 2 2 2" xfId="31019"/>
    <cellStyle name="Comma 3 10 5 2 3" xfId="23510"/>
    <cellStyle name="Comma 3 10 5 3" xfId="8987"/>
    <cellStyle name="Comma 3 10 5 3 2" xfId="16480"/>
    <cellStyle name="Comma 3 10 5 3 2 2" xfId="32686"/>
    <cellStyle name="Comma 3 10 5 3 3" xfId="25193"/>
    <cellStyle name="Comma 3 10 5 4" xfId="11208"/>
    <cellStyle name="Comma 3 10 5 4 2" xfId="27414"/>
    <cellStyle name="Comma 3 10 5 5" xfId="16909"/>
    <cellStyle name="Comma 3 10 5 5 2" xfId="33041"/>
    <cellStyle name="Comma 3 10 5 6" xfId="19787"/>
    <cellStyle name="Comma 3 10 6" xfId="3568"/>
    <cellStyle name="Comma 3 10 6 2" xfId="8942"/>
    <cellStyle name="Comma 3 10 6 2 2" xfId="25148"/>
    <cellStyle name="Comma 3 10 6 3" xfId="16910"/>
    <cellStyle name="Comma 3 10 6 3 2" xfId="33042"/>
    <cellStyle name="Comma 3 10 6 4" xfId="19782"/>
    <cellStyle name="Comma 3 10 7" xfId="4067"/>
    <cellStyle name="Comma 3 10 7 2" xfId="7737"/>
    <cellStyle name="Comma 3 10 7 2 2" xfId="15244"/>
    <cellStyle name="Comma 3 10 7 2 2 2" xfId="31450"/>
    <cellStyle name="Comma 3 10 7 2 3" xfId="23943"/>
    <cellStyle name="Comma 3 10 7 3" xfId="5870"/>
    <cellStyle name="Comma 3 10 7 3 2" xfId="13385"/>
    <cellStyle name="Comma 3 10 7 3 2 2" xfId="29591"/>
    <cellStyle name="Comma 3 10 7 3 3" xfId="22076"/>
    <cellStyle name="Comma 3 10 7 4" xfId="11630"/>
    <cellStyle name="Comma 3 10 7 4 2" xfId="27836"/>
    <cellStyle name="Comma 3 10 7 5" xfId="16911"/>
    <cellStyle name="Comma 3 10 7 5 2" xfId="33043"/>
    <cellStyle name="Comma 3 10 7 6" xfId="20273"/>
    <cellStyle name="Comma 3 10 8" xfId="4492"/>
    <cellStyle name="Comma 3 10 8 2" xfId="8162"/>
    <cellStyle name="Comma 3 10 8 2 2" xfId="15669"/>
    <cellStyle name="Comma 3 10 8 2 2 2" xfId="31875"/>
    <cellStyle name="Comma 3 10 8 2 3" xfId="24368"/>
    <cellStyle name="Comma 3 10 8 3" xfId="8877"/>
    <cellStyle name="Comma 3 10 8 3 2" xfId="16381"/>
    <cellStyle name="Comma 3 10 8 3 2 2" xfId="32587"/>
    <cellStyle name="Comma 3 10 8 3 3" xfId="25083"/>
    <cellStyle name="Comma 3 10 8 4" xfId="12055"/>
    <cellStyle name="Comma 3 10 8 4 2" xfId="28261"/>
    <cellStyle name="Comma 3 10 8 5" xfId="16912"/>
    <cellStyle name="Comma 3 10 8 5 2" xfId="33044"/>
    <cellStyle name="Comma 3 10 8 6" xfId="20698"/>
    <cellStyle name="Comma 3 10 9" xfId="4918"/>
    <cellStyle name="Comma 3 10 9 2" xfId="8585"/>
    <cellStyle name="Comma 3 10 9 2 2" xfId="16092"/>
    <cellStyle name="Comma 3 10 9 2 2 2" xfId="32298"/>
    <cellStyle name="Comma 3 10 9 2 3" xfId="24791"/>
    <cellStyle name="Comma 3 10 9 3" xfId="12477"/>
    <cellStyle name="Comma 3 10 9 3 2" xfId="28683"/>
    <cellStyle name="Comma 3 10 9 4" xfId="21124"/>
    <cellStyle name="Comma 3 11" xfId="1732"/>
    <cellStyle name="Comma 3 11 10" xfId="5604"/>
    <cellStyle name="Comma 3 11 10 2" xfId="13119"/>
    <cellStyle name="Comma 3 11 10 2 2" xfId="29325"/>
    <cellStyle name="Comma 3 11 10 3" xfId="21810"/>
    <cellStyle name="Comma 3 11 11" xfId="9532"/>
    <cellStyle name="Comma 3 11 11 2" xfId="25738"/>
    <cellStyle name="Comma 3 11 12" xfId="16913"/>
    <cellStyle name="Comma 3 11 12 2" xfId="33045"/>
    <cellStyle name="Comma 3 11 13" xfId="18057"/>
    <cellStyle name="Comma 3 11 2" xfId="1889"/>
    <cellStyle name="Comma 3 11 2 10" xfId="9669"/>
    <cellStyle name="Comma 3 11 2 10 2" xfId="25875"/>
    <cellStyle name="Comma 3 11 2 11" xfId="16914"/>
    <cellStyle name="Comma 3 11 2 11 2" xfId="33046"/>
    <cellStyle name="Comma 3 11 2 12" xfId="18195"/>
    <cellStyle name="Comma 3 11 2 2" xfId="2396"/>
    <cellStyle name="Comma 3 11 2 2 2" xfId="3243"/>
    <cellStyle name="Comma 3 11 2 2 2 2" xfId="7025"/>
    <cellStyle name="Comma 3 11 2 2 2 2 2" xfId="14536"/>
    <cellStyle name="Comma 3 11 2 2 2 2 2 2" xfId="30742"/>
    <cellStyle name="Comma 3 11 2 2 2 2 3" xfId="23231"/>
    <cellStyle name="Comma 3 11 2 2 2 3" xfId="8966"/>
    <cellStyle name="Comma 3 11 2 2 2 3 2" xfId="16460"/>
    <cellStyle name="Comma 3 11 2 2 2 3 2 2" xfId="32666"/>
    <cellStyle name="Comma 3 11 2 2 2 3 3" xfId="25172"/>
    <cellStyle name="Comma 3 11 2 2 2 4" xfId="10936"/>
    <cellStyle name="Comma 3 11 2 2 2 4 2" xfId="27142"/>
    <cellStyle name="Comma 3 11 2 2 2 5" xfId="16916"/>
    <cellStyle name="Comma 3 11 2 2 2 5 2" xfId="33048"/>
    <cellStyle name="Comma 3 11 2 2 2 6" xfId="19465"/>
    <cellStyle name="Comma 3 11 2 2 3" xfId="6180"/>
    <cellStyle name="Comma 3 11 2 2 3 2" xfId="13692"/>
    <cellStyle name="Comma 3 11 2 2 3 2 2" xfId="29898"/>
    <cellStyle name="Comma 3 11 2 2 3 3" xfId="22386"/>
    <cellStyle name="Comma 3 11 2 2 4" xfId="5266"/>
    <cellStyle name="Comma 3 11 2 2 4 2" xfId="12815"/>
    <cellStyle name="Comma 3 11 2 2 4 2 2" xfId="29021"/>
    <cellStyle name="Comma 3 11 2 2 4 3" xfId="21472"/>
    <cellStyle name="Comma 3 11 2 2 5" xfId="10092"/>
    <cellStyle name="Comma 3 11 2 2 5 2" xfId="26298"/>
    <cellStyle name="Comma 3 11 2 2 6" xfId="16915"/>
    <cellStyle name="Comma 3 11 2 2 6 2" xfId="33047"/>
    <cellStyle name="Comma 3 11 2 2 7" xfId="18620"/>
    <cellStyle name="Comma 3 11 2 3" xfId="2818"/>
    <cellStyle name="Comma 3 11 2 3 2" xfId="6602"/>
    <cellStyle name="Comma 3 11 2 3 2 2" xfId="14114"/>
    <cellStyle name="Comma 3 11 2 3 2 2 2" xfId="30320"/>
    <cellStyle name="Comma 3 11 2 3 2 3" xfId="22808"/>
    <cellStyle name="Comma 3 11 2 3 3" xfId="9151"/>
    <cellStyle name="Comma 3 11 2 3 3 2" xfId="16626"/>
    <cellStyle name="Comma 3 11 2 3 3 2 2" xfId="32832"/>
    <cellStyle name="Comma 3 11 2 3 3 3" xfId="25357"/>
    <cellStyle name="Comma 3 11 2 3 4" xfId="10514"/>
    <cellStyle name="Comma 3 11 2 3 4 2" xfId="26720"/>
    <cellStyle name="Comma 3 11 2 3 5" xfId="16917"/>
    <cellStyle name="Comma 3 11 2 3 5 2" xfId="33049"/>
    <cellStyle name="Comma 3 11 2 3 6" xfId="19042"/>
    <cellStyle name="Comma 3 11 2 4" xfId="3749"/>
    <cellStyle name="Comma 3 11 2 4 2" xfId="7459"/>
    <cellStyle name="Comma 3 11 2 4 2 2" xfId="14968"/>
    <cellStyle name="Comma 3 11 2 4 2 2 2" xfId="31174"/>
    <cellStyle name="Comma 3 11 2 4 2 3" xfId="23665"/>
    <cellStyle name="Comma 3 11 2 4 3" xfId="9357"/>
    <cellStyle name="Comma 3 11 2 4 3 2" xfId="16799"/>
    <cellStyle name="Comma 3 11 2 4 3 2 2" xfId="33005"/>
    <cellStyle name="Comma 3 11 2 4 3 3" xfId="25563"/>
    <cellStyle name="Comma 3 11 2 4 4" xfId="11359"/>
    <cellStyle name="Comma 3 11 2 4 4 2" xfId="27565"/>
    <cellStyle name="Comma 3 11 2 4 5" xfId="16918"/>
    <cellStyle name="Comma 3 11 2 4 5 2" xfId="33050"/>
    <cellStyle name="Comma 3 11 2 4 6" xfId="19960"/>
    <cellStyle name="Comma 3 11 2 5" xfId="3904"/>
    <cellStyle name="Comma 3 11 2 5 2" xfId="9064"/>
    <cellStyle name="Comma 3 11 2 5 2 2" xfId="25270"/>
    <cellStyle name="Comma 3 11 2 5 3" xfId="16919"/>
    <cellStyle name="Comma 3 11 2 5 3 2" xfId="33051"/>
    <cellStyle name="Comma 3 11 2 5 4" xfId="20115"/>
    <cellStyle name="Comma 3 11 2 6" xfId="4218"/>
    <cellStyle name="Comma 3 11 2 6 2" xfId="7888"/>
    <cellStyle name="Comma 3 11 2 6 2 2" xfId="15395"/>
    <cellStyle name="Comma 3 11 2 6 2 2 2" xfId="31601"/>
    <cellStyle name="Comma 3 11 2 6 2 3" xfId="24094"/>
    <cellStyle name="Comma 3 11 2 6 3" xfId="9369"/>
    <cellStyle name="Comma 3 11 2 6 3 2" xfId="16810"/>
    <cellStyle name="Comma 3 11 2 6 3 2 2" xfId="33016"/>
    <cellStyle name="Comma 3 11 2 6 3 3" xfId="25575"/>
    <cellStyle name="Comma 3 11 2 6 4" xfId="11781"/>
    <cellStyle name="Comma 3 11 2 6 4 2" xfId="27987"/>
    <cellStyle name="Comma 3 11 2 6 5" xfId="16920"/>
    <cellStyle name="Comma 3 11 2 6 5 2" xfId="33052"/>
    <cellStyle name="Comma 3 11 2 6 6" xfId="20424"/>
    <cellStyle name="Comma 3 11 2 7" xfId="4643"/>
    <cellStyle name="Comma 3 11 2 7 2" xfId="8313"/>
    <cellStyle name="Comma 3 11 2 7 2 2" xfId="15820"/>
    <cellStyle name="Comma 3 11 2 7 2 2 2" xfId="32026"/>
    <cellStyle name="Comma 3 11 2 7 2 3" xfId="24519"/>
    <cellStyle name="Comma 3 11 2 7 3" xfId="5245"/>
    <cellStyle name="Comma 3 11 2 7 3 2" xfId="12794"/>
    <cellStyle name="Comma 3 11 2 7 3 2 2" xfId="29000"/>
    <cellStyle name="Comma 3 11 2 7 3 3" xfId="21451"/>
    <cellStyle name="Comma 3 11 2 7 4" xfId="12206"/>
    <cellStyle name="Comma 3 11 2 7 4 2" xfId="28412"/>
    <cellStyle name="Comma 3 11 2 7 5" xfId="16921"/>
    <cellStyle name="Comma 3 11 2 7 5 2" xfId="33053"/>
    <cellStyle name="Comma 3 11 2 7 6" xfId="20849"/>
    <cellStyle name="Comma 3 11 2 8" xfId="5071"/>
    <cellStyle name="Comma 3 11 2 8 2" xfId="8736"/>
    <cellStyle name="Comma 3 11 2 8 2 2" xfId="16243"/>
    <cellStyle name="Comma 3 11 2 8 2 2 2" xfId="32449"/>
    <cellStyle name="Comma 3 11 2 8 2 3" xfId="24942"/>
    <cellStyle name="Comma 3 11 2 8 3" xfId="12628"/>
    <cellStyle name="Comma 3 11 2 8 3 2" xfId="28834"/>
    <cellStyle name="Comma 3 11 2 8 4" xfId="21277"/>
    <cellStyle name="Comma 3 11 2 9" xfId="5742"/>
    <cellStyle name="Comma 3 11 2 9 2" xfId="13257"/>
    <cellStyle name="Comma 3 11 2 9 2 2" xfId="29463"/>
    <cellStyle name="Comma 3 11 2 9 3" xfId="21948"/>
    <cellStyle name="Comma 3 11 3" xfId="2253"/>
    <cellStyle name="Comma 3 11 3 2" xfId="3106"/>
    <cellStyle name="Comma 3 11 3 2 2" xfId="6888"/>
    <cellStyle name="Comma 3 11 3 2 2 2" xfId="14399"/>
    <cellStyle name="Comma 3 11 3 2 2 2 2" xfId="30605"/>
    <cellStyle name="Comma 3 11 3 2 2 3" xfId="23094"/>
    <cellStyle name="Comma 3 11 3 2 3" xfId="9187"/>
    <cellStyle name="Comma 3 11 3 2 3 2" xfId="16658"/>
    <cellStyle name="Comma 3 11 3 2 3 2 2" xfId="32864"/>
    <cellStyle name="Comma 3 11 3 2 3 3" xfId="25393"/>
    <cellStyle name="Comma 3 11 3 2 4" xfId="10799"/>
    <cellStyle name="Comma 3 11 3 2 4 2" xfId="27005"/>
    <cellStyle name="Comma 3 11 3 2 5" xfId="16923"/>
    <cellStyle name="Comma 3 11 3 2 5 2" xfId="33055"/>
    <cellStyle name="Comma 3 11 3 2 6" xfId="19328"/>
    <cellStyle name="Comma 3 11 3 3" xfId="6042"/>
    <cellStyle name="Comma 3 11 3 3 2" xfId="13554"/>
    <cellStyle name="Comma 3 11 3 3 2 2" xfId="29760"/>
    <cellStyle name="Comma 3 11 3 3 3" xfId="22248"/>
    <cellStyle name="Comma 3 11 3 4" xfId="9263"/>
    <cellStyle name="Comma 3 11 3 4 2" xfId="16723"/>
    <cellStyle name="Comma 3 11 3 4 2 2" xfId="32929"/>
    <cellStyle name="Comma 3 11 3 4 3" xfId="25469"/>
    <cellStyle name="Comma 3 11 3 5" xfId="9955"/>
    <cellStyle name="Comma 3 11 3 5 2" xfId="26161"/>
    <cellStyle name="Comma 3 11 3 6" xfId="16922"/>
    <cellStyle name="Comma 3 11 3 6 2" xfId="33054"/>
    <cellStyle name="Comma 3 11 3 7" xfId="18483"/>
    <cellStyle name="Comma 3 11 4" xfId="2681"/>
    <cellStyle name="Comma 3 11 4 2" xfId="6465"/>
    <cellStyle name="Comma 3 11 4 2 2" xfId="13977"/>
    <cellStyle name="Comma 3 11 4 2 2 2" xfId="30183"/>
    <cellStyle name="Comma 3 11 4 2 3" xfId="22671"/>
    <cellStyle name="Comma 3 11 4 3" xfId="9252"/>
    <cellStyle name="Comma 3 11 4 3 2" xfId="16713"/>
    <cellStyle name="Comma 3 11 4 3 2 2" xfId="32919"/>
    <cellStyle name="Comma 3 11 4 3 3" xfId="25458"/>
    <cellStyle name="Comma 3 11 4 4" xfId="10377"/>
    <cellStyle name="Comma 3 11 4 4 2" xfId="26583"/>
    <cellStyle name="Comma 3 11 4 5" xfId="16924"/>
    <cellStyle name="Comma 3 11 4 5 2" xfId="33056"/>
    <cellStyle name="Comma 3 11 4 6" xfId="18905"/>
    <cellStyle name="Comma 3 11 5" xfId="3611"/>
    <cellStyle name="Comma 3 11 5 2" xfId="7321"/>
    <cellStyle name="Comma 3 11 5 2 2" xfId="14830"/>
    <cellStyle name="Comma 3 11 5 2 2 2" xfId="31036"/>
    <cellStyle name="Comma 3 11 5 2 3" xfId="23527"/>
    <cellStyle name="Comma 3 11 5 3" xfId="9167"/>
    <cellStyle name="Comma 3 11 5 3 2" xfId="16641"/>
    <cellStyle name="Comma 3 11 5 3 2 2" xfId="32847"/>
    <cellStyle name="Comma 3 11 5 3 3" xfId="25373"/>
    <cellStyle name="Comma 3 11 5 4" xfId="11222"/>
    <cellStyle name="Comma 3 11 5 4 2" xfId="27428"/>
    <cellStyle name="Comma 3 11 5 5" xfId="16925"/>
    <cellStyle name="Comma 3 11 5 5 2" xfId="33057"/>
    <cellStyle name="Comma 3 11 5 6" xfId="19822"/>
    <cellStyle name="Comma 3 11 6" xfId="3535"/>
    <cellStyle name="Comma 3 11 6 2" xfId="5560"/>
    <cellStyle name="Comma 3 11 6 2 2" xfId="21766"/>
    <cellStyle name="Comma 3 11 6 3" xfId="16926"/>
    <cellStyle name="Comma 3 11 6 3 2" xfId="33058"/>
    <cellStyle name="Comma 3 11 6 4" xfId="19753"/>
    <cellStyle name="Comma 3 11 7" xfId="4081"/>
    <cellStyle name="Comma 3 11 7 2" xfId="7751"/>
    <cellStyle name="Comma 3 11 7 2 2" xfId="15258"/>
    <cellStyle name="Comma 3 11 7 2 2 2" xfId="31464"/>
    <cellStyle name="Comma 3 11 7 2 3" xfId="23957"/>
    <cellStyle name="Comma 3 11 7 3" xfId="5244"/>
    <cellStyle name="Comma 3 11 7 3 2" xfId="12793"/>
    <cellStyle name="Comma 3 11 7 3 2 2" xfId="28999"/>
    <cellStyle name="Comma 3 11 7 3 3" xfId="21450"/>
    <cellStyle name="Comma 3 11 7 4" xfId="11644"/>
    <cellStyle name="Comma 3 11 7 4 2" xfId="27850"/>
    <cellStyle name="Comma 3 11 7 5" xfId="16927"/>
    <cellStyle name="Comma 3 11 7 5 2" xfId="33059"/>
    <cellStyle name="Comma 3 11 7 6" xfId="20287"/>
    <cellStyle name="Comma 3 11 8" xfId="4506"/>
    <cellStyle name="Comma 3 11 8 2" xfId="8176"/>
    <cellStyle name="Comma 3 11 8 2 2" xfId="15683"/>
    <cellStyle name="Comma 3 11 8 2 2 2" xfId="31889"/>
    <cellStyle name="Comma 3 11 8 2 3" xfId="24382"/>
    <cellStyle name="Comma 3 11 8 3" xfId="8943"/>
    <cellStyle name="Comma 3 11 8 3 2" xfId="16438"/>
    <cellStyle name="Comma 3 11 8 3 2 2" xfId="32644"/>
    <cellStyle name="Comma 3 11 8 3 3" xfId="25149"/>
    <cellStyle name="Comma 3 11 8 4" xfId="12069"/>
    <cellStyle name="Comma 3 11 8 4 2" xfId="28275"/>
    <cellStyle name="Comma 3 11 8 5" xfId="16928"/>
    <cellStyle name="Comma 3 11 8 5 2" xfId="33060"/>
    <cellStyle name="Comma 3 11 8 6" xfId="20712"/>
    <cellStyle name="Comma 3 11 9" xfId="4933"/>
    <cellStyle name="Comma 3 11 9 2" xfId="8599"/>
    <cellStyle name="Comma 3 11 9 2 2" xfId="16106"/>
    <cellStyle name="Comma 3 11 9 2 2 2" xfId="32312"/>
    <cellStyle name="Comma 3 11 9 2 3" xfId="24805"/>
    <cellStyle name="Comma 3 11 9 3" xfId="12491"/>
    <cellStyle name="Comma 3 11 9 3 2" xfId="28697"/>
    <cellStyle name="Comma 3 11 9 4" xfId="21139"/>
    <cellStyle name="Comma 3 12" xfId="1751"/>
    <cellStyle name="Comma 3 12 10" xfId="5618"/>
    <cellStyle name="Comma 3 12 10 2" xfId="13133"/>
    <cellStyle name="Comma 3 12 10 2 2" xfId="29339"/>
    <cellStyle name="Comma 3 12 10 3" xfId="21824"/>
    <cellStyle name="Comma 3 12 11" xfId="9546"/>
    <cellStyle name="Comma 3 12 11 2" xfId="25752"/>
    <cellStyle name="Comma 3 12 12" xfId="16929"/>
    <cellStyle name="Comma 3 12 12 2" xfId="33061"/>
    <cellStyle name="Comma 3 12 13" xfId="18071"/>
    <cellStyle name="Comma 3 12 2" xfId="1890"/>
    <cellStyle name="Comma 3 12 2 10" xfId="9670"/>
    <cellStyle name="Comma 3 12 2 10 2" xfId="25876"/>
    <cellStyle name="Comma 3 12 2 11" xfId="16930"/>
    <cellStyle name="Comma 3 12 2 11 2" xfId="33062"/>
    <cellStyle name="Comma 3 12 2 12" xfId="18196"/>
    <cellStyle name="Comma 3 12 2 2" xfId="2397"/>
    <cellStyle name="Comma 3 12 2 2 2" xfId="3244"/>
    <cellStyle name="Comma 3 12 2 2 2 2" xfId="7026"/>
    <cellStyle name="Comma 3 12 2 2 2 2 2" xfId="14537"/>
    <cellStyle name="Comma 3 12 2 2 2 2 2 2" xfId="30743"/>
    <cellStyle name="Comma 3 12 2 2 2 2 3" xfId="23232"/>
    <cellStyle name="Comma 3 12 2 2 2 3" xfId="9276"/>
    <cellStyle name="Comma 3 12 2 2 2 3 2" xfId="16734"/>
    <cellStyle name="Comma 3 12 2 2 2 3 2 2" xfId="32940"/>
    <cellStyle name="Comma 3 12 2 2 2 3 3" xfId="25482"/>
    <cellStyle name="Comma 3 12 2 2 2 4" xfId="10937"/>
    <cellStyle name="Comma 3 12 2 2 2 4 2" xfId="27143"/>
    <cellStyle name="Comma 3 12 2 2 2 5" xfId="16932"/>
    <cellStyle name="Comma 3 12 2 2 2 5 2" xfId="33064"/>
    <cellStyle name="Comma 3 12 2 2 2 6" xfId="19466"/>
    <cellStyle name="Comma 3 12 2 2 3" xfId="6181"/>
    <cellStyle name="Comma 3 12 2 2 3 2" xfId="13693"/>
    <cellStyle name="Comma 3 12 2 2 3 2 2" xfId="29899"/>
    <cellStyle name="Comma 3 12 2 2 3 3" xfId="22387"/>
    <cellStyle name="Comma 3 12 2 2 4" xfId="8993"/>
    <cellStyle name="Comma 3 12 2 2 4 2" xfId="16486"/>
    <cellStyle name="Comma 3 12 2 2 4 2 2" xfId="32692"/>
    <cellStyle name="Comma 3 12 2 2 4 3" xfId="25199"/>
    <cellStyle name="Comma 3 12 2 2 5" xfId="10093"/>
    <cellStyle name="Comma 3 12 2 2 5 2" xfId="26299"/>
    <cellStyle name="Comma 3 12 2 2 6" xfId="16931"/>
    <cellStyle name="Comma 3 12 2 2 6 2" xfId="33063"/>
    <cellStyle name="Comma 3 12 2 2 7" xfId="18621"/>
    <cellStyle name="Comma 3 12 2 3" xfId="2819"/>
    <cellStyle name="Comma 3 12 2 3 2" xfId="6603"/>
    <cellStyle name="Comma 3 12 2 3 2 2" xfId="14115"/>
    <cellStyle name="Comma 3 12 2 3 2 2 2" xfId="30321"/>
    <cellStyle name="Comma 3 12 2 3 2 3" xfId="22809"/>
    <cellStyle name="Comma 3 12 2 3 3" xfId="9099"/>
    <cellStyle name="Comma 3 12 2 3 3 2" xfId="16577"/>
    <cellStyle name="Comma 3 12 2 3 3 2 2" xfId="32783"/>
    <cellStyle name="Comma 3 12 2 3 3 3" xfId="25305"/>
    <cellStyle name="Comma 3 12 2 3 4" xfId="10515"/>
    <cellStyle name="Comma 3 12 2 3 4 2" xfId="26721"/>
    <cellStyle name="Comma 3 12 2 3 5" xfId="16933"/>
    <cellStyle name="Comma 3 12 2 3 5 2" xfId="33065"/>
    <cellStyle name="Comma 3 12 2 3 6" xfId="19043"/>
    <cellStyle name="Comma 3 12 2 4" xfId="3750"/>
    <cellStyle name="Comma 3 12 2 4 2" xfId="7460"/>
    <cellStyle name="Comma 3 12 2 4 2 2" xfId="14969"/>
    <cellStyle name="Comma 3 12 2 4 2 2 2" xfId="31175"/>
    <cellStyle name="Comma 3 12 2 4 2 3" xfId="23666"/>
    <cellStyle name="Comma 3 12 2 4 3" xfId="9297"/>
    <cellStyle name="Comma 3 12 2 4 3 2" xfId="16750"/>
    <cellStyle name="Comma 3 12 2 4 3 2 2" xfId="32956"/>
    <cellStyle name="Comma 3 12 2 4 3 3" xfId="25503"/>
    <cellStyle name="Comma 3 12 2 4 4" xfId="11360"/>
    <cellStyle name="Comma 3 12 2 4 4 2" xfId="27566"/>
    <cellStyle name="Comma 3 12 2 4 5" xfId="16934"/>
    <cellStyle name="Comma 3 12 2 4 5 2" xfId="33066"/>
    <cellStyle name="Comma 3 12 2 4 6" xfId="19961"/>
    <cellStyle name="Comma 3 12 2 5" xfId="3589"/>
    <cellStyle name="Comma 3 12 2 5 2" xfId="9265"/>
    <cellStyle name="Comma 3 12 2 5 2 2" xfId="25471"/>
    <cellStyle name="Comma 3 12 2 5 3" xfId="16935"/>
    <cellStyle name="Comma 3 12 2 5 3 2" xfId="33067"/>
    <cellStyle name="Comma 3 12 2 5 4" xfId="19801"/>
    <cellStyle name="Comma 3 12 2 6" xfId="4219"/>
    <cellStyle name="Comma 3 12 2 6 2" xfId="7889"/>
    <cellStyle name="Comma 3 12 2 6 2 2" xfId="15396"/>
    <cellStyle name="Comma 3 12 2 6 2 2 2" xfId="31602"/>
    <cellStyle name="Comma 3 12 2 6 2 3" xfId="24095"/>
    <cellStyle name="Comma 3 12 2 6 3" xfId="8940"/>
    <cellStyle name="Comma 3 12 2 6 3 2" xfId="16436"/>
    <cellStyle name="Comma 3 12 2 6 3 2 2" xfId="32642"/>
    <cellStyle name="Comma 3 12 2 6 3 3" xfId="25146"/>
    <cellStyle name="Comma 3 12 2 6 4" xfId="11782"/>
    <cellStyle name="Comma 3 12 2 6 4 2" xfId="27988"/>
    <cellStyle name="Comma 3 12 2 6 5" xfId="16936"/>
    <cellStyle name="Comma 3 12 2 6 5 2" xfId="33068"/>
    <cellStyle name="Comma 3 12 2 6 6" xfId="20425"/>
    <cellStyle name="Comma 3 12 2 7" xfId="4644"/>
    <cellStyle name="Comma 3 12 2 7 2" xfId="8314"/>
    <cellStyle name="Comma 3 12 2 7 2 2" xfId="15821"/>
    <cellStyle name="Comma 3 12 2 7 2 2 2" xfId="32027"/>
    <cellStyle name="Comma 3 12 2 7 2 3" xfId="24520"/>
    <cellStyle name="Comma 3 12 2 7 3" xfId="9264"/>
    <cellStyle name="Comma 3 12 2 7 3 2" xfId="16724"/>
    <cellStyle name="Comma 3 12 2 7 3 2 2" xfId="32930"/>
    <cellStyle name="Comma 3 12 2 7 3 3" xfId="25470"/>
    <cellStyle name="Comma 3 12 2 7 4" xfId="12207"/>
    <cellStyle name="Comma 3 12 2 7 4 2" xfId="28413"/>
    <cellStyle name="Comma 3 12 2 7 5" xfId="16937"/>
    <cellStyle name="Comma 3 12 2 7 5 2" xfId="33069"/>
    <cellStyle name="Comma 3 12 2 7 6" xfId="20850"/>
    <cellStyle name="Comma 3 12 2 8" xfId="5072"/>
    <cellStyle name="Comma 3 12 2 8 2" xfId="8737"/>
    <cellStyle name="Comma 3 12 2 8 2 2" xfId="16244"/>
    <cellStyle name="Comma 3 12 2 8 2 2 2" xfId="32450"/>
    <cellStyle name="Comma 3 12 2 8 2 3" xfId="24943"/>
    <cellStyle name="Comma 3 12 2 8 3" xfId="12629"/>
    <cellStyle name="Comma 3 12 2 8 3 2" xfId="28835"/>
    <cellStyle name="Comma 3 12 2 8 4" xfId="21278"/>
    <cellStyle name="Comma 3 12 2 9" xfId="5743"/>
    <cellStyle name="Comma 3 12 2 9 2" xfId="13258"/>
    <cellStyle name="Comma 3 12 2 9 2 2" xfId="29464"/>
    <cellStyle name="Comma 3 12 2 9 3" xfId="21949"/>
    <cellStyle name="Comma 3 12 3" xfId="2270"/>
    <cellStyle name="Comma 3 12 3 2" xfId="3120"/>
    <cellStyle name="Comma 3 12 3 2 2" xfId="6902"/>
    <cellStyle name="Comma 3 12 3 2 2 2" xfId="14413"/>
    <cellStyle name="Comma 3 12 3 2 2 2 2" xfId="30619"/>
    <cellStyle name="Comma 3 12 3 2 2 3" xfId="23108"/>
    <cellStyle name="Comma 3 12 3 2 3" xfId="8958"/>
    <cellStyle name="Comma 3 12 3 2 3 2" xfId="16452"/>
    <cellStyle name="Comma 3 12 3 2 3 2 2" xfId="32658"/>
    <cellStyle name="Comma 3 12 3 2 3 3" xfId="25164"/>
    <cellStyle name="Comma 3 12 3 2 4" xfId="10813"/>
    <cellStyle name="Comma 3 12 3 2 4 2" xfId="27019"/>
    <cellStyle name="Comma 3 12 3 2 5" xfId="16939"/>
    <cellStyle name="Comma 3 12 3 2 5 2" xfId="33071"/>
    <cellStyle name="Comma 3 12 3 2 6" xfId="19342"/>
    <cellStyle name="Comma 3 12 3 3" xfId="6057"/>
    <cellStyle name="Comma 3 12 3 3 2" xfId="13569"/>
    <cellStyle name="Comma 3 12 3 3 2 2" xfId="29775"/>
    <cellStyle name="Comma 3 12 3 3 3" xfId="22263"/>
    <cellStyle name="Comma 3 12 3 4" xfId="9153"/>
    <cellStyle name="Comma 3 12 3 4 2" xfId="16628"/>
    <cellStyle name="Comma 3 12 3 4 2 2" xfId="32834"/>
    <cellStyle name="Comma 3 12 3 4 3" xfId="25359"/>
    <cellStyle name="Comma 3 12 3 5" xfId="9969"/>
    <cellStyle name="Comma 3 12 3 5 2" xfId="26175"/>
    <cellStyle name="Comma 3 12 3 6" xfId="16938"/>
    <cellStyle name="Comma 3 12 3 6 2" xfId="33070"/>
    <cellStyle name="Comma 3 12 3 7" xfId="18497"/>
    <cellStyle name="Comma 3 12 4" xfId="2695"/>
    <cellStyle name="Comma 3 12 4 2" xfId="6479"/>
    <cellStyle name="Comma 3 12 4 2 2" xfId="13991"/>
    <cellStyle name="Comma 3 12 4 2 2 2" xfId="30197"/>
    <cellStyle name="Comma 3 12 4 2 3" xfId="22685"/>
    <cellStyle name="Comma 3 12 4 3" xfId="9271"/>
    <cellStyle name="Comma 3 12 4 3 2" xfId="16730"/>
    <cellStyle name="Comma 3 12 4 3 2 2" xfId="32936"/>
    <cellStyle name="Comma 3 12 4 3 3" xfId="25477"/>
    <cellStyle name="Comma 3 12 4 4" xfId="10391"/>
    <cellStyle name="Comma 3 12 4 4 2" xfId="26597"/>
    <cellStyle name="Comma 3 12 4 5" xfId="16940"/>
    <cellStyle name="Comma 3 12 4 5 2" xfId="33072"/>
    <cellStyle name="Comma 3 12 4 6" xfId="18919"/>
    <cellStyle name="Comma 3 12 5" xfId="3625"/>
    <cellStyle name="Comma 3 12 5 2" xfId="7335"/>
    <cellStyle name="Comma 3 12 5 2 2" xfId="14844"/>
    <cellStyle name="Comma 3 12 5 2 2 2" xfId="31050"/>
    <cellStyle name="Comma 3 12 5 2 3" xfId="23541"/>
    <cellStyle name="Comma 3 12 5 3" xfId="9086"/>
    <cellStyle name="Comma 3 12 5 3 2" xfId="16566"/>
    <cellStyle name="Comma 3 12 5 3 2 2" xfId="32772"/>
    <cellStyle name="Comma 3 12 5 3 3" xfId="25292"/>
    <cellStyle name="Comma 3 12 5 4" xfId="11236"/>
    <cellStyle name="Comma 3 12 5 4 2" xfId="27442"/>
    <cellStyle name="Comma 3 12 5 5" xfId="16941"/>
    <cellStyle name="Comma 3 12 5 5 2" xfId="33073"/>
    <cellStyle name="Comma 3 12 5 6" xfId="19836"/>
    <cellStyle name="Comma 3 12 6" xfId="3913"/>
    <cellStyle name="Comma 3 12 6 2" xfId="9307"/>
    <cellStyle name="Comma 3 12 6 2 2" xfId="25513"/>
    <cellStyle name="Comma 3 12 6 3" xfId="16942"/>
    <cellStyle name="Comma 3 12 6 3 2" xfId="33074"/>
    <cellStyle name="Comma 3 12 6 4" xfId="20121"/>
    <cellStyle name="Comma 3 12 7" xfId="4095"/>
    <cellStyle name="Comma 3 12 7 2" xfId="7765"/>
    <cellStyle name="Comma 3 12 7 2 2" xfId="15272"/>
    <cellStyle name="Comma 3 12 7 2 2 2" xfId="31478"/>
    <cellStyle name="Comma 3 12 7 2 3" xfId="23971"/>
    <cellStyle name="Comma 3 12 7 3" xfId="9231"/>
    <cellStyle name="Comma 3 12 7 3 2" xfId="16694"/>
    <cellStyle name="Comma 3 12 7 3 2 2" xfId="32900"/>
    <cellStyle name="Comma 3 12 7 3 3" xfId="25437"/>
    <cellStyle name="Comma 3 12 7 4" xfId="11658"/>
    <cellStyle name="Comma 3 12 7 4 2" xfId="27864"/>
    <cellStyle name="Comma 3 12 7 5" xfId="16943"/>
    <cellStyle name="Comma 3 12 7 5 2" xfId="33075"/>
    <cellStyle name="Comma 3 12 7 6" xfId="20301"/>
    <cellStyle name="Comma 3 12 8" xfId="4520"/>
    <cellStyle name="Comma 3 12 8 2" xfId="8190"/>
    <cellStyle name="Comma 3 12 8 2 2" xfId="15697"/>
    <cellStyle name="Comma 3 12 8 2 2 2" xfId="31903"/>
    <cellStyle name="Comma 3 12 8 2 3" xfId="24396"/>
    <cellStyle name="Comma 3 12 8 3" xfId="5203"/>
    <cellStyle name="Comma 3 12 8 3 2" xfId="12759"/>
    <cellStyle name="Comma 3 12 8 3 2 2" xfId="28965"/>
    <cellStyle name="Comma 3 12 8 3 3" xfId="21409"/>
    <cellStyle name="Comma 3 12 8 4" xfId="12083"/>
    <cellStyle name="Comma 3 12 8 4 2" xfId="28289"/>
    <cellStyle name="Comma 3 12 8 5" xfId="16944"/>
    <cellStyle name="Comma 3 12 8 5 2" xfId="33076"/>
    <cellStyle name="Comma 3 12 8 6" xfId="20726"/>
    <cellStyle name="Comma 3 12 9" xfId="4947"/>
    <cellStyle name="Comma 3 12 9 2" xfId="8613"/>
    <cellStyle name="Comma 3 12 9 2 2" xfId="16120"/>
    <cellStyle name="Comma 3 12 9 2 2 2" xfId="32326"/>
    <cellStyle name="Comma 3 12 9 2 3" xfId="24819"/>
    <cellStyle name="Comma 3 12 9 3" xfId="12505"/>
    <cellStyle name="Comma 3 12 9 3 2" xfId="28711"/>
    <cellStyle name="Comma 3 12 9 4" xfId="21153"/>
    <cellStyle name="Comma 3 13" xfId="1769"/>
    <cellStyle name="Comma 3 13 10" xfId="5632"/>
    <cellStyle name="Comma 3 13 10 2" xfId="13147"/>
    <cellStyle name="Comma 3 13 10 2 2" xfId="29353"/>
    <cellStyle name="Comma 3 13 10 3" xfId="21838"/>
    <cellStyle name="Comma 3 13 11" xfId="9560"/>
    <cellStyle name="Comma 3 13 11 2" xfId="25766"/>
    <cellStyle name="Comma 3 13 12" xfId="16945"/>
    <cellStyle name="Comma 3 13 12 2" xfId="33077"/>
    <cellStyle name="Comma 3 13 13" xfId="18085"/>
    <cellStyle name="Comma 3 13 2" xfId="1891"/>
    <cellStyle name="Comma 3 13 2 10" xfId="9671"/>
    <cellStyle name="Comma 3 13 2 10 2" xfId="25877"/>
    <cellStyle name="Comma 3 13 2 11" xfId="16946"/>
    <cellStyle name="Comma 3 13 2 11 2" xfId="33078"/>
    <cellStyle name="Comma 3 13 2 12" xfId="18197"/>
    <cellStyle name="Comma 3 13 2 2" xfId="2398"/>
    <cellStyle name="Comma 3 13 2 2 2" xfId="3245"/>
    <cellStyle name="Comma 3 13 2 2 2 2" xfId="7027"/>
    <cellStyle name="Comma 3 13 2 2 2 2 2" xfId="14538"/>
    <cellStyle name="Comma 3 13 2 2 2 2 2 2" xfId="30744"/>
    <cellStyle name="Comma 3 13 2 2 2 2 3" xfId="23233"/>
    <cellStyle name="Comma 3 13 2 2 2 3" xfId="9224"/>
    <cellStyle name="Comma 3 13 2 2 2 3 2" xfId="16688"/>
    <cellStyle name="Comma 3 13 2 2 2 3 2 2" xfId="32894"/>
    <cellStyle name="Comma 3 13 2 2 2 3 3" xfId="25430"/>
    <cellStyle name="Comma 3 13 2 2 2 4" xfId="10938"/>
    <cellStyle name="Comma 3 13 2 2 2 4 2" xfId="27144"/>
    <cellStyle name="Comma 3 13 2 2 2 5" xfId="16948"/>
    <cellStyle name="Comma 3 13 2 2 2 5 2" xfId="33080"/>
    <cellStyle name="Comma 3 13 2 2 2 6" xfId="19467"/>
    <cellStyle name="Comma 3 13 2 2 3" xfId="6182"/>
    <cellStyle name="Comma 3 13 2 2 3 2" xfId="13694"/>
    <cellStyle name="Comma 3 13 2 2 3 2 2" xfId="29900"/>
    <cellStyle name="Comma 3 13 2 2 3 3" xfId="22388"/>
    <cellStyle name="Comma 3 13 2 2 4" xfId="9233"/>
    <cellStyle name="Comma 3 13 2 2 4 2" xfId="16695"/>
    <cellStyle name="Comma 3 13 2 2 4 2 2" xfId="32901"/>
    <cellStyle name="Comma 3 13 2 2 4 3" xfId="25439"/>
    <cellStyle name="Comma 3 13 2 2 5" xfId="10094"/>
    <cellStyle name="Comma 3 13 2 2 5 2" xfId="26300"/>
    <cellStyle name="Comma 3 13 2 2 6" xfId="16947"/>
    <cellStyle name="Comma 3 13 2 2 6 2" xfId="33079"/>
    <cellStyle name="Comma 3 13 2 2 7" xfId="18622"/>
    <cellStyle name="Comma 3 13 2 3" xfId="2820"/>
    <cellStyle name="Comma 3 13 2 3 2" xfId="6604"/>
    <cellStyle name="Comma 3 13 2 3 2 2" xfId="14116"/>
    <cellStyle name="Comma 3 13 2 3 2 2 2" xfId="30322"/>
    <cellStyle name="Comma 3 13 2 3 2 3" xfId="22810"/>
    <cellStyle name="Comma 3 13 2 3 3" xfId="8948"/>
    <cellStyle name="Comma 3 13 2 3 3 2" xfId="16443"/>
    <cellStyle name="Comma 3 13 2 3 3 2 2" xfId="32649"/>
    <cellStyle name="Comma 3 13 2 3 3 3" xfId="25154"/>
    <cellStyle name="Comma 3 13 2 3 4" xfId="10516"/>
    <cellStyle name="Comma 3 13 2 3 4 2" xfId="26722"/>
    <cellStyle name="Comma 3 13 2 3 5" xfId="16949"/>
    <cellStyle name="Comma 3 13 2 3 5 2" xfId="33081"/>
    <cellStyle name="Comma 3 13 2 3 6" xfId="19044"/>
    <cellStyle name="Comma 3 13 2 4" xfId="3751"/>
    <cellStyle name="Comma 3 13 2 4 2" xfId="7461"/>
    <cellStyle name="Comma 3 13 2 4 2 2" xfId="14970"/>
    <cellStyle name="Comma 3 13 2 4 2 2 2" xfId="31176"/>
    <cellStyle name="Comma 3 13 2 4 2 3" xfId="23667"/>
    <cellStyle name="Comma 3 13 2 4 3" xfId="5554"/>
    <cellStyle name="Comma 3 13 2 4 3 2" xfId="13073"/>
    <cellStyle name="Comma 3 13 2 4 3 2 2" xfId="29279"/>
    <cellStyle name="Comma 3 13 2 4 3 3" xfId="21760"/>
    <cellStyle name="Comma 3 13 2 4 4" xfId="11361"/>
    <cellStyle name="Comma 3 13 2 4 4 2" xfId="27567"/>
    <cellStyle name="Comma 3 13 2 4 5" xfId="16950"/>
    <cellStyle name="Comma 3 13 2 4 5 2" xfId="33082"/>
    <cellStyle name="Comma 3 13 2 4 6" xfId="19962"/>
    <cellStyle name="Comma 3 13 2 5" xfId="3399"/>
    <cellStyle name="Comma 3 13 2 5 2" xfId="9301"/>
    <cellStyle name="Comma 3 13 2 5 2 2" xfId="25507"/>
    <cellStyle name="Comma 3 13 2 5 3" xfId="16951"/>
    <cellStyle name="Comma 3 13 2 5 3 2" xfId="33083"/>
    <cellStyle name="Comma 3 13 2 5 4" xfId="19617"/>
    <cellStyle name="Comma 3 13 2 6" xfId="4220"/>
    <cellStyle name="Comma 3 13 2 6 2" xfId="7890"/>
    <cellStyle name="Comma 3 13 2 6 2 2" xfId="15397"/>
    <cellStyle name="Comma 3 13 2 6 2 2 2" xfId="31603"/>
    <cellStyle name="Comma 3 13 2 6 2 3" xfId="24096"/>
    <cellStyle name="Comma 3 13 2 6 3" xfId="9179"/>
    <cellStyle name="Comma 3 13 2 6 3 2" xfId="16650"/>
    <cellStyle name="Comma 3 13 2 6 3 2 2" xfId="32856"/>
    <cellStyle name="Comma 3 13 2 6 3 3" xfId="25385"/>
    <cellStyle name="Comma 3 13 2 6 4" xfId="11783"/>
    <cellStyle name="Comma 3 13 2 6 4 2" xfId="27989"/>
    <cellStyle name="Comma 3 13 2 6 5" xfId="16952"/>
    <cellStyle name="Comma 3 13 2 6 5 2" xfId="33084"/>
    <cellStyle name="Comma 3 13 2 6 6" xfId="20426"/>
    <cellStyle name="Comma 3 13 2 7" xfId="4645"/>
    <cellStyle name="Comma 3 13 2 7 2" xfId="8315"/>
    <cellStyle name="Comma 3 13 2 7 2 2" xfId="15822"/>
    <cellStyle name="Comma 3 13 2 7 2 2 2" xfId="32028"/>
    <cellStyle name="Comma 3 13 2 7 2 3" xfId="24521"/>
    <cellStyle name="Comma 3 13 2 7 3" xfId="5558"/>
    <cellStyle name="Comma 3 13 2 7 3 2" xfId="13077"/>
    <cellStyle name="Comma 3 13 2 7 3 2 2" xfId="29283"/>
    <cellStyle name="Comma 3 13 2 7 3 3" xfId="21764"/>
    <cellStyle name="Comma 3 13 2 7 4" xfId="12208"/>
    <cellStyle name="Comma 3 13 2 7 4 2" xfId="28414"/>
    <cellStyle name="Comma 3 13 2 7 5" xfId="16953"/>
    <cellStyle name="Comma 3 13 2 7 5 2" xfId="33085"/>
    <cellStyle name="Comma 3 13 2 7 6" xfId="20851"/>
    <cellStyle name="Comma 3 13 2 8" xfId="5073"/>
    <cellStyle name="Comma 3 13 2 8 2" xfId="8738"/>
    <cellStyle name="Comma 3 13 2 8 2 2" xfId="16245"/>
    <cellStyle name="Comma 3 13 2 8 2 2 2" xfId="32451"/>
    <cellStyle name="Comma 3 13 2 8 2 3" xfId="24944"/>
    <cellStyle name="Comma 3 13 2 8 3" xfId="12630"/>
    <cellStyle name="Comma 3 13 2 8 3 2" xfId="28836"/>
    <cellStyle name="Comma 3 13 2 8 4" xfId="21279"/>
    <cellStyle name="Comma 3 13 2 9" xfId="5744"/>
    <cellStyle name="Comma 3 13 2 9 2" xfId="13259"/>
    <cellStyle name="Comma 3 13 2 9 2 2" xfId="29465"/>
    <cellStyle name="Comma 3 13 2 9 3" xfId="21950"/>
    <cellStyle name="Comma 3 13 3" xfId="2286"/>
    <cellStyle name="Comma 3 13 3 2" xfId="3134"/>
    <cellStyle name="Comma 3 13 3 2 2" xfId="6916"/>
    <cellStyle name="Comma 3 13 3 2 2 2" xfId="14427"/>
    <cellStyle name="Comma 3 13 3 2 2 2 2" xfId="30633"/>
    <cellStyle name="Comma 3 13 3 2 2 3" xfId="23122"/>
    <cellStyle name="Comma 3 13 3 2 3" xfId="8951"/>
    <cellStyle name="Comma 3 13 3 2 3 2" xfId="16446"/>
    <cellStyle name="Comma 3 13 3 2 3 2 2" xfId="32652"/>
    <cellStyle name="Comma 3 13 3 2 3 3" xfId="25157"/>
    <cellStyle name="Comma 3 13 3 2 4" xfId="10827"/>
    <cellStyle name="Comma 3 13 3 2 4 2" xfId="27033"/>
    <cellStyle name="Comma 3 13 3 2 5" xfId="16955"/>
    <cellStyle name="Comma 3 13 3 2 5 2" xfId="33087"/>
    <cellStyle name="Comma 3 13 3 2 6" xfId="19356"/>
    <cellStyle name="Comma 3 13 3 3" xfId="6071"/>
    <cellStyle name="Comma 3 13 3 3 2" xfId="13583"/>
    <cellStyle name="Comma 3 13 3 3 2 2" xfId="29789"/>
    <cellStyle name="Comma 3 13 3 3 3" xfId="22277"/>
    <cellStyle name="Comma 3 13 3 4" xfId="5433"/>
    <cellStyle name="Comma 3 13 3 4 2" xfId="12976"/>
    <cellStyle name="Comma 3 13 3 4 2 2" xfId="29182"/>
    <cellStyle name="Comma 3 13 3 4 3" xfId="21639"/>
    <cellStyle name="Comma 3 13 3 5" xfId="9983"/>
    <cellStyle name="Comma 3 13 3 5 2" xfId="26189"/>
    <cellStyle name="Comma 3 13 3 6" xfId="16954"/>
    <cellStyle name="Comma 3 13 3 6 2" xfId="33086"/>
    <cellStyle name="Comma 3 13 3 7" xfId="18511"/>
    <cellStyle name="Comma 3 13 4" xfId="2709"/>
    <cellStyle name="Comma 3 13 4 2" xfId="6493"/>
    <cellStyle name="Comma 3 13 4 2 2" xfId="14005"/>
    <cellStyle name="Comma 3 13 4 2 2 2" xfId="30211"/>
    <cellStyle name="Comma 3 13 4 2 3" xfId="22699"/>
    <cellStyle name="Comma 3 13 4 3" xfId="9359"/>
    <cellStyle name="Comma 3 13 4 3 2" xfId="16801"/>
    <cellStyle name="Comma 3 13 4 3 2 2" xfId="33007"/>
    <cellStyle name="Comma 3 13 4 3 3" xfId="25565"/>
    <cellStyle name="Comma 3 13 4 4" xfId="10405"/>
    <cellStyle name="Comma 3 13 4 4 2" xfId="26611"/>
    <cellStyle name="Comma 3 13 4 5" xfId="16956"/>
    <cellStyle name="Comma 3 13 4 5 2" xfId="33088"/>
    <cellStyle name="Comma 3 13 4 6" xfId="18933"/>
    <cellStyle name="Comma 3 13 5" xfId="3639"/>
    <cellStyle name="Comma 3 13 5 2" xfId="7349"/>
    <cellStyle name="Comma 3 13 5 2 2" xfId="14858"/>
    <cellStyle name="Comma 3 13 5 2 2 2" xfId="31064"/>
    <cellStyle name="Comma 3 13 5 2 3" xfId="23555"/>
    <cellStyle name="Comma 3 13 5 3" xfId="7153"/>
    <cellStyle name="Comma 3 13 5 3 2" xfId="14664"/>
    <cellStyle name="Comma 3 13 5 3 2 2" xfId="30870"/>
    <cellStyle name="Comma 3 13 5 3 3" xfId="23359"/>
    <cellStyle name="Comma 3 13 5 4" xfId="11250"/>
    <cellStyle name="Comma 3 13 5 4 2" xfId="27456"/>
    <cellStyle name="Comma 3 13 5 5" xfId="16957"/>
    <cellStyle name="Comma 3 13 5 5 2" xfId="33089"/>
    <cellStyle name="Comma 3 13 5 6" xfId="19850"/>
    <cellStyle name="Comma 3 13 6" xfId="3387"/>
    <cellStyle name="Comma 3 13 6 2" xfId="5412"/>
    <cellStyle name="Comma 3 13 6 2 2" xfId="21618"/>
    <cellStyle name="Comma 3 13 6 3" xfId="16958"/>
    <cellStyle name="Comma 3 13 6 3 2" xfId="33090"/>
    <cellStyle name="Comma 3 13 6 4" xfId="19605"/>
    <cellStyle name="Comma 3 13 7" xfId="4109"/>
    <cellStyle name="Comma 3 13 7 2" xfId="7779"/>
    <cellStyle name="Comma 3 13 7 2 2" xfId="15286"/>
    <cellStyle name="Comma 3 13 7 2 2 2" xfId="31492"/>
    <cellStyle name="Comma 3 13 7 2 3" xfId="23985"/>
    <cellStyle name="Comma 3 13 7 3" xfId="5248"/>
    <cellStyle name="Comma 3 13 7 3 2" xfId="12797"/>
    <cellStyle name="Comma 3 13 7 3 2 2" xfId="29003"/>
    <cellStyle name="Comma 3 13 7 3 3" xfId="21454"/>
    <cellStyle name="Comma 3 13 7 4" xfId="11672"/>
    <cellStyle name="Comma 3 13 7 4 2" xfId="27878"/>
    <cellStyle name="Comma 3 13 7 5" xfId="16959"/>
    <cellStyle name="Comma 3 13 7 5 2" xfId="33091"/>
    <cellStyle name="Comma 3 13 7 6" xfId="20315"/>
    <cellStyle name="Comma 3 13 8" xfId="4534"/>
    <cellStyle name="Comma 3 13 8 2" xfId="8204"/>
    <cellStyle name="Comma 3 13 8 2 2" xfId="15711"/>
    <cellStyle name="Comma 3 13 8 2 2 2" xfId="31917"/>
    <cellStyle name="Comma 3 13 8 2 3" xfId="24410"/>
    <cellStyle name="Comma 3 13 8 3" xfId="5212"/>
    <cellStyle name="Comma 3 13 8 3 2" xfId="12768"/>
    <cellStyle name="Comma 3 13 8 3 2 2" xfId="28974"/>
    <cellStyle name="Comma 3 13 8 3 3" xfId="21418"/>
    <cellStyle name="Comma 3 13 8 4" xfId="12097"/>
    <cellStyle name="Comma 3 13 8 4 2" xfId="28303"/>
    <cellStyle name="Comma 3 13 8 5" xfId="16960"/>
    <cellStyle name="Comma 3 13 8 5 2" xfId="33092"/>
    <cellStyle name="Comma 3 13 8 6" xfId="20740"/>
    <cellStyle name="Comma 3 13 9" xfId="4961"/>
    <cellStyle name="Comma 3 13 9 2" xfId="8627"/>
    <cellStyle name="Comma 3 13 9 2 2" xfId="16134"/>
    <cellStyle name="Comma 3 13 9 2 2 2" xfId="32340"/>
    <cellStyle name="Comma 3 13 9 2 3" xfId="24833"/>
    <cellStyle name="Comma 3 13 9 3" xfId="12519"/>
    <cellStyle name="Comma 3 13 9 3 2" xfId="28725"/>
    <cellStyle name="Comma 3 13 9 4" xfId="21167"/>
    <cellStyle name="Comma 3 14" xfId="18026"/>
    <cellStyle name="Comma 3 2" xfId="1148"/>
    <cellStyle name="Comma 3 2 10" xfId="1770"/>
    <cellStyle name="Comma 3 2 10 10" xfId="5633"/>
    <cellStyle name="Comma 3 2 10 10 2" xfId="13148"/>
    <cellStyle name="Comma 3 2 10 10 2 2" xfId="29354"/>
    <cellStyle name="Comma 3 2 10 10 3" xfId="21839"/>
    <cellStyle name="Comma 3 2 10 11" xfId="9561"/>
    <cellStyle name="Comma 3 2 10 11 2" xfId="25767"/>
    <cellStyle name="Comma 3 2 10 12" xfId="16962"/>
    <cellStyle name="Comma 3 2 10 12 2" xfId="33094"/>
    <cellStyle name="Comma 3 2 10 13" xfId="18086"/>
    <cellStyle name="Comma 3 2 10 2" xfId="1892"/>
    <cellStyle name="Comma 3 2 10 2 10" xfId="9672"/>
    <cellStyle name="Comma 3 2 10 2 10 2" xfId="25878"/>
    <cellStyle name="Comma 3 2 10 2 11" xfId="16963"/>
    <cellStyle name="Comma 3 2 10 2 11 2" xfId="33095"/>
    <cellStyle name="Comma 3 2 10 2 12" xfId="18198"/>
    <cellStyle name="Comma 3 2 10 2 2" xfId="2399"/>
    <cellStyle name="Comma 3 2 10 2 2 2" xfId="3246"/>
    <cellStyle name="Comma 3 2 10 2 2 2 2" xfId="7028"/>
    <cellStyle name="Comma 3 2 10 2 2 2 2 2" xfId="14539"/>
    <cellStyle name="Comma 3 2 10 2 2 2 2 2 2" xfId="30745"/>
    <cellStyle name="Comma 3 2 10 2 2 2 2 3" xfId="23234"/>
    <cellStyle name="Comma 3 2 10 2 2 2 3" xfId="9130"/>
    <cellStyle name="Comma 3 2 10 2 2 2 3 2" xfId="16607"/>
    <cellStyle name="Comma 3 2 10 2 2 2 3 2 2" xfId="32813"/>
    <cellStyle name="Comma 3 2 10 2 2 2 3 3" xfId="25336"/>
    <cellStyle name="Comma 3 2 10 2 2 2 4" xfId="10939"/>
    <cellStyle name="Comma 3 2 10 2 2 2 4 2" xfId="27145"/>
    <cellStyle name="Comma 3 2 10 2 2 2 5" xfId="16965"/>
    <cellStyle name="Comma 3 2 10 2 2 2 5 2" xfId="33097"/>
    <cellStyle name="Comma 3 2 10 2 2 2 6" xfId="19468"/>
    <cellStyle name="Comma 3 2 10 2 2 3" xfId="6183"/>
    <cellStyle name="Comma 3 2 10 2 2 3 2" xfId="13695"/>
    <cellStyle name="Comma 3 2 10 2 2 3 2 2" xfId="29901"/>
    <cellStyle name="Comma 3 2 10 2 2 3 3" xfId="22389"/>
    <cellStyle name="Comma 3 2 10 2 2 4" xfId="9126"/>
    <cellStyle name="Comma 3 2 10 2 2 4 2" xfId="16603"/>
    <cellStyle name="Comma 3 2 10 2 2 4 2 2" xfId="32809"/>
    <cellStyle name="Comma 3 2 10 2 2 4 3" xfId="25332"/>
    <cellStyle name="Comma 3 2 10 2 2 5" xfId="10095"/>
    <cellStyle name="Comma 3 2 10 2 2 5 2" xfId="26301"/>
    <cellStyle name="Comma 3 2 10 2 2 6" xfId="16964"/>
    <cellStyle name="Comma 3 2 10 2 2 6 2" xfId="33096"/>
    <cellStyle name="Comma 3 2 10 2 2 7" xfId="18623"/>
    <cellStyle name="Comma 3 2 10 2 3" xfId="2821"/>
    <cellStyle name="Comma 3 2 10 2 3 2" xfId="6605"/>
    <cellStyle name="Comma 3 2 10 2 3 2 2" xfId="14117"/>
    <cellStyle name="Comma 3 2 10 2 3 2 2 2" xfId="30323"/>
    <cellStyle name="Comma 3 2 10 2 3 2 3" xfId="22811"/>
    <cellStyle name="Comma 3 2 10 2 3 3" xfId="9293"/>
    <cellStyle name="Comma 3 2 10 2 3 3 2" xfId="16747"/>
    <cellStyle name="Comma 3 2 10 2 3 3 2 2" xfId="32953"/>
    <cellStyle name="Comma 3 2 10 2 3 3 3" xfId="25499"/>
    <cellStyle name="Comma 3 2 10 2 3 4" xfId="10517"/>
    <cellStyle name="Comma 3 2 10 2 3 4 2" xfId="26723"/>
    <cellStyle name="Comma 3 2 10 2 3 5" xfId="16966"/>
    <cellStyle name="Comma 3 2 10 2 3 5 2" xfId="33098"/>
    <cellStyle name="Comma 3 2 10 2 3 6" xfId="19045"/>
    <cellStyle name="Comma 3 2 10 2 4" xfId="3752"/>
    <cellStyle name="Comma 3 2 10 2 4 2" xfId="7462"/>
    <cellStyle name="Comma 3 2 10 2 4 2 2" xfId="14971"/>
    <cellStyle name="Comma 3 2 10 2 4 2 2 2" xfId="31177"/>
    <cellStyle name="Comma 3 2 10 2 4 2 3" xfId="23668"/>
    <cellStyle name="Comma 3 2 10 2 4 3" xfId="9094"/>
    <cellStyle name="Comma 3 2 10 2 4 3 2" xfId="16573"/>
    <cellStyle name="Comma 3 2 10 2 4 3 2 2" xfId="32779"/>
    <cellStyle name="Comma 3 2 10 2 4 3 3" xfId="25300"/>
    <cellStyle name="Comma 3 2 10 2 4 4" xfId="11362"/>
    <cellStyle name="Comma 3 2 10 2 4 4 2" xfId="27568"/>
    <cellStyle name="Comma 3 2 10 2 4 5" xfId="16967"/>
    <cellStyle name="Comma 3 2 10 2 4 5 2" xfId="33099"/>
    <cellStyle name="Comma 3 2 10 2 4 6" xfId="19963"/>
    <cellStyle name="Comma 3 2 10 2 5" xfId="3582"/>
    <cellStyle name="Comma 3 2 10 2 5 2" xfId="9299"/>
    <cellStyle name="Comma 3 2 10 2 5 2 2" xfId="25505"/>
    <cellStyle name="Comma 3 2 10 2 5 3" xfId="16968"/>
    <cellStyle name="Comma 3 2 10 2 5 3 2" xfId="33100"/>
    <cellStyle name="Comma 3 2 10 2 5 4" xfId="19794"/>
    <cellStyle name="Comma 3 2 10 2 6" xfId="4221"/>
    <cellStyle name="Comma 3 2 10 2 6 2" xfId="7891"/>
    <cellStyle name="Comma 3 2 10 2 6 2 2" xfId="15398"/>
    <cellStyle name="Comma 3 2 10 2 6 2 2 2" xfId="31604"/>
    <cellStyle name="Comma 3 2 10 2 6 2 3" xfId="24097"/>
    <cellStyle name="Comma 3 2 10 2 6 3" xfId="9080"/>
    <cellStyle name="Comma 3 2 10 2 6 3 2" xfId="16560"/>
    <cellStyle name="Comma 3 2 10 2 6 3 2 2" xfId="32766"/>
    <cellStyle name="Comma 3 2 10 2 6 3 3" xfId="25286"/>
    <cellStyle name="Comma 3 2 10 2 6 4" xfId="11784"/>
    <cellStyle name="Comma 3 2 10 2 6 4 2" xfId="27990"/>
    <cellStyle name="Comma 3 2 10 2 6 5" xfId="16969"/>
    <cellStyle name="Comma 3 2 10 2 6 5 2" xfId="33101"/>
    <cellStyle name="Comma 3 2 10 2 6 6" xfId="20427"/>
    <cellStyle name="Comma 3 2 10 2 7" xfId="4646"/>
    <cellStyle name="Comma 3 2 10 2 7 2" xfId="8316"/>
    <cellStyle name="Comma 3 2 10 2 7 2 2" xfId="15823"/>
    <cellStyle name="Comma 3 2 10 2 7 2 2 2" xfId="32029"/>
    <cellStyle name="Comma 3 2 10 2 7 2 3" xfId="24522"/>
    <cellStyle name="Comma 3 2 10 2 7 3" xfId="9137"/>
    <cellStyle name="Comma 3 2 10 2 7 3 2" xfId="16614"/>
    <cellStyle name="Comma 3 2 10 2 7 3 2 2" xfId="32820"/>
    <cellStyle name="Comma 3 2 10 2 7 3 3" xfId="25343"/>
    <cellStyle name="Comma 3 2 10 2 7 4" xfId="12209"/>
    <cellStyle name="Comma 3 2 10 2 7 4 2" xfId="28415"/>
    <cellStyle name="Comma 3 2 10 2 7 5" xfId="16970"/>
    <cellStyle name="Comma 3 2 10 2 7 5 2" xfId="33102"/>
    <cellStyle name="Comma 3 2 10 2 7 6" xfId="20852"/>
    <cellStyle name="Comma 3 2 10 2 8" xfId="5074"/>
    <cellStyle name="Comma 3 2 10 2 8 2" xfId="8739"/>
    <cellStyle name="Comma 3 2 10 2 8 2 2" xfId="16246"/>
    <cellStyle name="Comma 3 2 10 2 8 2 2 2" xfId="32452"/>
    <cellStyle name="Comma 3 2 10 2 8 2 3" xfId="24945"/>
    <cellStyle name="Comma 3 2 10 2 8 3" xfId="12631"/>
    <cellStyle name="Comma 3 2 10 2 8 3 2" xfId="28837"/>
    <cellStyle name="Comma 3 2 10 2 8 4" xfId="21280"/>
    <cellStyle name="Comma 3 2 10 2 9" xfId="5745"/>
    <cellStyle name="Comma 3 2 10 2 9 2" xfId="13260"/>
    <cellStyle name="Comma 3 2 10 2 9 2 2" xfId="29466"/>
    <cellStyle name="Comma 3 2 10 2 9 3" xfId="21951"/>
    <cellStyle name="Comma 3 2 10 3" xfId="2287"/>
    <cellStyle name="Comma 3 2 10 3 2" xfId="3135"/>
    <cellStyle name="Comma 3 2 10 3 2 2" xfId="6917"/>
    <cellStyle name="Comma 3 2 10 3 2 2 2" xfId="14428"/>
    <cellStyle name="Comma 3 2 10 3 2 2 2 2" xfId="30634"/>
    <cellStyle name="Comma 3 2 10 3 2 2 3" xfId="23123"/>
    <cellStyle name="Comma 3 2 10 3 2 3" xfId="5440"/>
    <cellStyle name="Comma 3 2 10 3 2 3 2" xfId="12983"/>
    <cellStyle name="Comma 3 2 10 3 2 3 2 2" xfId="29189"/>
    <cellStyle name="Comma 3 2 10 3 2 3 3" xfId="21646"/>
    <cellStyle name="Comma 3 2 10 3 2 4" xfId="10828"/>
    <cellStyle name="Comma 3 2 10 3 2 4 2" xfId="27034"/>
    <cellStyle name="Comma 3 2 10 3 2 5" xfId="16972"/>
    <cellStyle name="Comma 3 2 10 3 2 5 2" xfId="33104"/>
    <cellStyle name="Comma 3 2 10 3 2 6" xfId="19357"/>
    <cellStyle name="Comma 3 2 10 3 3" xfId="6072"/>
    <cellStyle name="Comma 3 2 10 3 3 2" xfId="13584"/>
    <cellStyle name="Comma 3 2 10 3 3 2 2" xfId="29790"/>
    <cellStyle name="Comma 3 2 10 3 3 3" xfId="22278"/>
    <cellStyle name="Comma 3 2 10 3 4" xfId="5247"/>
    <cellStyle name="Comma 3 2 10 3 4 2" xfId="12796"/>
    <cellStyle name="Comma 3 2 10 3 4 2 2" xfId="29002"/>
    <cellStyle name="Comma 3 2 10 3 4 3" xfId="21453"/>
    <cellStyle name="Comma 3 2 10 3 5" xfId="9984"/>
    <cellStyle name="Comma 3 2 10 3 5 2" xfId="26190"/>
    <cellStyle name="Comma 3 2 10 3 6" xfId="16971"/>
    <cellStyle name="Comma 3 2 10 3 6 2" xfId="33103"/>
    <cellStyle name="Comma 3 2 10 3 7" xfId="18512"/>
    <cellStyle name="Comma 3 2 10 4" xfId="2710"/>
    <cellStyle name="Comma 3 2 10 4 2" xfId="6494"/>
    <cellStyle name="Comma 3 2 10 4 2 2" xfId="14006"/>
    <cellStyle name="Comma 3 2 10 4 2 2 2" xfId="30212"/>
    <cellStyle name="Comma 3 2 10 4 2 3" xfId="22700"/>
    <cellStyle name="Comma 3 2 10 4 3" xfId="8945"/>
    <cellStyle name="Comma 3 2 10 4 3 2" xfId="16440"/>
    <cellStyle name="Comma 3 2 10 4 3 2 2" xfId="32646"/>
    <cellStyle name="Comma 3 2 10 4 3 3" xfId="25151"/>
    <cellStyle name="Comma 3 2 10 4 4" xfId="10406"/>
    <cellStyle name="Comma 3 2 10 4 4 2" xfId="26612"/>
    <cellStyle name="Comma 3 2 10 4 5" xfId="16973"/>
    <cellStyle name="Comma 3 2 10 4 5 2" xfId="33105"/>
    <cellStyle name="Comma 3 2 10 4 6" xfId="18934"/>
    <cellStyle name="Comma 3 2 10 5" xfId="3640"/>
    <cellStyle name="Comma 3 2 10 5 2" xfId="7350"/>
    <cellStyle name="Comma 3 2 10 5 2 2" xfId="14859"/>
    <cellStyle name="Comma 3 2 10 5 2 2 2" xfId="31065"/>
    <cellStyle name="Comma 3 2 10 5 2 3" xfId="23556"/>
    <cellStyle name="Comma 3 2 10 5 3" xfId="5257"/>
    <cellStyle name="Comma 3 2 10 5 3 2" xfId="12806"/>
    <cellStyle name="Comma 3 2 10 5 3 2 2" xfId="29012"/>
    <cellStyle name="Comma 3 2 10 5 3 3" xfId="21463"/>
    <cellStyle name="Comma 3 2 10 5 4" xfId="11251"/>
    <cellStyle name="Comma 3 2 10 5 4 2" xfId="27457"/>
    <cellStyle name="Comma 3 2 10 5 5" xfId="16974"/>
    <cellStyle name="Comma 3 2 10 5 5 2" xfId="33106"/>
    <cellStyle name="Comma 3 2 10 5 6" xfId="19851"/>
    <cellStyle name="Comma 3 2 10 6" xfId="3577"/>
    <cellStyle name="Comma 3 2 10 6 2" xfId="9046"/>
    <cellStyle name="Comma 3 2 10 6 2 2" xfId="25252"/>
    <cellStyle name="Comma 3 2 10 6 3" xfId="16975"/>
    <cellStyle name="Comma 3 2 10 6 3 2" xfId="33107"/>
    <cellStyle name="Comma 3 2 10 6 4" xfId="19790"/>
    <cellStyle name="Comma 3 2 10 7" xfId="4110"/>
    <cellStyle name="Comma 3 2 10 7 2" xfId="7780"/>
    <cellStyle name="Comma 3 2 10 7 2 2" xfId="15287"/>
    <cellStyle name="Comma 3 2 10 7 2 2 2" xfId="31493"/>
    <cellStyle name="Comma 3 2 10 7 2 3" xfId="23986"/>
    <cellStyle name="Comma 3 2 10 7 3" xfId="9011"/>
    <cellStyle name="Comma 3 2 10 7 3 2" xfId="16502"/>
    <cellStyle name="Comma 3 2 10 7 3 2 2" xfId="32708"/>
    <cellStyle name="Comma 3 2 10 7 3 3" xfId="25217"/>
    <cellStyle name="Comma 3 2 10 7 4" xfId="11673"/>
    <cellStyle name="Comma 3 2 10 7 4 2" xfId="27879"/>
    <cellStyle name="Comma 3 2 10 7 5" xfId="16976"/>
    <cellStyle name="Comma 3 2 10 7 5 2" xfId="33108"/>
    <cellStyle name="Comma 3 2 10 7 6" xfId="20316"/>
    <cellStyle name="Comma 3 2 10 8" xfId="4535"/>
    <cellStyle name="Comma 3 2 10 8 2" xfId="8205"/>
    <cellStyle name="Comma 3 2 10 8 2 2" xfId="15712"/>
    <cellStyle name="Comma 3 2 10 8 2 2 2" xfId="31918"/>
    <cellStyle name="Comma 3 2 10 8 2 3" xfId="24411"/>
    <cellStyle name="Comma 3 2 10 8 3" xfId="9120"/>
    <cellStyle name="Comma 3 2 10 8 3 2" xfId="16598"/>
    <cellStyle name="Comma 3 2 10 8 3 2 2" xfId="32804"/>
    <cellStyle name="Comma 3 2 10 8 3 3" xfId="25326"/>
    <cellStyle name="Comma 3 2 10 8 4" xfId="12098"/>
    <cellStyle name="Comma 3 2 10 8 4 2" xfId="28304"/>
    <cellStyle name="Comma 3 2 10 8 5" xfId="16977"/>
    <cellStyle name="Comma 3 2 10 8 5 2" xfId="33109"/>
    <cellStyle name="Comma 3 2 10 8 6" xfId="20741"/>
    <cellStyle name="Comma 3 2 10 9" xfId="4962"/>
    <cellStyle name="Comma 3 2 10 9 2" xfId="8628"/>
    <cellStyle name="Comma 3 2 10 9 2 2" xfId="16135"/>
    <cellStyle name="Comma 3 2 10 9 2 2 2" xfId="32341"/>
    <cellStyle name="Comma 3 2 10 9 2 3" xfId="24834"/>
    <cellStyle name="Comma 3 2 10 9 3" xfId="12520"/>
    <cellStyle name="Comma 3 2 10 9 3 2" xfId="28726"/>
    <cellStyle name="Comma 3 2 10 9 4" xfId="21168"/>
    <cellStyle name="Comma 3 2 11" xfId="1893"/>
    <cellStyle name="Comma 3 2 11 10" xfId="9673"/>
    <cellStyle name="Comma 3 2 11 10 2" xfId="25879"/>
    <cellStyle name="Comma 3 2 11 11" xfId="16978"/>
    <cellStyle name="Comma 3 2 11 11 2" xfId="33110"/>
    <cellStyle name="Comma 3 2 11 12" xfId="18199"/>
    <cellStyle name="Comma 3 2 11 2" xfId="2400"/>
    <cellStyle name="Comma 3 2 11 2 2" xfId="3247"/>
    <cellStyle name="Comma 3 2 11 2 2 2" xfId="7029"/>
    <cellStyle name="Comma 3 2 11 2 2 2 2" xfId="14540"/>
    <cellStyle name="Comma 3 2 11 2 2 2 2 2" xfId="30746"/>
    <cellStyle name="Comma 3 2 11 2 2 2 3" xfId="23235"/>
    <cellStyle name="Comma 3 2 11 2 2 3" xfId="8974"/>
    <cellStyle name="Comma 3 2 11 2 2 3 2" xfId="16468"/>
    <cellStyle name="Comma 3 2 11 2 2 3 2 2" xfId="32674"/>
    <cellStyle name="Comma 3 2 11 2 2 3 3" xfId="25180"/>
    <cellStyle name="Comma 3 2 11 2 2 4" xfId="10940"/>
    <cellStyle name="Comma 3 2 11 2 2 4 2" xfId="27146"/>
    <cellStyle name="Comma 3 2 11 2 2 5" xfId="16980"/>
    <cellStyle name="Comma 3 2 11 2 2 5 2" xfId="33112"/>
    <cellStyle name="Comma 3 2 11 2 2 6" xfId="19469"/>
    <cellStyle name="Comma 3 2 11 2 3" xfId="6184"/>
    <cellStyle name="Comma 3 2 11 2 3 2" xfId="13696"/>
    <cellStyle name="Comma 3 2 11 2 3 2 2" xfId="29902"/>
    <cellStyle name="Comma 3 2 11 2 3 3" xfId="22390"/>
    <cellStyle name="Comma 3 2 11 2 4" xfId="5515"/>
    <cellStyle name="Comma 3 2 11 2 4 2" xfId="13043"/>
    <cellStyle name="Comma 3 2 11 2 4 2 2" xfId="29249"/>
    <cellStyle name="Comma 3 2 11 2 4 3" xfId="21721"/>
    <cellStyle name="Comma 3 2 11 2 5" xfId="10096"/>
    <cellStyle name="Comma 3 2 11 2 5 2" xfId="26302"/>
    <cellStyle name="Comma 3 2 11 2 6" xfId="16979"/>
    <cellStyle name="Comma 3 2 11 2 6 2" xfId="33111"/>
    <cellStyle name="Comma 3 2 11 2 7" xfId="18624"/>
    <cellStyle name="Comma 3 2 11 3" xfId="2822"/>
    <cellStyle name="Comma 3 2 11 3 2" xfId="6606"/>
    <cellStyle name="Comma 3 2 11 3 2 2" xfId="14118"/>
    <cellStyle name="Comma 3 2 11 3 2 2 2" xfId="30324"/>
    <cellStyle name="Comma 3 2 11 3 2 3" xfId="22812"/>
    <cellStyle name="Comma 3 2 11 3 3" xfId="5209"/>
    <cellStyle name="Comma 3 2 11 3 3 2" xfId="12765"/>
    <cellStyle name="Comma 3 2 11 3 3 2 2" xfId="28971"/>
    <cellStyle name="Comma 3 2 11 3 3 3" xfId="21415"/>
    <cellStyle name="Comma 3 2 11 3 4" xfId="10518"/>
    <cellStyle name="Comma 3 2 11 3 4 2" xfId="26724"/>
    <cellStyle name="Comma 3 2 11 3 5" xfId="16981"/>
    <cellStyle name="Comma 3 2 11 3 5 2" xfId="33113"/>
    <cellStyle name="Comma 3 2 11 3 6" xfId="19046"/>
    <cellStyle name="Comma 3 2 11 4" xfId="3753"/>
    <cellStyle name="Comma 3 2 11 4 2" xfId="7463"/>
    <cellStyle name="Comma 3 2 11 4 2 2" xfId="14972"/>
    <cellStyle name="Comma 3 2 11 4 2 2 2" xfId="31178"/>
    <cellStyle name="Comma 3 2 11 4 2 3" xfId="23669"/>
    <cellStyle name="Comma 3 2 11 4 3" xfId="5553"/>
    <cellStyle name="Comma 3 2 11 4 3 2" xfId="13072"/>
    <cellStyle name="Comma 3 2 11 4 3 2 2" xfId="29278"/>
    <cellStyle name="Comma 3 2 11 4 3 3" xfId="21759"/>
    <cellStyle name="Comma 3 2 11 4 4" xfId="11363"/>
    <cellStyle name="Comma 3 2 11 4 4 2" xfId="27569"/>
    <cellStyle name="Comma 3 2 11 4 5" xfId="16982"/>
    <cellStyle name="Comma 3 2 11 4 5 2" xfId="33114"/>
    <cellStyle name="Comma 3 2 11 4 6" xfId="19964"/>
    <cellStyle name="Comma 3 2 11 5" xfId="3610"/>
    <cellStyle name="Comma 3 2 11 5 2" xfId="5486"/>
    <cellStyle name="Comma 3 2 11 5 2 2" xfId="21692"/>
    <cellStyle name="Comma 3 2 11 5 3" xfId="16983"/>
    <cellStyle name="Comma 3 2 11 5 3 2" xfId="33115"/>
    <cellStyle name="Comma 3 2 11 5 4" xfId="19821"/>
    <cellStyle name="Comma 3 2 11 6" xfId="4222"/>
    <cellStyle name="Comma 3 2 11 6 2" xfId="7892"/>
    <cellStyle name="Comma 3 2 11 6 2 2" xfId="15399"/>
    <cellStyle name="Comma 3 2 11 6 2 2 2" xfId="31605"/>
    <cellStyle name="Comma 3 2 11 6 2 3" xfId="24098"/>
    <cellStyle name="Comma 3 2 11 6 3" xfId="8926"/>
    <cellStyle name="Comma 3 2 11 6 3 2" xfId="16425"/>
    <cellStyle name="Comma 3 2 11 6 3 2 2" xfId="32631"/>
    <cellStyle name="Comma 3 2 11 6 3 3" xfId="25132"/>
    <cellStyle name="Comma 3 2 11 6 4" xfId="11785"/>
    <cellStyle name="Comma 3 2 11 6 4 2" xfId="27991"/>
    <cellStyle name="Comma 3 2 11 6 5" xfId="16984"/>
    <cellStyle name="Comma 3 2 11 6 5 2" xfId="33116"/>
    <cellStyle name="Comma 3 2 11 6 6" xfId="20428"/>
    <cellStyle name="Comma 3 2 11 7" xfId="4647"/>
    <cellStyle name="Comma 3 2 11 7 2" xfId="8317"/>
    <cellStyle name="Comma 3 2 11 7 2 2" xfId="15824"/>
    <cellStyle name="Comma 3 2 11 7 2 2 2" xfId="32030"/>
    <cellStyle name="Comma 3 2 11 7 2 3" xfId="24523"/>
    <cellStyle name="Comma 3 2 11 7 3" xfId="9315"/>
    <cellStyle name="Comma 3 2 11 7 3 2" xfId="16761"/>
    <cellStyle name="Comma 3 2 11 7 3 2 2" xfId="32967"/>
    <cellStyle name="Comma 3 2 11 7 3 3" xfId="25521"/>
    <cellStyle name="Comma 3 2 11 7 4" xfId="12210"/>
    <cellStyle name="Comma 3 2 11 7 4 2" xfId="28416"/>
    <cellStyle name="Comma 3 2 11 7 5" xfId="16985"/>
    <cellStyle name="Comma 3 2 11 7 5 2" xfId="33117"/>
    <cellStyle name="Comma 3 2 11 7 6" xfId="20853"/>
    <cellStyle name="Comma 3 2 11 8" xfId="5075"/>
    <cellStyle name="Comma 3 2 11 8 2" xfId="8740"/>
    <cellStyle name="Comma 3 2 11 8 2 2" xfId="16247"/>
    <cellStyle name="Comma 3 2 11 8 2 2 2" xfId="32453"/>
    <cellStyle name="Comma 3 2 11 8 2 3" xfId="24946"/>
    <cellStyle name="Comma 3 2 11 8 3" xfId="12632"/>
    <cellStyle name="Comma 3 2 11 8 3 2" xfId="28838"/>
    <cellStyle name="Comma 3 2 11 8 4" xfId="21281"/>
    <cellStyle name="Comma 3 2 11 9" xfId="5746"/>
    <cellStyle name="Comma 3 2 11 9 2" xfId="13261"/>
    <cellStyle name="Comma 3 2 11 9 2 2" xfId="29467"/>
    <cellStyle name="Comma 3 2 11 9 3" xfId="21952"/>
    <cellStyle name="Comma 3 2 12" xfId="2185"/>
    <cellStyle name="Comma 3 2 12 2" xfId="3093"/>
    <cellStyle name="Comma 3 2 12 2 2" xfId="6875"/>
    <cellStyle name="Comma 3 2 12 2 2 2" xfId="14386"/>
    <cellStyle name="Comma 3 2 12 2 2 2 2" xfId="30592"/>
    <cellStyle name="Comma 3 2 12 2 2 3" xfId="23081"/>
    <cellStyle name="Comma 3 2 12 2 3" xfId="9342"/>
    <cellStyle name="Comma 3 2 12 2 3 2" xfId="16785"/>
    <cellStyle name="Comma 3 2 12 2 3 2 2" xfId="32991"/>
    <cellStyle name="Comma 3 2 12 2 3 3" xfId="25548"/>
    <cellStyle name="Comma 3 2 12 2 4" xfId="10786"/>
    <cellStyle name="Comma 3 2 12 2 4 2" xfId="26992"/>
    <cellStyle name="Comma 3 2 12 2 5" xfId="16987"/>
    <cellStyle name="Comma 3 2 12 2 5 2" xfId="33119"/>
    <cellStyle name="Comma 3 2 12 2 6" xfId="19315"/>
    <cellStyle name="Comma 3 2 12 3" xfId="6019"/>
    <cellStyle name="Comma 3 2 12 3 2" xfId="13533"/>
    <cellStyle name="Comma 3 2 12 3 2 2" xfId="29739"/>
    <cellStyle name="Comma 3 2 12 3 3" xfId="22225"/>
    <cellStyle name="Comma 3 2 12 4" xfId="8866"/>
    <cellStyle name="Comma 3 2 12 4 2" xfId="16372"/>
    <cellStyle name="Comma 3 2 12 4 2 2" xfId="32578"/>
    <cellStyle name="Comma 3 2 12 4 3" xfId="25072"/>
    <cellStyle name="Comma 3 2 12 5" xfId="9942"/>
    <cellStyle name="Comma 3 2 12 5 2" xfId="26148"/>
    <cellStyle name="Comma 3 2 12 6" xfId="16986"/>
    <cellStyle name="Comma 3 2 12 6 2" xfId="33118"/>
    <cellStyle name="Comma 3 2 12 7" xfId="18470"/>
    <cellStyle name="Comma 3 2 13" xfId="2668"/>
    <cellStyle name="Comma 3 2 13 2" xfId="6452"/>
    <cellStyle name="Comma 3 2 13 2 2" xfId="13964"/>
    <cellStyle name="Comma 3 2 13 2 2 2" xfId="30170"/>
    <cellStyle name="Comma 3 2 13 2 3" xfId="22658"/>
    <cellStyle name="Comma 3 2 13 3" xfId="5524"/>
    <cellStyle name="Comma 3 2 13 3 2" xfId="13050"/>
    <cellStyle name="Comma 3 2 13 3 2 2" xfId="29256"/>
    <cellStyle name="Comma 3 2 13 3 3" xfId="21730"/>
    <cellStyle name="Comma 3 2 13 4" xfId="10364"/>
    <cellStyle name="Comma 3 2 13 4 2" xfId="26570"/>
    <cellStyle name="Comma 3 2 13 5" xfId="16988"/>
    <cellStyle name="Comma 3 2 13 5 2" xfId="33120"/>
    <cellStyle name="Comma 3 2 13 6" xfId="18892"/>
    <cellStyle name="Comma 3 2 14" xfId="3576"/>
    <cellStyle name="Comma 3 2 14 2" xfId="7305"/>
    <cellStyle name="Comma 3 2 14 2 2" xfId="14814"/>
    <cellStyle name="Comma 3 2 14 2 2 2" xfId="31020"/>
    <cellStyle name="Comma 3 2 14 2 3" xfId="23511"/>
    <cellStyle name="Comma 3 2 14 3" xfId="5443"/>
    <cellStyle name="Comma 3 2 14 3 2" xfId="12986"/>
    <cellStyle name="Comma 3 2 14 3 2 2" xfId="29192"/>
    <cellStyle name="Comma 3 2 14 3 3" xfId="21649"/>
    <cellStyle name="Comma 3 2 14 4" xfId="11209"/>
    <cellStyle name="Comma 3 2 14 4 2" xfId="27415"/>
    <cellStyle name="Comma 3 2 14 5" xfId="16989"/>
    <cellStyle name="Comma 3 2 14 5 2" xfId="33121"/>
    <cellStyle name="Comma 3 2 14 6" xfId="19789"/>
    <cellStyle name="Comma 3 2 15" xfId="3390"/>
    <cellStyle name="Comma 3 2 15 2" xfId="9321"/>
    <cellStyle name="Comma 3 2 15 2 2" xfId="25527"/>
    <cellStyle name="Comma 3 2 15 3" xfId="16990"/>
    <cellStyle name="Comma 3 2 15 3 2" xfId="33122"/>
    <cellStyle name="Comma 3 2 15 4" xfId="19608"/>
    <cellStyle name="Comma 3 2 16" xfId="4068"/>
    <cellStyle name="Comma 3 2 16 2" xfId="7738"/>
    <cellStyle name="Comma 3 2 16 2 2" xfId="15245"/>
    <cellStyle name="Comma 3 2 16 2 2 2" xfId="31451"/>
    <cellStyle name="Comma 3 2 16 2 3" xfId="23944"/>
    <cellStyle name="Comma 3 2 16 3" xfId="9036"/>
    <cellStyle name="Comma 3 2 16 3 2" xfId="16525"/>
    <cellStyle name="Comma 3 2 16 3 2 2" xfId="32731"/>
    <cellStyle name="Comma 3 2 16 3 3" xfId="25242"/>
    <cellStyle name="Comma 3 2 16 4" xfId="11631"/>
    <cellStyle name="Comma 3 2 16 4 2" xfId="27837"/>
    <cellStyle name="Comma 3 2 16 5" xfId="16991"/>
    <cellStyle name="Comma 3 2 16 5 2" xfId="33123"/>
    <cellStyle name="Comma 3 2 16 6" xfId="20274"/>
    <cellStyle name="Comma 3 2 17" xfId="4493"/>
    <cellStyle name="Comma 3 2 17 2" xfId="8163"/>
    <cellStyle name="Comma 3 2 17 2 2" xfId="15670"/>
    <cellStyle name="Comma 3 2 17 2 2 2" xfId="31876"/>
    <cellStyle name="Comma 3 2 17 2 3" xfId="24369"/>
    <cellStyle name="Comma 3 2 17 3" xfId="9076"/>
    <cellStyle name="Comma 3 2 17 3 2" xfId="16556"/>
    <cellStyle name="Comma 3 2 17 3 2 2" xfId="32762"/>
    <cellStyle name="Comma 3 2 17 3 3" xfId="25282"/>
    <cellStyle name="Comma 3 2 17 4" xfId="12056"/>
    <cellStyle name="Comma 3 2 17 4 2" xfId="28262"/>
    <cellStyle name="Comma 3 2 17 5" xfId="16992"/>
    <cellStyle name="Comma 3 2 17 5 2" xfId="33124"/>
    <cellStyle name="Comma 3 2 17 6" xfId="20699"/>
    <cellStyle name="Comma 3 2 18" xfId="4920"/>
    <cellStyle name="Comma 3 2 18 2" xfId="8586"/>
    <cellStyle name="Comma 3 2 18 2 2" xfId="16093"/>
    <cellStyle name="Comma 3 2 18 2 2 2" xfId="32299"/>
    <cellStyle name="Comma 3 2 18 2 3" xfId="24792"/>
    <cellStyle name="Comma 3 2 18 3" xfId="12478"/>
    <cellStyle name="Comma 3 2 18 3 2" xfId="28684"/>
    <cellStyle name="Comma 3 2 18 4" xfId="21126"/>
    <cellStyle name="Comma 3 2 19" xfId="5495"/>
    <cellStyle name="Comma 3 2 19 2" xfId="13029"/>
    <cellStyle name="Comma 3 2 19 2 2" xfId="29235"/>
    <cellStyle name="Comma 3 2 19 3" xfId="21701"/>
    <cellStyle name="Comma 3 2 2" xfId="1572"/>
    <cellStyle name="Comma 3 2 2 10" xfId="4070"/>
    <cellStyle name="Comma 3 2 2 10 2" xfId="7740"/>
    <cellStyle name="Comma 3 2 2 10 2 2" xfId="15247"/>
    <cellStyle name="Comma 3 2 2 10 2 2 2" xfId="31453"/>
    <cellStyle name="Comma 3 2 2 10 2 3" xfId="23946"/>
    <cellStyle name="Comma 3 2 2 10 3" xfId="8935"/>
    <cellStyle name="Comma 3 2 2 10 3 2" xfId="16433"/>
    <cellStyle name="Comma 3 2 2 10 3 2 2" xfId="32639"/>
    <cellStyle name="Comma 3 2 2 10 3 3" xfId="25141"/>
    <cellStyle name="Comma 3 2 2 10 4" xfId="11633"/>
    <cellStyle name="Comma 3 2 2 10 4 2" xfId="27839"/>
    <cellStyle name="Comma 3 2 2 10 5" xfId="16994"/>
    <cellStyle name="Comma 3 2 2 10 5 2" xfId="33126"/>
    <cellStyle name="Comma 3 2 2 10 6" xfId="20276"/>
    <cellStyle name="Comma 3 2 2 11" xfId="4495"/>
    <cellStyle name="Comma 3 2 2 11 2" xfId="8165"/>
    <cellStyle name="Comma 3 2 2 11 2 2" xfId="15672"/>
    <cellStyle name="Comma 3 2 2 11 2 2 2" xfId="31878"/>
    <cellStyle name="Comma 3 2 2 11 2 3" xfId="24371"/>
    <cellStyle name="Comma 3 2 2 11 3" xfId="8977"/>
    <cellStyle name="Comma 3 2 2 11 3 2" xfId="16471"/>
    <cellStyle name="Comma 3 2 2 11 3 2 2" xfId="32677"/>
    <cellStyle name="Comma 3 2 2 11 3 3" xfId="25183"/>
    <cellStyle name="Comma 3 2 2 11 4" xfId="12058"/>
    <cellStyle name="Comma 3 2 2 11 4 2" xfId="28264"/>
    <cellStyle name="Comma 3 2 2 11 5" xfId="16995"/>
    <cellStyle name="Comma 3 2 2 11 5 2" xfId="33127"/>
    <cellStyle name="Comma 3 2 2 11 6" xfId="20701"/>
    <cellStyle name="Comma 3 2 2 12" xfId="4922"/>
    <cellStyle name="Comma 3 2 2 12 2" xfId="8588"/>
    <cellStyle name="Comma 3 2 2 12 2 2" xfId="16095"/>
    <cellStyle name="Comma 3 2 2 12 2 2 2" xfId="32301"/>
    <cellStyle name="Comma 3 2 2 12 2 3" xfId="24794"/>
    <cellStyle name="Comma 3 2 2 12 3" xfId="12480"/>
    <cellStyle name="Comma 3 2 2 12 3 2" xfId="28686"/>
    <cellStyle name="Comma 3 2 2 12 4" xfId="21128"/>
    <cellStyle name="Comma 3 2 2 13" xfId="5561"/>
    <cellStyle name="Comma 3 2 2 13 2" xfId="13079"/>
    <cellStyle name="Comma 3 2 2 13 2 2" xfId="29285"/>
    <cellStyle name="Comma 3 2 2 13 3" xfId="21767"/>
    <cellStyle name="Comma 3 2 2 14" xfId="9521"/>
    <cellStyle name="Comma 3 2 2 14 2" xfId="25727"/>
    <cellStyle name="Comma 3 2 2 15" xfId="16993"/>
    <cellStyle name="Comma 3 2 2 15 2" xfId="33125"/>
    <cellStyle name="Comma 3 2 2 16" xfId="18046"/>
    <cellStyle name="Comma 3 2 2 2" xfId="1738"/>
    <cellStyle name="Comma 3 2 2 2 10" xfId="5607"/>
    <cellStyle name="Comma 3 2 2 2 10 2" xfId="13122"/>
    <cellStyle name="Comma 3 2 2 2 10 2 2" xfId="29328"/>
    <cellStyle name="Comma 3 2 2 2 10 3" xfId="21813"/>
    <cellStyle name="Comma 3 2 2 2 11" xfId="9535"/>
    <cellStyle name="Comma 3 2 2 2 11 2" xfId="25741"/>
    <cellStyle name="Comma 3 2 2 2 12" xfId="16996"/>
    <cellStyle name="Comma 3 2 2 2 12 2" xfId="33128"/>
    <cellStyle name="Comma 3 2 2 2 13" xfId="18060"/>
    <cellStyle name="Comma 3 2 2 2 2" xfId="1894"/>
    <cellStyle name="Comma 3 2 2 2 2 10" xfId="9674"/>
    <cellStyle name="Comma 3 2 2 2 2 10 2" xfId="25880"/>
    <cellStyle name="Comma 3 2 2 2 2 11" xfId="16997"/>
    <cellStyle name="Comma 3 2 2 2 2 11 2" xfId="33129"/>
    <cellStyle name="Comma 3 2 2 2 2 12" xfId="18200"/>
    <cellStyle name="Comma 3 2 2 2 2 2" xfId="2401"/>
    <cellStyle name="Comma 3 2 2 2 2 2 2" xfId="3248"/>
    <cellStyle name="Comma 3 2 2 2 2 2 2 2" xfId="7030"/>
    <cellStyle name="Comma 3 2 2 2 2 2 2 2 2" xfId="14541"/>
    <cellStyle name="Comma 3 2 2 2 2 2 2 2 2 2" xfId="30747"/>
    <cellStyle name="Comma 3 2 2 2 2 2 2 2 3" xfId="23236"/>
    <cellStyle name="Comma 3 2 2 2 2 2 2 3" xfId="9133"/>
    <cellStyle name="Comma 3 2 2 2 2 2 2 3 2" xfId="16610"/>
    <cellStyle name="Comma 3 2 2 2 2 2 2 3 2 2" xfId="32816"/>
    <cellStyle name="Comma 3 2 2 2 2 2 2 3 3" xfId="25339"/>
    <cellStyle name="Comma 3 2 2 2 2 2 2 4" xfId="10941"/>
    <cellStyle name="Comma 3 2 2 2 2 2 2 4 2" xfId="27147"/>
    <cellStyle name="Comma 3 2 2 2 2 2 2 5" xfId="16999"/>
    <cellStyle name="Comma 3 2 2 2 2 2 2 5 2" xfId="33131"/>
    <cellStyle name="Comma 3 2 2 2 2 2 2 6" xfId="19470"/>
    <cellStyle name="Comma 3 2 2 2 2 2 3" xfId="6185"/>
    <cellStyle name="Comma 3 2 2 2 2 2 3 2" xfId="13697"/>
    <cellStyle name="Comma 3 2 2 2 2 2 3 2 2" xfId="29903"/>
    <cellStyle name="Comma 3 2 2 2 2 2 3 3" xfId="22391"/>
    <cellStyle name="Comma 3 2 2 2 2 2 4" xfId="9354"/>
    <cellStyle name="Comma 3 2 2 2 2 2 4 2" xfId="16796"/>
    <cellStyle name="Comma 3 2 2 2 2 2 4 2 2" xfId="33002"/>
    <cellStyle name="Comma 3 2 2 2 2 2 4 3" xfId="25560"/>
    <cellStyle name="Comma 3 2 2 2 2 2 5" xfId="10097"/>
    <cellStyle name="Comma 3 2 2 2 2 2 5 2" xfId="26303"/>
    <cellStyle name="Comma 3 2 2 2 2 2 6" xfId="16998"/>
    <cellStyle name="Comma 3 2 2 2 2 2 6 2" xfId="33130"/>
    <cellStyle name="Comma 3 2 2 2 2 2 7" xfId="18625"/>
    <cellStyle name="Comma 3 2 2 2 2 3" xfId="2823"/>
    <cellStyle name="Comma 3 2 2 2 2 3 2" xfId="6607"/>
    <cellStyle name="Comma 3 2 2 2 2 3 2 2" xfId="14119"/>
    <cellStyle name="Comma 3 2 2 2 2 3 2 2 2" xfId="30325"/>
    <cellStyle name="Comma 3 2 2 2 2 3 2 3" xfId="22813"/>
    <cellStyle name="Comma 3 2 2 2 2 3 3" xfId="9117"/>
    <cellStyle name="Comma 3 2 2 2 2 3 3 2" xfId="16595"/>
    <cellStyle name="Comma 3 2 2 2 2 3 3 2 2" xfId="32801"/>
    <cellStyle name="Comma 3 2 2 2 2 3 3 3" xfId="25323"/>
    <cellStyle name="Comma 3 2 2 2 2 3 4" xfId="10519"/>
    <cellStyle name="Comma 3 2 2 2 2 3 4 2" xfId="26725"/>
    <cellStyle name="Comma 3 2 2 2 2 3 5" xfId="17000"/>
    <cellStyle name="Comma 3 2 2 2 2 3 5 2" xfId="33132"/>
    <cellStyle name="Comma 3 2 2 2 2 3 6" xfId="19047"/>
    <cellStyle name="Comma 3 2 2 2 2 4" xfId="3754"/>
    <cellStyle name="Comma 3 2 2 2 2 4 2" xfId="7464"/>
    <cellStyle name="Comma 3 2 2 2 2 4 2 2" xfId="14973"/>
    <cellStyle name="Comma 3 2 2 2 2 4 2 2 2" xfId="31179"/>
    <cellStyle name="Comma 3 2 2 2 2 4 2 3" xfId="23670"/>
    <cellStyle name="Comma 3 2 2 2 2 4 3" xfId="9197"/>
    <cellStyle name="Comma 3 2 2 2 2 4 3 2" xfId="16667"/>
    <cellStyle name="Comma 3 2 2 2 2 4 3 2 2" xfId="32873"/>
    <cellStyle name="Comma 3 2 2 2 2 4 3 3" xfId="25403"/>
    <cellStyle name="Comma 3 2 2 2 2 4 4" xfId="11364"/>
    <cellStyle name="Comma 3 2 2 2 2 4 4 2" xfId="27570"/>
    <cellStyle name="Comma 3 2 2 2 2 4 5" xfId="17001"/>
    <cellStyle name="Comma 3 2 2 2 2 4 5 2" xfId="33133"/>
    <cellStyle name="Comma 3 2 2 2 2 4 6" xfId="19965"/>
    <cellStyle name="Comma 3 2 2 2 2 5" xfId="3383"/>
    <cellStyle name="Comma 3 2 2 2 2 5 2" xfId="8957"/>
    <cellStyle name="Comma 3 2 2 2 2 5 2 2" xfId="25163"/>
    <cellStyle name="Comma 3 2 2 2 2 5 3" xfId="17002"/>
    <cellStyle name="Comma 3 2 2 2 2 5 3 2" xfId="33134"/>
    <cellStyle name="Comma 3 2 2 2 2 5 4" xfId="19602"/>
    <cellStyle name="Comma 3 2 2 2 2 6" xfId="4223"/>
    <cellStyle name="Comma 3 2 2 2 2 6 2" xfId="7893"/>
    <cellStyle name="Comma 3 2 2 2 2 6 2 2" xfId="15400"/>
    <cellStyle name="Comma 3 2 2 2 2 6 2 2 2" xfId="31606"/>
    <cellStyle name="Comma 3 2 2 2 2 6 2 3" xfId="24099"/>
    <cellStyle name="Comma 3 2 2 2 2 6 3" xfId="9259"/>
    <cellStyle name="Comma 3 2 2 2 2 6 3 2" xfId="16719"/>
    <cellStyle name="Comma 3 2 2 2 2 6 3 2 2" xfId="32925"/>
    <cellStyle name="Comma 3 2 2 2 2 6 3 3" xfId="25465"/>
    <cellStyle name="Comma 3 2 2 2 2 6 4" xfId="11786"/>
    <cellStyle name="Comma 3 2 2 2 2 6 4 2" xfId="27992"/>
    <cellStyle name="Comma 3 2 2 2 2 6 5" xfId="17003"/>
    <cellStyle name="Comma 3 2 2 2 2 6 5 2" xfId="33135"/>
    <cellStyle name="Comma 3 2 2 2 2 6 6" xfId="20429"/>
    <cellStyle name="Comma 3 2 2 2 2 7" xfId="4648"/>
    <cellStyle name="Comma 3 2 2 2 2 7 2" xfId="8318"/>
    <cellStyle name="Comma 3 2 2 2 2 7 2 2" xfId="15825"/>
    <cellStyle name="Comma 3 2 2 2 2 7 2 2 2" xfId="32031"/>
    <cellStyle name="Comma 3 2 2 2 2 7 2 3" xfId="24524"/>
    <cellStyle name="Comma 3 2 2 2 2 7 3" xfId="5404"/>
    <cellStyle name="Comma 3 2 2 2 2 7 3 2" xfId="12951"/>
    <cellStyle name="Comma 3 2 2 2 2 7 3 2 2" xfId="29157"/>
    <cellStyle name="Comma 3 2 2 2 2 7 3 3" xfId="21610"/>
    <cellStyle name="Comma 3 2 2 2 2 7 4" xfId="12211"/>
    <cellStyle name="Comma 3 2 2 2 2 7 4 2" xfId="28417"/>
    <cellStyle name="Comma 3 2 2 2 2 7 5" xfId="17004"/>
    <cellStyle name="Comma 3 2 2 2 2 7 5 2" xfId="33136"/>
    <cellStyle name="Comma 3 2 2 2 2 7 6" xfId="20854"/>
    <cellStyle name="Comma 3 2 2 2 2 8" xfId="5076"/>
    <cellStyle name="Comma 3 2 2 2 2 8 2" xfId="8741"/>
    <cellStyle name="Comma 3 2 2 2 2 8 2 2" xfId="16248"/>
    <cellStyle name="Comma 3 2 2 2 2 8 2 2 2" xfId="32454"/>
    <cellStyle name="Comma 3 2 2 2 2 8 2 3" xfId="24947"/>
    <cellStyle name="Comma 3 2 2 2 2 8 3" xfId="12633"/>
    <cellStyle name="Comma 3 2 2 2 2 8 3 2" xfId="28839"/>
    <cellStyle name="Comma 3 2 2 2 2 8 4" xfId="21282"/>
    <cellStyle name="Comma 3 2 2 2 2 9" xfId="5747"/>
    <cellStyle name="Comma 3 2 2 2 2 9 2" xfId="13262"/>
    <cellStyle name="Comma 3 2 2 2 2 9 2 2" xfId="29468"/>
    <cellStyle name="Comma 3 2 2 2 2 9 3" xfId="21953"/>
    <cellStyle name="Comma 3 2 2 2 3" xfId="2258"/>
    <cellStyle name="Comma 3 2 2 2 3 2" xfId="3109"/>
    <cellStyle name="Comma 3 2 2 2 3 2 2" xfId="6891"/>
    <cellStyle name="Comma 3 2 2 2 3 2 2 2" xfId="14402"/>
    <cellStyle name="Comma 3 2 2 2 3 2 2 2 2" xfId="30608"/>
    <cellStyle name="Comma 3 2 2 2 3 2 2 3" xfId="23097"/>
    <cellStyle name="Comma 3 2 2 2 3 2 3" xfId="9335"/>
    <cellStyle name="Comma 3 2 2 2 3 2 3 2" xfId="16778"/>
    <cellStyle name="Comma 3 2 2 2 3 2 3 2 2" xfId="32984"/>
    <cellStyle name="Comma 3 2 2 2 3 2 3 3" xfId="25541"/>
    <cellStyle name="Comma 3 2 2 2 3 2 4" xfId="10802"/>
    <cellStyle name="Comma 3 2 2 2 3 2 4 2" xfId="27008"/>
    <cellStyle name="Comma 3 2 2 2 3 2 5" xfId="17006"/>
    <cellStyle name="Comma 3 2 2 2 3 2 5 2" xfId="33138"/>
    <cellStyle name="Comma 3 2 2 2 3 2 6" xfId="19331"/>
    <cellStyle name="Comma 3 2 2 2 3 3" xfId="6046"/>
    <cellStyle name="Comma 3 2 2 2 3 3 2" xfId="13558"/>
    <cellStyle name="Comma 3 2 2 2 3 3 2 2" xfId="29764"/>
    <cellStyle name="Comma 3 2 2 2 3 3 3" xfId="22252"/>
    <cellStyle name="Comma 3 2 2 2 3 4" xfId="9002"/>
    <cellStyle name="Comma 3 2 2 2 3 4 2" xfId="16493"/>
    <cellStyle name="Comma 3 2 2 2 3 4 2 2" xfId="32699"/>
    <cellStyle name="Comma 3 2 2 2 3 4 3" xfId="25208"/>
    <cellStyle name="Comma 3 2 2 2 3 5" xfId="9958"/>
    <cellStyle name="Comma 3 2 2 2 3 5 2" xfId="26164"/>
    <cellStyle name="Comma 3 2 2 2 3 6" xfId="17005"/>
    <cellStyle name="Comma 3 2 2 2 3 6 2" xfId="33137"/>
    <cellStyle name="Comma 3 2 2 2 3 7" xfId="18486"/>
    <cellStyle name="Comma 3 2 2 2 4" xfId="2684"/>
    <cellStyle name="Comma 3 2 2 2 4 2" xfId="6468"/>
    <cellStyle name="Comma 3 2 2 2 4 2 2" xfId="13980"/>
    <cellStyle name="Comma 3 2 2 2 4 2 2 2" xfId="30186"/>
    <cellStyle name="Comma 3 2 2 2 4 2 3" xfId="22674"/>
    <cellStyle name="Comma 3 2 2 2 4 3" xfId="8912"/>
    <cellStyle name="Comma 3 2 2 2 4 3 2" xfId="16415"/>
    <cellStyle name="Comma 3 2 2 2 4 3 2 2" xfId="32621"/>
    <cellStyle name="Comma 3 2 2 2 4 3 3" xfId="25118"/>
    <cellStyle name="Comma 3 2 2 2 4 4" xfId="10380"/>
    <cellStyle name="Comma 3 2 2 2 4 4 2" xfId="26586"/>
    <cellStyle name="Comma 3 2 2 2 4 5" xfId="17007"/>
    <cellStyle name="Comma 3 2 2 2 4 5 2" xfId="33139"/>
    <cellStyle name="Comma 3 2 2 2 4 6" xfId="18908"/>
    <cellStyle name="Comma 3 2 2 2 5" xfId="3614"/>
    <cellStyle name="Comma 3 2 2 2 5 2" xfId="7324"/>
    <cellStyle name="Comma 3 2 2 2 5 2 2" xfId="14833"/>
    <cellStyle name="Comma 3 2 2 2 5 2 2 2" xfId="31039"/>
    <cellStyle name="Comma 3 2 2 2 5 2 3" xfId="23530"/>
    <cellStyle name="Comma 3 2 2 2 5 3" xfId="8976"/>
    <cellStyle name="Comma 3 2 2 2 5 3 2" xfId="16470"/>
    <cellStyle name="Comma 3 2 2 2 5 3 2 2" xfId="32676"/>
    <cellStyle name="Comma 3 2 2 2 5 3 3" xfId="25182"/>
    <cellStyle name="Comma 3 2 2 2 5 4" xfId="11225"/>
    <cellStyle name="Comma 3 2 2 2 5 4 2" xfId="27431"/>
    <cellStyle name="Comma 3 2 2 2 5 5" xfId="17008"/>
    <cellStyle name="Comma 3 2 2 2 5 5 2" xfId="33140"/>
    <cellStyle name="Comma 3 2 2 2 5 6" xfId="19825"/>
    <cellStyle name="Comma 3 2 2 2 6" xfId="3874"/>
    <cellStyle name="Comma 3 2 2 2 6 2" xfId="9209"/>
    <cellStyle name="Comma 3 2 2 2 6 2 2" xfId="25415"/>
    <cellStyle name="Comma 3 2 2 2 6 3" xfId="17009"/>
    <cellStyle name="Comma 3 2 2 2 6 3 2" xfId="33141"/>
    <cellStyle name="Comma 3 2 2 2 6 4" xfId="20085"/>
    <cellStyle name="Comma 3 2 2 2 7" xfId="4084"/>
    <cellStyle name="Comma 3 2 2 2 7 2" xfId="7754"/>
    <cellStyle name="Comma 3 2 2 2 7 2 2" xfId="15261"/>
    <cellStyle name="Comma 3 2 2 2 7 2 2 2" xfId="31467"/>
    <cellStyle name="Comma 3 2 2 2 7 2 3" xfId="23960"/>
    <cellStyle name="Comma 3 2 2 2 7 3" xfId="5465"/>
    <cellStyle name="Comma 3 2 2 2 7 3 2" xfId="13003"/>
    <cellStyle name="Comma 3 2 2 2 7 3 2 2" xfId="29209"/>
    <cellStyle name="Comma 3 2 2 2 7 3 3" xfId="21671"/>
    <cellStyle name="Comma 3 2 2 2 7 4" xfId="11647"/>
    <cellStyle name="Comma 3 2 2 2 7 4 2" xfId="27853"/>
    <cellStyle name="Comma 3 2 2 2 7 5" xfId="17010"/>
    <cellStyle name="Comma 3 2 2 2 7 5 2" xfId="33142"/>
    <cellStyle name="Comma 3 2 2 2 7 6" xfId="20290"/>
    <cellStyle name="Comma 3 2 2 2 8" xfId="4509"/>
    <cellStyle name="Comma 3 2 2 2 8 2" xfId="8179"/>
    <cellStyle name="Comma 3 2 2 2 8 2 2" xfId="15686"/>
    <cellStyle name="Comma 3 2 2 2 8 2 2 2" xfId="31892"/>
    <cellStyle name="Comma 3 2 2 2 8 2 3" xfId="24385"/>
    <cellStyle name="Comma 3 2 2 2 8 3" xfId="8891"/>
    <cellStyle name="Comma 3 2 2 2 8 3 2" xfId="16394"/>
    <cellStyle name="Comma 3 2 2 2 8 3 2 2" xfId="32600"/>
    <cellStyle name="Comma 3 2 2 2 8 3 3" xfId="25097"/>
    <cellStyle name="Comma 3 2 2 2 8 4" xfId="12072"/>
    <cellStyle name="Comma 3 2 2 2 8 4 2" xfId="28278"/>
    <cellStyle name="Comma 3 2 2 2 8 5" xfId="17011"/>
    <cellStyle name="Comma 3 2 2 2 8 5 2" xfId="33143"/>
    <cellStyle name="Comma 3 2 2 2 8 6" xfId="20715"/>
    <cellStyle name="Comma 3 2 2 2 9" xfId="4936"/>
    <cellStyle name="Comma 3 2 2 2 9 2" xfId="8602"/>
    <cellStyle name="Comma 3 2 2 2 9 2 2" xfId="16109"/>
    <cellStyle name="Comma 3 2 2 2 9 2 2 2" xfId="32315"/>
    <cellStyle name="Comma 3 2 2 2 9 2 3" xfId="24808"/>
    <cellStyle name="Comma 3 2 2 2 9 3" xfId="12494"/>
    <cellStyle name="Comma 3 2 2 2 9 3 2" xfId="28700"/>
    <cellStyle name="Comma 3 2 2 2 9 4" xfId="21142"/>
    <cellStyle name="Comma 3 2 2 3" xfId="1756"/>
    <cellStyle name="Comma 3 2 2 3 10" xfId="5621"/>
    <cellStyle name="Comma 3 2 2 3 10 2" xfId="13136"/>
    <cellStyle name="Comma 3 2 2 3 10 2 2" xfId="29342"/>
    <cellStyle name="Comma 3 2 2 3 10 3" xfId="21827"/>
    <cellStyle name="Comma 3 2 2 3 11" xfId="9549"/>
    <cellStyle name="Comma 3 2 2 3 11 2" xfId="25755"/>
    <cellStyle name="Comma 3 2 2 3 12" xfId="17012"/>
    <cellStyle name="Comma 3 2 2 3 12 2" xfId="33144"/>
    <cellStyle name="Comma 3 2 2 3 13" xfId="18074"/>
    <cellStyle name="Comma 3 2 2 3 2" xfId="1895"/>
    <cellStyle name="Comma 3 2 2 3 2 10" xfId="9675"/>
    <cellStyle name="Comma 3 2 2 3 2 10 2" xfId="25881"/>
    <cellStyle name="Comma 3 2 2 3 2 11" xfId="17013"/>
    <cellStyle name="Comma 3 2 2 3 2 11 2" xfId="33145"/>
    <cellStyle name="Comma 3 2 2 3 2 12" xfId="18201"/>
    <cellStyle name="Comma 3 2 2 3 2 2" xfId="2402"/>
    <cellStyle name="Comma 3 2 2 3 2 2 2" xfId="3249"/>
    <cellStyle name="Comma 3 2 2 3 2 2 2 2" xfId="7031"/>
    <cellStyle name="Comma 3 2 2 3 2 2 2 2 2" xfId="14542"/>
    <cellStyle name="Comma 3 2 2 3 2 2 2 2 2 2" xfId="30748"/>
    <cellStyle name="Comma 3 2 2 3 2 2 2 2 3" xfId="23237"/>
    <cellStyle name="Comma 3 2 2 3 2 2 2 3" xfId="8972"/>
    <cellStyle name="Comma 3 2 2 3 2 2 2 3 2" xfId="16466"/>
    <cellStyle name="Comma 3 2 2 3 2 2 2 3 2 2" xfId="32672"/>
    <cellStyle name="Comma 3 2 2 3 2 2 2 3 3" xfId="25178"/>
    <cellStyle name="Comma 3 2 2 3 2 2 2 4" xfId="10942"/>
    <cellStyle name="Comma 3 2 2 3 2 2 2 4 2" xfId="27148"/>
    <cellStyle name="Comma 3 2 2 3 2 2 2 5" xfId="17015"/>
    <cellStyle name="Comma 3 2 2 3 2 2 2 5 2" xfId="33147"/>
    <cellStyle name="Comma 3 2 2 3 2 2 2 6" xfId="19471"/>
    <cellStyle name="Comma 3 2 2 3 2 2 3" xfId="6186"/>
    <cellStyle name="Comma 3 2 2 3 2 2 3 2" xfId="13698"/>
    <cellStyle name="Comma 3 2 2 3 2 2 3 2 2" xfId="29904"/>
    <cellStyle name="Comma 3 2 2 3 2 2 3 3" xfId="22392"/>
    <cellStyle name="Comma 3 2 2 3 2 2 4" xfId="9306"/>
    <cellStyle name="Comma 3 2 2 3 2 2 4 2" xfId="16754"/>
    <cellStyle name="Comma 3 2 2 3 2 2 4 2 2" xfId="32960"/>
    <cellStyle name="Comma 3 2 2 3 2 2 4 3" xfId="25512"/>
    <cellStyle name="Comma 3 2 2 3 2 2 5" xfId="10098"/>
    <cellStyle name="Comma 3 2 2 3 2 2 5 2" xfId="26304"/>
    <cellStyle name="Comma 3 2 2 3 2 2 6" xfId="17014"/>
    <cellStyle name="Comma 3 2 2 3 2 2 6 2" xfId="33146"/>
    <cellStyle name="Comma 3 2 2 3 2 2 7" xfId="18626"/>
    <cellStyle name="Comma 3 2 2 3 2 3" xfId="2824"/>
    <cellStyle name="Comma 3 2 2 3 2 3 2" xfId="6608"/>
    <cellStyle name="Comma 3 2 2 3 2 3 2 2" xfId="14120"/>
    <cellStyle name="Comma 3 2 2 3 2 3 2 2 2" xfId="30326"/>
    <cellStyle name="Comma 3 2 2 3 2 3 2 3" xfId="22814"/>
    <cellStyle name="Comma 3 2 2 3 2 3 3" xfId="6035"/>
    <cellStyle name="Comma 3 2 2 3 2 3 3 2" xfId="13549"/>
    <cellStyle name="Comma 3 2 2 3 2 3 3 2 2" xfId="29755"/>
    <cellStyle name="Comma 3 2 2 3 2 3 3 3" xfId="22241"/>
    <cellStyle name="Comma 3 2 2 3 2 3 4" xfId="10520"/>
    <cellStyle name="Comma 3 2 2 3 2 3 4 2" xfId="26726"/>
    <cellStyle name="Comma 3 2 2 3 2 3 5" xfId="17016"/>
    <cellStyle name="Comma 3 2 2 3 2 3 5 2" xfId="33148"/>
    <cellStyle name="Comma 3 2 2 3 2 3 6" xfId="19048"/>
    <cellStyle name="Comma 3 2 2 3 2 4" xfId="3755"/>
    <cellStyle name="Comma 3 2 2 3 2 4 2" xfId="7465"/>
    <cellStyle name="Comma 3 2 2 3 2 4 2 2" xfId="14974"/>
    <cellStyle name="Comma 3 2 2 3 2 4 2 2 2" xfId="31180"/>
    <cellStyle name="Comma 3 2 2 3 2 4 2 3" xfId="23671"/>
    <cellStyle name="Comma 3 2 2 3 2 4 3" xfId="5252"/>
    <cellStyle name="Comma 3 2 2 3 2 4 3 2" xfId="12801"/>
    <cellStyle name="Comma 3 2 2 3 2 4 3 2 2" xfId="29007"/>
    <cellStyle name="Comma 3 2 2 3 2 4 3 3" xfId="21458"/>
    <cellStyle name="Comma 3 2 2 3 2 4 4" xfId="11365"/>
    <cellStyle name="Comma 3 2 2 3 2 4 4 2" xfId="27571"/>
    <cellStyle name="Comma 3 2 2 3 2 4 5" xfId="17017"/>
    <cellStyle name="Comma 3 2 2 3 2 4 5 2" xfId="33149"/>
    <cellStyle name="Comma 3 2 2 3 2 4 6" xfId="19966"/>
    <cellStyle name="Comma 3 2 2 3 2 5" xfId="3608"/>
    <cellStyle name="Comma 3 2 2 3 2 5 2" xfId="9298"/>
    <cellStyle name="Comma 3 2 2 3 2 5 2 2" xfId="25504"/>
    <cellStyle name="Comma 3 2 2 3 2 5 3" xfId="17018"/>
    <cellStyle name="Comma 3 2 2 3 2 5 3 2" xfId="33150"/>
    <cellStyle name="Comma 3 2 2 3 2 5 4" xfId="19819"/>
    <cellStyle name="Comma 3 2 2 3 2 6" xfId="4224"/>
    <cellStyle name="Comma 3 2 2 3 2 6 2" xfId="7894"/>
    <cellStyle name="Comma 3 2 2 3 2 6 2 2" xfId="15401"/>
    <cellStyle name="Comma 3 2 2 3 2 6 2 2 2" xfId="31607"/>
    <cellStyle name="Comma 3 2 2 3 2 6 2 3" xfId="24100"/>
    <cellStyle name="Comma 3 2 2 3 2 6 3" xfId="9346"/>
    <cellStyle name="Comma 3 2 2 3 2 6 3 2" xfId="16788"/>
    <cellStyle name="Comma 3 2 2 3 2 6 3 2 2" xfId="32994"/>
    <cellStyle name="Comma 3 2 2 3 2 6 3 3" xfId="25552"/>
    <cellStyle name="Comma 3 2 2 3 2 6 4" xfId="11787"/>
    <cellStyle name="Comma 3 2 2 3 2 6 4 2" xfId="27993"/>
    <cellStyle name="Comma 3 2 2 3 2 6 5" xfId="17019"/>
    <cellStyle name="Comma 3 2 2 3 2 6 5 2" xfId="33151"/>
    <cellStyle name="Comma 3 2 2 3 2 6 6" xfId="20430"/>
    <cellStyle name="Comma 3 2 2 3 2 7" xfId="4649"/>
    <cellStyle name="Comma 3 2 2 3 2 7 2" xfId="8319"/>
    <cellStyle name="Comma 3 2 2 3 2 7 2 2" xfId="15826"/>
    <cellStyle name="Comma 3 2 2 3 2 7 2 2 2" xfId="32032"/>
    <cellStyle name="Comma 3 2 2 3 2 7 2 3" xfId="24525"/>
    <cellStyle name="Comma 3 2 2 3 2 7 3" xfId="9171"/>
    <cellStyle name="Comma 3 2 2 3 2 7 3 2" xfId="16645"/>
    <cellStyle name="Comma 3 2 2 3 2 7 3 2 2" xfId="32851"/>
    <cellStyle name="Comma 3 2 2 3 2 7 3 3" xfId="25377"/>
    <cellStyle name="Comma 3 2 2 3 2 7 4" xfId="12212"/>
    <cellStyle name="Comma 3 2 2 3 2 7 4 2" xfId="28418"/>
    <cellStyle name="Comma 3 2 2 3 2 7 5" xfId="17020"/>
    <cellStyle name="Comma 3 2 2 3 2 7 5 2" xfId="33152"/>
    <cellStyle name="Comma 3 2 2 3 2 7 6" xfId="20855"/>
    <cellStyle name="Comma 3 2 2 3 2 8" xfId="5077"/>
    <cellStyle name="Comma 3 2 2 3 2 8 2" xfId="8742"/>
    <cellStyle name="Comma 3 2 2 3 2 8 2 2" xfId="16249"/>
    <cellStyle name="Comma 3 2 2 3 2 8 2 2 2" xfId="32455"/>
    <cellStyle name="Comma 3 2 2 3 2 8 2 3" xfId="24948"/>
    <cellStyle name="Comma 3 2 2 3 2 8 3" xfId="12634"/>
    <cellStyle name="Comma 3 2 2 3 2 8 3 2" xfId="28840"/>
    <cellStyle name="Comma 3 2 2 3 2 8 4" xfId="21283"/>
    <cellStyle name="Comma 3 2 2 3 2 9" xfId="5748"/>
    <cellStyle name="Comma 3 2 2 3 2 9 2" xfId="13263"/>
    <cellStyle name="Comma 3 2 2 3 2 9 2 2" xfId="29469"/>
    <cellStyle name="Comma 3 2 2 3 2 9 3" xfId="21954"/>
    <cellStyle name="Comma 3 2 2 3 3" xfId="2274"/>
    <cellStyle name="Comma 3 2 2 3 3 2" xfId="3123"/>
    <cellStyle name="Comma 3 2 2 3 3 2 2" xfId="6905"/>
    <cellStyle name="Comma 3 2 2 3 3 2 2 2" xfId="14416"/>
    <cellStyle name="Comma 3 2 2 3 3 2 2 2 2" xfId="30622"/>
    <cellStyle name="Comma 3 2 2 3 3 2 2 3" xfId="23111"/>
    <cellStyle name="Comma 3 2 2 3 3 2 3" xfId="9225"/>
    <cellStyle name="Comma 3 2 2 3 3 2 3 2" xfId="16689"/>
    <cellStyle name="Comma 3 2 2 3 3 2 3 2 2" xfId="32895"/>
    <cellStyle name="Comma 3 2 2 3 3 2 3 3" xfId="25431"/>
    <cellStyle name="Comma 3 2 2 3 3 2 4" xfId="10816"/>
    <cellStyle name="Comma 3 2 2 3 3 2 4 2" xfId="27022"/>
    <cellStyle name="Comma 3 2 2 3 3 2 5" xfId="17022"/>
    <cellStyle name="Comma 3 2 2 3 3 2 5 2" xfId="33154"/>
    <cellStyle name="Comma 3 2 2 3 3 2 6" xfId="19345"/>
    <cellStyle name="Comma 3 2 2 3 3 3" xfId="6060"/>
    <cellStyle name="Comma 3 2 2 3 3 3 2" xfId="13572"/>
    <cellStyle name="Comma 3 2 2 3 3 3 2 2" xfId="29778"/>
    <cellStyle name="Comma 3 2 2 3 3 3 3" xfId="22266"/>
    <cellStyle name="Comma 3 2 2 3 3 4" xfId="9161"/>
    <cellStyle name="Comma 3 2 2 3 3 4 2" xfId="16635"/>
    <cellStyle name="Comma 3 2 2 3 3 4 2 2" xfId="32841"/>
    <cellStyle name="Comma 3 2 2 3 3 4 3" xfId="25367"/>
    <cellStyle name="Comma 3 2 2 3 3 5" xfId="9972"/>
    <cellStyle name="Comma 3 2 2 3 3 5 2" xfId="26178"/>
    <cellStyle name="Comma 3 2 2 3 3 6" xfId="17021"/>
    <cellStyle name="Comma 3 2 2 3 3 6 2" xfId="33153"/>
    <cellStyle name="Comma 3 2 2 3 3 7" xfId="18500"/>
    <cellStyle name="Comma 3 2 2 3 4" xfId="2698"/>
    <cellStyle name="Comma 3 2 2 3 4 2" xfId="6482"/>
    <cellStyle name="Comma 3 2 2 3 4 2 2" xfId="13994"/>
    <cellStyle name="Comma 3 2 2 3 4 2 2 2" xfId="30200"/>
    <cellStyle name="Comma 3 2 2 3 4 2 3" xfId="22688"/>
    <cellStyle name="Comma 3 2 2 3 4 3" xfId="5437"/>
    <cellStyle name="Comma 3 2 2 3 4 3 2" xfId="12980"/>
    <cellStyle name="Comma 3 2 2 3 4 3 2 2" xfId="29186"/>
    <cellStyle name="Comma 3 2 2 3 4 3 3" xfId="21643"/>
    <cellStyle name="Comma 3 2 2 3 4 4" xfId="10394"/>
    <cellStyle name="Comma 3 2 2 3 4 4 2" xfId="26600"/>
    <cellStyle name="Comma 3 2 2 3 4 5" xfId="17023"/>
    <cellStyle name="Comma 3 2 2 3 4 5 2" xfId="33155"/>
    <cellStyle name="Comma 3 2 2 3 4 6" xfId="18922"/>
    <cellStyle name="Comma 3 2 2 3 5" xfId="3628"/>
    <cellStyle name="Comma 3 2 2 3 5 2" xfId="7338"/>
    <cellStyle name="Comma 3 2 2 3 5 2 2" xfId="14847"/>
    <cellStyle name="Comma 3 2 2 3 5 2 2 2" xfId="31053"/>
    <cellStyle name="Comma 3 2 2 3 5 2 3" xfId="23544"/>
    <cellStyle name="Comma 3 2 2 3 5 3" xfId="9190"/>
    <cellStyle name="Comma 3 2 2 3 5 3 2" xfId="16660"/>
    <cellStyle name="Comma 3 2 2 3 5 3 2 2" xfId="32866"/>
    <cellStyle name="Comma 3 2 2 3 5 3 3" xfId="25396"/>
    <cellStyle name="Comma 3 2 2 3 5 4" xfId="11239"/>
    <cellStyle name="Comma 3 2 2 3 5 4 2" xfId="27445"/>
    <cellStyle name="Comma 3 2 2 3 5 5" xfId="17024"/>
    <cellStyle name="Comma 3 2 2 3 5 5 2" xfId="33156"/>
    <cellStyle name="Comma 3 2 2 3 5 6" xfId="19839"/>
    <cellStyle name="Comma 3 2 2 3 6" xfId="3537"/>
    <cellStyle name="Comma 3 2 2 3 6 2" xfId="9189"/>
    <cellStyle name="Comma 3 2 2 3 6 2 2" xfId="25395"/>
    <cellStyle name="Comma 3 2 2 3 6 3" xfId="17025"/>
    <cellStyle name="Comma 3 2 2 3 6 3 2" xfId="33157"/>
    <cellStyle name="Comma 3 2 2 3 6 4" xfId="19755"/>
    <cellStyle name="Comma 3 2 2 3 7" xfId="4098"/>
    <cellStyle name="Comma 3 2 2 3 7 2" xfId="7768"/>
    <cellStyle name="Comma 3 2 2 3 7 2 2" xfId="15275"/>
    <cellStyle name="Comma 3 2 2 3 7 2 2 2" xfId="31481"/>
    <cellStyle name="Comma 3 2 2 3 7 2 3" xfId="23974"/>
    <cellStyle name="Comma 3 2 2 3 7 3" xfId="9136"/>
    <cellStyle name="Comma 3 2 2 3 7 3 2" xfId="16613"/>
    <cellStyle name="Comma 3 2 2 3 7 3 2 2" xfId="32819"/>
    <cellStyle name="Comma 3 2 2 3 7 3 3" xfId="25342"/>
    <cellStyle name="Comma 3 2 2 3 7 4" xfId="11661"/>
    <cellStyle name="Comma 3 2 2 3 7 4 2" xfId="27867"/>
    <cellStyle name="Comma 3 2 2 3 7 5" xfId="17026"/>
    <cellStyle name="Comma 3 2 2 3 7 5 2" xfId="33158"/>
    <cellStyle name="Comma 3 2 2 3 7 6" xfId="20304"/>
    <cellStyle name="Comma 3 2 2 3 8" xfId="4523"/>
    <cellStyle name="Comma 3 2 2 3 8 2" xfId="8193"/>
    <cellStyle name="Comma 3 2 2 3 8 2 2" xfId="15700"/>
    <cellStyle name="Comma 3 2 2 3 8 2 2 2" xfId="31906"/>
    <cellStyle name="Comma 3 2 2 3 8 2 3" xfId="24399"/>
    <cellStyle name="Comma 3 2 2 3 8 3" xfId="9182"/>
    <cellStyle name="Comma 3 2 2 3 8 3 2" xfId="16653"/>
    <cellStyle name="Comma 3 2 2 3 8 3 2 2" xfId="32859"/>
    <cellStyle name="Comma 3 2 2 3 8 3 3" xfId="25388"/>
    <cellStyle name="Comma 3 2 2 3 8 4" xfId="12086"/>
    <cellStyle name="Comma 3 2 2 3 8 4 2" xfId="28292"/>
    <cellStyle name="Comma 3 2 2 3 8 5" xfId="17027"/>
    <cellStyle name="Comma 3 2 2 3 8 5 2" xfId="33159"/>
    <cellStyle name="Comma 3 2 2 3 8 6" xfId="20729"/>
    <cellStyle name="Comma 3 2 2 3 9" xfId="4950"/>
    <cellStyle name="Comma 3 2 2 3 9 2" xfId="8616"/>
    <cellStyle name="Comma 3 2 2 3 9 2 2" xfId="16123"/>
    <cellStyle name="Comma 3 2 2 3 9 2 2 2" xfId="32329"/>
    <cellStyle name="Comma 3 2 2 3 9 2 3" xfId="24822"/>
    <cellStyle name="Comma 3 2 2 3 9 3" xfId="12508"/>
    <cellStyle name="Comma 3 2 2 3 9 3 2" xfId="28714"/>
    <cellStyle name="Comma 3 2 2 3 9 4" xfId="21156"/>
    <cellStyle name="Comma 3 2 2 4" xfId="1774"/>
    <cellStyle name="Comma 3 2 2 4 10" xfId="5635"/>
    <cellStyle name="Comma 3 2 2 4 10 2" xfId="13150"/>
    <cellStyle name="Comma 3 2 2 4 10 2 2" xfId="29356"/>
    <cellStyle name="Comma 3 2 2 4 10 3" xfId="21841"/>
    <cellStyle name="Comma 3 2 2 4 11" xfId="9563"/>
    <cellStyle name="Comma 3 2 2 4 11 2" xfId="25769"/>
    <cellStyle name="Comma 3 2 2 4 12" xfId="17028"/>
    <cellStyle name="Comma 3 2 2 4 12 2" xfId="33160"/>
    <cellStyle name="Comma 3 2 2 4 13" xfId="18088"/>
    <cellStyle name="Comma 3 2 2 4 2" xfId="1896"/>
    <cellStyle name="Comma 3 2 2 4 2 10" xfId="9676"/>
    <cellStyle name="Comma 3 2 2 4 2 10 2" xfId="25882"/>
    <cellStyle name="Comma 3 2 2 4 2 11" xfId="17029"/>
    <cellStyle name="Comma 3 2 2 4 2 11 2" xfId="33161"/>
    <cellStyle name="Comma 3 2 2 4 2 12" xfId="18202"/>
    <cellStyle name="Comma 3 2 2 4 2 2" xfId="2403"/>
    <cellStyle name="Comma 3 2 2 4 2 2 2" xfId="3250"/>
    <cellStyle name="Comma 3 2 2 4 2 2 2 2" xfId="7032"/>
    <cellStyle name="Comma 3 2 2 4 2 2 2 2 2" xfId="14543"/>
    <cellStyle name="Comma 3 2 2 4 2 2 2 2 2 2" xfId="30749"/>
    <cellStyle name="Comma 3 2 2 4 2 2 2 2 3" xfId="23238"/>
    <cellStyle name="Comma 3 2 2 4 2 2 2 3" xfId="9320"/>
    <cellStyle name="Comma 3 2 2 4 2 2 2 3 2" xfId="16765"/>
    <cellStyle name="Comma 3 2 2 4 2 2 2 3 2 2" xfId="32971"/>
    <cellStyle name="Comma 3 2 2 4 2 2 2 3 3" xfId="25526"/>
    <cellStyle name="Comma 3 2 2 4 2 2 2 4" xfId="10943"/>
    <cellStyle name="Comma 3 2 2 4 2 2 2 4 2" xfId="27149"/>
    <cellStyle name="Comma 3 2 2 4 2 2 2 5" xfId="17031"/>
    <cellStyle name="Comma 3 2 2 4 2 2 2 5 2" xfId="33163"/>
    <cellStyle name="Comma 3 2 2 4 2 2 2 6" xfId="19472"/>
    <cellStyle name="Comma 3 2 2 4 2 2 3" xfId="6187"/>
    <cellStyle name="Comma 3 2 2 4 2 2 3 2" xfId="13699"/>
    <cellStyle name="Comma 3 2 2 4 2 2 3 2 2" xfId="29905"/>
    <cellStyle name="Comma 3 2 2 4 2 2 3 3" xfId="22393"/>
    <cellStyle name="Comma 3 2 2 4 2 2 4" xfId="8904"/>
    <cellStyle name="Comma 3 2 2 4 2 2 4 2" xfId="16407"/>
    <cellStyle name="Comma 3 2 2 4 2 2 4 2 2" xfId="32613"/>
    <cellStyle name="Comma 3 2 2 4 2 2 4 3" xfId="25110"/>
    <cellStyle name="Comma 3 2 2 4 2 2 5" xfId="10099"/>
    <cellStyle name="Comma 3 2 2 4 2 2 5 2" xfId="26305"/>
    <cellStyle name="Comma 3 2 2 4 2 2 6" xfId="17030"/>
    <cellStyle name="Comma 3 2 2 4 2 2 6 2" xfId="33162"/>
    <cellStyle name="Comma 3 2 2 4 2 2 7" xfId="18627"/>
    <cellStyle name="Comma 3 2 2 4 2 3" xfId="2825"/>
    <cellStyle name="Comma 3 2 2 4 2 3 2" xfId="6609"/>
    <cellStyle name="Comma 3 2 2 4 2 3 2 2" xfId="14121"/>
    <cellStyle name="Comma 3 2 2 4 2 3 2 2 2" xfId="30327"/>
    <cellStyle name="Comma 3 2 2 4 2 3 2 3" xfId="22815"/>
    <cellStyle name="Comma 3 2 2 4 2 3 3" xfId="8978"/>
    <cellStyle name="Comma 3 2 2 4 2 3 3 2" xfId="16472"/>
    <cellStyle name="Comma 3 2 2 4 2 3 3 2 2" xfId="32678"/>
    <cellStyle name="Comma 3 2 2 4 2 3 3 3" xfId="25184"/>
    <cellStyle name="Comma 3 2 2 4 2 3 4" xfId="10521"/>
    <cellStyle name="Comma 3 2 2 4 2 3 4 2" xfId="26727"/>
    <cellStyle name="Comma 3 2 2 4 2 3 5" xfId="17032"/>
    <cellStyle name="Comma 3 2 2 4 2 3 5 2" xfId="33164"/>
    <cellStyle name="Comma 3 2 2 4 2 3 6" xfId="19049"/>
    <cellStyle name="Comma 3 2 2 4 2 4" xfId="3756"/>
    <cellStyle name="Comma 3 2 2 4 2 4 2" xfId="7466"/>
    <cellStyle name="Comma 3 2 2 4 2 4 2 2" xfId="14975"/>
    <cellStyle name="Comma 3 2 2 4 2 4 2 2 2" xfId="31181"/>
    <cellStyle name="Comma 3 2 2 4 2 4 2 3" xfId="23672"/>
    <cellStyle name="Comma 3 2 2 4 2 4 3" xfId="9256"/>
    <cellStyle name="Comma 3 2 2 4 2 4 3 2" xfId="16716"/>
    <cellStyle name="Comma 3 2 2 4 2 4 3 2 2" xfId="32922"/>
    <cellStyle name="Comma 3 2 2 4 2 4 3 3" xfId="25462"/>
    <cellStyle name="Comma 3 2 2 4 2 4 4" xfId="11366"/>
    <cellStyle name="Comma 3 2 2 4 2 4 4 2" xfId="27572"/>
    <cellStyle name="Comma 3 2 2 4 2 4 5" xfId="17033"/>
    <cellStyle name="Comma 3 2 2 4 2 4 5 2" xfId="33165"/>
    <cellStyle name="Comma 3 2 2 4 2 4 6" xfId="19967"/>
    <cellStyle name="Comma 3 2 2 4 2 5" xfId="3545"/>
    <cellStyle name="Comma 3 2 2 4 2 5 2" xfId="9023"/>
    <cellStyle name="Comma 3 2 2 4 2 5 2 2" xfId="25229"/>
    <cellStyle name="Comma 3 2 2 4 2 5 3" xfId="17034"/>
    <cellStyle name="Comma 3 2 2 4 2 5 3 2" xfId="33166"/>
    <cellStyle name="Comma 3 2 2 4 2 5 4" xfId="19763"/>
    <cellStyle name="Comma 3 2 2 4 2 6" xfId="4225"/>
    <cellStyle name="Comma 3 2 2 4 2 6 2" xfId="7895"/>
    <cellStyle name="Comma 3 2 2 4 2 6 2 2" xfId="15402"/>
    <cellStyle name="Comma 3 2 2 4 2 6 2 2 2" xfId="31608"/>
    <cellStyle name="Comma 3 2 2 4 2 6 2 3" xfId="24101"/>
    <cellStyle name="Comma 3 2 2 4 2 6 3" xfId="5473"/>
    <cellStyle name="Comma 3 2 2 4 2 6 3 2" xfId="13011"/>
    <cellStyle name="Comma 3 2 2 4 2 6 3 2 2" xfId="29217"/>
    <cellStyle name="Comma 3 2 2 4 2 6 3 3" xfId="21679"/>
    <cellStyle name="Comma 3 2 2 4 2 6 4" xfId="11788"/>
    <cellStyle name="Comma 3 2 2 4 2 6 4 2" xfId="27994"/>
    <cellStyle name="Comma 3 2 2 4 2 6 5" xfId="17035"/>
    <cellStyle name="Comma 3 2 2 4 2 6 5 2" xfId="33167"/>
    <cellStyle name="Comma 3 2 2 4 2 6 6" xfId="20431"/>
    <cellStyle name="Comma 3 2 2 4 2 7" xfId="4650"/>
    <cellStyle name="Comma 3 2 2 4 2 7 2" xfId="8320"/>
    <cellStyle name="Comma 3 2 2 4 2 7 2 2" xfId="15827"/>
    <cellStyle name="Comma 3 2 2 4 2 7 2 2 2" xfId="32033"/>
    <cellStyle name="Comma 3 2 2 4 2 7 2 3" xfId="24526"/>
    <cellStyle name="Comma 3 2 2 4 2 7 3" xfId="8991"/>
    <cellStyle name="Comma 3 2 2 4 2 7 3 2" xfId="16484"/>
    <cellStyle name="Comma 3 2 2 4 2 7 3 2 2" xfId="32690"/>
    <cellStyle name="Comma 3 2 2 4 2 7 3 3" xfId="25197"/>
    <cellStyle name="Comma 3 2 2 4 2 7 4" xfId="12213"/>
    <cellStyle name="Comma 3 2 2 4 2 7 4 2" xfId="28419"/>
    <cellStyle name="Comma 3 2 2 4 2 7 5" xfId="17036"/>
    <cellStyle name="Comma 3 2 2 4 2 7 5 2" xfId="33168"/>
    <cellStyle name="Comma 3 2 2 4 2 7 6" xfId="20856"/>
    <cellStyle name="Comma 3 2 2 4 2 8" xfId="5078"/>
    <cellStyle name="Comma 3 2 2 4 2 8 2" xfId="8743"/>
    <cellStyle name="Comma 3 2 2 4 2 8 2 2" xfId="16250"/>
    <cellStyle name="Comma 3 2 2 4 2 8 2 2 2" xfId="32456"/>
    <cellStyle name="Comma 3 2 2 4 2 8 2 3" xfId="24949"/>
    <cellStyle name="Comma 3 2 2 4 2 8 3" xfId="12635"/>
    <cellStyle name="Comma 3 2 2 4 2 8 3 2" xfId="28841"/>
    <cellStyle name="Comma 3 2 2 4 2 8 4" xfId="21284"/>
    <cellStyle name="Comma 3 2 2 4 2 9" xfId="5749"/>
    <cellStyle name="Comma 3 2 2 4 2 9 2" xfId="13264"/>
    <cellStyle name="Comma 3 2 2 4 2 9 2 2" xfId="29470"/>
    <cellStyle name="Comma 3 2 2 4 2 9 3" xfId="21955"/>
    <cellStyle name="Comma 3 2 2 4 3" xfId="2290"/>
    <cellStyle name="Comma 3 2 2 4 3 2" xfId="3137"/>
    <cellStyle name="Comma 3 2 2 4 3 2 2" xfId="6919"/>
    <cellStyle name="Comma 3 2 2 4 3 2 2 2" xfId="14430"/>
    <cellStyle name="Comma 3 2 2 4 3 2 2 2 2" xfId="30636"/>
    <cellStyle name="Comma 3 2 2 4 3 2 2 3" xfId="23125"/>
    <cellStyle name="Comma 3 2 2 4 3 2 3" xfId="8961"/>
    <cellStyle name="Comma 3 2 2 4 3 2 3 2" xfId="16455"/>
    <cellStyle name="Comma 3 2 2 4 3 2 3 2 2" xfId="32661"/>
    <cellStyle name="Comma 3 2 2 4 3 2 3 3" xfId="25167"/>
    <cellStyle name="Comma 3 2 2 4 3 2 4" xfId="10830"/>
    <cellStyle name="Comma 3 2 2 4 3 2 4 2" xfId="27036"/>
    <cellStyle name="Comma 3 2 2 4 3 2 5" xfId="17038"/>
    <cellStyle name="Comma 3 2 2 4 3 2 5 2" xfId="33170"/>
    <cellStyle name="Comma 3 2 2 4 3 2 6" xfId="19359"/>
    <cellStyle name="Comma 3 2 2 4 3 3" xfId="6074"/>
    <cellStyle name="Comma 3 2 2 4 3 3 2" xfId="13586"/>
    <cellStyle name="Comma 3 2 2 4 3 3 2 2" xfId="29792"/>
    <cellStyle name="Comma 3 2 2 4 3 3 3" xfId="22280"/>
    <cellStyle name="Comma 3 2 2 4 3 4" xfId="8869"/>
    <cellStyle name="Comma 3 2 2 4 3 4 2" xfId="16375"/>
    <cellStyle name="Comma 3 2 2 4 3 4 2 2" xfId="32581"/>
    <cellStyle name="Comma 3 2 2 4 3 4 3" xfId="25075"/>
    <cellStyle name="Comma 3 2 2 4 3 5" xfId="9986"/>
    <cellStyle name="Comma 3 2 2 4 3 5 2" xfId="26192"/>
    <cellStyle name="Comma 3 2 2 4 3 6" xfId="17037"/>
    <cellStyle name="Comma 3 2 2 4 3 6 2" xfId="33169"/>
    <cellStyle name="Comma 3 2 2 4 3 7" xfId="18514"/>
    <cellStyle name="Comma 3 2 2 4 4" xfId="2712"/>
    <cellStyle name="Comma 3 2 2 4 4 2" xfId="6496"/>
    <cellStyle name="Comma 3 2 2 4 4 2 2" xfId="14008"/>
    <cellStyle name="Comma 3 2 2 4 4 2 2 2" xfId="30214"/>
    <cellStyle name="Comma 3 2 2 4 4 2 3" xfId="22702"/>
    <cellStyle name="Comma 3 2 2 4 4 3" xfId="8941"/>
    <cellStyle name="Comma 3 2 2 4 4 3 2" xfId="16437"/>
    <cellStyle name="Comma 3 2 2 4 4 3 2 2" xfId="32643"/>
    <cellStyle name="Comma 3 2 2 4 4 3 3" xfId="25147"/>
    <cellStyle name="Comma 3 2 2 4 4 4" xfId="10408"/>
    <cellStyle name="Comma 3 2 2 4 4 4 2" xfId="26614"/>
    <cellStyle name="Comma 3 2 2 4 4 5" xfId="17039"/>
    <cellStyle name="Comma 3 2 2 4 4 5 2" xfId="33171"/>
    <cellStyle name="Comma 3 2 2 4 4 6" xfId="18936"/>
    <cellStyle name="Comma 3 2 2 4 5" xfId="3642"/>
    <cellStyle name="Comma 3 2 2 4 5 2" xfId="7352"/>
    <cellStyle name="Comma 3 2 2 4 5 2 2" xfId="14861"/>
    <cellStyle name="Comma 3 2 2 4 5 2 2 2" xfId="31067"/>
    <cellStyle name="Comma 3 2 2 4 5 2 3" xfId="23558"/>
    <cellStyle name="Comma 3 2 2 4 5 3" xfId="9352"/>
    <cellStyle name="Comma 3 2 2 4 5 3 2" xfId="16794"/>
    <cellStyle name="Comma 3 2 2 4 5 3 2 2" xfId="33000"/>
    <cellStyle name="Comma 3 2 2 4 5 3 3" xfId="25558"/>
    <cellStyle name="Comma 3 2 2 4 5 4" xfId="11253"/>
    <cellStyle name="Comma 3 2 2 4 5 4 2" xfId="27459"/>
    <cellStyle name="Comma 3 2 2 4 5 5" xfId="17040"/>
    <cellStyle name="Comma 3 2 2 4 5 5 2" xfId="33172"/>
    <cellStyle name="Comma 3 2 2 4 5 6" xfId="19853"/>
    <cellStyle name="Comma 3 2 2 4 6" xfId="3900"/>
    <cellStyle name="Comma 3 2 2 4 6 2" xfId="5521"/>
    <cellStyle name="Comma 3 2 2 4 6 2 2" xfId="21727"/>
    <cellStyle name="Comma 3 2 2 4 6 3" xfId="17041"/>
    <cellStyle name="Comma 3 2 2 4 6 3 2" xfId="33173"/>
    <cellStyle name="Comma 3 2 2 4 6 4" xfId="20111"/>
    <cellStyle name="Comma 3 2 2 4 7" xfId="4112"/>
    <cellStyle name="Comma 3 2 2 4 7 2" xfId="7782"/>
    <cellStyle name="Comma 3 2 2 4 7 2 2" xfId="15289"/>
    <cellStyle name="Comma 3 2 2 4 7 2 2 2" xfId="31495"/>
    <cellStyle name="Comma 3 2 2 4 7 2 3" xfId="23988"/>
    <cellStyle name="Comma 3 2 2 4 7 3" xfId="9353"/>
    <cellStyle name="Comma 3 2 2 4 7 3 2" xfId="16795"/>
    <cellStyle name="Comma 3 2 2 4 7 3 2 2" xfId="33001"/>
    <cellStyle name="Comma 3 2 2 4 7 3 3" xfId="25559"/>
    <cellStyle name="Comma 3 2 2 4 7 4" xfId="11675"/>
    <cellStyle name="Comma 3 2 2 4 7 4 2" xfId="27881"/>
    <cellStyle name="Comma 3 2 2 4 7 5" xfId="17042"/>
    <cellStyle name="Comma 3 2 2 4 7 5 2" xfId="33174"/>
    <cellStyle name="Comma 3 2 2 4 7 6" xfId="20318"/>
    <cellStyle name="Comma 3 2 2 4 8" xfId="4537"/>
    <cellStyle name="Comma 3 2 2 4 8 2" xfId="8207"/>
    <cellStyle name="Comma 3 2 2 4 8 2 2" xfId="15714"/>
    <cellStyle name="Comma 3 2 2 4 8 2 2 2" xfId="31920"/>
    <cellStyle name="Comma 3 2 2 4 8 2 3" xfId="24413"/>
    <cellStyle name="Comma 3 2 2 4 8 3" xfId="9164"/>
    <cellStyle name="Comma 3 2 2 4 8 3 2" xfId="16638"/>
    <cellStyle name="Comma 3 2 2 4 8 3 2 2" xfId="32844"/>
    <cellStyle name="Comma 3 2 2 4 8 3 3" xfId="25370"/>
    <cellStyle name="Comma 3 2 2 4 8 4" xfId="12100"/>
    <cellStyle name="Comma 3 2 2 4 8 4 2" xfId="28306"/>
    <cellStyle name="Comma 3 2 2 4 8 5" xfId="17043"/>
    <cellStyle name="Comma 3 2 2 4 8 5 2" xfId="33175"/>
    <cellStyle name="Comma 3 2 2 4 8 6" xfId="20743"/>
    <cellStyle name="Comma 3 2 2 4 9" xfId="4964"/>
    <cellStyle name="Comma 3 2 2 4 9 2" xfId="8630"/>
    <cellStyle name="Comma 3 2 2 4 9 2 2" xfId="16137"/>
    <cellStyle name="Comma 3 2 2 4 9 2 2 2" xfId="32343"/>
    <cellStyle name="Comma 3 2 2 4 9 2 3" xfId="24836"/>
    <cellStyle name="Comma 3 2 2 4 9 3" xfId="12522"/>
    <cellStyle name="Comma 3 2 2 4 9 3 2" xfId="28728"/>
    <cellStyle name="Comma 3 2 2 4 9 4" xfId="21170"/>
    <cellStyle name="Comma 3 2 2 5" xfId="1897"/>
    <cellStyle name="Comma 3 2 2 5 10" xfId="9677"/>
    <cellStyle name="Comma 3 2 2 5 10 2" xfId="25883"/>
    <cellStyle name="Comma 3 2 2 5 11" xfId="17044"/>
    <cellStyle name="Comma 3 2 2 5 11 2" xfId="33176"/>
    <cellStyle name="Comma 3 2 2 5 12" xfId="18203"/>
    <cellStyle name="Comma 3 2 2 5 2" xfId="2404"/>
    <cellStyle name="Comma 3 2 2 5 2 2" xfId="3251"/>
    <cellStyle name="Comma 3 2 2 5 2 2 2" xfId="7033"/>
    <cellStyle name="Comma 3 2 2 5 2 2 2 2" xfId="14544"/>
    <cellStyle name="Comma 3 2 2 5 2 2 2 2 2" xfId="30750"/>
    <cellStyle name="Comma 3 2 2 5 2 2 2 3" xfId="23239"/>
    <cellStyle name="Comma 3 2 2 5 2 2 3" xfId="8949"/>
    <cellStyle name="Comma 3 2 2 5 2 2 3 2" xfId="16444"/>
    <cellStyle name="Comma 3 2 2 5 2 2 3 2 2" xfId="32650"/>
    <cellStyle name="Comma 3 2 2 5 2 2 3 3" xfId="25155"/>
    <cellStyle name="Comma 3 2 2 5 2 2 4" xfId="10944"/>
    <cellStyle name="Comma 3 2 2 5 2 2 4 2" xfId="27150"/>
    <cellStyle name="Comma 3 2 2 5 2 2 5" xfId="17046"/>
    <cellStyle name="Comma 3 2 2 5 2 2 5 2" xfId="33178"/>
    <cellStyle name="Comma 3 2 2 5 2 2 6" xfId="19473"/>
    <cellStyle name="Comma 3 2 2 5 2 3" xfId="6188"/>
    <cellStyle name="Comma 3 2 2 5 2 3 2" xfId="13700"/>
    <cellStyle name="Comma 3 2 2 5 2 3 2 2" xfId="29906"/>
    <cellStyle name="Comma 3 2 2 5 2 3 3" xfId="22394"/>
    <cellStyle name="Comma 3 2 2 5 2 4" xfId="9068"/>
    <cellStyle name="Comma 3 2 2 5 2 4 2" xfId="16550"/>
    <cellStyle name="Comma 3 2 2 5 2 4 2 2" xfId="32756"/>
    <cellStyle name="Comma 3 2 2 5 2 4 3" xfId="25274"/>
    <cellStyle name="Comma 3 2 2 5 2 5" xfId="10100"/>
    <cellStyle name="Comma 3 2 2 5 2 5 2" xfId="26306"/>
    <cellStyle name="Comma 3 2 2 5 2 6" xfId="17045"/>
    <cellStyle name="Comma 3 2 2 5 2 6 2" xfId="33177"/>
    <cellStyle name="Comma 3 2 2 5 2 7" xfId="18628"/>
    <cellStyle name="Comma 3 2 2 5 3" xfId="2826"/>
    <cellStyle name="Comma 3 2 2 5 3 2" xfId="6610"/>
    <cellStyle name="Comma 3 2 2 5 3 2 2" xfId="14122"/>
    <cellStyle name="Comma 3 2 2 5 3 2 2 2" xfId="30328"/>
    <cellStyle name="Comma 3 2 2 5 3 2 3" xfId="22816"/>
    <cellStyle name="Comma 3 2 2 5 3 3" xfId="5233"/>
    <cellStyle name="Comma 3 2 2 5 3 3 2" xfId="12784"/>
    <cellStyle name="Comma 3 2 2 5 3 3 2 2" xfId="28990"/>
    <cellStyle name="Comma 3 2 2 5 3 3 3" xfId="21439"/>
    <cellStyle name="Comma 3 2 2 5 3 4" xfId="10522"/>
    <cellStyle name="Comma 3 2 2 5 3 4 2" xfId="26728"/>
    <cellStyle name="Comma 3 2 2 5 3 5" xfId="17047"/>
    <cellStyle name="Comma 3 2 2 5 3 5 2" xfId="33179"/>
    <cellStyle name="Comma 3 2 2 5 3 6" xfId="19050"/>
    <cellStyle name="Comma 3 2 2 5 4" xfId="3757"/>
    <cellStyle name="Comma 3 2 2 5 4 2" xfId="7467"/>
    <cellStyle name="Comma 3 2 2 5 4 2 2" xfId="14976"/>
    <cellStyle name="Comma 3 2 2 5 4 2 2 2" xfId="31182"/>
    <cellStyle name="Comma 3 2 2 5 4 2 3" xfId="23673"/>
    <cellStyle name="Comma 3 2 2 5 4 3" xfId="5401"/>
    <cellStyle name="Comma 3 2 2 5 4 3 2" xfId="12948"/>
    <cellStyle name="Comma 3 2 2 5 4 3 2 2" xfId="29154"/>
    <cellStyle name="Comma 3 2 2 5 4 3 3" xfId="21607"/>
    <cellStyle name="Comma 3 2 2 5 4 4" xfId="11367"/>
    <cellStyle name="Comma 3 2 2 5 4 4 2" xfId="27573"/>
    <cellStyle name="Comma 3 2 2 5 4 5" xfId="17048"/>
    <cellStyle name="Comma 3 2 2 5 4 5 2" xfId="33180"/>
    <cellStyle name="Comma 3 2 2 5 4 6" xfId="19968"/>
    <cellStyle name="Comma 3 2 2 5 5" xfId="3407"/>
    <cellStyle name="Comma 3 2 2 5 5 2" xfId="9279"/>
    <cellStyle name="Comma 3 2 2 5 5 2 2" xfId="25485"/>
    <cellStyle name="Comma 3 2 2 5 5 3" xfId="17049"/>
    <cellStyle name="Comma 3 2 2 5 5 3 2" xfId="33181"/>
    <cellStyle name="Comma 3 2 2 5 5 4" xfId="19625"/>
    <cellStyle name="Comma 3 2 2 5 6" xfId="4226"/>
    <cellStyle name="Comma 3 2 2 5 6 2" xfId="7896"/>
    <cellStyle name="Comma 3 2 2 5 6 2 2" xfId="15403"/>
    <cellStyle name="Comma 3 2 2 5 6 2 2 2" xfId="31609"/>
    <cellStyle name="Comma 3 2 2 5 6 2 3" xfId="24102"/>
    <cellStyle name="Comma 3 2 2 5 6 3" xfId="5563"/>
    <cellStyle name="Comma 3 2 2 5 6 3 2" xfId="13081"/>
    <cellStyle name="Comma 3 2 2 5 6 3 2 2" xfId="29287"/>
    <cellStyle name="Comma 3 2 2 5 6 3 3" xfId="21769"/>
    <cellStyle name="Comma 3 2 2 5 6 4" xfId="11789"/>
    <cellStyle name="Comma 3 2 2 5 6 4 2" xfId="27995"/>
    <cellStyle name="Comma 3 2 2 5 6 5" xfId="17050"/>
    <cellStyle name="Comma 3 2 2 5 6 5 2" xfId="33182"/>
    <cellStyle name="Comma 3 2 2 5 6 6" xfId="20432"/>
    <cellStyle name="Comma 3 2 2 5 7" xfId="4651"/>
    <cellStyle name="Comma 3 2 2 5 7 2" xfId="8321"/>
    <cellStyle name="Comma 3 2 2 5 7 2 2" xfId="15828"/>
    <cellStyle name="Comma 3 2 2 5 7 2 2 2" xfId="32034"/>
    <cellStyle name="Comma 3 2 2 5 7 2 3" xfId="24527"/>
    <cellStyle name="Comma 3 2 2 5 7 3" xfId="9280"/>
    <cellStyle name="Comma 3 2 2 5 7 3 2" xfId="16737"/>
    <cellStyle name="Comma 3 2 2 5 7 3 2 2" xfId="32943"/>
    <cellStyle name="Comma 3 2 2 5 7 3 3" xfId="25486"/>
    <cellStyle name="Comma 3 2 2 5 7 4" xfId="12214"/>
    <cellStyle name="Comma 3 2 2 5 7 4 2" xfId="28420"/>
    <cellStyle name="Comma 3 2 2 5 7 5" xfId="17051"/>
    <cellStyle name="Comma 3 2 2 5 7 5 2" xfId="33183"/>
    <cellStyle name="Comma 3 2 2 5 7 6" xfId="20857"/>
    <cellStyle name="Comma 3 2 2 5 8" xfId="5079"/>
    <cellStyle name="Comma 3 2 2 5 8 2" xfId="8744"/>
    <cellStyle name="Comma 3 2 2 5 8 2 2" xfId="16251"/>
    <cellStyle name="Comma 3 2 2 5 8 2 2 2" xfId="32457"/>
    <cellStyle name="Comma 3 2 2 5 8 2 3" xfId="24950"/>
    <cellStyle name="Comma 3 2 2 5 8 3" xfId="12636"/>
    <cellStyle name="Comma 3 2 2 5 8 3 2" xfId="28842"/>
    <cellStyle name="Comma 3 2 2 5 8 4" xfId="21285"/>
    <cellStyle name="Comma 3 2 2 5 9" xfId="5750"/>
    <cellStyle name="Comma 3 2 2 5 9 2" xfId="13265"/>
    <cellStyle name="Comma 3 2 2 5 9 2 2" xfId="29471"/>
    <cellStyle name="Comma 3 2 2 5 9 3" xfId="21956"/>
    <cellStyle name="Comma 3 2 2 6" xfId="2187"/>
    <cellStyle name="Comma 3 2 2 6 2" xfId="3095"/>
    <cellStyle name="Comma 3 2 2 6 2 2" xfId="6877"/>
    <cellStyle name="Comma 3 2 2 6 2 2 2" xfId="14388"/>
    <cellStyle name="Comma 3 2 2 6 2 2 2 2" xfId="30594"/>
    <cellStyle name="Comma 3 2 2 6 2 2 3" xfId="23083"/>
    <cellStyle name="Comma 3 2 2 6 2 3" xfId="8885"/>
    <cellStyle name="Comma 3 2 2 6 2 3 2" xfId="16388"/>
    <cellStyle name="Comma 3 2 2 6 2 3 2 2" xfId="32594"/>
    <cellStyle name="Comma 3 2 2 6 2 3 3" xfId="25091"/>
    <cellStyle name="Comma 3 2 2 6 2 4" xfId="10788"/>
    <cellStyle name="Comma 3 2 2 6 2 4 2" xfId="26994"/>
    <cellStyle name="Comma 3 2 2 6 2 5" xfId="17053"/>
    <cellStyle name="Comma 3 2 2 6 2 5 2" xfId="33185"/>
    <cellStyle name="Comma 3 2 2 6 2 6" xfId="19317"/>
    <cellStyle name="Comma 3 2 2 6 3" xfId="6021"/>
    <cellStyle name="Comma 3 2 2 6 3 2" xfId="13535"/>
    <cellStyle name="Comma 3 2 2 6 3 2 2" xfId="29741"/>
    <cellStyle name="Comma 3 2 2 6 3 3" xfId="22227"/>
    <cellStyle name="Comma 3 2 2 6 4" xfId="5222"/>
    <cellStyle name="Comma 3 2 2 6 4 2" xfId="12777"/>
    <cellStyle name="Comma 3 2 2 6 4 2 2" xfId="28983"/>
    <cellStyle name="Comma 3 2 2 6 4 3" xfId="21428"/>
    <cellStyle name="Comma 3 2 2 6 5" xfId="9944"/>
    <cellStyle name="Comma 3 2 2 6 5 2" xfId="26150"/>
    <cellStyle name="Comma 3 2 2 6 6" xfId="17052"/>
    <cellStyle name="Comma 3 2 2 6 6 2" xfId="33184"/>
    <cellStyle name="Comma 3 2 2 6 7" xfId="18472"/>
    <cellStyle name="Comma 3 2 2 7" xfId="2670"/>
    <cellStyle name="Comma 3 2 2 7 2" xfId="6454"/>
    <cellStyle name="Comma 3 2 2 7 2 2" xfId="13966"/>
    <cellStyle name="Comma 3 2 2 7 2 2 2" xfId="30172"/>
    <cellStyle name="Comma 3 2 2 7 2 3" xfId="22660"/>
    <cellStyle name="Comma 3 2 2 7 3" xfId="9115"/>
    <cellStyle name="Comma 3 2 2 7 3 2" xfId="16593"/>
    <cellStyle name="Comma 3 2 2 7 3 2 2" xfId="32799"/>
    <cellStyle name="Comma 3 2 2 7 3 3" xfId="25321"/>
    <cellStyle name="Comma 3 2 2 7 4" xfId="10366"/>
    <cellStyle name="Comma 3 2 2 7 4 2" xfId="26572"/>
    <cellStyle name="Comma 3 2 2 7 5" xfId="17054"/>
    <cellStyle name="Comma 3 2 2 7 5 2" xfId="33186"/>
    <cellStyle name="Comma 3 2 2 7 6" xfId="18894"/>
    <cellStyle name="Comma 3 2 2 8" xfId="3597"/>
    <cellStyle name="Comma 3 2 2 8 2" xfId="7310"/>
    <cellStyle name="Comma 3 2 2 8 2 2" xfId="14819"/>
    <cellStyle name="Comma 3 2 2 8 2 2 2" xfId="31025"/>
    <cellStyle name="Comma 3 2 2 8 2 3" xfId="23516"/>
    <cellStyle name="Comma 3 2 2 8 3" xfId="9360"/>
    <cellStyle name="Comma 3 2 2 8 3 2" xfId="16802"/>
    <cellStyle name="Comma 3 2 2 8 3 2 2" xfId="33008"/>
    <cellStyle name="Comma 3 2 2 8 3 3" xfId="25566"/>
    <cellStyle name="Comma 3 2 2 8 4" xfId="11211"/>
    <cellStyle name="Comma 3 2 2 8 4 2" xfId="27417"/>
    <cellStyle name="Comma 3 2 2 8 5" xfId="17055"/>
    <cellStyle name="Comma 3 2 2 8 5 2" xfId="33187"/>
    <cellStyle name="Comma 3 2 2 8 6" xfId="19808"/>
    <cellStyle name="Comma 3 2 2 9" xfId="3404"/>
    <cellStyle name="Comma 3 2 2 9 2" xfId="5445"/>
    <cellStyle name="Comma 3 2 2 9 2 2" xfId="21651"/>
    <cellStyle name="Comma 3 2 2 9 3" xfId="17056"/>
    <cellStyle name="Comma 3 2 2 9 3 2" xfId="33188"/>
    <cellStyle name="Comma 3 2 2 9 4" xfId="19622"/>
    <cellStyle name="Comma 3 2 20" xfId="9519"/>
    <cellStyle name="Comma 3 2 20 2" xfId="25725"/>
    <cellStyle name="Comma 3 2 21" xfId="16961"/>
    <cellStyle name="Comma 3 2 21 2" xfId="33093"/>
    <cellStyle name="Comma 3 2 22" xfId="18042"/>
    <cellStyle name="Comma 3 2 3" xfId="1609"/>
    <cellStyle name="Comma 3 2 3 10" xfId="4072"/>
    <cellStyle name="Comma 3 2 3 10 2" xfId="7742"/>
    <cellStyle name="Comma 3 2 3 10 2 2" xfId="15249"/>
    <cellStyle name="Comma 3 2 3 10 2 2 2" xfId="31455"/>
    <cellStyle name="Comma 3 2 3 10 2 3" xfId="23948"/>
    <cellStyle name="Comma 3 2 3 10 3" xfId="5400"/>
    <cellStyle name="Comma 3 2 3 10 3 2" xfId="12947"/>
    <cellStyle name="Comma 3 2 3 10 3 2 2" xfId="29153"/>
    <cellStyle name="Comma 3 2 3 10 3 3" xfId="21606"/>
    <cellStyle name="Comma 3 2 3 10 4" xfId="11635"/>
    <cellStyle name="Comma 3 2 3 10 4 2" xfId="27841"/>
    <cellStyle name="Comma 3 2 3 10 5" xfId="17058"/>
    <cellStyle name="Comma 3 2 3 10 5 2" xfId="33190"/>
    <cellStyle name="Comma 3 2 3 10 6" xfId="20278"/>
    <cellStyle name="Comma 3 2 3 11" xfId="4497"/>
    <cellStyle name="Comma 3 2 3 11 2" xfId="8167"/>
    <cellStyle name="Comma 3 2 3 11 2 2" xfId="15674"/>
    <cellStyle name="Comma 3 2 3 11 2 2 2" xfId="31880"/>
    <cellStyle name="Comma 3 2 3 11 2 3" xfId="24373"/>
    <cellStyle name="Comma 3 2 3 11 3" xfId="8911"/>
    <cellStyle name="Comma 3 2 3 11 3 2" xfId="16414"/>
    <cellStyle name="Comma 3 2 3 11 3 2 2" xfId="32620"/>
    <cellStyle name="Comma 3 2 3 11 3 3" xfId="25117"/>
    <cellStyle name="Comma 3 2 3 11 4" xfId="12060"/>
    <cellStyle name="Comma 3 2 3 11 4 2" xfId="28266"/>
    <cellStyle name="Comma 3 2 3 11 5" xfId="17059"/>
    <cellStyle name="Comma 3 2 3 11 5 2" xfId="33191"/>
    <cellStyle name="Comma 3 2 3 11 6" xfId="20703"/>
    <cellStyle name="Comma 3 2 3 12" xfId="4924"/>
    <cellStyle name="Comma 3 2 3 12 2" xfId="8590"/>
    <cellStyle name="Comma 3 2 3 12 2 2" xfId="16097"/>
    <cellStyle name="Comma 3 2 3 12 2 2 2" xfId="32303"/>
    <cellStyle name="Comma 3 2 3 12 2 3" xfId="24796"/>
    <cellStyle name="Comma 3 2 3 12 3" xfId="12482"/>
    <cellStyle name="Comma 3 2 3 12 3 2" xfId="28688"/>
    <cellStyle name="Comma 3 2 3 12 4" xfId="21130"/>
    <cellStyle name="Comma 3 2 3 13" xfId="5570"/>
    <cellStyle name="Comma 3 2 3 13 2" xfId="13087"/>
    <cellStyle name="Comma 3 2 3 13 2 2" xfId="29293"/>
    <cellStyle name="Comma 3 2 3 13 3" xfId="21776"/>
    <cellStyle name="Comma 3 2 3 14" xfId="9523"/>
    <cellStyle name="Comma 3 2 3 14 2" xfId="25729"/>
    <cellStyle name="Comma 3 2 3 15" xfId="17057"/>
    <cellStyle name="Comma 3 2 3 15 2" xfId="33189"/>
    <cellStyle name="Comma 3 2 3 16" xfId="18048"/>
    <cellStyle name="Comma 3 2 3 2" xfId="1740"/>
    <cellStyle name="Comma 3 2 3 2 10" xfId="5609"/>
    <cellStyle name="Comma 3 2 3 2 10 2" xfId="13124"/>
    <cellStyle name="Comma 3 2 3 2 10 2 2" xfId="29330"/>
    <cellStyle name="Comma 3 2 3 2 10 3" xfId="21815"/>
    <cellStyle name="Comma 3 2 3 2 11" xfId="9537"/>
    <cellStyle name="Comma 3 2 3 2 11 2" xfId="25743"/>
    <cellStyle name="Comma 3 2 3 2 12" xfId="17060"/>
    <cellStyle name="Comma 3 2 3 2 12 2" xfId="33192"/>
    <cellStyle name="Comma 3 2 3 2 13" xfId="18062"/>
    <cellStyle name="Comma 3 2 3 2 2" xfId="1898"/>
    <cellStyle name="Comma 3 2 3 2 2 10" xfId="9678"/>
    <cellStyle name="Comma 3 2 3 2 2 10 2" xfId="25884"/>
    <cellStyle name="Comma 3 2 3 2 2 11" xfId="17061"/>
    <cellStyle name="Comma 3 2 3 2 2 11 2" xfId="33193"/>
    <cellStyle name="Comma 3 2 3 2 2 12" xfId="18204"/>
    <cellStyle name="Comma 3 2 3 2 2 2" xfId="2405"/>
    <cellStyle name="Comma 3 2 3 2 2 2 2" xfId="3252"/>
    <cellStyle name="Comma 3 2 3 2 2 2 2 2" xfId="7034"/>
    <cellStyle name="Comma 3 2 3 2 2 2 2 2 2" xfId="14545"/>
    <cellStyle name="Comma 3 2 3 2 2 2 2 2 2 2" xfId="30751"/>
    <cellStyle name="Comma 3 2 3 2 2 2 2 2 3" xfId="23240"/>
    <cellStyle name="Comma 3 2 3 2 2 2 2 3" xfId="5550"/>
    <cellStyle name="Comma 3 2 3 2 2 2 2 3 2" xfId="13069"/>
    <cellStyle name="Comma 3 2 3 2 2 2 2 3 2 2" xfId="29275"/>
    <cellStyle name="Comma 3 2 3 2 2 2 2 3 3" xfId="21756"/>
    <cellStyle name="Comma 3 2 3 2 2 2 2 4" xfId="10945"/>
    <cellStyle name="Comma 3 2 3 2 2 2 2 4 2" xfId="27151"/>
    <cellStyle name="Comma 3 2 3 2 2 2 2 5" xfId="17063"/>
    <cellStyle name="Comma 3 2 3 2 2 2 2 5 2" xfId="33195"/>
    <cellStyle name="Comma 3 2 3 2 2 2 2 6" xfId="19474"/>
    <cellStyle name="Comma 3 2 3 2 2 2 3" xfId="6189"/>
    <cellStyle name="Comma 3 2 3 2 2 2 3 2" xfId="13701"/>
    <cellStyle name="Comma 3 2 3 2 2 2 3 2 2" xfId="29907"/>
    <cellStyle name="Comma 3 2 3 2 2 2 3 3" xfId="22395"/>
    <cellStyle name="Comma 3 2 3 2 2 2 4" xfId="5579"/>
    <cellStyle name="Comma 3 2 3 2 2 2 4 2" xfId="13096"/>
    <cellStyle name="Comma 3 2 3 2 2 2 4 2 2" xfId="29302"/>
    <cellStyle name="Comma 3 2 3 2 2 2 4 3" xfId="21785"/>
    <cellStyle name="Comma 3 2 3 2 2 2 5" xfId="10101"/>
    <cellStyle name="Comma 3 2 3 2 2 2 5 2" xfId="26307"/>
    <cellStyle name="Comma 3 2 3 2 2 2 6" xfId="17062"/>
    <cellStyle name="Comma 3 2 3 2 2 2 6 2" xfId="33194"/>
    <cellStyle name="Comma 3 2 3 2 2 2 7" xfId="18629"/>
    <cellStyle name="Comma 3 2 3 2 2 3" xfId="2827"/>
    <cellStyle name="Comma 3 2 3 2 2 3 2" xfId="6611"/>
    <cellStyle name="Comma 3 2 3 2 2 3 2 2" xfId="14123"/>
    <cellStyle name="Comma 3 2 3 2 2 3 2 2 2" xfId="30329"/>
    <cellStyle name="Comma 3 2 3 2 2 3 2 3" xfId="22817"/>
    <cellStyle name="Comma 3 2 3 2 2 3 3" xfId="5506"/>
    <cellStyle name="Comma 3 2 3 2 2 3 3 2" xfId="13036"/>
    <cellStyle name="Comma 3 2 3 2 2 3 3 2 2" xfId="29242"/>
    <cellStyle name="Comma 3 2 3 2 2 3 3 3" xfId="21712"/>
    <cellStyle name="Comma 3 2 3 2 2 3 4" xfId="10523"/>
    <cellStyle name="Comma 3 2 3 2 2 3 4 2" xfId="26729"/>
    <cellStyle name="Comma 3 2 3 2 2 3 5" xfId="17064"/>
    <cellStyle name="Comma 3 2 3 2 2 3 5 2" xfId="33196"/>
    <cellStyle name="Comma 3 2 3 2 2 3 6" xfId="19051"/>
    <cellStyle name="Comma 3 2 3 2 2 4" xfId="3758"/>
    <cellStyle name="Comma 3 2 3 2 2 4 2" xfId="7468"/>
    <cellStyle name="Comma 3 2 3 2 2 4 2 2" xfId="14977"/>
    <cellStyle name="Comma 3 2 3 2 2 4 2 2 2" xfId="31183"/>
    <cellStyle name="Comma 3 2 3 2 2 4 2 3" xfId="23674"/>
    <cellStyle name="Comma 3 2 3 2 2 4 3" xfId="7307"/>
    <cellStyle name="Comma 3 2 3 2 2 4 3 2" xfId="14816"/>
    <cellStyle name="Comma 3 2 3 2 2 4 3 2 2" xfId="31022"/>
    <cellStyle name="Comma 3 2 3 2 2 4 3 3" xfId="23513"/>
    <cellStyle name="Comma 3 2 3 2 2 4 4" xfId="11368"/>
    <cellStyle name="Comma 3 2 3 2 2 4 4 2" xfId="27574"/>
    <cellStyle name="Comma 3 2 3 2 2 4 5" xfId="17065"/>
    <cellStyle name="Comma 3 2 3 2 2 4 5 2" xfId="33197"/>
    <cellStyle name="Comma 3 2 3 2 2 4 6" xfId="19969"/>
    <cellStyle name="Comma 3 2 3 2 2 5" xfId="3578"/>
    <cellStyle name="Comma 3 2 3 2 2 5 2" xfId="9044"/>
    <cellStyle name="Comma 3 2 3 2 2 5 2 2" xfId="25250"/>
    <cellStyle name="Comma 3 2 3 2 2 5 3" xfId="17066"/>
    <cellStyle name="Comma 3 2 3 2 2 5 3 2" xfId="33198"/>
    <cellStyle name="Comma 3 2 3 2 2 5 4" xfId="19791"/>
    <cellStyle name="Comma 3 2 3 2 2 6" xfId="4227"/>
    <cellStyle name="Comma 3 2 3 2 2 6 2" xfId="7897"/>
    <cellStyle name="Comma 3 2 3 2 2 6 2 2" xfId="15404"/>
    <cellStyle name="Comma 3 2 3 2 2 6 2 2 2" xfId="31610"/>
    <cellStyle name="Comma 3 2 3 2 2 6 2 3" xfId="24103"/>
    <cellStyle name="Comma 3 2 3 2 2 6 3" xfId="5441"/>
    <cellStyle name="Comma 3 2 3 2 2 6 3 2" xfId="12984"/>
    <cellStyle name="Comma 3 2 3 2 2 6 3 2 2" xfId="29190"/>
    <cellStyle name="Comma 3 2 3 2 2 6 3 3" xfId="21647"/>
    <cellStyle name="Comma 3 2 3 2 2 6 4" xfId="11790"/>
    <cellStyle name="Comma 3 2 3 2 2 6 4 2" xfId="27996"/>
    <cellStyle name="Comma 3 2 3 2 2 6 5" xfId="17067"/>
    <cellStyle name="Comma 3 2 3 2 2 6 5 2" xfId="33199"/>
    <cellStyle name="Comma 3 2 3 2 2 6 6" xfId="20433"/>
    <cellStyle name="Comma 3 2 3 2 2 7" xfId="4652"/>
    <cellStyle name="Comma 3 2 3 2 2 7 2" xfId="8322"/>
    <cellStyle name="Comma 3 2 3 2 2 7 2 2" xfId="15829"/>
    <cellStyle name="Comma 3 2 3 2 2 7 2 2 2" xfId="32035"/>
    <cellStyle name="Comma 3 2 3 2 2 7 2 3" xfId="24528"/>
    <cellStyle name="Comma 3 2 3 2 2 7 3" xfId="8887"/>
    <cellStyle name="Comma 3 2 3 2 2 7 3 2" xfId="16390"/>
    <cellStyle name="Comma 3 2 3 2 2 7 3 2 2" xfId="32596"/>
    <cellStyle name="Comma 3 2 3 2 2 7 3 3" xfId="25093"/>
    <cellStyle name="Comma 3 2 3 2 2 7 4" xfId="12215"/>
    <cellStyle name="Comma 3 2 3 2 2 7 4 2" xfId="28421"/>
    <cellStyle name="Comma 3 2 3 2 2 7 5" xfId="17068"/>
    <cellStyle name="Comma 3 2 3 2 2 7 5 2" xfId="33200"/>
    <cellStyle name="Comma 3 2 3 2 2 7 6" xfId="20858"/>
    <cellStyle name="Comma 3 2 3 2 2 8" xfId="5080"/>
    <cellStyle name="Comma 3 2 3 2 2 8 2" xfId="8745"/>
    <cellStyle name="Comma 3 2 3 2 2 8 2 2" xfId="16252"/>
    <cellStyle name="Comma 3 2 3 2 2 8 2 2 2" xfId="32458"/>
    <cellStyle name="Comma 3 2 3 2 2 8 2 3" xfId="24951"/>
    <cellStyle name="Comma 3 2 3 2 2 8 3" xfId="12637"/>
    <cellStyle name="Comma 3 2 3 2 2 8 3 2" xfId="28843"/>
    <cellStyle name="Comma 3 2 3 2 2 8 4" xfId="21286"/>
    <cellStyle name="Comma 3 2 3 2 2 9" xfId="5751"/>
    <cellStyle name="Comma 3 2 3 2 2 9 2" xfId="13266"/>
    <cellStyle name="Comma 3 2 3 2 2 9 2 2" xfId="29472"/>
    <cellStyle name="Comma 3 2 3 2 2 9 3" xfId="21957"/>
    <cellStyle name="Comma 3 2 3 2 3" xfId="2260"/>
    <cellStyle name="Comma 3 2 3 2 3 2" xfId="3111"/>
    <cellStyle name="Comma 3 2 3 2 3 2 2" xfId="6893"/>
    <cellStyle name="Comma 3 2 3 2 3 2 2 2" xfId="14404"/>
    <cellStyle name="Comma 3 2 3 2 3 2 2 2 2" xfId="30610"/>
    <cellStyle name="Comma 3 2 3 2 3 2 2 3" xfId="23099"/>
    <cellStyle name="Comma 3 2 3 2 3 2 3" xfId="5490"/>
    <cellStyle name="Comma 3 2 3 2 3 2 3 2" xfId="13025"/>
    <cellStyle name="Comma 3 2 3 2 3 2 3 2 2" xfId="29231"/>
    <cellStyle name="Comma 3 2 3 2 3 2 3 3" xfId="21696"/>
    <cellStyle name="Comma 3 2 3 2 3 2 4" xfId="10804"/>
    <cellStyle name="Comma 3 2 3 2 3 2 4 2" xfId="27010"/>
    <cellStyle name="Comma 3 2 3 2 3 2 5" xfId="17070"/>
    <cellStyle name="Comma 3 2 3 2 3 2 5 2" xfId="33202"/>
    <cellStyle name="Comma 3 2 3 2 3 2 6" xfId="19333"/>
    <cellStyle name="Comma 3 2 3 2 3 3" xfId="6048"/>
    <cellStyle name="Comma 3 2 3 2 3 3 2" xfId="13560"/>
    <cellStyle name="Comma 3 2 3 2 3 3 2 2" xfId="29766"/>
    <cellStyle name="Comma 3 2 3 2 3 3 3" xfId="22254"/>
    <cellStyle name="Comma 3 2 3 2 3 4" xfId="8923"/>
    <cellStyle name="Comma 3 2 3 2 3 4 2" xfId="16422"/>
    <cellStyle name="Comma 3 2 3 2 3 4 2 2" xfId="32628"/>
    <cellStyle name="Comma 3 2 3 2 3 4 3" xfId="25129"/>
    <cellStyle name="Comma 3 2 3 2 3 5" xfId="9960"/>
    <cellStyle name="Comma 3 2 3 2 3 5 2" xfId="26166"/>
    <cellStyle name="Comma 3 2 3 2 3 6" xfId="17069"/>
    <cellStyle name="Comma 3 2 3 2 3 6 2" xfId="33201"/>
    <cellStyle name="Comma 3 2 3 2 3 7" xfId="18488"/>
    <cellStyle name="Comma 3 2 3 2 4" xfId="2686"/>
    <cellStyle name="Comma 3 2 3 2 4 2" xfId="6470"/>
    <cellStyle name="Comma 3 2 3 2 4 2 2" xfId="13982"/>
    <cellStyle name="Comma 3 2 3 2 4 2 2 2" xfId="30188"/>
    <cellStyle name="Comma 3 2 3 2 4 2 3" xfId="22676"/>
    <cellStyle name="Comma 3 2 3 2 4 3" xfId="9013"/>
    <cellStyle name="Comma 3 2 3 2 4 3 2" xfId="16504"/>
    <cellStyle name="Comma 3 2 3 2 4 3 2 2" xfId="32710"/>
    <cellStyle name="Comma 3 2 3 2 4 3 3" xfId="25219"/>
    <cellStyle name="Comma 3 2 3 2 4 4" xfId="10382"/>
    <cellStyle name="Comma 3 2 3 2 4 4 2" xfId="26588"/>
    <cellStyle name="Comma 3 2 3 2 4 5" xfId="17071"/>
    <cellStyle name="Comma 3 2 3 2 4 5 2" xfId="33203"/>
    <cellStyle name="Comma 3 2 3 2 4 6" xfId="18910"/>
    <cellStyle name="Comma 3 2 3 2 5" xfId="3616"/>
    <cellStyle name="Comma 3 2 3 2 5 2" xfId="7326"/>
    <cellStyle name="Comma 3 2 3 2 5 2 2" xfId="14835"/>
    <cellStyle name="Comma 3 2 3 2 5 2 2 2" xfId="31041"/>
    <cellStyle name="Comma 3 2 3 2 5 2 3" xfId="23532"/>
    <cellStyle name="Comma 3 2 3 2 5 3" xfId="7587"/>
    <cellStyle name="Comma 3 2 3 2 5 3 2" xfId="15095"/>
    <cellStyle name="Comma 3 2 3 2 5 3 2 2" xfId="31301"/>
    <cellStyle name="Comma 3 2 3 2 5 3 3" xfId="23793"/>
    <cellStyle name="Comma 3 2 3 2 5 4" xfId="11227"/>
    <cellStyle name="Comma 3 2 3 2 5 4 2" xfId="27433"/>
    <cellStyle name="Comma 3 2 3 2 5 5" xfId="17072"/>
    <cellStyle name="Comma 3 2 3 2 5 5 2" xfId="33204"/>
    <cellStyle name="Comma 3 2 3 2 5 6" xfId="19827"/>
    <cellStyle name="Comma 3 2 3 2 6" xfId="3890"/>
    <cellStyle name="Comma 3 2 3 2 6 2" xfId="9304"/>
    <cellStyle name="Comma 3 2 3 2 6 2 2" xfId="25510"/>
    <cellStyle name="Comma 3 2 3 2 6 3" xfId="17073"/>
    <cellStyle name="Comma 3 2 3 2 6 3 2" xfId="33205"/>
    <cellStyle name="Comma 3 2 3 2 6 4" xfId="20101"/>
    <cellStyle name="Comma 3 2 3 2 7" xfId="4086"/>
    <cellStyle name="Comma 3 2 3 2 7 2" xfId="7756"/>
    <cellStyle name="Comma 3 2 3 2 7 2 2" xfId="15263"/>
    <cellStyle name="Comma 3 2 3 2 7 2 2 2" xfId="31469"/>
    <cellStyle name="Comma 3 2 3 2 7 2 3" xfId="23962"/>
    <cellStyle name="Comma 3 2 3 2 7 3" xfId="9021"/>
    <cellStyle name="Comma 3 2 3 2 7 3 2" xfId="16512"/>
    <cellStyle name="Comma 3 2 3 2 7 3 2 2" xfId="32718"/>
    <cellStyle name="Comma 3 2 3 2 7 3 3" xfId="25227"/>
    <cellStyle name="Comma 3 2 3 2 7 4" xfId="11649"/>
    <cellStyle name="Comma 3 2 3 2 7 4 2" xfId="27855"/>
    <cellStyle name="Comma 3 2 3 2 7 5" xfId="17074"/>
    <cellStyle name="Comma 3 2 3 2 7 5 2" xfId="33206"/>
    <cellStyle name="Comma 3 2 3 2 7 6" xfId="20292"/>
    <cellStyle name="Comma 3 2 3 2 8" xfId="4511"/>
    <cellStyle name="Comma 3 2 3 2 8 2" xfId="8181"/>
    <cellStyle name="Comma 3 2 3 2 8 2 2" xfId="15688"/>
    <cellStyle name="Comma 3 2 3 2 8 2 2 2" xfId="31894"/>
    <cellStyle name="Comma 3 2 3 2 8 2 3" xfId="24387"/>
    <cellStyle name="Comma 3 2 3 2 8 3" xfId="9051"/>
    <cellStyle name="Comma 3 2 3 2 8 3 2" xfId="16537"/>
    <cellStyle name="Comma 3 2 3 2 8 3 2 2" xfId="32743"/>
    <cellStyle name="Comma 3 2 3 2 8 3 3" xfId="25257"/>
    <cellStyle name="Comma 3 2 3 2 8 4" xfId="12074"/>
    <cellStyle name="Comma 3 2 3 2 8 4 2" xfId="28280"/>
    <cellStyle name="Comma 3 2 3 2 8 5" xfId="17075"/>
    <cellStyle name="Comma 3 2 3 2 8 5 2" xfId="33207"/>
    <cellStyle name="Comma 3 2 3 2 8 6" xfId="20717"/>
    <cellStyle name="Comma 3 2 3 2 9" xfId="4938"/>
    <cellStyle name="Comma 3 2 3 2 9 2" xfId="8604"/>
    <cellStyle name="Comma 3 2 3 2 9 2 2" xfId="16111"/>
    <cellStyle name="Comma 3 2 3 2 9 2 2 2" xfId="32317"/>
    <cellStyle name="Comma 3 2 3 2 9 2 3" xfId="24810"/>
    <cellStyle name="Comma 3 2 3 2 9 3" xfId="12496"/>
    <cellStyle name="Comma 3 2 3 2 9 3 2" xfId="28702"/>
    <cellStyle name="Comma 3 2 3 2 9 4" xfId="21144"/>
    <cellStyle name="Comma 3 2 3 3" xfId="1758"/>
    <cellStyle name="Comma 3 2 3 3 10" xfId="5623"/>
    <cellStyle name="Comma 3 2 3 3 10 2" xfId="13138"/>
    <cellStyle name="Comma 3 2 3 3 10 2 2" xfId="29344"/>
    <cellStyle name="Comma 3 2 3 3 10 3" xfId="21829"/>
    <cellStyle name="Comma 3 2 3 3 11" xfId="9551"/>
    <cellStyle name="Comma 3 2 3 3 11 2" xfId="25757"/>
    <cellStyle name="Comma 3 2 3 3 12" xfId="17076"/>
    <cellStyle name="Comma 3 2 3 3 12 2" xfId="33208"/>
    <cellStyle name="Comma 3 2 3 3 13" xfId="18076"/>
    <cellStyle name="Comma 3 2 3 3 2" xfId="1899"/>
    <cellStyle name="Comma 3 2 3 3 2 10" xfId="9679"/>
    <cellStyle name="Comma 3 2 3 3 2 10 2" xfId="25885"/>
    <cellStyle name="Comma 3 2 3 3 2 11" xfId="17077"/>
    <cellStyle name="Comma 3 2 3 3 2 11 2" xfId="33209"/>
    <cellStyle name="Comma 3 2 3 3 2 12" xfId="18205"/>
    <cellStyle name="Comma 3 2 3 3 2 2" xfId="2406"/>
    <cellStyle name="Comma 3 2 3 3 2 2 2" xfId="3253"/>
    <cellStyle name="Comma 3 2 3 3 2 2 2 2" xfId="7035"/>
    <cellStyle name="Comma 3 2 3 3 2 2 2 2 2" xfId="14546"/>
    <cellStyle name="Comma 3 2 3 3 2 2 2 2 2 2" xfId="30752"/>
    <cellStyle name="Comma 3 2 3 3 2 2 2 2 3" xfId="23241"/>
    <cellStyle name="Comma 3 2 3 3 2 2 2 3" xfId="9059"/>
    <cellStyle name="Comma 3 2 3 3 2 2 2 3 2" xfId="16544"/>
    <cellStyle name="Comma 3 2 3 3 2 2 2 3 2 2" xfId="32750"/>
    <cellStyle name="Comma 3 2 3 3 2 2 2 3 3" xfId="25265"/>
    <cellStyle name="Comma 3 2 3 3 2 2 2 4" xfId="10946"/>
    <cellStyle name="Comma 3 2 3 3 2 2 2 4 2" xfId="27152"/>
    <cellStyle name="Comma 3 2 3 3 2 2 2 5" xfId="17079"/>
    <cellStyle name="Comma 3 2 3 3 2 2 2 5 2" xfId="33211"/>
    <cellStyle name="Comma 3 2 3 3 2 2 2 6" xfId="19475"/>
    <cellStyle name="Comma 3 2 3 3 2 2 3" xfId="6190"/>
    <cellStyle name="Comma 3 2 3 3 2 2 3 2" xfId="13702"/>
    <cellStyle name="Comma 3 2 3 3 2 2 3 2 2" xfId="29908"/>
    <cellStyle name="Comma 3 2 3 3 2 2 3 3" xfId="22396"/>
    <cellStyle name="Comma 3 2 3 3 2 2 4" xfId="5540"/>
    <cellStyle name="Comma 3 2 3 3 2 2 4 2" xfId="13063"/>
    <cellStyle name="Comma 3 2 3 3 2 2 4 2 2" xfId="29269"/>
    <cellStyle name="Comma 3 2 3 3 2 2 4 3" xfId="21746"/>
    <cellStyle name="Comma 3 2 3 3 2 2 5" xfId="10102"/>
    <cellStyle name="Comma 3 2 3 3 2 2 5 2" xfId="26308"/>
    <cellStyle name="Comma 3 2 3 3 2 2 6" xfId="17078"/>
    <cellStyle name="Comma 3 2 3 3 2 2 6 2" xfId="33210"/>
    <cellStyle name="Comma 3 2 3 3 2 2 7" xfId="18630"/>
    <cellStyle name="Comma 3 2 3 3 2 3" xfId="2828"/>
    <cellStyle name="Comma 3 2 3 3 2 3 2" xfId="6612"/>
    <cellStyle name="Comma 3 2 3 3 2 3 2 2" xfId="14124"/>
    <cellStyle name="Comma 3 2 3 3 2 3 2 2 2" xfId="30330"/>
    <cellStyle name="Comma 3 2 3 3 2 3 2 3" xfId="22818"/>
    <cellStyle name="Comma 3 2 3 3 2 3 3" xfId="8936"/>
    <cellStyle name="Comma 3 2 3 3 2 3 3 2" xfId="16434"/>
    <cellStyle name="Comma 3 2 3 3 2 3 3 2 2" xfId="32640"/>
    <cellStyle name="Comma 3 2 3 3 2 3 3 3" xfId="25142"/>
    <cellStyle name="Comma 3 2 3 3 2 3 4" xfId="10524"/>
    <cellStyle name="Comma 3 2 3 3 2 3 4 2" xfId="26730"/>
    <cellStyle name="Comma 3 2 3 3 2 3 5" xfId="17080"/>
    <cellStyle name="Comma 3 2 3 3 2 3 5 2" xfId="33212"/>
    <cellStyle name="Comma 3 2 3 3 2 3 6" xfId="19052"/>
    <cellStyle name="Comma 3 2 3 3 2 4" xfId="3759"/>
    <cellStyle name="Comma 3 2 3 3 2 4 2" xfId="7469"/>
    <cellStyle name="Comma 3 2 3 3 2 4 2 2" xfId="14978"/>
    <cellStyle name="Comma 3 2 3 3 2 4 2 2 2" xfId="31184"/>
    <cellStyle name="Comma 3 2 3 3 2 4 2 3" xfId="23675"/>
    <cellStyle name="Comma 3 2 3 3 2 4 3" xfId="9003"/>
    <cellStyle name="Comma 3 2 3 3 2 4 3 2" xfId="16494"/>
    <cellStyle name="Comma 3 2 3 3 2 4 3 2 2" xfId="32700"/>
    <cellStyle name="Comma 3 2 3 3 2 4 3 3" xfId="25209"/>
    <cellStyle name="Comma 3 2 3 3 2 4 4" xfId="11369"/>
    <cellStyle name="Comma 3 2 3 3 2 4 4 2" xfId="27575"/>
    <cellStyle name="Comma 3 2 3 3 2 4 5" xfId="17081"/>
    <cellStyle name="Comma 3 2 3 3 2 4 5 2" xfId="33213"/>
    <cellStyle name="Comma 3 2 3 3 2 4 6" xfId="19970"/>
    <cellStyle name="Comma 3 2 3 3 2 5" xfId="3564"/>
    <cellStyle name="Comma 3 2 3 3 2 5 2" xfId="5544"/>
    <cellStyle name="Comma 3 2 3 3 2 5 2 2" xfId="21750"/>
    <cellStyle name="Comma 3 2 3 3 2 5 3" xfId="17082"/>
    <cellStyle name="Comma 3 2 3 3 2 5 3 2" xfId="33214"/>
    <cellStyle name="Comma 3 2 3 3 2 5 4" xfId="19778"/>
    <cellStyle name="Comma 3 2 3 3 2 6" xfId="4228"/>
    <cellStyle name="Comma 3 2 3 3 2 6 2" xfId="7898"/>
    <cellStyle name="Comma 3 2 3 3 2 6 2 2" xfId="15405"/>
    <cellStyle name="Comma 3 2 3 3 2 6 2 2 2" xfId="31611"/>
    <cellStyle name="Comma 3 2 3 3 2 6 2 3" xfId="24104"/>
    <cellStyle name="Comma 3 2 3 3 2 6 3" xfId="9305"/>
    <cellStyle name="Comma 3 2 3 3 2 6 3 2" xfId="16753"/>
    <cellStyle name="Comma 3 2 3 3 2 6 3 2 2" xfId="32959"/>
    <cellStyle name="Comma 3 2 3 3 2 6 3 3" xfId="25511"/>
    <cellStyle name="Comma 3 2 3 3 2 6 4" xfId="11791"/>
    <cellStyle name="Comma 3 2 3 3 2 6 4 2" xfId="27997"/>
    <cellStyle name="Comma 3 2 3 3 2 6 5" xfId="17083"/>
    <cellStyle name="Comma 3 2 3 3 2 6 5 2" xfId="33215"/>
    <cellStyle name="Comma 3 2 3 3 2 6 6" xfId="20434"/>
    <cellStyle name="Comma 3 2 3 3 2 7" xfId="4653"/>
    <cellStyle name="Comma 3 2 3 3 2 7 2" xfId="8323"/>
    <cellStyle name="Comma 3 2 3 3 2 7 2 2" xfId="15830"/>
    <cellStyle name="Comma 3 2 3 3 2 7 2 2 2" xfId="32036"/>
    <cellStyle name="Comma 3 2 3 3 2 7 2 3" xfId="24529"/>
    <cellStyle name="Comma 3 2 3 3 2 7 3" xfId="9107"/>
    <cellStyle name="Comma 3 2 3 3 2 7 3 2" xfId="16585"/>
    <cellStyle name="Comma 3 2 3 3 2 7 3 2 2" xfId="32791"/>
    <cellStyle name="Comma 3 2 3 3 2 7 3 3" xfId="25313"/>
    <cellStyle name="Comma 3 2 3 3 2 7 4" xfId="12216"/>
    <cellStyle name="Comma 3 2 3 3 2 7 4 2" xfId="28422"/>
    <cellStyle name="Comma 3 2 3 3 2 7 5" xfId="17084"/>
    <cellStyle name="Comma 3 2 3 3 2 7 5 2" xfId="33216"/>
    <cellStyle name="Comma 3 2 3 3 2 7 6" xfId="20859"/>
    <cellStyle name="Comma 3 2 3 3 2 8" xfId="5081"/>
    <cellStyle name="Comma 3 2 3 3 2 8 2" xfId="8746"/>
    <cellStyle name="Comma 3 2 3 3 2 8 2 2" xfId="16253"/>
    <cellStyle name="Comma 3 2 3 3 2 8 2 2 2" xfId="32459"/>
    <cellStyle name="Comma 3 2 3 3 2 8 2 3" xfId="24952"/>
    <cellStyle name="Comma 3 2 3 3 2 8 3" xfId="12638"/>
    <cellStyle name="Comma 3 2 3 3 2 8 3 2" xfId="28844"/>
    <cellStyle name="Comma 3 2 3 3 2 8 4" xfId="21287"/>
    <cellStyle name="Comma 3 2 3 3 2 9" xfId="5752"/>
    <cellStyle name="Comma 3 2 3 3 2 9 2" xfId="13267"/>
    <cellStyle name="Comma 3 2 3 3 2 9 2 2" xfId="29473"/>
    <cellStyle name="Comma 3 2 3 3 2 9 3" xfId="21958"/>
    <cellStyle name="Comma 3 2 3 3 3" xfId="2276"/>
    <cellStyle name="Comma 3 2 3 3 3 2" xfId="3125"/>
    <cellStyle name="Comma 3 2 3 3 3 2 2" xfId="6907"/>
    <cellStyle name="Comma 3 2 3 3 3 2 2 2" xfId="14418"/>
    <cellStyle name="Comma 3 2 3 3 3 2 2 2 2" xfId="30624"/>
    <cellStyle name="Comma 3 2 3 3 3 2 2 3" xfId="23113"/>
    <cellStyle name="Comma 3 2 3 3 3 2 3" xfId="9104"/>
    <cellStyle name="Comma 3 2 3 3 3 2 3 2" xfId="16582"/>
    <cellStyle name="Comma 3 2 3 3 3 2 3 2 2" xfId="32788"/>
    <cellStyle name="Comma 3 2 3 3 3 2 3 3" xfId="25310"/>
    <cellStyle name="Comma 3 2 3 3 3 2 4" xfId="10818"/>
    <cellStyle name="Comma 3 2 3 3 3 2 4 2" xfId="27024"/>
    <cellStyle name="Comma 3 2 3 3 3 2 5" xfId="17086"/>
    <cellStyle name="Comma 3 2 3 3 3 2 5 2" xfId="33218"/>
    <cellStyle name="Comma 3 2 3 3 3 2 6" xfId="19347"/>
    <cellStyle name="Comma 3 2 3 3 3 3" xfId="6062"/>
    <cellStyle name="Comma 3 2 3 3 3 3 2" xfId="13574"/>
    <cellStyle name="Comma 3 2 3 3 3 3 2 2" xfId="29780"/>
    <cellStyle name="Comma 3 2 3 3 3 3 3" xfId="22268"/>
    <cellStyle name="Comma 3 2 3 3 3 4" xfId="9075"/>
    <cellStyle name="Comma 3 2 3 3 3 4 2" xfId="16555"/>
    <cellStyle name="Comma 3 2 3 3 3 4 2 2" xfId="32761"/>
    <cellStyle name="Comma 3 2 3 3 3 4 3" xfId="25281"/>
    <cellStyle name="Comma 3 2 3 3 3 5" xfId="9974"/>
    <cellStyle name="Comma 3 2 3 3 3 5 2" xfId="26180"/>
    <cellStyle name="Comma 3 2 3 3 3 6" xfId="17085"/>
    <cellStyle name="Comma 3 2 3 3 3 6 2" xfId="33217"/>
    <cellStyle name="Comma 3 2 3 3 3 7" xfId="18502"/>
    <cellStyle name="Comma 3 2 3 3 4" xfId="2700"/>
    <cellStyle name="Comma 3 2 3 3 4 2" xfId="6484"/>
    <cellStyle name="Comma 3 2 3 3 4 2 2" xfId="13996"/>
    <cellStyle name="Comma 3 2 3 3 4 2 2 2" xfId="30202"/>
    <cellStyle name="Comma 3 2 3 3 4 2 3" xfId="22690"/>
    <cellStyle name="Comma 3 2 3 3 4 3" xfId="5218"/>
    <cellStyle name="Comma 3 2 3 3 4 3 2" xfId="12774"/>
    <cellStyle name="Comma 3 2 3 3 4 3 2 2" xfId="28980"/>
    <cellStyle name="Comma 3 2 3 3 4 3 3" xfId="21424"/>
    <cellStyle name="Comma 3 2 3 3 4 4" xfId="10396"/>
    <cellStyle name="Comma 3 2 3 3 4 4 2" xfId="26602"/>
    <cellStyle name="Comma 3 2 3 3 4 5" xfId="17087"/>
    <cellStyle name="Comma 3 2 3 3 4 5 2" xfId="33219"/>
    <cellStyle name="Comma 3 2 3 3 4 6" xfId="18924"/>
    <cellStyle name="Comma 3 2 3 3 5" xfId="3630"/>
    <cellStyle name="Comma 3 2 3 3 5 2" xfId="7340"/>
    <cellStyle name="Comma 3 2 3 3 5 2 2" xfId="14849"/>
    <cellStyle name="Comma 3 2 3 3 5 2 2 2" xfId="31055"/>
    <cellStyle name="Comma 3 2 3 3 5 2 3" xfId="23546"/>
    <cellStyle name="Comma 3 2 3 3 5 3" xfId="5533"/>
    <cellStyle name="Comma 3 2 3 3 5 3 2" xfId="13058"/>
    <cellStyle name="Comma 3 2 3 3 5 3 2 2" xfId="29264"/>
    <cellStyle name="Comma 3 2 3 3 5 3 3" xfId="21739"/>
    <cellStyle name="Comma 3 2 3 3 5 4" xfId="11241"/>
    <cellStyle name="Comma 3 2 3 3 5 4 2" xfId="27447"/>
    <cellStyle name="Comma 3 2 3 3 5 5" xfId="17088"/>
    <cellStyle name="Comma 3 2 3 3 5 5 2" xfId="33220"/>
    <cellStyle name="Comma 3 2 3 3 5 6" xfId="19841"/>
    <cellStyle name="Comma 3 2 3 3 6" xfId="3897"/>
    <cellStyle name="Comma 3 2 3 3 6 2" xfId="9285"/>
    <cellStyle name="Comma 3 2 3 3 6 2 2" xfId="25491"/>
    <cellStyle name="Comma 3 2 3 3 6 3" xfId="17089"/>
    <cellStyle name="Comma 3 2 3 3 6 3 2" xfId="33221"/>
    <cellStyle name="Comma 3 2 3 3 6 4" xfId="20108"/>
    <cellStyle name="Comma 3 2 3 3 7" xfId="4100"/>
    <cellStyle name="Comma 3 2 3 3 7 2" xfId="7770"/>
    <cellStyle name="Comma 3 2 3 3 7 2 2" xfId="15277"/>
    <cellStyle name="Comma 3 2 3 3 7 2 2 2" xfId="31483"/>
    <cellStyle name="Comma 3 2 3 3 7 2 3" xfId="23976"/>
    <cellStyle name="Comma 3 2 3 3 7 3" xfId="9250"/>
    <cellStyle name="Comma 3 2 3 3 7 3 2" xfId="16711"/>
    <cellStyle name="Comma 3 2 3 3 7 3 2 2" xfId="32917"/>
    <cellStyle name="Comma 3 2 3 3 7 3 3" xfId="25456"/>
    <cellStyle name="Comma 3 2 3 3 7 4" xfId="11663"/>
    <cellStyle name="Comma 3 2 3 3 7 4 2" xfId="27869"/>
    <cellStyle name="Comma 3 2 3 3 7 5" xfId="17090"/>
    <cellStyle name="Comma 3 2 3 3 7 5 2" xfId="33222"/>
    <cellStyle name="Comma 3 2 3 3 7 6" xfId="20306"/>
    <cellStyle name="Comma 3 2 3 3 8" xfId="4525"/>
    <cellStyle name="Comma 3 2 3 3 8 2" xfId="8195"/>
    <cellStyle name="Comma 3 2 3 3 8 2 2" xfId="15702"/>
    <cellStyle name="Comma 3 2 3 3 8 2 2 2" xfId="31908"/>
    <cellStyle name="Comma 3 2 3 3 8 2 3" xfId="24401"/>
    <cellStyle name="Comma 3 2 3 3 8 3" xfId="9180"/>
    <cellStyle name="Comma 3 2 3 3 8 3 2" xfId="16651"/>
    <cellStyle name="Comma 3 2 3 3 8 3 2 2" xfId="32857"/>
    <cellStyle name="Comma 3 2 3 3 8 3 3" xfId="25386"/>
    <cellStyle name="Comma 3 2 3 3 8 4" xfId="12088"/>
    <cellStyle name="Comma 3 2 3 3 8 4 2" xfId="28294"/>
    <cellStyle name="Comma 3 2 3 3 8 5" xfId="17091"/>
    <cellStyle name="Comma 3 2 3 3 8 5 2" xfId="33223"/>
    <cellStyle name="Comma 3 2 3 3 8 6" xfId="20731"/>
    <cellStyle name="Comma 3 2 3 3 9" xfId="4952"/>
    <cellStyle name="Comma 3 2 3 3 9 2" xfId="8618"/>
    <cellStyle name="Comma 3 2 3 3 9 2 2" xfId="16125"/>
    <cellStyle name="Comma 3 2 3 3 9 2 2 2" xfId="32331"/>
    <cellStyle name="Comma 3 2 3 3 9 2 3" xfId="24824"/>
    <cellStyle name="Comma 3 2 3 3 9 3" xfId="12510"/>
    <cellStyle name="Comma 3 2 3 3 9 3 2" xfId="28716"/>
    <cellStyle name="Comma 3 2 3 3 9 4" xfId="21158"/>
    <cellStyle name="Comma 3 2 3 4" xfId="1776"/>
    <cellStyle name="Comma 3 2 3 4 10" xfId="5637"/>
    <cellStyle name="Comma 3 2 3 4 10 2" xfId="13152"/>
    <cellStyle name="Comma 3 2 3 4 10 2 2" xfId="29358"/>
    <cellStyle name="Comma 3 2 3 4 10 3" xfId="21843"/>
    <cellStyle name="Comma 3 2 3 4 11" xfId="9565"/>
    <cellStyle name="Comma 3 2 3 4 11 2" xfId="25771"/>
    <cellStyle name="Comma 3 2 3 4 12" xfId="17092"/>
    <cellStyle name="Comma 3 2 3 4 12 2" xfId="33224"/>
    <cellStyle name="Comma 3 2 3 4 13" xfId="18090"/>
    <cellStyle name="Comma 3 2 3 4 2" xfId="1900"/>
    <cellStyle name="Comma 3 2 3 4 2 10" xfId="9680"/>
    <cellStyle name="Comma 3 2 3 4 2 10 2" xfId="25886"/>
    <cellStyle name="Comma 3 2 3 4 2 11" xfId="17093"/>
    <cellStyle name="Comma 3 2 3 4 2 11 2" xfId="33225"/>
    <cellStyle name="Comma 3 2 3 4 2 12" xfId="18206"/>
    <cellStyle name="Comma 3 2 3 4 2 2" xfId="2407"/>
    <cellStyle name="Comma 3 2 3 4 2 2 2" xfId="3254"/>
    <cellStyle name="Comma 3 2 3 4 2 2 2 2" xfId="7036"/>
    <cellStyle name="Comma 3 2 3 4 2 2 2 2 2" xfId="14547"/>
    <cellStyle name="Comma 3 2 3 4 2 2 2 2 2 2" xfId="30753"/>
    <cellStyle name="Comma 3 2 3 4 2 2 2 2 3" xfId="23242"/>
    <cellStyle name="Comma 3 2 3 4 2 2 2 3" xfId="9237"/>
    <cellStyle name="Comma 3 2 3 4 2 2 2 3 2" xfId="16699"/>
    <cellStyle name="Comma 3 2 3 4 2 2 2 3 2 2" xfId="32905"/>
    <cellStyle name="Comma 3 2 3 4 2 2 2 3 3" xfId="25443"/>
    <cellStyle name="Comma 3 2 3 4 2 2 2 4" xfId="10947"/>
    <cellStyle name="Comma 3 2 3 4 2 2 2 4 2" xfId="27153"/>
    <cellStyle name="Comma 3 2 3 4 2 2 2 5" xfId="17095"/>
    <cellStyle name="Comma 3 2 3 4 2 2 2 5 2" xfId="33227"/>
    <cellStyle name="Comma 3 2 3 4 2 2 2 6" xfId="19476"/>
    <cellStyle name="Comma 3 2 3 4 2 2 3" xfId="6191"/>
    <cellStyle name="Comma 3 2 3 4 2 2 3 2" xfId="13703"/>
    <cellStyle name="Comma 3 2 3 4 2 2 3 2 2" xfId="29909"/>
    <cellStyle name="Comma 3 2 3 4 2 2 3 3" xfId="22397"/>
    <cellStyle name="Comma 3 2 3 4 2 2 4" xfId="9345"/>
    <cellStyle name="Comma 3 2 3 4 2 2 4 2" xfId="16787"/>
    <cellStyle name="Comma 3 2 3 4 2 2 4 2 2" xfId="32993"/>
    <cellStyle name="Comma 3 2 3 4 2 2 4 3" xfId="25551"/>
    <cellStyle name="Comma 3 2 3 4 2 2 5" xfId="10103"/>
    <cellStyle name="Comma 3 2 3 4 2 2 5 2" xfId="26309"/>
    <cellStyle name="Comma 3 2 3 4 2 2 6" xfId="17094"/>
    <cellStyle name="Comma 3 2 3 4 2 2 6 2" xfId="33226"/>
    <cellStyle name="Comma 3 2 3 4 2 2 7" xfId="18631"/>
    <cellStyle name="Comma 3 2 3 4 2 3" xfId="2829"/>
    <cellStyle name="Comma 3 2 3 4 2 3 2" xfId="6613"/>
    <cellStyle name="Comma 3 2 3 4 2 3 2 2" xfId="14125"/>
    <cellStyle name="Comma 3 2 3 4 2 3 2 2 2" xfId="30331"/>
    <cellStyle name="Comma 3 2 3 4 2 3 2 3" xfId="22819"/>
    <cellStyle name="Comma 3 2 3 4 2 3 3" xfId="5476"/>
    <cellStyle name="Comma 3 2 3 4 2 3 3 2" xfId="13014"/>
    <cellStyle name="Comma 3 2 3 4 2 3 3 2 2" xfId="29220"/>
    <cellStyle name="Comma 3 2 3 4 2 3 3 3" xfId="21682"/>
    <cellStyle name="Comma 3 2 3 4 2 3 4" xfId="10525"/>
    <cellStyle name="Comma 3 2 3 4 2 3 4 2" xfId="26731"/>
    <cellStyle name="Comma 3 2 3 4 2 3 5" xfId="17096"/>
    <cellStyle name="Comma 3 2 3 4 2 3 5 2" xfId="33228"/>
    <cellStyle name="Comma 3 2 3 4 2 3 6" xfId="19053"/>
    <cellStyle name="Comma 3 2 3 4 2 4" xfId="3760"/>
    <cellStyle name="Comma 3 2 3 4 2 4 2" xfId="7470"/>
    <cellStyle name="Comma 3 2 3 4 2 4 2 2" xfId="14979"/>
    <cellStyle name="Comma 3 2 3 4 2 4 2 2 2" xfId="31185"/>
    <cellStyle name="Comma 3 2 3 4 2 4 2 3" xfId="23676"/>
    <cellStyle name="Comma 3 2 3 4 2 4 3" xfId="9348"/>
    <cellStyle name="Comma 3 2 3 4 2 4 3 2" xfId="16790"/>
    <cellStyle name="Comma 3 2 3 4 2 4 3 2 2" xfId="32996"/>
    <cellStyle name="Comma 3 2 3 4 2 4 3 3" xfId="25554"/>
    <cellStyle name="Comma 3 2 3 4 2 4 4" xfId="11370"/>
    <cellStyle name="Comma 3 2 3 4 2 4 4 2" xfId="27576"/>
    <cellStyle name="Comma 3 2 3 4 2 4 5" xfId="17097"/>
    <cellStyle name="Comma 3 2 3 4 2 4 5 2" xfId="33229"/>
    <cellStyle name="Comma 3 2 3 4 2 4 6" xfId="19971"/>
    <cellStyle name="Comma 3 2 3 4 2 5" xfId="3592"/>
    <cellStyle name="Comma 3 2 3 4 2 5 2" xfId="8994"/>
    <cellStyle name="Comma 3 2 3 4 2 5 2 2" xfId="25200"/>
    <cellStyle name="Comma 3 2 3 4 2 5 3" xfId="17098"/>
    <cellStyle name="Comma 3 2 3 4 2 5 3 2" xfId="33230"/>
    <cellStyle name="Comma 3 2 3 4 2 5 4" xfId="19804"/>
    <cellStyle name="Comma 3 2 3 4 2 6" xfId="4229"/>
    <cellStyle name="Comma 3 2 3 4 2 6 2" xfId="7899"/>
    <cellStyle name="Comma 3 2 3 4 2 6 2 2" xfId="15406"/>
    <cellStyle name="Comma 3 2 3 4 2 6 2 2 2" xfId="31612"/>
    <cellStyle name="Comma 3 2 3 4 2 6 2 3" xfId="24105"/>
    <cellStyle name="Comma 3 2 3 4 2 6 3" xfId="8906"/>
    <cellStyle name="Comma 3 2 3 4 2 6 3 2" xfId="16409"/>
    <cellStyle name="Comma 3 2 3 4 2 6 3 2 2" xfId="32615"/>
    <cellStyle name="Comma 3 2 3 4 2 6 3 3" xfId="25112"/>
    <cellStyle name="Comma 3 2 3 4 2 6 4" xfId="11792"/>
    <cellStyle name="Comma 3 2 3 4 2 6 4 2" xfId="27998"/>
    <cellStyle name="Comma 3 2 3 4 2 6 5" xfId="17099"/>
    <cellStyle name="Comma 3 2 3 4 2 6 5 2" xfId="33231"/>
    <cellStyle name="Comma 3 2 3 4 2 6 6" xfId="20435"/>
    <cellStyle name="Comma 3 2 3 4 2 7" xfId="4654"/>
    <cellStyle name="Comma 3 2 3 4 2 7 2" xfId="8324"/>
    <cellStyle name="Comma 3 2 3 4 2 7 2 2" xfId="15831"/>
    <cellStyle name="Comma 3 2 3 4 2 7 2 2 2" xfId="32037"/>
    <cellStyle name="Comma 3 2 3 4 2 7 2 3" xfId="24530"/>
    <cellStyle name="Comma 3 2 3 4 2 7 3" xfId="9135"/>
    <cellStyle name="Comma 3 2 3 4 2 7 3 2" xfId="16612"/>
    <cellStyle name="Comma 3 2 3 4 2 7 3 2 2" xfId="32818"/>
    <cellStyle name="Comma 3 2 3 4 2 7 3 3" xfId="25341"/>
    <cellStyle name="Comma 3 2 3 4 2 7 4" xfId="12217"/>
    <cellStyle name="Comma 3 2 3 4 2 7 4 2" xfId="28423"/>
    <cellStyle name="Comma 3 2 3 4 2 7 5" xfId="17100"/>
    <cellStyle name="Comma 3 2 3 4 2 7 5 2" xfId="33232"/>
    <cellStyle name="Comma 3 2 3 4 2 7 6" xfId="20860"/>
    <cellStyle name="Comma 3 2 3 4 2 8" xfId="5082"/>
    <cellStyle name="Comma 3 2 3 4 2 8 2" xfId="8747"/>
    <cellStyle name="Comma 3 2 3 4 2 8 2 2" xfId="16254"/>
    <cellStyle name="Comma 3 2 3 4 2 8 2 2 2" xfId="32460"/>
    <cellStyle name="Comma 3 2 3 4 2 8 2 3" xfId="24953"/>
    <cellStyle name="Comma 3 2 3 4 2 8 3" xfId="12639"/>
    <cellStyle name="Comma 3 2 3 4 2 8 3 2" xfId="28845"/>
    <cellStyle name="Comma 3 2 3 4 2 8 4" xfId="21288"/>
    <cellStyle name="Comma 3 2 3 4 2 9" xfId="5753"/>
    <cellStyle name="Comma 3 2 3 4 2 9 2" xfId="13268"/>
    <cellStyle name="Comma 3 2 3 4 2 9 2 2" xfId="29474"/>
    <cellStyle name="Comma 3 2 3 4 2 9 3" xfId="21959"/>
    <cellStyle name="Comma 3 2 3 4 3" xfId="2292"/>
    <cellStyle name="Comma 3 2 3 4 3 2" xfId="3139"/>
    <cellStyle name="Comma 3 2 3 4 3 2 2" xfId="6921"/>
    <cellStyle name="Comma 3 2 3 4 3 2 2 2" xfId="14432"/>
    <cellStyle name="Comma 3 2 3 4 3 2 2 2 2" xfId="30638"/>
    <cellStyle name="Comma 3 2 3 4 3 2 2 3" xfId="23127"/>
    <cellStyle name="Comma 3 2 3 4 3 2 3" xfId="7303"/>
    <cellStyle name="Comma 3 2 3 4 3 2 3 2" xfId="14812"/>
    <cellStyle name="Comma 3 2 3 4 3 2 3 2 2" xfId="31018"/>
    <cellStyle name="Comma 3 2 3 4 3 2 3 3" xfId="23509"/>
    <cellStyle name="Comma 3 2 3 4 3 2 4" xfId="10832"/>
    <cellStyle name="Comma 3 2 3 4 3 2 4 2" xfId="27038"/>
    <cellStyle name="Comma 3 2 3 4 3 2 5" xfId="17102"/>
    <cellStyle name="Comma 3 2 3 4 3 2 5 2" xfId="33234"/>
    <cellStyle name="Comma 3 2 3 4 3 2 6" xfId="19361"/>
    <cellStyle name="Comma 3 2 3 4 3 3" xfId="6076"/>
    <cellStyle name="Comma 3 2 3 4 3 3 2" xfId="13588"/>
    <cellStyle name="Comma 3 2 3 4 3 3 2 2" xfId="29794"/>
    <cellStyle name="Comma 3 2 3 4 3 3 3" xfId="22282"/>
    <cellStyle name="Comma 3 2 3 4 3 4" xfId="8890"/>
    <cellStyle name="Comma 3 2 3 4 3 4 2" xfId="16393"/>
    <cellStyle name="Comma 3 2 3 4 3 4 2 2" xfId="32599"/>
    <cellStyle name="Comma 3 2 3 4 3 4 3" xfId="25096"/>
    <cellStyle name="Comma 3 2 3 4 3 5" xfId="9988"/>
    <cellStyle name="Comma 3 2 3 4 3 5 2" xfId="26194"/>
    <cellStyle name="Comma 3 2 3 4 3 6" xfId="17101"/>
    <cellStyle name="Comma 3 2 3 4 3 6 2" xfId="33233"/>
    <cellStyle name="Comma 3 2 3 4 3 7" xfId="18516"/>
    <cellStyle name="Comma 3 2 3 4 4" xfId="2714"/>
    <cellStyle name="Comma 3 2 3 4 4 2" xfId="6498"/>
    <cellStyle name="Comma 3 2 3 4 4 2 2" xfId="14010"/>
    <cellStyle name="Comma 3 2 3 4 4 2 2 2" xfId="30216"/>
    <cellStyle name="Comma 3 2 3 4 4 2 3" xfId="22704"/>
    <cellStyle name="Comma 3 2 3 4 4 3" xfId="9283"/>
    <cellStyle name="Comma 3 2 3 4 4 3 2" xfId="16740"/>
    <cellStyle name="Comma 3 2 3 4 4 3 2 2" xfId="32946"/>
    <cellStyle name="Comma 3 2 3 4 4 3 3" xfId="25489"/>
    <cellStyle name="Comma 3 2 3 4 4 4" xfId="10410"/>
    <cellStyle name="Comma 3 2 3 4 4 4 2" xfId="26616"/>
    <cellStyle name="Comma 3 2 3 4 4 5" xfId="17103"/>
    <cellStyle name="Comma 3 2 3 4 4 5 2" xfId="33235"/>
    <cellStyle name="Comma 3 2 3 4 4 6" xfId="18938"/>
    <cellStyle name="Comma 3 2 3 4 5" xfId="3644"/>
    <cellStyle name="Comma 3 2 3 4 5 2" xfId="7354"/>
    <cellStyle name="Comma 3 2 3 4 5 2 2" xfId="14863"/>
    <cellStyle name="Comma 3 2 3 4 5 2 2 2" xfId="31069"/>
    <cellStyle name="Comma 3 2 3 4 5 2 3" xfId="23560"/>
    <cellStyle name="Comma 3 2 3 4 5 3" xfId="9100"/>
    <cellStyle name="Comma 3 2 3 4 5 3 2" xfId="16578"/>
    <cellStyle name="Comma 3 2 3 4 5 3 2 2" xfId="32784"/>
    <cellStyle name="Comma 3 2 3 4 5 3 3" xfId="25306"/>
    <cellStyle name="Comma 3 2 3 4 5 4" xfId="11255"/>
    <cellStyle name="Comma 3 2 3 4 5 4 2" xfId="27461"/>
    <cellStyle name="Comma 3 2 3 4 5 5" xfId="17104"/>
    <cellStyle name="Comma 3 2 3 4 5 5 2" xfId="33236"/>
    <cellStyle name="Comma 3 2 3 4 5 6" xfId="19855"/>
    <cellStyle name="Comma 3 2 3 4 6" xfId="3536"/>
    <cellStyle name="Comma 3 2 3 4 6 2" xfId="5226"/>
    <cellStyle name="Comma 3 2 3 4 6 2 2" xfId="21432"/>
    <cellStyle name="Comma 3 2 3 4 6 3" xfId="17105"/>
    <cellStyle name="Comma 3 2 3 4 6 3 2" xfId="33237"/>
    <cellStyle name="Comma 3 2 3 4 6 4" xfId="19754"/>
    <cellStyle name="Comma 3 2 3 4 7" xfId="4114"/>
    <cellStyle name="Comma 3 2 3 4 7 2" xfId="7784"/>
    <cellStyle name="Comma 3 2 3 4 7 2 2" xfId="15291"/>
    <cellStyle name="Comma 3 2 3 4 7 2 2 2" xfId="31497"/>
    <cellStyle name="Comma 3 2 3 4 7 2 3" xfId="23990"/>
    <cellStyle name="Comma 3 2 3 4 7 3" xfId="9236"/>
    <cellStyle name="Comma 3 2 3 4 7 3 2" xfId="16698"/>
    <cellStyle name="Comma 3 2 3 4 7 3 2 2" xfId="32904"/>
    <cellStyle name="Comma 3 2 3 4 7 3 3" xfId="25442"/>
    <cellStyle name="Comma 3 2 3 4 7 4" xfId="11677"/>
    <cellStyle name="Comma 3 2 3 4 7 4 2" xfId="27883"/>
    <cellStyle name="Comma 3 2 3 4 7 5" xfId="17106"/>
    <cellStyle name="Comma 3 2 3 4 7 5 2" xfId="33238"/>
    <cellStyle name="Comma 3 2 3 4 7 6" xfId="20320"/>
    <cellStyle name="Comma 3 2 3 4 8" xfId="4539"/>
    <cellStyle name="Comma 3 2 3 4 8 2" xfId="8209"/>
    <cellStyle name="Comma 3 2 3 4 8 2 2" xfId="15716"/>
    <cellStyle name="Comma 3 2 3 4 8 2 2 2" xfId="31922"/>
    <cellStyle name="Comma 3 2 3 4 8 2 3" xfId="24415"/>
    <cellStyle name="Comma 3 2 3 4 8 3" xfId="5494"/>
    <cellStyle name="Comma 3 2 3 4 8 3 2" xfId="13028"/>
    <cellStyle name="Comma 3 2 3 4 8 3 2 2" xfId="29234"/>
    <cellStyle name="Comma 3 2 3 4 8 3 3" xfId="21700"/>
    <cellStyle name="Comma 3 2 3 4 8 4" xfId="12102"/>
    <cellStyle name="Comma 3 2 3 4 8 4 2" xfId="28308"/>
    <cellStyle name="Comma 3 2 3 4 8 5" xfId="17107"/>
    <cellStyle name="Comma 3 2 3 4 8 5 2" xfId="33239"/>
    <cellStyle name="Comma 3 2 3 4 8 6" xfId="20745"/>
    <cellStyle name="Comma 3 2 3 4 9" xfId="4966"/>
    <cellStyle name="Comma 3 2 3 4 9 2" xfId="8632"/>
    <cellStyle name="Comma 3 2 3 4 9 2 2" xfId="16139"/>
    <cellStyle name="Comma 3 2 3 4 9 2 2 2" xfId="32345"/>
    <cellStyle name="Comma 3 2 3 4 9 2 3" xfId="24838"/>
    <cellStyle name="Comma 3 2 3 4 9 3" xfId="12524"/>
    <cellStyle name="Comma 3 2 3 4 9 3 2" xfId="28730"/>
    <cellStyle name="Comma 3 2 3 4 9 4" xfId="21172"/>
    <cellStyle name="Comma 3 2 3 5" xfId="1901"/>
    <cellStyle name="Comma 3 2 3 5 10" xfId="9681"/>
    <cellStyle name="Comma 3 2 3 5 10 2" xfId="25887"/>
    <cellStyle name="Comma 3 2 3 5 11" xfId="17108"/>
    <cellStyle name="Comma 3 2 3 5 11 2" xfId="33240"/>
    <cellStyle name="Comma 3 2 3 5 12" xfId="18207"/>
    <cellStyle name="Comma 3 2 3 5 2" xfId="2408"/>
    <cellStyle name="Comma 3 2 3 5 2 2" xfId="3255"/>
    <cellStyle name="Comma 3 2 3 5 2 2 2" xfId="7037"/>
    <cellStyle name="Comma 3 2 3 5 2 2 2 2" xfId="14548"/>
    <cellStyle name="Comma 3 2 3 5 2 2 2 2 2" xfId="30754"/>
    <cellStyle name="Comma 3 2 3 5 2 2 2 3" xfId="23243"/>
    <cellStyle name="Comma 3 2 3 5 2 2 3" xfId="9240"/>
    <cellStyle name="Comma 3 2 3 5 2 2 3 2" xfId="16702"/>
    <cellStyle name="Comma 3 2 3 5 2 2 3 2 2" xfId="32908"/>
    <cellStyle name="Comma 3 2 3 5 2 2 3 3" xfId="25446"/>
    <cellStyle name="Comma 3 2 3 5 2 2 4" xfId="10948"/>
    <cellStyle name="Comma 3 2 3 5 2 2 4 2" xfId="27154"/>
    <cellStyle name="Comma 3 2 3 5 2 2 5" xfId="17110"/>
    <cellStyle name="Comma 3 2 3 5 2 2 5 2" xfId="33242"/>
    <cellStyle name="Comma 3 2 3 5 2 2 6" xfId="19477"/>
    <cellStyle name="Comma 3 2 3 5 2 3" xfId="6192"/>
    <cellStyle name="Comma 3 2 3 5 2 3 2" xfId="13704"/>
    <cellStyle name="Comma 3 2 3 5 2 3 2 2" xfId="29910"/>
    <cellStyle name="Comma 3 2 3 5 2 3 3" xfId="22398"/>
    <cellStyle name="Comma 3 2 3 5 2 4" xfId="9102"/>
    <cellStyle name="Comma 3 2 3 5 2 4 2" xfId="16580"/>
    <cellStyle name="Comma 3 2 3 5 2 4 2 2" xfId="32786"/>
    <cellStyle name="Comma 3 2 3 5 2 4 3" xfId="25308"/>
    <cellStyle name="Comma 3 2 3 5 2 5" xfId="10104"/>
    <cellStyle name="Comma 3 2 3 5 2 5 2" xfId="26310"/>
    <cellStyle name="Comma 3 2 3 5 2 6" xfId="17109"/>
    <cellStyle name="Comma 3 2 3 5 2 6 2" xfId="33241"/>
    <cellStyle name="Comma 3 2 3 5 2 7" xfId="18632"/>
    <cellStyle name="Comma 3 2 3 5 3" xfId="2830"/>
    <cellStyle name="Comma 3 2 3 5 3 2" xfId="6614"/>
    <cellStyle name="Comma 3 2 3 5 3 2 2" xfId="14126"/>
    <cellStyle name="Comma 3 2 3 5 3 2 2 2" xfId="30332"/>
    <cellStyle name="Comma 3 2 3 5 3 2 3" xfId="22820"/>
    <cellStyle name="Comma 3 2 3 5 3 3" xfId="8946"/>
    <cellStyle name="Comma 3 2 3 5 3 3 2" xfId="16441"/>
    <cellStyle name="Comma 3 2 3 5 3 3 2 2" xfId="32647"/>
    <cellStyle name="Comma 3 2 3 5 3 3 3" xfId="25152"/>
    <cellStyle name="Comma 3 2 3 5 3 4" xfId="10526"/>
    <cellStyle name="Comma 3 2 3 5 3 4 2" xfId="26732"/>
    <cellStyle name="Comma 3 2 3 5 3 5" xfId="17111"/>
    <cellStyle name="Comma 3 2 3 5 3 5 2" xfId="33243"/>
    <cellStyle name="Comma 3 2 3 5 3 6" xfId="19054"/>
    <cellStyle name="Comma 3 2 3 5 4" xfId="3761"/>
    <cellStyle name="Comma 3 2 3 5 4 2" xfId="7471"/>
    <cellStyle name="Comma 3 2 3 5 4 2 2" xfId="14980"/>
    <cellStyle name="Comma 3 2 3 5 4 2 2 2" xfId="31186"/>
    <cellStyle name="Comma 3 2 3 5 4 2 3" xfId="23677"/>
    <cellStyle name="Comma 3 2 3 5 4 3" xfId="9270"/>
    <cellStyle name="Comma 3 2 3 5 4 3 2" xfId="16729"/>
    <cellStyle name="Comma 3 2 3 5 4 3 2 2" xfId="32935"/>
    <cellStyle name="Comma 3 2 3 5 4 3 3" xfId="25476"/>
    <cellStyle name="Comma 3 2 3 5 4 4" xfId="11371"/>
    <cellStyle name="Comma 3 2 3 5 4 4 2" xfId="27577"/>
    <cellStyle name="Comma 3 2 3 5 4 5" xfId="17112"/>
    <cellStyle name="Comma 3 2 3 5 4 5 2" xfId="33244"/>
    <cellStyle name="Comma 3 2 3 5 4 6" xfId="19972"/>
    <cellStyle name="Comma 3 2 3 5 5" xfId="3570"/>
    <cellStyle name="Comma 3 2 3 5 5 2" xfId="5872"/>
    <cellStyle name="Comma 3 2 3 5 5 2 2" xfId="22078"/>
    <cellStyle name="Comma 3 2 3 5 5 3" xfId="17113"/>
    <cellStyle name="Comma 3 2 3 5 5 3 2" xfId="33245"/>
    <cellStyle name="Comma 3 2 3 5 5 4" xfId="19784"/>
    <cellStyle name="Comma 3 2 3 5 6" xfId="4230"/>
    <cellStyle name="Comma 3 2 3 5 6 2" xfId="7900"/>
    <cellStyle name="Comma 3 2 3 5 6 2 2" xfId="15407"/>
    <cellStyle name="Comma 3 2 3 5 6 2 2 2" xfId="31613"/>
    <cellStyle name="Comma 3 2 3 5 6 2 3" xfId="24106"/>
    <cellStyle name="Comma 3 2 3 5 6 3" xfId="8981"/>
    <cellStyle name="Comma 3 2 3 5 6 3 2" xfId="16475"/>
    <cellStyle name="Comma 3 2 3 5 6 3 2 2" xfId="32681"/>
    <cellStyle name="Comma 3 2 3 5 6 3 3" xfId="25187"/>
    <cellStyle name="Comma 3 2 3 5 6 4" xfId="11793"/>
    <cellStyle name="Comma 3 2 3 5 6 4 2" xfId="27999"/>
    <cellStyle name="Comma 3 2 3 5 6 5" xfId="17114"/>
    <cellStyle name="Comma 3 2 3 5 6 5 2" xfId="33246"/>
    <cellStyle name="Comma 3 2 3 5 6 6" xfId="20436"/>
    <cellStyle name="Comma 3 2 3 5 7" xfId="4655"/>
    <cellStyle name="Comma 3 2 3 5 7 2" xfId="8325"/>
    <cellStyle name="Comma 3 2 3 5 7 2 2" xfId="15832"/>
    <cellStyle name="Comma 3 2 3 5 7 2 2 2" xfId="32038"/>
    <cellStyle name="Comma 3 2 3 5 7 2 3" xfId="24531"/>
    <cellStyle name="Comma 3 2 3 5 7 3" xfId="5867"/>
    <cellStyle name="Comma 3 2 3 5 7 3 2" xfId="13382"/>
    <cellStyle name="Comma 3 2 3 5 7 3 2 2" xfId="29588"/>
    <cellStyle name="Comma 3 2 3 5 7 3 3" xfId="22073"/>
    <cellStyle name="Comma 3 2 3 5 7 4" xfId="12218"/>
    <cellStyle name="Comma 3 2 3 5 7 4 2" xfId="28424"/>
    <cellStyle name="Comma 3 2 3 5 7 5" xfId="17115"/>
    <cellStyle name="Comma 3 2 3 5 7 5 2" xfId="33247"/>
    <cellStyle name="Comma 3 2 3 5 7 6" xfId="20861"/>
    <cellStyle name="Comma 3 2 3 5 8" xfId="5083"/>
    <cellStyle name="Comma 3 2 3 5 8 2" xfId="8748"/>
    <cellStyle name="Comma 3 2 3 5 8 2 2" xfId="16255"/>
    <cellStyle name="Comma 3 2 3 5 8 2 2 2" xfId="32461"/>
    <cellStyle name="Comma 3 2 3 5 8 2 3" xfId="24954"/>
    <cellStyle name="Comma 3 2 3 5 8 3" xfId="12640"/>
    <cellStyle name="Comma 3 2 3 5 8 3 2" xfId="28846"/>
    <cellStyle name="Comma 3 2 3 5 8 4" xfId="21289"/>
    <cellStyle name="Comma 3 2 3 5 9" xfId="5754"/>
    <cellStyle name="Comma 3 2 3 5 9 2" xfId="13269"/>
    <cellStyle name="Comma 3 2 3 5 9 2 2" xfId="29475"/>
    <cellStyle name="Comma 3 2 3 5 9 3" xfId="21960"/>
    <cellStyle name="Comma 3 2 3 6" xfId="2189"/>
    <cellStyle name="Comma 3 2 3 6 2" xfId="3097"/>
    <cellStyle name="Comma 3 2 3 6 2 2" xfId="6879"/>
    <cellStyle name="Comma 3 2 3 6 2 2 2" xfId="14390"/>
    <cellStyle name="Comma 3 2 3 6 2 2 2 2" xfId="30596"/>
    <cellStyle name="Comma 3 2 3 6 2 2 3" xfId="23085"/>
    <cellStyle name="Comma 3 2 3 6 2 3" xfId="5254"/>
    <cellStyle name="Comma 3 2 3 6 2 3 2" xfId="12803"/>
    <cellStyle name="Comma 3 2 3 6 2 3 2 2" xfId="29009"/>
    <cellStyle name="Comma 3 2 3 6 2 3 3" xfId="21460"/>
    <cellStyle name="Comma 3 2 3 6 2 4" xfId="10790"/>
    <cellStyle name="Comma 3 2 3 6 2 4 2" xfId="26996"/>
    <cellStyle name="Comma 3 2 3 6 2 5" xfId="17117"/>
    <cellStyle name="Comma 3 2 3 6 2 5 2" xfId="33249"/>
    <cellStyle name="Comma 3 2 3 6 2 6" xfId="19319"/>
    <cellStyle name="Comma 3 2 3 6 3" xfId="6023"/>
    <cellStyle name="Comma 3 2 3 6 3 2" xfId="13537"/>
    <cellStyle name="Comma 3 2 3 6 3 2 2" xfId="29743"/>
    <cellStyle name="Comma 3 2 3 6 3 3" xfId="22229"/>
    <cellStyle name="Comma 3 2 3 6 4" xfId="8971"/>
    <cellStyle name="Comma 3 2 3 6 4 2" xfId="16465"/>
    <cellStyle name="Comma 3 2 3 6 4 2 2" xfId="32671"/>
    <cellStyle name="Comma 3 2 3 6 4 3" xfId="25177"/>
    <cellStyle name="Comma 3 2 3 6 5" xfId="9946"/>
    <cellStyle name="Comma 3 2 3 6 5 2" xfId="26152"/>
    <cellStyle name="Comma 3 2 3 6 6" xfId="17116"/>
    <cellStyle name="Comma 3 2 3 6 6 2" xfId="33248"/>
    <cellStyle name="Comma 3 2 3 6 7" xfId="18474"/>
    <cellStyle name="Comma 3 2 3 7" xfId="2672"/>
    <cellStyle name="Comma 3 2 3 7 2" xfId="6456"/>
    <cellStyle name="Comma 3 2 3 7 2 2" xfId="13968"/>
    <cellStyle name="Comma 3 2 3 7 2 2 2" xfId="30174"/>
    <cellStyle name="Comma 3 2 3 7 2 3" xfId="22662"/>
    <cellStyle name="Comma 3 2 3 7 3" xfId="8998"/>
    <cellStyle name="Comma 3 2 3 7 3 2" xfId="16490"/>
    <cellStyle name="Comma 3 2 3 7 3 2 2" xfId="32696"/>
    <cellStyle name="Comma 3 2 3 7 3 3" xfId="25204"/>
    <cellStyle name="Comma 3 2 3 7 4" xfId="10368"/>
    <cellStyle name="Comma 3 2 3 7 4 2" xfId="26574"/>
    <cellStyle name="Comma 3 2 3 7 5" xfId="17118"/>
    <cellStyle name="Comma 3 2 3 7 5 2" xfId="33250"/>
    <cellStyle name="Comma 3 2 3 7 6" xfId="18896"/>
    <cellStyle name="Comma 3 2 3 8" xfId="3599"/>
    <cellStyle name="Comma 3 2 3 8 2" xfId="7312"/>
    <cellStyle name="Comma 3 2 3 8 2 2" xfId="14821"/>
    <cellStyle name="Comma 3 2 3 8 2 2 2" xfId="31027"/>
    <cellStyle name="Comma 3 2 3 8 2 3" xfId="23518"/>
    <cellStyle name="Comma 3 2 3 8 3" xfId="5489"/>
    <cellStyle name="Comma 3 2 3 8 3 2" xfId="13024"/>
    <cellStyle name="Comma 3 2 3 8 3 2 2" xfId="29230"/>
    <cellStyle name="Comma 3 2 3 8 3 3" xfId="21695"/>
    <cellStyle name="Comma 3 2 3 8 4" xfId="11213"/>
    <cellStyle name="Comma 3 2 3 8 4 2" xfId="27419"/>
    <cellStyle name="Comma 3 2 3 8 5" xfId="17119"/>
    <cellStyle name="Comma 3 2 3 8 5 2" xfId="33251"/>
    <cellStyle name="Comma 3 2 3 8 6" xfId="19810"/>
    <cellStyle name="Comma 3 2 3 9" xfId="3567"/>
    <cellStyle name="Comma 3 2 3 9 2" xfId="5501"/>
    <cellStyle name="Comma 3 2 3 9 2 2" xfId="21707"/>
    <cellStyle name="Comma 3 2 3 9 3" xfId="17120"/>
    <cellStyle name="Comma 3 2 3 9 3 2" xfId="33252"/>
    <cellStyle name="Comma 3 2 3 9 4" xfId="19781"/>
    <cellStyle name="Comma 3 2 4" xfId="1611"/>
    <cellStyle name="Comma 3 2 4 10" xfId="4074"/>
    <cellStyle name="Comma 3 2 4 10 2" xfId="7744"/>
    <cellStyle name="Comma 3 2 4 10 2 2" xfId="15251"/>
    <cellStyle name="Comma 3 2 4 10 2 2 2" xfId="31457"/>
    <cellStyle name="Comma 3 2 4 10 2 3" xfId="23950"/>
    <cellStyle name="Comma 3 2 4 10 3" xfId="9055"/>
    <cellStyle name="Comma 3 2 4 10 3 2" xfId="16540"/>
    <cellStyle name="Comma 3 2 4 10 3 2 2" xfId="32746"/>
    <cellStyle name="Comma 3 2 4 10 3 3" xfId="25261"/>
    <cellStyle name="Comma 3 2 4 10 4" xfId="11637"/>
    <cellStyle name="Comma 3 2 4 10 4 2" xfId="27843"/>
    <cellStyle name="Comma 3 2 4 10 5" xfId="17122"/>
    <cellStyle name="Comma 3 2 4 10 5 2" xfId="33254"/>
    <cellStyle name="Comma 3 2 4 10 6" xfId="20280"/>
    <cellStyle name="Comma 3 2 4 11" xfId="4499"/>
    <cellStyle name="Comma 3 2 4 11 2" xfId="8169"/>
    <cellStyle name="Comma 3 2 4 11 2 2" xfId="15676"/>
    <cellStyle name="Comma 3 2 4 11 2 2 2" xfId="31882"/>
    <cellStyle name="Comma 3 2 4 11 2 3" xfId="24375"/>
    <cellStyle name="Comma 3 2 4 11 3" xfId="8997"/>
    <cellStyle name="Comma 3 2 4 11 3 2" xfId="16489"/>
    <cellStyle name="Comma 3 2 4 11 3 2 2" xfId="32695"/>
    <cellStyle name="Comma 3 2 4 11 3 3" xfId="25203"/>
    <cellStyle name="Comma 3 2 4 11 4" xfId="12062"/>
    <cellStyle name="Comma 3 2 4 11 4 2" xfId="28268"/>
    <cellStyle name="Comma 3 2 4 11 5" xfId="17123"/>
    <cellStyle name="Comma 3 2 4 11 5 2" xfId="33255"/>
    <cellStyle name="Comma 3 2 4 11 6" xfId="20705"/>
    <cellStyle name="Comma 3 2 4 12" xfId="4926"/>
    <cellStyle name="Comma 3 2 4 12 2" xfId="8592"/>
    <cellStyle name="Comma 3 2 4 12 2 2" xfId="16099"/>
    <cellStyle name="Comma 3 2 4 12 2 2 2" xfId="32305"/>
    <cellStyle name="Comma 3 2 4 12 2 3" xfId="24798"/>
    <cellStyle name="Comma 3 2 4 12 3" xfId="12484"/>
    <cellStyle name="Comma 3 2 4 12 3 2" xfId="28690"/>
    <cellStyle name="Comma 3 2 4 12 4" xfId="21132"/>
    <cellStyle name="Comma 3 2 4 13" xfId="5572"/>
    <cellStyle name="Comma 3 2 4 13 2" xfId="13089"/>
    <cellStyle name="Comma 3 2 4 13 2 2" xfId="29295"/>
    <cellStyle name="Comma 3 2 4 13 3" xfId="21778"/>
    <cellStyle name="Comma 3 2 4 14" xfId="9525"/>
    <cellStyle name="Comma 3 2 4 14 2" xfId="25731"/>
    <cellStyle name="Comma 3 2 4 15" xfId="17121"/>
    <cellStyle name="Comma 3 2 4 15 2" xfId="33253"/>
    <cellStyle name="Comma 3 2 4 16" xfId="18050"/>
    <cellStyle name="Comma 3 2 4 2" xfId="1742"/>
    <cellStyle name="Comma 3 2 4 2 10" xfId="5611"/>
    <cellStyle name="Comma 3 2 4 2 10 2" xfId="13126"/>
    <cellStyle name="Comma 3 2 4 2 10 2 2" xfId="29332"/>
    <cellStyle name="Comma 3 2 4 2 10 3" xfId="21817"/>
    <cellStyle name="Comma 3 2 4 2 11" xfId="9539"/>
    <cellStyle name="Comma 3 2 4 2 11 2" xfId="25745"/>
    <cellStyle name="Comma 3 2 4 2 12" xfId="17124"/>
    <cellStyle name="Comma 3 2 4 2 12 2" xfId="33256"/>
    <cellStyle name="Comma 3 2 4 2 13" xfId="18064"/>
    <cellStyle name="Comma 3 2 4 2 2" xfId="1902"/>
    <cellStyle name="Comma 3 2 4 2 2 10" xfId="9682"/>
    <cellStyle name="Comma 3 2 4 2 2 10 2" xfId="25888"/>
    <cellStyle name="Comma 3 2 4 2 2 11" xfId="17125"/>
    <cellStyle name="Comma 3 2 4 2 2 11 2" xfId="33257"/>
    <cellStyle name="Comma 3 2 4 2 2 12" xfId="18208"/>
    <cellStyle name="Comma 3 2 4 2 2 2" xfId="2409"/>
    <cellStyle name="Comma 3 2 4 2 2 2 2" xfId="3256"/>
    <cellStyle name="Comma 3 2 4 2 2 2 2 2" xfId="7038"/>
    <cellStyle name="Comma 3 2 4 2 2 2 2 2 2" xfId="14549"/>
    <cellStyle name="Comma 3 2 4 2 2 2 2 2 2 2" xfId="30755"/>
    <cellStyle name="Comma 3 2 4 2 2 2 2 2 3" xfId="23244"/>
    <cellStyle name="Comma 3 2 4 2 2 2 2 3" xfId="8886"/>
    <cellStyle name="Comma 3 2 4 2 2 2 2 3 2" xfId="16389"/>
    <cellStyle name="Comma 3 2 4 2 2 2 2 3 2 2" xfId="32595"/>
    <cellStyle name="Comma 3 2 4 2 2 2 2 3 3" xfId="25092"/>
    <cellStyle name="Comma 3 2 4 2 2 2 2 4" xfId="10949"/>
    <cellStyle name="Comma 3 2 4 2 2 2 2 4 2" xfId="27155"/>
    <cellStyle name="Comma 3 2 4 2 2 2 2 5" xfId="17127"/>
    <cellStyle name="Comma 3 2 4 2 2 2 2 5 2" xfId="33259"/>
    <cellStyle name="Comma 3 2 4 2 2 2 2 6" xfId="19478"/>
    <cellStyle name="Comma 3 2 4 2 2 2 3" xfId="6193"/>
    <cellStyle name="Comma 3 2 4 2 2 2 3 2" xfId="13705"/>
    <cellStyle name="Comma 3 2 4 2 2 2 3 2 2" xfId="29911"/>
    <cellStyle name="Comma 3 2 4 2 2 2 3 3" xfId="22399"/>
    <cellStyle name="Comma 3 2 4 2 2 2 4" xfId="9201"/>
    <cellStyle name="Comma 3 2 4 2 2 2 4 2" xfId="16671"/>
    <cellStyle name="Comma 3 2 4 2 2 2 4 2 2" xfId="32877"/>
    <cellStyle name="Comma 3 2 4 2 2 2 4 3" xfId="25407"/>
    <cellStyle name="Comma 3 2 4 2 2 2 5" xfId="10105"/>
    <cellStyle name="Comma 3 2 4 2 2 2 5 2" xfId="26311"/>
    <cellStyle name="Comma 3 2 4 2 2 2 6" xfId="17126"/>
    <cellStyle name="Comma 3 2 4 2 2 2 6 2" xfId="33258"/>
    <cellStyle name="Comma 3 2 4 2 2 2 7" xfId="18633"/>
    <cellStyle name="Comma 3 2 4 2 2 3" xfId="2831"/>
    <cellStyle name="Comma 3 2 4 2 2 3 2" xfId="6615"/>
    <cellStyle name="Comma 3 2 4 2 2 3 2 2" xfId="14127"/>
    <cellStyle name="Comma 3 2 4 2 2 3 2 2 2" xfId="30333"/>
    <cellStyle name="Comma 3 2 4 2 2 3 2 3" xfId="22821"/>
    <cellStyle name="Comma 3 2 4 2 2 3 3" xfId="9081"/>
    <cellStyle name="Comma 3 2 4 2 2 3 3 2" xfId="16561"/>
    <cellStyle name="Comma 3 2 4 2 2 3 3 2 2" xfId="32767"/>
    <cellStyle name="Comma 3 2 4 2 2 3 3 3" xfId="25287"/>
    <cellStyle name="Comma 3 2 4 2 2 3 4" xfId="10527"/>
    <cellStyle name="Comma 3 2 4 2 2 3 4 2" xfId="26733"/>
    <cellStyle name="Comma 3 2 4 2 2 3 5" xfId="17128"/>
    <cellStyle name="Comma 3 2 4 2 2 3 5 2" xfId="33260"/>
    <cellStyle name="Comma 3 2 4 2 2 3 6" xfId="19055"/>
    <cellStyle name="Comma 3 2 4 2 2 4" xfId="3762"/>
    <cellStyle name="Comma 3 2 4 2 2 4 2" xfId="7472"/>
    <cellStyle name="Comma 3 2 4 2 2 4 2 2" xfId="14981"/>
    <cellStyle name="Comma 3 2 4 2 2 4 2 2 2" xfId="31187"/>
    <cellStyle name="Comma 3 2 4 2 2 4 2 3" xfId="23678"/>
    <cellStyle name="Comma 3 2 4 2 2 4 3" xfId="8980"/>
    <cellStyle name="Comma 3 2 4 2 2 4 3 2" xfId="16474"/>
    <cellStyle name="Comma 3 2 4 2 2 4 3 2 2" xfId="32680"/>
    <cellStyle name="Comma 3 2 4 2 2 4 3 3" xfId="25186"/>
    <cellStyle name="Comma 3 2 4 2 2 4 4" xfId="11372"/>
    <cellStyle name="Comma 3 2 4 2 2 4 4 2" xfId="27578"/>
    <cellStyle name="Comma 3 2 4 2 2 4 5" xfId="17129"/>
    <cellStyle name="Comma 3 2 4 2 2 4 5 2" xfId="33261"/>
    <cellStyle name="Comma 3 2 4 2 2 4 6" xfId="19973"/>
    <cellStyle name="Comma 3 2 4 2 2 5" xfId="3388"/>
    <cellStyle name="Comma 3 2 4 2 2 5 2" xfId="5239"/>
    <cellStyle name="Comma 3 2 4 2 2 5 2 2" xfId="21445"/>
    <cellStyle name="Comma 3 2 4 2 2 5 3" xfId="17130"/>
    <cellStyle name="Comma 3 2 4 2 2 5 3 2" xfId="33262"/>
    <cellStyle name="Comma 3 2 4 2 2 5 4" xfId="19606"/>
    <cellStyle name="Comma 3 2 4 2 2 6" xfId="4231"/>
    <cellStyle name="Comma 3 2 4 2 2 6 2" xfId="7901"/>
    <cellStyle name="Comma 3 2 4 2 2 6 2 2" xfId="15408"/>
    <cellStyle name="Comma 3 2 4 2 2 6 2 2 2" xfId="31614"/>
    <cellStyle name="Comma 3 2 4 2 2 6 2 3" xfId="24107"/>
    <cellStyle name="Comma 3 2 4 2 2 6 3" xfId="5479"/>
    <cellStyle name="Comma 3 2 4 2 2 6 3 2" xfId="13017"/>
    <cellStyle name="Comma 3 2 4 2 2 6 3 2 2" xfId="29223"/>
    <cellStyle name="Comma 3 2 4 2 2 6 3 3" xfId="21685"/>
    <cellStyle name="Comma 3 2 4 2 2 6 4" xfId="11794"/>
    <cellStyle name="Comma 3 2 4 2 2 6 4 2" xfId="28000"/>
    <cellStyle name="Comma 3 2 4 2 2 6 5" xfId="17131"/>
    <cellStyle name="Comma 3 2 4 2 2 6 5 2" xfId="33263"/>
    <cellStyle name="Comma 3 2 4 2 2 6 6" xfId="20437"/>
    <cellStyle name="Comma 3 2 4 2 2 7" xfId="4656"/>
    <cellStyle name="Comma 3 2 4 2 2 7 2" xfId="8326"/>
    <cellStyle name="Comma 3 2 4 2 2 7 2 2" xfId="15833"/>
    <cellStyle name="Comma 3 2 4 2 2 7 2 2 2" xfId="32039"/>
    <cellStyle name="Comma 3 2 4 2 2 7 2 3" xfId="24532"/>
    <cellStyle name="Comma 3 2 4 2 2 7 3" xfId="5502"/>
    <cellStyle name="Comma 3 2 4 2 2 7 3 2" xfId="13032"/>
    <cellStyle name="Comma 3 2 4 2 2 7 3 2 2" xfId="29238"/>
    <cellStyle name="Comma 3 2 4 2 2 7 3 3" xfId="21708"/>
    <cellStyle name="Comma 3 2 4 2 2 7 4" xfId="12219"/>
    <cellStyle name="Comma 3 2 4 2 2 7 4 2" xfId="28425"/>
    <cellStyle name="Comma 3 2 4 2 2 7 5" xfId="17132"/>
    <cellStyle name="Comma 3 2 4 2 2 7 5 2" xfId="33264"/>
    <cellStyle name="Comma 3 2 4 2 2 7 6" xfId="20862"/>
    <cellStyle name="Comma 3 2 4 2 2 8" xfId="5084"/>
    <cellStyle name="Comma 3 2 4 2 2 8 2" xfId="8749"/>
    <cellStyle name="Comma 3 2 4 2 2 8 2 2" xfId="16256"/>
    <cellStyle name="Comma 3 2 4 2 2 8 2 2 2" xfId="32462"/>
    <cellStyle name="Comma 3 2 4 2 2 8 2 3" xfId="24955"/>
    <cellStyle name="Comma 3 2 4 2 2 8 3" xfId="12641"/>
    <cellStyle name="Comma 3 2 4 2 2 8 3 2" xfId="28847"/>
    <cellStyle name="Comma 3 2 4 2 2 8 4" xfId="21290"/>
    <cellStyle name="Comma 3 2 4 2 2 9" xfId="5755"/>
    <cellStyle name="Comma 3 2 4 2 2 9 2" xfId="13270"/>
    <cellStyle name="Comma 3 2 4 2 2 9 2 2" xfId="29476"/>
    <cellStyle name="Comma 3 2 4 2 2 9 3" xfId="21961"/>
    <cellStyle name="Comma 3 2 4 2 3" xfId="2262"/>
    <cellStyle name="Comma 3 2 4 2 3 2" xfId="3113"/>
    <cellStyle name="Comma 3 2 4 2 3 2 2" xfId="6895"/>
    <cellStyle name="Comma 3 2 4 2 3 2 2 2" xfId="14406"/>
    <cellStyle name="Comma 3 2 4 2 3 2 2 2 2" xfId="30612"/>
    <cellStyle name="Comma 3 2 4 2 3 2 2 3" xfId="23101"/>
    <cellStyle name="Comma 3 2 4 2 3 2 3" xfId="5202"/>
    <cellStyle name="Comma 3 2 4 2 3 2 3 2" xfId="12758"/>
    <cellStyle name="Comma 3 2 4 2 3 2 3 2 2" xfId="28964"/>
    <cellStyle name="Comma 3 2 4 2 3 2 3 3" xfId="21408"/>
    <cellStyle name="Comma 3 2 4 2 3 2 4" xfId="10806"/>
    <cellStyle name="Comma 3 2 4 2 3 2 4 2" xfId="27012"/>
    <cellStyle name="Comma 3 2 4 2 3 2 5" xfId="17134"/>
    <cellStyle name="Comma 3 2 4 2 3 2 5 2" xfId="33266"/>
    <cellStyle name="Comma 3 2 4 2 3 2 6" xfId="19335"/>
    <cellStyle name="Comma 3 2 4 2 3 3" xfId="6050"/>
    <cellStyle name="Comma 3 2 4 2 3 3 2" xfId="13562"/>
    <cellStyle name="Comma 3 2 4 2 3 3 2 2" xfId="29768"/>
    <cellStyle name="Comma 3 2 4 2 3 3 3" xfId="22256"/>
    <cellStyle name="Comma 3 2 4 2 3 4" xfId="9146"/>
    <cellStyle name="Comma 3 2 4 2 3 4 2" xfId="16621"/>
    <cellStyle name="Comma 3 2 4 2 3 4 2 2" xfId="32827"/>
    <cellStyle name="Comma 3 2 4 2 3 4 3" xfId="25352"/>
    <cellStyle name="Comma 3 2 4 2 3 5" xfId="9962"/>
    <cellStyle name="Comma 3 2 4 2 3 5 2" xfId="26168"/>
    <cellStyle name="Comma 3 2 4 2 3 6" xfId="17133"/>
    <cellStyle name="Comma 3 2 4 2 3 6 2" xfId="33265"/>
    <cellStyle name="Comma 3 2 4 2 3 7" xfId="18490"/>
    <cellStyle name="Comma 3 2 4 2 4" xfId="2688"/>
    <cellStyle name="Comma 3 2 4 2 4 2" xfId="6472"/>
    <cellStyle name="Comma 3 2 4 2 4 2 2" xfId="13984"/>
    <cellStyle name="Comma 3 2 4 2 4 2 2 2" xfId="30190"/>
    <cellStyle name="Comma 3 2 4 2 4 2 3" xfId="22678"/>
    <cellStyle name="Comma 3 2 4 2 4 3" xfId="8927"/>
    <cellStyle name="Comma 3 2 4 2 4 3 2" xfId="16426"/>
    <cellStyle name="Comma 3 2 4 2 4 3 2 2" xfId="32632"/>
    <cellStyle name="Comma 3 2 4 2 4 3 3" xfId="25133"/>
    <cellStyle name="Comma 3 2 4 2 4 4" xfId="10384"/>
    <cellStyle name="Comma 3 2 4 2 4 4 2" xfId="26590"/>
    <cellStyle name="Comma 3 2 4 2 4 5" xfId="17135"/>
    <cellStyle name="Comma 3 2 4 2 4 5 2" xfId="33267"/>
    <cellStyle name="Comma 3 2 4 2 4 6" xfId="18912"/>
    <cellStyle name="Comma 3 2 4 2 5" xfId="3618"/>
    <cellStyle name="Comma 3 2 4 2 5 2" xfId="7328"/>
    <cellStyle name="Comma 3 2 4 2 5 2 2" xfId="14837"/>
    <cellStyle name="Comma 3 2 4 2 5 2 2 2" xfId="31043"/>
    <cellStyle name="Comma 3 2 4 2 5 2 3" xfId="23534"/>
    <cellStyle name="Comma 3 2 4 2 5 3" xfId="9257"/>
    <cellStyle name="Comma 3 2 4 2 5 3 2" xfId="16717"/>
    <cellStyle name="Comma 3 2 4 2 5 3 2 2" xfId="32923"/>
    <cellStyle name="Comma 3 2 4 2 5 3 3" xfId="25463"/>
    <cellStyle name="Comma 3 2 4 2 5 4" xfId="11229"/>
    <cellStyle name="Comma 3 2 4 2 5 4 2" xfId="27435"/>
    <cellStyle name="Comma 3 2 4 2 5 5" xfId="17136"/>
    <cellStyle name="Comma 3 2 4 2 5 5 2" xfId="33268"/>
    <cellStyle name="Comma 3 2 4 2 5 6" xfId="19829"/>
    <cellStyle name="Comma 3 2 4 2 6" xfId="3899"/>
    <cellStyle name="Comma 3 2 4 2 6 2" xfId="9175"/>
    <cellStyle name="Comma 3 2 4 2 6 2 2" xfId="25381"/>
    <cellStyle name="Comma 3 2 4 2 6 3" xfId="17137"/>
    <cellStyle name="Comma 3 2 4 2 6 3 2" xfId="33269"/>
    <cellStyle name="Comma 3 2 4 2 6 4" xfId="20110"/>
    <cellStyle name="Comma 3 2 4 2 7" xfId="4088"/>
    <cellStyle name="Comma 3 2 4 2 7 2" xfId="7758"/>
    <cellStyle name="Comma 3 2 4 2 7 2 2" xfId="15265"/>
    <cellStyle name="Comma 3 2 4 2 7 2 2 2" xfId="31471"/>
    <cellStyle name="Comma 3 2 4 2 7 2 3" xfId="23964"/>
    <cellStyle name="Comma 3 2 4 2 7 3" xfId="5504"/>
    <cellStyle name="Comma 3 2 4 2 7 3 2" xfId="13034"/>
    <cellStyle name="Comma 3 2 4 2 7 3 2 2" xfId="29240"/>
    <cellStyle name="Comma 3 2 4 2 7 3 3" xfId="21710"/>
    <cellStyle name="Comma 3 2 4 2 7 4" xfId="11651"/>
    <cellStyle name="Comma 3 2 4 2 7 4 2" xfId="27857"/>
    <cellStyle name="Comma 3 2 4 2 7 5" xfId="17138"/>
    <cellStyle name="Comma 3 2 4 2 7 5 2" xfId="33270"/>
    <cellStyle name="Comma 3 2 4 2 7 6" xfId="20294"/>
    <cellStyle name="Comma 3 2 4 2 8" xfId="4513"/>
    <cellStyle name="Comma 3 2 4 2 8 2" xfId="8183"/>
    <cellStyle name="Comma 3 2 4 2 8 2 2" xfId="15690"/>
    <cellStyle name="Comma 3 2 4 2 8 2 2 2" xfId="31896"/>
    <cellStyle name="Comma 3 2 4 2 8 2 3" xfId="24389"/>
    <cellStyle name="Comma 3 2 4 2 8 3" xfId="9322"/>
    <cellStyle name="Comma 3 2 4 2 8 3 2" xfId="16766"/>
    <cellStyle name="Comma 3 2 4 2 8 3 2 2" xfId="32972"/>
    <cellStyle name="Comma 3 2 4 2 8 3 3" xfId="25528"/>
    <cellStyle name="Comma 3 2 4 2 8 4" xfId="12076"/>
    <cellStyle name="Comma 3 2 4 2 8 4 2" xfId="28282"/>
    <cellStyle name="Comma 3 2 4 2 8 5" xfId="17139"/>
    <cellStyle name="Comma 3 2 4 2 8 5 2" xfId="33271"/>
    <cellStyle name="Comma 3 2 4 2 8 6" xfId="20719"/>
    <cellStyle name="Comma 3 2 4 2 9" xfId="4940"/>
    <cellStyle name="Comma 3 2 4 2 9 2" xfId="8606"/>
    <cellStyle name="Comma 3 2 4 2 9 2 2" xfId="16113"/>
    <cellStyle name="Comma 3 2 4 2 9 2 2 2" xfId="32319"/>
    <cellStyle name="Comma 3 2 4 2 9 2 3" xfId="24812"/>
    <cellStyle name="Comma 3 2 4 2 9 3" xfId="12498"/>
    <cellStyle name="Comma 3 2 4 2 9 3 2" xfId="28704"/>
    <cellStyle name="Comma 3 2 4 2 9 4" xfId="21146"/>
    <cellStyle name="Comma 3 2 4 3" xfId="1760"/>
    <cellStyle name="Comma 3 2 4 3 10" xfId="5625"/>
    <cellStyle name="Comma 3 2 4 3 10 2" xfId="13140"/>
    <cellStyle name="Comma 3 2 4 3 10 2 2" xfId="29346"/>
    <cellStyle name="Comma 3 2 4 3 10 3" xfId="21831"/>
    <cellStyle name="Comma 3 2 4 3 11" xfId="9553"/>
    <cellStyle name="Comma 3 2 4 3 11 2" xfId="25759"/>
    <cellStyle name="Comma 3 2 4 3 12" xfId="17140"/>
    <cellStyle name="Comma 3 2 4 3 12 2" xfId="33272"/>
    <cellStyle name="Comma 3 2 4 3 13" xfId="18078"/>
    <cellStyle name="Comma 3 2 4 3 2" xfId="1903"/>
    <cellStyle name="Comma 3 2 4 3 2 10" xfId="9683"/>
    <cellStyle name="Comma 3 2 4 3 2 10 2" xfId="25889"/>
    <cellStyle name="Comma 3 2 4 3 2 11" xfId="17141"/>
    <cellStyle name="Comma 3 2 4 3 2 11 2" xfId="33273"/>
    <cellStyle name="Comma 3 2 4 3 2 12" xfId="18209"/>
    <cellStyle name="Comma 3 2 4 3 2 2" xfId="2410"/>
    <cellStyle name="Comma 3 2 4 3 2 2 2" xfId="3257"/>
    <cellStyle name="Comma 3 2 4 3 2 2 2 2" xfId="7039"/>
    <cellStyle name="Comma 3 2 4 3 2 2 2 2 2" xfId="14550"/>
    <cellStyle name="Comma 3 2 4 3 2 2 2 2 2 2" xfId="30756"/>
    <cellStyle name="Comma 3 2 4 3 2 2 2 2 3" xfId="23245"/>
    <cellStyle name="Comma 3 2 4 3 2 2 2 3" xfId="9159"/>
    <cellStyle name="Comma 3 2 4 3 2 2 2 3 2" xfId="16633"/>
    <cellStyle name="Comma 3 2 4 3 2 2 2 3 2 2" xfId="32839"/>
    <cellStyle name="Comma 3 2 4 3 2 2 2 3 3" xfId="25365"/>
    <cellStyle name="Comma 3 2 4 3 2 2 2 4" xfId="10950"/>
    <cellStyle name="Comma 3 2 4 3 2 2 2 4 2" xfId="27156"/>
    <cellStyle name="Comma 3 2 4 3 2 2 2 5" xfId="17143"/>
    <cellStyle name="Comma 3 2 4 3 2 2 2 5 2" xfId="33275"/>
    <cellStyle name="Comma 3 2 4 3 2 2 2 6" xfId="19479"/>
    <cellStyle name="Comma 3 2 4 3 2 2 3" xfId="6194"/>
    <cellStyle name="Comma 3 2 4 3 2 2 3 2" xfId="13706"/>
    <cellStyle name="Comma 3 2 4 3 2 2 3 2 2" xfId="29912"/>
    <cellStyle name="Comma 3 2 4 3 2 2 3 3" xfId="22400"/>
    <cellStyle name="Comma 3 2 4 3 2 2 4" xfId="5487"/>
    <cellStyle name="Comma 3 2 4 3 2 2 4 2" xfId="13022"/>
    <cellStyle name="Comma 3 2 4 3 2 2 4 2 2" xfId="29228"/>
    <cellStyle name="Comma 3 2 4 3 2 2 4 3" xfId="21693"/>
    <cellStyle name="Comma 3 2 4 3 2 2 5" xfId="10106"/>
    <cellStyle name="Comma 3 2 4 3 2 2 5 2" xfId="26312"/>
    <cellStyle name="Comma 3 2 4 3 2 2 6" xfId="17142"/>
    <cellStyle name="Comma 3 2 4 3 2 2 6 2" xfId="33274"/>
    <cellStyle name="Comma 3 2 4 3 2 2 7" xfId="18634"/>
    <cellStyle name="Comma 3 2 4 3 2 3" xfId="2832"/>
    <cellStyle name="Comma 3 2 4 3 2 3 2" xfId="6616"/>
    <cellStyle name="Comma 3 2 4 3 2 3 2 2" xfId="14128"/>
    <cellStyle name="Comma 3 2 4 3 2 3 2 2 2" xfId="30334"/>
    <cellStyle name="Comma 3 2 4 3 2 3 2 3" xfId="22822"/>
    <cellStyle name="Comma 3 2 4 3 2 3 3" xfId="5525"/>
    <cellStyle name="Comma 3 2 4 3 2 3 3 2" xfId="13051"/>
    <cellStyle name="Comma 3 2 4 3 2 3 3 2 2" xfId="29257"/>
    <cellStyle name="Comma 3 2 4 3 2 3 3 3" xfId="21731"/>
    <cellStyle name="Comma 3 2 4 3 2 3 4" xfId="10528"/>
    <cellStyle name="Comma 3 2 4 3 2 3 4 2" xfId="26734"/>
    <cellStyle name="Comma 3 2 4 3 2 3 5" xfId="17144"/>
    <cellStyle name="Comma 3 2 4 3 2 3 5 2" xfId="33276"/>
    <cellStyle name="Comma 3 2 4 3 2 3 6" xfId="19056"/>
    <cellStyle name="Comma 3 2 4 3 2 4" xfId="3763"/>
    <cellStyle name="Comma 3 2 4 3 2 4 2" xfId="7473"/>
    <cellStyle name="Comma 3 2 4 3 2 4 2 2" xfId="14982"/>
    <cellStyle name="Comma 3 2 4 3 2 4 2 2 2" xfId="31188"/>
    <cellStyle name="Comma 3 2 4 3 2 4 2 3" xfId="23679"/>
    <cellStyle name="Comma 3 2 4 3 2 4 3" xfId="9292"/>
    <cellStyle name="Comma 3 2 4 3 2 4 3 2" xfId="16746"/>
    <cellStyle name="Comma 3 2 4 3 2 4 3 2 2" xfId="32952"/>
    <cellStyle name="Comma 3 2 4 3 2 4 3 3" xfId="25498"/>
    <cellStyle name="Comma 3 2 4 3 2 4 4" xfId="11373"/>
    <cellStyle name="Comma 3 2 4 3 2 4 4 2" xfId="27579"/>
    <cellStyle name="Comma 3 2 4 3 2 4 5" xfId="17145"/>
    <cellStyle name="Comma 3 2 4 3 2 4 5 2" xfId="33277"/>
    <cellStyle name="Comma 3 2 4 3 2 4 6" xfId="19974"/>
    <cellStyle name="Comma 3 2 4 3 2 5" xfId="3575"/>
    <cellStyle name="Comma 3 2 4 3 2 5 2" xfId="6728"/>
    <cellStyle name="Comma 3 2 4 3 2 5 2 2" xfId="22934"/>
    <cellStyle name="Comma 3 2 4 3 2 5 3" xfId="17146"/>
    <cellStyle name="Comma 3 2 4 3 2 5 3 2" xfId="33278"/>
    <cellStyle name="Comma 3 2 4 3 2 5 4" xfId="19788"/>
    <cellStyle name="Comma 3 2 4 3 2 6" xfId="4232"/>
    <cellStyle name="Comma 3 2 4 3 2 6 2" xfId="7902"/>
    <cellStyle name="Comma 3 2 4 3 2 6 2 2" xfId="15409"/>
    <cellStyle name="Comma 3 2 4 3 2 6 2 2 2" xfId="31615"/>
    <cellStyle name="Comma 3 2 4 3 2 6 2 3" xfId="24108"/>
    <cellStyle name="Comma 3 2 4 3 2 6 3" xfId="9221"/>
    <cellStyle name="Comma 3 2 4 3 2 6 3 2" xfId="16685"/>
    <cellStyle name="Comma 3 2 4 3 2 6 3 2 2" xfId="32891"/>
    <cellStyle name="Comma 3 2 4 3 2 6 3 3" xfId="25427"/>
    <cellStyle name="Comma 3 2 4 3 2 6 4" xfId="11795"/>
    <cellStyle name="Comma 3 2 4 3 2 6 4 2" xfId="28001"/>
    <cellStyle name="Comma 3 2 4 3 2 6 5" xfId="17147"/>
    <cellStyle name="Comma 3 2 4 3 2 6 5 2" xfId="33279"/>
    <cellStyle name="Comma 3 2 4 3 2 6 6" xfId="20438"/>
    <cellStyle name="Comma 3 2 4 3 2 7" xfId="4657"/>
    <cellStyle name="Comma 3 2 4 3 2 7 2" xfId="8327"/>
    <cellStyle name="Comma 3 2 4 3 2 7 2 2" xfId="15834"/>
    <cellStyle name="Comma 3 2 4 3 2 7 2 2 2" xfId="32040"/>
    <cellStyle name="Comma 3 2 4 3 2 7 2 3" xfId="24533"/>
    <cellStyle name="Comma 3 2 4 3 2 7 3" xfId="5488"/>
    <cellStyle name="Comma 3 2 4 3 2 7 3 2" xfId="13023"/>
    <cellStyle name="Comma 3 2 4 3 2 7 3 2 2" xfId="29229"/>
    <cellStyle name="Comma 3 2 4 3 2 7 3 3" xfId="21694"/>
    <cellStyle name="Comma 3 2 4 3 2 7 4" xfId="12220"/>
    <cellStyle name="Comma 3 2 4 3 2 7 4 2" xfId="28426"/>
    <cellStyle name="Comma 3 2 4 3 2 7 5" xfId="17148"/>
    <cellStyle name="Comma 3 2 4 3 2 7 5 2" xfId="33280"/>
    <cellStyle name="Comma 3 2 4 3 2 7 6" xfId="20863"/>
    <cellStyle name="Comma 3 2 4 3 2 8" xfId="5085"/>
    <cellStyle name="Comma 3 2 4 3 2 8 2" xfId="8750"/>
    <cellStyle name="Comma 3 2 4 3 2 8 2 2" xfId="16257"/>
    <cellStyle name="Comma 3 2 4 3 2 8 2 2 2" xfId="32463"/>
    <cellStyle name="Comma 3 2 4 3 2 8 2 3" xfId="24956"/>
    <cellStyle name="Comma 3 2 4 3 2 8 3" xfId="12642"/>
    <cellStyle name="Comma 3 2 4 3 2 8 3 2" xfId="28848"/>
    <cellStyle name="Comma 3 2 4 3 2 8 4" xfId="21291"/>
    <cellStyle name="Comma 3 2 4 3 2 9" xfId="5756"/>
    <cellStyle name="Comma 3 2 4 3 2 9 2" xfId="13271"/>
    <cellStyle name="Comma 3 2 4 3 2 9 2 2" xfId="29477"/>
    <cellStyle name="Comma 3 2 4 3 2 9 3" xfId="21962"/>
    <cellStyle name="Comma 3 2 4 3 3" xfId="2278"/>
    <cellStyle name="Comma 3 2 4 3 3 2" xfId="3127"/>
    <cellStyle name="Comma 3 2 4 3 3 2 2" xfId="6909"/>
    <cellStyle name="Comma 3 2 4 3 3 2 2 2" xfId="14420"/>
    <cellStyle name="Comma 3 2 4 3 3 2 2 2 2" xfId="30626"/>
    <cellStyle name="Comma 3 2 4 3 3 2 2 3" xfId="23115"/>
    <cellStyle name="Comma 3 2 4 3 3 2 3" xfId="8917"/>
    <cellStyle name="Comma 3 2 4 3 3 2 3 2" xfId="16418"/>
    <cellStyle name="Comma 3 2 4 3 3 2 3 2 2" xfId="32624"/>
    <cellStyle name="Comma 3 2 4 3 3 2 3 3" xfId="25123"/>
    <cellStyle name="Comma 3 2 4 3 3 2 4" xfId="10820"/>
    <cellStyle name="Comma 3 2 4 3 3 2 4 2" xfId="27026"/>
    <cellStyle name="Comma 3 2 4 3 3 2 5" xfId="17150"/>
    <cellStyle name="Comma 3 2 4 3 3 2 5 2" xfId="33282"/>
    <cellStyle name="Comma 3 2 4 3 3 2 6" xfId="19349"/>
    <cellStyle name="Comma 3 2 4 3 3 3" xfId="6064"/>
    <cellStyle name="Comma 3 2 4 3 3 3 2" xfId="13576"/>
    <cellStyle name="Comma 3 2 4 3 3 3 2 2" xfId="29782"/>
    <cellStyle name="Comma 3 2 4 3 3 3 3" xfId="22270"/>
    <cellStyle name="Comma 3 2 4 3 3 4" xfId="9147"/>
    <cellStyle name="Comma 3 2 4 3 3 4 2" xfId="16622"/>
    <cellStyle name="Comma 3 2 4 3 3 4 2 2" xfId="32828"/>
    <cellStyle name="Comma 3 2 4 3 3 4 3" xfId="25353"/>
    <cellStyle name="Comma 3 2 4 3 3 5" xfId="9976"/>
    <cellStyle name="Comma 3 2 4 3 3 5 2" xfId="26182"/>
    <cellStyle name="Comma 3 2 4 3 3 6" xfId="17149"/>
    <cellStyle name="Comma 3 2 4 3 3 6 2" xfId="33281"/>
    <cellStyle name="Comma 3 2 4 3 3 7" xfId="18504"/>
    <cellStyle name="Comma 3 2 4 3 4" xfId="2702"/>
    <cellStyle name="Comma 3 2 4 3 4 2" xfId="6486"/>
    <cellStyle name="Comma 3 2 4 3 4 2 2" xfId="13998"/>
    <cellStyle name="Comma 3 2 4 3 4 2 2 2" xfId="30204"/>
    <cellStyle name="Comma 3 2 4 3 4 2 3" xfId="22692"/>
    <cellStyle name="Comma 3 2 4 3 4 3" xfId="8986"/>
    <cellStyle name="Comma 3 2 4 3 4 3 2" xfId="16479"/>
    <cellStyle name="Comma 3 2 4 3 4 3 2 2" xfId="32685"/>
    <cellStyle name="Comma 3 2 4 3 4 3 3" xfId="25192"/>
    <cellStyle name="Comma 3 2 4 3 4 4" xfId="10398"/>
    <cellStyle name="Comma 3 2 4 3 4 4 2" xfId="26604"/>
    <cellStyle name="Comma 3 2 4 3 4 5" xfId="17151"/>
    <cellStyle name="Comma 3 2 4 3 4 5 2" xfId="33283"/>
    <cellStyle name="Comma 3 2 4 3 4 6" xfId="18926"/>
    <cellStyle name="Comma 3 2 4 3 5" xfId="3632"/>
    <cellStyle name="Comma 3 2 4 3 5 2" xfId="7342"/>
    <cellStyle name="Comma 3 2 4 3 5 2 2" xfId="14851"/>
    <cellStyle name="Comma 3 2 4 3 5 2 2 2" xfId="31057"/>
    <cellStyle name="Comma 3 2 4 3 5 2 3" xfId="23548"/>
    <cellStyle name="Comma 3 2 4 3 5 3" xfId="9242"/>
    <cellStyle name="Comma 3 2 4 3 5 3 2" xfId="16704"/>
    <cellStyle name="Comma 3 2 4 3 5 3 2 2" xfId="32910"/>
    <cellStyle name="Comma 3 2 4 3 5 3 3" xfId="25448"/>
    <cellStyle name="Comma 3 2 4 3 5 4" xfId="11243"/>
    <cellStyle name="Comma 3 2 4 3 5 4 2" xfId="27449"/>
    <cellStyle name="Comma 3 2 4 3 5 5" xfId="17152"/>
    <cellStyle name="Comma 3 2 4 3 5 5 2" xfId="33284"/>
    <cellStyle name="Comma 3 2 4 3 5 6" xfId="19843"/>
    <cellStyle name="Comma 3 2 4 3 6" xfId="3560"/>
    <cellStyle name="Comma 3 2 4 3 6 2" xfId="5398"/>
    <cellStyle name="Comma 3 2 4 3 6 2 2" xfId="21604"/>
    <cellStyle name="Comma 3 2 4 3 6 3" xfId="17153"/>
    <cellStyle name="Comma 3 2 4 3 6 3 2" xfId="33285"/>
    <cellStyle name="Comma 3 2 4 3 6 4" xfId="19775"/>
    <cellStyle name="Comma 3 2 4 3 7" xfId="4102"/>
    <cellStyle name="Comma 3 2 4 3 7 2" xfId="7772"/>
    <cellStyle name="Comma 3 2 4 3 7 2 2" xfId="15279"/>
    <cellStyle name="Comma 3 2 4 3 7 2 2 2" xfId="31485"/>
    <cellStyle name="Comma 3 2 4 3 7 2 3" xfId="23978"/>
    <cellStyle name="Comma 3 2 4 3 7 3" xfId="8956"/>
    <cellStyle name="Comma 3 2 4 3 7 3 2" xfId="16451"/>
    <cellStyle name="Comma 3 2 4 3 7 3 2 2" xfId="32657"/>
    <cellStyle name="Comma 3 2 4 3 7 3 3" xfId="25162"/>
    <cellStyle name="Comma 3 2 4 3 7 4" xfId="11665"/>
    <cellStyle name="Comma 3 2 4 3 7 4 2" xfId="27871"/>
    <cellStyle name="Comma 3 2 4 3 7 5" xfId="17154"/>
    <cellStyle name="Comma 3 2 4 3 7 5 2" xfId="33286"/>
    <cellStyle name="Comma 3 2 4 3 7 6" xfId="20308"/>
    <cellStyle name="Comma 3 2 4 3 8" xfId="4527"/>
    <cellStyle name="Comma 3 2 4 3 8 2" xfId="8197"/>
    <cellStyle name="Comma 3 2 4 3 8 2 2" xfId="15704"/>
    <cellStyle name="Comma 3 2 4 3 8 2 2 2" xfId="31910"/>
    <cellStyle name="Comma 3 2 4 3 8 2 3" xfId="24403"/>
    <cellStyle name="Comma 3 2 4 3 8 3" xfId="9184"/>
    <cellStyle name="Comma 3 2 4 3 8 3 2" xfId="16655"/>
    <cellStyle name="Comma 3 2 4 3 8 3 2 2" xfId="32861"/>
    <cellStyle name="Comma 3 2 4 3 8 3 3" xfId="25390"/>
    <cellStyle name="Comma 3 2 4 3 8 4" xfId="12090"/>
    <cellStyle name="Comma 3 2 4 3 8 4 2" xfId="28296"/>
    <cellStyle name="Comma 3 2 4 3 8 5" xfId="17155"/>
    <cellStyle name="Comma 3 2 4 3 8 5 2" xfId="33287"/>
    <cellStyle name="Comma 3 2 4 3 8 6" xfId="20733"/>
    <cellStyle name="Comma 3 2 4 3 9" xfId="4954"/>
    <cellStyle name="Comma 3 2 4 3 9 2" xfId="8620"/>
    <cellStyle name="Comma 3 2 4 3 9 2 2" xfId="16127"/>
    <cellStyle name="Comma 3 2 4 3 9 2 2 2" xfId="32333"/>
    <cellStyle name="Comma 3 2 4 3 9 2 3" xfId="24826"/>
    <cellStyle name="Comma 3 2 4 3 9 3" xfId="12512"/>
    <cellStyle name="Comma 3 2 4 3 9 3 2" xfId="28718"/>
    <cellStyle name="Comma 3 2 4 3 9 4" xfId="21160"/>
    <cellStyle name="Comma 3 2 4 4" xfId="1778"/>
    <cellStyle name="Comma 3 2 4 4 10" xfId="5639"/>
    <cellStyle name="Comma 3 2 4 4 10 2" xfId="13154"/>
    <cellStyle name="Comma 3 2 4 4 10 2 2" xfId="29360"/>
    <cellStyle name="Comma 3 2 4 4 10 3" xfId="21845"/>
    <cellStyle name="Comma 3 2 4 4 11" xfId="9567"/>
    <cellStyle name="Comma 3 2 4 4 11 2" xfId="25773"/>
    <cellStyle name="Comma 3 2 4 4 12" xfId="17156"/>
    <cellStyle name="Comma 3 2 4 4 12 2" xfId="33288"/>
    <cellStyle name="Comma 3 2 4 4 13" xfId="18092"/>
    <cellStyle name="Comma 3 2 4 4 2" xfId="1904"/>
    <cellStyle name="Comma 3 2 4 4 2 10" xfId="9684"/>
    <cellStyle name="Comma 3 2 4 4 2 10 2" xfId="25890"/>
    <cellStyle name="Comma 3 2 4 4 2 11" xfId="17157"/>
    <cellStyle name="Comma 3 2 4 4 2 11 2" xfId="33289"/>
    <cellStyle name="Comma 3 2 4 4 2 12" xfId="18210"/>
    <cellStyle name="Comma 3 2 4 4 2 2" xfId="2411"/>
    <cellStyle name="Comma 3 2 4 4 2 2 2" xfId="3258"/>
    <cellStyle name="Comma 3 2 4 4 2 2 2 2" xfId="7040"/>
    <cellStyle name="Comma 3 2 4 4 2 2 2 2 2" xfId="14551"/>
    <cellStyle name="Comma 3 2 4 4 2 2 2 2 2 2" xfId="30757"/>
    <cellStyle name="Comma 3 2 4 4 2 2 2 2 3" xfId="23246"/>
    <cellStyle name="Comma 3 2 4 4 2 2 2 3" xfId="9037"/>
    <cellStyle name="Comma 3 2 4 4 2 2 2 3 2" xfId="16526"/>
    <cellStyle name="Comma 3 2 4 4 2 2 2 3 2 2" xfId="32732"/>
    <cellStyle name="Comma 3 2 4 4 2 2 2 3 3" xfId="25243"/>
    <cellStyle name="Comma 3 2 4 4 2 2 2 4" xfId="10951"/>
    <cellStyle name="Comma 3 2 4 4 2 2 2 4 2" xfId="27157"/>
    <cellStyle name="Comma 3 2 4 4 2 2 2 5" xfId="17159"/>
    <cellStyle name="Comma 3 2 4 4 2 2 2 5 2" xfId="33291"/>
    <cellStyle name="Comma 3 2 4 4 2 2 2 6" xfId="19480"/>
    <cellStyle name="Comma 3 2 4 4 2 2 3" xfId="6195"/>
    <cellStyle name="Comma 3 2 4 4 2 2 3 2" xfId="13707"/>
    <cellStyle name="Comma 3 2 4 4 2 2 3 2 2" xfId="29913"/>
    <cellStyle name="Comma 3 2 4 4 2 2 3 3" xfId="22401"/>
    <cellStyle name="Comma 3 2 4 4 2 2 4" xfId="9261"/>
    <cellStyle name="Comma 3 2 4 4 2 2 4 2" xfId="16721"/>
    <cellStyle name="Comma 3 2 4 4 2 2 4 2 2" xfId="32927"/>
    <cellStyle name="Comma 3 2 4 4 2 2 4 3" xfId="25467"/>
    <cellStyle name="Comma 3 2 4 4 2 2 5" xfId="10107"/>
    <cellStyle name="Comma 3 2 4 4 2 2 5 2" xfId="26313"/>
    <cellStyle name="Comma 3 2 4 4 2 2 6" xfId="17158"/>
    <cellStyle name="Comma 3 2 4 4 2 2 6 2" xfId="33290"/>
    <cellStyle name="Comma 3 2 4 4 2 2 7" xfId="18635"/>
    <cellStyle name="Comma 3 2 4 4 2 3" xfId="2833"/>
    <cellStyle name="Comma 3 2 4 4 2 3 2" xfId="6617"/>
    <cellStyle name="Comma 3 2 4 4 2 3 2 2" xfId="14129"/>
    <cellStyle name="Comma 3 2 4 4 2 3 2 2 2" xfId="30335"/>
    <cellStyle name="Comma 3 2 4 4 2 3 2 3" xfId="22823"/>
    <cellStyle name="Comma 3 2 4 4 2 3 3" xfId="9034"/>
    <cellStyle name="Comma 3 2 4 4 2 3 3 2" xfId="16523"/>
    <cellStyle name="Comma 3 2 4 4 2 3 3 2 2" xfId="32729"/>
    <cellStyle name="Comma 3 2 4 4 2 3 3 3" xfId="25240"/>
    <cellStyle name="Comma 3 2 4 4 2 3 4" xfId="10529"/>
    <cellStyle name="Comma 3 2 4 4 2 3 4 2" xfId="26735"/>
    <cellStyle name="Comma 3 2 4 4 2 3 5" xfId="17160"/>
    <cellStyle name="Comma 3 2 4 4 2 3 5 2" xfId="33292"/>
    <cellStyle name="Comma 3 2 4 4 2 3 6" xfId="19057"/>
    <cellStyle name="Comma 3 2 4 4 2 4" xfId="3764"/>
    <cellStyle name="Comma 3 2 4 4 2 4 2" xfId="7474"/>
    <cellStyle name="Comma 3 2 4 4 2 4 2 2" xfId="14983"/>
    <cellStyle name="Comma 3 2 4 4 2 4 2 2 2" xfId="31189"/>
    <cellStyle name="Comma 3 2 4 4 2 4 2 3" xfId="23680"/>
    <cellStyle name="Comma 3 2 4 4 2 4 3" xfId="5594"/>
    <cellStyle name="Comma 3 2 4 4 2 4 3 2" xfId="13109"/>
    <cellStyle name="Comma 3 2 4 4 2 4 3 2 2" xfId="29315"/>
    <cellStyle name="Comma 3 2 4 4 2 4 3 3" xfId="21800"/>
    <cellStyle name="Comma 3 2 4 4 2 4 4" xfId="11374"/>
    <cellStyle name="Comma 3 2 4 4 2 4 4 2" xfId="27580"/>
    <cellStyle name="Comma 3 2 4 4 2 4 5" xfId="17161"/>
    <cellStyle name="Comma 3 2 4 4 2 4 5 2" xfId="33293"/>
    <cellStyle name="Comma 3 2 4 4 2 4 6" xfId="19975"/>
    <cellStyle name="Comma 3 2 4 4 2 5" xfId="3911"/>
    <cellStyle name="Comma 3 2 4 4 2 5 2" xfId="9220"/>
    <cellStyle name="Comma 3 2 4 4 2 5 2 2" xfId="25426"/>
    <cellStyle name="Comma 3 2 4 4 2 5 3" xfId="17162"/>
    <cellStyle name="Comma 3 2 4 4 2 5 3 2" xfId="33294"/>
    <cellStyle name="Comma 3 2 4 4 2 5 4" xfId="20120"/>
    <cellStyle name="Comma 3 2 4 4 2 6" xfId="4233"/>
    <cellStyle name="Comma 3 2 4 4 2 6 2" xfId="7903"/>
    <cellStyle name="Comma 3 2 4 4 2 6 2 2" xfId="15410"/>
    <cellStyle name="Comma 3 2 4 4 2 6 2 2 2" xfId="31616"/>
    <cellStyle name="Comma 3 2 4 4 2 6 2 3" xfId="24109"/>
    <cellStyle name="Comma 3 2 4 4 2 6 3" xfId="8932"/>
    <cellStyle name="Comma 3 2 4 4 2 6 3 2" xfId="16430"/>
    <cellStyle name="Comma 3 2 4 4 2 6 3 2 2" xfId="32636"/>
    <cellStyle name="Comma 3 2 4 4 2 6 3 3" xfId="25138"/>
    <cellStyle name="Comma 3 2 4 4 2 6 4" xfId="11796"/>
    <cellStyle name="Comma 3 2 4 4 2 6 4 2" xfId="28002"/>
    <cellStyle name="Comma 3 2 4 4 2 6 5" xfId="17163"/>
    <cellStyle name="Comma 3 2 4 4 2 6 5 2" xfId="33295"/>
    <cellStyle name="Comma 3 2 4 4 2 6 6" xfId="20439"/>
    <cellStyle name="Comma 3 2 4 4 2 7" xfId="4658"/>
    <cellStyle name="Comma 3 2 4 4 2 7 2" xfId="8328"/>
    <cellStyle name="Comma 3 2 4 4 2 7 2 2" xfId="15835"/>
    <cellStyle name="Comma 3 2 4 4 2 7 2 2 2" xfId="32041"/>
    <cellStyle name="Comma 3 2 4 4 2 7 2 3" xfId="24534"/>
    <cellStyle name="Comma 3 2 4 4 2 7 3" xfId="9097"/>
    <cellStyle name="Comma 3 2 4 4 2 7 3 2" xfId="16575"/>
    <cellStyle name="Comma 3 2 4 4 2 7 3 2 2" xfId="32781"/>
    <cellStyle name="Comma 3 2 4 4 2 7 3 3" xfId="25303"/>
    <cellStyle name="Comma 3 2 4 4 2 7 4" xfId="12221"/>
    <cellStyle name="Comma 3 2 4 4 2 7 4 2" xfId="28427"/>
    <cellStyle name="Comma 3 2 4 4 2 7 5" xfId="17164"/>
    <cellStyle name="Comma 3 2 4 4 2 7 5 2" xfId="33296"/>
    <cellStyle name="Comma 3 2 4 4 2 7 6" xfId="20864"/>
    <cellStyle name="Comma 3 2 4 4 2 8" xfId="5086"/>
    <cellStyle name="Comma 3 2 4 4 2 8 2" xfId="8751"/>
    <cellStyle name="Comma 3 2 4 4 2 8 2 2" xfId="16258"/>
    <cellStyle name="Comma 3 2 4 4 2 8 2 2 2" xfId="32464"/>
    <cellStyle name="Comma 3 2 4 4 2 8 2 3" xfId="24957"/>
    <cellStyle name="Comma 3 2 4 4 2 8 3" xfId="12643"/>
    <cellStyle name="Comma 3 2 4 4 2 8 3 2" xfId="28849"/>
    <cellStyle name="Comma 3 2 4 4 2 8 4" xfId="21292"/>
    <cellStyle name="Comma 3 2 4 4 2 9" xfId="5757"/>
    <cellStyle name="Comma 3 2 4 4 2 9 2" xfId="13272"/>
    <cellStyle name="Comma 3 2 4 4 2 9 2 2" xfId="29478"/>
    <cellStyle name="Comma 3 2 4 4 2 9 3" xfId="21963"/>
    <cellStyle name="Comma 3 2 4 4 3" xfId="2294"/>
    <cellStyle name="Comma 3 2 4 4 3 2" xfId="3141"/>
    <cellStyle name="Comma 3 2 4 4 3 2 2" xfId="6923"/>
    <cellStyle name="Comma 3 2 4 4 3 2 2 2" xfId="14434"/>
    <cellStyle name="Comma 3 2 4 4 3 2 2 2 2" xfId="30640"/>
    <cellStyle name="Comma 3 2 4 4 3 2 2 3" xfId="23129"/>
    <cellStyle name="Comma 3 2 4 4 3 2 3" xfId="8922"/>
    <cellStyle name="Comma 3 2 4 4 3 2 3 2" xfId="16421"/>
    <cellStyle name="Comma 3 2 4 4 3 2 3 2 2" xfId="32627"/>
    <cellStyle name="Comma 3 2 4 4 3 2 3 3" xfId="25128"/>
    <cellStyle name="Comma 3 2 4 4 3 2 4" xfId="10834"/>
    <cellStyle name="Comma 3 2 4 4 3 2 4 2" xfId="27040"/>
    <cellStyle name="Comma 3 2 4 4 3 2 5" xfId="17166"/>
    <cellStyle name="Comma 3 2 4 4 3 2 5 2" xfId="33298"/>
    <cellStyle name="Comma 3 2 4 4 3 2 6" xfId="19363"/>
    <cellStyle name="Comma 3 2 4 4 3 3" xfId="6078"/>
    <cellStyle name="Comma 3 2 4 4 3 3 2" xfId="13590"/>
    <cellStyle name="Comma 3 2 4 4 3 3 2 2" xfId="29796"/>
    <cellStyle name="Comma 3 2 4 4 3 3 3" xfId="22284"/>
    <cellStyle name="Comma 3 2 4 4 3 4" xfId="8931"/>
    <cellStyle name="Comma 3 2 4 4 3 4 2" xfId="16429"/>
    <cellStyle name="Comma 3 2 4 4 3 4 2 2" xfId="32635"/>
    <cellStyle name="Comma 3 2 4 4 3 4 3" xfId="25137"/>
    <cellStyle name="Comma 3 2 4 4 3 5" xfId="9990"/>
    <cellStyle name="Comma 3 2 4 4 3 5 2" xfId="26196"/>
    <cellStyle name="Comma 3 2 4 4 3 6" xfId="17165"/>
    <cellStyle name="Comma 3 2 4 4 3 6 2" xfId="33297"/>
    <cellStyle name="Comma 3 2 4 4 3 7" xfId="18518"/>
    <cellStyle name="Comma 3 2 4 4 4" xfId="2716"/>
    <cellStyle name="Comma 3 2 4 4 4 2" xfId="6500"/>
    <cellStyle name="Comma 3 2 4 4 4 2 2" xfId="14012"/>
    <cellStyle name="Comma 3 2 4 4 4 2 2 2" xfId="30218"/>
    <cellStyle name="Comma 3 2 4 4 4 2 3" xfId="22706"/>
    <cellStyle name="Comma 3 2 4 4 4 3" xfId="9230"/>
    <cellStyle name="Comma 3 2 4 4 4 3 2" xfId="16693"/>
    <cellStyle name="Comma 3 2 4 4 4 3 2 2" xfId="32899"/>
    <cellStyle name="Comma 3 2 4 4 4 3 3" xfId="25436"/>
    <cellStyle name="Comma 3 2 4 4 4 4" xfId="10412"/>
    <cellStyle name="Comma 3 2 4 4 4 4 2" xfId="26618"/>
    <cellStyle name="Comma 3 2 4 4 4 5" xfId="17167"/>
    <cellStyle name="Comma 3 2 4 4 4 5 2" xfId="33299"/>
    <cellStyle name="Comma 3 2 4 4 4 6" xfId="18940"/>
    <cellStyle name="Comma 3 2 4 4 5" xfId="3646"/>
    <cellStyle name="Comma 3 2 4 4 5 2" xfId="7356"/>
    <cellStyle name="Comma 3 2 4 4 5 2 2" xfId="14865"/>
    <cellStyle name="Comma 3 2 4 4 5 2 2 2" xfId="31071"/>
    <cellStyle name="Comma 3 2 4 4 5 2 3" xfId="23562"/>
    <cellStyle name="Comma 3 2 4 4 5 3" xfId="9288"/>
    <cellStyle name="Comma 3 2 4 4 5 3 2" xfId="16744"/>
    <cellStyle name="Comma 3 2 4 4 5 3 2 2" xfId="32950"/>
    <cellStyle name="Comma 3 2 4 4 5 3 3" xfId="25494"/>
    <cellStyle name="Comma 3 2 4 4 5 4" xfId="11257"/>
    <cellStyle name="Comma 3 2 4 4 5 4 2" xfId="27463"/>
    <cellStyle name="Comma 3 2 4 4 5 5" xfId="17168"/>
    <cellStyle name="Comma 3 2 4 4 5 5 2" xfId="33300"/>
    <cellStyle name="Comma 3 2 4 4 5 6" xfId="19857"/>
    <cellStyle name="Comma 3 2 4 4 6" xfId="3881"/>
    <cellStyle name="Comma 3 2 4 4 6 2" xfId="8919"/>
    <cellStyle name="Comma 3 2 4 4 6 2 2" xfId="25125"/>
    <cellStyle name="Comma 3 2 4 4 6 3" xfId="17169"/>
    <cellStyle name="Comma 3 2 4 4 6 3 2" xfId="33301"/>
    <cellStyle name="Comma 3 2 4 4 6 4" xfId="20092"/>
    <cellStyle name="Comma 3 2 4 4 7" xfId="4116"/>
    <cellStyle name="Comma 3 2 4 4 7 2" xfId="7786"/>
    <cellStyle name="Comma 3 2 4 4 7 2 2" xfId="15293"/>
    <cellStyle name="Comma 3 2 4 4 7 2 2 2" xfId="31499"/>
    <cellStyle name="Comma 3 2 4 4 7 2 3" xfId="23992"/>
    <cellStyle name="Comma 3 2 4 4 7 3" xfId="9121"/>
    <cellStyle name="Comma 3 2 4 4 7 3 2" xfId="16599"/>
    <cellStyle name="Comma 3 2 4 4 7 3 2 2" xfId="32805"/>
    <cellStyle name="Comma 3 2 4 4 7 3 3" xfId="25327"/>
    <cellStyle name="Comma 3 2 4 4 7 4" xfId="11679"/>
    <cellStyle name="Comma 3 2 4 4 7 4 2" xfId="27885"/>
    <cellStyle name="Comma 3 2 4 4 7 5" xfId="17170"/>
    <cellStyle name="Comma 3 2 4 4 7 5 2" xfId="33302"/>
    <cellStyle name="Comma 3 2 4 4 7 6" xfId="20322"/>
    <cellStyle name="Comma 3 2 4 4 8" xfId="4541"/>
    <cellStyle name="Comma 3 2 4 4 8 2" xfId="8211"/>
    <cellStyle name="Comma 3 2 4 4 8 2 2" xfId="15718"/>
    <cellStyle name="Comma 3 2 4 4 8 2 2 2" xfId="31924"/>
    <cellStyle name="Comma 3 2 4 4 8 2 3" xfId="24417"/>
    <cellStyle name="Comma 3 2 4 4 8 3" xfId="5472"/>
    <cellStyle name="Comma 3 2 4 4 8 3 2" xfId="13010"/>
    <cellStyle name="Comma 3 2 4 4 8 3 2 2" xfId="29216"/>
    <cellStyle name="Comma 3 2 4 4 8 3 3" xfId="21678"/>
    <cellStyle name="Comma 3 2 4 4 8 4" xfId="12104"/>
    <cellStyle name="Comma 3 2 4 4 8 4 2" xfId="28310"/>
    <cellStyle name="Comma 3 2 4 4 8 5" xfId="17171"/>
    <cellStyle name="Comma 3 2 4 4 8 5 2" xfId="33303"/>
    <cellStyle name="Comma 3 2 4 4 8 6" xfId="20747"/>
    <cellStyle name="Comma 3 2 4 4 9" xfId="4968"/>
    <cellStyle name="Comma 3 2 4 4 9 2" xfId="8634"/>
    <cellStyle name="Comma 3 2 4 4 9 2 2" xfId="16141"/>
    <cellStyle name="Comma 3 2 4 4 9 2 2 2" xfId="32347"/>
    <cellStyle name="Comma 3 2 4 4 9 2 3" xfId="24840"/>
    <cellStyle name="Comma 3 2 4 4 9 3" xfId="12526"/>
    <cellStyle name="Comma 3 2 4 4 9 3 2" xfId="28732"/>
    <cellStyle name="Comma 3 2 4 4 9 4" xfId="21174"/>
    <cellStyle name="Comma 3 2 4 5" xfId="1905"/>
    <cellStyle name="Comma 3 2 4 5 10" xfId="9685"/>
    <cellStyle name="Comma 3 2 4 5 10 2" xfId="25891"/>
    <cellStyle name="Comma 3 2 4 5 11" xfId="17172"/>
    <cellStyle name="Comma 3 2 4 5 11 2" xfId="33304"/>
    <cellStyle name="Comma 3 2 4 5 12" xfId="18211"/>
    <cellStyle name="Comma 3 2 4 5 2" xfId="2412"/>
    <cellStyle name="Comma 3 2 4 5 2 2" xfId="3259"/>
    <cellStyle name="Comma 3 2 4 5 2 2 2" xfId="7041"/>
    <cellStyle name="Comma 3 2 4 5 2 2 2 2" xfId="14552"/>
    <cellStyle name="Comma 3 2 4 5 2 2 2 2 2" xfId="30758"/>
    <cellStyle name="Comma 3 2 4 5 2 2 2 3" xfId="23247"/>
    <cellStyle name="Comma 3 2 4 5 2 2 3" xfId="5467"/>
    <cellStyle name="Comma 3 2 4 5 2 2 3 2" xfId="13005"/>
    <cellStyle name="Comma 3 2 4 5 2 2 3 2 2" xfId="29211"/>
    <cellStyle name="Comma 3 2 4 5 2 2 3 3" xfId="21673"/>
    <cellStyle name="Comma 3 2 4 5 2 2 4" xfId="10952"/>
    <cellStyle name="Comma 3 2 4 5 2 2 4 2" xfId="27158"/>
    <cellStyle name="Comma 3 2 4 5 2 2 5" xfId="17174"/>
    <cellStyle name="Comma 3 2 4 5 2 2 5 2" xfId="33306"/>
    <cellStyle name="Comma 3 2 4 5 2 2 6" xfId="19481"/>
    <cellStyle name="Comma 3 2 4 5 2 3" xfId="6196"/>
    <cellStyle name="Comma 3 2 4 5 2 3 2" xfId="13708"/>
    <cellStyle name="Comma 3 2 4 5 2 3 2 2" xfId="29914"/>
    <cellStyle name="Comma 3 2 4 5 2 3 3" xfId="22402"/>
    <cellStyle name="Comma 3 2 4 5 2 4" xfId="5204"/>
    <cellStyle name="Comma 3 2 4 5 2 4 2" xfId="12760"/>
    <cellStyle name="Comma 3 2 4 5 2 4 2 2" xfId="28966"/>
    <cellStyle name="Comma 3 2 4 5 2 4 3" xfId="21410"/>
    <cellStyle name="Comma 3 2 4 5 2 5" xfId="10108"/>
    <cellStyle name="Comma 3 2 4 5 2 5 2" xfId="26314"/>
    <cellStyle name="Comma 3 2 4 5 2 6" xfId="17173"/>
    <cellStyle name="Comma 3 2 4 5 2 6 2" xfId="33305"/>
    <cellStyle name="Comma 3 2 4 5 2 7" xfId="18636"/>
    <cellStyle name="Comma 3 2 4 5 3" xfId="2834"/>
    <cellStyle name="Comma 3 2 4 5 3 2" xfId="6618"/>
    <cellStyle name="Comma 3 2 4 5 3 2 2" xfId="14130"/>
    <cellStyle name="Comma 3 2 4 5 3 2 2 2" xfId="30336"/>
    <cellStyle name="Comma 3 2 4 5 3 2 3" xfId="22824"/>
    <cellStyle name="Comma 3 2 4 5 3 3" xfId="8880"/>
    <cellStyle name="Comma 3 2 4 5 3 3 2" xfId="16384"/>
    <cellStyle name="Comma 3 2 4 5 3 3 2 2" xfId="32590"/>
    <cellStyle name="Comma 3 2 4 5 3 3 3" xfId="25086"/>
    <cellStyle name="Comma 3 2 4 5 3 4" xfId="10530"/>
    <cellStyle name="Comma 3 2 4 5 3 4 2" xfId="26736"/>
    <cellStyle name="Comma 3 2 4 5 3 5" xfId="17175"/>
    <cellStyle name="Comma 3 2 4 5 3 5 2" xfId="33307"/>
    <cellStyle name="Comma 3 2 4 5 3 6" xfId="19058"/>
    <cellStyle name="Comma 3 2 4 5 4" xfId="3765"/>
    <cellStyle name="Comma 3 2 4 5 4 2" xfId="7475"/>
    <cellStyle name="Comma 3 2 4 5 4 2 2" xfId="14984"/>
    <cellStyle name="Comma 3 2 4 5 4 2 2 2" xfId="31190"/>
    <cellStyle name="Comma 3 2 4 5 4 2 3" xfId="23681"/>
    <cellStyle name="Comma 3 2 4 5 4 3" xfId="5439"/>
    <cellStyle name="Comma 3 2 4 5 4 3 2" xfId="12982"/>
    <cellStyle name="Comma 3 2 4 5 4 3 2 2" xfId="29188"/>
    <cellStyle name="Comma 3 2 4 5 4 3 3" xfId="21645"/>
    <cellStyle name="Comma 3 2 4 5 4 4" xfId="11375"/>
    <cellStyle name="Comma 3 2 4 5 4 4 2" xfId="27581"/>
    <cellStyle name="Comma 3 2 4 5 4 5" xfId="17176"/>
    <cellStyle name="Comma 3 2 4 5 4 5 2" xfId="33308"/>
    <cellStyle name="Comma 3 2 4 5 4 6" xfId="19976"/>
    <cellStyle name="Comma 3 2 4 5 5" xfId="3903"/>
    <cellStyle name="Comma 3 2 4 5 5 2" xfId="8920"/>
    <cellStyle name="Comma 3 2 4 5 5 2 2" xfId="25126"/>
    <cellStyle name="Comma 3 2 4 5 5 3" xfId="17177"/>
    <cellStyle name="Comma 3 2 4 5 5 3 2" xfId="33309"/>
    <cellStyle name="Comma 3 2 4 5 5 4" xfId="20114"/>
    <cellStyle name="Comma 3 2 4 5 6" xfId="4234"/>
    <cellStyle name="Comma 3 2 4 5 6 2" xfId="7904"/>
    <cellStyle name="Comma 3 2 4 5 6 2 2" xfId="15411"/>
    <cellStyle name="Comma 3 2 4 5 6 2 2 2" xfId="31617"/>
    <cellStyle name="Comma 3 2 4 5 6 2 3" xfId="24110"/>
    <cellStyle name="Comma 3 2 4 5 6 3" xfId="8963"/>
    <cellStyle name="Comma 3 2 4 5 6 3 2" xfId="16457"/>
    <cellStyle name="Comma 3 2 4 5 6 3 2 2" xfId="32663"/>
    <cellStyle name="Comma 3 2 4 5 6 3 3" xfId="25169"/>
    <cellStyle name="Comma 3 2 4 5 6 4" xfId="11797"/>
    <cellStyle name="Comma 3 2 4 5 6 4 2" xfId="28003"/>
    <cellStyle name="Comma 3 2 4 5 6 5" xfId="17178"/>
    <cellStyle name="Comma 3 2 4 5 6 5 2" xfId="33310"/>
    <cellStyle name="Comma 3 2 4 5 6 6" xfId="20440"/>
    <cellStyle name="Comma 3 2 4 5 7" xfId="4659"/>
    <cellStyle name="Comma 3 2 4 5 7 2" xfId="8329"/>
    <cellStyle name="Comma 3 2 4 5 7 2 2" xfId="15836"/>
    <cellStyle name="Comma 3 2 4 5 7 2 2 2" xfId="32042"/>
    <cellStyle name="Comma 3 2 4 5 7 2 3" xfId="24535"/>
    <cellStyle name="Comma 3 2 4 5 7 3" xfId="9243"/>
    <cellStyle name="Comma 3 2 4 5 7 3 2" xfId="16705"/>
    <cellStyle name="Comma 3 2 4 5 7 3 2 2" xfId="32911"/>
    <cellStyle name="Comma 3 2 4 5 7 3 3" xfId="25449"/>
    <cellStyle name="Comma 3 2 4 5 7 4" xfId="12222"/>
    <cellStyle name="Comma 3 2 4 5 7 4 2" xfId="28428"/>
    <cellStyle name="Comma 3 2 4 5 7 5" xfId="17179"/>
    <cellStyle name="Comma 3 2 4 5 7 5 2" xfId="33311"/>
    <cellStyle name="Comma 3 2 4 5 7 6" xfId="20865"/>
    <cellStyle name="Comma 3 2 4 5 8" xfId="5087"/>
    <cellStyle name="Comma 3 2 4 5 8 2" xfId="8752"/>
    <cellStyle name="Comma 3 2 4 5 8 2 2" xfId="16259"/>
    <cellStyle name="Comma 3 2 4 5 8 2 2 2" xfId="32465"/>
    <cellStyle name="Comma 3 2 4 5 8 2 3" xfId="24958"/>
    <cellStyle name="Comma 3 2 4 5 8 3" xfId="12644"/>
    <cellStyle name="Comma 3 2 4 5 8 3 2" xfId="28850"/>
    <cellStyle name="Comma 3 2 4 5 8 4" xfId="21293"/>
    <cellStyle name="Comma 3 2 4 5 9" xfId="5758"/>
    <cellStyle name="Comma 3 2 4 5 9 2" xfId="13273"/>
    <cellStyle name="Comma 3 2 4 5 9 2 2" xfId="29479"/>
    <cellStyle name="Comma 3 2 4 5 9 3" xfId="21964"/>
    <cellStyle name="Comma 3 2 4 6" xfId="2191"/>
    <cellStyle name="Comma 3 2 4 6 2" xfId="3099"/>
    <cellStyle name="Comma 3 2 4 6 2 2" xfId="6881"/>
    <cellStyle name="Comma 3 2 4 6 2 2 2" xfId="14392"/>
    <cellStyle name="Comma 3 2 4 6 2 2 2 2" xfId="30598"/>
    <cellStyle name="Comma 3 2 4 6 2 2 3" xfId="23087"/>
    <cellStyle name="Comma 3 2 4 6 2 3" xfId="8928"/>
    <cellStyle name="Comma 3 2 4 6 2 3 2" xfId="16427"/>
    <cellStyle name="Comma 3 2 4 6 2 3 2 2" xfId="32633"/>
    <cellStyle name="Comma 3 2 4 6 2 3 3" xfId="25134"/>
    <cellStyle name="Comma 3 2 4 6 2 4" xfId="10792"/>
    <cellStyle name="Comma 3 2 4 6 2 4 2" xfId="26998"/>
    <cellStyle name="Comma 3 2 4 6 2 5" xfId="17181"/>
    <cellStyle name="Comma 3 2 4 6 2 5 2" xfId="33313"/>
    <cellStyle name="Comma 3 2 4 6 2 6" xfId="19321"/>
    <cellStyle name="Comma 3 2 4 6 3" xfId="6025"/>
    <cellStyle name="Comma 3 2 4 6 3 2" xfId="13539"/>
    <cellStyle name="Comma 3 2 4 6 3 2 2" xfId="29745"/>
    <cellStyle name="Comma 3 2 4 6 3 3" xfId="22231"/>
    <cellStyle name="Comma 3 2 4 6 4" xfId="8999"/>
    <cellStyle name="Comma 3 2 4 6 4 2" xfId="16491"/>
    <cellStyle name="Comma 3 2 4 6 4 2 2" xfId="32697"/>
    <cellStyle name="Comma 3 2 4 6 4 3" xfId="25205"/>
    <cellStyle name="Comma 3 2 4 6 5" xfId="9948"/>
    <cellStyle name="Comma 3 2 4 6 5 2" xfId="26154"/>
    <cellStyle name="Comma 3 2 4 6 6" xfId="17180"/>
    <cellStyle name="Comma 3 2 4 6 6 2" xfId="33312"/>
    <cellStyle name="Comma 3 2 4 6 7" xfId="18476"/>
    <cellStyle name="Comma 3 2 4 7" xfId="2674"/>
    <cellStyle name="Comma 3 2 4 7 2" xfId="6458"/>
    <cellStyle name="Comma 3 2 4 7 2 2" xfId="13970"/>
    <cellStyle name="Comma 3 2 4 7 2 2 2" xfId="30176"/>
    <cellStyle name="Comma 3 2 4 7 2 3" xfId="22664"/>
    <cellStyle name="Comma 3 2 4 7 3" xfId="8984"/>
    <cellStyle name="Comma 3 2 4 7 3 2" xfId="16477"/>
    <cellStyle name="Comma 3 2 4 7 3 2 2" xfId="32683"/>
    <cellStyle name="Comma 3 2 4 7 3 3" xfId="25190"/>
    <cellStyle name="Comma 3 2 4 7 4" xfId="10370"/>
    <cellStyle name="Comma 3 2 4 7 4 2" xfId="26576"/>
    <cellStyle name="Comma 3 2 4 7 5" xfId="17182"/>
    <cellStyle name="Comma 3 2 4 7 5 2" xfId="33314"/>
    <cellStyle name="Comma 3 2 4 7 6" xfId="18898"/>
    <cellStyle name="Comma 3 2 4 8" xfId="3601"/>
    <cellStyle name="Comma 3 2 4 8 2" xfId="7314"/>
    <cellStyle name="Comma 3 2 4 8 2 2" xfId="14823"/>
    <cellStyle name="Comma 3 2 4 8 2 2 2" xfId="31029"/>
    <cellStyle name="Comma 3 2 4 8 2 3" xfId="23520"/>
    <cellStyle name="Comma 3 2 4 8 3" xfId="8947"/>
    <cellStyle name="Comma 3 2 4 8 3 2" xfId="16442"/>
    <cellStyle name="Comma 3 2 4 8 3 2 2" xfId="32648"/>
    <cellStyle name="Comma 3 2 4 8 3 3" xfId="25153"/>
    <cellStyle name="Comma 3 2 4 8 4" xfId="11215"/>
    <cellStyle name="Comma 3 2 4 8 4 2" xfId="27421"/>
    <cellStyle name="Comma 3 2 4 8 5" xfId="17183"/>
    <cellStyle name="Comma 3 2 4 8 5 2" xfId="33315"/>
    <cellStyle name="Comma 3 2 4 8 6" xfId="19812"/>
    <cellStyle name="Comma 3 2 4 9" xfId="3378"/>
    <cellStyle name="Comma 3 2 4 9 2" xfId="5510"/>
    <cellStyle name="Comma 3 2 4 9 2 2" xfId="21716"/>
    <cellStyle name="Comma 3 2 4 9 3" xfId="17184"/>
    <cellStyle name="Comma 3 2 4 9 3 2" xfId="33316"/>
    <cellStyle name="Comma 3 2 4 9 4" xfId="19598"/>
    <cellStyle name="Comma 3 2 5" xfId="1613"/>
    <cellStyle name="Comma 3 2 5 10" xfId="4076"/>
    <cellStyle name="Comma 3 2 5 10 2" xfId="7746"/>
    <cellStyle name="Comma 3 2 5 10 2 2" xfId="15253"/>
    <cellStyle name="Comma 3 2 5 10 2 2 2" xfId="31459"/>
    <cellStyle name="Comma 3 2 5 10 2 3" xfId="23952"/>
    <cellStyle name="Comma 3 2 5 10 3" xfId="9217"/>
    <cellStyle name="Comma 3 2 5 10 3 2" xfId="16683"/>
    <cellStyle name="Comma 3 2 5 10 3 2 2" xfId="32889"/>
    <cellStyle name="Comma 3 2 5 10 3 3" xfId="25423"/>
    <cellStyle name="Comma 3 2 5 10 4" xfId="11639"/>
    <cellStyle name="Comma 3 2 5 10 4 2" xfId="27845"/>
    <cellStyle name="Comma 3 2 5 10 5" xfId="17186"/>
    <cellStyle name="Comma 3 2 5 10 5 2" xfId="33318"/>
    <cellStyle name="Comma 3 2 5 10 6" xfId="20282"/>
    <cellStyle name="Comma 3 2 5 11" xfId="4501"/>
    <cellStyle name="Comma 3 2 5 11 2" xfId="8171"/>
    <cellStyle name="Comma 3 2 5 11 2 2" xfId="15678"/>
    <cellStyle name="Comma 3 2 5 11 2 2 2" xfId="31884"/>
    <cellStyle name="Comma 3 2 5 11 2 3" xfId="24377"/>
    <cellStyle name="Comma 3 2 5 11 3" xfId="8982"/>
    <cellStyle name="Comma 3 2 5 11 3 2" xfId="16476"/>
    <cellStyle name="Comma 3 2 5 11 3 2 2" xfId="32682"/>
    <cellStyle name="Comma 3 2 5 11 3 3" xfId="25188"/>
    <cellStyle name="Comma 3 2 5 11 4" xfId="12064"/>
    <cellStyle name="Comma 3 2 5 11 4 2" xfId="28270"/>
    <cellStyle name="Comma 3 2 5 11 5" xfId="17187"/>
    <cellStyle name="Comma 3 2 5 11 5 2" xfId="33319"/>
    <cellStyle name="Comma 3 2 5 11 6" xfId="20707"/>
    <cellStyle name="Comma 3 2 5 12" xfId="4928"/>
    <cellStyle name="Comma 3 2 5 12 2" xfId="8594"/>
    <cellStyle name="Comma 3 2 5 12 2 2" xfId="16101"/>
    <cellStyle name="Comma 3 2 5 12 2 2 2" xfId="32307"/>
    <cellStyle name="Comma 3 2 5 12 2 3" xfId="24800"/>
    <cellStyle name="Comma 3 2 5 12 3" xfId="12486"/>
    <cellStyle name="Comma 3 2 5 12 3 2" xfId="28692"/>
    <cellStyle name="Comma 3 2 5 12 4" xfId="21134"/>
    <cellStyle name="Comma 3 2 5 13" xfId="5574"/>
    <cellStyle name="Comma 3 2 5 13 2" xfId="13091"/>
    <cellStyle name="Comma 3 2 5 13 2 2" xfId="29297"/>
    <cellStyle name="Comma 3 2 5 13 3" xfId="21780"/>
    <cellStyle name="Comma 3 2 5 14" xfId="9527"/>
    <cellStyle name="Comma 3 2 5 14 2" xfId="25733"/>
    <cellStyle name="Comma 3 2 5 15" xfId="17185"/>
    <cellStyle name="Comma 3 2 5 15 2" xfId="33317"/>
    <cellStyle name="Comma 3 2 5 16" xfId="18052"/>
    <cellStyle name="Comma 3 2 5 2" xfId="1744"/>
    <cellStyle name="Comma 3 2 5 2 10" xfId="5613"/>
    <cellStyle name="Comma 3 2 5 2 10 2" xfId="13128"/>
    <cellStyle name="Comma 3 2 5 2 10 2 2" xfId="29334"/>
    <cellStyle name="Comma 3 2 5 2 10 3" xfId="21819"/>
    <cellStyle name="Comma 3 2 5 2 11" xfId="9541"/>
    <cellStyle name="Comma 3 2 5 2 11 2" xfId="25747"/>
    <cellStyle name="Comma 3 2 5 2 12" xfId="17188"/>
    <cellStyle name="Comma 3 2 5 2 12 2" xfId="33320"/>
    <cellStyle name="Comma 3 2 5 2 13" xfId="18066"/>
    <cellStyle name="Comma 3 2 5 2 2" xfId="1906"/>
    <cellStyle name="Comma 3 2 5 2 2 10" xfId="9686"/>
    <cellStyle name="Comma 3 2 5 2 2 10 2" xfId="25892"/>
    <cellStyle name="Comma 3 2 5 2 2 11" xfId="17189"/>
    <cellStyle name="Comma 3 2 5 2 2 11 2" xfId="33321"/>
    <cellStyle name="Comma 3 2 5 2 2 12" xfId="18212"/>
    <cellStyle name="Comma 3 2 5 2 2 2" xfId="2413"/>
    <cellStyle name="Comma 3 2 5 2 2 2 2" xfId="3260"/>
    <cellStyle name="Comma 3 2 5 2 2 2 2 2" xfId="7042"/>
    <cellStyle name="Comma 3 2 5 2 2 2 2 2 2" xfId="14553"/>
    <cellStyle name="Comma 3 2 5 2 2 2 2 2 2 2" xfId="30759"/>
    <cellStyle name="Comma 3 2 5 2 2 2 2 2 3" xfId="23248"/>
    <cellStyle name="Comma 3 2 5 2 2 2 2 3" xfId="5869"/>
    <cellStyle name="Comma 3 2 5 2 2 2 2 3 2" xfId="13384"/>
    <cellStyle name="Comma 3 2 5 2 2 2 2 3 2 2" xfId="29590"/>
    <cellStyle name="Comma 3 2 5 2 2 2 2 3 3" xfId="22075"/>
    <cellStyle name="Comma 3 2 5 2 2 2 2 4" xfId="10953"/>
    <cellStyle name="Comma 3 2 5 2 2 2 2 4 2" xfId="27159"/>
    <cellStyle name="Comma 3 2 5 2 2 2 2 5" xfId="17191"/>
    <cellStyle name="Comma 3 2 5 2 2 2 2 5 2" xfId="33323"/>
    <cellStyle name="Comma 3 2 5 2 2 2 2 6" xfId="19482"/>
    <cellStyle name="Comma 3 2 5 2 2 2 3" xfId="6197"/>
    <cellStyle name="Comma 3 2 5 2 2 2 3 2" xfId="13709"/>
    <cellStyle name="Comma 3 2 5 2 2 2 3 2 2" xfId="29915"/>
    <cellStyle name="Comma 3 2 5 2 2 2 3 3" xfId="22403"/>
    <cellStyle name="Comma 3 2 5 2 2 2 4" xfId="5478"/>
    <cellStyle name="Comma 3 2 5 2 2 2 4 2" xfId="13016"/>
    <cellStyle name="Comma 3 2 5 2 2 2 4 2 2" xfId="29222"/>
    <cellStyle name="Comma 3 2 5 2 2 2 4 3" xfId="21684"/>
    <cellStyle name="Comma 3 2 5 2 2 2 5" xfId="10109"/>
    <cellStyle name="Comma 3 2 5 2 2 2 5 2" xfId="26315"/>
    <cellStyle name="Comma 3 2 5 2 2 2 6" xfId="17190"/>
    <cellStyle name="Comma 3 2 5 2 2 2 6 2" xfId="33322"/>
    <cellStyle name="Comma 3 2 5 2 2 2 7" xfId="18637"/>
    <cellStyle name="Comma 3 2 5 2 2 3" xfId="2835"/>
    <cellStyle name="Comma 3 2 5 2 2 3 2" xfId="6619"/>
    <cellStyle name="Comma 3 2 5 2 2 3 2 2" xfId="14131"/>
    <cellStyle name="Comma 3 2 5 2 2 3 2 2 2" xfId="30337"/>
    <cellStyle name="Comma 3 2 5 2 2 3 2 3" xfId="22825"/>
    <cellStyle name="Comma 3 2 5 2 2 3 3" xfId="9131"/>
    <cellStyle name="Comma 3 2 5 2 2 3 3 2" xfId="16608"/>
    <cellStyle name="Comma 3 2 5 2 2 3 3 2 2" xfId="32814"/>
    <cellStyle name="Comma 3 2 5 2 2 3 3 3" xfId="25337"/>
    <cellStyle name="Comma 3 2 5 2 2 3 4" xfId="10531"/>
    <cellStyle name="Comma 3 2 5 2 2 3 4 2" xfId="26737"/>
    <cellStyle name="Comma 3 2 5 2 2 3 5" xfId="17192"/>
    <cellStyle name="Comma 3 2 5 2 2 3 5 2" xfId="33324"/>
    <cellStyle name="Comma 3 2 5 2 2 3 6" xfId="19059"/>
    <cellStyle name="Comma 3 2 5 2 2 4" xfId="3766"/>
    <cellStyle name="Comma 3 2 5 2 2 4 2" xfId="7476"/>
    <cellStyle name="Comma 3 2 5 2 2 4 2 2" xfId="14985"/>
    <cellStyle name="Comma 3 2 5 2 2 4 2 2 2" xfId="31191"/>
    <cellStyle name="Comma 3 2 5 2 2 4 2 3" xfId="23682"/>
    <cellStyle name="Comma 3 2 5 2 2 4 3" xfId="9128"/>
    <cellStyle name="Comma 3 2 5 2 2 4 3 2" xfId="16605"/>
    <cellStyle name="Comma 3 2 5 2 2 4 3 2 2" xfId="32811"/>
    <cellStyle name="Comma 3 2 5 2 2 4 3 3" xfId="25334"/>
    <cellStyle name="Comma 3 2 5 2 2 4 4" xfId="11376"/>
    <cellStyle name="Comma 3 2 5 2 2 4 4 2" xfId="27582"/>
    <cellStyle name="Comma 3 2 5 2 2 4 5" xfId="17193"/>
    <cellStyle name="Comma 3 2 5 2 2 4 5 2" xfId="33325"/>
    <cellStyle name="Comma 3 2 5 2 2 4 6" xfId="19977"/>
    <cellStyle name="Comma 3 2 5 2 2 5" xfId="3609"/>
    <cellStyle name="Comma 3 2 5 2 2 5 2" xfId="9074"/>
    <cellStyle name="Comma 3 2 5 2 2 5 2 2" xfId="25280"/>
    <cellStyle name="Comma 3 2 5 2 2 5 3" xfId="17194"/>
    <cellStyle name="Comma 3 2 5 2 2 5 3 2" xfId="33326"/>
    <cellStyle name="Comma 3 2 5 2 2 5 4" xfId="19820"/>
    <cellStyle name="Comma 3 2 5 2 2 6" xfId="4235"/>
    <cellStyle name="Comma 3 2 5 2 2 6 2" xfId="7905"/>
    <cellStyle name="Comma 3 2 5 2 2 6 2 2" xfId="15412"/>
    <cellStyle name="Comma 3 2 5 2 2 6 2 2 2" xfId="31618"/>
    <cellStyle name="Comma 3 2 5 2 2 6 2 3" xfId="24111"/>
    <cellStyle name="Comma 3 2 5 2 2 6 3" xfId="9334"/>
    <cellStyle name="Comma 3 2 5 2 2 6 3 2" xfId="16777"/>
    <cellStyle name="Comma 3 2 5 2 2 6 3 2 2" xfId="32983"/>
    <cellStyle name="Comma 3 2 5 2 2 6 3 3" xfId="25540"/>
    <cellStyle name="Comma 3 2 5 2 2 6 4" xfId="11798"/>
    <cellStyle name="Comma 3 2 5 2 2 6 4 2" xfId="28004"/>
    <cellStyle name="Comma 3 2 5 2 2 6 5" xfId="17195"/>
    <cellStyle name="Comma 3 2 5 2 2 6 5 2" xfId="33327"/>
    <cellStyle name="Comma 3 2 5 2 2 6 6" xfId="20441"/>
    <cellStyle name="Comma 3 2 5 2 2 7" xfId="4660"/>
    <cellStyle name="Comma 3 2 5 2 2 7 2" xfId="8330"/>
    <cellStyle name="Comma 3 2 5 2 2 7 2 2" xfId="15837"/>
    <cellStyle name="Comma 3 2 5 2 2 7 2 2 2" xfId="32043"/>
    <cellStyle name="Comma 3 2 5 2 2 7 2 3" xfId="24536"/>
    <cellStyle name="Comma 3 2 5 2 2 7 3" xfId="5396"/>
    <cellStyle name="Comma 3 2 5 2 2 7 3 2" xfId="12945"/>
    <cellStyle name="Comma 3 2 5 2 2 7 3 2 2" xfId="29151"/>
    <cellStyle name="Comma 3 2 5 2 2 7 3 3" xfId="21602"/>
    <cellStyle name="Comma 3 2 5 2 2 7 4" xfId="12223"/>
    <cellStyle name="Comma 3 2 5 2 2 7 4 2" xfId="28429"/>
    <cellStyle name="Comma 3 2 5 2 2 7 5" xfId="17196"/>
    <cellStyle name="Comma 3 2 5 2 2 7 5 2" xfId="33328"/>
    <cellStyle name="Comma 3 2 5 2 2 7 6" xfId="20866"/>
    <cellStyle name="Comma 3 2 5 2 2 8" xfId="5088"/>
    <cellStyle name="Comma 3 2 5 2 2 8 2" xfId="8753"/>
    <cellStyle name="Comma 3 2 5 2 2 8 2 2" xfId="16260"/>
    <cellStyle name="Comma 3 2 5 2 2 8 2 2 2" xfId="32466"/>
    <cellStyle name="Comma 3 2 5 2 2 8 2 3" xfId="24959"/>
    <cellStyle name="Comma 3 2 5 2 2 8 3" xfId="12645"/>
    <cellStyle name="Comma 3 2 5 2 2 8 3 2" xfId="28851"/>
    <cellStyle name="Comma 3 2 5 2 2 8 4" xfId="21294"/>
    <cellStyle name="Comma 3 2 5 2 2 9" xfId="5759"/>
    <cellStyle name="Comma 3 2 5 2 2 9 2" xfId="13274"/>
    <cellStyle name="Comma 3 2 5 2 2 9 2 2" xfId="29480"/>
    <cellStyle name="Comma 3 2 5 2 2 9 3" xfId="21965"/>
    <cellStyle name="Comma 3 2 5 2 3" xfId="2264"/>
    <cellStyle name="Comma 3 2 5 2 3 2" xfId="3115"/>
    <cellStyle name="Comma 3 2 5 2 3 2 2" xfId="6897"/>
    <cellStyle name="Comma 3 2 5 2 3 2 2 2" xfId="14408"/>
    <cellStyle name="Comma 3 2 5 2 3 2 2 2 2" xfId="30614"/>
    <cellStyle name="Comma 3 2 5 2 3 2 2 3" xfId="23103"/>
    <cellStyle name="Comma 3 2 5 2 3 2 3" xfId="9183"/>
    <cellStyle name="Comma 3 2 5 2 3 2 3 2" xfId="16654"/>
    <cellStyle name="Comma 3 2 5 2 3 2 3 2 2" xfId="32860"/>
    <cellStyle name="Comma 3 2 5 2 3 2 3 3" xfId="25389"/>
    <cellStyle name="Comma 3 2 5 2 3 2 4" xfId="10808"/>
    <cellStyle name="Comma 3 2 5 2 3 2 4 2" xfId="27014"/>
    <cellStyle name="Comma 3 2 5 2 3 2 5" xfId="17198"/>
    <cellStyle name="Comma 3 2 5 2 3 2 5 2" xfId="33330"/>
    <cellStyle name="Comma 3 2 5 2 3 2 6" xfId="19337"/>
    <cellStyle name="Comma 3 2 5 2 3 3" xfId="6052"/>
    <cellStyle name="Comma 3 2 5 2 3 3 2" xfId="13564"/>
    <cellStyle name="Comma 3 2 5 2 3 3 2 2" xfId="29770"/>
    <cellStyle name="Comma 3 2 5 2 3 3 3" xfId="22258"/>
    <cellStyle name="Comma 3 2 5 2 3 4" xfId="8897"/>
    <cellStyle name="Comma 3 2 5 2 3 4 2" xfId="16400"/>
    <cellStyle name="Comma 3 2 5 2 3 4 2 2" xfId="32606"/>
    <cellStyle name="Comma 3 2 5 2 3 4 3" xfId="25103"/>
    <cellStyle name="Comma 3 2 5 2 3 5" xfId="9964"/>
    <cellStyle name="Comma 3 2 5 2 3 5 2" xfId="26170"/>
    <cellStyle name="Comma 3 2 5 2 3 6" xfId="17197"/>
    <cellStyle name="Comma 3 2 5 2 3 6 2" xfId="33329"/>
    <cellStyle name="Comma 3 2 5 2 3 7" xfId="18492"/>
    <cellStyle name="Comma 3 2 5 2 4" xfId="2690"/>
    <cellStyle name="Comma 3 2 5 2 4 2" xfId="6474"/>
    <cellStyle name="Comma 3 2 5 2 4 2 2" xfId="13986"/>
    <cellStyle name="Comma 3 2 5 2 4 2 2 2" xfId="30192"/>
    <cellStyle name="Comma 3 2 5 2 4 2 3" xfId="22680"/>
    <cellStyle name="Comma 3 2 5 2 4 3" xfId="9065"/>
    <cellStyle name="Comma 3 2 5 2 4 3 2" xfId="16547"/>
    <cellStyle name="Comma 3 2 5 2 4 3 2 2" xfId="32753"/>
    <cellStyle name="Comma 3 2 5 2 4 3 3" xfId="25271"/>
    <cellStyle name="Comma 3 2 5 2 4 4" xfId="10386"/>
    <cellStyle name="Comma 3 2 5 2 4 4 2" xfId="26592"/>
    <cellStyle name="Comma 3 2 5 2 4 5" xfId="17199"/>
    <cellStyle name="Comma 3 2 5 2 4 5 2" xfId="33331"/>
    <cellStyle name="Comma 3 2 5 2 4 6" xfId="18914"/>
    <cellStyle name="Comma 3 2 5 2 5" xfId="3620"/>
    <cellStyle name="Comma 3 2 5 2 5 2" xfId="7330"/>
    <cellStyle name="Comma 3 2 5 2 5 2 2" xfId="14839"/>
    <cellStyle name="Comma 3 2 5 2 5 2 2 2" xfId="31045"/>
    <cellStyle name="Comma 3 2 5 2 5 2 3" xfId="23536"/>
    <cellStyle name="Comma 3 2 5 2 5 3" xfId="9006"/>
    <cellStyle name="Comma 3 2 5 2 5 3 2" xfId="16497"/>
    <cellStyle name="Comma 3 2 5 2 5 3 2 2" xfId="32703"/>
    <cellStyle name="Comma 3 2 5 2 5 3 3" xfId="25212"/>
    <cellStyle name="Comma 3 2 5 2 5 4" xfId="11231"/>
    <cellStyle name="Comma 3 2 5 2 5 4 2" xfId="27437"/>
    <cellStyle name="Comma 3 2 5 2 5 5" xfId="17200"/>
    <cellStyle name="Comma 3 2 5 2 5 5 2" xfId="33332"/>
    <cellStyle name="Comma 3 2 5 2 5 6" xfId="19831"/>
    <cellStyle name="Comma 3 2 5 2 6" xfId="3876"/>
    <cellStyle name="Comma 3 2 5 2 6 2" xfId="5534"/>
    <cellStyle name="Comma 3 2 5 2 6 2 2" xfId="21740"/>
    <cellStyle name="Comma 3 2 5 2 6 3" xfId="17201"/>
    <cellStyle name="Comma 3 2 5 2 6 3 2" xfId="33333"/>
    <cellStyle name="Comma 3 2 5 2 6 4" xfId="20087"/>
    <cellStyle name="Comma 3 2 5 2 7" xfId="4090"/>
    <cellStyle name="Comma 3 2 5 2 7 2" xfId="7760"/>
    <cellStyle name="Comma 3 2 5 2 7 2 2" xfId="15267"/>
    <cellStyle name="Comma 3 2 5 2 7 2 2 2" xfId="31473"/>
    <cellStyle name="Comma 3 2 5 2 7 2 3" xfId="23966"/>
    <cellStyle name="Comma 3 2 5 2 7 3" xfId="5466"/>
    <cellStyle name="Comma 3 2 5 2 7 3 2" xfId="13004"/>
    <cellStyle name="Comma 3 2 5 2 7 3 2 2" xfId="29210"/>
    <cellStyle name="Comma 3 2 5 2 7 3 3" xfId="21672"/>
    <cellStyle name="Comma 3 2 5 2 7 4" xfId="11653"/>
    <cellStyle name="Comma 3 2 5 2 7 4 2" xfId="27859"/>
    <cellStyle name="Comma 3 2 5 2 7 5" xfId="17202"/>
    <cellStyle name="Comma 3 2 5 2 7 5 2" xfId="33334"/>
    <cellStyle name="Comma 3 2 5 2 7 6" xfId="20296"/>
    <cellStyle name="Comma 3 2 5 2 8" xfId="4515"/>
    <cellStyle name="Comma 3 2 5 2 8 2" xfId="8185"/>
    <cellStyle name="Comma 3 2 5 2 8 2 2" xfId="15692"/>
    <cellStyle name="Comma 3 2 5 2 8 2 2 2" xfId="31898"/>
    <cellStyle name="Comma 3 2 5 2 8 2 3" xfId="24391"/>
    <cellStyle name="Comma 3 2 5 2 8 3" xfId="8924"/>
    <cellStyle name="Comma 3 2 5 2 8 3 2" xfId="16423"/>
    <cellStyle name="Comma 3 2 5 2 8 3 2 2" xfId="32629"/>
    <cellStyle name="Comma 3 2 5 2 8 3 3" xfId="25130"/>
    <cellStyle name="Comma 3 2 5 2 8 4" xfId="12078"/>
    <cellStyle name="Comma 3 2 5 2 8 4 2" xfId="28284"/>
    <cellStyle name="Comma 3 2 5 2 8 5" xfId="17203"/>
    <cellStyle name="Comma 3 2 5 2 8 5 2" xfId="33335"/>
    <cellStyle name="Comma 3 2 5 2 8 6" xfId="20721"/>
    <cellStyle name="Comma 3 2 5 2 9" xfId="4942"/>
    <cellStyle name="Comma 3 2 5 2 9 2" xfId="8608"/>
    <cellStyle name="Comma 3 2 5 2 9 2 2" xfId="16115"/>
    <cellStyle name="Comma 3 2 5 2 9 2 2 2" xfId="32321"/>
    <cellStyle name="Comma 3 2 5 2 9 2 3" xfId="24814"/>
    <cellStyle name="Comma 3 2 5 2 9 3" xfId="12500"/>
    <cellStyle name="Comma 3 2 5 2 9 3 2" xfId="28706"/>
    <cellStyle name="Comma 3 2 5 2 9 4" xfId="21148"/>
    <cellStyle name="Comma 3 2 5 3" xfId="1762"/>
    <cellStyle name="Comma 3 2 5 3 10" xfId="5627"/>
    <cellStyle name="Comma 3 2 5 3 10 2" xfId="13142"/>
    <cellStyle name="Comma 3 2 5 3 10 2 2" xfId="29348"/>
    <cellStyle name="Comma 3 2 5 3 10 3" xfId="21833"/>
    <cellStyle name="Comma 3 2 5 3 11" xfId="9555"/>
    <cellStyle name="Comma 3 2 5 3 11 2" xfId="25761"/>
    <cellStyle name="Comma 3 2 5 3 12" xfId="17204"/>
    <cellStyle name="Comma 3 2 5 3 12 2" xfId="33336"/>
    <cellStyle name="Comma 3 2 5 3 13" xfId="18080"/>
    <cellStyle name="Comma 3 2 5 3 2" xfId="1907"/>
    <cellStyle name="Comma 3 2 5 3 2 10" xfId="9687"/>
    <cellStyle name="Comma 3 2 5 3 2 10 2" xfId="25893"/>
    <cellStyle name="Comma 3 2 5 3 2 11" xfId="17205"/>
    <cellStyle name="Comma 3 2 5 3 2 11 2" xfId="33337"/>
    <cellStyle name="Comma 3 2 5 3 2 12" xfId="18213"/>
    <cellStyle name="Comma 3 2 5 3 2 2" xfId="2414"/>
    <cellStyle name="Comma 3 2 5 3 2 2 2" xfId="3261"/>
    <cellStyle name="Comma 3 2 5 3 2 2 2 2" xfId="7043"/>
    <cellStyle name="Comma 3 2 5 3 2 2 2 2 2" xfId="14554"/>
    <cellStyle name="Comma 3 2 5 3 2 2 2 2 2 2" xfId="30760"/>
    <cellStyle name="Comma 3 2 5 3 2 2 2 2 3" xfId="23249"/>
    <cellStyle name="Comma 3 2 5 3 2 2 2 3" xfId="8878"/>
    <cellStyle name="Comma 3 2 5 3 2 2 2 3 2" xfId="16382"/>
    <cellStyle name="Comma 3 2 5 3 2 2 2 3 2 2" xfId="32588"/>
    <cellStyle name="Comma 3 2 5 3 2 2 2 3 3" xfId="25084"/>
    <cellStyle name="Comma 3 2 5 3 2 2 2 4" xfId="10954"/>
    <cellStyle name="Comma 3 2 5 3 2 2 2 4 2" xfId="27160"/>
    <cellStyle name="Comma 3 2 5 3 2 2 2 5" xfId="17207"/>
    <cellStyle name="Comma 3 2 5 3 2 2 2 5 2" xfId="33339"/>
    <cellStyle name="Comma 3 2 5 3 2 2 2 6" xfId="19483"/>
    <cellStyle name="Comma 3 2 5 3 2 2 3" xfId="6198"/>
    <cellStyle name="Comma 3 2 5 3 2 2 3 2" xfId="13710"/>
    <cellStyle name="Comma 3 2 5 3 2 2 3 2 2" xfId="29916"/>
    <cellStyle name="Comma 3 2 5 3 2 2 3 3" xfId="22404"/>
    <cellStyle name="Comma 3 2 5 3 2 2 4" xfId="9168"/>
    <cellStyle name="Comma 3 2 5 3 2 2 4 2" xfId="16642"/>
    <cellStyle name="Comma 3 2 5 3 2 2 4 2 2" xfId="32848"/>
    <cellStyle name="Comma 3 2 5 3 2 2 4 3" xfId="25374"/>
    <cellStyle name="Comma 3 2 5 3 2 2 5" xfId="10110"/>
    <cellStyle name="Comma 3 2 5 3 2 2 5 2" xfId="26316"/>
    <cellStyle name="Comma 3 2 5 3 2 2 6" xfId="17206"/>
    <cellStyle name="Comma 3 2 5 3 2 2 6 2" xfId="33338"/>
    <cellStyle name="Comma 3 2 5 3 2 2 7" xfId="18638"/>
    <cellStyle name="Comma 3 2 5 3 2 3" xfId="2836"/>
    <cellStyle name="Comma 3 2 5 3 2 3 2" xfId="6620"/>
    <cellStyle name="Comma 3 2 5 3 2 3 2 2" xfId="14132"/>
    <cellStyle name="Comma 3 2 5 3 2 3 2 2 2" xfId="30338"/>
    <cellStyle name="Comma 3 2 5 3 2 3 2 3" xfId="22826"/>
    <cellStyle name="Comma 3 2 5 3 2 3 3" xfId="5491"/>
    <cellStyle name="Comma 3 2 5 3 2 3 3 2" xfId="13026"/>
    <cellStyle name="Comma 3 2 5 3 2 3 3 2 2" xfId="29232"/>
    <cellStyle name="Comma 3 2 5 3 2 3 3 3" xfId="21697"/>
    <cellStyle name="Comma 3 2 5 3 2 3 4" xfId="10532"/>
    <cellStyle name="Comma 3 2 5 3 2 3 4 2" xfId="26738"/>
    <cellStyle name="Comma 3 2 5 3 2 3 5" xfId="17208"/>
    <cellStyle name="Comma 3 2 5 3 2 3 5 2" xfId="33340"/>
    <cellStyle name="Comma 3 2 5 3 2 3 6" xfId="19060"/>
    <cellStyle name="Comma 3 2 5 3 2 4" xfId="3767"/>
    <cellStyle name="Comma 3 2 5 3 2 4 2" xfId="7477"/>
    <cellStyle name="Comma 3 2 5 3 2 4 2 2" xfId="14986"/>
    <cellStyle name="Comma 3 2 5 3 2 4 2 2 2" xfId="31192"/>
    <cellStyle name="Comma 3 2 5 3 2 4 2 3" xfId="23683"/>
    <cellStyle name="Comma 3 2 5 3 2 4 3" xfId="9082"/>
    <cellStyle name="Comma 3 2 5 3 2 4 3 2" xfId="16562"/>
    <cellStyle name="Comma 3 2 5 3 2 4 3 2 2" xfId="32768"/>
    <cellStyle name="Comma 3 2 5 3 2 4 3 3" xfId="25288"/>
    <cellStyle name="Comma 3 2 5 3 2 4 4" xfId="11377"/>
    <cellStyle name="Comma 3 2 5 3 2 4 4 2" xfId="27583"/>
    <cellStyle name="Comma 3 2 5 3 2 4 5" xfId="17209"/>
    <cellStyle name="Comma 3 2 5 3 2 4 5 2" xfId="33341"/>
    <cellStyle name="Comma 3 2 5 3 2 4 6" xfId="19978"/>
    <cellStyle name="Comma 3 2 5 3 2 5" xfId="3579"/>
    <cellStyle name="Comma 3 2 5 3 2 5 2" xfId="5565"/>
    <cellStyle name="Comma 3 2 5 3 2 5 2 2" xfId="21771"/>
    <cellStyle name="Comma 3 2 5 3 2 5 3" xfId="17210"/>
    <cellStyle name="Comma 3 2 5 3 2 5 3 2" xfId="33342"/>
    <cellStyle name="Comma 3 2 5 3 2 5 4" xfId="19792"/>
    <cellStyle name="Comma 3 2 5 3 2 6" xfId="4236"/>
    <cellStyle name="Comma 3 2 5 3 2 6 2" xfId="7906"/>
    <cellStyle name="Comma 3 2 5 3 2 6 2 2" xfId="15413"/>
    <cellStyle name="Comma 3 2 5 3 2 6 2 2 2" xfId="31619"/>
    <cellStyle name="Comma 3 2 5 3 2 6 2 3" xfId="24112"/>
    <cellStyle name="Comma 3 2 5 3 2 6 3" xfId="9170"/>
    <cellStyle name="Comma 3 2 5 3 2 6 3 2" xfId="16644"/>
    <cellStyle name="Comma 3 2 5 3 2 6 3 2 2" xfId="32850"/>
    <cellStyle name="Comma 3 2 5 3 2 6 3 3" xfId="25376"/>
    <cellStyle name="Comma 3 2 5 3 2 6 4" xfId="11799"/>
    <cellStyle name="Comma 3 2 5 3 2 6 4 2" xfId="28005"/>
    <cellStyle name="Comma 3 2 5 3 2 6 5" xfId="17211"/>
    <cellStyle name="Comma 3 2 5 3 2 6 5 2" xfId="33343"/>
    <cellStyle name="Comma 3 2 5 3 2 6 6" xfId="20442"/>
    <cellStyle name="Comma 3 2 5 3 2 7" xfId="4661"/>
    <cellStyle name="Comma 3 2 5 3 2 7 2" xfId="8331"/>
    <cellStyle name="Comma 3 2 5 3 2 7 2 2" xfId="15838"/>
    <cellStyle name="Comma 3 2 5 3 2 7 2 2 2" xfId="32044"/>
    <cellStyle name="Comma 3 2 5 3 2 7 2 3" xfId="24537"/>
    <cellStyle name="Comma 3 2 5 3 2 7 3" xfId="5526"/>
    <cellStyle name="Comma 3 2 5 3 2 7 3 2" xfId="13052"/>
    <cellStyle name="Comma 3 2 5 3 2 7 3 2 2" xfId="29258"/>
    <cellStyle name="Comma 3 2 5 3 2 7 3 3" xfId="21732"/>
    <cellStyle name="Comma 3 2 5 3 2 7 4" xfId="12224"/>
    <cellStyle name="Comma 3 2 5 3 2 7 4 2" xfId="28430"/>
    <cellStyle name="Comma 3 2 5 3 2 7 5" xfId="17212"/>
    <cellStyle name="Comma 3 2 5 3 2 7 5 2" xfId="33344"/>
    <cellStyle name="Comma 3 2 5 3 2 7 6" xfId="20867"/>
    <cellStyle name="Comma 3 2 5 3 2 8" xfId="5089"/>
    <cellStyle name="Comma 3 2 5 3 2 8 2" xfId="8754"/>
    <cellStyle name="Comma 3 2 5 3 2 8 2 2" xfId="16261"/>
    <cellStyle name="Comma 3 2 5 3 2 8 2 2 2" xfId="32467"/>
    <cellStyle name="Comma 3 2 5 3 2 8 2 3" xfId="24960"/>
    <cellStyle name="Comma 3 2 5 3 2 8 3" xfId="12646"/>
    <cellStyle name="Comma 3 2 5 3 2 8 3 2" xfId="28852"/>
    <cellStyle name="Comma 3 2 5 3 2 8 4" xfId="21295"/>
    <cellStyle name="Comma 3 2 5 3 2 9" xfId="5760"/>
    <cellStyle name="Comma 3 2 5 3 2 9 2" xfId="13275"/>
    <cellStyle name="Comma 3 2 5 3 2 9 2 2" xfId="29481"/>
    <cellStyle name="Comma 3 2 5 3 2 9 3" xfId="21966"/>
    <cellStyle name="Comma 3 2 5 3 3" xfId="2280"/>
    <cellStyle name="Comma 3 2 5 3 3 2" xfId="3129"/>
    <cellStyle name="Comma 3 2 5 3 3 2 2" xfId="6911"/>
    <cellStyle name="Comma 3 2 5 3 3 2 2 2" xfId="14422"/>
    <cellStyle name="Comma 3 2 5 3 3 2 2 2 2" xfId="30628"/>
    <cellStyle name="Comma 3 2 5 3 3 2 2 3" xfId="23117"/>
    <cellStyle name="Comma 3 2 5 3 3 2 3" xfId="9336"/>
    <cellStyle name="Comma 3 2 5 3 3 2 3 2" xfId="16779"/>
    <cellStyle name="Comma 3 2 5 3 3 2 3 2 2" xfId="32985"/>
    <cellStyle name="Comma 3 2 5 3 3 2 3 3" xfId="25542"/>
    <cellStyle name="Comma 3 2 5 3 3 2 4" xfId="10822"/>
    <cellStyle name="Comma 3 2 5 3 3 2 4 2" xfId="27028"/>
    <cellStyle name="Comma 3 2 5 3 3 2 5" xfId="17214"/>
    <cellStyle name="Comma 3 2 5 3 3 2 5 2" xfId="33346"/>
    <cellStyle name="Comma 3 2 5 3 3 2 6" xfId="19351"/>
    <cellStyle name="Comma 3 2 5 3 3 3" xfId="6066"/>
    <cellStyle name="Comma 3 2 5 3 3 3 2" xfId="13578"/>
    <cellStyle name="Comma 3 2 5 3 3 3 2 2" xfId="29784"/>
    <cellStyle name="Comma 3 2 5 3 3 3 3" xfId="22272"/>
    <cellStyle name="Comma 3 2 5 3 3 4" xfId="9042"/>
    <cellStyle name="Comma 3 2 5 3 3 4 2" xfId="16531"/>
    <cellStyle name="Comma 3 2 5 3 3 4 2 2" xfId="32737"/>
    <cellStyle name="Comma 3 2 5 3 3 4 3" xfId="25248"/>
    <cellStyle name="Comma 3 2 5 3 3 5" xfId="9978"/>
    <cellStyle name="Comma 3 2 5 3 3 5 2" xfId="26184"/>
    <cellStyle name="Comma 3 2 5 3 3 6" xfId="17213"/>
    <cellStyle name="Comma 3 2 5 3 3 6 2" xfId="33345"/>
    <cellStyle name="Comma 3 2 5 3 3 7" xfId="18506"/>
    <cellStyle name="Comma 3 2 5 3 4" xfId="2704"/>
    <cellStyle name="Comma 3 2 5 3 4 2" xfId="6488"/>
    <cellStyle name="Comma 3 2 5 3 4 2 2" xfId="14000"/>
    <cellStyle name="Comma 3 2 5 3 4 2 2 2" xfId="30206"/>
    <cellStyle name="Comma 3 2 5 3 4 2 3" xfId="22694"/>
    <cellStyle name="Comma 3 2 5 3 4 3" xfId="5235"/>
    <cellStyle name="Comma 3 2 5 3 4 3 2" xfId="12786"/>
    <cellStyle name="Comma 3 2 5 3 4 3 2 2" xfId="28992"/>
    <cellStyle name="Comma 3 2 5 3 4 3 3" xfId="21441"/>
    <cellStyle name="Comma 3 2 5 3 4 4" xfId="10400"/>
    <cellStyle name="Comma 3 2 5 3 4 4 2" xfId="26606"/>
    <cellStyle name="Comma 3 2 5 3 4 5" xfId="17215"/>
    <cellStyle name="Comma 3 2 5 3 4 5 2" xfId="33347"/>
    <cellStyle name="Comma 3 2 5 3 4 6" xfId="18928"/>
    <cellStyle name="Comma 3 2 5 3 5" xfId="3634"/>
    <cellStyle name="Comma 3 2 5 3 5 2" xfId="7344"/>
    <cellStyle name="Comma 3 2 5 3 5 2 2" xfId="14853"/>
    <cellStyle name="Comma 3 2 5 3 5 2 2 2" xfId="31059"/>
    <cellStyle name="Comma 3 2 5 3 5 2 3" xfId="23550"/>
    <cellStyle name="Comma 3 2 5 3 5 3" xfId="5652"/>
    <cellStyle name="Comma 3 2 5 3 5 3 2" xfId="13167"/>
    <cellStyle name="Comma 3 2 5 3 5 3 2 2" xfId="29373"/>
    <cellStyle name="Comma 3 2 5 3 5 3 3" xfId="21858"/>
    <cellStyle name="Comma 3 2 5 3 5 4" xfId="11245"/>
    <cellStyle name="Comma 3 2 5 3 5 4 2" xfId="27451"/>
    <cellStyle name="Comma 3 2 5 3 5 5" xfId="17216"/>
    <cellStyle name="Comma 3 2 5 3 5 5 2" xfId="33348"/>
    <cellStyle name="Comma 3 2 5 3 5 6" xfId="19845"/>
    <cellStyle name="Comma 3 2 5 3 6" xfId="3558"/>
    <cellStyle name="Comma 3 2 5 3 6 2" xfId="5224"/>
    <cellStyle name="Comma 3 2 5 3 6 2 2" xfId="21430"/>
    <cellStyle name="Comma 3 2 5 3 6 3" xfId="17217"/>
    <cellStyle name="Comma 3 2 5 3 6 3 2" xfId="33349"/>
    <cellStyle name="Comma 3 2 5 3 6 4" xfId="19773"/>
    <cellStyle name="Comma 3 2 5 3 7" xfId="4104"/>
    <cellStyle name="Comma 3 2 5 3 7 2" xfId="7774"/>
    <cellStyle name="Comma 3 2 5 3 7 2 2" xfId="15281"/>
    <cellStyle name="Comma 3 2 5 3 7 2 2 2" xfId="31487"/>
    <cellStyle name="Comma 3 2 5 3 7 2 3" xfId="23980"/>
    <cellStyle name="Comma 3 2 5 3 7 3" xfId="9163"/>
    <cellStyle name="Comma 3 2 5 3 7 3 2" xfId="16637"/>
    <cellStyle name="Comma 3 2 5 3 7 3 2 2" xfId="32843"/>
    <cellStyle name="Comma 3 2 5 3 7 3 3" xfId="25369"/>
    <cellStyle name="Comma 3 2 5 3 7 4" xfId="11667"/>
    <cellStyle name="Comma 3 2 5 3 7 4 2" xfId="27873"/>
    <cellStyle name="Comma 3 2 5 3 7 5" xfId="17218"/>
    <cellStyle name="Comma 3 2 5 3 7 5 2" xfId="33350"/>
    <cellStyle name="Comma 3 2 5 3 7 6" xfId="20310"/>
    <cellStyle name="Comma 3 2 5 3 8" xfId="4529"/>
    <cellStyle name="Comma 3 2 5 3 8 2" xfId="8199"/>
    <cellStyle name="Comma 3 2 5 3 8 2 2" xfId="15706"/>
    <cellStyle name="Comma 3 2 5 3 8 2 2 2" xfId="31912"/>
    <cellStyle name="Comma 3 2 5 3 8 2 3" xfId="24405"/>
    <cellStyle name="Comma 3 2 5 3 8 3" xfId="9199"/>
    <cellStyle name="Comma 3 2 5 3 8 3 2" xfId="16669"/>
    <cellStyle name="Comma 3 2 5 3 8 3 2 2" xfId="32875"/>
    <cellStyle name="Comma 3 2 5 3 8 3 3" xfId="25405"/>
    <cellStyle name="Comma 3 2 5 3 8 4" xfId="12092"/>
    <cellStyle name="Comma 3 2 5 3 8 4 2" xfId="28298"/>
    <cellStyle name="Comma 3 2 5 3 8 5" xfId="17219"/>
    <cellStyle name="Comma 3 2 5 3 8 5 2" xfId="33351"/>
    <cellStyle name="Comma 3 2 5 3 8 6" xfId="20735"/>
    <cellStyle name="Comma 3 2 5 3 9" xfId="4956"/>
    <cellStyle name="Comma 3 2 5 3 9 2" xfId="8622"/>
    <cellStyle name="Comma 3 2 5 3 9 2 2" xfId="16129"/>
    <cellStyle name="Comma 3 2 5 3 9 2 2 2" xfId="32335"/>
    <cellStyle name="Comma 3 2 5 3 9 2 3" xfId="24828"/>
    <cellStyle name="Comma 3 2 5 3 9 3" xfId="12514"/>
    <cellStyle name="Comma 3 2 5 3 9 3 2" xfId="28720"/>
    <cellStyle name="Comma 3 2 5 3 9 4" xfId="21162"/>
    <cellStyle name="Comma 3 2 5 4" xfId="1780"/>
    <cellStyle name="Comma 3 2 5 4 10" xfId="5641"/>
    <cellStyle name="Comma 3 2 5 4 10 2" xfId="13156"/>
    <cellStyle name="Comma 3 2 5 4 10 2 2" xfId="29362"/>
    <cellStyle name="Comma 3 2 5 4 10 3" xfId="21847"/>
    <cellStyle name="Comma 3 2 5 4 11" xfId="9569"/>
    <cellStyle name="Comma 3 2 5 4 11 2" xfId="25775"/>
    <cellStyle name="Comma 3 2 5 4 12" xfId="17220"/>
    <cellStyle name="Comma 3 2 5 4 12 2" xfId="33352"/>
    <cellStyle name="Comma 3 2 5 4 13" xfId="18094"/>
    <cellStyle name="Comma 3 2 5 4 2" xfId="1908"/>
    <cellStyle name="Comma 3 2 5 4 2 10" xfId="9688"/>
    <cellStyle name="Comma 3 2 5 4 2 10 2" xfId="25894"/>
    <cellStyle name="Comma 3 2 5 4 2 11" xfId="17221"/>
    <cellStyle name="Comma 3 2 5 4 2 11 2" xfId="33353"/>
    <cellStyle name="Comma 3 2 5 4 2 12" xfId="18214"/>
    <cellStyle name="Comma 3 2 5 4 2 2" xfId="2415"/>
    <cellStyle name="Comma 3 2 5 4 2 2 2" xfId="3262"/>
    <cellStyle name="Comma 3 2 5 4 2 2 2 2" xfId="7044"/>
    <cellStyle name="Comma 3 2 5 4 2 2 2 2 2" xfId="14555"/>
    <cellStyle name="Comma 3 2 5 4 2 2 2 2 2 2" xfId="30761"/>
    <cellStyle name="Comma 3 2 5 4 2 2 2 2 3" xfId="23250"/>
    <cellStyle name="Comma 3 2 5 4 2 2 2 3" xfId="9219"/>
    <cellStyle name="Comma 3 2 5 4 2 2 2 3 2" xfId="16684"/>
    <cellStyle name="Comma 3 2 5 4 2 2 2 3 2 2" xfId="32890"/>
    <cellStyle name="Comma 3 2 5 4 2 2 2 3 3" xfId="25425"/>
    <cellStyle name="Comma 3 2 5 4 2 2 2 4" xfId="10955"/>
    <cellStyle name="Comma 3 2 5 4 2 2 2 4 2" xfId="27161"/>
    <cellStyle name="Comma 3 2 5 4 2 2 2 5" xfId="17223"/>
    <cellStyle name="Comma 3 2 5 4 2 2 2 5 2" xfId="33355"/>
    <cellStyle name="Comma 3 2 5 4 2 2 2 6" xfId="19484"/>
    <cellStyle name="Comma 3 2 5 4 2 2 3" xfId="6199"/>
    <cellStyle name="Comma 3 2 5 4 2 2 3 2" xfId="13711"/>
    <cellStyle name="Comma 3 2 5 4 2 2 3 2 2" xfId="29917"/>
    <cellStyle name="Comma 3 2 5 4 2 2 3 3" xfId="22405"/>
    <cellStyle name="Comma 3 2 5 4 2 2 4" xfId="9156"/>
    <cellStyle name="Comma 3 2 5 4 2 2 4 2" xfId="16630"/>
    <cellStyle name="Comma 3 2 5 4 2 2 4 2 2" xfId="32836"/>
    <cellStyle name="Comma 3 2 5 4 2 2 4 3" xfId="25362"/>
    <cellStyle name="Comma 3 2 5 4 2 2 5" xfId="10111"/>
    <cellStyle name="Comma 3 2 5 4 2 2 5 2" xfId="26317"/>
    <cellStyle name="Comma 3 2 5 4 2 2 6" xfId="17222"/>
    <cellStyle name="Comma 3 2 5 4 2 2 6 2" xfId="33354"/>
    <cellStyle name="Comma 3 2 5 4 2 2 7" xfId="18639"/>
    <cellStyle name="Comma 3 2 5 4 2 3" xfId="2837"/>
    <cellStyle name="Comma 3 2 5 4 2 3 2" xfId="6621"/>
    <cellStyle name="Comma 3 2 5 4 2 3 2 2" xfId="14133"/>
    <cellStyle name="Comma 3 2 5 4 2 3 2 2 2" xfId="30339"/>
    <cellStyle name="Comma 3 2 5 4 2 3 2 3" xfId="22827"/>
    <cellStyle name="Comma 3 2 5 4 2 3 3" xfId="9050"/>
    <cellStyle name="Comma 3 2 5 4 2 3 3 2" xfId="16536"/>
    <cellStyle name="Comma 3 2 5 4 2 3 3 2 2" xfId="32742"/>
    <cellStyle name="Comma 3 2 5 4 2 3 3 3" xfId="25256"/>
    <cellStyle name="Comma 3 2 5 4 2 3 4" xfId="10533"/>
    <cellStyle name="Comma 3 2 5 4 2 3 4 2" xfId="26739"/>
    <cellStyle name="Comma 3 2 5 4 2 3 5" xfId="17224"/>
    <cellStyle name="Comma 3 2 5 4 2 3 5 2" xfId="33356"/>
    <cellStyle name="Comma 3 2 5 4 2 3 6" xfId="19061"/>
    <cellStyle name="Comma 3 2 5 4 2 4" xfId="3768"/>
    <cellStyle name="Comma 3 2 5 4 2 4 2" xfId="7478"/>
    <cellStyle name="Comma 3 2 5 4 2 4 2 2" xfId="14987"/>
    <cellStyle name="Comma 3 2 5 4 2 4 2 2 2" xfId="31193"/>
    <cellStyle name="Comma 3 2 5 4 2 4 2 3" xfId="23684"/>
    <cellStyle name="Comma 3 2 5 4 2 4 3" xfId="9029"/>
    <cellStyle name="Comma 3 2 5 4 2 4 3 2" xfId="16518"/>
    <cellStyle name="Comma 3 2 5 4 2 4 3 2 2" xfId="32724"/>
    <cellStyle name="Comma 3 2 5 4 2 4 3 3" xfId="25235"/>
    <cellStyle name="Comma 3 2 5 4 2 4 4" xfId="11378"/>
    <cellStyle name="Comma 3 2 5 4 2 4 4 2" xfId="27584"/>
    <cellStyle name="Comma 3 2 5 4 2 4 5" xfId="17225"/>
    <cellStyle name="Comma 3 2 5 4 2 4 5 2" xfId="33357"/>
    <cellStyle name="Comma 3 2 5 4 2 4 6" xfId="19979"/>
    <cellStyle name="Comma 3 2 5 4 2 5" xfId="3584"/>
    <cellStyle name="Comma 3 2 5 4 2 5 2" xfId="9072"/>
    <cellStyle name="Comma 3 2 5 4 2 5 2 2" xfId="25278"/>
    <cellStyle name="Comma 3 2 5 4 2 5 3" xfId="17226"/>
    <cellStyle name="Comma 3 2 5 4 2 5 3 2" xfId="33358"/>
    <cellStyle name="Comma 3 2 5 4 2 5 4" xfId="19796"/>
    <cellStyle name="Comma 3 2 5 4 2 6" xfId="4237"/>
    <cellStyle name="Comma 3 2 5 4 2 6 2" xfId="7907"/>
    <cellStyle name="Comma 3 2 5 4 2 6 2 2" xfId="15414"/>
    <cellStyle name="Comma 3 2 5 4 2 6 2 2 2" xfId="31620"/>
    <cellStyle name="Comma 3 2 5 4 2 6 2 3" xfId="24113"/>
    <cellStyle name="Comma 3 2 5 4 2 6 3" xfId="5545"/>
    <cellStyle name="Comma 3 2 5 4 2 6 3 2" xfId="13065"/>
    <cellStyle name="Comma 3 2 5 4 2 6 3 2 2" xfId="29271"/>
    <cellStyle name="Comma 3 2 5 4 2 6 3 3" xfId="21751"/>
    <cellStyle name="Comma 3 2 5 4 2 6 4" xfId="11800"/>
    <cellStyle name="Comma 3 2 5 4 2 6 4 2" xfId="28006"/>
    <cellStyle name="Comma 3 2 5 4 2 6 5" xfId="17227"/>
    <cellStyle name="Comma 3 2 5 4 2 6 5 2" xfId="33359"/>
    <cellStyle name="Comma 3 2 5 4 2 6 6" xfId="20443"/>
    <cellStyle name="Comma 3 2 5 4 2 7" xfId="4662"/>
    <cellStyle name="Comma 3 2 5 4 2 7 2" xfId="8332"/>
    <cellStyle name="Comma 3 2 5 4 2 7 2 2" xfId="15839"/>
    <cellStyle name="Comma 3 2 5 4 2 7 2 2 2" xfId="32045"/>
    <cellStyle name="Comma 3 2 5 4 2 7 2 3" xfId="24538"/>
    <cellStyle name="Comma 3 2 5 4 2 7 3" xfId="5241"/>
    <cellStyle name="Comma 3 2 5 4 2 7 3 2" xfId="12791"/>
    <cellStyle name="Comma 3 2 5 4 2 7 3 2 2" xfId="28997"/>
    <cellStyle name="Comma 3 2 5 4 2 7 3 3" xfId="21447"/>
    <cellStyle name="Comma 3 2 5 4 2 7 4" xfId="12225"/>
    <cellStyle name="Comma 3 2 5 4 2 7 4 2" xfId="28431"/>
    <cellStyle name="Comma 3 2 5 4 2 7 5" xfId="17228"/>
    <cellStyle name="Comma 3 2 5 4 2 7 5 2" xfId="33360"/>
    <cellStyle name="Comma 3 2 5 4 2 7 6" xfId="20868"/>
    <cellStyle name="Comma 3 2 5 4 2 8" xfId="5090"/>
    <cellStyle name="Comma 3 2 5 4 2 8 2" xfId="8755"/>
    <cellStyle name="Comma 3 2 5 4 2 8 2 2" xfId="16262"/>
    <cellStyle name="Comma 3 2 5 4 2 8 2 2 2" xfId="32468"/>
    <cellStyle name="Comma 3 2 5 4 2 8 2 3" xfId="24961"/>
    <cellStyle name="Comma 3 2 5 4 2 8 3" xfId="12647"/>
    <cellStyle name="Comma 3 2 5 4 2 8 3 2" xfId="28853"/>
    <cellStyle name="Comma 3 2 5 4 2 8 4" xfId="21296"/>
    <cellStyle name="Comma 3 2 5 4 2 9" xfId="5761"/>
    <cellStyle name="Comma 3 2 5 4 2 9 2" xfId="13276"/>
    <cellStyle name="Comma 3 2 5 4 2 9 2 2" xfId="29482"/>
    <cellStyle name="Comma 3 2 5 4 2 9 3" xfId="21967"/>
    <cellStyle name="Comma 3 2 5 4 3" xfId="2296"/>
    <cellStyle name="Comma 3 2 5 4 3 2" xfId="3143"/>
    <cellStyle name="Comma 3 2 5 4 3 2 2" xfId="6925"/>
    <cellStyle name="Comma 3 2 5 4 3 2 2 2" xfId="14436"/>
    <cellStyle name="Comma 3 2 5 4 3 2 2 2 2" xfId="30642"/>
    <cellStyle name="Comma 3 2 5 4 3 2 2 3" xfId="23131"/>
    <cellStyle name="Comma 3 2 5 4 3 2 3" xfId="9300"/>
    <cellStyle name="Comma 3 2 5 4 3 2 3 2" xfId="16751"/>
    <cellStyle name="Comma 3 2 5 4 3 2 3 2 2" xfId="32957"/>
    <cellStyle name="Comma 3 2 5 4 3 2 3 3" xfId="25506"/>
    <cellStyle name="Comma 3 2 5 4 3 2 4" xfId="10836"/>
    <cellStyle name="Comma 3 2 5 4 3 2 4 2" xfId="27042"/>
    <cellStyle name="Comma 3 2 5 4 3 2 5" xfId="17230"/>
    <cellStyle name="Comma 3 2 5 4 3 2 5 2" xfId="33362"/>
    <cellStyle name="Comma 3 2 5 4 3 2 6" xfId="19365"/>
    <cellStyle name="Comma 3 2 5 4 3 3" xfId="6080"/>
    <cellStyle name="Comma 3 2 5 4 3 3 2" xfId="13592"/>
    <cellStyle name="Comma 3 2 5 4 3 3 2 2" xfId="29798"/>
    <cellStyle name="Comma 3 2 5 4 3 3 3" xfId="22286"/>
    <cellStyle name="Comma 3 2 5 4 3 4" xfId="5205"/>
    <cellStyle name="Comma 3 2 5 4 3 4 2" xfId="12761"/>
    <cellStyle name="Comma 3 2 5 4 3 4 2 2" xfId="28967"/>
    <cellStyle name="Comma 3 2 5 4 3 4 3" xfId="21411"/>
    <cellStyle name="Comma 3 2 5 4 3 5" xfId="9992"/>
    <cellStyle name="Comma 3 2 5 4 3 5 2" xfId="26198"/>
    <cellStyle name="Comma 3 2 5 4 3 6" xfId="17229"/>
    <cellStyle name="Comma 3 2 5 4 3 6 2" xfId="33361"/>
    <cellStyle name="Comma 3 2 5 4 3 7" xfId="18520"/>
    <cellStyle name="Comma 3 2 5 4 4" xfId="2718"/>
    <cellStyle name="Comma 3 2 5 4 4 2" xfId="6502"/>
    <cellStyle name="Comma 3 2 5 4 4 2 2" xfId="14014"/>
    <cellStyle name="Comma 3 2 5 4 4 2 2 2" xfId="30220"/>
    <cellStyle name="Comma 3 2 5 4 4 2 3" xfId="22708"/>
    <cellStyle name="Comma 3 2 5 4 4 3" xfId="9287"/>
    <cellStyle name="Comma 3 2 5 4 4 3 2" xfId="16743"/>
    <cellStyle name="Comma 3 2 5 4 4 3 2 2" xfId="32949"/>
    <cellStyle name="Comma 3 2 5 4 4 3 3" xfId="25493"/>
    <cellStyle name="Comma 3 2 5 4 4 4" xfId="10414"/>
    <cellStyle name="Comma 3 2 5 4 4 4 2" xfId="26620"/>
    <cellStyle name="Comma 3 2 5 4 4 5" xfId="17231"/>
    <cellStyle name="Comma 3 2 5 4 4 5 2" xfId="33363"/>
    <cellStyle name="Comma 3 2 5 4 4 6" xfId="18942"/>
    <cellStyle name="Comma 3 2 5 4 5" xfId="3648"/>
    <cellStyle name="Comma 3 2 5 4 5 2" xfId="7358"/>
    <cellStyle name="Comma 3 2 5 4 5 2 2" xfId="14867"/>
    <cellStyle name="Comma 3 2 5 4 5 2 2 2" xfId="31073"/>
    <cellStyle name="Comma 3 2 5 4 5 2 3" xfId="23564"/>
    <cellStyle name="Comma 3 2 5 4 5 3" xfId="5237"/>
    <cellStyle name="Comma 3 2 5 4 5 3 2" xfId="12788"/>
    <cellStyle name="Comma 3 2 5 4 5 3 2 2" xfId="28994"/>
    <cellStyle name="Comma 3 2 5 4 5 3 3" xfId="21443"/>
    <cellStyle name="Comma 3 2 5 4 5 4" xfId="11259"/>
    <cellStyle name="Comma 3 2 5 4 5 4 2" xfId="27465"/>
    <cellStyle name="Comma 3 2 5 4 5 5" xfId="17232"/>
    <cellStyle name="Comma 3 2 5 4 5 5 2" xfId="33364"/>
    <cellStyle name="Comma 3 2 5 4 5 6" xfId="19859"/>
    <cellStyle name="Comma 3 2 5 4 6" xfId="3894"/>
    <cellStyle name="Comma 3 2 5 4 6 2" xfId="9311"/>
    <cellStyle name="Comma 3 2 5 4 6 2 2" xfId="25517"/>
    <cellStyle name="Comma 3 2 5 4 6 3" xfId="17233"/>
    <cellStyle name="Comma 3 2 5 4 6 3 2" xfId="33365"/>
    <cellStyle name="Comma 3 2 5 4 6 4" xfId="20105"/>
    <cellStyle name="Comma 3 2 5 4 7" xfId="4118"/>
    <cellStyle name="Comma 3 2 5 4 7 2" xfId="7788"/>
    <cellStyle name="Comma 3 2 5 4 7 2 2" xfId="15295"/>
    <cellStyle name="Comma 3 2 5 4 7 2 2 2" xfId="31501"/>
    <cellStyle name="Comma 3 2 5 4 7 2 3" xfId="23994"/>
    <cellStyle name="Comma 3 2 5 4 7 3" xfId="5556"/>
    <cellStyle name="Comma 3 2 5 4 7 3 2" xfId="13075"/>
    <cellStyle name="Comma 3 2 5 4 7 3 2 2" xfId="29281"/>
    <cellStyle name="Comma 3 2 5 4 7 3 3" xfId="21762"/>
    <cellStyle name="Comma 3 2 5 4 7 4" xfId="11681"/>
    <cellStyle name="Comma 3 2 5 4 7 4 2" xfId="27887"/>
    <cellStyle name="Comma 3 2 5 4 7 5" xfId="17234"/>
    <cellStyle name="Comma 3 2 5 4 7 5 2" xfId="33366"/>
    <cellStyle name="Comma 3 2 5 4 7 6" xfId="20324"/>
    <cellStyle name="Comma 3 2 5 4 8" xfId="4543"/>
    <cellStyle name="Comma 3 2 5 4 8 2" xfId="8213"/>
    <cellStyle name="Comma 3 2 5 4 8 2 2" xfId="15720"/>
    <cellStyle name="Comma 3 2 5 4 8 2 2 2" xfId="31926"/>
    <cellStyle name="Comma 3 2 5 4 8 2 3" xfId="24419"/>
    <cellStyle name="Comma 3 2 5 4 8 3" xfId="9169"/>
    <cellStyle name="Comma 3 2 5 4 8 3 2" xfId="16643"/>
    <cellStyle name="Comma 3 2 5 4 8 3 2 2" xfId="32849"/>
    <cellStyle name="Comma 3 2 5 4 8 3 3" xfId="25375"/>
    <cellStyle name="Comma 3 2 5 4 8 4" xfId="12106"/>
    <cellStyle name="Comma 3 2 5 4 8 4 2" xfId="28312"/>
    <cellStyle name="Comma 3 2 5 4 8 5" xfId="17235"/>
    <cellStyle name="Comma 3 2 5 4 8 5 2" xfId="33367"/>
    <cellStyle name="Comma 3 2 5 4 8 6" xfId="20749"/>
    <cellStyle name="Comma 3 2 5 4 9" xfId="4970"/>
    <cellStyle name="Comma 3 2 5 4 9 2" xfId="8636"/>
    <cellStyle name="Comma 3 2 5 4 9 2 2" xfId="16143"/>
    <cellStyle name="Comma 3 2 5 4 9 2 2 2" xfId="32349"/>
    <cellStyle name="Comma 3 2 5 4 9 2 3" xfId="24842"/>
    <cellStyle name="Comma 3 2 5 4 9 3" xfId="12528"/>
    <cellStyle name="Comma 3 2 5 4 9 3 2" xfId="28734"/>
    <cellStyle name="Comma 3 2 5 4 9 4" xfId="21176"/>
    <cellStyle name="Comma 3 2 5 5" xfId="1909"/>
    <cellStyle name="Comma 3 2 5 5 10" xfId="9689"/>
    <cellStyle name="Comma 3 2 5 5 10 2" xfId="25895"/>
    <cellStyle name="Comma 3 2 5 5 11" xfId="17236"/>
    <cellStyle name="Comma 3 2 5 5 11 2" xfId="33368"/>
    <cellStyle name="Comma 3 2 5 5 12" xfId="18215"/>
    <cellStyle name="Comma 3 2 5 5 2" xfId="2416"/>
    <cellStyle name="Comma 3 2 5 5 2 2" xfId="3263"/>
    <cellStyle name="Comma 3 2 5 5 2 2 2" xfId="7045"/>
    <cellStyle name="Comma 3 2 5 5 2 2 2 2" xfId="14556"/>
    <cellStyle name="Comma 3 2 5 5 2 2 2 2 2" xfId="30762"/>
    <cellStyle name="Comma 3 2 5 5 2 2 2 3" xfId="23251"/>
    <cellStyle name="Comma 3 2 5 5 2 2 3" xfId="8970"/>
    <cellStyle name="Comma 3 2 5 5 2 2 3 2" xfId="16464"/>
    <cellStyle name="Comma 3 2 5 5 2 2 3 2 2" xfId="32670"/>
    <cellStyle name="Comma 3 2 5 5 2 2 3 3" xfId="25176"/>
    <cellStyle name="Comma 3 2 5 5 2 2 4" xfId="10956"/>
    <cellStyle name="Comma 3 2 5 5 2 2 4 2" xfId="27162"/>
    <cellStyle name="Comma 3 2 5 5 2 2 5" xfId="17238"/>
    <cellStyle name="Comma 3 2 5 5 2 2 5 2" xfId="33370"/>
    <cellStyle name="Comma 3 2 5 5 2 2 6" xfId="19485"/>
    <cellStyle name="Comma 3 2 5 5 2 3" xfId="6200"/>
    <cellStyle name="Comma 3 2 5 5 2 3 2" xfId="13712"/>
    <cellStyle name="Comma 3 2 5 5 2 3 2 2" xfId="29918"/>
    <cellStyle name="Comma 3 2 5 5 2 3 3" xfId="22406"/>
    <cellStyle name="Comma 3 2 5 5 2 4" xfId="8929"/>
    <cellStyle name="Comma 3 2 5 5 2 4 2" xfId="16428"/>
    <cellStyle name="Comma 3 2 5 5 2 4 2 2" xfId="32634"/>
    <cellStyle name="Comma 3 2 5 5 2 4 3" xfId="25135"/>
    <cellStyle name="Comma 3 2 5 5 2 5" xfId="10112"/>
    <cellStyle name="Comma 3 2 5 5 2 5 2" xfId="26318"/>
    <cellStyle name="Comma 3 2 5 5 2 6" xfId="17237"/>
    <cellStyle name="Comma 3 2 5 5 2 6 2" xfId="33369"/>
    <cellStyle name="Comma 3 2 5 5 2 7" xfId="18640"/>
    <cellStyle name="Comma 3 2 5 5 3" xfId="2838"/>
    <cellStyle name="Comma 3 2 5 5 3 2" xfId="6622"/>
    <cellStyle name="Comma 3 2 5 5 3 2 2" xfId="14134"/>
    <cellStyle name="Comma 3 2 5 5 3 2 2 2" xfId="30340"/>
    <cellStyle name="Comma 3 2 5 5 3 2 3" xfId="22828"/>
    <cellStyle name="Comma 3 2 5 5 3 3" xfId="5543"/>
    <cellStyle name="Comma 3 2 5 5 3 3 2" xfId="13064"/>
    <cellStyle name="Comma 3 2 5 5 3 3 2 2" xfId="29270"/>
    <cellStyle name="Comma 3 2 5 5 3 3 3" xfId="21749"/>
    <cellStyle name="Comma 3 2 5 5 3 4" xfId="10534"/>
    <cellStyle name="Comma 3 2 5 5 3 4 2" xfId="26740"/>
    <cellStyle name="Comma 3 2 5 5 3 5" xfId="17239"/>
    <cellStyle name="Comma 3 2 5 5 3 5 2" xfId="33371"/>
    <cellStyle name="Comma 3 2 5 5 3 6" xfId="19062"/>
    <cellStyle name="Comma 3 2 5 5 4" xfId="3769"/>
    <cellStyle name="Comma 3 2 5 5 4 2" xfId="7479"/>
    <cellStyle name="Comma 3 2 5 5 4 2 2" xfId="14988"/>
    <cellStyle name="Comma 3 2 5 5 4 2 2 2" xfId="31194"/>
    <cellStyle name="Comma 3 2 5 5 4 2 3" xfId="23685"/>
    <cellStyle name="Comma 3 2 5 5 4 3" xfId="9139"/>
    <cellStyle name="Comma 3 2 5 5 4 3 2" xfId="16616"/>
    <cellStyle name="Comma 3 2 5 5 4 3 2 2" xfId="32822"/>
    <cellStyle name="Comma 3 2 5 5 4 3 3" xfId="25345"/>
    <cellStyle name="Comma 3 2 5 5 4 4" xfId="11379"/>
    <cellStyle name="Comma 3 2 5 5 4 4 2" xfId="27585"/>
    <cellStyle name="Comma 3 2 5 5 4 5" xfId="17240"/>
    <cellStyle name="Comma 3 2 5 5 4 5 2" xfId="33372"/>
    <cellStyle name="Comma 3 2 5 5 4 6" xfId="19980"/>
    <cellStyle name="Comma 3 2 5 5 5" xfId="3569"/>
    <cellStyle name="Comma 3 2 5 5 5 2" xfId="9302"/>
    <cellStyle name="Comma 3 2 5 5 5 2 2" xfId="25508"/>
    <cellStyle name="Comma 3 2 5 5 5 3" xfId="17241"/>
    <cellStyle name="Comma 3 2 5 5 5 3 2" xfId="33373"/>
    <cellStyle name="Comma 3 2 5 5 5 4" xfId="19783"/>
    <cellStyle name="Comma 3 2 5 5 6" xfId="4238"/>
    <cellStyle name="Comma 3 2 5 5 6 2" xfId="7908"/>
    <cellStyle name="Comma 3 2 5 5 6 2 2" xfId="15415"/>
    <cellStyle name="Comma 3 2 5 5 6 2 2 2" xfId="31621"/>
    <cellStyle name="Comma 3 2 5 5 6 2 3" xfId="24114"/>
    <cellStyle name="Comma 3 2 5 5 6 3" xfId="8871"/>
    <cellStyle name="Comma 3 2 5 5 6 3 2" xfId="16376"/>
    <cellStyle name="Comma 3 2 5 5 6 3 2 2" xfId="32582"/>
    <cellStyle name="Comma 3 2 5 5 6 3 3" xfId="25077"/>
    <cellStyle name="Comma 3 2 5 5 6 4" xfId="11801"/>
    <cellStyle name="Comma 3 2 5 5 6 4 2" xfId="28007"/>
    <cellStyle name="Comma 3 2 5 5 6 5" xfId="17242"/>
    <cellStyle name="Comma 3 2 5 5 6 5 2" xfId="33374"/>
    <cellStyle name="Comma 3 2 5 5 6 6" xfId="20444"/>
    <cellStyle name="Comma 3 2 5 5 7" xfId="4663"/>
    <cellStyle name="Comma 3 2 5 5 7 2" xfId="8333"/>
    <cellStyle name="Comma 3 2 5 5 7 2 2" xfId="15840"/>
    <cellStyle name="Comma 3 2 5 5 7 2 2 2" xfId="32046"/>
    <cellStyle name="Comma 3 2 5 5 7 2 3" xfId="24539"/>
    <cellStyle name="Comma 3 2 5 5 7 3" xfId="5429"/>
    <cellStyle name="Comma 3 2 5 5 7 3 2" xfId="12972"/>
    <cellStyle name="Comma 3 2 5 5 7 3 2 2" xfId="29178"/>
    <cellStyle name="Comma 3 2 5 5 7 3 3" xfId="21635"/>
    <cellStyle name="Comma 3 2 5 5 7 4" xfId="12226"/>
    <cellStyle name="Comma 3 2 5 5 7 4 2" xfId="28432"/>
    <cellStyle name="Comma 3 2 5 5 7 5" xfId="17243"/>
    <cellStyle name="Comma 3 2 5 5 7 5 2" xfId="33375"/>
    <cellStyle name="Comma 3 2 5 5 7 6" xfId="20869"/>
    <cellStyle name="Comma 3 2 5 5 8" xfId="5091"/>
    <cellStyle name="Comma 3 2 5 5 8 2" xfId="8756"/>
    <cellStyle name="Comma 3 2 5 5 8 2 2" xfId="16263"/>
    <cellStyle name="Comma 3 2 5 5 8 2 2 2" xfId="32469"/>
    <cellStyle name="Comma 3 2 5 5 8 2 3" xfId="24962"/>
    <cellStyle name="Comma 3 2 5 5 8 3" xfId="12648"/>
    <cellStyle name="Comma 3 2 5 5 8 3 2" xfId="28854"/>
    <cellStyle name="Comma 3 2 5 5 8 4" xfId="21297"/>
    <cellStyle name="Comma 3 2 5 5 9" xfId="5762"/>
    <cellStyle name="Comma 3 2 5 5 9 2" xfId="13277"/>
    <cellStyle name="Comma 3 2 5 5 9 2 2" xfId="29483"/>
    <cellStyle name="Comma 3 2 5 5 9 3" xfId="21968"/>
    <cellStyle name="Comma 3 2 5 6" xfId="2193"/>
    <cellStyle name="Comma 3 2 5 6 2" xfId="3101"/>
    <cellStyle name="Comma 3 2 5 6 2 2" xfId="6883"/>
    <cellStyle name="Comma 3 2 5 6 2 2 2" xfId="14394"/>
    <cellStyle name="Comma 3 2 5 6 2 2 2 2" xfId="30600"/>
    <cellStyle name="Comma 3 2 5 6 2 2 3" xfId="23089"/>
    <cellStyle name="Comma 3 2 5 6 2 3" xfId="8985"/>
    <cellStyle name="Comma 3 2 5 6 2 3 2" xfId="16478"/>
    <cellStyle name="Comma 3 2 5 6 2 3 2 2" xfId="32684"/>
    <cellStyle name="Comma 3 2 5 6 2 3 3" xfId="25191"/>
    <cellStyle name="Comma 3 2 5 6 2 4" xfId="10794"/>
    <cellStyle name="Comma 3 2 5 6 2 4 2" xfId="27000"/>
    <cellStyle name="Comma 3 2 5 6 2 5" xfId="17245"/>
    <cellStyle name="Comma 3 2 5 6 2 5 2" xfId="33377"/>
    <cellStyle name="Comma 3 2 5 6 2 6" xfId="19323"/>
    <cellStyle name="Comma 3 2 5 6 3" xfId="6027"/>
    <cellStyle name="Comma 3 2 5 6 3 2" xfId="13541"/>
    <cellStyle name="Comma 3 2 5 6 3 2 2" xfId="29747"/>
    <cellStyle name="Comma 3 2 5 6 3 3" xfId="22233"/>
    <cellStyle name="Comma 3 2 5 6 4" xfId="9066"/>
    <cellStyle name="Comma 3 2 5 6 4 2" xfId="16548"/>
    <cellStyle name="Comma 3 2 5 6 4 2 2" xfId="32754"/>
    <cellStyle name="Comma 3 2 5 6 4 3" xfId="25272"/>
    <cellStyle name="Comma 3 2 5 6 5" xfId="9950"/>
    <cellStyle name="Comma 3 2 5 6 5 2" xfId="26156"/>
    <cellStyle name="Comma 3 2 5 6 6" xfId="17244"/>
    <cellStyle name="Comma 3 2 5 6 6 2" xfId="33376"/>
    <cellStyle name="Comma 3 2 5 6 7" xfId="18478"/>
    <cellStyle name="Comma 3 2 5 7" xfId="2676"/>
    <cellStyle name="Comma 3 2 5 7 2" xfId="6460"/>
    <cellStyle name="Comma 3 2 5 7 2 2" xfId="13972"/>
    <cellStyle name="Comma 3 2 5 7 2 2 2" xfId="30178"/>
    <cellStyle name="Comma 3 2 5 7 2 3" xfId="22666"/>
    <cellStyle name="Comma 3 2 5 7 3" xfId="8864"/>
    <cellStyle name="Comma 3 2 5 7 3 2" xfId="16370"/>
    <cellStyle name="Comma 3 2 5 7 3 2 2" xfId="32576"/>
    <cellStyle name="Comma 3 2 5 7 3 3" xfId="25070"/>
    <cellStyle name="Comma 3 2 5 7 4" xfId="10372"/>
    <cellStyle name="Comma 3 2 5 7 4 2" xfId="26578"/>
    <cellStyle name="Comma 3 2 5 7 5" xfId="17246"/>
    <cellStyle name="Comma 3 2 5 7 5 2" xfId="33378"/>
    <cellStyle name="Comma 3 2 5 7 6" xfId="18900"/>
    <cellStyle name="Comma 3 2 5 8" xfId="3603"/>
    <cellStyle name="Comma 3 2 5 8 2" xfId="7316"/>
    <cellStyle name="Comma 3 2 5 8 2 2" xfId="14825"/>
    <cellStyle name="Comma 3 2 5 8 2 2 2" xfId="31031"/>
    <cellStyle name="Comma 3 2 5 8 2 3" xfId="23522"/>
    <cellStyle name="Comma 3 2 5 8 3" xfId="8990"/>
    <cellStyle name="Comma 3 2 5 8 3 2" xfId="16483"/>
    <cellStyle name="Comma 3 2 5 8 3 2 2" xfId="32689"/>
    <cellStyle name="Comma 3 2 5 8 3 3" xfId="25196"/>
    <cellStyle name="Comma 3 2 5 8 4" xfId="11217"/>
    <cellStyle name="Comma 3 2 5 8 4 2" xfId="27423"/>
    <cellStyle name="Comma 3 2 5 8 5" xfId="17247"/>
    <cellStyle name="Comma 3 2 5 8 5 2" xfId="33379"/>
    <cellStyle name="Comma 3 2 5 8 6" xfId="19814"/>
    <cellStyle name="Comma 3 2 5 9" xfId="3659"/>
    <cellStyle name="Comma 3 2 5 9 2" xfId="5514"/>
    <cellStyle name="Comma 3 2 5 9 2 2" xfId="21720"/>
    <cellStyle name="Comma 3 2 5 9 3" xfId="17248"/>
    <cellStyle name="Comma 3 2 5 9 3 2" xfId="33380"/>
    <cellStyle name="Comma 3 2 5 9 4" xfId="19870"/>
    <cellStyle name="Comma 3 2 6" xfId="1615"/>
    <cellStyle name="Comma 3 2 6 10" xfId="4078"/>
    <cellStyle name="Comma 3 2 6 10 2" xfId="7748"/>
    <cellStyle name="Comma 3 2 6 10 2 2" xfId="15255"/>
    <cellStyle name="Comma 3 2 6 10 2 2 2" xfId="31461"/>
    <cellStyle name="Comma 3 2 6 10 2 3" xfId="23954"/>
    <cellStyle name="Comma 3 2 6 10 3" xfId="5568"/>
    <cellStyle name="Comma 3 2 6 10 3 2" xfId="13085"/>
    <cellStyle name="Comma 3 2 6 10 3 2 2" xfId="29291"/>
    <cellStyle name="Comma 3 2 6 10 3 3" xfId="21774"/>
    <cellStyle name="Comma 3 2 6 10 4" xfId="11641"/>
    <cellStyle name="Comma 3 2 6 10 4 2" xfId="27847"/>
    <cellStyle name="Comma 3 2 6 10 5" xfId="17250"/>
    <cellStyle name="Comma 3 2 6 10 5 2" xfId="33382"/>
    <cellStyle name="Comma 3 2 6 10 6" xfId="20284"/>
    <cellStyle name="Comma 3 2 6 11" xfId="4503"/>
    <cellStyle name="Comma 3 2 6 11 2" xfId="8173"/>
    <cellStyle name="Comma 3 2 6 11 2 2" xfId="15680"/>
    <cellStyle name="Comma 3 2 6 11 2 2 2" xfId="31886"/>
    <cellStyle name="Comma 3 2 6 11 2 3" xfId="24379"/>
    <cellStyle name="Comma 3 2 6 11 3" xfId="9254"/>
    <cellStyle name="Comma 3 2 6 11 3 2" xfId="16714"/>
    <cellStyle name="Comma 3 2 6 11 3 2 2" xfId="32920"/>
    <cellStyle name="Comma 3 2 6 11 3 3" xfId="25460"/>
    <cellStyle name="Comma 3 2 6 11 4" xfId="12066"/>
    <cellStyle name="Comma 3 2 6 11 4 2" xfId="28272"/>
    <cellStyle name="Comma 3 2 6 11 5" xfId="17251"/>
    <cellStyle name="Comma 3 2 6 11 5 2" xfId="33383"/>
    <cellStyle name="Comma 3 2 6 11 6" xfId="20709"/>
    <cellStyle name="Comma 3 2 6 12" xfId="4930"/>
    <cellStyle name="Comma 3 2 6 12 2" xfId="8596"/>
    <cellStyle name="Comma 3 2 6 12 2 2" xfId="16103"/>
    <cellStyle name="Comma 3 2 6 12 2 2 2" xfId="32309"/>
    <cellStyle name="Comma 3 2 6 12 2 3" xfId="24802"/>
    <cellStyle name="Comma 3 2 6 12 3" xfId="12488"/>
    <cellStyle name="Comma 3 2 6 12 3 2" xfId="28694"/>
    <cellStyle name="Comma 3 2 6 12 4" xfId="21136"/>
    <cellStyle name="Comma 3 2 6 13" xfId="5576"/>
    <cellStyle name="Comma 3 2 6 13 2" xfId="13093"/>
    <cellStyle name="Comma 3 2 6 13 2 2" xfId="29299"/>
    <cellStyle name="Comma 3 2 6 13 3" xfId="21782"/>
    <cellStyle name="Comma 3 2 6 14" xfId="9529"/>
    <cellStyle name="Comma 3 2 6 14 2" xfId="25735"/>
    <cellStyle name="Comma 3 2 6 15" xfId="17249"/>
    <cellStyle name="Comma 3 2 6 15 2" xfId="33381"/>
    <cellStyle name="Comma 3 2 6 16" xfId="18054"/>
    <cellStyle name="Comma 3 2 6 2" xfId="1746"/>
    <cellStyle name="Comma 3 2 6 2 10" xfId="5615"/>
    <cellStyle name="Comma 3 2 6 2 10 2" xfId="13130"/>
    <cellStyle name="Comma 3 2 6 2 10 2 2" xfId="29336"/>
    <cellStyle name="Comma 3 2 6 2 10 3" xfId="21821"/>
    <cellStyle name="Comma 3 2 6 2 11" xfId="9543"/>
    <cellStyle name="Comma 3 2 6 2 11 2" xfId="25749"/>
    <cellStyle name="Comma 3 2 6 2 12" xfId="17252"/>
    <cellStyle name="Comma 3 2 6 2 12 2" xfId="33384"/>
    <cellStyle name="Comma 3 2 6 2 13" xfId="18068"/>
    <cellStyle name="Comma 3 2 6 2 2" xfId="1910"/>
    <cellStyle name="Comma 3 2 6 2 2 10" xfId="9690"/>
    <cellStyle name="Comma 3 2 6 2 2 10 2" xfId="25896"/>
    <cellStyle name="Comma 3 2 6 2 2 11" xfId="17253"/>
    <cellStyle name="Comma 3 2 6 2 2 11 2" xfId="33385"/>
    <cellStyle name="Comma 3 2 6 2 2 12" xfId="18216"/>
    <cellStyle name="Comma 3 2 6 2 2 2" xfId="2417"/>
    <cellStyle name="Comma 3 2 6 2 2 2 2" xfId="3264"/>
    <cellStyle name="Comma 3 2 6 2 2 2 2 2" xfId="7046"/>
    <cellStyle name="Comma 3 2 6 2 2 2 2 2 2" xfId="14557"/>
    <cellStyle name="Comma 3 2 6 2 2 2 2 2 2 2" xfId="30763"/>
    <cellStyle name="Comma 3 2 6 2 2 2 2 2 3" xfId="23252"/>
    <cellStyle name="Comma 3 2 6 2 2 2 2 3" xfId="5242"/>
    <cellStyle name="Comma 3 2 6 2 2 2 2 3 2" xfId="12792"/>
    <cellStyle name="Comma 3 2 6 2 2 2 2 3 2 2" xfId="28998"/>
    <cellStyle name="Comma 3 2 6 2 2 2 2 3 3" xfId="21448"/>
    <cellStyle name="Comma 3 2 6 2 2 2 2 4" xfId="10957"/>
    <cellStyle name="Comma 3 2 6 2 2 2 2 4 2" xfId="27163"/>
    <cellStyle name="Comma 3 2 6 2 2 2 2 5" xfId="17255"/>
    <cellStyle name="Comma 3 2 6 2 2 2 2 5 2" xfId="33387"/>
    <cellStyle name="Comma 3 2 6 2 2 2 2 6" xfId="19486"/>
    <cellStyle name="Comma 3 2 6 2 2 2 3" xfId="6201"/>
    <cellStyle name="Comma 3 2 6 2 2 2 3 2" xfId="13713"/>
    <cellStyle name="Comma 3 2 6 2 2 2 3 2 2" xfId="29919"/>
    <cellStyle name="Comma 3 2 6 2 2 2 3 3" xfId="22407"/>
    <cellStyle name="Comma 3 2 6 2 2 2 4" xfId="9045"/>
    <cellStyle name="Comma 3 2 6 2 2 2 4 2" xfId="16532"/>
    <cellStyle name="Comma 3 2 6 2 2 2 4 2 2" xfId="32738"/>
    <cellStyle name="Comma 3 2 6 2 2 2 4 3" xfId="25251"/>
    <cellStyle name="Comma 3 2 6 2 2 2 5" xfId="10113"/>
    <cellStyle name="Comma 3 2 6 2 2 2 5 2" xfId="26319"/>
    <cellStyle name="Comma 3 2 6 2 2 2 6" xfId="17254"/>
    <cellStyle name="Comma 3 2 6 2 2 2 6 2" xfId="33386"/>
    <cellStyle name="Comma 3 2 6 2 2 2 7" xfId="18641"/>
    <cellStyle name="Comma 3 2 6 2 2 3" xfId="2839"/>
    <cellStyle name="Comma 3 2 6 2 2 3 2" xfId="6623"/>
    <cellStyle name="Comma 3 2 6 2 2 3 2 2" xfId="14135"/>
    <cellStyle name="Comma 3 2 6 2 2 3 2 2 2" xfId="30341"/>
    <cellStyle name="Comma 3 2 6 2 2 3 2 3" xfId="22829"/>
    <cellStyle name="Comma 3 2 6 2 2 3 3" xfId="9028"/>
    <cellStyle name="Comma 3 2 6 2 2 3 3 2" xfId="16517"/>
    <cellStyle name="Comma 3 2 6 2 2 3 3 2 2" xfId="32723"/>
    <cellStyle name="Comma 3 2 6 2 2 3 3 3" xfId="25234"/>
    <cellStyle name="Comma 3 2 6 2 2 3 4" xfId="10535"/>
    <cellStyle name="Comma 3 2 6 2 2 3 4 2" xfId="26741"/>
    <cellStyle name="Comma 3 2 6 2 2 3 5" xfId="17256"/>
    <cellStyle name="Comma 3 2 6 2 2 3 5 2" xfId="33388"/>
    <cellStyle name="Comma 3 2 6 2 2 3 6" xfId="19063"/>
    <cellStyle name="Comma 3 2 6 2 2 4" xfId="3770"/>
    <cellStyle name="Comma 3 2 6 2 2 4 2" xfId="7480"/>
    <cellStyle name="Comma 3 2 6 2 2 4 2 2" xfId="14989"/>
    <cellStyle name="Comma 3 2 6 2 2 4 2 2 2" xfId="31195"/>
    <cellStyle name="Comma 3 2 6 2 2 4 2 3" xfId="23686"/>
    <cellStyle name="Comma 3 2 6 2 2 4 3" xfId="5397"/>
    <cellStyle name="Comma 3 2 6 2 2 4 3 2" xfId="12946"/>
    <cellStyle name="Comma 3 2 6 2 2 4 3 2 2" xfId="29152"/>
    <cellStyle name="Comma 3 2 6 2 2 4 3 3" xfId="21603"/>
    <cellStyle name="Comma 3 2 6 2 2 4 4" xfId="11380"/>
    <cellStyle name="Comma 3 2 6 2 2 4 4 2" xfId="27586"/>
    <cellStyle name="Comma 3 2 6 2 2 4 5" xfId="17257"/>
    <cellStyle name="Comma 3 2 6 2 2 4 5 2" xfId="33389"/>
    <cellStyle name="Comma 3 2 6 2 2 4 6" xfId="19981"/>
    <cellStyle name="Comma 3 2 6 2 2 5" xfId="3878"/>
    <cellStyle name="Comma 3 2 6 2 2 5 2" xfId="5536"/>
    <cellStyle name="Comma 3 2 6 2 2 5 2 2" xfId="21742"/>
    <cellStyle name="Comma 3 2 6 2 2 5 3" xfId="17258"/>
    <cellStyle name="Comma 3 2 6 2 2 5 3 2" xfId="33390"/>
    <cellStyle name="Comma 3 2 6 2 2 5 4" xfId="20089"/>
    <cellStyle name="Comma 3 2 6 2 2 6" xfId="4239"/>
    <cellStyle name="Comma 3 2 6 2 2 6 2" xfId="7909"/>
    <cellStyle name="Comma 3 2 6 2 2 6 2 2" xfId="15416"/>
    <cellStyle name="Comma 3 2 6 2 2 6 2 2 2" xfId="31622"/>
    <cellStyle name="Comma 3 2 6 2 2 6 2 3" xfId="24115"/>
    <cellStyle name="Comma 3 2 6 2 2 6 3" xfId="8965"/>
    <cellStyle name="Comma 3 2 6 2 2 6 3 2" xfId="16459"/>
    <cellStyle name="Comma 3 2 6 2 2 6 3 2 2" xfId="32665"/>
    <cellStyle name="Comma 3 2 6 2 2 6 3 3" xfId="25171"/>
    <cellStyle name="Comma 3 2 6 2 2 6 4" xfId="11802"/>
    <cellStyle name="Comma 3 2 6 2 2 6 4 2" xfId="28008"/>
    <cellStyle name="Comma 3 2 6 2 2 6 5" xfId="17259"/>
    <cellStyle name="Comma 3 2 6 2 2 6 5 2" xfId="33391"/>
    <cellStyle name="Comma 3 2 6 2 2 6 6" xfId="20445"/>
    <cellStyle name="Comma 3 2 6 2 2 7" xfId="4664"/>
    <cellStyle name="Comma 3 2 6 2 2 7 2" xfId="8334"/>
    <cellStyle name="Comma 3 2 6 2 2 7 2 2" xfId="15841"/>
    <cellStyle name="Comma 3 2 6 2 2 7 2 2 2" xfId="32047"/>
    <cellStyle name="Comma 3 2 6 2 2 7 2 3" xfId="24540"/>
    <cellStyle name="Comma 3 2 6 2 2 7 3" xfId="9127"/>
    <cellStyle name="Comma 3 2 6 2 2 7 3 2" xfId="16604"/>
    <cellStyle name="Comma 3 2 6 2 2 7 3 2 2" xfId="32810"/>
    <cellStyle name="Comma 3 2 6 2 2 7 3 3" xfId="25333"/>
    <cellStyle name="Comma 3 2 6 2 2 7 4" xfId="12227"/>
    <cellStyle name="Comma 3 2 6 2 2 7 4 2" xfId="28433"/>
    <cellStyle name="Comma 3 2 6 2 2 7 5" xfId="17260"/>
    <cellStyle name="Comma 3 2 6 2 2 7 5 2" xfId="33392"/>
    <cellStyle name="Comma 3 2 6 2 2 7 6" xfId="20870"/>
    <cellStyle name="Comma 3 2 6 2 2 8" xfId="5092"/>
    <cellStyle name="Comma 3 2 6 2 2 8 2" xfId="8757"/>
    <cellStyle name="Comma 3 2 6 2 2 8 2 2" xfId="16264"/>
    <cellStyle name="Comma 3 2 6 2 2 8 2 2 2" xfId="32470"/>
    <cellStyle name="Comma 3 2 6 2 2 8 2 3" xfId="24963"/>
    <cellStyle name="Comma 3 2 6 2 2 8 3" xfId="12649"/>
    <cellStyle name="Comma 3 2 6 2 2 8 3 2" xfId="28855"/>
    <cellStyle name="Comma 3 2 6 2 2 8 4" xfId="21298"/>
    <cellStyle name="Comma 3 2 6 2 2 9" xfId="5763"/>
    <cellStyle name="Comma 3 2 6 2 2 9 2" xfId="13278"/>
    <cellStyle name="Comma 3 2 6 2 2 9 2 2" xfId="29484"/>
    <cellStyle name="Comma 3 2 6 2 2 9 3" xfId="21969"/>
    <cellStyle name="Comma 3 2 6 2 3" xfId="2266"/>
    <cellStyle name="Comma 3 2 6 2 3 2" xfId="3117"/>
    <cellStyle name="Comma 3 2 6 2 3 2 2" xfId="6899"/>
    <cellStyle name="Comma 3 2 6 2 3 2 2 2" xfId="14410"/>
    <cellStyle name="Comma 3 2 6 2 3 2 2 2 2" xfId="30616"/>
    <cellStyle name="Comma 3 2 6 2 3 2 2 3" xfId="23105"/>
    <cellStyle name="Comma 3 2 6 2 3 2 3" xfId="9262"/>
    <cellStyle name="Comma 3 2 6 2 3 2 3 2" xfId="16722"/>
    <cellStyle name="Comma 3 2 6 2 3 2 3 2 2" xfId="32928"/>
    <cellStyle name="Comma 3 2 6 2 3 2 3 3" xfId="25468"/>
    <cellStyle name="Comma 3 2 6 2 3 2 4" xfId="10810"/>
    <cellStyle name="Comma 3 2 6 2 3 2 4 2" xfId="27016"/>
    <cellStyle name="Comma 3 2 6 2 3 2 5" xfId="17262"/>
    <cellStyle name="Comma 3 2 6 2 3 2 5 2" xfId="33394"/>
    <cellStyle name="Comma 3 2 6 2 3 2 6" xfId="19339"/>
    <cellStyle name="Comma 3 2 6 2 3 3" xfId="6054"/>
    <cellStyle name="Comma 3 2 6 2 3 3 2" xfId="13566"/>
    <cellStyle name="Comma 3 2 6 2 3 3 2 2" xfId="29772"/>
    <cellStyle name="Comma 3 2 6 2 3 3 3" xfId="22260"/>
    <cellStyle name="Comma 3 2 6 2 3 4" xfId="5199"/>
    <cellStyle name="Comma 3 2 6 2 3 4 2" xfId="12755"/>
    <cellStyle name="Comma 3 2 6 2 3 4 2 2" xfId="28961"/>
    <cellStyle name="Comma 3 2 6 2 3 4 3" xfId="21405"/>
    <cellStyle name="Comma 3 2 6 2 3 5" xfId="9966"/>
    <cellStyle name="Comma 3 2 6 2 3 5 2" xfId="26172"/>
    <cellStyle name="Comma 3 2 6 2 3 6" xfId="17261"/>
    <cellStyle name="Comma 3 2 6 2 3 6 2" xfId="33393"/>
    <cellStyle name="Comma 3 2 6 2 3 7" xfId="18494"/>
    <cellStyle name="Comma 3 2 6 2 4" xfId="2692"/>
    <cellStyle name="Comma 3 2 6 2 4 2" xfId="6476"/>
    <cellStyle name="Comma 3 2 6 2 4 2 2" xfId="13988"/>
    <cellStyle name="Comma 3 2 6 2 4 2 2 2" xfId="30194"/>
    <cellStyle name="Comma 3 2 6 2 4 2 3" xfId="22682"/>
    <cellStyle name="Comma 3 2 6 2 4 3" xfId="5581"/>
    <cellStyle name="Comma 3 2 6 2 4 3 2" xfId="13097"/>
    <cellStyle name="Comma 3 2 6 2 4 3 2 2" xfId="29303"/>
    <cellStyle name="Comma 3 2 6 2 4 3 3" xfId="21787"/>
    <cellStyle name="Comma 3 2 6 2 4 4" xfId="10388"/>
    <cellStyle name="Comma 3 2 6 2 4 4 2" xfId="26594"/>
    <cellStyle name="Comma 3 2 6 2 4 5" xfId="17263"/>
    <cellStyle name="Comma 3 2 6 2 4 5 2" xfId="33395"/>
    <cellStyle name="Comma 3 2 6 2 4 6" xfId="18916"/>
    <cellStyle name="Comma 3 2 6 2 5" xfId="3622"/>
    <cellStyle name="Comma 3 2 6 2 5 2" xfId="7332"/>
    <cellStyle name="Comma 3 2 6 2 5 2 2" xfId="14841"/>
    <cellStyle name="Comma 3 2 6 2 5 2 2 2" xfId="31047"/>
    <cellStyle name="Comma 3 2 6 2 5 2 3" xfId="23538"/>
    <cellStyle name="Comma 3 2 6 2 5 3" xfId="5451"/>
    <cellStyle name="Comma 3 2 6 2 5 3 2" xfId="12993"/>
    <cellStyle name="Comma 3 2 6 2 5 3 2 2" xfId="29199"/>
    <cellStyle name="Comma 3 2 6 2 5 3 3" xfId="21657"/>
    <cellStyle name="Comma 3 2 6 2 5 4" xfId="11233"/>
    <cellStyle name="Comma 3 2 6 2 5 4 2" xfId="27439"/>
    <cellStyle name="Comma 3 2 6 2 5 5" xfId="17264"/>
    <cellStyle name="Comma 3 2 6 2 5 5 2" xfId="33396"/>
    <cellStyle name="Comma 3 2 6 2 5 6" xfId="19833"/>
    <cellStyle name="Comma 3 2 6 2 6" xfId="3586"/>
    <cellStyle name="Comma 3 2 6 2 6 2" xfId="9294"/>
    <cellStyle name="Comma 3 2 6 2 6 2 2" xfId="25500"/>
    <cellStyle name="Comma 3 2 6 2 6 3" xfId="17265"/>
    <cellStyle name="Comma 3 2 6 2 6 3 2" xfId="33397"/>
    <cellStyle name="Comma 3 2 6 2 6 4" xfId="19798"/>
    <cellStyle name="Comma 3 2 6 2 7" xfId="4092"/>
    <cellStyle name="Comma 3 2 6 2 7 2" xfId="7762"/>
    <cellStyle name="Comma 3 2 6 2 7 2 2" xfId="15269"/>
    <cellStyle name="Comma 3 2 6 2 7 2 2 2" xfId="31475"/>
    <cellStyle name="Comma 3 2 6 2 7 2 3" xfId="23968"/>
    <cellStyle name="Comma 3 2 6 2 7 3" xfId="5535"/>
    <cellStyle name="Comma 3 2 6 2 7 3 2" xfId="13059"/>
    <cellStyle name="Comma 3 2 6 2 7 3 2 2" xfId="29265"/>
    <cellStyle name="Comma 3 2 6 2 7 3 3" xfId="21741"/>
    <cellStyle name="Comma 3 2 6 2 7 4" xfId="11655"/>
    <cellStyle name="Comma 3 2 6 2 7 4 2" xfId="27861"/>
    <cellStyle name="Comma 3 2 6 2 7 5" xfId="17266"/>
    <cellStyle name="Comma 3 2 6 2 7 5 2" xfId="33398"/>
    <cellStyle name="Comma 3 2 6 2 7 6" xfId="20298"/>
    <cellStyle name="Comma 3 2 6 2 8" xfId="4517"/>
    <cellStyle name="Comma 3 2 6 2 8 2" xfId="8187"/>
    <cellStyle name="Comma 3 2 6 2 8 2 2" xfId="15694"/>
    <cellStyle name="Comma 3 2 6 2 8 2 2 2" xfId="31900"/>
    <cellStyle name="Comma 3 2 6 2 8 2 3" xfId="24393"/>
    <cellStyle name="Comma 3 2 6 2 8 3" xfId="8888"/>
    <cellStyle name="Comma 3 2 6 2 8 3 2" xfId="16391"/>
    <cellStyle name="Comma 3 2 6 2 8 3 2 2" xfId="32597"/>
    <cellStyle name="Comma 3 2 6 2 8 3 3" xfId="25094"/>
    <cellStyle name="Comma 3 2 6 2 8 4" xfId="12080"/>
    <cellStyle name="Comma 3 2 6 2 8 4 2" xfId="28286"/>
    <cellStyle name="Comma 3 2 6 2 8 5" xfId="17267"/>
    <cellStyle name="Comma 3 2 6 2 8 5 2" xfId="33399"/>
    <cellStyle name="Comma 3 2 6 2 8 6" xfId="20723"/>
    <cellStyle name="Comma 3 2 6 2 9" xfId="4944"/>
    <cellStyle name="Comma 3 2 6 2 9 2" xfId="8610"/>
    <cellStyle name="Comma 3 2 6 2 9 2 2" xfId="16117"/>
    <cellStyle name="Comma 3 2 6 2 9 2 2 2" xfId="32323"/>
    <cellStyle name="Comma 3 2 6 2 9 2 3" xfId="24816"/>
    <cellStyle name="Comma 3 2 6 2 9 3" xfId="12502"/>
    <cellStyle name="Comma 3 2 6 2 9 3 2" xfId="28708"/>
    <cellStyle name="Comma 3 2 6 2 9 4" xfId="21150"/>
    <cellStyle name="Comma 3 2 6 3" xfId="1764"/>
    <cellStyle name="Comma 3 2 6 3 10" xfId="5629"/>
    <cellStyle name="Comma 3 2 6 3 10 2" xfId="13144"/>
    <cellStyle name="Comma 3 2 6 3 10 2 2" xfId="29350"/>
    <cellStyle name="Comma 3 2 6 3 10 3" xfId="21835"/>
    <cellStyle name="Comma 3 2 6 3 11" xfId="9557"/>
    <cellStyle name="Comma 3 2 6 3 11 2" xfId="25763"/>
    <cellStyle name="Comma 3 2 6 3 12" xfId="17268"/>
    <cellStyle name="Comma 3 2 6 3 12 2" xfId="33400"/>
    <cellStyle name="Comma 3 2 6 3 13" xfId="18082"/>
    <cellStyle name="Comma 3 2 6 3 2" xfId="1911"/>
    <cellStyle name="Comma 3 2 6 3 2 10" xfId="9691"/>
    <cellStyle name="Comma 3 2 6 3 2 10 2" xfId="25897"/>
    <cellStyle name="Comma 3 2 6 3 2 11" xfId="17269"/>
    <cellStyle name="Comma 3 2 6 3 2 11 2" xfId="33401"/>
    <cellStyle name="Comma 3 2 6 3 2 12" xfId="18217"/>
    <cellStyle name="Comma 3 2 6 3 2 2" xfId="2418"/>
    <cellStyle name="Comma 3 2 6 3 2 2 2" xfId="3265"/>
    <cellStyle name="Comma 3 2 6 3 2 2 2 2" xfId="7047"/>
    <cellStyle name="Comma 3 2 6 3 2 2 2 2 2" xfId="14558"/>
    <cellStyle name="Comma 3 2 6 3 2 2 2 2 2 2" xfId="30764"/>
    <cellStyle name="Comma 3 2 6 3 2 2 2 2 3" xfId="23253"/>
    <cellStyle name="Comma 3 2 6 3 2 2 2 3" xfId="9330"/>
    <cellStyle name="Comma 3 2 6 3 2 2 2 3 2" xfId="16774"/>
    <cellStyle name="Comma 3 2 6 3 2 2 2 3 2 2" xfId="32980"/>
    <cellStyle name="Comma 3 2 6 3 2 2 2 3 3" xfId="25536"/>
    <cellStyle name="Comma 3 2 6 3 2 2 2 4" xfId="10958"/>
    <cellStyle name="Comma 3 2 6 3 2 2 2 4 2" xfId="27164"/>
    <cellStyle name="Comma 3 2 6 3 2 2 2 5" xfId="17271"/>
    <cellStyle name="Comma 3 2 6 3 2 2 2 5 2" xfId="33403"/>
    <cellStyle name="Comma 3 2 6 3 2 2 2 6" xfId="19487"/>
    <cellStyle name="Comma 3 2 6 3 2 2 3" xfId="6202"/>
    <cellStyle name="Comma 3 2 6 3 2 2 3 2" xfId="13714"/>
    <cellStyle name="Comma 3 2 6 3 2 2 3 2 2" xfId="29920"/>
    <cellStyle name="Comma 3 2 6 3 2 2 3 3" xfId="22408"/>
    <cellStyle name="Comma 3 2 6 3 2 2 4" xfId="9056"/>
    <cellStyle name="Comma 3 2 6 3 2 2 4 2" xfId="16541"/>
    <cellStyle name="Comma 3 2 6 3 2 2 4 2 2" xfId="32747"/>
    <cellStyle name="Comma 3 2 6 3 2 2 4 3" xfId="25262"/>
    <cellStyle name="Comma 3 2 6 3 2 2 5" xfId="10114"/>
    <cellStyle name="Comma 3 2 6 3 2 2 5 2" xfId="26320"/>
    <cellStyle name="Comma 3 2 6 3 2 2 6" xfId="17270"/>
    <cellStyle name="Comma 3 2 6 3 2 2 6 2" xfId="33402"/>
    <cellStyle name="Comma 3 2 6 3 2 2 7" xfId="18642"/>
    <cellStyle name="Comma 3 2 6 3 2 3" xfId="2840"/>
    <cellStyle name="Comma 3 2 6 3 2 3 2" xfId="6624"/>
    <cellStyle name="Comma 3 2 6 3 2 3 2 2" xfId="14136"/>
    <cellStyle name="Comma 3 2 6 3 2 3 2 2 2" xfId="30342"/>
    <cellStyle name="Comma 3 2 6 3 2 3 2 3" xfId="22830"/>
    <cellStyle name="Comma 3 2 6 3 2 3 3" xfId="9145"/>
    <cellStyle name="Comma 3 2 6 3 2 3 3 2" xfId="16620"/>
    <cellStyle name="Comma 3 2 6 3 2 3 3 2 2" xfId="32826"/>
    <cellStyle name="Comma 3 2 6 3 2 3 3 3" xfId="25351"/>
    <cellStyle name="Comma 3 2 6 3 2 3 4" xfId="10536"/>
    <cellStyle name="Comma 3 2 6 3 2 3 4 2" xfId="26742"/>
    <cellStyle name="Comma 3 2 6 3 2 3 5" xfId="17272"/>
    <cellStyle name="Comma 3 2 6 3 2 3 5 2" xfId="33404"/>
    <cellStyle name="Comma 3 2 6 3 2 3 6" xfId="19064"/>
    <cellStyle name="Comma 3 2 6 3 2 4" xfId="3771"/>
    <cellStyle name="Comma 3 2 6 3 2 4 2" xfId="7481"/>
    <cellStyle name="Comma 3 2 6 3 2 4 2 2" xfId="14990"/>
    <cellStyle name="Comma 3 2 6 3 2 4 2 2 2" xfId="31196"/>
    <cellStyle name="Comma 3 2 6 3 2 4 2 3" xfId="23687"/>
    <cellStyle name="Comma 3 2 6 3 2 4 3" xfId="9150"/>
    <cellStyle name="Comma 3 2 6 3 2 4 3 2" xfId="16625"/>
    <cellStyle name="Comma 3 2 6 3 2 4 3 2 2" xfId="32831"/>
    <cellStyle name="Comma 3 2 6 3 2 4 3 3" xfId="25356"/>
    <cellStyle name="Comma 3 2 6 3 2 4 4" xfId="11381"/>
    <cellStyle name="Comma 3 2 6 3 2 4 4 2" xfId="27587"/>
    <cellStyle name="Comma 3 2 6 3 2 4 5" xfId="17273"/>
    <cellStyle name="Comma 3 2 6 3 2 4 5 2" xfId="33405"/>
    <cellStyle name="Comma 3 2 6 3 2 4 6" xfId="19982"/>
    <cellStyle name="Comma 3 2 6 3 2 5" xfId="3590"/>
    <cellStyle name="Comma 3 2 6 3 2 5 2" xfId="9203"/>
    <cellStyle name="Comma 3 2 6 3 2 5 2 2" xfId="25409"/>
    <cellStyle name="Comma 3 2 6 3 2 5 3" xfId="17274"/>
    <cellStyle name="Comma 3 2 6 3 2 5 3 2" xfId="33406"/>
    <cellStyle name="Comma 3 2 6 3 2 5 4" xfId="19802"/>
    <cellStyle name="Comma 3 2 6 3 2 6" xfId="4240"/>
    <cellStyle name="Comma 3 2 6 3 2 6 2" xfId="7910"/>
    <cellStyle name="Comma 3 2 6 3 2 6 2 2" xfId="15417"/>
    <cellStyle name="Comma 3 2 6 3 2 6 2 2 2" xfId="31623"/>
    <cellStyle name="Comma 3 2 6 3 2 6 2 3" xfId="24116"/>
    <cellStyle name="Comma 3 2 6 3 2 6 3" xfId="5496"/>
    <cellStyle name="Comma 3 2 6 3 2 6 3 2" xfId="13030"/>
    <cellStyle name="Comma 3 2 6 3 2 6 3 2 2" xfId="29236"/>
    <cellStyle name="Comma 3 2 6 3 2 6 3 3" xfId="21702"/>
    <cellStyle name="Comma 3 2 6 3 2 6 4" xfId="11803"/>
    <cellStyle name="Comma 3 2 6 3 2 6 4 2" xfId="28009"/>
    <cellStyle name="Comma 3 2 6 3 2 6 5" xfId="17275"/>
    <cellStyle name="Comma 3 2 6 3 2 6 5 2" xfId="33407"/>
    <cellStyle name="Comma 3 2 6 3 2 6 6" xfId="20446"/>
    <cellStyle name="Comma 3 2 6 3 2 7" xfId="4665"/>
    <cellStyle name="Comma 3 2 6 3 2 7 2" xfId="8335"/>
    <cellStyle name="Comma 3 2 6 3 2 7 2 2" xfId="15842"/>
    <cellStyle name="Comma 3 2 6 3 2 7 2 2 2" xfId="32048"/>
    <cellStyle name="Comma 3 2 6 3 2 7 2 3" xfId="24541"/>
    <cellStyle name="Comma 3 2 6 3 2 7 3" xfId="8934"/>
    <cellStyle name="Comma 3 2 6 3 2 7 3 2" xfId="16432"/>
    <cellStyle name="Comma 3 2 6 3 2 7 3 2 2" xfId="32638"/>
    <cellStyle name="Comma 3 2 6 3 2 7 3 3" xfId="25140"/>
    <cellStyle name="Comma 3 2 6 3 2 7 4" xfId="12228"/>
    <cellStyle name="Comma 3 2 6 3 2 7 4 2" xfId="28434"/>
    <cellStyle name="Comma 3 2 6 3 2 7 5" xfId="17276"/>
    <cellStyle name="Comma 3 2 6 3 2 7 5 2" xfId="33408"/>
    <cellStyle name="Comma 3 2 6 3 2 7 6" xfId="20871"/>
    <cellStyle name="Comma 3 2 6 3 2 8" xfId="5093"/>
    <cellStyle name="Comma 3 2 6 3 2 8 2" xfId="8758"/>
    <cellStyle name="Comma 3 2 6 3 2 8 2 2" xfId="16265"/>
    <cellStyle name="Comma 3 2 6 3 2 8 2 2 2" xfId="32471"/>
    <cellStyle name="Comma 3 2 6 3 2 8 2 3" xfId="24964"/>
    <cellStyle name="Comma 3 2 6 3 2 8 3" xfId="12650"/>
    <cellStyle name="Comma 3 2 6 3 2 8 3 2" xfId="28856"/>
    <cellStyle name="Comma 3 2 6 3 2 8 4" xfId="21299"/>
    <cellStyle name="Comma 3 2 6 3 2 9" xfId="5764"/>
    <cellStyle name="Comma 3 2 6 3 2 9 2" xfId="13279"/>
    <cellStyle name="Comma 3 2 6 3 2 9 2 2" xfId="29485"/>
    <cellStyle name="Comma 3 2 6 3 2 9 3" xfId="21970"/>
    <cellStyle name="Comma 3 2 6 3 3" xfId="2282"/>
    <cellStyle name="Comma 3 2 6 3 3 2" xfId="3131"/>
    <cellStyle name="Comma 3 2 6 3 3 2 2" xfId="6913"/>
    <cellStyle name="Comma 3 2 6 3 3 2 2 2" xfId="14424"/>
    <cellStyle name="Comma 3 2 6 3 3 2 2 2 2" xfId="30630"/>
    <cellStyle name="Comma 3 2 6 3 3 2 2 3" xfId="23119"/>
    <cellStyle name="Comma 3 2 6 3 3 2 3" xfId="9143"/>
    <cellStyle name="Comma 3 2 6 3 3 2 3 2" xfId="16619"/>
    <cellStyle name="Comma 3 2 6 3 3 2 3 2 2" xfId="32825"/>
    <cellStyle name="Comma 3 2 6 3 3 2 3 3" xfId="25349"/>
    <cellStyle name="Comma 3 2 6 3 3 2 4" xfId="10824"/>
    <cellStyle name="Comma 3 2 6 3 3 2 4 2" xfId="27030"/>
    <cellStyle name="Comma 3 2 6 3 3 2 5" xfId="17278"/>
    <cellStyle name="Comma 3 2 6 3 3 2 5 2" xfId="33410"/>
    <cellStyle name="Comma 3 2 6 3 3 2 6" xfId="19353"/>
    <cellStyle name="Comma 3 2 6 3 3 3" xfId="6068"/>
    <cellStyle name="Comma 3 2 6 3 3 3 2" xfId="13580"/>
    <cellStyle name="Comma 3 2 6 3 3 3 2 2" xfId="29786"/>
    <cellStyle name="Comma 3 2 6 3 3 3 3" xfId="22274"/>
    <cellStyle name="Comma 3 2 6 3 3 4" xfId="9211"/>
    <cellStyle name="Comma 3 2 6 3 3 4 2" xfId="16678"/>
    <cellStyle name="Comma 3 2 6 3 3 4 2 2" xfId="32884"/>
    <cellStyle name="Comma 3 2 6 3 3 4 3" xfId="25417"/>
    <cellStyle name="Comma 3 2 6 3 3 5" xfId="9980"/>
    <cellStyle name="Comma 3 2 6 3 3 5 2" xfId="26186"/>
    <cellStyle name="Comma 3 2 6 3 3 6" xfId="17277"/>
    <cellStyle name="Comma 3 2 6 3 3 6 2" xfId="33409"/>
    <cellStyle name="Comma 3 2 6 3 3 7" xfId="18508"/>
    <cellStyle name="Comma 3 2 6 3 4" xfId="2706"/>
    <cellStyle name="Comma 3 2 6 3 4 2" xfId="6490"/>
    <cellStyle name="Comma 3 2 6 3 4 2 2" xfId="14002"/>
    <cellStyle name="Comma 3 2 6 3 4 2 2 2" xfId="30208"/>
    <cellStyle name="Comma 3 2 6 3 4 2 3" xfId="22696"/>
    <cellStyle name="Comma 3 2 6 3 4 3" xfId="5255"/>
    <cellStyle name="Comma 3 2 6 3 4 3 2" xfId="12804"/>
    <cellStyle name="Comma 3 2 6 3 4 3 2 2" xfId="29010"/>
    <cellStyle name="Comma 3 2 6 3 4 3 3" xfId="21461"/>
    <cellStyle name="Comma 3 2 6 3 4 4" xfId="10402"/>
    <cellStyle name="Comma 3 2 6 3 4 4 2" xfId="26608"/>
    <cellStyle name="Comma 3 2 6 3 4 5" xfId="17279"/>
    <cellStyle name="Comma 3 2 6 3 4 5 2" xfId="33411"/>
    <cellStyle name="Comma 3 2 6 3 4 6" xfId="18930"/>
    <cellStyle name="Comma 3 2 6 3 5" xfId="3636"/>
    <cellStyle name="Comma 3 2 6 3 5 2" xfId="7346"/>
    <cellStyle name="Comma 3 2 6 3 5 2 2" xfId="14855"/>
    <cellStyle name="Comma 3 2 6 3 5 2 2 2" xfId="31061"/>
    <cellStyle name="Comma 3 2 6 3 5 2 3" xfId="23552"/>
    <cellStyle name="Comma 3 2 6 3 5 3" xfId="5588"/>
    <cellStyle name="Comma 3 2 6 3 5 3 2" xfId="13104"/>
    <cellStyle name="Comma 3 2 6 3 5 3 2 2" xfId="29310"/>
    <cellStyle name="Comma 3 2 6 3 5 3 3" xfId="21794"/>
    <cellStyle name="Comma 3 2 6 3 5 4" xfId="11247"/>
    <cellStyle name="Comma 3 2 6 3 5 4 2" xfId="27453"/>
    <cellStyle name="Comma 3 2 6 3 5 5" xfId="17280"/>
    <cellStyle name="Comma 3 2 6 3 5 5 2" xfId="33412"/>
    <cellStyle name="Comma 3 2 6 3 5 6" xfId="19847"/>
    <cellStyle name="Comma 3 2 6 3 6" xfId="3893"/>
    <cellStyle name="Comma 3 2 6 3 6 2" xfId="5541"/>
    <cellStyle name="Comma 3 2 6 3 6 2 2" xfId="21747"/>
    <cellStyle name="Comma 3 2 6 3 6 3" xfId="17281"/>
    <cellStyle name="Comma 3 2 6 3 6 3 2" xfId="33413"/>
    <cellStyle name="Comma 3 2 6 3 6 4" xfId="20104"/>
    <cellStyle name="Comma 3 2 6 3 7" xfId="4106"/>
    <cellStyle name="Comma 3 2 6 3 7 2" xfId="7776"/>
    <cellStyle name="Comma 3 2 6 3 7 2 2" xfId="15283"/>
    <cellStyle name="Comma 3 2 6 3 7 2 2 2" xfId="31489"/>
    <cellStyle name="Comma 3 2 6 3 7 2 3" xfId="23982"/>
    <cellStyle name="Comma 3 2 6 3 7 3" xfId="9327"/>
    <cellStyle name="Comma 3 2 6 3 7 3 2" xfId="16771"/>
    <cellStyle name="Comma 3 2 6 3 7 3 2 2" xfId="32977"/>
    <cellStyle name="Comma 3 2 6 3 7 3 3" xfId="25533"/>
    <cellStyle name="Comma 3 2 6 3 7 4" xfId="11669"/>
    <cellStyle name="Comma 3 2 6 3 7 4 2" xfId="27875"/>
    <cellStyle name="Comma 3 2 6 3 7 5" xfId="17282"/>
    <cellStyle name="Comma 3 2 6 3 7 5 2" xfId="33414"/>
    <cellStyle name="Comma 3 2 6 3 7 6" xfId="20312"/>
    <cellStyle name="Comma 3 2 6 3 8" xfId="4531"/>
    <cellStyle name="Comma 3 2 6 3 8 2" xfId="8201"/>
    <cellStyle name="Comma 3 2 6 3 8 2 2" xfId="15708"/>
    <cellStyle name="Comma 3 2 6 3 8 2 2 2" xfId="31914"/>
    <cellStyle name="Comma 3 2 6 3 8 2 3" xfId="24407"/>
    <cellStyle name="Comma 3 2 6 3 8 3" xfId="5509"/>
    <cellStyle name="Comma 3 2 6 3 8 3 2" xfId="13039"/>
    <cellStyle name="Comma 3 2 6 3 8 3 2 2" xfId="29245"/>
    <cellStyle name="Comma 3 2 6 3 8 3 3" xfId="21715"/>
    <cellStyle name="Comma 3 2 6 3 8 4" xfId="12094"/>
    <cellStyle name="Comma 3 2 6 3 8 4 2" xfId="28300"/>
    <cellStyle name="Comma 3 2 6 3 8 5" xfId="17283"/>
    <cellStyle name="Comma 3 2 6 3 8 5 2" xfId="33415"/>
    <cellStyle name="Comma 3 2 6 3 8 6" xfId="20737"/>
    <cellStyle name="Comma 3 2 6 3 9" xfId="4958"/>
    <cellStyle name="Comma 3 2 6 3 9 2" xfId="8624"/>
    <cellStyle name="Comma 3 2 6 3 9 2 2" xfId="16131"/>
    <cellStyle name="Comma 3 2 6 3 9 2 2 2" xfId="32337"/>
    <cellStyle name="Comma 3 2 6 3 9 2 3" xfId="24830"/>
    <cellStyle name="Comma 3 2 6 3 9 3" xfId="12516"/>
    <cellStyle name="Comma 3 2 6 3 9 3 2" xfId="28722"/>
    <cellStyle name="Comma 3 2 6 3 9 4" xfId="21164"/>
    <cellStyle name="Comma 3 2 6 4" xfId="1782"/>
    <cellStyle name="Comma 3 2 6 4 10" xfId="5643"/>
    <cellStyle name="Comma 3 2 6 4 10 2" xfId="13158"/>
    <cellStyle name="Comma 3 2 6 4 10 2 2" xfId="29364"/>
    <cellStyle name="Comma 3 2 6 4 10 3" xfId="21849"/>
    <cellStyle name="Comma 3 2 6 4 11" xfId="9571"/>
    <cellStyle name="Comma 3 2 6 4 11 2" xfId="25777"/>
    <cellStyle name="Comma 3 2 6 4 12" xfId="17284"/>
    <cellStyle name="Comma 3 2 6 4 12 2" xfId="33416"/>
    <cellStyle name="Comma 3 2 6 4 13" xfId="18096"/>
    <cellStyle name="Comma 3 2 6 4 2" xfId="1912"/>
    <cellStyle name="Comma 3 2 6 4 2 10" xfId="9692"/>
    <cellStyle name="Comma 3 2 6 4 2 10 2" xfId="25898"/>
    <cellStyle name="Comma 3 2 6 4 2 11" xfId="17285"/>
    <cellStyle name="Comma 3 2 6 4 2 11 2" xfId="33417"/>
    <cellStyle name="Comma 3 2 6 4 2 12" xfId="18218"/>
    <cellStyle name="Comma 3 2 6 4 2 2" xfId="2419"/>
    <cellStyle name="Comma 3 2 6 4 2 2 2" xfId="3266"/>
    <cellStyle name="Comma 3 2 6 4 2 2 2 2" xfId="7048"/>
    <cellStyle name="Comma 3 2 6 4 2 2 2 2 2" xfId="14559"/>
    <cellStyle name="Comma 3 2 6 4 2 2 2 2 2 2" xfId="30765"/>
    <cellStyle name="Comma 3 2 6 4 2 2 2 2 3" xfId="23254"/>
    <cellStyle name="Comma 3 2 6 4 2 2 2 3" xfId="9328"/>
    <cellStyle name="Comma 3 2 6 4 2 2 2 3 2" xfId="16772"/>
    <cellStyle name="Comma 3 2 6 4 2 2 2 3 2 2" xfId="32978"/>
    <cellStyle name="Comma 3 2 6 4 2 2 2 3 3" xfId="25534"/>
    <cellStyle name="Comma 3 2 6 4 2 2 2 4" xfId="10959"/>
    <cellStyle name="Comma 3 2 6 4 2 2 2 4 2" xfId="27165"/>
    <cellStyle name="Comma 3 2 6 4 2 2 2 5" xfId="17287"/>
    <cellStyle name="Comma 3 2 6 4 2 2 2 5 2" xfId="33419"/>
    <cellStyle name="Comma 3 2 6 4 2 2 2 6" xfId="19488"/>
    <cellStyle name="Comma 3 2 6 4 2 2 3" xfId="6203"/>
    <cellStyle name="Comma 3 2 6 4 2 2 3 2" xfId="13715"/>
    <cellStyle name="Comma 3 2 6 4 2 2 3 2 2" xfId="29921"/>
    <cellStyle name="Comma 3 2 6 4 2 2 3 3" xfId="22409"/>
    <cellStyle name="Comma 3 2 6 4 2 2 4" xfId="9088"/>
    <cellStyle name="Comma 3 2 6 4 2 2 4 2" xfId="16568"/>
    <cellStyle name="Comma 3 2 6 4 2 2 4 2 2" xfId="32774"/>
    <cellStyle name="Comma 3 2 6 4 2 2 4 3" xfId="25294"/>
    <cellStyle name="Comma 3 2 6 4 2 2 5" xfId="10115"/>
    <cellStyle name="Comma 3 2 6 4 2 2 5 2" xfId="26321"/>
    <cellStyle name="Comma 3 2 6 4 2 2 6" xfId="17286"/>
    <cellStyle name="Comma 3 2 6 4 2 2 6 2" xfId="33418"/>
    <cellStyle name="Comma 3 2 6 4 2 2 7" xfId="18643"/>
    <cellStyle name="Comma 3 2 6 4 2 3" xfId="2841"/>
    <cellStyle name="Comma 3 2 6 4 2 3 2" xfId="6625"/>
    <cellStyle name="Comma 3 2 6 4 2 3 2 2" xfId="14137"/>
    <cellStyle name="Comma 3 2 6 4 2 3 2 2 2" xfId="30343"/>
    <cellStyle name="Comma 3 2 6 4 2 3 2 3" xfId="22831"/>
    <cellStyle name="Comma 3 2 6 4 2 3 3" xfId="9191"/>
    <cellStyle name="Comma 3 2 6 4 2 3 3 2" xfId="16661"/>
    <cellStyle name="Comma 3 2 6 4 2 3 3 2 2" xfId="32867"/>
    <cellStyle name="Comma 3 2 6 4 2 3 3 3" xfId="25397"/>
    <cellStyle name="Comma 3 2 6 4 2 3 4" xfId="10537"/>
    <cellStyle name="Comma 3 2 6 4 2 3 4 2" xfId="26743"/>
    <cellStyle name="Comma 3 2 6 4 2 3 5" xfId="17288"/>
    <cellStyle name="Comma 3 2 6 4 2 3 5 2" xfId="33420"/>
    <cellStyle name="Comma 3 2 6 4 2 3 6" xfId="19065"/>
    <cellStyle name="Comma 3 2 6 4 2 4" xfId="3772"/>
    <cellStyle name="Comma 3 2 6 4 2 4 2" xfId="7482"/>
    <cellStyle name="Comma 3 2 6 4 2 4 2 2" xfId="14991"/>
    <cellStyle name="Comma 3 2 6 4 2 4 2 2 2" xfId="31197"/>
    <cellStyle name="Comma 3 2 6 4 2 4 2 3" xfId="23688"/>
    <cellStyle name="Comma 3 2 6 4 2 4 3" xfId="9295"/>
    <cellStyle name="Comma 3 2 6 4 2 4 3 2" xfId="16748"/>
    <cellStyle name="Comma 3 2 6 4 2 4 3 2 2" xfId="32954"/>
    <cellStyle name="Comma 3 2 6 4 2 4 3 3" xfId="25501"/>
    <cellStyle name="Comma 3 2 6 4 2 4 4" xfId="11382"/>
    <cellStyle name="Comma 3 2 6 4 2 4 4 2" xfId="27588"/>
    <cellStyle name="Comma 3 2 6 4 2 4 5" xfId="17289"/>
    <cellStyle name="Comma 3 2 6 4 2 4 5 2" xfId="33421"/>
    <cellStyle name="Comma 3 2 6 4 2 4 6" xfId="19983"/>
    <cellStyle name="Comma 3 2 6 4 2 5" xfId="3572"/>
    <cellStyle name="Comma 3 2 6 4 2 5 2" xfId="9052"/>
    <cellStyle name="Comma 3 2 6 4 2 5 2 2" xfId="25258"/>
    <cellStyle name="Comma 3 2 6 4 2 5 3" xfId="17290"/>
    <cellStyle name="Comma 3 2 6 4 2 5 3 2" xfId="33422"/>
    <cellStyle name="Comma 3 2 6 4 2 5 4" xfId="19786"/>
    <cellStyle name="Comma 3 2 6 4 2 6" xfId="4241"/>
    <cellStyle name="Comma 3 2 6 4 2 6 2" xfId="7911"/>
    <cellStyle name="Comma 3 2 6 4 2 6 2 2" xfId="15418"/>
    <cellStyle name="Comma 3 2 6 4 2 6 2 2 2" xfId="31624"/>
    <cellStyle name="Comma 3 2 6 4 2 6 2 3" xfId="24117"/>
    <cellStyle name="Comma 3 2 6 4 2 6 3" xfId="9363"/>
    <cellStyle name="Comma 3 2 6 4 2 6 3 2" xfId="16804"/>
    <cellStyle name="Comma 3 2 6 4 2 6 3 2 2" xfId="33010"/>
    <cellStyle name="Comma 3 2 6 4 2 6 3 3" xfId="25569"/>
    <cellStyle name="Comma 3 2 6 4 2 6 4" xfId="11804"/>
    <cellStyle name="Comma 3 2 6 4 2 6 4 2" xfId="28010"/>
    <cellStyle name="Comma 3 2 6 4 2 6 5" xfId="17291"/>
    <cellStyle name="Comma 3 2 6 4 2 6 5 2" xfId="33423"/>
    <cellStyle name="Comma 3 2 6 4 2 6 6" xfId="20447"/>
    <cellStyle name="Comma 3 2 6 4 2 7" xfId="4666"/>
    <cellStyle name="Comma 3 2 6 4 2 7 2" xfId="8336"/>
    <cellStyle name="Comma 3 2 6 4 2 7 2 2" xfId="15843"/>
    <cellStyle name="Comma 3 2 6 4 2 7 2 2 2" xfId="32049"/>
    <cellStyle name="Comma 3 2 6 4 2 7 2 3" xfId="24542"/>
    <cellStyle name="Comma 3 2 6 4 2 7 3" xfId="9073"/>
    <cellStyle name="Comma 3 2 6 4 2 7 3 2" xfId="16554"/>
    <cellStyle name="Comma 3 2 6 4 2 7 3 2 2" xfId="32760"/>
    <cellStyle name="Comma 3 2 6 4 2 7 3 3" xfId="25279"/>
    <cellStyle name="Comma 3 2 6 4 2 7 4" xfId="12229"/>
    <cellStyle name="Comma 3 2 6 4 2 7 4 2" xfId="28435"/>
    <cellStyle name="Comma 3 2 6 4 2 7 5" xfId="17292"/>
    <cellStyle name="Comma 3 2 6 4 2 7 5 2" xfId="33424"/>
    <cellStyle name="Comma 3 2 6 4 2 7 6" xfId="20872"/>
    <cellStyle name="Comma 3 2 6 4 2 8" xfId="5094"/>
    <cellStyle name="Comma 3 2 6 4 2 8 2" xfId="8759"/>
    <cellStyle name="Comma 3 2 6 4 2 8 2 2" xfId="16266"/>
    <cellStyle name="Comma 3 2 6 4 2 8 2 2 2" xfId="32472"/>
    <cellStyle name="Comma 3 2 6 4 2 8 2 3" xfId="24965"/>
    <cellStyle name="Comma 3 2 6 4 2 8 3" xfId="12651"/>
    <cellStyle name="Comma 3 2 6 4 2 8 3 2" xfId="28857"/>
    <cellStyle name="Comma 3 2 6 4 2 8 4" xfId="21300"/>
    <cellStyle name="Comma 3 2 6 4 2 9" xfId="5765"/>
    <cellStyle name="Comma 3 2 6 4 2 9 2" xfId="13280"/>
    <cellStyle name="Comma 3 2 6 4 2 9 2 2" xfId="29486"/>
    <cellStyle name="Comma 3 2 6 4 2 9 3" xfId="21971"/>
    <cellStyle name="Comma 3 2 6 4 3" xfId="2298"/>
    <cellStyle name="Comma 3 2 6 4 3 2" xfId="3145"/>
    <cellStyle name="Comma 3 2 6 4 3 2 2" xfId="6927"/>
    <cellStyle name="Comma 3 2 6 4 3 2 2 2" xfId="14438"/>
    <cellStyle name="Comma 3 2 6 4 3 2 2 2 2" xfId="30644"/>
    <cellStyle name="Comma 3 2 6 4 3 2 2 3" xfId="23133"/>
    <cellStyle name="Comma 3 2 6 4 3 2 3" xfId="9069"/>
    <cellStyle name="Comma 3 2 6 4 3 2 3 2" xfId="16551"/>
    <cellStyle name="Comma 3 2 6 4 3 2 3 2 2" xfId="32757"/>
    <cellStyle name="Comma 3 2 6 4 3 2 3 3" xfId="25275"/>
    <cellStyle name="Comma 3 2 6 4 3 2 4" xfId="10838"/>
    <cellStyle name="Comma 3 2 6 4 3 2 4 2" xfId="27044"/>
    <cellStyle name="Comma 3 2 6 4 3 2 5" xfId="17294"/>
    <cellStyle name="Comma 3 2 6 4 3 2 5 2" xfId="33426"/>
    <cellStyle name="Comma 3 2 6 4 3 2 6" xfId="19367"/>
    <cellStyle name="Comma 3 2 6 4 3 3" xfId="6082"/>
    <cellStyle name="Comma 3 2 6 4 3 3 2" xfId="13594"/>
    <cellStyle name="Comma 3 2 6 4 3 3 2 2" xfId="29800"/>
    <cellStyle name="Comma 3 2 6 4 3 3 3" xfId="22288"/>
    <cellStyle name="Comma 3 2 6 4 3 4" xfId="5522"/>
    <cellStyle name="Comma 3 2 6 4 3 4 2" xfId="13048"/>
    <cellStyle name="Comma 3 2 6 4 3 4 2 2" xfId="29254"/>
    <cellStyle name="Comma 3 2 6 4 3 4 3" xfId="21728"/>
    <cellStyle name="Comma 3 2 6 4 3 5" xfId="9994"/>
    <cellStyle name="Comma 3 2 6 4 3 5 2" xfId="26200"/>
    <cellStyle name="Comma 3 2 6 4 3 6" xfId="17293"/>
    <cellStyle name="Comma 3 2 6 4 3 6 2" xfId="33425"/>
    <cellStyle name="Comma 3 2 6 4 3 7" xfId="18522"/>
    <cellStyle name="Comma 3 2 6 4 4" xfId="2720"/>
    <cellStyle name="Comma 3 2 6 4 4 2" xfId="6504"/>
    <cellStyle name="Comma 3 2 6 4 4 2 2" xfId="14016"/>
    <cellStyle name="Comma 3 2 6 4 4 2 2 2" xfId="30222"/>
    <cellStyle name="Comma 3 2 6 4 4 2 3" xfId="22710"/>
    <cellStyle name="Comma 3 2 6 4 4 3" xfId="9227"/>
    <cellStyle name="Comma 3 2 6 4 4 3 2" xfId="16691"/>
    <cellStyle name="Comma 3 2 6 4 4 3 2 2" xfId="32897"/>
    <cellStyle name="Comma 3 2 6 4 4 3 3" xfId="25433"/>
    <cellStyle name="Comma 3 2 6 4 4 4" xfId="10416"/>
    <cellStyle name="Comma 3 2 6 4 4 4 2" xfId="26622"/>
    <cellStyle name="Comma 3 2 6 4 4 5" xfId="17295"/>
    <cellStyle name="Comma 3 2 6 4 4 5 2" xfId="33427"/>
    <cellStyle name="Comma 3 2 6 4 4 6" xfId="18944"/>
    <cellStyle name="Comma 3 2 6 4 5" xfId="3650"/>
    <cellStyle name="Comma 3 2 6 4 5 2" xfId="7360"/>
    <cellStyle name="Comma 3 2 6 4 5 2 2" xfId="14869"/>
    <cellStyle name="Comma 3 2 6 4 5 2 2 2" xfId="31075"/>
    <cellStyle name="Comma 3 2 6 4 5 2 3" xfId="23566"/>
    <cellStyle name="Comma 3 2 6 4 5 3" xfId="8959"/>
    <cellStyle name="Comma 3 2 6 4 5 3 2" xfId="16453"/>
    <cellStyle name="Comma 3 2 6 4 5 3 2 2" xfId="32659"/>
    <cellStyle name="Comma 3 2 6 4 5 3 3" xfId="25165"/>
    <cellStyle name="Comma 3 2 6 4 5 4" xfId="11261"/>
    <cellStyle name="Comma 3 2 6 4 5 4 2" xfId="27467"/>
    <cellStyle name="Comma 3 2 6 4 5 5" xfId="17296"/>
    <cellStyle name="Comma 3 2 6 4 5 5 2" xfId="33428"/>
    <cellStyle name="Comma 3 2 6 4 5 6" xfId="19861"/>
    <cellStyle name="Comma 3 2 6 4 6" xfId="3559"/>
    <cellStyle name="Comma 3 2 6 4 6 2" xfId="8983"/>
    <cellStyle name="Comma 3 2 6 4 6 2 2" xfId="25189"/>
    <cellStyle name="Comma 3 2 6 4 6 3" xfId="17297"/>
    <cellStyle name="Comma 3 2 6 4 6 3 2" xfId="33429"/>
    <cellStyle name="Comma 3 2 6 4 6 4" xfId="19774"/>
    <cellStyle name="Comma 3 2 6 4 7" xfId="4120"/>
    <cellStyle name="Comma 3 2 6 4 7 2" xfId="7790"/>
    <cellStyle name="Comma 3 2 6 4 7 2 2" xfId="15297"/>
    <cellStyle name="Comma 3 2 6 4 7 2 2 2" xfId="31503"/>
    <cellStyle name="Comma 3 2 6 4 7 2 3" xfId="23996"/>
    <cellStyle name="Comma 3 2 6 4 7 3" xfId="9017"/>
    <cellStyle name="Comma 3 2 6 4 7 3 2" xfId="16508"/>
    <cellStyle name="Comma 3 2 6 4 7 3 2 2" xfId="32714"/>
    <cellStyle name="Comma 3 2 6 4 7 3 3" xfId="25223"/>
    <cellStyle name="Comma 3 2 6 4 7 4" xfId="11683"/>
    <cellStyle name="Comma 3 2 6 4 7 4 2" xfId="27889"/>
    <cellStyle name="Comma 3 2 6 4 7 5" xfId="17298"/>
    <cellStyle name="Comma 3 2 6 4 7 5 2" xfId="33430"/>
    <cellStyle name="Comma 3 2 6 4 7 6" xfId="20326"/>
    <cellStyle name="Comma 3 2 6 4 8" xfId="4545"/>
    <cellStyle name="Comma 3 2 6 4 8 2" xfId="8215"/>
    <cellStyle name="Comma 3 2 6 4 8 2 2" xfId="15722"/>
    <cellStyle name="Comma 3 2 6 4 8 2 2 2" xfId="31928"/>
    <cellStyle name="Comma 3 2 6 4 8 2 3" xfId="24421"/>
    <cellStyle name="Comma 3 2 6 4 8 3" xfId="9079"/>
    <cellStyle name="Comma 3 2 6 4 8 3 2" xfId="16559"/>
    <cellStyle name="Comma 3 2 6 4 8 3 2 2" xfId="32765"/>
    <cellStyle name="Comma 3 2 6 4 8 3 3" xfId="25285"/>
    <cellStyle name="Comma 3 2 6 4 8 4" xfId="12108"/>
    <cellStyle name="Comma 3 2 6 4 8 4 2" xfId="28314"/>
    <cellStyle name="Comma 3 2 6 4 8 5" xfId="17299"/>
    <cellStyle name="Comma 3 2 6 4 8 5 2" xfId="33431"/>
    <cellStyle name="Comma 3 2 6 4 8 6" xfId="20751"/>
    <cellStyle name="Comma 3 2 6 4 9" xfId="4972"/>
    <cellStyle name="Comma 3 2 6 4 9 2" xfId="8638"/>
    <cellStyle name="Comma 3 2 6 4 9 2 2" xfId="16145"/>
    <cellStyle name="Comma 3 2 6 4 9 2 2 2" xfId="32351"/>
    <cellStyle name="Comma 3 2 6 4 9 2 3" xfId="24844"/>
    <cellStyle name="Comma 3 2 6 4 9 3" xfId="12530"/>
    <cellStyle name="Comma 3 2 6 4 9 3 2" xfId="28736"/>
    <cellStyle name="Comma 3 2 6 4 9 4" xfId="21178"/>
    <cellStyle name="Comma 3 2 6 5" xfId="1913"/>
    <cellStyle name="Comma 3 2 6 5 10" xfId="9693"/>
    <cellStyle name="Comma 3 2 6 5 10 2" xfId="25899"/>
    <cellStyle name="Comma 3 2 6 5 11" xfId="17300"/>
    <cellStyle name="Comma 3 2 6 5 11 2" xfId="33432"/>
    <cellStyle name="Comma 3 2 6 5 12" xfId="18219"/>
    <cellStyle name="Comma 3 2 6 5 2" xfId="2420"/>
    <cellStyle name="Comma 3 2 6 5 2 2" xfId="3267"/>
    <cellStyle name="Comma 3 2 6 5 2 2 2" xfId="7049"/>
    <cellStyle name="Comma 3 2 6 5 2 2 2 2" xfId="14560"/>
    <cellStyle name="Comma 3 2 6 5 2 2 2 2 2" xfId="30766"/>
    <cellStyle name="Comma 3 2 6 5 2 2 2 3" xfId="23255"/>
    <cellStyle name="Comma 3 2 6 5 2 2 3" xfId="9323"/>
    <cellStyle name="Comma 3 2 6 5 2 2 3 2" xfId="16767"/>
    <cellStyle name="Comma 3 2 6 5 2 2 3 2 2" xfId="32973"/>
    <cellStyle name="Comma 3 2 6 5 2 2 3 3" xfId="25529"/>
    <cellStyle name="Comma 3 2 6 5 2 2 4" xfId="10960"/>
    <cellStyle name="Comma 3 2 6 5 2 2 4 2" xfId="27166"/>
    <cellStyle name="Comma 3 2 6 5 2 2 5" xfId="17302"/>
    <cellStyle name="Comma 3 2 6 5 2 2 5 2" xfId="33434"/>
    <cellStyle name="Comma 3 2 6 5 2 2 6" xfId="19489"/>
    <cellStyle name="Comma 3 2 6 5 2 3" xfId="6204"/>
    <cellStyle name="Comma 3 2 6 5 2 3 2" xfId="13716"/>
    <cellStyle name="Comma 3 2 6 5 2 3 2 2" xfId="29922"/>
    <cellStyle name="Comma 3 2 6 5 2 3 3" xfId="22410"/>
    <cellStyle name="Comma 3 2 6 5 2 4" xfId="8992"/>
    <cellStyle name="Comma 3 2 6 5 2 4 2" xfId="16485"/>
    <cellStyle name="Comma 3 2 6 5 2 4 2 2" xfId="32691"/>
    <cellStyle name="Comma 3 2 6 5 2 4 3" xfId="25198"/>
    <cellStyle name="Comma 3 2 6 5 2 5" xfId="10116"/>
    <cellStyle name="Comma 3 2 6 5 2 5 2" xfId="26322"/>
    <cellStyle name="Comma 3 2 6 5 2 6" xfId="17301"/>
    <cellStyle name="Comma 3 2 6 5 2 6 2" xfId="33433"/>
    <cellStyle name="Comma 3 2 6 5 2 7" xfId="18644"/>
    <cellStyle name="Comma 3 2 6 5 3" xfId="2842"/>
    <cellStyle name="Comma 3 2 6 5 3 2" xfId="6626"/>
    <cellStyle name="Comma 3 2 6 5 3 2 2" xfId="14138"/>
    <cellStyle name="Comma 3 2 6 5 3 2 2 2" xfId="30344"/>
    <cellStyle name="Comma 3 2 6 5 3 2 3" xfId="22832"/>
    <cellStyle name="Comma 3 2 6 5 3 3" xfId="5593"/>
    <cellStyle name="Comma 3 2 6 5 3 3 2" xfId="13108"/>
    <cellStyle name="Comma 3 2 6 5 3 3 2 2" xfId="29314"/>
    <cellStyle name="Comma 3 2 6 5 3 3 3" xfId="21799"/>
    <cellStyle name="Comma 3 2 6 5 3 4" xfId="10538"/>
    <cellStyle name="Comma 3 2 6 5 3 4 2" xfId="26744"/>
    <cellStyle name="Comma 3 2 6 5 3 5" xfId="17303"/>
    <cellStyle name="Comma 3 2 6 5 3 5 2" xfId="33435"/>
    <cellStyle name="Comma 3 2 6 5 3 6" xfId="19066"/>
    <cellStyle name="Comma 3 2 6 5 4" xfId="3773"/>
    <cellStyle name="Comma 3 2 6 5 4 2" xfId="7483"/>
    <cellStyle name="Comma 3 2 6 5 4 2 2" xfId="14992"/>
    <cellStyle name="Comma 3 2 6 5 4 2 2 2" xfId="31198"/>
    <cellStyle name="Comma 3 2 6 5 4 2 3" xfId="23689"/>
    <cellStyle name="Comma 3 2 6 5 4 3" xfId="5539"/>
    <cellStyle name="Comma 3 2 6 5 4 3 2" xfId="13062"/>
    <cellStyle name="Comma 3 2 6 5 4 3 2 2" xfId="29268"/>
    <cellStyle name="Comma 3 2 6 5 4 3 3" xfId="21745"/>
    <cellStyle name="Comma 3 2 6 5 4 4" xfId="11383"/>
    <cellStyle name="Comma 3 2 6 5 4 4 2" xfId="27589"/>
    <cellStyle name="Comma 3 2 6 5 4 5" xfId="17304"/>
    <cellStyle name="Comma 3 2 6 5 4 5 2" xfId="33436"/>
    <cellStyle name="Comma 3 2 6 5 4 6" xfId="19984"/>
    <cellStyle name="Comma 3 2 6 5 5" xfId="3879"/>
    <cellStyle name="Comma 3 2 6 5 5 2" xfId="9124"/>
    <cellStyle name="Comma 3 2 6 5 5 2 2" xfId="25330"/>
    <cellStyle name="Comma 3 2 6 5 5 3" xfId="17305"/>
    <cellStyle name="Comma 3 2 6 5 5 3 2" xfId="33437"/>
    <cellStyle name="Comma 3 2 6 5 5 4" xfId="20090"/>
    <cellStyle name="Comma 3 2 6 5 6" xfId="4242"/>
    <cellStyle name="Comma 3 2 6 5 6 2" xfId="7912"/>
    <cellStyle name="Comma 3 2 6 5 6 2 2" xfId="15419"/>
    <cellStyle name="Comma 3 2 6 5 6 2 2 2" xfId="31625"/>
    <cellStyle name="Comma 3 2 6 5 6 2 3" xfId="24118"/>
    <cellStyle name="Comma 3 2 6 5 6 3" xfId="8954"/>
    <cellStyle name="Comma 3 2 6 5 6 3 2" xfId="16449"/>
    <cellStyle name="Comma 3 2 6 5 6 3 2 2" xfId="32655"/>
    <cellStyle name="Comma 3 2 6 5 6 3 3" xfId="25160"/>
    <cellStyle name="Comma 3 2 6 5 6 4" xfId="11805"/>
    <cellStyle name="Comma 3 2 6 5 6 4 2" xfId="28011"/>
    <cellStyle name="Comma 3 2 6 5 6 5" xfId="17306"/>
    <cellStyle name="Comma 3 2 6 5 6 5 2" xfId="33438"/>
    <cellStyle name="Comma 3 2 6 5 6 6" xfId="20448"/>
    <cellStyle name="Comma 3 2 6 5 7" xfId="4667"/>
    <cellStyle name="Comma 3 2 6 5 7 2" xfId="8337"/>
    <cellStyle name="Comma 3 2 6 5 7 2 2" xfId="15844"/>
    <cellStyle name="Comma 3 2 6 5 7 2 2 2" xfId="32050"/>
    <cellStyle name="Comma 3 2 6 5 7 2 3" xfId="24543"/>
    <cellStyle name="Comma 3 2 6 5 7 3" xfId="8461"/>
    <cellStyle name="Comma 3 2 6 5 7 3 2" xfId="15968"/>
    <cellStyle name="Comma 3 2 6 5 7 3 2 2" xfId="32174"/>
    <cellStyle name="Comma 3 2 6 5 7 3 3" xfId="24667"/>
    <cellStyle name="Comma 3 2 6 5 7 4" xfId="12230"/>
    <cellStyle name="Comma 3 2 6 5 7 4 2" xfId="28436"/>
    <cellStyle name="Comma 3 2 6 5 7 5" xfId="17307"/>
    <cellStyle name="Comma 3 2 6 5 7 5 2" xfId="33439"/>
    <cellStyle name="Comma 3 2 6 5 7 6" xfId="20873"/>
    <cellStyle name="Comma 3 2 6 5 8" xfId="5095"/>
    <cellStyle name="Comma 3 2 6 5 8 2" xfId="8760"/>
    <cellStyle name="Comma 3 2 6 5 8 2 2" xfId="16267"/>
    <cellStyle name="Comma 3 2 6 5 8 2 2 2" xfId="32473"/>
    <cellStyle name="Comma 3 2 6 5 8 2 3" xfId="24966"/>
    <cellStyle name="Comma 3 2 6 5 8 3" xfId="12652"/>
    <cellStyle name="Comma 3 2 6 5 8 3 2" xfId="28858"/>
    <cellStyle name="Comma 3 2 6 5 8 4" xfId="21301"/>
    <cellStyle name="Comma 3 2 6 5 9" xfId="5766"/>
    <cellStyle name="Comma 3 2 6 5 9 2" xfId="13281"/>
    <cellStyle name="Comma 3 2 6 5 9 2 2" xfId="29487"/>
    <cellStyle name="Comma 3 2 6 5 9 3" xfId="21972"/>
    <cellStyle name="Comma 3 2 6 6" xfId="2195"/>
    <cellStyle name="Comma 3 2 6 6 2" xfId="3103"/>
    <cellStyle name="Comma 3 2 6 6 2 2" xfId="6885"/>
    <cellStyle name="Comma 3 2 6 6 2 2 2" xfId="14396"/>
    <cellStyle name="Comma 3 2 6 6 2 2 2 2" xfId="30602"/>
    <cellStyle name="Comma 3 2 6 6 2 2 3" xfId="23091"/>
    <cellStyle name="Comma 3 2 6 6 2 3" xfId="8882"/>
    <cellStyle name="Comma 3 2 6 6 2 3 2" xfId="16386"/>
    <cellStyle name="Comma 3 2 6 6 2 3 2 2" xfId="32592"/>
    <cellStyle name="Comma 3 2 6 6 2 3 3" xfId="25088"/>
    <cellStyle name="Comma 3 2 6 6 2 4" xfId="10796"/>
    <cellStyle name="Comma 3 2 6 6 2 4 2" xfId="27002"/>
    <cellStyle name="Comma 3 2 6 6 2 5" xfId="17309"/>
    <cellStyle name="Comma 3 2 6 6 2 5 2" xfId="33441"/>
    <cellStyle name="Comma 3 2 6 6 2 6" xfId="19325"/>
    <cellStyle name="Comma 3 2 6 6 3" xfId="6029"/>
    <cellStyle name="Comma 3 2 6 6 3 2" xfId="13543"/>
    <cellStyle name="Comma 3 2 6 6 3 2 2" xfId="29749"/>
    <cellStyle name="Comma 3 2 6 6 3 3" xfId="22235"/>
    <cellStyle name="Comma 3 2 6 6 4" xfId="7308"/>
    <cellStyle name="Comma 3 2 6 6 4 2" xfId="14817"/>
    <cellStyle name="Comma 3 2 6 6 4 2 2" xfId="31023"/>
    <cellStyle name="Comma 3 2 6 6 4 3" xfId="23514"/>
    <cellStyle name="Comma 3 2 6 6 5" xfId="9952"/>
    <cellStyle name="Comma 3 2 6 6 5 2" xfId="26158"/>
    <cellStyle name="Comma 3 2 6 6 6" xfId="17308"/>
    <cellStyle name="Comma 3 2 6 6 6 2" xfId="33440"/>
    <cellStyle name="Comma 3 2 6 6 7" xfId="18480"/>
    <cellStyle name="Comma 3 2 6 7" xfId="2678"/>
    <cellStyle name="Comma 3 2 6 7 2" xfId="6462"/>
    <cellStyle name="Comma 3 2 6 7 2 2" xfId="13974"/>
    <cellStyle name="Comma 3 2 6 7 2 2 2" xfId="30180"/>
    <cellStyle name="Comma 3 2 6 7 2 3" xfId="22668"/>
    <cellStyle name="Comma 3 2 6 7 3" xfId="9010"/>
    <cellStyle name="Comma 3 2 6 7 3 2" xfId="16501"/>
    <cellStyle name="Comma 3 2 6 7 3 2 2" xfId="32707"/>
    <cellStyle name="Comma 3 2 6 7 3 3" xfId="25216"/>
    <cellStyle name="Comma 3 2 6 7 4" xfId="10374"/>
    <cellStyle name="Comma 3 2 6 7 4 2" xfId="26580"/>
    <cellStyle name="Comma 3 2 6 7 5" xfId="17310"/>
    <cellStyle name="Comma 3 2 6 7 5 2" xfId="33442"/>
    <cellStyle name="Comma 3 2 6 7 6" xfId="18902"/>
    <cellStyle name="Comma 3 2 6 8" xfId="3605"/>
    <cellStyle name="Comma 3 2 6 8 2" xfId="7318"/>
    <cellStyle name="Comma 3 2 6 8 2 2" xfId="14827"/>
    <cellStyle name="Comma 3 2 6 8 2 2 2" xfId="31033"/>
    <cellStyle name="Comma 3 2 6 8 2 3" xfId="23524"/>
    <cellStyle name="Comma 3 2 6 8 3" xfId="5598"/>
    <cellStyle name="Comma 3 2 6 8 3 2" xfId="13113"/>
    <cellStyle name="Comma 3 2 6 8 3 2 2" xfId="29319"/>
    <cellStyle name="Comma 3 2 6 8 3 3" xfId="21804"/>
    <cellStyle name="Comma 3 2 6 8 4" xfId="11219"/>
    <cellStyle name="Comma 3 2 6 8 4 2" xfId="27425"/>
    <cellStyle name="Comma 3 2 6 8 5" xfId="17311"/>
    <cellStyle name="Comma 3 2 6 8 5 2" xfId="33443"/>
    <cellStyle name="Comma 3 2 6 8 6" xfId="19816"/>
    <cellStyle name="Comma 3 2 6 9" xfId="3915"/>
    <cellStyle name="Comma 3 2 6 9 2" xfId="9144"/>
    <cellStyle name="Comma 3 2 6 9 2 2" xfId="25350"/>
    <cellStyle name="Comma 3 2 6 9 3" xfId="17312"/>
    <cellStyle name="Comma 3 2 6 9 3 2" xfId="33444"/>
    <cellStyle name="Comma 3 2 6 9 4" xfId="20123"/>
    <cellStyle name="Comma 3 2 7" xfId="1617"/>
    <cellStyle name="Comma 3 2 7 10" xfId="4080"/>
    <cellStyle name="Comma 3 2 7 10 2" xfId="7750"/>
    <cellStyle name="Comma 3 2 7 10 2 2" xfId="15257"/>
    <cellStyle name="Comma 3 2 7 10 2 2 2" xfId="31463"/>
    <cellStyle name="Comma 3 2 7 10 2 3" xfId="23956"/>
    <cellStyle name="Comma 3 2 7 10 3" xfId="9282"/>
    <cellStyle name="Comma 3 2 7 10 3 2" xfId="16739"/>
    <cellStyle name="Comma 3 2 7 10 3 2 2" xfId="32945"/>
    <cellStyle name="Comma 3 2 7 10 3 3" xfId="25488"/>
    <cellStyle name="Comma 3 2 7 10 4" xfId="11643"/>
    <cellStyle name="Comma 3 2 7 10 4 2" xfId="27849"/>
    <cellStyle name="Comma 3 2 7 10 5" xfId="17314"/>
    <cellStyle name="Comma 3 2 7 10 5 2" xfId="33446"/>
    <cellStyle name="Comma 3 2 7 10 6" xfId="20286"/>
    <cellStyle name="Comma 3 2 7 11" xfId="4505"/>
    <cellStyle name="Comma 3 2 7 11 2" xfId="8175"/>
    <cellStyle name="Comma 3 2 7 11 2 2" xfId="15682"/>
    <cellStyle name="Comma 3 2 7 11 2 2 2" xfId="31888"/>
    <cellStyle name="Comma 3 2 7 11 2 3" xfId="24381"/>
    <cellStyle name="Comma 3 2 7 11 3" xfId="8944"/>
    <cellStyle name="Comma 3 2 7 11 3 2" xfId="16439"/>
    <cellStyle name="Comma 3 2 7 11 3 2 2" xfId="32645"/>
    <cellStyle name="Comma 3 2 7 11 3 3" xfId="25150"/>
    <cellStyle name="Comma 3 2 7 11 4" xfId="12068"/>
    <cellStyle name="Comma 3 2 7 11 4 2" xfId="28274"/>
    <cellStyle name="Comma 3 2 7 11 5" xfId="17315"/>
    <cellStyle name="Comma 3 2 7 11 5 2" xfId="33447"/>
    <cellStyle name="Comma 3 2 7 11 6" xfId="20711"/>
    <cellStyle name="Comma 3 2 7 12" xfId="4932"/>
    <cellStyle name="Comma 3 2 7 12 2" xfId="8598"/>
    <cellStyle name="Comma 3 2 7 12 2 2" xfId="16105"/>
    <cellStyle name="Comma 3 2 7 12 2 2 2" xfId="32311"/>
    <cellStyle name="Comma 3 2 7 12 2 3" xfId="24804"/>
    <cellStyle name="Comma 3 2 7 12 3" xfId="12490"/>
    <cellStyle name="Comma 3 2 7 12 3 2" xfId="28696"/>
    <cellStyle name="Comma 3 2 7 12 4" xfId="21138"/>
    <cellStyle name="Comma 3 2 7 13" xfId="5578"/>
    <cellStyle name="Comma 3 2 7 13 2" xfId="13095"/>
    <cellStyle name="Comma 3 2 7 13 2 2" xfId="29301"/>
    <cellStyle name="Comma 3 2 7 13 3" xfId="21784"/>
    <cellStyle name="Comma 3 2 7 14" xfId="9531"/>
    <cellStyle name="Comma 3 2 7 14 2" xfId="25737"/>
    <cellStyle name="Comma 3 2 7 15" xfId="17313"/>
    <cellStyle name="Comma 3 2 7 15 2" xfId="33445"/>
    <cellStyle name="Comma 3 2 7 16" xfId="18056"/>
    <cellStyle name="Comma 3 2 7 2" xfId="1748"/>
    <cellStyle name="Comma 3 2 7 2 10" xfId="5617"/>
    <cellStyle name="Comma 3 2 7 2 10 2" xfId="13132"/>
    <cellStyle name="Comma 3 2 7 2 10 2 2" xfId="29338"/>
    <cellStyle name="Comma 3 2 7 2 10 3" xfId="21823"/>
    <cellStyle name="Comma 3 2 7 2 11" xfId="9545"/>
    <cellStyle name="Comma 3 2 7 2 11 2" xfId="25751"/>
    <cellStyle name="Comma 3 2 7 2 12" xfId="17316"/>
    <cellStyle name="Comma 3 2 7 2 12 2" xfId="33448"/>
    <cellStyle name="Comma 3 2 7 2 13" xfId="18070"/>
    <cellStyle name="Comma 3 2 7 2 2" xfId="1914"/>
    <cellStyle name="Comma 3 2 7 2 2 10" xfId="9694"/>
    <cellStyle name="Comma 3 2 7 2 2 10 2" xfId="25900"/>
    <cellStyle name="Comma 3 2 7 2 2 11" xfId="17317"/>
    <cellStyle name="Comma 3 2 7 2 2 11 2" xfId="33449"/>
    <cellStyle name="Comma 3 2 7 2 2 12" xfId="18220"/>
    <cellStyle name="Comma 3 2 7 2 2 2" xfId="2421"/>
    <cellStyle name="Comma 3 2 7 2 2 2 2" xfId="3268"/>
    <cellStyle name="Comma 3 2 7 2 2 2 2 2" xfId="7050"/>
    <cellStyle name="Comma 3 2 7 2 2 2 2 2 2" xfId="14561"/>
    <cellStyle name="Comma 3 2 7 2 2 2 2 2 2 2" xfId="30767"/>
    <cellStyle name="Comma 3 2 7 2 2 2 2 2 3" xfId="23256"/>
    <cellStyle name="Comma 3 2 7 2 2 2 2 3" xfId="9278"/>
    <cellStyle name="Comma 3 2 7 2 2 2 2 3 2" xfId="16736"/>
    <cellStyle name="Comma 3 2 7 2 2 2 2 3 2 2" xfId="32942"/>
    <cellStyle name="Comma 3 2 7 2 2 2 2 3 3" xfId="25484"/>
    <cellStyle name="Comma 3 2 7 2 2 2 2 4" xfId="10961"/>
    <cellStyle name="Comma 3 2 7 2 2 2 2 4 2" xfId="27167"/>
    <cellStyle name="Comma 3 2 7 2 2 2 2 5" xfId="17319"/>
    <cellStyle name="Comma 3 2 7 2 2 2 2 5 2" xfId="33451"/>
    <cellStyle name="Comma 3 2 7 2 2 2 2 6" xfId="19490"/>
    <cellStyle name="Comma 3 2 7 2 2 2 3" xfId="6205"/>
    <cellStyle name="Comma 3 2 7 2 2 2 3 2" xfId="13717"/>
    <cellStyle name="Comma 3 2 7 2 2 2 3 2 2" xfId="29923"/>
    <cellStyle name="Comma 3 2 7 2 2 2 3 3" xfId="22411"/>
    <cellStyle name="Comma 3 2 7 2 2 2 4" xfId="9019"/>
    <cellStyle name="Comma 3 2 7 2 2 2 4 2" xfId="16510"/>
    <cellStyle name="Comma 3 2 7 2 2 2 4 2 2" xfId="32716"/>
    <cellStyle name="Comma 3 2 7 2 2 2 4 3" xfId="25225"/>
    <cellStyle name="Comma 3 2 7 2 2 2 5" xfId="10117"/>
    <cellStyle name="Comma 3 2 7 2 2 2 5 2" xfId="26323"/>
    <cellStyle name="Comma 3 2 7 2 2 2 6" xfId="17318"/>
    <cellStyle name="Comma 3 2 7 2 2 2 6 2" xfId="33450"/>
    <cellStyle name="Comma 3 2 7 2 2 2 7" xfId="18645"/>
    <cellStyle name="Comma 3 2 7 2 2 3" xfId="2843"/>
    <cellStyle name="Comma 3 2 7 2 2 3 2" xfId="6627"/>
    <cellStyle name="Comma 3 2 7 2 2 3 2 2" xfId="14139"/>
    <cellStyle name="Comma 3 2 7 2 2 3 2 2 2" xfId="30345"/>
    <cellStyle name="Comma 3 2 7 2 2 3 2 3" xfId="22833"/>
    <cellStyle name="Comma 3 2 7 2 2 3 3" xfId="9347"/>
    <cellStyle name="Comma 3 2 7 2 2 3 3 2" xfId="16789"/>
    <cellStyle name="Comma 3 2 7 2 2 3 3 2 2" xfId="32995"/>
    <cellStyle name="Comma 3 2 7 2 2 3 3 3" xfId="25553"/>
    <cellStyle name="Comma 3 2 7 2 2 3 4" xfId="10539"/>
    <cellStyle name="Comma 3 2 7 2 2 3 4 2" xfId="26745"/>
    <cellStyle name="Comma 3 2 7 2 2 3 5" xfId="17320"/>
    <cellStyle name="Comma 3 2 7 2 2 3 5 2" xfId="33452"/>
    <cellStyle name="Comma 3 2 7 2 2 3 6" xfId="19067"/>
    <cellStyle name="Comma 3 2 7 2 2 4" xfId="3774"/>
    <cellStyle name="Comma 3 2 7 2 2 4 2" xfId="7484"/>
    <cellStyle name="Comma 3 2 7 2 2 4 2 2" xfId="14993"/>
    <cellStyle name="Comma 3 2 7 2 2 4 2 2 2" xfId="31199"/>
    <cellStyle name="Comma 3 2 7 2 2 4 2 3" xfId="23690"/>
    <cellStyle name="Comma 3 2 7 2 2 4 3" xfId="5448"/>
    <cellStyle name="Comma 3 2 7 2 2 4 3 2" xfId="12990"/>
    <cellStyle name="Comma 3 2 7 2 2 4 3 2 2" xfId="29196"/>
    <cellStyle name="Comma 3 2 7 2 2 4 3 3" xfId="21654"/>
    <cellStyle name="Comma 3 2 7 2 2 4 4" xfId="11384"/>
    <cellStyle name="Comma 3 2 7 2 2 4 4 2" xfId="27590"/>
    <cellStyle name="Comma 3 2 7 2 2 4 5" xfId="17321"/>
    <cellStyle name="Comma 3 2 7 2 2 4 5 2" xfId="33453"/>
    <cellStyle name="Comma 3 2 7 2 2 4 6" xfId="19985"/>
    <cellStyle name="Comma 3 2 7 2 2 5" xfId="3580"/>
    <cellStyle name="Comma 3 2 7 2 2 5 2" xfId="9026"/>
    <cellStyle name="Comma 3 2 7 2 2 5 2 2" xfId="25232"/>
    <cellStyle name="Comma 3 2 7 2 2 5 3" xfId="17322"/>
    <cellStyle name="Comma 3 2 7 2 2 5 3 2" xfId="33454"/>
    <cellStyle name="Comma 3 2 7 2 2 5 4" xfId="19793"/>
    <cellStyle name="Comma 3 2 7 2 2 6" xfId="4243"/>
    <cellStyle name="Comma 3 2 7 2 2 6 2" xfId="7913"/>
    <cellStyle name="Comma 3 2 7 2 2 6 2 2" xfId="15420"/>
    <cellStyle name="Comma 3 2 7 2 2 6 2 2 2" xfId="31626"/>
    <cellStyle name="Comma 3 2 7 2 2 6 2 3" xfId="24119"/>
    <cellStyle name="Comma 3 2 7 2 2 6 3" xfId="8895"/>
    <cellStyle name="Comma 3 2 7 2 2 6 3 2" xfId="16398"/>
    <cellStyle name="Comma 3 2 7 2 2 6 3 2 2" xfId="32604"/>
    <cellStyle name="Comma 3 2 7 2 2 6 3 3" xfId="25101"/>
    <cellStyle name="Comma 3 2 7 2 2 6 4" xfId="11806"/>
    <cellStyle name="Comma 3 2 7 2 2 6 4 2" xfId="28012"/>
    <cellStyle name="Comma 3 2 7 2 2 6 5" xfId="17323"/>
    <cellStyle name="Comma 3 2 7 2 2 6 5 2" xfId="33455"/>
    <cellStyle name="Comma 3 2 7 2 2 6 6" xfId="20449"/>
    <cellStyle name="Comma 3 2 7 2 2 7" xfId="4668"/>
    <cellStyle name="Comma 3 2 7 2 2 7 2" xfId="8338"/>
    <cellStyle name="Comma 3 2 7 2 2 7 2 2" xfId="15845"/>
    <cellStyle name="Comma 3 2 7 2 2 7 2 2 2" xfId="32051"/>
    <cellStyle name="Comma 3 2 7 2 2 7 2 3" xfId="24544"/>
    <cellStyle name="Comma 3 2 7 2 2 7 3" xfId="8909"/>
    <cellStyle name="Comma 3 2 7 2 2 7 3 2" xfId="16412"/>
    <cellStyle name="Comma 3 2 7 2 2 7 3 2 2" xfId="32618"/>
    <cellStyle name="Comma 3 2 7 2 2 7 3 3" xfId="25115"/>
    <cellStyle name="Comma 3 2 7 2 2 7 4" xfId="12231"/>
    <cellStyle name="Comma 3 2 7 2 2 7 4 2" xfId="28437"/>
    <cellStyle name="Comma 3 2 7 2 2 7 5" xfId="17324"/>
    <cellStyle name="Comma 3 2 7 2 2 7 5 2" xfId="33456"/>
    <cellStyle name="Comma 3 2 7 2 2 7 6" xfId="20874"/>
    <cellStyle name="Comma 3 2 7 2 2 8" xfId="5096"/>
    <cellStyle name="Comma 3 2 7 2 2 8 2" xfId="8761"/>
    <cellStyle name="Comma 3 2 7 2 2 8 2 2" xfId="16268"/>
    <cellStyle name="Comma 3 2 7 2 2 8 2 2 2" xfId="32474"/>
    <cellStyle name="Comma 3 2 7 2 2 8 2 3" xfId="24967"/>
    <cellStyle name="Comma 3 2 7 2 2 8 3" xfId="12653"/>
    <cellStyle name="Comma 3 2 7 2 2 8 3 2" xfId="28859"/>
    <cellStyle name="Comma 3 2 7 2 2 8 4" xfId="21302"/>
    <cellStyle name="Comma 3 2 7 2 2 9" xfId="5767"/>
    <cellStyle name="Comma 3 2 7 2 2 9 2" xfId="13282"/>
    <cellStyle name="Comma 3 2 7 2 2 9 2 2" xfId="29488"/>
    <cellStyle name="Comma 3 2 7 2 2 9 3" xfId="21973"/>
    <cellStyle name="Comma 3 2 7 2 3" xfId="2268"/>
    <cellStyle name="Comma 3 2 7 2 3 2" xfId="3119"/>
    <cellStyle name="Comma 3 2 7 2 3 2 2" xfId="6901"/>
    <cellStyle name="Comma 3 2 7 2 3 2 2 2" xfId="14412"/>
    <cellStyle name="Comma 3 2 7 2 3 2 2 2 2" xfId="30618"/>
    <cellStyle name="Comma 3 2 7 2 3 2 2 3" xfId="23107"/>
    <cellStyle name="Comma 3 2 7 2 3 2 3" xfId="6033"/>
    <cellStyle name="Comma 3 2 7 2 3 2 3 2" xfId="13547"/>
    <cellStyle name="Comma 3 2 7 2 3 2 3 2 2" xfId="29753"/>
    <cellStyle name="Comma 3 2 7 2 3 2 3 3" xfId="22239"/>
    <cellStyle name="Comma 3 2 7 2 3 2 4" xfId="10812"/>
    <cellStyle name="Comma 3 2 7 2 3 2 4 2" xfId="27018"/>
    <cellStyle name="Comma 3 2 7 2 3 2 5" xfId="17326"/>
    <cellStyle name="Comma 3 2 7 2 3 2 5 2" xfId="33458"/>
    <cellStyle name="Comma 3 2 7 2 3 2 6" xfId="19341"/>
    <cellStyle name="Comma 3 2 7 2 3 3" xfId="6056"/>
    <cellStyle name="Comma 3 2 7 2 3 3 2" xfId="13568"/>
    <cellStyle name="Comma 3 2 7 2 3 3 2 2" xfId="29774"/>
    <cellStyle name="Comma 3 2 7 2 3 3 3" xfId="22262"/>
    <cellStyle name="Comma 3 2 7 2 3 4" xfId="9007"/>
    <cellStyle name="Comma 3 2 7 2 3 4 2" xfId="16498"/>
    <cellStyle name="Comma 3 2 7 2 3 4 2 2" xfId="32704"/>
    <cellStyle name="Comma 3 2 7 2 3 4 3" xfId="25213"/>
    <cellStyle name="Comma 3 2 7 2 3 5" xfId="9968"/>
    <cellStyle name="Comma 3 2 7 2 3 5 2" xfId="26174"/>
    <cellStyle name="Comma 3 2 7 2 3 6" xfId="17325"/>
    <cellStyle name="Comma 3 2 7 2 3 6 2" xfId="33457"/>
    <cellStyle name="Comma 3 2 7 2 3 7" xfId="18496"/>
    <cellStyle name="Comma 3 2 7 2 4" xfId="2694"/>
    <cellStyle name="Comma 3 2 7 2 4 2" xfId="6478"/>
    <cellStyle name="Comma 3 2 7 2 4 2 2" xfId="13990"/>
    <cellStyle name="Comma 3 2 7 2 4 2 2 2" xfId="30196"/>
    <cellStyle name="Comma 3 2 7 2 4 2 3" xfId="22684"/>
    <cellStyle name="Comma 3 2 7 2 4 3" xfId="7300"/>
    <cellStyle name="Comma 3 2 7 2 4 3 2" xfId="14810"/>
    <cellStyle name="Comma 3 2 7 2 4 3 2 2" xfId="31016"/>
    <cellStyle name="Comma 3 2 7 2 4 3 3" xfId="23506"/>
    <cellStyle name="Comma 3 2 7 2 4 4" xfId="10390"/>
    <cellStyle name="Comma 3 2 7 2 4 4 2" xfId="26596"/>
    <cellStyle name="Comma 3 2 7 2 4 5" xfId="17327"/>
    <cellStyle name="Comma 3 2 7 2 4 5 2" xfId="33459"/>
    <cellStyle name="Comma 3 2 7 2 4 6" xfId="18918"/>
    <cellStyle name="Comma 3 2 7 2 5" xfId="3624"/>
    <cellStyle name="Comma 3 2 7 2 5 2" xfId="7334"/>
    <cellStyle name="Comma 3 2 7 2 5 2 2" xfId="14843"/>
    <cellStyle name="Comma 3 2 7 2 5 2 2 2" xfId="31049"/>
    <cellStyle name="Comma 3 2 7 2 5 2 3" xfId="23540"/>
    <cellStyle name="Comma 3 2 7 2 5 3" xfId="9226"/>
    <cellStyle name="Comma 3 2 7 2 5 3 2" xfId="16690"/>
    <cellStyle name="Comma 3 2 7 2 5 3 2 2" xfId="32896"/>
    <cellStyle name="Comma 3 2 7 2 5 3 3" xfId="25432"/>
    <cellStyle name="Comma 3 2 7 2 5 4" xfId="11235"/>
    <cellStyle name="Comma 3 2 7 2 5 4 2" xfId="27441"/>
    <cellStyle name="Comma 3 2 7 2 5 5" xfId="17328"/>
    <cellStyle name="Comma 3 2 7 2 5 5 2" xfId="33460"/>
    <cellStyle name="Comma 3 2 7 2 5 6" xfId="19835"/>
    <cellStyle name="Comma 3 2 7 2 6" xfId="3557"/>
    <cellStyle name="Comma 3 2 7 2 6 2" xfId="5592"/>
    <cellStyle name="Comma 3 2 7 2 6 2 2" xfId="21798"/>
    <cellStyle name="Comma 3 2 7 2 6 3" xfId="17329"/>
    <cellStyle name="Comma 3 2 7 2 6 3 2" xfId="33461"/>
    <cellStyle name="Comma 3 2 7 2 6 4" xfId="19772"/>
    <cellStyle name="Comma 3 2 7 2 7" xfId="4094"/>
    <cellStyle name="Comma 3 2 7 2 7 2" xfId="7764"/>
    <cellStyle name="Comma 3 2 7 2 7 2 2" xfId="15271"/>
    <cellStyle name="Comma 3 2 7 2 7 2 2 2" xfId="31477"/>
    <cellStyle name="Comma 3 2 7 2 7 2 3" xfId="23970"/>
    <cellStyle name="Comma 3 2 7 2 7 3" xfId="9222"/>
    <cellStyle name="Comma 3 2 7 2 7 3 2" xfId="16686"/>
    <cellStyle name="Comma 3 2 7 2 7 3 2 2" xfId="32892"/>
    <cellStyle name="Comma 3 2 7 2 7 3 3" xfId="25428"/>
    <cellStyle name="Comma 3 2 7 2 7 4" xfId="11657"/>
    <cellStyle name="Comma 3 2 7 2 7 4 2" xfId="27863"/>
    <cellStyle name="Comma 3 2 7 2 7 5" xfId="17330"/>
    <cellStyle name="Comma 3 2 7 2 7 5 2" xfId="33462"/>
    <cellStyle name="Comma 3 2 7 2 7 6" xfId="20300"/>
    <cellStyle name="Comma 3 2 7 2 8" xfId="4519"/>
    <cellStyle name="Comma 3 2 7 2 8 2" xfId="8189"/>
    <cellStyle name="Comma 3 2 7 2 8 2 2" xfId="15696"/>
    <cellStyle name="Comma 3 2 7 2 8 2 2 2" xfId="31902"/>
    <cellStyle name="Comma 3 2 7 2 8 2 3" xfId="24395"/>
    <cellStyle name="Comma 3 2 7 2 8 3" xfId="5469"/>
    <cellStyle name="Comma 3 2 7 2 8 3 2" xfId="13007"/>
    <cellStyle name="Comma 3 2 7 2 8 3 2 2" xfId="29213"/>
    <cellStyle name="Comma 3 2 7 2 8 3 3" xfId="21675"/>
    <cellStyle name="Comma 3 2 7 2 8 4" xfId="12082"/>
    <cellStyle name="Comma 3 2 7 2 8 4 2" xfId="28288"/>
    <cellStyle name="Comma 3 2 7 2 8 5" xfId="17331"/>
    <cellStyle name="Comma 3 2 7 2 8 5 2" xfId="33463"/>
    <cellStyle name="Comma 3 2 7 2 8 6" xfId="20725"/>
    <cellStyle name="Comma 3 2 7 2 9" xfId="4946"/>
    <cellStyle name="Comma 3 2 7 2 9 2" xfId="8612"/>
    <cellStyle name="Comma 3 2 7 2 9 2 2" xfId="16119"/>
    <cellStyle name="Comma 3 2 7 2 9 2 2 2" xfId="32325"/>
    <cellStyle name="Comma 3 2 7 2 9 2 3" xfId="24818"/>
    <cellStyle name="Comma 3 2 7 2 9 3" xfId="12504"/>
    <cellStyle name="Comma 3 2 7 2 9 3 2" xfId="28710"/>
    <cellStyle name="Comma 3 2 7 2 9 4" xfId="21152"/>
    <cellStyle name="Comma 3 2 7 3" xfId="1766"/>
    <cellStyle name="Comma 3 2 7 3 10" xfId="5631"/>
    <cellStyle name="Comma 3 2 7 3 10 2" xfId="13146"/>
    <cellStyle name="Comma 3 2 7 3 10 2 2" xfId="29352"/>
    <cellStyle name="Comma 3 2 7 3 10 3" xfId="21837"/>
    <cellStyle name="Comma 3 2 7 3 11" xfId="9559"/>
    <cellStyle name="Comma 3 2 7 3 11 2" xfId="25765"/>
    <cellStyle name="Comma 3 2 7 3 12" xfId="17332"/>
    <cellStyle name="Comma 3 2 7 3 12 2" xfId="33464"/>
    <cellStyle name="Comma 3 2 7 3 13" xfId="18084"/>
    <cellStyle name="Comma 3 2 7 3 2" xfId="1915"/>
    <cellStyle name="Comma 3 2 7 3 2 10" xfId="9695"/>
    <cellStyle name="Comma 3 2 7 3 2 10 2" xfId="25901"/>
    <cellStyle name="Comma 3 2 7 3 2 11" xfId="17333"/>
    <cellStyle name="Comma 3 2 7 3 2 11 2" xfId="33465"/>
    <cellStyle name="Comma 3 2 7 3 2 12" xfId="18221"/>
    <cellStyle name="Comma 3 2 7 3 2 2" xfId="2422"/>
    <cellStyle name="Comma 3 2 7 3 2 2 2" xfId="3269"/>
    <cellStyle name="Comma 3 2 7 3 2 2 2 2" xfId="7051"/>
    <cellStyle name="Comma 3 2 7 3 2 2 2 2 2" xfId="14562"/>
    <cellStyle name="Comma 3 2 7 3 2 2 2 2 2 2" xfId="30768"/>
    <cellStyle name="Comma 3 2 7 3 2 2 2 2 3" xfId="23257"/>
    <cellStyle name="Comma 3 2 7 3 2 2 2 3" xfId="5420"/>
    <cellStyle name="Comma 3 2 7 3 2 2 2 3 2" xfId="12965"/>
    <cellStyle name="Comma 3 2 7 3 2 2 2 3 2 2" xfId="29171"/>
    <cellStyle name="Comma 3 2 7 3 2 2 2 3 3" xfId="21626"/>
    <cellStyle name="Comma 3 2 7 3 2 2 2 4" xfId="10962"/>
    <cellStyle name="Comma 3 2 7 3 2 2 2 4 2" xfId="27168"/>
    <cellStyle name="Comma 3 2 7 3 2 2 2 5" xfId="17335"/>
    <cellStyle name="Comma 3 2 7 3 2 2 2 5 2" xfId="33467"/>
    <cellStyle name="Comma 3 2 7 3 2 2 2 6" xfId="19491"/>
    <cellStyle name="Comma 3 2 7 3 2 2 3" xfId="6206"/>
    <cellStyle name="Comma 3 2 7 3 2 2 3 2" xfId="13718"/>
    <cellStyle name="Comma 3 2 7 3 2 2 3 2 2" xfId="29924"/>
    <cellStyle name="Comma 3 2 7 3 2 2 3 3" xfId="22412"/>
    <cellStyle name="Comma 3 2 7 3 2 2 4" xfId="9041"/>
    <cellStyle name="Comma 3 2 7 3 2 2 4 2" xfId="16530"/>
    <cellStyle name="Comma 3 2 7 3 2 2 4 2 2" xfId="32736"/>
    <cellStyle name="Comma 3 2 7 3 2 2 4 3" xfId="25247"/>
    <cellStyle name="Comma 3 2 7 3 2 2 5" xfId="10118"/>
    <cellStyle name="Comma 3 2 7 3 2 2 5 2" xfId="26324"/>
    <cellStyle name="Comma 3 2 7 3 2 2 6" xfId="17334"/>
    <cellStyle name="Comma 3 2 7 3 2 2 6 2" xfId="33466"/>
    <cellStyle name="Comma 3 2 7 3 2 2 7" xfId="18646"/>
    <cellStyle name="Comma 3 2 7 3 2 3" xfId="2844"/>
    <cellStyle name="Comma 3 2 7 3 2 3 2" xfId="6628"/>
    <cellStyle name="Comma 3 2 7 3 2 3 2 2" xfId="14140"/>
    <cellStyle name="Comma 3 2 7 3 2 3 2 2 2" xfId="30346"/>
    <cellStyle name="Comma 3 2 7 3 2 3 2 3" xfId="22834"/>
    <cellStyle name="Comma 3 2 7 3 2 3 3" xfId="9000"/>
    <cellStyle name="Comma 3 2 7 3 2 3 3 2" xfId="16492"/>
    <cellStyle name="Comma 3 2 7 3 2 3 3 2 2" xfId="32698"/>
    <cellStyle name="Comma 3 2 7 3 2 3 3 3" xfId="25206"/>
    <cellStyle name="Comma 3 2 7 3 2 3 4" xfId="10540"/>
    <cellStyle name="Comma 3 2 7 3 2 3 4 2" xfId="26746"/>
    <cellStyle name="Comma 3 2 7 3 2 3 5" xfId="17336"/>
    <cellStyle name="Comma 3 2 7 3 2 3 5 2" xfId="33468"/>
    <cellStyle name="Comma 3 2 7 3 2 3 6" xfId="19068"/>
    <cellStyle name="Comma 3 2 7 3 2 4" xfId="3775"/>
    <cellStyle name="Comma 3 2 7 3 2 4 2" xfId="7485"/>
    <cellStyle name="Comma 3 2 7 3 2 4 2 2" xfId="14994"/>
    <cellStyle name="Comma 3 2 7 3 2 4 2 2 2" xfId="31200"/>
    <cellStyle name="Comma 3 2 7 3 2 4 2 3" xfId="23691"/>
    <cellStyle name="Comma 3 2 7 3 2 4 3" xfId="9140"/>
    <cellStyle name="Comma 3 2 7 3 2 4 3 2" xfId="16617"/>
    <cellStyle name="Comma 3 2 7 3 2 4 3 2 2" xfId="32823"/>
    <cellStyle name="Comma 3 2 7 3 2 4 3 3" xfId="25346"/>
    <cellStyle name="Comma 3 2 7 3 2 4 4" xfId="11385"/>
    <cellStyle name="Comma 3 2 7 3 2 4 4 2" xfId="27591"/>
    <cellStyle name="Comma 3 2 7 3 2 4 5" xfId="17337"/>
    <cellStyle name="Comma 3 2 7 3 2 4 5 2" xfId="33469"/>
    <cellStyle name="Comma 3 2 7 3 2 4 6" xfId="19986"/>
    <cellStyle name="Comma 3 2 7 3 2 5" xfId="3381"/>
    <cellStyle name="Comma 3 2 7 3 2 5 2" xfId="5426"/>
    <cellStyle name="Comma 3 2 7 3 2 5 2 2" xfId="21632"/>
    <cellStyle name="Comma 3 2 7 3 2 5 3" xfId="17338"/>
    <cellStyle name="Comma 3 2 7 3 2 5 3 2" xfId="33470"/>
    <cellStyle name="Comma 3 2 7 3 2 5 4" xfId="19600"/>
    <cellStyle name="Comma 3 2 7 3 2 6" xfId="4244"/>
    <cellStyle name="Comma 3 2 7 3 2 6 2" xfId="7914"/>
    <cellStyle name="Comma 3 2 7 3 2 6 2 2" xfId="15421"/>
    <cellStyle name="Comma 3 2 7 3 2 6 2 2 2" xfId="31627"/>
    <cellStyle name="Comma 3 2 7 3 2 6 2 3" xfId="24120"/>
    <cellStyle name="Comma 3 2 7 3 2 6 3" xfId="5419"/>
    <cellStyle name="Comma 3 2 7 3 2 6 3 2" xfId="12964"/>
    <cellStyle name="Comma 3 2 7 3 2 6 3 2 2" xfId="29170"/>
    <cellStyle name="Comma 3 2 7 3 2 6 3 3" xfId="21625"/>
    <cellStyle name="Comma 3 2 7 3 2 6 4" xfId="11807"/>
    <cellStyle name="Comma 3 2 7 3 2 6 4 2" xfId="28013"/>
    <cellStyle name="Comma 3 2 7 3 2 6 5" xfId="17339"/>
    <cellStyle name="Comma 3 2 7 3 2 6 5 2" xfId="33471"/>
    <cellStyle name="Comma 3 2 7 3 2 6 6" xfId="20450"/>
    <cellStyle name="Comma 3 2 7 3 2 7" xfId="4669"/>
    <cellStyle name="Comma 3 2 7 3 2 7 2" xfId="8339"/>
    <cellStyle name="Comma 3 2 7 3 2 7 2 2" xfId="15846"/>
    <cellStyle name="Comma 3 2 7 3 2 7 2 2 2" xfId="32052"/>
    <cellStyle name="Comma 3 2 7 3 2 7 2 3" xfId="24545"/>
    <cellStyle name="Comma 3 2 7 3 2 7 3" xfId="8952"/>
    <cellStyle name="Comma 3 2 7 3 2 7 3 2" xfId="16447"/>
    <cellStyle name="Comma 3 2 7 3 2 7 3 2 2" xfId="32653"/>
    <cellStyle name="Comma 3 2 7 3 2 7 3 3" xfId="25158"/>
    <cellStyle name="Comma 3 2 7 3 2 7 4" xfId="12232"/>
    <cellStyle name="Comma 3 2 7 3 2 7 4 2" xfId="28438"/>
    <cellStyle name="Comma 3 2 7 3 2 7 5" xfId="17340"/>
    <cellStyle name="Comma 3 2 7 3 2 7 5 2" xfId="33472"/>
    <cellStyle name="Comma 3 2 7 3 2 7 6" xfId="20875"/>
    <cellStyle name="Comma 3 2 7 3 2 8" xfId="5097"/>
    <cellStyle name="Comma 3 2 7 3 2 8 2" xfId="8762"/>
    <cellStyle name="Comma 3 2 7 3 2 8 2 2" xfId="16269"/>
    <cellStyle name="Comma 3 2 7 3 2 8 2 2 2" xfId="32475"/>
    <cellStyle name="Comma 3 2 7 3 2 8 2 3" xfId="24968"/>
    <cellStyle name="Comma 3 2 7 3 2 8 3" xfId="12654"/>
    <cellStyle name="Comma 3 2 7 3 2 8 3 2" xfId="28860"/>
    <cellStyle name="Comma 3 2 7 3 2 8 4" xfId="21303"/>
    <cellStyle name="Comma 3 2 7 3 2 9" xfId="5768"/>
    <cellStyle name="Comma 3 2 7 3 2 9 2" xfId="13283"/>
    <cellStyle name="Comma 3 2 7 3 2 9 2 2" xfId="29489"/>
    <cellStyle name="Comma 3 2 7 3 2 9 3" xfId="21974"/>
    <cellStyle name="Comma 3 2 7 3 3" xfId="2284"/>
    <cellStyle name="Comma 3 2 7 3 3 2" xfId="3133"/>
    <cellStyle name="Comma 3 2 7 3 3 2 2" xfId="6915"/>
    <cellStyle name="Comma 3 2 7 3 3 2 2 2" xfId="14426"/>
    <cellStyle name="Comma 3 2 7 3 3 2 2 2 2" xfId="30632"/>
    <cellStyle name="Comma 3 2 7 3 3 2 2 3" xfId="23121"/>
    <cellStyle name="Comma 3 2 7 3 3 2 3" xfId="5431"/>
    <cellStyle name="Comma 3 2 7 3 3 2 3 2" xfId="12974"/>
    <cellStyle name="Comma 3 2 7 3 3 2 3 2 2" xfId="29180"/>
    <cellStyle name="Comma 3 2 7 3 3 2 3 3" xfId="21637"/>
    <cellStyle name="Comma 3 2 7 3 3 2 4" xfId="10826"/>
    <cellStyle name="Comma 3 2 7 3 3 2 4 2" xfId="27032"/>
    <cellStyle name="Comma 3 2 7 3 3 2 5" xfId="17342"/>
    <cellStyle name="Comma 3 2 7 3 3 2 5 2" xfId="33474"/>
    <cellStyle name="Comma 3 2 7 3 3 2 6" xfId="19355"/>
    <cellStyle name="Comma 3 2 7 3 3 3" xfId="6070"/>
    <cellStyle name="Comma 3 2 7 3 3 3 2" xfId="13582"/>
    <cellStyle name="Comma 3 2 7 3 3 3 2 2" xfId="29788"/>
    <cellStyle name="Comma 3 2 7 3 3 3 3" xfId="22276"/>
    <cellStyle name="Comma 3 2 7 3 3 4" xfId="8908"/>
    <cellStyle name="Comma 3 2 7 3 3 4 2" xfId="16411"/>
    <cellStyle name="Comma 3 2 7 3 3 4 2 2" xfId="32617"/>
    <cellStyle name="Comma 3 2 7 3 3 4 3" xfId="25114"/>
    <cellStyle name="Comma 3 2 7 3 3 5" xfId="9982"/>
    <cellStyle name="Comma 3 2 7 3 3 5 2" xfId="26188"/>
    <cellStyle name="Comma 3 2 7 3 3 6" xfId="17341"/>
    <cellStyle name="Comma 3 2 7 3 3 6 2" xfId="33473"/>
    <cellStyle name="Comma 3 2 7 3 3 7" xfId="18510"/>
    <cellStyle name="Comma 3 2 7 3 4" xfId="2708"/>
    <cellStyle name="Comma 3 2 7 3 4 2" xfId="6492"/>
    <cellStyle name="Comma 3 2 7 3 4 2 2" xfId="14004"/>
    <cellStyle name="Comma 3 2 7 3 4 2 2 2" xfId="30210"/>
    <cellStyle name="Comma 3 2 7 3 4 2 3" xfId="22698"/>
    <cellStyle name="Comma 3 2 7 3 4 3" xfId="9054"/>
    <cellStyle name="Comma 3 2 7 3 4 3 2" xfId="16539"/>
    <cellStyle name="Comma 3 2 7 3 4 3 2 2" xfId="32745"/>
    <cellStyle name="Comma 3 2 7 3 4 3 3" xfId="25260"/>
    <cellStyle name="Comma 3 2 7 3 4 4" xfId="10404"/>
    <cellStyle name="Comma 3 2 7 3 4 4 2" xfId="26610"/>
    <cellStyle name="Comma 3 2 7 3 4 5" xfId="17343"/>
    <cellStyle name="Comma 3 2 7 3 4 5 2" xfId="33475"/>
    <cellStyle name="Comma 3 2 7 3 4 6" xfId="18932"/>
    <cellStyle name="Comma 3 2 7 3 5" xfId="3638"/>
    <cellStyle name="Comma 3 2 7 3 5 2" xfId="7348"/>
    <cellStyle name="Comma 3 2 7 3 5 2 2" xfId="14857"/>
    <cellStyle name="Comma 3 2 7 3 5 2 2 2" xfId="31063"/>
    <cellStyle name="Comma 3 2 7 3 5 2 3" xfId="23554"/>
    <cellStyle name="Comma 3 2 7 3 5 3" xfId="9249"/>
    <cellStyle name="Comma 3 2 7 3 5 3 2" xfId="16710"/>
    <cellStyle name="Comma 3 2 7 3 5 3 2 2" xfId="32916"/>
    <cellStyle name="Comma 3 2 7 3 5 3 3" xfId="25455"/>
    <cellStyle name="Comma 3 2 7 3 5 4" xfId="11249"/>
    <cellStyle name="Comma 3 2 7 3 5 4 2" xfId="27455"/>
    <cellStyle name="Comma 3 2 7 3 5 5" xfId="17344"/>
    <cellStyle name="Comma 3 2 7 3 5 5 2" xfId="33476"/>
    <cellStyle name="Comma 3 2 7 3 5 6" xfId="19849"/>
    <cellStyle name="Comma 3 2 7 3 6" xfId="3914"/>
    <cellStyle name="Comma 3 2 7 3 6 2" xfId="5463"/>
    <cellStyle name="Comma 3 2 7 3 6 2 2" xfId="21669"/>
    <cellStyle name="Comma 3 2 7 3 6 3" xfId="17345"/>
    <cellStyle name="Comma 3 2 7 3 6 3 2" xfId="33477"/>
    <cellStyle name="Comma 3 2 7 3 6 4" xfId="20122"/>
    <cellStyle name="Comma 3 2 7 3 7" xfId="4108"/>
    <cellStyle name="Comma 3 2 7 3 7 2" xfId="7778"/>
    <cellStyle name="Comma 3 2 7 3 7 2 2" xfId="15285"/>
    <cellStyle name="Comma 3 2 7 3 7 2 2 2" xfId="31491"/>
    <cellStyle name="Comma 3 2 7 3 7 2 3" xfId="23984"/>
    <cellStyle name="Comma 3 2 7 3 7 3" xfId="9206"/>
    <cellStyle name="Comma 3 2 7 3 7 3 2" xfId="16674"/>
    <cellStyle name="Comma 3 2 7 3 7 3 2 2" xfId="32880"/>
    <cellStyle name="Comma 3 2 7 3 7 3 3" xfId="25412"/>
    <cellStyle name="Comma 3 2 7 3 7 4" xfId="11671"/>
    <cellStyle name="Comma 3 2 7 3 7 4 2" xfId="27877"/>
    <cellStyle name="Comma 3 2 7 3 7 5" xfId="17346"/>
    <cellStyle name="Comma 3 2 7 3 7 5 2" xfId="33478"/>
    <cellStyle name="Comma 3 2 7 3 7 6" xfId="20314"/>
    <cellStyle name="Comma 3 2 7 3 8" xfId="4533"/>
    <cellStyle name="Comma 3 2 7 3 8 2" xfId="8203"/>
    <cellStyle name="Comma 3 2 7 3 8 2 2" xfId="15710"/>
    <cellStyle name="Comma 3 2 7 3 8 2 2 2" xfId="31916"/>
    <cellStyle name="Comma 3 2 7 3 8 2 3" xfId="24409"/>
    <cellStyle name="Comma 3 2 7 3 8 3" xfId="9084"/>
    <cellStyle name="Comma 3 2 7 3 8 3 2" xfId="16564"/>
    <cellStyle name="Comma 3 2 7 3 8 3 2 2" xfId="32770"/>
    <cellStyle name="Comma 3 2 7 3 8 3 3" xfId="25290"/>
    <cellStyle name="Comma 3 2 7 3 8 4" xfId="12096"/>
    <cellStyle name="Comma 3 2 7 3 8 4 2" xfId="28302"/>
    <cellStyle name="Comma 3 2 7 3 8 5" xfId="17347"/>
    <cellStyle name="Comma 3 2 7 3 8 5 2" xfId="33479"/>
    <cellStyle name="Comma 3 2 7 3 8 6" xfId="20739"/>
    <cellStyle name="Comma 3 2 7 3 9" xfId="4960"/>
    <cellStyle name="Comma 3 2 7 3 9 2" xfId="8626"/>
    <cellStyle name="Comma 3 2 7 3 9 2 2" xfId="16133"/>
    <cellStyle name="Comma 3 2 7 3 9 2 2 2" xfId="32339"/>
    <cellStyle name="Comma 3 2 7 3 9 2 3" xfId="24832"/>
    <cellStyle name="Comma 3 2 7 3 9 3" xfId="12518"/>
    <cellStyle name="Comma 3 2 7 3 9 3 2" xfId="28724"/>
    <cellStyle name="Comma 3 2 7 3 9 4" xfId="21166"/>
    <cellStyle name="Comma 3 2 7 4" xfId="1784"/>
    <cellStyle name="Comma 3 2 7 4 10" xfId="5645"/>
    <cellStyle name="Comma 3 2 7 4 10 2" xfId="13160"/>
    <cellStyle name="Comma 3 2 7 4 10 2 2" xfId="29366"/>
    <cellStyle name="Comma 3 2 7 4 10 3" xfId="21851"/>
    <cellStyle name="Comma 3 2 7 4 11" xfId="9573"/>
    <cellStyle name="Comma 3 2 7 4 11 2" xfId="25779"/>
    <cellStyle name="Comma 3 2 7 4 12" xfId="17348"/>
    <cellStyle name="Comma 3 2 7 4 12 2" xfId="33480"/>
    <cellStyle name="Comma 3 2 7 4 13" xfId="18098"/>
    <cellStyle name="Comma 3 2 7 4 2" xfId="1916"/>
    <cellStyle name="Comma 3 2 7 4 2 10" xfId="9696"/>
    <cellStyle name="Comma 3 2 7 4 2 10 2" xfId="25902"/>
    <cellStyle name="Comma 3 2 7 4 2 11" xfId="17349"/>
    <cellStyle name="Comma 3 2 7 4 2 11 2" xfId="33481"/>
    <cellStyle name="Comma 3 2 7 4 2 12" xfId="18222"/>
    <cellStyle name="Comma 3 2 7 4 2 2" xfId="2423"/>
    <cellStyle name="Comma 3 2 7 4 2 2 2" xfId="3270"/>
    <cellStyle name="Comma 3 2 7 4 2 2 2 2" xfId="7052"/>
    <cellStyle name="Comma 3 2 7 4 2 2 2 2 2" xfId="14563"/>
    <cellStyle name="Comma 3 2 7 4 2 2 2 2 2 2" xfId="30769"/>
    <cellStyle name="Comma 3 2 7 4 2 2 2 2 3" xfId="23258"/>
    <cellStyle name="Comma 3 2 7 4 2 2 2 3" xfId="9319"/>
    <cellStyle name="Comma 3 2 7 4 2 2 2 3 2" xfId="16764"/>
    <cellStyle name="Comma 3 2 7 4 2 2 2 3 2 2" xfId="32970"/>
    <cellStyle name="Comma 3 2 7 4 2 2 2 3 3" xfId="25525"/>
    <cellStyle name="Comma 3 2 7 4 2 2 2 4" xfId="10963"/>
    <cellStyle name="Comma 3 2 7 4 2 2 2 4 2" xfId="27169"/>
    <cellStyle name="Comma 3 2 7 4 2 2 2 5" xfId="17351"/>
    <cellStyle name="Comma 3 2 7 4 2 2 2 5 2" xfId="33483"/>
    <cellStyle name="Comma 3 2 7 4 2 2 2 6" xfId="19492"/>
    <cellStyle name="Comma 3 2 7 4 2 2 3" xfId="6207"/>
    <cellStyle name="Comma 3 2 7 4 2 2 3 2" xfId="13719"/>
    <cellStyle name="Comma 3 2 7 4 2 2 3 2 2" xfId="29925"/>
    <cellStyle name="Comma 3 2 7 4 2 2 3 3" xfId="22413"/>
    <cellStyle name="Comma 3 2 7 4 2 2 4" xfId="9228"/>
    <cellStyle name="Comma 3 2 7 4 2 2 4 2" xfId="16692"/>
    <cellStyle name="Comma 3 2 7 4 2 2 4 2 2" xfId="32898"/>
    <cellStyle name="Comma 3 2 7 4 2 2 4 3" xfId="25434"/>
    <cellStyle name="Comma 3 2 7 4 2 2 5" xfId="10119"/>
    <cellStyle name="Comma 3 2 7 4 2 2 5 2" xfId="26325"/>
    <cellStyle name="Comma 3 2 7 4 2 2 6" xfId="17350"/>
    <cellStyle name="Comma 3 2 7 4 2 2 6 2" xfId="33482"/>
    <cellStyle name="Comma 3 2 7 4 2 2 7" xfId="18647"/>
    <cellStyle name="Comma 3 2 7 4 2 3" xfId="2845"/>
    <cellStyle name="Comma 3 2 7 4 2 3 2" xfId="6629"/>
    <cellStyle name="Comma 3 2 7 4 2 3 2 2" xfId="14141"/>
    <cellStyle name="Comma 3 2 7 4 2 3 2 2 2" xfId="30347"/>
    <cellStyle name="Comma 3 2 7 4 2 3 2 3" xfId="22835"/>
    <cellStyle name="Comma 3 2 7 4 2 3 3" xfId="5232"/>
    <cellStyle name="Comma 3 2 7 4 2 3 3 2" xfId="12783"/>
    <cellStyle name="Comma 3 2 7 4 2 3 3 2 2" xfId="28989"/>
    <cellStyle name="Comma 3 2 7 4 2 3 3 3" xfId="21438"/>
    <cellStyle name="Comma 3 2 7 4 2 3 4" xfId="10541"/>
    <cellStyle name="Comma 3 2 7 4 2 3 4 2" xfId="26747"/>
    <cellStyle name="Comma 3 2 7 4 2 3 5" xfId="17352"/>
    <cellStyle name="Comma 3 2 7 4 2 3 5 2" xfId="33484"/>
    <cellStyle name="Comma 3 2 7 4 2 3 6" xfId="19069"/>
    <cellStyle name="Comma 3 2 7 4 2 4" xfId="3776"/>
    <cellStyle name="Comma 3 2 7 4 2 4 2" xfId="7486"/>
    <cellStyle name="Comma 3 2 7 4 2 4 2 2" xfId="14995"/>
    <cellStyle name="Comma 3 2 7 4 2 4 2 2 2" xfId="31201"/>
    <cellStyle name="Comma 3 2 7 4 2 4 2 3" xfId="23692"/>
    <cellStyle name="Comma 3 2 7 4 2 4 3" xfId="9207"/>
    <cellStyle name="Comma 3 2 7 4 2 4 3 2" xfId="16675"/>
    <cellStyle name="Comma 3 2 7 4 2 4 3 2 2" xfId="32881"/>
    <cellStyle name="Comma 3 2 7 4 2 4 3 3" xfId="25413"/>
    <cellStyle name="Comma 3 2 7 4 2 4 4" xfId="11386"/>
    <cellStyle name="Comma 3 2 7 4 2 4 4 2" xfId="27592"/>
    <cellStyle name="Comma 3 2 7 4 2 4 5" xfId="17353"/>
    <cellStyle name="Comma 3 2 7 4 2 4 5 2" xfId="33485"/>
    <cellStyle name="Comma 3 2 7 4 2 4 6" xfId="19987"/>
    <cellStyle name="Comma 3 2 7 4 2 5" xfId="3385"/>
    <cellStyle name="Comma 3 2 7 4 2 5 2" xfId="9361"/>
    <cellStyle name="Comma 3 2 7 4 2 5 2 2" xfId="25567"/>
    <cellStyle name="Comma 3 2 7 4 2 5 3" xfId="17354"/>
    <cellStyle name="Comma 3 2 7 4 2 5 3 2" xfId="33486"/>
    <cellStyle name="Comma 3 2 7 4 2 5 4" xfId="19604"/>
    <cellStyle name="Comma 3 2 7 4 2 6" xfId="4245"/>
    <cellStyle name="Comma 3 2 7 4 2 6 2" xfId="7915"/>
    <cellStyle name="Comma 3 2 7 4 2 6 2 2" xfId="15422"/>
    <cellStyle name="Comma 3 2 7 4 2 6 2 2 2" xfId="31628"/>
    <cellStyle name="Comma 3 2 7 4 2 6 2 3" xfId="24121"/>
    <cellStyle name="Comma 3 2 7 4 2 6 3" xfId="9031"/>
    <cellStyle name="Comma 3 2 7 4 2 6 3 2" xfId="16520"/>
    <cellStyle name="Comma 3 2 7 4 2 6 3 2 2" xfId="32726"/>
    <cellStyle name="Comma 3 2 7 4 2 6 3 3" xfId="25237"/>
    <cellStyle name="Comma 3 2 7 4 2 6 4" xfId="11808"/>
    <cellStyle name="Comma 3 2 7 4 2 6 4 2" xfId="28014"/>
    <cellStyle name="Comma 3 2 7 4 2 6 5" xfId="17355"/>
    <cellStyle name="Comma 3 2 7 4 2 6 5 2" xfId="33487"/>
    <cellStyle name="Comma 3 2 7 4 2 6 6" xfId="20451"/>
    <cellStyle name="Comma 3 2 7 4 2 7" xfId="4670"/>
    <cellStyle name="Comma 3 2 7 4 2 7 2" xfId="8340"/>
    <cellStyle name="Comma 3 2 7 4 2 7 2 2" xfId="15847"/>
    <cellStyle name="Comma 3 2 7 4 2 7 2 2 2" xfId="32053"/>
    <cellStyle name="Comma 3 2 7 4 2 7 2 3" xfId="24546"/>
    <cellStyle name="Comma 3 2 7 4 2 7 3" xfId="9148"/>
    <cellStyle name="Comma 3 2 7 4 2 7 3 2" xfId="16623"/>
    <cellStyle name="Comma 3 2 7 4 2 7 3 2 2" xfId="32829"/>
    <cellStyle name="Comma 3 2 7 4 2 7 3 3" xfId="25354"/>
    <cellStyle name="Comma 3 2 7 4 2 7 4" xfId="12233"/>
    <cellStyle name="Comma 3 2 7 4 2 7 4 2" xfId="28439"/>
    <cellStyle name="Comma 3 2 7 4 2 7 5" xfId="17356"/>
    <cellStyle name="Comma 3 2 7 4 2 7 5 2" xfId="33488"/>
    <cellStyle name="Comma 3 2 7 4 2 7 6" xfId="20876"/>
    <cellStyle name="Comma 3 2 7 4 2 8" xfId="5098"/>
    <cellStyle name="Comma 3 2 7 4 2 8 2" xfId="8763"/>
    <cellStyle name="Comma 3 2 7 4 2 8 2 2" xfId="16270"/>
    <cellStyle name="Comma 3 2 7 4 2 8 2 2 2" xfId="32476"/>
    <cellStyle name="Comma 3 2 7 4 2 8 2 3" xfId="24969"/>
    <cellStyle name="Comma 3 2 7 4 2 8 3" xfId="12655"/>
    <cellStyle name="Comma 3 2 7 4 2 8 3 2" xfId="28861"/>
    <cellStyle name="Comma 3 2 7 4 2 8 4" xfId="21304"/>
    <cellStyle name="Comma 3 2 7 4 2 9" xfId="5769"/>
    <cellStyle name="Comma 3 2 7 4 2 9 2" xfId="13284"/>
    <cellStyle name="Comma 3 2 7 4 2 9 2 2" xfId="29490"/>
    <cellStyle name="Comma 3 2 7 4 2 9 3" xfId="21975"/>
    <cellStyle name="Comma 3 2 7 4 3" xfId="2300"/>
    <cellStyle name="Comma 3 2 7 4 3 2" xfId="3147"/>
    <cellStyle name="Comma 3 2 7 4 3 2 2" xfId="6929"/>
    <cellStyle name="Comma 3 2 7 4 3 2 2 2" xfId="14440"/>
    <cellStyle name="Comma 3 2 7 4 3 2 2 2 2" xfId="30646"/>
    <cellStyle name="Comma 3 2 7 4 3 2 2 3" xfId="23135"/>
    <cellStyle name="Comma 3 2 7 4 3 2 3" xfId="9020"/>
    <cellStyle name="Comma 3 2 7 4 3 2 3 2" xfId="16511"/>
    <cellStyle name="Comma 3 2 7 4 3 2 3 2 2" xfId="32717"/>
    <cellStyle name="Comma 3 2 7 4 3 2 3 3" xfId="25226"/>
    <cellStyle name="Comma 3 2 7 4 3 2 4" xfId="10840"/>
    <cellStyle name="Comma 3 2 7 4 3 2 4 2" xfId="27046"/>
    <cellStyle name="Comma 3 2 7 4 3 2 5" xfId="17358"/>
    <cellStyle name="Comma 3 2 7 4 3 2 5 2" xfId="33490"/>
    <cellStyle name="Comma 3 2 7 4 3 2 6" xfId="19369"/>
    <cellStyle name="Comma 3 2 7 4 3 3" xfId="6084"/>
    <cellStyle name="Comma 3 2 7 4 3 3 2" xfId="13596"/>
    <cellStyle name="Comma 3 2 7 4 3 3 2 2" xfId="29802"/>
    <cellStyle name="Comma 3 2 7 4 3 3 3" xfId="22290"/>
    <cellStyle name="Comma 3 2 7 4 3 4" xfId="5505"/>
    <cellStyle name="Comma 3 2 7 4 3 4 2" xfId="13035"/>
    <cellStyle name="Comma 3 2 7 4 3 4 2 2" xfId="29241"/>
    <cellStyle name="Comma 3 2 7 4 3 4 3" xfId="21711"/>
    <cellStyle name="Comma 3 2 7 4 3 5" xfId="9996"/>
    <cellStyle name="Comma 3 2 7 4 3 5 2" xfId="26202"/>
    <cellStyle name="Comma 3 2 7 4 3 6" xfId="17357"/>
    <cellStyle name="Comma 3 2 7 4 3 6 2" xfId="33489"/>
    <cellStyle name="Comma 3 2 7 4 3 7" xfId="18524"/>
    <cellStyle name="Comma 3 2 7 4 4" xfId="2722"/>
    <cellStyle name="Comma 3 2 7 4 4 2" xfId="6506"/>
    <cellStyle name="Comma 3 2 7 4 4 2 2" xfId="14018"/>
    <cellStyle name="Comma 3 2 7 4 4 2 2 2" xfId="30224"/>
    <cellStyle name="Comma 3 2 7 4 4 2 3" xfId="22712"/>
    <cellStyle name="Comma 3 2 7 4 4 3" xfId="5436"/>
    <cellStyle name="Comma 3 2 7 4 4 3 2" xfId="12979"/>
    <cellStyle name="Comma 3 2 7 4 4 3 2 2" xfId="29185"/>
    <cellStyle name="Comma 3 2 7 4 4 3 3" xfId="21642"/>
    <cellStyle name="Comma 3 2 7 4 4 4" xfId="10418"/>
    <cellStyle name="Comma 3 2 7 4 4 4 2" xfId="26624"/>
    <cellStyle name="Comma 3 2 7 4 4 5" xfId="17359"/>
    <cellStyle name="Comma 3 2 7 4 4 5 2" xfId="33491"/>
    <cellStyle name="Comma 3 2 7 4 4 6" xfId="18946"/>
    <cellStyle name="Comma 3 2 7 4 5" xfId="3652"/>
    <cellStyle name="Comma 3 2 7 4 5 2" xfId="7362"/>
    <cellStyle name="Comma 3 2 7 4 5 2 2" xfId="14871"/>
    <cellStyle name="Comma 3 2 7 4 5 2 2 2" xfId="31077"/>
    <cellStyle name="Comma 3 2 7 4 5 2 3" xfId="23568"/>
    <cellStyle name="Comma 3 2 7 4 5 3" xfId="8953"/>
    <cellStyle name="Comma 3 2 7 4 5 3 2" xfId="16448"/>
    <cellStyle name="Comma 3 2 7 4 5 3 2 2" xfId="32654"/>
    <cellStyle name="Comma 3 2 7 4 5 3 3" xfId="25159"/>
    <cellStyle name="Comma 3 2 7 4 5 4" xfId="11263"/>
    <cellStyle name="Comma 3 2 7 4 5 4 2" xfId="27469"/>
    <cellStyle name="Comma 3 2 7 4 5 5" xfId="17360"/>
    <cellStyle name="Comma 3 2 7 4 5 5 2" xfId="33492"/>
    <cellStyle name="Comma 3 2 7 4 5 6" xfId="19863"/>
    <cellStyle name="Comma 3 2 7 4 6" xfId="3883"/>
    <cellStyle name="Comma 3 2 7 4 6 2" xfId="9218"/>
    <cellStyle name="Comma 3 2 7 4 6 2 2" xfId="25424"/>
    <cellStyle name="Comma 3 2 7 4 6 3" xfId="17361"/>
    <cellStyle name="Comma 3 2 7 4 6 3 2" xfId="33493"/>
    <cellStyle name="Comma 3 2 7 4 6 4" xfId="20094"/>
    <cellStyle name="Comma 3 2 7 4 7" xfId="4122"/>
    <cellStyle name="Comma 3 2 7 4 7 2" xfId="7792"/>
    <cellStyle name="Comma 3 2 7 4 7 2 2" xfId="15299"/>
    <cellStyle name="Comma 3 2 7 4 7 2 2 2" xfId="31505"/>
    <cellStyle name="Comma 3 2 7 4 7 2 3" xfId="23998"/>
    <cellStyle name="Comma 3 2 7 4 7 3" xfId="5507"/>
    <cellStyle name="Comma 3 2 7 4 7 3 2" xfId="13037"/>
    <cellStyle name="Comma 3 2 7 4 7 3 2 2" xfId="29243"/>
    <cellStyle name="Comma 3 2 7 4 7 3 3" xfId="21713"/>
    <cellStyle name="Comma 3 2 7 4 7 4" xfId="11685"/>
    <cellStyle name="Comma 3 2 7 4 7 4 2" xfId="27891"/>
    <cellStyle name="Comma 3 2 7 4 7 5" xfId="17362"/>
    <cellStyle name="Comma 3 2 7 4 7 5 2" xfId="33494"/>
    <cellStyle name="Comma 3 2 7 4 7 6" xfId="20328"/>
    <cellStyle name="Comma 3 2 7 4 8" xfId="4547"/>
    <cellStyle name="Comma 3 2 7 4 8 2" xfId="8217"/>
    <cellStyle name="Comma 3 2 7 4 8 2 2" xfId="15724"/>
    <cellStyle name="Comma 3 2 7 4 8 2 2 2" xfId="31930"/>
    <cellStyle name="Comma 3 2 7 4 8 2 3" xfId="24423"/>
    <cellStyle name="Comma 3 2 7 4 8 3" xfId="8902"/>
    <cellStyle name="Comma 3 2 7 4 8 3 2" xfId="16405"/>
    <cellStyle name="Comma 3 2 7 4 8 3 2 2" xfId="32611"/>
    <cellStyle name="Comma 3 2 7 4 8 3 3" xfId="25108"/>
    <cellStyle name="Comma 3 2 7 4 8 4" xfId="12110"/>
    <cellStyle name="Comma 3 2 7 4 8 4 2" xfId="28316"/>
    <cellStyle name="Comma 3 2 7 4 8 5" xfId="17363"/>
    <cellStyle name="Comma 3 2 7 4 8 5 2" xfId="33495"/>
    <cellStyle name="Comma 3 2 7 4 8 6" xfId="20753"/>
    <cellStyle name="Comma 3 2 7 4 9" xfId="4974"/>
    <cellStyle name="Comma 3 2 7 4 9 2" xfId="8640"/>
    <cellStyle name="Comma 3 2 7 4 9 2 2" xfId="16147"/>
    <cellStyle name="Comma 3 2 7 4 9 2 2 2" xfId="32353"/>
    <cellStyle name="Comma 3 2 7 4 9 2 3" xfId="24846"/>
    <cellStyle name="Comma 3 2 7 4 9 3" xfId="12532"/>
    <cellStyle name="Comma 3 2 7 4 9 3 2" xfId="28738"/>
    <cellStyle name="Comma 3 2 7 4 9 4" xfId="21180"/>
    <cellStyle name="Comma 3 2 7 5" xfId="1917"/>
    <cellStyle name="Comma 3 2 7 5 10" xfId="9697"/>
    <cellStyle name="Comma 3 2 7 5 10 2" xfId="25903"/>
    <cellStyle name="Comma 3 2 7 5 11" xfId="17364"/>
    <cellStyle name="Comma 3 2 7 5 11 2" xfId="33496"/>
    <cellStyle name="Comma 3 2 7 5 12" xfId="18223"/>
    <cellStyle name="Comma 3 2 7 5 2" xfId="2424"/>
    <cellStyle name="Comma 3 2 7 5 2 2" xfId="3271"/>
    <cellStyle name="Comma 3 2 7 5 2 2 2" xfId="7053"/>
    <cellStyle name="Comma 3 2 7 5 2 2 2 2" xfId="14564"/>
    <cellStyle name="Comma 3 2 7 5 2 2 2 2 2" xfId="30770"/>
    <cellStyle name="Comma 3 2 7 5 2 2 2 3" xfId="23259"/>
    <cellStyle name="Comma 3 2 7 5 2 2 3" xfId="5590"/>
    <cellStyle name="Comma 3 2 7 5 2 2 3 2" xfId="13106"/>
    <cellStyle name="Comma 3 2 7 5 2 2 3 2 2" xfId="29312"/>
    <cellStyle name="Comma 3 2 7 5 2 2 3 3" xfId="21796"/>
    <cellStyle name="Comma 3 2 7 5 2 2 4" xfId="10964"/>
    <cellStyle name="Comma 3 2 7 5 2 2 4 2" xfId="27170"/>
    <cellStyle name="Comma 3 2 7 5 2 2 5" xfId="17366"/>
    <cellStyle name="Comma 3 2 7 5 2 2 5 2" xfId="33498"/>
    <cellStyle name="Comma 3 2 7 5 2 2 6" xfId="19493"/>
    <cellStyle name="Comma 3 2 7 5 2 3" xfId="6208"/>
    <cellStyle name="Comma 3 2 7 5 2 3 2" xfId="13720"/>
    <cellStyle name="Comma 3 2 7 5 2 3 2 2" xfId="29926"/>
    <cellStyle name="Comma 3 2 7 5 2 3 3" xfId="22414"/>
    <cellStyle name="Comma 3 2 7 5 2 4" xfId="5591"/>
    <cellStyle name="Comma 3 2 7 5 2 4 2" xfId="13107"/>
    <cellStyle name="Comma 3 2 7 5 2 4 2 2" xfId="29313"/>
    <cellStyle name="Comma 3 2 7 5 2 4 3" xfId="21797"/>
    <cellStyle name="Comma 3 2 7 5 2 5" xfId="10120"/>
    <cellStyle name="Comma 3 2 7 5 2 5 2" xfId="26326"/>
    <cellStyle name="Comma 3 2 7 5 2 6" xfId="17365"/>
    <cellStyle name="Comma 3 2 7 5 2 6 2" xfId="33497"/>
    <cellStyle name="Comma 3 2 7 5 2 7" xfId="18648"/>
    <cellStyle name="Comma 3 2 7 5 3" xfId="2846"/>
    <cellStyle name="Comma 3 2 7 5 3 2" xfId="6630"/>
    <cellStyle name="Comma 3 2 7 5 3 2 2" xfId="14142"/>
    <cellStyle name="Comma 3 2 7 5 3 2 2 2" xfId="30348"/>
    <cellStyle name="Comma 3 2 7 5 3 2 3" xfId="22836"/>
    <cellStyle name="Comma 3 2 7 5 3 3" xfId="5259"/>
    <cellStyle name="Comma 3 2 7 5 3 3 2" xfId="12808"/>
    <cellStyle name="Comma 3 2 7 5 3 3 2 2" xfId="29014"/>
    <cellStyle name="Comma 3 2 7 5 3 3 3" xfId="21465"/>
    <cellStyle name="Comma 3 2 7 5 3 4" xfId="10542"/>
    <cellStyle name="Comma 3 2 7 5 3 4 2" xfId="26748"/>
    <cellStyle name="Comma 3 2 7 5 3 5" xfId="17367"/>
    <cellStyle name="Comma 3 2 7 5 3 5 2" xfId="33499"/>
    <cellStyle name="Comma 3 2 7 5 3 6" xfId="19070"/>
    <cellStyle name="Comma 3 2 7 5 4" xfId="3777"/>
    <cellStyle name="Comma 3 2 7 5 4 2" xfId="7487"/>
    <cellStyle name="Comma 3 2 7 5 4 2 2" xfId="14996"/>
    <cellStyle name="Comma 3 2 7 5 4 2 2 2" xfId="31202"/>
    <cellStyle name="Comma 3 2 7 5 4 2 3" xfId="23693"/>
    <cellStyle name="Comma 3 2 7 5 4 3" xfId="9296"/>
    <cellStyle name="Comma 3 2 7 5 4 3 2" xfId="16749"/>
    <cellStyle name="Comma 3 2 7 5 4 3 2 2" xfId="32955"/>
    <cellStyle name="Comma 3 2 7 5 4 3 3" xfId="25502"/>
    <cellStyle name="Comma 3 2 7 5 4 4" xfId="11387"/>
    <cellStyle name="Comma 3 2 7 5 4 4 2" xfId="27593"/>
    <cellStyle name="Comma 3 2 7 5 4 5" xfId="17368"/>
    <cellStyle name="Comma 3 2 7 5 4 5 2" xfId="33500"/>
    <cellStyle name="Comma 3 2 7 5 4 6" xfId="19988"/>
    <cellStyle name="Comma 3 2 7 5 5" xfId="3885"/>
    <cellStyle name="Comma 3 2 7 5 5 2" xfId="9245"/>
    <cellStyle name="Comma 3 2 7 5 5 2 2" xfId="25451"/>
    <cellStyle name="Comma 3 2 7 5 5 3" xfId="17369"/>
    <cellStyle name="Comma 3 2 7 5 5 3 2" xfId="33501"/>
    <cellStyle name="Comma 3 2 7 5 5 4" xfId="20096"/>
    <cellStyle name="Comma 3 2 7 5 6" xfId="4246"/>
    <cellStyle name="Comma 3 2 7 5 6 2" xfId="7916"/>
    <cellStyle name="Comma 3 2 7 5 6 2 2" xfId="15423"/>
    <cellStyle name="Comma 3 2 7 5 6 2 2 2" xfId="31629"/>
    <cellStyle name="Comma 3 2 7 5 6 2 3" xfId="24122"/>
    <cellStyle name="Comma 3 2 7 5 6 3" xfId="9111"/>
    <cellStyle name="Comma 3 2 7 5 6 3 2" xfId="16589"/>
    <cellStyle name="Comma 3 2 7 5 6 3 2 2" xfId="32795"/>
    <cellStyle name="Comma 3 2 7 5 6 3 3" xfId="25317"/>
    <cellStyle name="Comma 3 2 7 5 6 4" xfId="11809"/>
    <cellStyle name="Comma 3 2 7 5 6 4 2" xfId="28015"/>
    <cellStyle name="Comma 3 2 7 5 6 5" xfId="17370"/>
    <cellStyle name="Comma 3 2 7 5 6 5 2" xfId="33502"/>
    <cellStyle name="Comma 3 2 7 5 6 6" xfId="20452"/>
    <cellStyle name="Comma 3 2 7 5 7" xfId="4671"/>
    <cellStyle name="Comma 3 2 7 5 7 2" xfId="8341"/>
    <cellStyle name="Comma 3 2 7 5 7 2 2" xfId="15848"/>
    <cellStyle name="Comma 3 2 7 5 7 2 2 2" xfId="32054"/>
    <cellStyle name="Comma 3 2 7 5 7 2 3" xfId="24547"/>
    <cellStyle name="Comma 3 2 7 5 7 3" xfId="5471"/>
    <cellStyle name="Comma 3 2 7 5 7 3 2" xfId="13009"/>
    <cellStyle name="Comma 3 2 7 5 7 3 2 2" xfId="29215"/>
    <cellStyle name="Comma 3 2 7 5 7 3 3" xfId="21677"/>
    <cellStyle name="Comma 3 2 7 5 7 4" xfId="12234"/>
    <cellStyle name="Comma 3 2 7 5 7 4 2" xfId="28440"/>
    <cellStyle name="Comma 3 2 7 5 7 5" xfId="17371"/>
    <cellStyle name="Comma 3 2 7 5 7 5 2" xfId="33503"/>
    <cellStyle name="Comma 3 2 7 5 7 6" xfId="20877"/>
    <cellStyle name="Comma 3 2 7 5 8" xfId="5099"/>
    <cellStyle name="Comma 3 2 7 5 8 2" xfId="8764"/>
    <cellStyle name="Comma 3 2 7 5 8 2 2" xfId="16271"/>
    <cellStyle name="Comma 3 2 7 5 8 2 2 2" xfId="32477"/>
    <cellStyle name="Comma 3 2 7 5 8 2 3" xfId="24970"/>
    <cellStyle name="Comma 3 2 7 5 8 3" xfId="12656"/>
    <cellStyle name="Comma 3 2 7 5 8 3 2" xfId="28862"/>
    <cellStyle name="Comma 3 2 7 5 8 4" xfId="21305"/>
    <cellStyle name="Comma 3 2 7 5 9" xfId="5770"/>
    <cellStyle name="Comma 3 2 7 5 9 2" xfId="13285"/>
    <cellStyle name="Comma 3 2 7 5 9 2 2" xfId="29491"/>
    <cellStyle name="Comma 3 2 7 5 9 3" xfId="21976"/>
    <cellStyle name="Comma 3 2 7 6" xfId="2197"/>
    <cellStyle name="Comma 3 2 7 6 2" xfId="3105"/>
    <cellStyle name="Comma 3 2 7 6 2 2" xfId="6887"/>
    <cellStyle name="Comma 3 2 7 6 2 2 2" xfId="14398"/>
    <cellStyle name="Comma 3 2 7 6 2 2 2 2" xfId="30604"/>
    <cellStyle name="Comma 3 2 7 6 2 2 3" xfId="23093"/>
    <cellStyle name="Comma 3 2 7 6 2 3" xfId="9181"/>
    <cellStyle name="Comma 3 2 7 6 2 3 2" xfId="16652"/>
    <cellStyle name="Comma 3 2 7 6 2 3 2 2" xfId="32858"/>
    <cellStyle name="Comma 3 2 7 6 2 3 3" xfId="25387"/>
    <cellStyle name="Comma 3 2 7 6 2 4" xfId="10798"/>
    <cellStyle name="Comma 3 2 7 6 2 4 2" xfId="27004"/>
    <cellStyle name="Comma 3 2 7 6 2 5" xfId="17373"/>
    <cellStyle name="Comma 3 2 7 6 2 5 2" xfId="33505"/>
    <cellStyle name="Comma 3 2 7 6 2 6" xfId="19327"/>
    <cellStyle name="Comma 3 2 7 6 3" xfId="6031"/>
    <cellStyle name="Comma 3 2 7 6 3 2" xfId="13545"/>
    <cellStyle name="Comma 3 2 7 6 3 2 2" xfId="29751"/>
    <cellStyle name="Comma 3 2 7 6 3 3" xfId="22237"/>
    <cellStyle name="Comma 3 2 7 6 4" xfId="9077"/>
    <cellStyle name="Comma 3 2 7 6 4 2" xfId="16557"/>
    <cellStyle name="Comma 3 2 7 6 4 2 2" xfId="32763"/>
    <cellStyle name="Comma 3 2 7 6 4 3" xfId="25283"/>
    <cellStyle name="Comma 3 2 7 6 5" xfId="9954"/>
    <cellStyle name="Comma 3 2 7 6 5 2" xfId="26160"/>
    <cellStyle name="Comma 3 2 7 6 6" xfId="17372"/>
    <cellStyle name="Comma 3 2 7 6 6 2" xfId="33504"/>
    <cellStyle name="Comma 3 2 7 6 7" xfId="18482"/>
    <cellStyle name="Comma 3 2 7 7" xfId="2680"/>
    <cellStyle name="Comma 3 2 7 7 2" xfId="6464"/>
    <cellStyle name="Comma 3 2 7 7 2 2" xfId="13976"/>
    <cellStyle name="Comma 3 2 7 7 2 2 2" xfId="30182"/>
    <cellStyle name="Comma 3 2 7 7 2 3" xfId="22670"/>
    <cellStyle name="Comma 3 2 7 7 3" xfId="9106"/>
    <cellStyle name="Comma 3 2 7 7 3 2" xfId="16584"/>
    <cellStyle name="Comma 3 2 7 7 3 2 2" xfId="32790"/>
    <cellStyle name="Comma 3 2 7 7 3 3" xfId="25312"/>
    <cellStyle name="Comma 3 2 7 7 4" xfId="10376"/>
    <cellStyle name="Comma 3 2 7 7 4 2" xfId="26582"/>
    <cellStyle name="Comma 3 2 7 7 5" xfId="17374"/>
    <cellStyle name="Comma 3 2 7 7 5 2" xfId="33506"/>
    <cellStyle name="Comma 3 2 7 7 6" xfId="18904"/>
    <cellStyle name="Comma 3 2 7 8" xfId="3607"/>
    <cellStyle name="Comma 3 2 7 8 2" xfId="7320"/>
    <cellStyle name="Comma 3 2 7 8 2 2" xfId="14829"/>
    <cellStyle name="Comma 3 2 7 8 2 2 2" xfId="31035"/>
    <cellStyle name="Comma 3 2 7 8 2 3" xfId="23526"/>
    <cellStyle name="Comma 3 2 7 8 3" xfId="7592"/>
    <cellStyle name="Comma 3 2 7 8 3 2" xfId="15099"/>
    <cellStyle name="Comma 3 2 7 8 3 2 2" xfId="31305"/>
    <cellStyle name="Comma 3 2 7 8 3 3" xfId="23798"/>
    <cellStyle name="Comma 3 2 7 8 4" xfId="11221"/>
    <cellStyle name="Comma 3 2 7 8 4 2" xfId="27427"/>
    <cellStyle name="Comma 3 2 7 8 5" xfId="17375"/>
    <cellStyle name="Comma 3 2 7 8 5 2" xfId="33507"/>
    <cellStyle name="Comma 3 2 7 8 6" xfId="19818"/>
    <cellStyle name="Comma 3 2 7 9" xfId="3596"/>
    <cellStyle name="Comma 3 2 7 9 2" xfId="5500"/>
    <cellStyle name="Comma 3 2 7 9 2 2" xfId="21706"/>
    <cellStyle name="Comma 3 2 7 9 3" xfId="17376"/>
    <cellStyle name="Comma 3 2 7 9 3 2" xfId="33508"/>
    <cellStyle name="Comma 3 2 7 9 4" xfId="19807"/>
    <cellStyle name="Comma 3 2 8" xfId="1733"/>
    <cellStyle name="Comma 3 2 8 10" xfId="5605"/>
    <cellStyle name="Comma 3 2 8 10 2" xfId="13120"/>
    <cellStyle name="Comma 3 2 8 10 2 2" xfId="29326"/>
    <cellStyle name="Comma 3 2 8 10 3" xfId="21811"/>
    <cellStyle name="Comma 3 2 8 11" xfId="9533"/>
    <cellStyle name="Comma 3 2 8 11 2" xfId="25739"/>
    <cellStyle name="Comma 3 2 8 12" xfId="17377"/>
    <cellStyle name="Comma 3 2 8 12 2" xfId="33509"/>
    <cellStyle name="Comma 3 2 8 13" xfId="18058"/>
    <cellStyle name="Comma 3 2 8 2" xfId="1918"/>
    <cellStyle name="Comma 3 2 8 2 10" xfId="9698"/>
    <cellStyle name="Comma 3 2 8 2 10 2" xfId="25904"/>
    <cellStyle name="Comma 3 2 8 2 11" xfId="17378"/>
    <cellStyle name="Comma 3 2 8 2 11 2" xfId="33510"/>
    <cellStyle name="Comma 3 2 8 2 12" xfId="18224"/>
    <cellStyle name="Comma 3 2 8 2 2" xfId="2425"/>
    <cellStyle name="Comma 3 2 8 2 2 2" xfId="3272"/>
    <cellStyle name="Comma 3 2 8 2 2 2 2" xfId="7054"/>
    <cellStyle name="Comma 3 2 8 2 2 2 2 2" xfId="14565"/>
    <cellStyle name="Comma 3 2 8 2 2 2 2 2 2" xfId="30771"/>
    <cellStyle name="Comma 3 2 8 2 2 2 2 3" xfId="23260"/>
    <cellStyle name="Comma 3 2 8 2 2 2 3" xfId="5537"/>
    <cellStyle name="Comma 3 2 8 2 2 2 3 2" xfId="13060"/>
    <cellStyle name="Comma 3 2 8 2 2 2 3 2 2" xfId="29266"/>
    <cellStyle name="Comma 3 2 8 2 2 2 3 3" xfId="21743"/>
    <cellStyle name="Comma 3 2 8 2 2 2 4" xfId="10965"/>
    <cellStyle name="Comma 3 2 8 2 2 2 4 2" xfId="27171"/>
    <cellStyle name="Comma 3 2 8 2 2 2 5" xfId="17380"/>
    <cellStyle name="Comma 3 2 8 2 2 2 5 2" xfId="33512"/>
    <cellStyle name="Comma 3 2 8 2 2 2 6" xfId="19494"/>
    <cellStyle name="Comma 3 2 8 2 2 3" xfId="6209"/>
    <cellStyle name="Comma 3 2 8 2 2 3 2" xfId="13721"/>
    <cellStyle name="Comma 3 2 8 2 2 3 2 2" xfId="29927"/>
    <cellStyle name="Comma 3 2 8 2 2 3 3" xfId="22415"/>
    <cellStyle name="Comma 3 2 8 2 2 4" xfId="5220"/>
    <cellStyle name="Comma 3 2 8 2 2 4 2" xfId="12775"/>
    <cellStyle name="Comma 3 2 8 2 2 4 2 2" xfId="28981"/>
    <cellStyle name="Comma 3 2 8 2 2 4 3" xfId="21426"/>
    <cellStyle name="Comma 3 2 8 2 2 5" xfId="10121"/>
    <cellStyle name="Comma 3 2 8 2 2 5 2" xfId="26327"/>
    <cellStyle name="Comma 3 2 8 2 2 6" xfId="17379"/>
    <cellStyle name="Comma 3 2 8 2 2 6 2" xfId="33511"/>
    <cellStyle name="Comma 3 2 8 2 2 7" xfId="18649"/>
    <cellStyle name="Comma 3 2 8 2 3" xfId="2847"/>
    <cellStyle name="Comma 3 2 8 2 3 2" xfId="6631"/>
    <cellStyle name="Comma 3 2 8 2 3 2 2" xfId="14143"/>
    <cellStyle name="Comma 3 2 8 2 3 2 2 2" xfId="30349"/>
    <cellStyle name="Comma 3 2 8 2 3 2 3" xfId="22837"/>
    <cellStyle name="Comma 3 2 8 2 3 3" xfId="9267"/>
    <cellStyle name="Comma 3 2 8 2 3 3 2" xfId="16726"/>
    <cellStyle name="Comma 3 2 8 2 3 3 2 2" xfId="32932"/>
    <cellStyle name="Comma 3 2 8 2 3 3 3" xfId="25473"/>
    <cellStyle name="Comma 3 2 8 2 3 4" xfId="10543"/>
    <cellStyle name="Comma 3 2 8 2 3 4 2" xfId="26749"/>
    <cellStyle name="Comma 3 2 8 2 3 5" xfId="17381"/>
    <cellStyle name="Comma 3 2 8 2 3 5 2" xfId="33513"/>
    <cellStyle name="Comma 3 2 8 2 3 6" xfId="19071"/>
    <cellStyle name="Comma 3 2 8 2 4" xfId="3778"/>
    <cellStyle name="Comma 3 2 8 2 4 2" xfId="7488"/>
    <cellStyle name="Comma 3 2 8 2 4 2 2" xfId="14997"/>
    <cellStyle name="Comma 3 2 8 2 4 2 2 2" xfId="31203"/>
    <cellStyle name="Comma 3 2 8 2 4 2 3" xfId="23694"/>
    <cellStyle name="Comma 3 2 8 2 4 3" xfId="5458"/>
    <cellStyle name="Comma 3 2 8 2 4 3 2" xfId="12999"/>
    <cellStyle name="Comma 3 2 8 2 4 3 2 2" xfId="29205"/>
    <cellStyle name="Comma 3 2 8 2 4 3 3" xfId="21664"/>
    <cellStyle name="Comma 3 2 8 2 4 4" xfId="11388"/>
    <cellStyle name="Comma 3 2 8 2 4 4 2" xfId="27594"/>
    <cellStyle name="Comma 3 2 8 2 4 5" xfId="17382"/>
    <cellStyle name="Comma 3 2 8 2 4 5 2" xfId="33514"/>
    <cellStyle name="Comma 3 2 8 2 4 6" xfId="19989"/>
    <cellStyle name="Comma 3 2 8 2 5" xfId="3548"/>
    <cellStyle name="Comma 3 2 8 2 5 2" xfId="9253"/>
    <cellStyle name="Comma 3 2 8 2 5 2 2" xfId="25459"/>
    <cellStyle name="Comma 3 2 8 2 5 3" xfId="17383"/>
    <cellStyle name="Comma 3 2 8 2 5 3 2" xfId="33515"/>
    <cellStyle name="Comma 3 2 8 2 5 4" xfId="19765"/>
    <cellStyle name="Comma 3 2 8 2 6" xfId="4247"/>
    <cellStyle name="Comma 3 2 8 2 6 2" xfId="7917"/>
    <cellStyle name="Comma 3 2 8 2 6 2 2" xfId="15424"/>
    <cellStyle name="Comma 3 2 8 2 6 2 2 2" xfId="31630"/>
    <cellStyle name="Comma 3 2 8 2 6 2 3" xfId="24123"/>
    <cellStyle name="Comma 3 2 8 2 6 3" xfId="9248"/>
    <cellStyle name="Comma 3 2 8 2 6 3 2" xfId="16709"/>
    <cellStyle name="Comma 3 2 8 2 6 3 2 2" xfId="32915"/>
    <cellStyle name="Comma 3 2 8 2 6 3 3" xfId="25454"/>
    <cellStyle name="Comma 3 2 8 2 6 4" xfId="11810"/>
    <cellStyle name="Comma 3 2 8 2 6 4 2" xfId="28016"/>
    <cellStyle name="Comma 3 2 8 2 6 5" xfId="17384"/>
    <cellStyle name="Comma 3 2 8 2 6 5 2" xfId="33516"/>
    <cellStyle name="Comma 3 2 8 2 6 6" xfId="20453"/>
    <cellStyle name="Comma 3 2 8 2 7" xfId="4672"/>
    <cellStyle name="Comma 3 2 8 2 7 2" xfId="8342"/>
    <cellStyle name="Comma 3 2 8 2 7 2 2" xfId="15849"/>
    <cellStyle name="Comma 3 2 8 2 7 2 2 2" xfId="32055"/>
    <cellStyle name="Comma 3 2 8 2 7 2 3" xfId="24548"/>
    <cellStyle name="Comma 3 2 8 2 7 3" xfId="9040"/>
    <cellStyle name="Comma 3 2 8 2 7 3 2" xfId="16529"/>
    <cellStyle name="Comma 3 2 8 2 7 3 2 2" xfId="32735"/>
    <cellStyle name="Comma 3 2 8 2 7 3 3" xfId="25246"/>
    <cellStyle name="Comma 3 2 8 2 7 4" xfId="12235"/>
    <cellStyle name="Comma 3 2 8 2 7 4 2" xfId="28441"/>
    <cellStyle name="Comma 3 2 8 2 7 5" xfId="17385"/>
    <cellStyle name="Comma 3 2 8 2 7 5 2" xfId="33517"/>
    <cellStyle name="Comma 3 2 8 2 7 6" xfId="20878"/>
    <cellStyle name="Comma 3 2 8 2 8" xfId="5100"/>
    <cellStyle name="Comma 3 2 8 2 8 2" xfId="8765"/>
    <cellStyle name="Comma 3 2 8 2 8 2 2" xfId="16272"/>
    <cellStyle name="Comma 3 2 8 2 8 2 2 2" xfId="32478"/>
    <cellStyle name="Comma 3 2 8 2 8 2 3" xfId="24971"/>
    <cellStyle name="Comma 3 2 8 2 8 3" xfId="12657"/>
    <cellStyle name="Comma 3 2 8 2 8 3 2" xfId="28863"/>
    <cellStyle name="Comma 3 2 8 2 8 4" xfId="21306"/>
    <cellStyle name="Comma 3 2 8 2 9" xfId="5771"/>
    <cellStyle name="Comma 3 2 8 2 9 2" xfId="13286"/>
    <cellStyle name="Comma 3 2 8 2 9 2 2" xfId="29492"/>
    <cellStyle name="Comma 3 2 8 2 9 3" xfId="21977"/>
    <cellStyle name="Comma 3 2 8 3" xfId="2254"/>
    <cellStyle name="Comma 3 2 8 3 2" xfId="3107"/>
    <cellStyle name="Comma 3 2 8 3 2 2" xfId="6889"/>
    <cellStyle name="Comma 3 2 8 3 2 2 2" xfId="14400"/>
    <cellStyle name="Comma 3 2 8 3 2 2 2 2" xfId="30606"/>
    <cellStyle name="Comma 3 2 8 3 2 2 3" xfId="23095"/>
    <cellStyle name="Comma 3 2 8 3 2 3" xfId="9358"/>
    <cellStyle name="Comma 3 2 8 3 2 3 2" xfId="16800"/>
    <cellStyle name="Comma 3 2 8 3 2 3 2 2" xfId="33006"/>
    <cellStyle name="Comma 3 2 8 3 2 3 3" xfId="25564"/>
    <cellStyle name="Comma 3 2 8 3 2 4" xfId="10800"/>
    <cellStyle name="Comma 3 2 8 3 2 4 2" xfId="27006"/>
    <cellStyle name="Comma 3 2 8 3 2 5" xfId="17387"/>
    <cellStyle name="Comma 3 2 8 3 2 5 2" xfId="33519"/>
    <cellStyle name="Comma 3 2 8 3 2 6" xfId="19329"/>
    <cellStyle name="Comma 3 2 8 3 3" xfId="6043"/>
    <cellStyle name="Comma 3 2 8 3 3 2" xfId="13555"/>
    <cellStyle name="Comma 3 2 8 3 3 2 2" xfId="29761"/>
    <cellStyle name="Comma 3 2 8 3 3 3" xfId="22249"/>
    <cellStyle name="Comma 3 2 8 3 4" xfId="9193"/>
    <cellStyle name="Comma 3 2 8 3 4 2" xfId="16663"/>
    <cellStyle name="Comma 3 2 8 3 4 2 2" xfId="32869"/>
    <cellStyle name="Comma 3 2 8 3 4 3" xfId="25399"/>
    <cellStyle name="Comma 3 2 8 3 5" xfId="9956"/>
    <cellStyle name="Comma 3 2 8 3 5 2" xfId="26162"/>
    <cellStyle name="Comma 3 2 8 3 6" xfId="17386"/>
    <cellStyle name="Comma 3 2 8 3 6 2" xfId="33518"/>
    <cellStyle name="Comma 3 2 8 3 7" xfId="18484"/>
    <cellStyle name="Comma 3 2 8 4" xfId="2682"/>
    <cellStyle name="Comma 3 2 8 4 2" xfId="6466"/>
    <cellStyle name="Comma 3 2 8 4 2 2" xfId="13978"/>
    <cellStyle name="Comma 3 2 8 4 2 2 2" xfId="30184"/>
    <cellStyle name="Comma 3 2 8 4 2 3" xfId="22672"/>
    <cellStyle name="Comma 3 2 8 4 3" xfId="9070"/>
    <cellStyle name="Comma 3 2 8 4 3 2" xfId="16552"/>
    <cellStyle name="Comma 3 2 8 4 3 2 2" xfId="32758"/>
    <cellStyle name="Comma 3 2 8 4 3 3" xfId="25276"/>
    <cellStyle name="Comma 3 2 8 4 4" xfId="10378"/>
    <cellStyle name="Comma 3 2 8 4 4 2" xfId="26584"/>
    <cellStyle name="Comma 3 2 8 4 5" xfId="17388"/>
    <cellStyle name="Comma 3 2 8 4 5 2" xfId="33520"/>
    <cellStyle name="Comma 3 2 8 4 6" xfId="18906"/>
    <cellStyle name="Comma 3 2 8 5" xfId="3612"/>
    <cellStyle name="Comma 3 2 8 5 2" xfId="7322"/>
    <cellStyle name="Comma 3 2 8 5 2 2" xfId="14831"/>
    <cellStyle name="Comma 3 2 8 5 2 2 2" xfId="31037"/>
    <cellStyle name="Comma 3 2 8 5 2 3" xfId="23528"/>
    <cellStyle name="Comma 3 2 8 5 3" xfId="9255"/>
    <cellStyle name="Comma 3 2 8 5 3 2" xfId="16715"/>
    <cellStyle name="Comma 3 2 8 5 3 2 2" xfId="32921"/>
    <cellStyle name="Comma 3 2 8 5 3 3" xfId="25461"/>
    <cellStyle name="Comma 3 2 8 5 4" xfId="11223"/>
    <cellStyle name="Comma 3 2 8 5 4 2" xfId="27429"/>
    <cellStyle name="Comma 3 2 8 5 5" xfId="17389"/>
    <cellStyle name="Comma 3 2 8 5 5 2" xfId="33521"/>
    <cellStyle name="Comma 3 2 8 5 6" xfId="19823"/>
    <cellStyle name="Comma 3 2 8 6" xfId="3376"/>
    <cellStyle name="Comma 3 2 8 6 2" xfId="5231"/>
    <cellStyle name="Comma 3 2 8 6 2 2" xfId="21437"/>
    <cellStyle name="Comma 3 2 8 6 3" xfId="17390"/>
    <cellStyle name="Comma 3 2 8 6 3 2" xfId="33522"/>
    <cellStyle name="Comma 3 2 8 6 4" xfId="19596"/>
    <cellStyle name="Comma 3 2 8 7" xfId="4082"/>
    <cellStyle name="Comma 3 2 8 7 2" xfId="7752"/>
    <cellStyle name="Comma 3 2 8 7 2 2" xfId="15259"/>
    <cellStyle name="Comma 3 2 8 7 2 2 2" xfId="31465"/>
    <cellStyle name="Comma 3 2 8 7 2 3" xfId="23958"/>
    <cellStyle name="Comma 3 2 8 7 3" xfId="8874"/>
    <cellStyle name="Comma 3 2 8 7 3 2" xfId="16379"/>
    <cellStyle name="Comma 3 2 8 7 3 2 2" xfId="32585"/>
    <cellStyle name="Comma 3 2 8 7 3 3" xfId="25080"/>
    <cellStyle name="Comma 3 2 8 7 4" xfId="11645"/>
    <cellStyle name="Comma 3 2 8 7 4 2" xfId="27851"/>
    <cellStyle name="Comma 3 2 8 7 5" xfId="17391"/>
    <cellStyle name="Comma 3 2 8 7 5 2" xfId="33523"/>
    <cellStyle name="Comma 3 2 8 7 6" xfId="20288"/>
    <cellStyle name="Comma 3 2 8 8" xfId="4507"/>
    <cellStyle name="Comma 3 2 8 8 2" xfId="8177"/>
    <cellStyle name="Comma 3 2 8 8 2 2" xfId="15684"/>
    <cellStyle name="Comma 3 2 8 8 2 2 2" xfId="31890"/>
    <cellStyle name="Comma 3 2 8 8 2 3" xfId="24383"/>
    <cellStyle name="Comma 3 2 8 8 3" xfId="9083"/>
    <cellStyle name="Comma 3 2 8 8 3 2" xfId="16563"/>
    <cellStyle name="Comma 3 2 8 8 3 2 2" xfId="32769"/>
    <cellStyle name="Comma 3 2 8 8 3 3" xfId="25289"/>
    <cellStyle name="Comma 3 2 8 8 4" xfId="12070"/>
    <cellStyle name="Comma 3 2 8 8 4 2" xfId="28276"/>
    <cellStyle name="Comma 3 2 8 8 5" xfId="17392"/>
    <cellStyle name="Comma 3 2 8 8 5 2" xfId="33524"/>
    <cellStyle name="Comma 3 2 8 8 6" xfId="20713"/>
    <cellStyle name="Comma 3 2 8 9" xfId="4934"/>
    <cellStyle name="Comma 3 2 8 9 2" xfId="8600"/>
    <cellStyle name="Comma 3 2 8 9 2 2" xfId="16107"/>
    <cellStyle name="Comma 3 2 8 9 2 2 2" xfId="32313"/>
    <cellStyle name="Comma 3 2 8 9 2 3" xfId="24806"/>
    <cellStyle name="Comma 3 2 8 9 3" xfId="12492"/>
    <cellStyle name="Comma 3 2 8 9 3 2" xfId="28698"/>
    <cellStyle name="Comma 3 2 8 9 4" xfId="21140"/>
    <cellStyle name="Comma 3 2 9" xfId="1752"/>
    <cellStyle name="Comma 3 2 9 10" xfId="5619"/>
    <cellStyle name="Comma 3 2 9 10 2" xfId="13134"/>
    <cellStyle name="Comma 3 2 9 10 2 2" xfId="29340"/>
    <cellStyle name="Comma 3 2 9 10 3" xfId="21825"/>
    <cellStyle name="Comma 3 2 9 11" xfId="9547"/>
    <cellStyle name="Comma 3 2 9 11 2" xfId="25753"/>
    <cellStyle name="Comma 3 2 9 12" xfId="17393"/>
    <cellStyle name="Comma 3 2 9 12 2" xfId="33525"/>
    <cellStyle name="Comma 3 2 9 13" xfId="18072"/>
    <cellStyle name="Comma 3 2 9 2" xfId="1919"/>
    <cellStyle name="Comma 3 2 9 2 10" xfId="9699"/>
    <cellStyle name="Comma 3 2 9 2 10 2" xfId="25905"/>
    <cellStyle name="Comma 3 2 9 2 11" xfId="17394"/>
    <cellStyle name="Comma 3 2 9 2 11 2" xfId="33526"/>
    <cellStyle name="Comma 3 2 9 2 12" xfId="18225"/>
    <cellStyle name="Comma 3 2 9 2 2" xfId="2426"/>
    <cellStyle name="Comma 3 2 9 2 2 2" xfId="3273"/>
    <cellStyle name="Comma 3 2 9 2 2 2 2" xfId="7055"/>
    <cellStyle name="Comma 3 2 9 2 2 2 2 2" xfId="14566"/>
    <cellStyle name="Comma 3 2 9 2 2 2 2 2 2" xfId="30772"/>
    <cellStyle name="Comma 3 2 9 2 2 2 2 3" xfId="23261"/>
    <cellStyle name="Comma 3 2 9 2 2 2 3" xfId="9016"/>
    <cellStyle name="Comma 3 2 9 2 2 2 3 2" xfId="16507"/>
    <cellStyle name="Comma 3 2 9 2 2 2 3 2 2" xfId="32713"/>
    <cellStyle name="Comma 3 2 9 2 2 2 3 3" xfId="25222"/>
    <cellStyle name="Comma 3 2 9 2 2 2 4" xfId="10966"/>
    <cellStyle name="Comma 3 2 9 2 2 2 4 2" xfId="27172"/>
    <cellStyle name="Comma 3 2 9 2 2 2 5" xfId="17396"/>
    <cellStyle name="Comma 3 2 9 2 2 2 5 2" xfId="33528"/>
    <cellStyle name="Comma 3 2 9 2 2 2 6" xfId="19495"/>
    <cellStyle name="Comma 3 2 9 2 2 3" xfId="6210"/>
    <cellStyle name="Comma 3 2 9 2 2 3 2" xfId="13722"/>
    <cellStyle name="Comma 3 2 9 2 2 3 2 2" xfId="29928"/>
    <cellStyle name="Comma 3 2 9 2 2 3 3" xfId="22416"/>
    <cellStyle name="Comma 3 2 9 2 2 4" xfId="5548"/>
    <cellStyle name="Comma 3 2 9 2 2 4 2" xfId="13067"/>
    <cellStyle name="Comma 3 2 9 2 2 4 2 2" xfId="29273"/>
    <cellStyle name="Comma 3 2 9 2 2 4 3" xfId="21754"/>
    <cellStyle name="Comma 3 2 9 2 2 5" xfId="10122"/>
    <cellStyle name="Comma 3 2 9 2 2 5 2" xfId="26328"/>
    <cellStyle name="Comma 3 2 9 2 2 6" xfId="17395"/>
    <cellStyle name="Comma 3 2 9 2 2 6 2" xfId="33527"/>
    <cellStyle name="Comma 3 2 9 2 2 7" xfId="18650"/>
    <cellStyle name="Comma 3 2 9 2 3" xfId="2848"/>
    <cellStyle name="Comma 3 2 9 2 3 2" xfId="6632"/>
    <cellStyle name="Comma 3 2 9 2 3 2 2" xfId="14144"/>
    <cellStyle name="Comma 3 2 9 2 3 2 2 2" xfId="30350"/>
    <cellStyle name="Comma 3 2 9 2 3 2 3" xfId="22838"/>
    <cellStyle name="Comma 3 2 9 2 3 3" xfId="9085"/>
    <cellStyle name="Comma 3 2 9 2 3 3 2" xfId="16565"/>
    <cellStyle name="Comma 3 2 9 2 3 3 2 2" xfId="32771"/>
    <cellStyle name="Comma 3 2 9 2 3 3 3" xfId="25291"/>
    <cellStyle name="Comma 3 2 9 2 3 4" xfId="10544"/>
    <cellStyle name="Comma 3 2 9 2 3 4 2" xfId="26750"/>
    <cellStyle name="Comma 3 2 9 2 3 5" xfId="17397"/>
    <cellStyle name="Comma 3 2 9 2 3 5 2" xfId="33529"/>
    <cellStyle name="Comma 3 2 9 2 3 6" xfId="19072"/>
    <cellStyle name="Comma 3 2 9 2 4" xfId="3779"/>
    <cellStyle name="Comma 3 2 9 2 4 2" xfId="7489"/>
    <cellStyle name="Comma 3 2 9 2 4 2 2" xfId="14998"/>
    <cellStyle name="Comma 3 2 9 2 4 2 2 2" xfId="31204"/>
    <cellStyle name="Comma 3 2 9 2 4 2 3" xfId="23695"/>
    <cellStyle name="Comma 3 2 9 2 4 3" xfId="5589"/>
    <cellStyle name="Comma 3 2 9 2 4 3 2" xfId="13105"/>
    <cellStyle name="Comma 3 2 9 2 4 3 2 2" xfId="29311"/>
    <cellStyle name="Comma 3 2 9 2 4 3 3" xfId="21795"/>
    <cellStyle name="Comma 3 2 9 2 4 4" xfId="11389"/>
    <cellStyle name="Comma 3 2 9 2 4 4 2" xfId="27595"/>
    <cellStyle name="Comma 3 2 9 2 4 5" xfId="17398"/>
    <cellStyle name="Comma 3 2 9 2 4 5 2" xfId="33530"/>
    <cellStyle name="Comma 3 2 9 2 4 6" xfId="19990"/>
    <cellStyle name="Comma 3 2 9 2 5" xfId="3554"/>
    <cellStyle name="Comma 3 2 9 2 5 2" xfId="9344"/>
    <cellStyle name="Comma 3 2 9 2 5 2 2" xfId="25550"/>
    <cellStyle name="Comma 3 2 9 2 5 3" xfId="17399"/>
    <cellStyle name="Comma 3 2 9 2 5 3 2" xfId="33531"/>
    <cellStyle name="Comma 3 2 9 2 5 4" xfId="19769"/>
    <cellStyle name="Comma 3 2 9 2 6" xfId="4248"/>
    <cellStyle name="Comma 3 2 9 2 6 2" xfId="7918"/>
    <cellStyle name="Comma 3 2 9 2 6 2 2" xfId="15425"/>
    <cellStyle name="Comma 3 2 9 2 6 2 2 2" xfId="31631"/>
    <cellStyle name="Comma 3 2 9 2 6 2 3" xfId="24124"/>
    <cellStyle name="Comma 3 2 9 2 6 3" xfId="9113"/>
    <cellStyle name="Comma 3 2 9 2 6 3 2" xfId="16591"/>
    <cellStyle name="Comma 3 2 9 2 6 3 2 2" xfId="32797"/>
    <cellStyle name="Comma 3 2 9 2 6 3 3" xfId="25319"/>
    <cellStyle name="Comma 3 2 9 2 6 4" xfId="11811"/>
    <cellStyle name="Comma 3 2 9 2 6 4 2" xfId="28017"/>
    <cellStyle name="Comma 3 2 9 2 6 5" xfId="17400"/>
    <cellStyle name="Comma 3 2 9 2 6 5 2" xfId="33532"/>
    <cellStyle name="Comma 3 2 9 2 6 6" xfId="20454"/>
    <cellStyle name="Comma 3 2 9 2 7" xfId="4673"/>
    <cellStyle name="Comma 3 2 9 2 7 2" xfId="8343"/>
    <cellStyle name="Comma 3 2 9 2 7 2 2" xfId="15850"/>
    <cellStyle name="Comma 3 2 9 2 7 2 2 2" xfId="32056"/>
    <cellStyle name="Comma 3 2 9 2 7 2 3" xfId="24549"/>
    <cellStyle name="Comma 3 2 9 2 7 3" xfId="5258"/>
    <cellStyle name="Comma 3 2 9 2 7 3 2" xfId="12807"/>
    <cellStyle name="Comma 3 2 9 2 7 3 2 2" xfId="29013"/>
    <cellStyle name="Comma 3 2 9 2 7 3 3" xfId="21464"/>
    <cellStyle name="Comma 3 2 9 2 7 4" xfId="12236"/>
    <cellStyle name="Comma 3 2 9 2 7 4 2" xfId="28442"/>
    <cellStyle name="Comma 3 2 9 2 7 5" xfId="17401"/>
    <cellStyle name="Comma 3 2 9 2 7 5 2" xfId="33533"/>
    <cellStyle name="Comma 3 2 9 2 7 6" xfId="20879"/>
    <cellStyle name="Comma 3 2 9 2 8" xfId="5101"/>
    <cellStyle name="Comma 3 2 9 2 8 2" xfId="8766"/>
    <cellStyle name="Comma 3 2 9 2 8 2 2" xfId="16273"/>
    <cellStyle name="Comma 3 2 9 2 8 2 2 2" xfId="32479"/>
    <cellStyle name="Comma 3 2 9 2 8 2 3" xfId="24972"/>
    <cellStyle name="Comma 3 2 9 2 8 3" xfId="12658"/>
    <cellStyle name="Comma 3 2 9 2 8 3 2" xfId="28864"/>
    <cellStyle name="Comma 3 2 9 2 8 4" xfId="21307"/>
    <cellStyle name="Comma 3 2 9 2 9" xfId="5772"/>
    <cellStyle name="Comma 3 2 9 2 9 2" xfId="13287"/>
    <cellStyle name="Comma 3 2 9 2 9 2 2" xfId="29493"/>
    <cellStyle name="Comma 3 2 9 2 9 3" xfId="21978"/>
    <cellStyle name="Comma 3 2 9 3" xfId="2271"/>
    <cellStyle name="Comma 3 2 9 3 2" xfId="3121"/>
    <cellStyle name="Comma 3 2 9 3 2 2" xfId="6903"/>
    <cellStyle name="Comma 3 2 9 3 2 2 2" xfId="14414"/>
    <cellStyle name="Comma 3 2 9 3 2 2 2 2" xfId="30620"/>
    <cellStyle name="Comma 3 2 9 3 2 2 3" xfId="23109"/>
    <cellStyle name="Comma 3 2 9 3 2 3" xfId="6038"/>
    <cellStyle name="Comma 3 2 9 3 2 3 2" xfId="13551"/>
    <cellStyle name="Comma 3 2 9 3 2 3 2 2" xfId="29757"/>
    <cellStyle name="Comma 3 2 9 3 2 3 3" xfId="22244"/>
    <cellStyle name="Comma 3 2 9 3 2 4" xfId="10814"/>
    <cellStyle name="Comma 3 2 9 3 2 4 2" xfId="27020"/>
    <cellStyle name="Comma 3 2 9 3 2 5" xfId="17403"/>
    <cellStyle name="Comma 3 2 9 3 2 5 2" xfId="33535"/>
    <cellStyle name="Comma 3 2 9 3 2 6" xfId="19343"/>
    <cellStyle name="Comma 3 2 9 3 3" xfId="6058"/>
    <cellStyle name="Comma 3 2 9 3 3 2" xfId="13570"/>
    <cellStyle name="Comma 3 2 9 3 3 2 2" xfId="29776"/>
    <cellStyle name="Comma 3 2 9 3 3 3" xfId="22264"/>
    <cellStyle name="Comma 3 2 9 3 4" xfId="8867"/>
    <cellStyle name="Comma 3 2 9 3 4 2" xfId="16373"/>
    <cellStyle name="Comma 3 2 9 3 4 2 2" xfId="32579"/>
    <cellStyle name="Comma 3 2 9 3 4 3" xfId="25073"/>
    <cellStyle name="Comma 3 2 9 3 5" xfId="9970"/>
    <cellStyle name="Comma 3 2 9 3 5 2" xfId="26176"/>
    <cellStyle name="Comma 3 2 9 3 6" xfId="17402"/>
    <cellStyle name="Comma 3 2 9 3 6 2" xfId="33534"/>
    <cellStyle name="Comma 3 2 9 3 7" xfId="18498"/>
    <cellStyle name="Comma 3 2 9 4" xfId="2696"/>
    <cellStyle name="Comma 3 2 9 4 2" xfId="6480"/>
    <cellStyle name="Comma 3 2 9 4 2 2" xfId="13992"/>
    <cellStyle name="Comma 3 2 9 4 2 2 2" xfId="30198"/>
    <cellStyle name="Comma 3 2 9 4 2 3" xfId="22686"/>
    <cellStyle name="Comma 3 2 9 4 3" xfId="5438"/>
    <cellStyle name="Comma 3 2 9 4 3 2" xfId="12981"/>
    <cellStyle name="Comma 3 2 9 4 3 2 2" xfId="29187"/>
    <cellStyle name="Comma 3 2 9 4 3 3" xfId="21644"/>
    <cellStyle name="Comma 3 2 9 4 4" xfId="10392"/>
    <cellStyle name="Comma 3 2 9 4 4 2" xfId="26598"/>
    <cellStyle name="Comma 3 2 9 4 5" xfId="17404"/>
    <cellStyle name="Comma 3 2 9 4 5 2" xfId="33536"/>
    <cellStyle name="Comma 3 2 9 4 6" xfId="18920"/>
    <cellStyle name="Comma 3 2 9 5" xfId="3626"/>
    <cellStyle name="Comma 3 2 9 5 2" xfId="7336"/>
    <cellStyle name="Comma 3 2 9 5 2 2" xfId="14845"/>
    <cellStyle name="Comma 3 2 9 5 2 2 2" xfId="31051"/>
    <cellStyle name="Comma 3 2 9 5 2 3" xfId="23542"/>
    <cellStyle name="Comma 3 2 9 5 3" xfId="5217"/>
    <cellStyle name="Comma 3 2 9 5 3 2" xfId="12773"/>
    <cellStyle name="Comma 3 2 9 5 3 2 2" xfId="28979"/>
    <cellStyle name="Comma 3 2 9 5 3 3" xfId="21423"/>
    <cellStyle name="Comma 3 2 9 5 4" xfId="11237"/>
    <cellStyle name="Comma 3 2 9 5 4 2" xfId="27443"/>
    <cellStyle name="Comma 3 2 9 5 5" xfId="17405"/>
    <cellStyle name="Comma 3 2 9 5 5 2" xfId="33537"/>
    <cellStyle name="Comma 3 2 9 5 6" xfId="19837"/>
    <cellStyle name="Comma 3 2 9 6" xfId="3916"/>
    <cellStyle name="Comma 3 2 9 6 2" xfId="8915"/>
    <cellStyle name="Comma 3 2 9 6 2 2" xfId="25121"/>
    <cellStyle name="Comma 3 2 9 6 3" xfId="17406"/>
    <cellStyle name="Comma 3 2 9 6 3 2" xfId="33538"/>
    <cellStyle name="Comma 3 2 9 6 4" xfId="20124"/>
    <cellStyle name="Comma 3 2 9 7" xfId="4096"/>
    <cellStyle name="Comma 3 2 9 7 2" xfId="7766"/>
    <cellStyle name="Comma 3 2 9 7 2 2" xfId="15273"/>
    <cellStyle name="Comma 3 2 9 7 2 2 2" xfId="31479"/>
    <cellStyle name="Comma 3 2 9 7 2 3" xfId="23972"/>
    <cellStyle name="Comma 3 2 9 7 3" xfId="5583"/>
    <cellStyle name="Comma 3 2 9 7 3 2" xfId="13099"/>
    <cellStyle name="Comma 3 2 9 7 3 2 2" xfId="29305"/>
    <cellStyle name="Comma 3 2 9 7 3 3" xfId="21789"/>
    <cellStyle name="Comma 3 2 9 7 4" xfId="11659"/>
    <cellStyle name="Comma 3 2 9 7 4 2" xfId="27865"/>
    <cellStyle name="Comma 3 2 9 7 5" xfId="17407"/>
    <cellStyle name="Comma 3 2 9 7 5 2" xfId="33539"/>
    <cellStyle name="Comma 3 2 9 7 6" xfId="20302"/>
    <cellStyle name="Comma 3 2 9 8" xfId="4521"/>
    <cellStyle name="Comma 3 2 9 8 2" xfId="8191"/>
    <cellStyle name="Comma 3 2 9 8 2 2" xfId="15698"/>
    <cellStyle name="Comma 3 2 9 8 2 2 2" xfId="31904"/>
    <cellStyle name="Comma 3 2 9 8 2 3" xfId="24397"/>
    <cellStyle name="Comma 3 2 9 8 3" xfId="9316"/>
    <cellStyle name="Comma 3 2 9 8 3 2" xfId="16762"/>
    <cellStyle name="Comma 3 2 9 8 3 2 2" xfId="32968"/>
    <cellStyle name="Comma 3 2 9 8 3 3" xfId="25522"/>
    <cellStyle name="Comma 3 2 9 8 4" xfId="12084"/>
    <cellStyle name="Comma 3 2 9 8 4 2" xfId="28290"/>
    <cellStyle name="Comma 3 2 9 8 5" xfId="17408"/>
    <cellStyle name="Comma 3 2 9 8 5 2" xfId="33540"/>
    <cellStyle name="Comma 3 2 9 8 6" xfId="20727"/>
    <cellStyle name="Comma 3 2 9 9" xfId="4948"/>
    <cellStyle name="Comma 3 2 9 9 2" xfId="8614"/>
    <cellStyle name="Comma 3 2 9 9 2 2" xfId="16121"/>
    <cellStyle name="Comma 3 2 9 9 2 2 2" xfId="32327"/>
    <cellStyle name="Comma 3 2 9 9 2 3" xfId="24820"/>
    <cellStyle name="Comma 3 2 9 9 3" xfId="12506"/>
    <cellStyle name="Comma 3 2 9 9 3 2" xfId="28712"/>
    <cellStyle name="Comma 3 2 9 9 4" xfId="21154"/>
    <cellStyle name="Comma 3 3" xfId="1140"/>
    <cellStyle name="Comma 3 3 2" xfId="4919"/>
    <cellStyle name="Comma 3 3 2 2" xfId="21125"/>
    <cellStyle name="Comma 3 3 3" xfId="17409"/>
    <cellStyle name="Comma 3 3 3 2" xfId="33541"/>
    <cellStyle name="Comma 3 3 4" xfId="18041"/>
    <cellStyle name="Comma 3 4" xfId="1555"/>
    <cellStyle name="Comma 3 4 10" xfId="4069"/>
    <cellStyle name="Comma 3 4 10 2" xfId="7739"/>
    <cellStyle name="Comma 3 4 10 2 2" xfId="15246"/>
    <cellStyle name="Comma 3 4 10 2 2 2" xfId="31452"/>
    <cellStyle name="Comma 3 4 10 2 3" xfId="23945"/>
    <cellStyle name="Comma 3 4 10 3" xfId="9108"/>
    <cellStyle name="Comma 3 4 10 3 2" xfId="16586"/>
    <cellStyle name="Comma 3 4 10 3 2 2" xfId="32792"/>
    <cellStyle name="Comma 3 4 10 3 3" xfId="25314"/>
    <cellStyle name="Comma 3 4 10 4" xfId="11632"/>
    <cellStyle name="Comma 3 4 10 4 2" xfId="27838"/>
    <cellStyle name="Comma 3 4 10 5" xfId="17411"/>
    <cellStyle name="Comma 3 4 10 5 2" xfId="33543"/>
    <cellStyle name="Comma 3 4 10 6" xfId="20275"/>
    <cellStyle name="Comma 3 4 11" xfId="4494"/>
    <cellStyle name="Comma 3 4 11 2" xfId="8164"/>
    <cellStyle name="Comma 3 4 11 2 2" xfId="15671"/>
    <cellStyle name="Comma 3 4 11 2 2 2" xfId="31877"/>
    <cellStyle name="Comma 3 4 11 2 3" xfId="24370"/>
    <cellStyle name="Comma 3 4 11 3" xfId="9005"/>
    <cellStyle name="Comma 3 4 11 3 2" xfId="16496"/>
    <cellStyle name="Comma 3 4 11 3 2 2" xfId="32702"/>
    <cellStyle name="Comma 3 4 11 3 3" xfId="25211"/>
    <cellStyle name="Comma 3 4 11 4" xfId="12057"/>
    <cellStyle name="Comma 3 4 11 4 2" xfId="28263"/>
    <cellStyle name="Comma 3 4 11 5" xfId="17412"/>
    <cellStyle name="Comma 3 4 11 5 2" xfId="33544"/>
    <cellStyle name="Comma 3 4 11 6" xfId="20700"/>
    <cellStyle name="Comma 3 4 12" xfId="4921"/>
    <cellStyle name="Comma 3 4 12 2" xfId="8587"/>
    <cellStyle name="Comma 3 4 12 2 2" xfId="16094"/>
    <cellStyle name="Comma 3 4 12 2 2 2" xfId="32300"/>
    <cellStyle name="Comma 3 4 12 2 3" xfId="24793"/>
    <cellStyle name="Comma 3 4 12 3" xfId="12479"/>
    <cellStyle name="Comma 3 4 12 3 2" xfId="28685"/>
    <cellStyle name="Comma 3 4 12 4" xfId="21127"/>
    <cellStyle name="Comma 3 4 13" xfId="5555"/>
    <cellStyle name="Comma 3 4 13 2" xfId="13074"/>
    <cellStyle name="Comma 3 4 13 2 2" xfId="29280"/>
    <cellStyle name="Comma 3 4 13 3" xfId="21761"/>
    <cellStyle name="Comma 3 4 14" xfId="9520"/>
    <cellStyle name="Comma 3 4 14 2" xfId="25726"/>
    <cellStyle name="Comma 3 4 15" xfId="17410"/>
    <cellStyle name="Comma 3 4 15 2" xfId="33542"/>
    <cellStyle name="Comma 3 4 16" xfId="18044"/>
    <cellStyle name="Comma 3 4 2" xfId="1737"/>
    <cellStyle name="Comma 3 4 2 10" xfId="5606"/>
    <cellStyle name="Comma 3 4 2 10 2" xfId="13121"/>
    <cellStyle name="Comma 3 4 2 10 2 2" xfId="29327"/>
    <cellStyle name="Comma 3 4 2 10 3" xfId="21812"/>
    <cellStyle name="Comma 3 4 2 11" xfId="9534"/>
    <cellStyle name="Comma 3 4 2 11 2" xfId="25740"/>
    <cellStyle name="Comma 3 4 2 12" xfId="17413"/>
    <cellStyle name="Comma 3 4 2 12 2" xfId="33545"/>
    <cellStyle name="Comma 3 4 2 13" xfId="18059"/>
    <cellStyle name="Comma 3 4 2 2" xfId="1920"/>
    <cellStyle name="Comma 3 4 2 2 10" xfId="9700"/>
    <cellStyle name="Comma 3 4 2 2 10 2" xfId="25906"/>
    <cellStyle name="Comma 3 4 2 2 11" xfId="17414"/>
    <cellStyle name="Comma 3 4 2 2 11 2" xfId="33546"/>
    <cellStyle name="Comma 3 4 2 2 12" xfId="18226"/>
    <cellStyle name="Comma 3 4 2 2 2" xfId="2427"/>
    <cellStyle name="Comma 3 4 2 2 2 2" xfId="3274"/>
    <cellStyle name="Comma 3 4 2 2 2 2 2" xfId="7056"/>
    <cellStyle name="Comma 3 4 2 2 2 2 2 2" xfId="14567"/>
    <cellStyle name="Comma 3 4 2 2 2 2 2 2 2" xfId="30773"/>
    <cellStyle name="Comma 3 4 2 2 2 2 2 3" xfId="23262"/>
    <cellStyle name="Comma 3 4 2 2 2 2 3" xfId="9324"/>
    <cellStyle name="Comma 3 4 2 2 2 2 3 2" xfId="16768"/>
    <cellStyle name="Comma 3 4 2 2 2 2 3 2 2" xfId="32974"/>
    <cellStyle name="Comma 3 4 2 2 2 2 3 3" xfId="25530"/>
    <cellStyle name="Comma 3 4 2 2 2 2 4" xfId="10967"/>
    <cellStyle name="Comma 3 4 2 2 2 2 4 2" xfId="27173"/>
    <cellStyle name="Comma 3 4 2 2 2 2 5" xfId="17416"/>
    <cellStyle name="Comma 3 4 2 2 2 2 5 2" xfId="33548"/>
    <cellStyle name="Comma 3 4 2 2 2 2 6" xfId="19496"/>
    <cellStyle name="Comma 3 4 2 2 2 3" xfId="6211"/>
    <cellStyle name="Comma 3 4 2 2 2 3 2" xfId="13723"/>
    <cellStyle name="Comma 3 4 2 2 2 3 2 2" xfId="29929"/>
    <cellStyle name="Comma 3 4 2 2 2 3 3" xfId="22417"/>
    <cellStyle name="Comma 3 4 2 2 2 4" xfId="9101"/>
    <cellStyle name="Comma 3 4 2 2 2 4 2" xfId="16579"/>
    <cellStyle name="Comma 3 4 2 2 2 4 2 2" xfId="32785"/>
    <cellStyle name="Comma 3 4 2 2 2 4 3" xfId="25307"/>
    <cellStyle name="Comma 3 4 2 2 2 5" xfId="10123"/>
    <cellStyle name="Comma 3 4 2 2 2 5 2" xfId="26329"/>
    <cellStyle name="Comma 3 4 2 2 2 6" xfId="17415"/>
    <cellStyle name="Comma 3 4 2 2 2 6 2" xfId="33547"/>
    <cellStyle name="Comma 3 4 2 2 2 7" xfId="18651"/>
    <cellStyle name="Comma 3 4 2 2 3" xfId="2849"/>
    <cellStyle name="Comma 3 4 2 2 3 2" xfId="6633"/>
    <cellStyle name="Comma 3 4 2 2 3 2 2" xfId="14145"/>
    <cellStyle name="Comma 3 4 2 2 3 2 2 2" xfId="30351"/>
    <cellStyle name="Comma 3 4 2 2 3 2 3" xfId="22839"/>
    <cellStyle name="Comma 3 4 2 2 3 3" xfId="9310"/>
    <cellStyle name="Comma 3 4 2 2 3 3 2" xfId="16757"/>
    <cellStyle name="Comma 3 4 2 2 3 3 2 2" xfId="32963"/>
    <cellStyle name="Comma 3 4 2 2 3 3 3" xfId="25516"/>
    <cellStyle name="Comma 3 4 2 2 3 4" xfId="10545"/>
    <cellStyle name="Comma 3 4 2 2 3 4 2" xfId="26751"/>
    <cellStyle name="Comma 3 4 2 2 3 5" xfId="17417"/>
    <cellStyle name="Comma 3 4 2 2 3 5 2" xfId="33549"/>
    <cellStyle name="Comma 3 4 2 2 3 6" xfId="19073"/>
    <cellStyle name="Comma 3 4 2 2 4" xfId="3780"/>
    <cellStyle name="Comma 3 4 2 2 4 2" xfId="7490"/>
    <cellStyle name="Comma 3 4 2 2 4 2 2" xfId="14999"/>
    <cellStyle name="Comma 3 4 2 2 4 2 2 2" xfId="31205"/>
    <cellStyle name="Comma 3 4 2 2 4 2 3" xfId="23696"/>
    <cellStyle name="Comma 3 4 2 2 4 3" xfId="5457"/>
    <cellStyle name="Comma 3 4 2 2 4 3 2" xfId="12998"/>
    <cellStyle name="Comma 3 4 2 2 4 3 2 2" xfId="29204"/>
    <cellStyle name="Comma 3 4 2 2 4 3 3" xfId="21663"/>
    <cellStyle name="Comma 3 4 2 2 4 4" xfId="11390"/>
    <cellStyle name="Comma 3 4 2 2 4 4 2" xfId="27596"/>
    <cellStyle name="Comma 3 4 2 2 4 5" xfId="17418"/>
    <cellStyle name="Comma 3 4 2 2 4 5 2" xfId="33550"/>
    <cellStyle name="Comma 3 4 2 2 4 6" xfId="19991"/>
    <cellStyle name="Comma 3 4 2 2 5" xfId="3406"/>
    <cellStyle name="Comma 3 4 2 2 5 2" xfId="9001"/>
    <cellStyle name="Comma 3 4 2 2 5 2 2" xfId="25207"/>
    <cellStyle name="Comma 3 4 2 2 5 3" xfId="17419"/>
    <cellStyle name="Comma 3 4 2 2 5 3 2" xfId="33551"/>
    <cellStyle name="Comma 3 4 2 2 5 4" xfId="19624"/>
    <cellStyle name="Comma 3 4 2 2 6" xfId="4249"/>
    <cellStyle name="Comma 3 4 2 2 6 2" xfId="7919"/>
    <cellStyle name="Comma 3 4 2 2 6 2 2" xfId="15426"/>
    <cellStyle name="Comma 3 4 2 2 6 2 2 2" xfId="31632"/>
    <cellStyle name="Comma 3 4 2 2 6 2 3" xfId="24125"/>
    <cellStyle name="Comma 3 4 2 2 6 3" xfId="5528"/>
    <cellStyle name="Comma 3 4 2 2 6 3 2" xfId="13054"/>
    <cellStyle name="Comma 3 4 2 2 6 3 2 2" xfId="29260"/>
    <cellStyle name="Comma 3 4 2 2 6 3 3" xfId="21734"/>
    <cellStyle name="Comma 3 4 2 2 6 4" xfId="11812"/>
    <cellStyle name="Comma 3 4 2 2 6 4 2" xfId="28018"/>
    <cellStyle name="Comma 3 4 2 2 6 5" xfId="17420"/>
    <cellStyle name="Comma 3 4 2 2 6 5 2" xfId="33552"/>
    <cellStyle name="Comma 3 4 2 2 6 6" xfId="20455"/>
    <cellStyle name="Comma 3 4 2 2 7" xfId="4674"/>
    <cellStyle name="Comma 3 4 2 2 7 2" xfId="8344"/>
    <cellStyle name="Comma 3 4 2 2 7 2 2" xfId="15851"/>
    <cellStyle name="Comma 3 4 2 2 7 2 2 2" xfId="32057"/>
    <cellStyle name="Comma 3 4 2 2 7 2 3" xfId="24550"/>
    <cellStyle name="Comma 3 4 2 2 7 3" xfId="5557"/>
    <cellStyle name="Comma 3 4 2 2 7 3 2" xfId="13076"/>
    <cellStyle name="Comma 3 4 2 2 7 3 2 2" xfId="29282"/>
    <cellStyle name="Comma 3 4 2 2 7 3 3" xfId="21763"/>
    <cellStyle name="Comma 3 4 2 2 7 4" xfId="12237"/>
    <cellStyle name="Comma 3 4 2 2 7 4 2" xfId="28443"/>
    <cellStyle name="Comma 3 4 2 2 7 5" xfId="17421"/>
    <cellStyle name="Comma 3 4 2 2 7 5 2" xfId="33553"/>
    <cellStyle name="Comma 3 4 2 2 7 6" xfId="20880"/>
    <cellStyle name="Comma 3 4 2 2 8" xfId="5102"/>
    <cellStyle name="Comma 3 4 2 2 8 2" xfId="8767"/>
    <cellStyle name="Comma 3 4 2 2 8 2 2" xfId="16274"/>
    <cellStyle name="Comma 3 4 2 2 8 2 2 2" xfId="32480"/>
    <cellStyle name="Comma 3 4 2 2 8 2 3" xfId="24973"/>
    <cellStyle name="Comma 3 4 2 2 8 3" xfId="12659"/>
    <cellStyle name="Comma 3 4 2 2 8 3 2" xfId="28865"/>
    <cellStyle name="Comma 3 4 2 2 8 4" xfId="21308"/>
    <cellStyle name="Comma 3 4 2 2 9" xfId="5773"/>
    <cellStyle name="Comma 3 4 2 2 9 2" xfId="13288"/>
    <cellStyle name="Comma 3 4 2 2 9 2 2" xfId="29494"/>
    <cellStyle name="Comma 3 4 2 2 9 3" xfId="21979"/>
    <cellStyle name="Comma 3 4 2 3" xfId="2257"/>
    <cellStyle name="Comma 3 4 2 3 2" xfId="3108"/>
    <cellStyle name="Comma 3 4 2 3 2 2" xfId="6890"/>
    <cellStyle name="Comma 3 4 2 3 2 2 2" xfId="14401"/>
    <cellStyle name="Comma 3 4 2 3 2 2 2 2" xfId="30607"/>
    <cellStyle name="Comma 3 4 2 3 2 2 3" xfId="23096"/>
    <cellStyle name="Comma 3 4 2 3 2 3" xfId="5415"/>
    <cellStyle name="Comma 3 4 2 3 2 3 2" xfId="12961"/>
    <cellStyle name="Comma 3 4 2 3 2 3 2 2" xfId="29167"/>
    <cellStyle name="Comma 3 4 2 3 2 3 3" xfId="21621"/>
    <cellStyle name="Comma 3 4 2 3 2 4" xfId="10801"/>
    <cellStyle name="Comma 3 4 2 3 2 4 2" xfId="27007"/>
    <cellStyle name="Comma 3 4 2 3 2 5" xfId="17423"/>
    <cellStyle name="Comma 3 4 2 3 2 5 2" xfId="33555"/>
    <cellStyle name="Comma 3 4 2 3 2 6" xfId="19330"/>
    <cellStyle name="Comma 3 4 2 3 3" xfId="6045"/>
    <cellStyle name="Comma 3 4 2 3 3 2" xfId="13557"/>
    <cellStyle name="Comma 3 4 2 3 3 2 2" xfId="29763"/>
    <cellStyle name="Comma 3 4 2 3 3 3" xfId="22251"/>
    <cellStyle name="Comma 3 4 2 3 4" xfId="8889"/>
    <cellStyle name="Comma 3 4 2 3 4 2" xfId="16392"/>
    <cellStyle name="Comma 3 4 2 3 4 2 2" xfId="32598"/>
    <cellStyle name="Comma 3 4 2 3 4 3" xfId="25095"/>
    <cellStyle name="Comma 3 4 2 3 5" xfId="9957"/>
    <cellStyle name="Comma 3 4 2 3 5 2" xfId="26163"/>
    <cellStyle name="Comma 3 4 2 3 6" xfId="17422"/>
    <cellStyle name="Comma 3 4 2 3 6 2" xfId="33554"/>
    <cellStyle name="Comma 3 4 2 3 7" xfId="18485"/>
    <cellStyle name="Comma 3 4 2 4" xfId="2683"/>
    <cellStyle name="Comma 3 4 2 4 2" xfId="6467"/>
    <cellStyle name="Comma 3 4 2 4 2 2" xfId="13979"/>
    <cellStyle name="Comma 3 4 2 4 2 2 2" xfId="30185"/>
    <cellStyle name="Comma 3 4 2 4 2 3" xfId="22673"/>
    <cellStyle name="Comma 3 4 2 4 3" xfId="5513"/>
    <cellStyle name="Comma 3 4 2 4 3 2" xfId="13042"/>
    <cellStyle name="Comma 3 4 2 4 3 2 2" xfId="29248"/>
    <cellStyle name="Comma 3 4 2 4 3 3" xfId="21719"/>
    <cellStyle name="Comma 3 4 2 4 4" xfId="10379"/>
    <cellStyle name="Comma 3 4 2 4 4 2" xfId="26585"/>
    <cellStyle name="Comma 3 4 2 4 5" xfId="17424"/>
    <cellStyle name="Comma 3 4 2 4 5 2" xfId="33556"/>
    <cellStyle name="Comma 3 4 2 4 6" xfId="18907"/>
    <cellStyle name="Comma 3 4 2 5" xfId="3613"/>
    <cellStyle name="Comma 3 4 2 5 2" xfId="7323"/>
    <cellStyle name="Comma 3 4 2 5 2 2" xfId="14832"/>
    <cellStyle name="Comma 3 4 2 5 2 2 2" xfId="31038"/>
    <cellStyle name="Comma 3 4 2 5 2 3" xfId="23529"/>
    <cellStyle name="Comma 3 4 2 5 3" xfId="9303"/>
    <cellStyle name="Comma 3 4 2 5 3 2" xfId="16752"/>
    <cellStyle name="Comma 3 4 2 5 3 2 2" xfId="32958"/>
    <cellStyle name="Comma 3 4 2 5 3 3" xfId="25509"/>
    <cellStyle name="Comma 3 4 2 5 4" xfId="11224"/>
    <cellStyle name="Comma 3 4 2 5 4 2" xfId="27430"/>
    <cellStyle name="Comma 3 4 2 5 5" xfId="17425"/>
    <cellStyle name="Comma 3 4 2 5 5 2" xfId="33557"/>
    <cellStyle name="Comma 3 4 2 5 6" xfId="19824"/>
    <cellStyle name="Comma 3 4 2 6" xfId="3552"/>
    <cellStyle name="Comma 3 4 2 6 2" xfId="8938"/>
    <cellStyle name="Comma 3 4 2 6 2 2" xfId="25144"/>
    <cellStyle name="Comma 3 4 2 6 3" xfId="17426"/>
    <cellStyle name="Comma 3 4 2 6 3 2" xfId="33558"/>
    <cellStyle name="Comma 3 4 2 6 4" xfId="19768"/>
    <cellStyle name="Comma 3 4 2 7" xfId="4083"/>
    <cellStyle name="Comma 3 4 2 7 2" xfId="7753"/>
    <cellStyle name="Comma 3 4 2 7 2 2" xfId="15260"/>
    <cellStyle name="Comma 3 4 2 7 2 2 2" xfId="31466"/>
    <cellStyle name="Comma 3 4 2 7 2 3" xfId="23959"/>
    <cellStyle name="Comma 3 4 2 7 3" xfId="9355"/>
    <cellStyle name="Comma 3 4 2 7 3 2" xfId="16797"/>
    <cellStyle name="Comma 3 4 2 7 3 2 2" xfId="33003"/>
    <cellStyle name="Comma 3 4 2 7 3 3" xfId="25561"/>
    <cellStyle name="Comma 3 4 2 7 4" xfId="11646"/>
    <cellStyle name="Comma 3 4 2 7 4 2" xfId="27852"/>
    <cellStyle name="Comma 3 4 2 7 5" xfId="17427"/>
    <cellStyle name="Comma 3 4 2 7 5 2" xfId="33559"/>
    <cellStyle name="Comma 3 4 2 7 6" xfId="20289"/>
    <cellStyle name="Comma 3 4 2 8" xfId="4508"/>
    <cellStyle name="Comma 3 4 2 8 2" xfId="8178"/>
    <cellStyle name="Comma 3 4 2 8 2 2" xfId="15685"/>
    <cellStyle name="Comma 3 4 2 8 2 2 2" xfId="31891"/>
    <cellStyle name="Comma 3 4 2 8 2 3" xfId="24384"/>
    <cellStyle name="Comma 3 4 2 8 3" xfId="9205"/>
    <cellStyle name="Comma 3 4 2 8 3 2" xfId="16673"/>
    <cellStyle name="Comma 3 4 2 8 3 2 2" xfId="32879"/>
    <cellStyle name="Comma 3 4 2 8 3 3" xfId="25411"/>
    <cellStyle name="Comma 3 4 2 8 4" xfId="12071"/>
    <cellStyle name="Comma 3 4 2 8 4 2" xfId="28277"/>
    <cellStyle name="Comma 3 4 2 8 5" xfId="17428"/>
    <cellStyle name="Comma 3 4 2 8 5 2" xfId="33560"/>
    <cellStyle name="Comma 3 4 2 8 6" xfId="20714"/>
    <cellStyle name="Comma 3 4 2 9" xfId="4935"/>
    <cellStyle name="Comma 3 4 2 9 2" xfId="8601"/>
    <cellStyle name="Comma 3 4 2 9 2 2" xfId="16108"/>
    <cellStyle name="Comma 3 4 2 9 2 2 2" xfId="32314"/>
    <cellStyle name="Comma 3 4 2 9 2 3" xfId="24807"/>
    <cellStyle name="Comma 3 4 2 9 3" xfId="12493"/>
    <cellStyle name="Comma 3 4 2 9 3 2" xfId="28699"/>
    <cellStyle name="Comma 3 4 2 9 4" xfId="21141"/>
    <cellStyle name="Comma 3 4 3" xfId="1755"/>
    <cellStyle name="Comma 3 4 3 10" xfId="5620"/>
    <cellStyle name="Comma 3 4 3 10 2" xfId="13135"/>
    <cellStyle name="Comma 3 4 3 10 2 2" xfId="29341"/>
    <cellStyle name="Comma 3 4 3 10 3" xfId="21826"/>
    <cellStyle name="Comma 3 4 3 11" xfId="9548"/>
    <cellStyle name="Comma 3 4 3 11 2" xfId="25754"/>
    <cellStyle name="Comma 3 4 3 12" xfId="17429"/>
    <cellStyle name="Comma 3 4 3 12 2" xfId="33561"/>
    <cellStyle name="Comma 3 4 3 13" xfId="18073"/>
    <cellStyle name="Comma 3 4 3 2" xfId="1921"/>
    <cellStyle name="Comma 3 4 3 2 10" xfId="9701"/>
    <cellStyle name="Comma 3 4 3 2 10 2" xfId="25907"/>
    <cellStyle name="Comma 3 4 3 2 11" xfId="17430"/>
    <cellStyle name="Comma 3 4 3 2 11 2" xfId="33562"/>
    <cellStyle name="Comma 3 4 3 2 12" xfId="18227"/>
    <cellStyle name="Comma 3 4 3 2 2" xfId="2428"/>
    <cellStyle name="Comma 3 4 3 2 2 2" xfId="3275"/>
    <cellStyle name="Comma 3 4 3 2 2 2 2" xfId="7057"/>
    <cellStyle name="Comma 3 4 3 2 2 2 2 2" xfId="14568"/>
    <cellStyle name="Comma 3 4 3 2 2 2 2 2 2" xfId="30774"/>
    <cellStyle name="Comma 3 4 3 2 2 2 2 3" xfId="23263"/>
    <cellStyle name="Comma 3 4 3 2 2 2 3" xfId="9364"/>
    <cellStyle name="Comma 3 4 3 2 2 2 3 2" xfId="16805"/>
    <cellStyle name="Comma 3 4 3 2 2 2 3 2 2" xfId="33011"/>
    <cellStyle name="Comma 3 4 3 2 2 2 3 3" xfId="25570"/>
    <cellStyle name="Comma 3 4 3 2 2 2 4" xfId="10968"/>
    <cellStyle name="Comma 3 4 3 2 2 2 4 2" xfId="27174"/>
    <cellStyle name="Comma 3 4 3 2 2 2 5" xfId="17432"/>
    <cellStyle name="Comma 3 4 3 2 2 2 5 2" xfId="33564"/>
    <cellStyle name="Comma 3 4 3 2 2 2 6" xfId="19497"/>
    <cellStyle name="Comma 3 4 3 2 2 3" xfId="6212"/>
    <cellStyle name="Comma 3 4 3 2 2 3 2" xfId="13724"/>
    <cellStyle name="Comma 3 4 3 2 2 3 2 2" xfId="29930"/>
    <cellStyle name="Comma 3 4 3 2 2 3 3" xfId="22418"/>
    <cellStyle name="Comma 3 4 3 2 2 4" xfId="5229"/>
    <cellStyle name="Comma 3 4 3 2 2 4 2" xfId="12781"/>
    <cellStyle name="Comma 3 4 3 2 2 4 2 2" xfId="28987"/>
    <cellStyle name="Comma 3 4 3 2 2 4 3" xfId="21435"/>
    <cellStyle name="Comma 3 4 3 2 2 5" xfId="10124"/>
    <cellStyle name="Comma 3 4 3 2 2 5 2" xfId="26330"/>
    <cellStyle name="Comma 3 4 3 2 2 6" xfId="17431"/>
    <cellStyle name="Comma 3 4 3 2 2 6 2" xfId="33563"/>
    <cellStyle name="Comma 3 4 3 2 2 7" xfId="18652"/>
    <cellStyle name="Comma 3 4 3 2 3" xfId="2850"/>
    <cellStyle name="Comma 3 4 3 2 3 2" xfId="6634"/>
    <cellStyle name="Comma 3 4 3 2 3 2 2" xfId="14146"/>
    <cellStyle name="Comma 3 4 3 2 3 2 2 2" xfId="30352"/>
    <cellStyle name="Comma 3 4 3 2 3 2 3" xfId="22840"/>
    <cellStyle name="Comma 3 4 3 2 3 3" xfId="9058"/>
    <cellStyle name="Comma 3 4 3 2 3 3 2" xfId="16543"/>
    <cellStyle name="Comma 3 4 3 2 3 3 2 2" xfId="32749"/>
    <cellStyle name="Comma 3 4 3 2 3 3 3" xfId="25264"/>
    <cellStyle name="Comma 3 4 3 2 3 4" xfId="10546"/>
    <cellStyle name="Comma 3 4 3 2 3 4 2" xfId="26752"/>
    <cellStyle name="Comma 3 4 3 2 3 5" xfId="17433"/>
    <cellStyle name="Comma 3 4 3 2 3 5 2" xfId="33565"/>
    <cellStyle name="Comma 3 4 3 2 3 6" xfId="19074"/>
    <cellStyle name="Comma 3 4 3 2 4" xfId="3781"/>
    <cellStyle name="Comma 3 4 3 2 4 2" xfId="7491"/>
    <cellStyle name="Comma 3 4 3 2 4 2 2" xfId="15000"/>
    <cellStyle name="Comma 3 4 3 2 4 2 2 2" xfId="31206"/>
    <cellStyle name="Comma 3 4 3 2 4 2 3" xfId="23697"/>
    <cellStyle name="Comma 3 4 3 2 4 3" xfId="8900"/>
    <cellStyle name="Comma 3 4 3 2 4 3 2" xfId="16403"/>
    <cellStyle name="Comma 3 4 3 2 4 3 2 2" xfId="32609"/>
    <cellStyle name="Comma 3 4 3 2 4 3 3" xfId="25106"/>
    <cellStyle name="Comma 3 4 3 2 4 4" xfId="11391"/>
    <cellStyle name="Comma 3 4 3 2 4 4 2" xfId="27597"/>
    <cellStyle name="Comma 3 4 3 2 4 5" xfId="17434"/>
    <cellStyle name="Comma 3 4 3 2 4 5 2" xfId="33566"/>
    <cellStyle name="Comma 3 4 3 2 4 6" xfId="19992"/>
    <cellStyle name="Comma 3 4 3 2 5" xfId="3571"/>
    <cellStyle name="Comma 3 4 3 2 5 2" xfId="8883"/>
    <cellStyle name="Comma 3 4 3 2 5 2 2" xfId="25089"/>
    <cellStyle name="Comma 3 4 3 2 5 3" xfId="17435"/>
    <cellStyle name="Comma 3 4 3 2 5 3 2" xfId="33567"/>
    <cellStyle name="Comma 3 4 3 2 5 4" xfId="19785"/>
    <cellStyle name="Comma 3 4 3 2 6" xfId="4250"/>
    <cellStyle name="Comma 3 4 3 2 6 2" xfId="7920"/>
    <cellStyle name="Comma 3 4 3 2 6 2 2" xfId="15427"/>
    <cellStyle name="Comma 3 4 3 2 6 2 2 2" xfId="31633"/>
    <cellStyle name="Comma 3 4 3 2 6 2 3" xfId="24126"/>
    <cellStyle name="Comma 3 4 3 2 6 3" xfId="5475"/>
    <cellStyle name="Comma 3 4 3 2 6 3 2" xfId="13013"/>
    <cellStyle name="Comma 3 4 3 2 6 3 2 2" xfId="29219"/>
    <cellStyle name="Comma 3 4 3 2 6 3 3" xfId="21681"/>
    <cellStyle name="Comma 3 4 3 2 6 4" xfId="11813"/>
    <cellStyle name="Comma 3 4 3 2 6 4 2" xfId="28019"/>
    <cellStyle name="Comma 3 4 3 2 6 5" xfId="17436"/>
    <cellStyle name="Comma 3 4 3 2 6 5 2" xfId="33568"/>
    <cellStyle name="Comma 3 4 3 2 6 6" xfId="20456"/>
    <cellStyle name="Comma 3 4 3 2 7" xfId="4675"/>
    <cellStyle name="Comma 3 4 3 2 7 2" xfId="8345"/>
    <cellStyle name="Comma 3 4 3 2 7 2 2" xfId="15852"/>
    <cellStyle name="Comma 3 4 3 2 7 2 2 2" xfId="32058"/>
    <cellStyle name="Comma 3 4 3 2 7 2 3" xfId="24551"/>
    <cellStyle name="Comma 3 4 3 2 7 3" xfId="9118"/>
    <cellStyle name="Comma 3 4 3 2 7 3 2" xfId="16596"/>
    <cellStyle name="Comma 3 4 3 2 7 3 2 2" xfId="32802"/>
    <cellStyle name="Comma 3 4 3 2 7 3 3" xfId="25324"/>
    <cellStyle name="Comma 3 4 3 2 7 4" xfId="12238"/>
    <cellStyle name="Comma 3 4 3 2 7 4 2" xfId="28444"/>
    <cellStyle name="Comma 3 4 3 2 7 5" xfId="17437"/>
    <cellStyle name="Comma 3 4 3 2 7 5 2" xfId="33569"/>
    <cellStyle name="Comma 3 4 3 2 7 6" xfId="20881"/>
    <cellStyle name="Comma 3 4 3 2 8" xfId="5103"/>
    <cellStyle name="Comma 3 4 3 2 8 2" xfId="8768"/>
    <cellStyle name="Comma 3 4 3 2 8 2 2" xfId="16275"/>
    <cellStyle name="Comma 3 4 3 2 8 2 2 2" xfId="32481"/>
    <cellStyle name="Comma 3 4 3 2 8 2 3" xfId="24974"/>
    <cellStyle name="Comma 3 4 3 2 8 3" xfId="12660"/>
    <cellStyle name="Comma 3 4 3 2 8 3 2" xfId="28866"/>
    <cellStyle name="Comma 3 4 3 2 8 4" xfId="21309"/>
    <cellStyle name="Comma 3 4 3 2 9" xfId="5774"/>
    <cellStyle name="Comma 3 4 3 2 9 2" xfId="13289"/>
    <cellStyle name="Comma 3 4 3 2 9 2 2" xfId="29495"/>
    <cellStyle name="Comma 3 4 3 2 9 3" xfId="21980"/>
    <cellStyle name="Comma 3 4 3 3" xfId="2273"/>
    <cellStyle name="Comma 3 4 3 3 2" xfId="3122"/>
    <cellStyle name="Comma 3 4 3 3 2 2" xfId="6904"/>
    <cellStyle name="Comma 3 4 3 3 2 2 2" xfId="14415"/>
    <cellStyle name="Comma 3 4 3 3 2 2 2 2" xfId="30621"/>
    <cellStyle name="Comma 3 4 3 3 2 2 3" xfId="23110"/>
    <cellStyle name="Comma 3 4 3 3 2 3" xfId="5238"/>
    <cellStyle name="Comma 3 4 3 3 2 3 2" xfId="12789"/>
    <cellStyle name="Comma 3 4 3 3 2 3 2 2" xfId="28995"/>
    <cellStyle name="Comma 3 4 3 3 2 3 3" xfId="21444"/>
    <cellStyle name="Comma 3 4 3 3 2 4" xfId="10815"/>
    <cellStyle name="Comma 3 4 3 3 2 4 2" xfId="27021"/>
    <cellStyle name="Comma 3 4 3 3 2 5" xfId="17439"/>
    <cellStyle name="Comma 3 4 3 3 2 5 2" xfId="33571"/>
    <cellStyle name="Comma 3 4 3 3 2 6" xfId="19344"/>
    <cellStyle name="Comma 3 4 3 3 3" xfId="6059"/>
    <cellStyle name="Comma 3 4 3 3 3 2" xfId="13571"/>
    <cellStyle name="Comma 3 4 3 3 3 2 2" xfId="29777"/>
    <cellStyle name="Comma 3 4 3 3 3 3" xfId="22265"/>
    <cellStyle name="Comma 3 4 3 3 4" xfId="5597"/>
    <cellStyle name="Comma 3 4 3 3 4 2" xfId="13112"/>
    <cellStyle name="Comma 3 4 3 3 4 2 2" xfId="29318"/>
    <cellStyle name="Comma 3 4 3 3 4 3" xfId="21803"/>
    <cellStyle name="Comma 3 4 3 3 5" xfId="9971"/>
    <cellStyle name="Comma 3 4 3 3 5 2" xfId="26177"/>
    <cellStyle name="Comma 3 4 3 3 6" xfId="17438"/>
    <cellStyle name="Comma 3 4 3 3 6 2" xfId="33570"/>
    <cellStyle name="Comma 3 4 3 3 7" xfId="18499"/>
    <cellStyle name="Comma 3 4 3 4" xfId="2697"/>
    <cellStyle name="Comma 3 4 3 4 2" xfId="6481"/>
    <cellStyle name="Comma 3 4 3 4 2 2" xfId="13993"/>
    <cellStyle name="Comma 3 4 3 4 2 2 2" xfId="30199"/>
    <cellStyle name="Comma 3 4 3 4 2 3" xfId="22687"/>
    <cellStyle name="Comma 3 4 3 4 3" xfId="8899"/>
    <cellStyle name="Comma 3 4 3 4 3 2" xfId="16402"/>
    <cellStyle name="Comma 3 4 3 4 3 2 2" xfId="32608"/>
    <cellStyle name="Comma 3 4 3 4 3 3" xfId="25105"/>
    <cellStyle name="Comma 3 4 3 4 4" xfId="10393"/>
    <cellStyle name="Comma 3 4 3 4 4 2" xfId="26599"/>
    <cellStyle name="Comma 3 4 3 4 5" xfId="17440"/>
    <cellStyle name="Comma 3 4 3 4 5 2" xfId="33572"/>
    <cellStyle name="Comma 3 4 3 4 6" xfId="18921"/>
    <cellStyle name="Comma 3 4 3 5" xfId="3627"/>
    <cellStyle name="Comma 3 4 3 5 2" xfId="7337"/>
    <cellStyle name="Comma 3 4 3 5 2 2" xfId="14846"/>
    <cellStyle name="Comma 3 4 3 5 2 2 2" xfId="31052"/>
    <cellStyle name="Comma 3 4 3 5 2 3" xfId="23543"/>
    <cellStyle name="Comma 3 4 3 5 3" xfId="5459"/>
    <cellStyle name="Comma 3 4 3 5 3 2" xfId="13000"/>
    <cellStyle name="Comma 3 4 3 5 3 2 2" xfId="29206"/>
    <cellStyle name="Comma 3 4 3 5 3 3" xfId="21665"/>
    <cellStyle name="Comma 3 4 3 5 4" xfId="11238"/>
    <cellStyle name="Comma 3 4 3 5 4 2" xfId="27444"/>
    <cellStyle name="Comma 3 4 3 5 5" xfId="17441"/>
    <cellStyle name="Comma 3 4 3 5 5 2" xfId="33573"/>
    <cellStyle name="Comma 3 4 3 5 6" xfId="19838"/>
    <cellStyle name="Comma 3 4 3 6" xfId="3906"/>
    <cellStyle name="Comma 3 4 3 6 2" xfId="9317"/>
    <cellStyle name="Comma 3 4 3 6 2 2" xfId="25523"/>
    <cellStyle name="Comma 3 4 3 6 3" xfId="17442"/>
    <cellStyle name="Comma 3 4 3 6 3 2" xfId="33574"/>
    <cellStyle name="Comma 3 4 3 6 4" xfId="20117"/>
    <cellStyle name="Comma 3 4 3 7" xfId="4097"/>
    <cellStyle name="Comma 3 4 3 7 2" xfId="7767"/>
    <cellStyle name="Comma 3 4 3 7 2 2" xfId="15274"/>
    <cellStyle name="Comma 3 4 3 7 2 2 2" xfId="31480"/>
    <cellStyle name="Comma 3 4 3 7 2 3" xfId="23973"/>
    <cellStyle name="Comma 3 4 3 7 3" xfId="5562"/>
    <cellStyle name="Comma 3 4 3 7 3 2" xfId="13080"/>
    <cellStyle name="Comma 3 4 3 7 3 2 2" xfId="29286"/>
    <cellStyle name="Comma 3 4 3 7 3 3" xfId="21768"/>
    <cellStyle name="Comma 3 4 3 7 4" xfId="11660"/>
    <cellStyle name="Comma 3 4 3 7 4 2" xfId="27866"/>
    <cellStyle name="Comma 3 4 3 7 5" xfId="17443"/>
    <cellStyle name="Comma 3 4 3 7 5 2" xfId="33575"/>
    <cellStyle name="Comma 3 4 3 7 6" xfId="20303"/>
    <cellStyle name="Comma 3 4 3 8" xfId="4522"/>
    <cellStyle name="Comma 3 4 3 8 2" xfId="8192"/>
    <cellStyle name="Comma 3 4 3 8 2 2" xfId="15699"/>
    <cellStyle name="Comma 3 4 3 8 2 2 2" xfId="31905"/>
    <cellStyle name="Comma 3 4 3 8 2 3" xfId="24398"/>
    <cellStyle name="Comma 3 4 3 8 3" xfId="9188"/>
    <cellStyle name="Comma 3 4 3 8 3 2" xfId="16659"/>
    <cellStyle name="Comma 3 4 3 8 3 2 2" xfId="32865"/>
    <cellStyle name="Comma 3 4 3 8 3 3" xfId="25394"/>
    <cellStyle name="Comma 3 4 3 8 4" xfId="12085"/>
    <cellStyle name="Comma 3 4 3 8 4 2" xfId="28291"/>
    <cellStyle name="Comma 3 4 3 8 5" xfId="17444"/>
    <cellStyle name="Comma 3 4 3 8 5 2" xfId="33576"/>
    <cellStyle name="Comma 3 4 3 8 6" xfId="20728"/>
    <cellStyle name="Comma 3 4 3 9" xfId="4949"/>
    <cellStyle name="Comma 3 4 3 9 2" xfId="8615"/>
    <cellStyle name="Comma 3 4 3 9 2 2" xfId="16122"/>
    <cellStyle name="Comma 3 4 3 9 2 2 2" xfId="32328"/>
    <cellStyle name="Comma 3 4 3 9 2 3" xfId="24821"/>
    <cellStyle name="Comma 3 4 3 9 3" xfId="12507"/>
    <cellStyle name="Comma 3 4 3 9 3 2" xfId="28713"/>
    <cellStyle name="Comma 3 4 3 9 4" xfId="21155"/>
    <cellStyle name="Comma 3 4 4" xfId="1773"/>
    <cellStyle name="Comma 3 4 4 10" xfId="5634"/>
    <cellStyle name="Comma 3 4 4 10 2" xfId="13149"/>
    <cellStyle name="Comma 3 4 4 10 2 2" xfId="29355"/>
    <cellStyle name="Comma 3 4 4 10 3" xfId="21840"/>
    <cellStyle name="Comma 3 4 4 11" xfId="9562"/>
    <cellStyle name="Comma 3 4 4 11 2" xfId="25768"/>
    <cellStyle name="Comma 3 4 4 12" xfId="17445"/>
    <cellStyle name="Comma 3 4 4 12 2" xfId="33577"/>
    <cellStyle name="Comma 3 4 4 13" xfId="18087"/>
    <cellStyle name="Comma 3 4 4 2" xfId="1922"/>
    <cellStyle name="Comma 3 4 4 2 10" xfId="9702"/>
    <cellStyle name="Comma 3 4 4 2 10 2" xfId="25908"/>
    <cellStyle name="Comma 3 4 4 2 11" xfId="17446"/>
    <cellStyle name="Comma 3 4 4 2 11 2" xfId="33578"/>
    <cellStyle name="Comma 3 4 4 2 12" xfId="18228"/>
    <cellStyle name="Comma 3 4 4 2 2" xfId="2429"/>
    <cellStyle name="Comma 3 4 4 2 2 2" xfId="3276"/>
    <cellStyle name="Comma 3 4 4 2 2 2 2" xfId="7058"/>
    <cellStyle name="Comma 3 4 4 2 2 2 2 2" xfId="14569"/>
    <cellStyle name="Comma 3 4 4 2 2 2 2 2 2" xfId="30775"/>
    <cellStyle name="Comma 3 4 4 2 2 2 2 3" xfId="23264"/>
    <cellStyle name="Comma 3 4 4 2 2 2 3" xfId="9277"/>
    <cellStyle name="Comma 3 4 4 2 2 2 3 2" xfId="16735"/>
    <cellStyle name="Comma 3 4 4 2 2 2 3 2 2" xfId="32941"/>
    <cellStyle name="Comma 3 4 4 2 2 2 3 3" xfId="25483"/>
    <cellStyle name="Comma 3 4 4 2 2 2 4" xfId="10969"/>
    <cellStyle name="Comma 3 4 4 2 2 2 4 2" xfId="27175"/>
    <cellStyle name="Comma 3 4 4 2 2 2 5" xfId="17448"/>
    <cellStyle name="Comma 3 4 4 2 2 2 5 2" xfId="33580"/>
    <cellStyle name="Comma 3 4 4 2 2 2 6" xfId="19498"/>
    <cellStyle name="Comma 3 4 4 2 2 3" xfId="6213"/>
    <cellStyle name="Comma 3 4 4 2 2 3 2" xfId="13725"/>
    <cellStyle name="Comma 3 4 4 2 2 3 2 2" xfId="29931"/>
    <cellStyle name="Comma 3 4 4 2 2 3 3" xfId="22419"/>
    <cellStyle name="Comma 3 4 4 2 2 4" xfId="9213"/>
    <cellStyle name="Comma 3 4 4 2 2 4 2" xfId="16679"/>
    <cellStyle name="Comma 3 4 4 2 2 4 2 2" xfId="32885"/>
    <cellStyle name="Comma 3 4 4 2 2 4 3" xfId="25419"/>
    <cellStyle name="Comma 3 4 4 2 2 5" xfId="10125"/>
    <cellStyle name="Comma 3 4 4 2 2 5 2" xfId="26331"/>
    <cellStyle name="Comma 3 4 4 2 2 6" xfId="17447"/>
    <cellStyle name="Comma 3 4 4 2 2 6 2" xfId="33579"/>
    <cellStyle name="Comma 3 4 4 2 2 7" xfId="18653"/>
    <cellStyle name="Comma 3 4 4 2 3" xfId="2851"/>
    <cellStyle name="Comma 3 4 4 2 3 2" xfId="6635"/>
    <cellStyle name="Comma 3 4 4 2 3 2 2" xfId="14147"/>
    <cellStyle name="Comma 3 4 4 2 3 2 2 2" xfId="30353"/>
    <cellStyle name="Comma 3 4 4 2 3 2 3" xfId="22841"/>
    <cellStyle name="Comma 3 4 4 2 3 3" xfId="9004"/>
    <cellStyle name="Comma 3 4 4 2 3 3 2" xfId="16495"/>
    <cellStyle name="Comma 3 4 4 2 3 3 2 2" xfId="32701"/>
    <cellStyle name="Comma 3 4 4 2 3 3 3" xfId="25210"/>
    <cellStyle name="Comma 3 4 4 2 3 4" xfId="10547"/>
    <cellStyle name="Comma 3 4 4 2 3 4 2" xfId="26753"/>
    <cellStyle name="Comma 3 4 4 2 3 5" xfId="17449"/>
    <cellStyle name="Comma 3 4 4 2 3 5 2" xfId="33581"/>
    <cellStyle name="Comma 3 4 4 2 3 6" xfId="19075"/>
    <cellStyle name="Comma 3 4 4 2 4" xfId="3782"/>
    <cellStyle name="Comma 3 4 4 2 4 2" xfId="7492"/>
    <cellStyle name="Comma 3 4 4 2 4 2 2" xfId="15001"/>
    <cellStyle name="Comma 3 4 4 2 4 2 2 2" xfId="31207"/>
    <cellStyle name="Comma 3 4 4 2 4 2 3" xfId="23698"/>
    <cellStyle name="Comma 3 4 4 2 4 3" xfId="9208"/>
    <cellStyle name="Comma 3 4 4 2 4 3 2" xfId="16676"/>
    <cellStyle name="Comma 3 4 4 2 4 3 2 2" xfId="32882"/>
    <cellStyle name="Comma 3 4 4 2 4 3 3" xfId="25414"/>
    <cellStyle name="Comma 3 4 4 2 4 4" xfId="11392"/>
    <cellStyle name="Comma 3 4 4 2 4 4 2" xfId="27598"/>
    <cellStyle name="Comma 3 4 4 2 4 5" xfId="17450"/>
    <cellStyle name="Comma 3 4 4 2 4 5 2" xfId="33582"/>
    <cellStyle name="Comma 3 4 4 2 4 6" xfId="19993"/>
    <cellStyle name="Comma 3 4 4 2 5" xfId="3895"/>
    <cellStyle name="Comma 3 4 4 2 5 2" xfId="9062"/>
    <cellStyle name="Comma 3 4 4 2 5 2 2" xfId="25268"/>
    <cellStyle name="Comma 3 4 4 2 5 3" xfId="17451"/>
    <cellStyle name="Comma 3 4 4 2 5 3 2" xfId="33583"/>
    <cellStyle name="Comma 3 4 4 2 5 4" xfId="20106"/>
    <cellStyle name="Comma 3 4 4 2 6" xfId="4251"/>
    <cellStyle name="Comma 3 4 4 2 6 2" xfId="7921"/>
    <cellStyle name="Comma 3 4 4 2 6 2 2" xfId="15428"/>
    <cellStyle name="Comma 3 4 4 2 6 2 2 2" xfId="31634"/>
    <cellStyle name="Comma 3 4 4 2 6 2 3" xfId="24127"/>
    <cellStyle name="Comma 3 4 4 2 6 3" xfId="9308"/>
    <cellStyle name="Comma 3 4 4 2 6 3 2" xfId="16755"/>
    <cellStyle name="Comma 3 4 4 2 6 3 2 2" xfId="32961"/>
    <cellStyle name="Comma 3 4 4 2 6 3 3" xfId="25514"/>
    <cellStyle name="Comma 3 4 4 2 6 4" xfId="11814"/>
    <cellStyle name="Comma 3 4 4 2 6 4 2" xfId="28020"/>
    <cellStyle name="Comma 3 4 4 2 6 5" xfId="17452"/>
    <cellStyle name="Comma 3 4 4 2 6 5 2" xfId="33584"/>
    <cellStyle name="Comma 3 4 4 2 6 6" xfId="20457"/>
    <cellStyle name="Comma 3 4 4 2 7" xfId="4676"/>
    <cellStyle name="Comma 3 4 4 2 7 2" xfId="8346"/>
    <cellStyle name="Comma 3 4 4 2 7 2 2" xfId="15853"/>
    <cellStyle name="Comma 3 4 4 2 7 2 2 2" xfId="32059"/>
    <cellStyle name="Comma 3 4 4 2 7 2 3" xfId="24552"/>
    <cellStyle name="Comma 3 4 4 2 7 3" xfId="8996"/>
    <cellStyle name="Comma 3 4 4 2 7 3 2" xfId="16488"/>
    <cellStyle name="Comma 3 4 4 2 7 3 2 2" xfId="32694"/>
    <cellStyle name="Comma 3 4 4 2 7 3 3" xfId="25202"/>
    <cellStyle name="Comma 3 4 4 2 7 4" xfId="12239"/>
    <cellStyle name="Comma 3 4 4 2 7 4 2" xfId="28445"/>
    <cellStyle name="Comma 3 4 4 2 7 5" xfId="17453"/>
    <cellStyle name="Comma 3 4 4 2 7 5 2" xfId="33585"/>
    <cellStyle name="Comma 3 4 4 2 7 6" xfId="20882"/>
    <cellStyle name="Comma 3 4 4 2 8" xfId="5104"/>
    <cellStyle name="Comma 3 4 4 2 8 2" xfId="8769"/>
    <cellStyle name="Comma 3 4 4 2 8 2 2" xfId="16276"/>
    <cellStyle name="Comma 3 4 4 2 8 2 2 2" xfId="32482"/>
    <cellStyle name="Comma 3 4 4 2 8 2 3" xfId="24975"/>
    <cellStyle name="Comma 3 4 4 2 8 3" xfId="12661"/>
    <cellStyle name="Comma 3 4 4 2 8 3 2" xfId="28867"/>
    <cellStyle name="Comma 3 4 4 2 8 4" xfId="21310"/>
    <cellStyle name="Comma 3 4 4 2 9" xfId="5775"/>
    <cellStyle name="Comma 3 4 4 2 9 2" xfId="13290"/>
    <cellStyle name="Comma 3 4 4 2 9 2 2" xfId="29496"/>
    <cellStyle name="Comma 3 4 4 2 9 3" xfId="21981"/>
    <cellStyle name="Comma 3 4 4 3" xfId="2289"/>
    <cellStyle name="Comma 3 4 4 3 2" xfId="3136"/>
    <cellStyle name="Comma 3 4 4 3 2 2" xfId="6918"/>
    <cellStyle name="Comma 3 4 4 3 2 2 2" xfId="14429"/>
    <cellStyle name="Comma 3 4 4 3 2 2 2 2" xfId="30635"/>
    <cellStyle name="Comma 3 4 4 3 2 2 3" xfId="23124"/>
    <cellStyle name="Comma 3 4 4 3 2 3" xfId="8988"/>
    <cellStyle name="Comma 3 4 4 3 2 3 2" xfId="16481"/>
    <cellStyle name="Comma 3 4 4 3 2 3 2 2" xfId="32687"/>
    <cellStyle name="Comma 3 4 4 3 2 3 3" xfId="25194"/>
    <cellStyle name="Comma 3 4 4 3 2 4" xfId="10829"/>
    <cellStyle name="Comma 3 4 4 3 2 4 2" xfId="27035"/>
    <cellStyle name="Comma 3 4 4 3 2 5" xfId="17455"/>
    <cellStyle name="Comma 3 4 4 3 2 5 2" xfId="33587"/>
    <cellStyle name="Comma 3 4 4 3 2 6" xfId="19358"/>
    <cellStyle name="Comma 3 4 4 3 3" xfId="6073"/>
    <cellStyle name="Comma 3 4 4 3 3 2" xfId="13585"/>
    <cellStyle name="Comma 3 4 4 3 3 2 2" xfId="29791"/>
    <cellStyle name="Comma 3 4 4 3 3 3" xfId="22279"/>
    <cellStyle name="Comma 3 4 4 3 4" xfId="5523"/>
    <cellStyle name="Comma 3 4 4 3 4 2" xfId="13049"/>
    <cellStyle name="Comma 3 4 4 3 4 2 2" xfId="29255"/>
    <cellStyle name="Comma 3 4 4 3 4 3" xfId="21729"/>
    <cellStyle name="Comma 3 4 4 3 5" xfId="9985"/>
    <cellStyle name="Comma 3 4 4 3 5 2" xfId="26191"/>
    <cellStyle name="Comma 3 4 4 3 6" xfId="17454"/>
    <cellStyle name="Comma 3 4 4 3 6 2" xfId="33586"/>
    <cellStyle name="Comma 3 4 4 3 7" xfId="18513"/>
    <cellStyle name="Comma 3 4 4 4" xfId="2711"/>
    <cellStyle name="Comma 3 4 4 4 2" xfId="6495"/>
    <cellStyle name="Comma 3 4 4 4 2 2" xfId="14007"/>
    <cellStyle name="Comma 3 4 4 4 2 2 2" xfId="30213"/>
    <cellStyle name="Comma 3 4 4 4 2 3" xfId="22701"/>
    <cellStyle name="Comma 3 4 4 4 3" xfId="5586"/>
    <cellStyle name="Comma 3 4 4 4 3 2" xfId="13102"/>
    <cellStyle name="Comma 3 4 4 4 3 2 2" xfId="29308"/>
    <cellStyle name="Comma 3 4 4 4 3 3" xfId="21792"/>
    <cellStyle name="Comma 3 4 4 4 4" xfId="10407"/>
    <cellStyle name="Comma 3 4 4 4 4 2" xfId="26613"/>
    <cellStyle name="Comma 3 4 4 4 5" xfId="17456"/>
    <cellStyle name="Comma 3 4 4 4 5 2" xfId="33588"/>
    <cellStyle name="Comma 3 4 4 4 6" xfId="18935"/>
    <cellStyle name="Comma 3 4 4 5" xfId="3641"/>
    <cellStyle name="Comma 3 4 4 5 2" xfId="7351"/>
    <cellStyle name="Comma 3 4 4 5 2 2" xfId="14860"/>
    <cellStyle name="Comma 3 4 4 5 2 2 2" xfId="31066"/>
    <cellStyle name="Comma 3 4 4 5 2 3" xfId="23557"/>
    <cellStyle name="Comma 3 4 4 5 3" xfId="6041"/>
    <cellStyle name="Comma 3 4 4 5 3 2" xfId="13553"/>
    <cellStyle name="Comma 3 4 4 5 3 2 2" xfId="29759"/>
    <cellStyle name="Comma 3 4 4 5 3 3" xfId="22247"/>
    <cellStyle name="Comma 3 4 4 5 4" xfId="11252"/>
    <cellStyle name="Comma 3 4 4 5 4 2" xfId="27458"/>
    <cellStyle name="Comma 3 4 4 5 5" xfId="17457"/>
    <cellStyle name="Comma 3 4 4 5 5 2" xfId="33589"/>
    <cellStyle name="Comma 3 4 4 5 6" xfId="19852"/>
    <cellStyle name="Comma 3 4 4 6" xfId="3377"/>
    <cellStyle name="Comma 3 4 4 6 2" xfId="5499"/>
    <cellStyle name="Comma 3 4 4 6 2 2" xfId="21705"/>
    <cellStyle name="Comma 3 4 4 6 3" xfId="17458"/>
    <cellStyle name="Comma 3 4 4 6 3 2" xfId="33590"/>
    <cellStyle name="Comma 3 4 4 6 4" xfId="19597"/>
    <cellStyle name="Comma 3 4 4 7" xfId="4111"/>
    <cellStyle name="Comma 3 4 4 7 2" xfId="7781"/>
    <cellStyle name="Comma 3 4 4 7 2 2" xfId="15288"/>
    <cellStyle name="Comma 3 4 4 7 2 2 2" xfId="31494"/>
    <cellStyle name="Comma 3 4 4 7 2 3" xfId="23987"/>
    <cellStyle name="Comma 3 4 4 7 3" xfId="6039"/>
    <cellStyle name="Comma 3 4 4 7 3 2" xfId="13552"/>
    <cellStyle name="Comma 3 4 4 7 3 2 2" xfId="29758"/>
    <cellStyle name="Comma 3 4 4 7 3 3" xfId="22245"/>
    <cellStyle name="Comma 3 4 4 7 4" xfId="11674"/>
    <cellStyle name="Comma 3 4 4 7 4 2" xfId="27880"/>
    <cellStyle name="Comma 3 4 4 7 5" xfId="17459"/>
    <cellStyle name="Comma 3 4 4 7 5 2" xfId="33591"/>
    <cellStyle name="Comma 3 4 4 7 6" xfId="20317"/>
    <cellStyle name="Comma 3 4 4 8" xfId="4536"/>
    <cellStyle name="Comma 3 4 4 8 2" xfId="8206"/>
    <cellStyle name="Comma 3 4 4 8 2 2" xfId="15713"/>
    <cellStyle name="Comma 3 4 4 8 2 2 2" xfId="31919"/>
    <cellStyle name="Comma 3 4 4 8 2 3" xfId="24412"/>
    <cellStyle name="Comma 3 4 4 8 3" xfId="9331"/>
    <cellStyle name="Comma 3 4 4 8 3 2" xfId="16775"/>
    <cellStyle name="Comma 3 4 4 8 3 2 2" xfId="32981"/>
    <cellStyle name="Comma 3 4 4 8 3 3" xfId="25537"/>
    <cellStyle name="Comma 3 4 4 8 4" xfId="12099"/>
    <cellStyle name="Comma 3 4 4 8 4 2" xfId="28305"/>
    <cellStyle name="Comma 3 4 4 8 5" xfId="17460"/>
    <cellStyle name="Comma 3 4 4 8 5 2" xfId="33592"/>
    <cellStyle name="Comma 3 4 4 8 6" xfId="20742"/>
    <cellStyle name="Comma 3 4 4 9" xfId="4963"/>
    <cellStyle name="Comma 3 4 4 9 2" xfId="8629"/>
    <cellStyle name="Comma 3 4 4 9 2 2" xfId="16136"/>
    <cellStyle name="Comma 3 4 4 9 2 2 2" xfId="32342"/>
    <cellStyle name="Comma 3 4 4 9 2 3" xfId="24835"/>
    <cellStyle name="Comma 3 4 4 9 3" xfId="12521"/>
    <cellStyle name="Comma 3 4 4 9 3 2" xfId="28727"/>
    <cellStyle name="Comma 3 4 4 9 4" xfId="21169"/>
    <cellStyle name="Comma 3 4 5" xfId="1923"/>
    <cellStyle name="Comma 3 4 5 10" xfId="9703"/>
    <cellStyle name="Comma 3 4 5 10 2" xfId="25909"/>
    <cellStyle name="Comma 3 4 5 11" xfId="17461"/>
    <cellStyle name="Comma 3 4 5 11 2" xfId="33593"/>
    <cellStyle name="Comma 3 4 5 12" xfId="18229"/>
    <cellStyle name="Comma 3 4 5 2" xfId="2430"/>
    <cellStyle name="Comma 3 4 5 2 2" xfId="3277"/>
    <cellStyle name="Comma 3 4 5 2 2 2" xfId="7059"/>
    <cellStyle name="Comma 3 4 5 2 2 2 2" xfId="14570"/>
    <cellStyle name="Comma 3 4 5 2 2 2 2 2" xfId="30776"/>
    <cellStyle name="Comma 3 4 5 2 2 2 3" xfId="23265"/>
    <cellStyle name="Comma 3 4 5 2 2 3" xfId="9049"/>
    <cellStyle name="Comma 3 4 5 2 2 3 2" xfId="16535"/>
    <cellStyle name="Comma 3 4 5 2 2 3 2 2" xfId="32741"/>
    <cellStyle name="Comma 3 4 5 2 2 3 3" xfId="25255"/>
    <cellStyle name="Comma 3 4 5 2 2 4" xfId="10970"/>
    <cellStyle name="Comma 3 4 5 2 2 4 2" xfId="27176"/>
    <cellStyle name="Comma 3 4 5 2 2 5" xfId="17463"/>
    <cellStyle name="Comma 3 4 5 2 2 5 2" xfId="33595"/>
    <cellStyle name="Comma 3 4 5 2 2 6" xfId="19499"/>
    <cellStyle name="Comma 3 4 5 2 3" xfId="6214"/>
    <cellStyle name="Comma 3 4 5 2 3 2" xfId="13726"/>
    <cellStyle name="Comma 3 4 5 2 3 2 2" xfId="29932"/>
    <cellStyle name="Comma 3 4 5 2 3 3" xfId="22420"/>
    <cellStyle name="Comma 3 4 5 2 4" xfId="9098"/>
    <cellStyle name="Comma 3 4 5 2 4 2" xfId="16576"/>
    <cellStyle name="Comma 3 4 5 2 4 2 2" xfId="32782"/>
    <cellStyle name="Comma 3 4 5 2 4 3" xfId="25304"/>
    <cellStyle name="Comma 3 4 5 2 5" xfId="10126"/>
    <cellStyle name="Comma 3 4 5 2 5 2" xfId="26332"/>
    <cellStyle name="Comma 3 4 5 2 6" xfId="17462"/>
    <cellStyle name="Comma 3 4 5 2 6 2" xfId="33594"/>
    <cellStyle name="Comma 3 4 5 2 7" xfId="18654"/>
    <cellStyle name="Comma 3 4 5 3" xfId="2852"/>
    <cellStyle name="Comma 3 4 5 3 2" xfId="6636"/>
    <cellStyle name="Comma 3 4 5 3 2 2" xfId="14148"/>
    <cellStyle name="Comma 3 4 5 3 2 2 2" xfId="30354"/>
    <cellStyle name="Comma 3 4 5 3 2 3" xfId="22842"/>
    <cellStyle name="Comma 3 4 5 3 3" xfId="5425"/>
    <cellStyle name="Comma 3 4 5 3 3 2" xfId="12969"/>
    <cellStyle name="Comma 3 4 5 3 3 2 2" xfId="29175"/>
    <cellStyle name="Comma 3 4 5 3 3 3" xfId="21631"/>
    <cellStyle name="Comma 3 4 5 3 4" xfId="10548"/>
    <cellStyle name="Comma 3 4 5 3 4 2" xfId="26754"/>
    <cellStyle name="Comma 3 4 5 3 5" xfId="17464"/>
    <cellStyle name="Comma 3 4 5 3 5 2" xfId="33596"/>
    <cellStyle name="Comma 3 4 5 3 6" xfId="19076"/>
    <cellStyle name="Comma 3 4 5 4" xfId="3783"/>
    <cellStyle name="Comma 3 4 5 4 2" xfId="7493"/>
    <cellStyle name="Comma 3 4 5 4 2 2" xfId="15002"/>
    <cellStyle name="Comma 3 4 5 4 2 2 2" xfId="31208"/>
    <cellStyle name="Comma 3 4 5 4 2 3" xfId="23699"/>
    <cellStyle name="Comma 3 4 5 4 3" xfId="8921"/>
    <cellStyle name="Comma 3 4 5 4 3 2" xfId="16420"/>
    <cellStyle name="Comma 3 4 5 4 3 2 2" xfId="32626"/>
    <cellStyle name="Comma 3 4 5 4 3 3" xfId="25127"/>
    <cellStyle name="Comma 3 4 5 4 4" xfId="11393"/>
    <cellStyle name="Comma 3 4 5 4 4 2" xfId="27599"/>
    <cellStyle name="Comma 3 4 5 4 5" xfId="17465"/>
    <cellStyle name="Comma 3 4 5 4 5 2" xfId="33597"/>
    <cellStyle name="Comma 3 4 5 4 6" xfId="19994"/>
    <cellStyle name="Comma 3 4 5 5" xfId="3397"/>
    <cellStyle name="Comma 3 4 5 5 2" xfId="8863"/>
    <cellStyle name="Comma 3 4 5 5 2 2" xfId="25069"/>
    <cellStyle name="Comma 3 4 5 5 3" xfId="17466"/>
    <cellStyle name="Comma 3 4 5 5 3 2" xfId="33598"/>
    <cellStyle name="Comma 3 4 5 5 4" xfId="19615"/>
    <cellStyle name="Comma 3 4 5 6" xfId="4252"/>
    <cellStyle name="Comma 3 4 5 6 2" xfId="7922"/>
    <cellStyle name="Comma 3 4 5 6 2 2" xfId="15429"/>
    <cellStyle name="Comma 3 4 5 6 2 2 2" xfId="31635"/>
    <cellStyle name="Comma 3 4 5 6 2 3" xfId="24128"/>
    <cellStyle name="Comma 3 4 5 6 3" xfId="9266"/>
    <cellStyle name="Comma 3 4 5 6 3 2" xfId="16725"/>
    <cellStyle name="Comma 3 4 5 6 3 2 2" xfId="32931"/>
    <cellStyle name="Comma 3 4 5 6 3 3" xfId="25472"/>
    <cellStyle name="Comma 3 4 5 6 4" xfId="11815"/>
    <cellStyle name="Comma 3 4 5 6 4 2" xfId="28021"/>
    <cellStyle name="Comma 3 4 5 6 5" xfId="17467"/>
    <cellStyle name="Comma 3 4 5 6 5 2" xfId="33599"/>
    <cellStyle name="Comma 3 4 5 6 6" xfId="20458"/>
    <cellStyle name="Comma 3 4 5 7" xfId="4677"/>
    <cellStyle name="Comma 3 4 5 7 2" xfId="8347"/>
    <cellStyle name="Comma 3 4 5 7 2 2" xfId="15854"/>
    <cellStyle name="Comma 3 4 5 7 2 2 2" xfId="32060"/>
    <cellStyle name="Comma 3 4 5 7 2 3" xfId="24553"/>
    <cellStyle name="Comma 3 4 5 7 3" xfId="5595"/>
    <cellStyle name="Comma 3 4 5 7 3 2" xfId="13110"/>
    <cellStyle name="Comma 3 4 5 7 3 2 2" xfId="29316"/>
    <cellStyle name="Comma 3 4 5 7 3 3" xfId="21801"/>
    <cellStyle name="Comma 3 4 5 7 4" xfId="12240"/>
    <cellStyle name="Comma 3 4 5 7 4 2" xfId="28446"/>
    <cellStyle name="Comma 3 4 5 7 5" xfId="17468"/>
    <cellStyle name="Comma 3 4 5 7 5 2" xfId="33600"/>
    <cellStyle name="Comma 3 4 5 7 6" xfId="20883"/>
    <cellStyle name="Comma 3 4 5 8" xfId="5105"/>
    <cellStyle name="Comma 3 4 5 8 2" xfId="8770"/>
    <cellStyle name="Comma 3 4 5 8 2 2" xfId="16277"/>
    <cellStyle name="Comma 3 4 5 8 2 2 2" xfId="32483"/>
    <cellStyle name="Comma 3 4 5 8 2 3" xfId="24976"/>
    <cellStyle name="Comma 3 4 5 8 3" xfId="12662"/>
    <cellStyle name="Comma 3 4 5 8 3 2" xfId="28868"/>
    <cellStyle name="Comma 3 4 5 8 4" xfId="21311"/>
    <cellStyle name="Comma 3 4 5 9" xfId="5776"/>
    <cellStyle name="Comma 3 4 5 9 2" xfId="13291"/>
    <cellStyle name="Comma 3 4 5 9 2 2" xfId="29497"/>
    <cellStyle name="Comma 3 4 5 9 3" xfId="21982"/>
    <cellStyle name="Comma 3 4 6" xfId="2186"/>
    <cellStyle name="Comma 3 4 6 2" xfId="3094"/>
    <cellStyle name="Comma 3 4 6 2 2" xfId="6876"/>
    <cellStyle name="Comma 3 4 6 2 2 2" xfId="14387"/>
    <cellStyle name="Comma 3 4 6 2 2 2 2" xfId="30593"/>
    <cellStyle name="Comma 3 4 6 2 2 3" xfId="23082"/>
    <cellStyle name="Comma 3 4 6 2 3" xfId="5455"/>
    <cellStyle name="Comma 3 4 6 2 3 2" xfId="12996"/>
    <cellStyle name="Comma 3 4 6 2 3 2 2" xfId="29202"/>
    <cellStyle name="Comma 3 4 6 2 3 3" xfId="21661"/>
    <cellStyle name="Comma 3 4 6 2 4" xfId="10787"/>
    <cellStyle name="Comma 3 4 6 2 4 2" xfId="26993"/>
    <cellStyle name="Comma 3 4 6 2 5" xfId="17470"/>
    <cellStyle name="Comma 3 4 6 2 5 2" xfId="33602"/>
    <cellStyle name="Comma 3 4 6 2 6" xfId="19316"/>
    <cellStyle name="Comma 3 4 6 3" xfId="6020"/>
    <cellStyle name="Comma 3 4 6 3 2" xfId="13534"/>
    <cellStyle name="Comma 3 4 6 3 2 2" xfId="29740"/>
    <cellStyle name="Comma 3 4 6 3 3" xfId="22226"/>
    <cellStyle name="Comma 3 4 6 4" xfId="9009"/>
    <cellStyle name="Comma 3 4 6 4 2" xfId="16500"/>
    <cellStyle name="Comma 3 4 6 4 2 2" xfId="32706"/>
    <cellStyle name="Comma 3 4 6 4 3" xfId="25215"/>
    <cellStyle name="Comma 3 4 6 5" xfId="9943"/>
    <cellStyle name="Comma 3 4 6 5 2" xfId="26149"/>
    <cellStyle name="Comma 3 4 6 6" xfId="17469"/>
    <cellStyle name="Comma 3 4 6 6 2" xfId="33601"/>
    <cellStyle name="Comma 3 4 6 7" xfId="18471"/>
    <cellStyle name="Comma 3 4 7" xfId="2669"/>
    <cellStyle name="Comma 3 4 7 2" xfId="6453"/>
    <cellStyle name="Comma 3 4 7 2 2" xfId="13965"/>
    <cellStyle name="Comma 3 4 7 2 2 2" xfId="30171"/>
    <cellStyle name="Comma 3 4 7 2 3" xfId="22659"/>
    <cellStyle name="Comma 3 4 7 3" xfId="5464"/>
    <cellStyle name="Comma 3 4 7 3 2" xfId="13002"/>
    <cellStyle name="Comma 3 4 7 3 2 2" xfId="29208"/>
    <cellStyle name="Comma 3 4 7 3 3" xfId="21670"/>
    <cellStyle name="Comma 3 4 7 4" xfId="10365"/>
    <cellStyle name="Comma 3 4 7 4 2" xfId="26571"/>
    <cellStyle name="Comma 3 4 7 5" xfId="17471"/>
    <cellStyle name="Comma 3 4 7 5 2" xfId="33603"/>
    <cellStyle name="Comma 3 4 7 6" xfId="18893"/>
    <cellStyle name="Comma 3 4 8" xfId="3595"/>
    <cellStyle name="Comma 3 4 8 2" xfId="7309"/>
    <cellStyle name="Comma 3 4 8 2 2" xfId="14818"/>
    <cellStyle name="Comma 3 4 8 2 2 2" xfId="31024"/>
    <cellStyle name="Comma 3 4 8 2 3" xfId="23515"/>
    <cellStyle name="Comma 3 4 8 3" xfId="7154"/>
    <cellStyle name="Comma 3 4 8 3 2" xfId="14665"/>
    <cellStyle name="Comma 3 4 8 3 2 2" xfId="30871"/>
    <cellStyle name="Comma 3 4 8 3 3" xfId="23360"/>
    <cellStyle name="Comma 3 4 8 4" xfId="11210"/>
    <cellStyle name="Comma 3 4 8 4 2" xfId="27416"/>
    <cellStyle name="Comma 3 4 8 5" xfId="17472"/>
    <cellStyle name="Comma 3 4 8 5 2" xfId="33604"/>
    <cellStyle name="Comma 3 4 8 6" xfId="19806"/>
    <cellStyle name="Comma 3 4 9" xfId="3901"/>
    <cellStyle name="Comma 3 4 9 2" xfId="6040"/>
    <cellStyle name="Comma 3 4 9 2 2" xfId="22246"/>
    <cellStyle name="Comma 3 4 9 3" xfId="17473"/>
    <cellStyle name="Comma 3 4 9 3 2" xfId="33605"/>
    <cellStyle name="Comma 3 4 9 4" xfId="20112"/>
    <cellStyle name="Comma 3 5" xfId="1608"/>
    <cellStyle name="Comma 3 5 10" xfId="4071"/>
    <cellStyle name="Comma 3 5 10 2" xfId="7741"/>
    <cellStyle name="Comma 3 5 10 2 2" xfId="15248"/>
    <cellStyle name="Comma 3 5 10 2 2 2" xfId="31454"/>
    <cellStyle name="Comma 3 5 10 2 3" xfId="23947"/>
    <cellStyle name="Comma 3 5 10 3" xfId="9025"/>
    <cellStyle name="Comma 3 5 10 3 2" xfId="16515"/>
    <cellStyle name="Comma 3 5 10 3 2 2" xfId="32721"/>
    <cellStyle name="Comma 3 5 10 3 3" xfId="25231"/>
    <cellStyle name="Comma 3 5 10 4" xfId="11634"/>
    <cellStyle name="Comma 3 5 10 4 2" xfId="27840"/>
    <cellStyle name="Comma 3 5 10 5" xfId="17475"/>
    <cellStyle name="Comma 3 5 10 5 2" xfId="33607"/>
    <cellStyle name="Comma 3 5 10 6" xfId="20277"/>
    <cellStyle name="Comma 3 5 11" xfId="4496"/>
    <cellStyle name="Comma 3 5 11 2" xfId="8166"/>
    <cellStyle name="Comma 3 5 11 2 2" xfId="15673"/>
    <cellStyle name="Comma 3 5 11 2 2 2" xfId="31879"/>
    <cellStyle name="Comma 3 5 11 2 3" xfId="24372"/>
    <cellStyle name="Comma 3 5 11 3" xfId="9134"/>
    <cellStyle name="Comma 3 5 11 3 2" xfId="16611"/>
    <cellStyle name="Comma 3 5 11 3 2 2" xfId="32817"/>
    <cellStyle name="Comma 3 5 11 3 3" xfId="25340"/>
    <cellStyle name="Comma 3 5 11 4" xfId="12059"/>
    <cellStyle name="Comma 3 5 11 4 2" xfId="28265"/>
    <cellStyle name="Comma 3 5 11 5" xfId="17476"/>
    <cellStyle name="Comma 3 5 11 5 2" xfId="33608"/>
    <cellStyle name="Comma 3 5 11 6" xfId="20702"/>
    <cellStyle name="Comma 3 5 12" xfId="4923"/>
    <cellStyle name="Comma 3 5 12 2" xfId="8589"/>
    <cellStyle name="Comma 3 5 12 2 2" xfId="16096"/>
    <cellStyle name="Comma 3 5 12 2 2 2" xfId="32302"/>
    <cellStyle name="Comma 3 5 12 2 3" xfId="24795"/>
    <cellStyle name="Comma 3 5 12 3" xfId="12481"/>
    <cellStyle name="Comma 3 5 12 3 2" xfId="28687"/>
    <cellStyle name="Comma 3 5 12 4" xfId="21129"/>
    <cellStyle name="Comma 3 5 13" xfId="5569"/>
    <cellStyle name="Comma 3 5 13 2" xfId="13086"/>
    <cellStyle name="Comma 3 5 13 2 2" xfId="29292"/>
    <cellStyle name="Comma 3 5 13 3" xfId="21775"/>
    <cellStyle name="Comma 3 5 14" xfId="9522"/>
    <cellStyle name="Comma 3 5 14 2" xfId="25728"/>
    <cellStyle name="Comma 3 5 15" xfId="17474"/>
    <cellStyle name="Comma 3 5 15 2" xfId="33606"/>
    <cellStyle name="Comma 3 5 16" xfId="18047"/>
    <cellStyle name="Comma 3 5 2" xfId="1739"/>
    <cellStyle name="Comma 3 5 2 10" xfId="5608"/>
    <cellStyle name="Comma 3 5 2 10 2" xfId="13123"/>
    <cellStyle name="Comma 3 5 2 10 2 2" xfId="29329"/>
    <cellStyle name="Comma 3 5 2 10 3" xfId="21814"/>
    <cellStyle name="Comma 3 5 2 11" xfId="9536"/>
    <cellStyle name="Comma 3 5 2 11 2" xfId="25742"/>
    <cellStyle name="Comma 3 5 2 12" xfId="17477"/>
    <cellStyle name="Comma 3 5 2 12 2" xfId="33609"/>
    <cellStyle name="Comma 3 5 2 13" xfId="18061"/>
    <cellStyle name="Comma 3 5 2 2" xfId="1924"/>
    <cellStyle name="Comma 3 5 2 2 10" xfId="9704"/>
    <cellStyle name="Comma 3 5 2 2 10 2" xfId="25910"/>
    <cellStyle name="Comma 3 5 2 2 11" xfId="17478"/>
    <cellStyle name="Comma 3 5 2 2 11 2" xfId="33610"/>
    <cellStyle name="Comma 3 5 2 2 12" xfId="18230"/>
    <cellStyle name="Comma 3 5 2 2 2" xfId="2431"/>
    <cellStyle name="Comma 3 5 2 2 2 2" xfId="3278"/>
    <cellStyle name="Comma 3 5 2 2 2 2 2" xfId="7060"/>
    <cellStyle name="Comma 3 5 2 2 2 2 2 2" xfId="14571"/>
    <cellStyle name="Comma 3 5 2 2 2 2 2 2 2" xfId="30777"/>
    <cellStyle name="Comma 3 5 2 2 2 2 2 3" xfId="23266"/>
    <cellStyle name="Comma 3 5 2 2 2 2 3" xfId="9365"/>
    <cellStyle name="Comma 3 5 2 2 2 2 3 2" xfId="16806"/>
    <cellStyle name="Comma 3 5 2 2 2 2 3 2 2" xfId="33012"/>
    <cellStyle name="Comma 3 5 2 2 2 2 3 3" xfId="25571"/>
    <cellStyle name="Comma 3 5 2 2 2 2 4" xfId="10971"/>
    <cellStyle name="Comma 3 5 2 2 2 2 4 2" xfId="27177"/>
    <cellStyle name="Comma 3 5 2 2 2 2 5" xfId="17480"/>
    <cellStyle name="Comma 3 5 2 2 2 2 5 2" xfId="33612"/>
    <cellStyle name="Comma 3 5 2 2 2 2 6" xfId="19500"/>
    <cellStyle name="Comma 3 5 2 2 2 3" xfId="6215"/>
    <cellStyle name="Comma 3 5 2 2 2 3 2" xfId="13727"/>
    <cellStyle name="Comma 3 5 2 2 2 3 2 2" xfId="29933"/>
    <cellStyle name="Comma 3 5 2 2 2 3 3" xfId="22421"/>
    <cellStyle name="Comma 3 5 2 2 2 4" xfId="9114"/>
    <cellStyle name="Comma 3 5 2 2 2 4 2" xfId="16592"/>
    <cellStyle name="Comma 3 5 2 2 2 4 2 2" xfId="32798"/>
    <cellStyle name="Comma 3 5 2 2 2 4 3" xfId="25320"/>
    <cellStyle name="Comma 3 5 2 2 2 5" xfId="10127"/>
    <cellStyle name="Comma 3 5 2 2 2 5 2" xfId="26333"/>
    <cellStyle name="Comma 3 5 2 2 2 6" xfId="17479"/>
    <cellStyle name="Comma 3 5 2 2 2 6 2" xfId="33611"/>
    <cellStyle name="Comma 3 5 2 2 2 7" xfId="18655"/>
    <cellStyle name="Comma 3 5 2 2 3" xfId="2853"/>
    <cellStyle name="Comma 3 5 2 2 3 2" xfId="6637"/>
    <cellStyle name="Comma 3 5 2 2 3 2 2" xfId="14149"/>
    <cellStyle name="Comma 3 5 2 2 3 2 2 2" xfId="30355"/>
    <cellStyle name="Comma 3 5 2 2 3 2 3" xfId="22843"/>
    <cellStyle name="Comma 3 5 2 2 3 3" xfId="9071"/>
    <cellStyle name="Comma 3 5 2 2 3 3 2" xfId="16553"/>
    <cellStyle name="Comma 3 5 2 2 3 3 2 2" xfId="32759"/>
    <cellStyle name="Comma 3 5 2 2 3 3 3" xfId="25277"/>
    <cellStyle name="Comma 3 5 2 2 3 4" xfId="10549"/>
    <cellStyle name="Comma 3 5 2 2 3 4 2" xfId="26755"/>
    <cellStyle name="Comma 3 5 2 2 3 5" xfId="17481"/>
    <cellStyle name="Comma 3 5 2 2 3 5 2" xfId="33613"/>
    <cellStyle name="Comma 3 5 2 2 3 6" xfId="19077"/>
    <cellStyle name="Comma 3 5 2 2 4" xfId="3784"/>
    <cellStyle name="Comma 3 5 2 2 4 2" xfId="7494"/>
    <cellStyle name="Comma 3 5 2 2 4 2 2" xfId="15003"/>
    <cellStyle name="Comma 3 5 2 2 4 2 2 2" xfId="31209"/>
    <cellStyle name="Comma 3 5 2 2 4 2 3" xfId="23700"/>
    <cellStyle name="Comma 3 5 2 2 4 3" xfId="5508"/>
    <cellStyle name="Comma 3 5 2 2 4 3 2" xfId="13038"/>
    <cellStyle name="Comma 3 5 2 2 4 3 2 2" xfId="29244"/>
    <cellStyle name="Comma 3 5 2 2 4 3 3" xfId="21714"/>
    <cellStyle name="Comma 3 5 2 2 4 4" xfId="11394"/>
    <cellStyle name="Comma 3 5 2 2 4 4 2" xfId="27600"/>
    <cellStyle name="Comma 3 5 2 2 4 5" xfId="17482"/>
    <cellStyle name="Comma 3 5 2 2 4 5 2" xfId="33614"/>
    <cellStyle name="Comma 3 5 2 2 4 6" xfId="19995"/>
    <cellStyle name="Comma 3 5 2 2 5" xfId="3891"/>
    <cellStyle name="Comma 3 5 2 2 5 2" xfId="9090"/>
    <cellStyle name="Comma 3 5 2 2 5 2 2" xfId="25296"/>
    <cellStyle name="Comma 3 5 2 2 5 3" xfId="17483"/>
    <cellStyle name="Comma 3 5 2 2 5 3 2" xfId="33615"/>
    <cellStyle name="Comma 3 5 2 2 5 4" xfId="20102"/>
    <cellStyle name="Comma 3 5 2 2 6" xfId="4253"/>
    <cellStyle name="Comma 3 5 2 2 6 2" xfId="7923"/>
    <cellStyle name="Comma 3 5 2 2 6 2 2" xfId="15430"/>
    <cellStyle name="Comma 3 5 2 2 6 2 2 2" xfId="31636"/>
    <cellStyle name="Comma 3 5 2 2 6 2 3" xfId="24129"/>
    <cellStyle name="Comma 3 5 2 2 6 3" xfId="8913"/>
    <cellStyle name="Comma 3 5 2 2 6 3 2" xfId="16416"/>
    <cellStyle name="Comma 3 5 2 2 6 3 2 2" xfId="32622"/>
    <cellStyle name="Comma 3 5 2 2 6 3 3" xfId="25119"/>
    <cellStyle name="Comma 3 5 2 2 6 4" xfId="11816"/>
    <cellStyle name="Comma 3 5 2 2 6 4 2" xfId="28022"/>
    <cellStyle name="Comma 3 5 2 2 6 5" xfId="17484"/>
    <cellStyle name="Comma 3 5 2 2 6 5 2" xfId="33616"/>
    <cellStyle name="Comma 3 5 2 2 6 6" xfId="20459"/>
    <cellStyle name="Comma 3 5 2 2 7" xfId="4678"/>
    <cellStyle name="Comma 3 5 2 2 7 2" xfId="8348"/>
    <cellStyle name="Comma 3 5 2 2 7 2 2" xfId="15855"/>
    <cellStyle name="Comma 3 5 2 2 7 2 2 2" xfId="32061"/>
    <cellStyle name="Comma 3 5 2 2 7 2 3" xfId="24554"/>
    <cellStyle name="Comma 3 5 2 2 7 3" xfId="5456"/>
    <cellStyle name="Comma 3 5 2 2 7 3 2" xfId="12997"/>
    <cellStyle name="Comma 3 5 2 2 7 3 2 2" xfId="29203"/>
    <cellStyle name="Comma 3 5 2 2 7 3 3" xfId="21662"/>
    <cellStyle name="Comma 3 5 2 2 7 4" xfId="12241"/>
    <cellStyle name="Comma 3 5 2 2 7 4 2" xfId="28447"/>
    <cellStyle name="Comma 3 5 2 2 7 5" xfId="17485"/>
    <cellStyle name="Comma 3 5 2 2 7 5 2" xfId="33617"/>
    <cellStyle name="Comma 3 5 2 2 7 6" xfId="20884"/>
    <cellStyle name="Comma 3 5 2 2 8" xfId="5106"/>
    <cellStyle name="Comma 3 5 2 2 8 2" xfId="8771"/>
    <cellStyle name="Comma 3 5 2 2 8 2 2" xfId="16278"/>
    <cellStyle name="Comma 3 5 2 2 8 2 2 2" xfId="32484"/>
    <cellStyle name="Comma 3 5 2 2 8 2 3" xfId="24977"/>
    <cellStyle name="Comma 3 5 2 2 8 3" xfId="12663"/>
    <cellStyle name="Comma 3 5 2 2 8 3 2" xfId="28869"/>
    <cellStyle name="Comma 3 5 2 2 8 4" xfId="21312"/>
    <cellStyle name="Comma 3 5 2 2 9" xfId="5777"/>
    <cellStyle name="Comma 3 5 2 2 9 2" xfId="13292"/>
    <cellStyle name="Comma 3 5 2 2 9 2 2" xfId="29498"/>
    <cellStyle name="Comma 3 5 2 2 9 3" xfId="21983"/>
    <cellStyle name="Comma 3 5 2 3" xfId="2259"/>
    <cellStyle name="Comma 3 5 2 3 2" xfId="3110"/>
    <cellStyle name="Comma 3 5 2 3 2 2" xfId="6892"/>
    <cellStyle name="Comma 3 5 2 3 2 2 2" xfId="14403"/>
    <cellStyle name="Comma 3 5 2 3 2 2 2 2" xfId="30609"/>
    <cellStyle name="Comma 3 5 2 3 2 2 3" xfId="23098"/>
    <cellStyle name="Comma 3 5 2 3 2 3" xfId="8893"/>
    <cellStyle name="Comma 3 5 2 3 2 3 2" xfId="16396"/>
    <cellStyle name="Comma 3 5 2 3 2 3 2 2" xfId="32602"/>
    <cellStyle name="Comma 3 5 2 3 2 3 3" xfId="25099"/>
    <cellStyle name="Comma 3 5 2 3 2 4" xfId="10803"/>
    <cellStyle name="Comma 3 5 2 3 2 4 2" xfId="27009"/>
    <cellStyle name="Comma 3 5 2 3 2 5" xfId="17487"/>
    <cellStyle name="Comma 3 5 2 3 2 5 2" xfId="33619"/>
    <cellStyle name="Comma 3 5 2 3 2 6" xfId="19332"/>
    <cellStyle name="Comma 3 5 2 3 3" xfId="6047"/>
    <cellStyle name="Comma 3 5 2 3 3 2" xfId="13559"/>
    <cellStyle name="Comma 3 5 2 3 3 2 2" xfId="29765"/>
    <cellStyle name="Comma 3 5 2 3 3 3" xfId="22253"/>
    <cellStyle name="Comma 3 5 2 3 4" xfId="8933"/>
    <cellStyle name="Comma 3 5 2 3 4 2" xfId="16431"/>
    <cellStyle name="Comma 3 5 2 3 4 2 2" xfId="32637"/>
    <cellStyle name="Comma 3 5 2 3 4 3" xfId="25139"/>
    <cellStyle name="Comma 3 5 2 3 5" xfId="9959"/>
    <cellStyle name="Comma 3 5 2 3 5 2" xfId="26165"/>
    <cellStyle name="Comma 3 5 2 3 6" xfId="17486"/>
    <cellStyle name="Comma 3 5 2 3 6 2" xfId="33618"/>
    <cellStyle name="Comma 3 5 2 3 7" xfId="18487"/>
    <cellStyle name="Comma 3 5 2 4" xfId="2685"/>
    <cellStyle name="Comma 3 5 2 4 2" xfId="6469"/>
    <cellStyle name="Comma 3 5 2 4 2 2" xfId="13981"/>
    <cellStyle name="Comma 3 5 2 4 2 2 2" xfId="30187"/>
    <cellStyle name="Comma 3 5 2 4 2 3" xfId="22675"/>
    <cellStyle name="Comma 3 5 2 4 3" xfId="9138"/>
    <cellStyle name="Comma 3 5 2 4 3 2" xfId="16615"/>
    <cellStyle name="Comma 3 5 2 4 3 2 2" xfId="32821"/>
    <cellStyle name="Comma 3 5 2 4 3 3" xfId="25344"/>
    <cellStyle name="Comma 3 5 2 4 4" xfId="10381"/>
    <cellStyle name="Comma 3 5 2 4 4 2" xfId="26587"/>
    <cellStyle name="Comma 3 5 2 4 5" xfId="17488"/>
    <cellStyle name="Comma 3 5 2 4 5 2" xfId="33620"/>
    <cellStyle name="Comma 3 5 2 4 6" xfId="18909"/>
    <cellStyle name="Comma 3 5 2 5" xfId="3615"/>
    <cellStyle name="Comma 3 5 2 5 2" xfId="7325"/>
    <cellStyle name="Comma 3 5 2 5 2 2" xfId="14834"/>
    <cellStyle name="Comma 3 5 2 5 2 2 2" xfId="31040"/>
    <cellStyle name="Comma 3 5 2 5 2 3" xfId="23531"/>
    <cellStyle name="Comma 3 5 2 5 3" xfId="5413"/>
    <cellStyle name="Comma 3 5 2 5 3 2" xfId="12959"/>
    <cellStyle name="Comma 3 5 2 5 3 2 2" xfId="29165"/>
    <cellStyle name="Comma 3 5 2 5 3 3" xfId="21619"/>
    <cellStyle name="Comma 3 5 2 5 4" xfId="11226"/>
    <cellStyle name="Comma 3 5 2 5 4 2" xfId="27432"/>
    <cellStyle name="Comma 3 5 2 5 5" xfId="17489"/>
    <cellStyle name="Comma 3 5 2 5 5 2" xfId="33621"/>
    <cellStyle name="Comma 3 5 2 5 6" xfId="19826"/>
    <cellStyle name="Comma 3 5 2 6" xfId="3917"/>
    <cellStyle name="Comma 3 5 2 6 2" xfId="5497"/>
    <cellStyle name="Comma 3 5 2 6 2 2" xfId="21703"/>
    <cellStyle name="Comma 3 5 2 6 3" xfId="17490"/>
    <cellStyle name="Comma 3 5 2 6 3 2" xfId="33622"/>
    <cellStyle name="Comma 3 5 2 6 4" xfId="20125"/>
    <cellStyle name="Comma 3 5 2 7" xfId="4085"/>
    <cellStyle name="Comma 3 5 2 7 2" xfId="7755"/>
    <cellStyle name="Comma 3 5 2 7 2 2" xfId="15262"/>
    <cellStyle name="Comma 3 5 2 7 2 2 2" xfId="31468"/>
    <cellStyle name="Comma 3 5 2 7 2 3" xfId="23961"/>
    <cellStyle name="Comma 3 5 2 7 3" xfId="5460"/>
    <cellStyle name="Comma 3 5 2 7 3 2" xfId="13001"/>
    <cellStyle name="Comma 3 5 2 7 3 2 2" xfId="29207"/>
    <cellStyle name="Comma 3 5 2 7 3 3" xfId="21666"/>
    <cellStyle name="Comma 3 5 2 7 4" xfId="11648"/>
    <cellStyle name="Comma 3 5 2 7 4 2" xfId="27854"/>
    <cellStyle name="Comma 3 5 2 7 5" xfId="17491"/>
    <cellStyle name="Comma 3 5 2 7 5 2" xfId="33623"/>
    <cellStyle name="Comma 3 5 2 7 6" xfId="20291"/>
    <cellStyle name="Comma 3 5 2 8" xfId="4510"/>
    <cellStyle name="Comma 3 5 2 8 2" xfId="8180"/>
    <cellStyle name="Comma 3 5 2 8 2 2" xfId="15687"/>
    <cellStyle name="Comma 3 5 2 8 2 2 2" xfId="31893"/>
    <cellStyle name="Comma 3 5 2 8 2 3" xfId="24386"/>
    <cellStyle name="Comma 3 5 2 8 3" xfId="8968"/>
    <cellStyle name="Comma 3 5 2 8 3 2" xfId="16462"/>
    <cellStyle name="Comma 3 5 2 8 3 2 2" xfId="32668"/>
    <cellStyle name="Comma 3 5 2 8 3 3" xfId="25174"/>
    <cellStyle name="Comma 3 5 2 8 4" xfId="12073"/>
    <cellStyle name="Comma 3 5 2 8 4 2" xfId="28279"/>
    <cellStyle name="Comma 3 5 2 8 5" xfId="17492"/>
    <cellStyle name="Comma 3 5 2 8 5 2" xfId="33624"/>
    <cellStyle name="Comma 3 5 2 8 6" xfId="20716"/>
    <cellStyle name="Comma 3 5 2 9" xfId="4937"/>
    <cellStyle name="Comma 3 5 2 9 2" xfId="8603"/>
    <cellStyle name="Comma 3 5 2 9 2 2" xfId="16110"/>
    <cellStyle name="Comma 3 5 2 9 2 2 2" xfId="32316"/>
    <cellStyle name="Comma 3 5 2 9 2 3" xfId="24809"/>
    <cellStyle name="Comma 3 5 2 9 3" xfId="12495"/>
    <cellStyle name="Comma 3 5 2 9 3 2" xfId="28701"/>
    <cellStyle name="Comma 3 5 2 9 4" xfId="21143"/>
    <cellStyle name="Comma 3 5 3" xfId="1757"/>
    <cellStyle name="Comma 3 5 3 10" xfId="5622"/>
    <cellStyle name="Comma 3 5 3 10 2" xfId="13137"/>
    <cellStyle name="Comma 3 5 3 10 2 2" xfId="29343"/>
    <cellStyle name="Comma 3 5 3 10 3" xfId="21828"/>
    <cellStyle name="Comma 3 5 3 11" xfId="9550"/>
    <cellStyle name="Comma 3 5 3 11 2" xfId="25756"/>
    <cellStyle name="Comma 3 5 3 12" xfId="17493"/>
    <cellStyle name="Comma 3 5 3 12 2" xfId="33625"/>
    <cellStyle name="Comma 3 5 3 13" xfId="18075"/>
    <cellStyle name="Comma 3 5 3 2" xfId="1925"/>
    <cellStyle name="Comma 3 5 3 2 10" xfId="9705"/>
    <cellStyle name="Comma 3 5 3 2 10 2" xfId="25911"/>
    <cellStyle name="Comma 3 5 3 2 11" xfId="17494"/>
    <cellStyle name="Comma 3 5 3 2 11 2" xfId="33626"/>
    <cellStyle name="Comma 3 5 3 2 12" xfId="18231"/>
    <cellStyle name="Comma 3 5 3 2 2" xfId="2432"/>
    <cellStyle name="Comma 3 5 3 2 2 2" xfId="3279"/>
    <cellStyle name="Comma 3 5 3 2 2 2 2" xfId="7061"/>
    <cellStyle name="Comma 3 5 3 2 2 2 2 2" xfId="14572"/>
    <cellStyle name="Comma 3 5 3 2 2 2 2 2 2" xfId="30778"/>
    <cellStyle name="Comma 3 5 3 2 2 2 2 3" xfId="23267"/>
    <cellStyle name="Comma 3 5 3 2 2 2 3" xfId="5517"/>
    <cellStyle name="Comma 3 5 3 2 2 2 3 2" xfId="13045"/>
    <cellStyle name="Comma 3 5 3 2 2 2 3 2 2" xfId="29251"/>
    <cellStyle name="Comma 3 5 3 2 2 2 3 3" xfId="21723"/>
    <cellStyle name="Comma 3 5 3 2 2 2 4" xfId="10972"/>
    <cellStyle name="Comma 3 5 3 2 2 2 4 2" xfId="27178"/>
    <cellStyle name="Comma 3 5 3 2 2 2 5" xfId="17496"/>
    <cellStyle name="Comma 3 5 3 2 2 2 5 2" xfId="33628"/>
    <cellStyle name="Comma 3 5 3 2 2 2 6" xfId="19501"/>
    <cellStyle name="Comma 3 5 3 2 2 3" xfId="6216"/>
    <cellStyle name="Comma 3 5 3 2 2 3 2" xfId="13728"/>
    <cellStyle name="Comma 3 5 3 2 2 3 2 2" xfId="29934"/>
    <cellStyle name="Comma 3 5 3 2 2 3 3" xfId="22422"/>
    <cellStyle name="Comma 3 5 3 2 2 4" xfId="9125"/>
    <cellStyle name="Comma 3 5 3 2 2 4 2" xfId="16602"/>
    <cellStyle name="Comma 3 5 3 2 2 4 2 2" xfId="32808"/>
    <cellStyle name="Comma 3 5 3 2 2 4 3" xfId="25331"/>
    <cellStyle name="Comma 3 5 3 2 2 5" xfId="10128"/>
    <cellStyle name="Comma 3 5 3 2 2 5 2" xfId="26334"/>
    <cellStyle name="Comma 3 5 3 2 2 6" xfId="17495"/>
    <cellStyle name="Comma 3 5 3 2 2 6 2" xfId="33627"/>
    <cellStyle name="Comma 3 5 3 2 2 7" xfId="18656"/>
    <cellStyle name="Comma 3 5 3 2 3" xfId="2854"/>
    <cellStyle name="Comma 3 5 3 2 3 2" xfId="6638"/>
    <cellStyle name="Comma 3 5 3 2 3 2 2" xfId="14150"/>
    <cellStyle name="Comma 3 5 3 2 3 2 2 2" xfId="30356"/>
    <cellStyle name="Comma 3 5 3 2 3 2 3" xfId="22844"/>
    <cellStyle name="Comma 3 5 3 2 3 3" xfId="5434"/>
    <cellStyle name="Comma 3 5 3 2 3 3 2" xfId="12977"/>
    <cellStyle name="Comma 3 5 3 2 3 3 2 2" xfId="29183"/>
    <cellStyle name="Comma 3 5 3 2 3 3 3" xfId="21640"/>
    <cellStyle name="Comma 3 5 3 2 3 4" xfId="10550"/>
    <cellStyle name="Comma 3 5 3 2 3 4 2" xfId="26756"/>
    <cellStyle name="Comma 3 5 3 2 3 5" xfId="17497"/>
    <cellStyle name="Comma 3 5 3 2 3 5 2" xfId="33629"/>
    <cellStyle name="Comma 3 5 3 2 3 6" xfId="19078"/>
    <cellStyle name="Comma 3 5 3 2 4" xfId="3785"/>
    <cellStyle name="Comma 3 5 3 2 4 2" xfId="7495"/>
    <cellStyle name="Comma 3 5 3 2 4 2 2" xfId="15004"/>
    <cellStyle name="Comma 3 5 3 2 4 2 2 2" xfId="31210"/>
    <cellStyle name="Comma 3 5 3 2 4 2 3" xfId="23701"/>
    <cellStyle name="Comma 3 5 3 2 4 3" xfId="5240"/>
    <cellStyle name="Comma 3 5 3 2 4 3 2" xfId="12790"/>
    <cellStyle name="Comma 3 5 3 2 4 3 2 2" xfId="28996"/>
    <cellStyle name="Comma 3 5 3 2 4 3 3" xfId="21446"/>
    <cellStyle name="Comma 3 5 3 2 4 4" xfId="11395"/>
    <cellStyle name="Comma 3 5 3 2 4 4 2" xfId="27601"/>
    <cellStyle name="Comma 3 5 3 2 4 5" xfId="17498"/>
    <cellStyle name="Comma 3 5 3 2 4 5 2" xfId="33630"/>
    <cellStyle name="Comma 3 5 3 2 4 6" xfId="19996"/>
    <cellStyle name="Comma 3 5 3 2 5" xfId="3898"/>
    <cellStyle name="Comma 3 5 3 2 5 2" xfId="7585"/>
    <cellStyle name="Comma 3 5 3 2 5 2 2" xfId="23791"/>
    <cellStyle name="Comma 3 5 3 2 5 3" xfId="17499"/>
    <cellStyle name="Comma 3 5 3 2 5 3 2" xfId="33631"/>
    <cellStyle name="Comma 3 5 3 2 5 4" xfId="20109"/>
    <cellStyle name="Comma 3 5 3 2 6" xfId="4254"/>
    <cellStyle name="Comma 3 5 3 2 6 2" xfId="7924"/>
    <cellStyle name="Comma 3 5 3 2 6 2 2" xfId="15431"/>
    <cellStyle name="Comma 3 5 3 2 6 2 2 2" xfId="31637"/>
    <cellStyle name="Comma 3 5 3 2 6 2 3" xfId="24130"/>
    <cellStyle name="Comma 3 5 3 2 6 3" xfId="8884"/>
    <cellStyle name="Comma 3 5 3 2 6 3 2" xfId="16387"/>
    <cellStyle name="Comma 3 5 3 2 6 3 2 2" xfId="32593"/>
    <cellStyle name="Comma 3 5 3 2 6 3 3" xfId="25090"/>
    <cellStyle name="Comma 3 5 3 2 6 4" xfId="11817"/>
    <cellStyle name="Comma 3 5 3 2 6 4 2" xfId="28023"/>
    <cellStyle name="Comma 3 5 3 2 6 5" xfId="17500"/>
    <cellStyle name="Comma 3 5 3 2 6 5 2" xfId="33632"/>
    <cellStyle name="Comma 3 5 3 2 6 6" xfId="20460"/>
    <cellStyle name="Comma 3 5 3 2 7" xfId="4679"/>
    <cellStyle name="Comma 3 5 3 2 7 2" xfId="8349"/>
    <cellStyle name="Comma 3 5 3 2 7 2 2" xfId="15856"/>
    <cellStyle name="Comma 3 5 3 2 7 2 2 2" xfId="32062"/>
    <cellStyle name="Comma 3 5 3 2 7 2 3" xfId="24555"/>
    <cellStyle name="Comma 3 5 3 2 7 3" xfId="5468"/>
    <cellStyle name="Comma 3 5 3 2 7 3 2" xfId="13006"/>
    <cellStyle name="Comma 3 5 3 2 7 3 2 2" xfId="29212"/>
    <cellStyle name="Comma 3 5 3 2 7 3 3" xfId="21674"/>
    <cellStyle name="Comma 3 5 3 2 7 4" xfId="12242"/>
    <cellStyle name="Comma 3 5 3 2 7 4 2" xfId="28448"/>
    <cellStyle name="Comma 3 5 3 2 7 5" xfId="17501"/>
    <cellStyle name="Comma 3 5 3 2 7 5 2" xfId="33633"/>
    <cellStyle name="Comma 3 5 3 2 7 6" xfId="20885"/>
    <cellStyle name="Comma 3 5 3 2 8" xfId="5107"/>
    <cellStyle name="Comma 3 5 3 2 8 2" xfId="8772"/>
    <cellStyle name="Comma 3 5 3 2 8 2 2" xfId="16279"/>
    <cellStyle name="Comma 3 5 3 2 8 2 2 2" xfId="32485"/>
    <cellStyle name="Comma 3 5 3 2 8 2 3" xfId="24978"/>
    <cellStyle name="Comma 3 5 3 2 8 3" xfId="12664"/>
    <cellStyle name="Comma 3 5 3 2 8 3 2" xfId="28870"/>
    <cellStyle name="Comma 3 5 3 2 8 4" xfId="21313"/>
    <cellStyle name="Comma 3 5 3 2 9" xfId="5778"/>
    <cellStyle name="Comma 3 5 3 2 9 2" xfId="13293"/>
    <cellStyle name="Comma 3 5 3 2 9 2 2" xfId="29499"/>
    <cellStyle name="Comma 3 5 3 2 9 3" xfId="21984"/>
    <cellStyle name="Comma 3 5 3 3" xfId="2275"/>
    <cellStyle name="Comma 3 5 3 3 2" xfId="3124"/>
    <cellStyle name="Comma 3 5 3 3 2 2" xfId="6906"/>
    <cellStyle name="Comma 3 5 3 3 2 2 2" xfId="14417"/>
    <cellStyle name="Comma 3 5 3 3 2 2 2 2" xfId="30623"/>
    <cellStyle name="Comma 3 5 3 3 2 2 3" xfId="23112"/>
    <cellStyle name="Comma 3 5 3 3 2 3" xfId="5416"/>
    <cellStyle name="Comma 3 5 3 3 2 3 2" xfId="12962"/>
    <cellStyle name="Comma 3 5 3 3 2 3 2 2" xfId="29168"/>
    <cellStyle name="Comma 3 5 3 3 2 3 3" xfId="21622"/>
    <cellStyle name="Comma 3 5 3 3 2 4" xfId="10817"/>
    <cellStyle name="Comma 3 5 3 3 2 4 2" xfId="27023"/>
    <cellStyle name="Comma 3 5 3 3 2 5" xfId="17503"/>
    <cellStyle name="Comma 3 5 3 3 2 5 2" xfId="33635"/>
    <cellStyle name="Comma 3 5 3 3 2 6" xfId="19346"/>
    <cellStyle name="Comma 3 5 3 3 3" xfId="6061"/>
    <cellStyle name="Comma 3 5 3 3 3 2" xfId="13573"/>
    <cellStyle name="Comma 3 5 3 3 3 2 2" xfId="29779"/>
    <cellStyle name="Comma 3 5 3 3 3 3" xfId="22267"/>
    <cellStyle name="Comma 3 5 3 3 4" xfId="9339"/>
    <cellStyle name="Comma 3 5 3 3 4 2" xfId="16782"/>
    <cellStyle name="Comma 3 5 3 3 4 2 2" xfId="32988"/>
    <cellStyle name="Comma 3 5 3 3 4 3" xfId="25545"/>
    <cellStyle name="Comma 3 5 3 3 5" xfId="9973"/>
    <cellStyle name="Comma 3 5 3 3 5 2" xfId="26179"/>
    <cellStyle name="Comma 3 5 3 3 6" xfId="17502"/>
    <cellStyle name="Comma 3 5 3 3 6 2" xfId="33634"/>
    <cellStyle name="Comma 3 5 3 3 7" xfId="18501"/>
    <cellStyle name="Comma 3 5 3 4" xfId="2699"/>
    <cellStyle name="Comma 3 5 3 4 2" xfId="6483"/>
    <cellStyle name="Comma 3 5 3 4 2 2" xfId="13995"/>
    <cellStyle name="Comma 3 5 3 4 2 2 2" xfId="30201"/>
    <cellStyle name="Comma 3 5 3 4 2 3" xfId="22689"/>
    <cellStyle name="Comma 3 5 3 4 3" xfId="5428"/>
    <cellStyle name="Comma 3 5 3 4 3 2" xfId="12971"/>
    <cellStyle name="Comma 3 5 3 4 3 2 2" xfId="29177"/>
    <cellStyle name="Comma 3 5 3 4 3 3" xfId="21634"/>
    <cellStyle name="Comma 3 5 3 4 4" xfId="10395"/>
    <cellStyle name="Comma 3 5 3 4 4 2" xfId="26601"/>
    <cellStyle name="Comma 3 5 3 4 5" xfId="17504"/>
    <cellStyle name="Comma 3 5 3 4 5 2" xfId="33636"/>
    <cellStyle name="Comma 3 5 3 4 6" xfId="18923"/>
    <cellStyle name="Comma 3 5 3 5" xfId="3629"/>
    <cellStyle name="Comma 3 5 3 5 2" xfId="7339"/>
    <cellStyle name="Comma 3 5 3 5 2 2" xfId="14848"/>
    <cellStyle name="Comma 3 5 3 5 2 2 2" xfId="31054"/>
    <cellStyle name="Comma 3 5 3 5 2 3" xfId="23545"/>
    <cellStyle name="Comma 3 5 3 5 3" xfId="5527"/>
    <cellStyle name="Comma 3 5 3 5 3 2" xfId="13053"/>
    <cellStyle name="Comma 3 5 3 5 3 2 2" xfId="29259"/>
    <cellStyle name="Comma 3 5 3 5 3 3" xfId="21733"/>
    <cellStyle name="Comma 3 5 3 5 4" xfId="11240"/>
    <cellStyle name="Comma 3 5 3 5 4 2" xfId="27446"/>
    <cellStyle name="Comma 3 5 3 5 5" xfId="17505"/>
    <cellStyle name="Comma 3 5 3 5 5 2" xfId="33637"/>
    <cellStyle name="Comma 3 5 3 5 6" xfId="19840"/>
    <cellStyle name="Comma 3 5 3 6" xfId="3882"/>
    <cellStyle name="Comma 3 5 3 6 2" xfId="5580"/>
    <cellStyle name="Comma 3 5 3 6 2 2" xfId="21786"/>
    <cellStyle name="Comma 3 5 3 6 3" xfId="17506"/>
    <cellStyle name="Comma 3 5 3 6 3 2" xfId="33638"/>
    <cellStyle name="Comma 3 5 3 6 4" xfId="20093"/>
    <cellStyle name="Comma 3 5 3 7" xfId="4099"/>
    <cellStyle name="Comma 3 5 3 7 2" xfId="7769"/>
    <cellStyle name="Comma 3 5 3 7 2 2" xfId="15276"/>
    <cellStyle name="Comma 3 5 3 7 2 2 2" xfId="31482"/>
    <cellStyle name="Comma 3 5 3 7 2 3" xfId="23975"/>
    <cellStyle name="Comma 3 5 3 7 3" xfId="9351"/>
    <cellStyle name="Comma 3 5 3 7 3 2" xfId="16793"/>
    <cellStyle name="Comma 3 5 3 7 3 2 2" xfId="32999"/>
    <cellStyle name="Comma 3 5 3 7 3 3" xfId="25557"/>
    <cellStyle name="Comma 3 5 3 7 4" xfId="11662"/>
    <cellStyle name="Comma 3 5 3 7 4 2" xfId="27868"/>
    <cellStyle name="Comma 3 5 3 7 5" xfId="17507"/>
    <cellStyle name="Comma 3 5 3 7 5 2" xfId="33639"/>
    <cellStyle name="Comma 3 5 3 7 6" xfId="20305"/>
    <cellStyle name="Comma 3 5 3 8" xfId="4524"/>
    <cellStyle name="Comma 3 5 3 8 2" xfId="8194"/>
    <cellStyle name="Comma 3 5 3 8 2 2" xfId="15701"/>
    <cellStyle name="Comma 3 5 3 8 2 2 2" xfId="31907"/>
    <cellStyle name="Comma 3 5 3 8 2 3" xfId="24400"/>
    <cellStyle name="Comma 3 5 3 8 3" xfId="5599"/>
    <cellStyle name="Comma 3 5 3 8 3 2" xfId="13114"/>
    <cellStyle name="Comma 3 5 3 8 3 2 2" xfId="29320"/>
    <cellStyle name="Comma 3 5 3 8 3 3" xfId="21805"/>
    <cellStyle name="Comma 3 5 3 8 4" xfId="12087"/>
    <cellStyle name="Comma 3 5 3 8 4 2" xfId="28293"/>
    <cellStyle name="Comma 3 5 3 8 5" xfId="17508"/>
    <cellStyle name="Comma 3 5 3 8 5 2" xfId="33640"/>
    <cellStyle name="Comma 3 5 3 8 6" xfId="20730"/>
    <cellStyle name="Comma 3 5 3 9" xfId="4951"/>
    <cellStyle name="Comma 3 5 3 9 2" xfId="8617"/>
    <cellStyle name="Comma 3 5 3 9 2 2" xfId="16124"/>
    <cellStyle name="Comma 3 5 3 9 2 2 2" xfId="32330"/>
    <cellStyle name="Comma 3 5 3 9 2 3" xfId="24823"/>
    <cellStyle name="Comma 3 5 3 9 3" xfId="12509"/>
    <cellStyle name="Comma 3 5 3 9 3 2" xfId="28715"/>
    <cellStyle name="Comma 3 5 3 9 4" xfId="21157"/>
    <cellStyle name="Comma 3 5 4" xfId="1775"/>
    <cellStyle name="Comma 3 5 4 10" xfId="5636"/>
    <cellStyle name="Comma 3 5 4 10 2" xfId="13151"/>
    <cellStyle name="Comma 3 5 4 10 2 2" xfId="29357"/>
    <cellStyle name="Comma 3 5 4 10 3" xfId="21842"/>
    <cellStyle name="Comma 3 5 4 11" xfId="9564"/>
    <cellStyle name="Comma 3 5 4 11 2" xfId="25770"/>
    <cellStyle name="Comma 3 5 4 12" xfId="17509"/>
    <cellStyle name="Comma 3 5 4 12 2" xfId="33641"/>
    <cellStyle name="Comma 3 5 4 13" xfId="18089"/>
    <cellStyle name="Comma 3 5 4 2" xfId="1926"/>
    <cellStyle name="Comma 3 5 4 2 10" xfId="9706"/>
    <cellStyle name="Comma 3 5 4 2 10 2" xfId="25912"/>
    <cellStyle name="Comma 3 5 4 2 11" xfId="17510"/>
    <cellStyle name="Comma 3 5 4 2 11 2" xfId="33642"/>
    <cellStyle name="Comma 3 5 4 2 12" xfId="18232"/>
    <cellStyle name="Comma 3 5 4 2 2" xfId="2433"/>
    <cellStyle name="Comma 3 5 4 2 2 2" xfId="3280"/>
    <cellStyle name="Comma 3 5 4 2 2 2 2" xfId="7062"/>
    <cellStyle name="Comma 3 5 4 2 2 2 2 2" xfId="14573"/>
    <cellStyle name="Comma 3 5 4 2 2 2 2 2 2" xfId="30779"/>
    <cellStyle name="Comma 3 5 4 2 2 2 2 3" xfId="23268"/>
    <cellStyle name="Comma 3 5 4 2 2 2 3" xfId="8937"/>
    <cellStyle name="Comma 3 5 4 2 2 2 3 2" xfId="16435"/>
    <cellStyle name="Comma 3 5 4 2 2 2 3 2 2" xfId="32641"/>
    <cellStyle name="Comma 3 5 4 2 2 2 3 3" xfId="25143"/>
    <cellStyle name="Comma 3 5 4 2 2 2 4" xfId="10973"/>
    <cellStyle name="Comma 3 5 4 2 2 2 4 2" xfId="27179"/>
    <cellStyle name="Comma 3 5 4 2 2 2 5" xfId="17512"/>
    <cellStyle name="Comma 3 5 4 2 2 2 5 2" xfId="33644"/>
    <cellStyle name="Comma 3 5 4 2 2 2 6" xfId="19502"/>
    <cellStyle name="Comma 3 5 4 2 2 3" xfId="6217"/>
    <cellStyle name="Comma 3 5 4 2 2 3 2" xfId="13729"/>
    <cellStyle name="Comma 3 5 4 2 2 3 2 2" xfId="29935"/>
    <cellStyle name="Comma 3 5 4 2 2 3 3" xfId="22423"/>
    <cellStyle name="Comma 3 5 4 2 2 4" xfId="9157"/>
    <cellStyle name="Comma 3 5 4 2 2 4 2" xfId="16631"/>
    <cellStyle name="Comma 3 5 4 2 2 4 2 2" xfId="32837"/>
    <cellStyle name="Comma 3 5 4 2 2 4 3" xfId="25363"/>
    <cellStyle name="Comma 3 5 4 2 2 5" xfId="10129"/>
    <cellStyle name="Comma 3 5 4 2 2 5 2" xfId="26335"/>
    <cellStyle name="Comma 3 5 4 2 2 6" xfId="17511"/>
    <cellStyle name="Comma 3 5 4 2 2 6 2" xfId="33643"/>
    <cellStyle name="Comma 3 5 4 2 2 7" xfId="18657"/>
    <cellStyle name="Comma 3 5 4 2 3" xfId="2855"/>
    <cellStyle name="Comma 3 5 4 2 3 2" xfId="6639"/>
    <cellStyle name="Comma 3 5 4 2 3 2 2" xfId="14151"/>
    <cellStyle name="Comma 3 5 4 2 3 2 2 2" xfId="30357"/>
    <cellStyle name="Comma 3 5 4 2 3 2 3" xfId="22845"/>
    <cellStyle name="Comma 3 5 4 2 3 3" xfId="9260"/>
    <cellStyle name="Comma 3 5 4 2 3 3 2" xfId="16720"/>
    <cellStyle name="Comma 3 5 4 2 3 3 2 2" xfId="32926"/>
    <cellStyle name="Comma 3 5 4 2 3 3 3" xfId="25466"/>
    <cellStyle name="Comma 3 5 4 2 3 4" xfId="10551"/>
    <cellStyle name="Comma 3 5 4 2 3 4 2" xfId="26757"/>
    <cellStyle name="Comma 3 5 4 2 3 5" xfId="17513"/>
    <cellStyle name="Comma 3 5 4 2 3 5 2" xfId="33645"/>
    <cellStyle name="Comma 3 5 4 2 3 6" xfId="19079"/>
    <cellStyle name="Comma 3 5 4 2 4" xfId="3786"/>
    <cellStyle name="Comma 3 5 4 2 4 2" xfId="7496"/>
    <cellStyle name="Comma 3 5 4 2 4 2 2" xfId="15005"/>
    <cellStyle name="Comma 3 5 4 2 4 2 2 2" xfId="31211"/>
    <cellStyle name="Comma 3 5 4 2 4 2 3" xfId="23702"/>
    <cellStyle name="Comma 3 5 4 2 4 3" xfId="8873"/>
    <cellStyle name="Comma 3 5 4 2 4 3 2" xfId="16378"/>
    <cellStyle name="Comma 3 5 4 2 4 3 2 2" xfId="32584"/>
    <cellStyle name="Comma 3 5 4 2 4 3 3" xfId="25079"/>
    <cellStyle name="Comma 3 5 4 2 4 4" xfId="11396"/>
    <cellStyle name="Comma 3 5 4 2 4 4 2" xfId="27602"/>
    <cellStyle name="Comma 3 5 4 2 4 5" xfId="17514"/>
    <cellStyle name="Comma 3 5 4 2 4 5 2" xfId="33646"/>
    <cellStyle name="Comma 3 5 4 2 4 6" xfId="19997"/>
    <cellStyle name="Comma 3 5 4 2 5" xfId="3549"/>
    <cellStyle name="Comma 3 5 4 2 5 2" xfId="9043"/>
    <cellStyle name="Comma 3 5 4 2 5 2 2" xfId="25249"/>
    <cellStyle name="Comma 3 5 4 2 5 3" xfId="17515"/>
    <cellStyle name="Comma 3 5 4 2 5 3 2" xfId="33647"/>
    <cellStyle name="Comma 3 5 4 2 5 4" xfId="19766"/>
    <cellStyle name="Comma 3 5 4 2 6" xfId="4255"/>
    <cellStyle name="Comma 3 5 4 2 6 2" xfId="7925"/>
    <cellStyle name="Comma 3 5 4 2 6 2 2" xfId="15432"/>
    <cellStyle name="Comma 3 5 4 2 6 2 2 2" xfId="31638"/>
    <cellStyle name="Comma 3 5 4 2 6 2 3" xfId="24131"/>
    <cellStyle name="Comma 3 5 4 2 6 3" xfId="9210"/>
    <cellStyle name="Comma 3 5 4 2 6 3 2" xfId="16677"/>
    <cellStyle name="Comma 3 5 4 2 6 3 2 2" xfId="32883"/>
    <cellStyle name="Comma 3 5 4 2 6 3 3" xfId="25416"/>
    <cellStyle name="Comma 3 5 4 2 6 4" xfId="11818"/>
    <cellStyle name="Comma 3 5 4 2 6 4 2" xfId="28024"/>
    <cellStyle name="Comma 3 5 4 2 6 5" xfId="17516"/>
    <cellStyle name="Comma 3 5 4 2 6 5 2" xfId="33648"/>
    <cellStyle name="Comma 3 5 4 2 6 6" xfId="20461"/>
    <cellStyle name="Comma 3 5 4 2 7" xfId="4680"/>
    <cellStyle name="Comma 3 5 4 2 7 2" xfId="8350"/>
    <cellStyle name="Comma 3 5 4 2 7 2 2" xfId="15857"/>
    <cellStyle name="Comma 3 5 4 2 7 2 2 2" xfId="32063"/>
    <cellStyle name="Comma 3 5 4 2 7 2 3" xfId="24556"/>
    <cellStyle name="Comma 3 5 4 2 7 3" xfId="9239"/>
    <cellStyle name="Comma 3 5 4 2 7 3 2" xfId="16701"/>
    <cellStyle name="Comma 3 5 4 2 7 3 2 2" xfId="32907"/>
    <cellStyle name="Comma 3 5 4 2 7 3 3" xfId="25445"/>
    <cellStyle name="Comma 3 5 4 2 7 4" xfId="12243"/>
    <cellStyle name="Comma 3 5 4 2 7 4 2" xfId="28449"/>
    <cellStyle name="Comma 3 5 4 2 7 5" xfId="17517"/>
    <cellStyle name="Comma 3 5 4 2 7 5 2" xfId="33649"/>
    <cellStyle name="Comma 3 5 4 2 7 6" xfId="20886"/>
    <cellStyle name="Comma 3 5 4 2 8" xfId="5108"/>
    <cellStyle name="Comma 3 5 4 2 8 2" xfId="8773"/>
    <cellStyle name="Comma 3 5 4 2 8 2 2" xfId="16280"/>
    <cellStyle name="Comma 3 5 4 2 8 2 2 2" xfId="32486"/>
    <cellStyle name="Comma 3 5 4 2 8 2 3" xfId="24979"/>
    <cellStyle name="Comma 3 5 4 2 8 3" xfId="12665"/>
    <cellStyle name="Comma 3 5 4 2 8 3 2" xfId="28871"/>
    <cellStyle name="Comma 3 5 4 2 8 4" xfId="21314"/>
    <cellStyle name="Comma 3 5 4 2 9" xfId="5779"/>
    <cellStyle name="Comma 3 5 4 2 9 2" xfId="13294"/>
    <cellStyle name="Comma 3 5 4 2 9 2 2" xfId="29500"/>
    <cellStyle name="Comma 3 5 4 2 9 3" xfId="21985"/>
    <cellStyle name="Comma 3 5 4 3" xfId="2291"/>
    <cellStyle name="Comma 3 5 4 3 2" xfId="3138"/>
    <cellStyle name="Comma 3 5 4 3 2 2" xfId="6920"/>
    <cellStyle name="Comma 3 5 4 3 2 2 2" xfId="14431"/>
    <cellStyle name="Comma 3 5 4 3 2 2 2 2" xfId="30637"/>
    <cellStyle name="Comma 3 5 4 3 2 2 3" xfId="23126"/>
    <cellStyle name="Comma 3 5 4 3 2 3" xfId="8876"/>
    <cellStyle name="Comma 3 5 4 3 2 3 2" xfId="16380"/>
    <cellStyle name="Comma 3 5 4 3 2 3 2 2" xfId="32586"/>
    <cellStyle name="Comma 3 5 4 3 2 3 3" xfId="25082"/>
    <cellStyle name="Comma 3 5 4 3 2 4" xfId="10831"/>
    <cellStyle name="Comma 3 5 4 3 2 4 2" xfId="27037"/>
    <cellStyle name="Comma 3 5 4 3 2 5" xfId="17519"/>
    <cellStyle name="Comma 3 5 4 3 2 5 2" xfId="33651"/>
    <cellStyle name="Comma 3 5 4 3 2 6" xfId="19360"/>
    <cellStyle name="Comma 3 5 4 3 3" xfId="6075"/>
    <cellStyle name="Comma 3 5 4 3 3 2" xfId="13587"/>
    <cellStyle name="Comma 3 5 4 3 3 2 2" xfId="29793"/>
    <cellStyle name="Comma 3 5 4 3 3 3" xfId="22281"/>
    <cellStyle name="Comma 3 5 4 3 4" xfId="5206"/>
    <cellStyle name="Comma 3 5 4 3 4 2" xfId="12762"/>
    <cellStyle name="Comma 3 5 4 3 4 2 2" xfId="28968"/>
    <cellStyle name="Comma 3 5 4 3 4 3" xfId="21412"/>
    <cellStyle name="Comma 3 5 4 3 5" xfId="9987"/>
    <cellStyle name="Comma 3 5 4 3 5 2" xfId="26193"/>
    <cellStyle name="Comma 3 5 4 3 6" xfId="17518"/>
    <cellStyle name="Comma 3 5 4 3 6 2" xfId="33650"/>
    <cellStyle name="Comma 3 5 4 3 7" xfId="18515"/>
    <cellStyle name="Comma 3 5 4 4" xfId="2713"/>
    <cellStyle name="Comma 3 5 4 4 2" xfId="6497"/>
    <cellStyle name="Comma 3 5 4 4 2 2" xfId="14009"/>
    <cellStyle name="Comma 3 5 4 4 2 2 2" xfId="30215"/>
    <cellStyle name="Comma 3 5 4 4 2 3" xfId="22703"/>
    <cellStyle name="Comma 3 5 4 4 3" xfId="8962"/>
    <cellStyle name="Comma 3 5 4 4 3 2" xfId="16456"/>
    <cellStyle name="Comma 3 5 4 4 3 2 2" xfId="32662"/>
    <cellStyle name="Comma 3 5 4 4 3 3" xfId="25168"/>
    <cellStyle name="Comma 3 5 4 4 4" xfId="10409"/>
    <cellStyle name="Comma 3 5 4 4 4 2" xfId="26615"/>
    <cellStyle name="Comma 3 5 4 4 5" xfId="17520"/>
    <cellStyle name="Comma 3 5 4 4 5 2" xfId="33652"/>
    <cellStyle name="Comma 3 5 4 4 6" xfId="18937"/>
    <cellStyle name="Comma 3 5 4 5" xfId="3643"/>
    <cellStyle name="Comma 3 5 4 5 2" xfId="7353"/>
    <cellStyle name="Comma 3 5 4 5 2 2" xfId="14862"/>
    <cellStyle name="Comma 3 5 4 5 2 2 2" xfId="31068"/>
    <cellStyle name="Comma 3 5 4 5 2 3" xfId="23559"/>
    <cellStyle name="Comma 3 5 4 5 3" xfId="5470"/>
    <cellStyle name="Comma 3 5 4 5 3 2" xfId="13008"/>
    <cellStyle name="Comma 3 5 4 5 3 2 2" xfId="29214"/>
    <cellStyle name="Comma 3 5 4 5 3 3" xfId="21676"/>
    <cellStyle name="Comma 3 5 4 5 4" xfId="11254"/>
    <cellStyle name="Comma 3 5 4 5 4 2" xfId="27460"/>
    <cellStyle name="Comma 3 5 4 5 5" xfId="17521"/>
    <cellStyle name="Comma 3 5 4 5 5 2" xfId="33653"/>
    <cellStyle name="Comma 3 5 4 5 6" xfId="19854"/>
    <cellStyle name="Comma 3 5 4 6" xfId="3565"/>
    <cellStyle name="Comma 3 5 4 6 2" xfId="5399"/>
    <cellStyle name="Comma 3 5 4 6 2 2" xfId="21605"/>
    <cellStyle name="Comma 3 5 4 6 3" xfId="17522"/>
    <cellStyle name="Comma 3 5 4 6 3 2" xfId="33654"/>
    <cellStyle name="Comma 3 5 4 6 4" xfId="19779"/>
    <cellStyle name="Comma 3 5 4 7" xfId="4113"/>
    <cellStyle name="Comma 3 5 4 7 2" xfId="7783"/>
    <cellStyle name="Comma 3 5 4 7 2 2" xfId="15290"/>
    <cellStyle name="Comma 3 5 4 7 2 2 2" xfId="31496"/>
    <cellStyle name="Comma 3 5 4 7 2 3" xfId="23989"/>
    <cellStyle name="Comma 3 5 4 7 3" xfId="5442"/>
    <cellStyle name="Comma 3 5 4 7 3 2" xfId="12985"/>
    <cellStyle name="Comma 3 5 4 7 3 2 2" xfId="29191"/>
    <cellStyle name="Comma 3 5 4 7 3 3" xfId="21648"/>
    <cellStyle name="Comma 3 5 4 7 4" xfId="11676"/>
    <cellStyle name="Comma 3 5 4 7 4 2" xfId="27882"/>
    <cellStyle name="Comma 3 5 4 7 5" xfId="17523"/>
    <cellStyle name="Comma 3 5 4 7 5 2" xfId="33655"/>
    <cellStyle name="Comma 3 5 4 7 6" xfId="20319"/>
    <cellStyle name="Comma 3 5 4 8" xfId="4538"/>
    <cellStyle name="Comma 3 5 4 8 2" xfId="8208"/>
    <cellStyle name="Comma 3 5 4 8 2 2" xfId="15715"/>
    <cellStyle name="Comma 3 5 4 8 2 2 2" xfId="31921"/>
    <cellStyle name="Comma 3 5 4 8 2 3" xfId="24414"/>
    <cellStyle name="Comma 3 5 4 8 3" xfId="9204"/>
    <cellStyle name="Comma 3 5 4 8 3 2" xfId="16672"/>
    <cellStyle name="Comma 3 5 4 8 3 2 2" xfId="32878"/>
    <cellStyle name="Comma 3 5 4 8 3 3" xfId="25410"/>
    <cellStyle name="Comma 3 5 4 8 4" xfId="12101"/>
    <cellStyle name="Comma 3 5 4 8 4 2" xfId="28307"/>
    <cellStyle name="Comma 3 5 4 8 5" xfId="17524"/>
    <cellStyle name="Comma 3 5 4 8 5 2" xfId="33656"/>
    <cellStyle name="Comma 3 5 4 8 6" xfId="20744"/>
    <cellStyle name="Comma 3 5 4 9" xfId="4965"/>
    <cellStyle name="Comma 3 5 4 9 2" xfId="8631"/>
    <cellStyle name="Comma 3 5 4 9 2 2" xfId="16138"/>
    <cellStyle name="Comma 3 5 4 9 2 2 2" xfId="32344"/>
    <cellStyle name="Comma 3 5 4 9 2 3" xfId="24837"/>
    <cellStyle name="Comma 3 5 4 9 3" xfId="12523"/>
    <cellStyle name="Comma 3 5 4 9 3 2" xfId="28729"/>
    <cellStyle name="Comma 3 5 4 9 4" xfId="21171"/>
    <cellStyle name="Comma 3 5 5" xfId="1927"/>
    <cellStyle name="Comma 3 5 5 10" xfId="9707"/>
    <cellStyle name="Comma 3 5 5 10 2" xfId="25913"/>
    <cellStyle name="Comma 3 5 5 11" xfId="17525"/>
    <cellStyle name="Comma 3 5 5 11 2" xfId="33657"/>
    <cellStyle name="Comma 3 5 5 12" xfId="18233"/>
    <cellStyle name="Comma 3 5 5 2" xfId="2434"/>
    <cellStyle name="Comma 3 5 5 2 2" xfId="3281"/>
    <cellStyle name="Comma 3 5 5 2 2 2" xfId="7063"/>
    <cellStyle name="Comma 3 5 5 2 2 2 2" xfId="14574"/>
    <cellStyle name="Comma 3 5 5 2 2 2 2 2" xfId="30780"/>
    <cellStyle name="Comma 3 5 5 2 2 2 3" xfId="23269"/>
    <cellStyle name="Comma 3 5 5 2 2 3" xfId="9015"/>
    <cellStyle name="Comma 3 5 5 2 2 3 2" xfId="16506"/>
    <cellStyle name="Comma 3 5 5 2 2 3 2 2" xfId="32712"/>
    <cellStyle name="Comma 3 5 5 2 2 3 3" xfId="25221"/>
    <cellStyle name="Comma 3 5 5 2 2 4" xfId="10974"/>
    <cellStyle name="Comma 3 5 5 2 2 4 2" xfId="27180"/>
    <cellStyle name="Comma 3 5 5 2 2 5" xfId="17527"/>
    <cellStyle name="Comma 3 5 5 2 2 5 2" xfId="33659"/>
    <cellStyle name="Comma 3 5 5 2 2 6" xfId="19503"/>
    <cellStyle name="Comma 3 5 5 2 3" xfId="6218"/>
    <cellStyle name="Comma 3 5 5 2 3 2" xfId="13730"/>
    <cellStyle name="Comma 3 5 5 2 3 2 2" xfId="29936"/>
    <cellStyle name="Comma 3 5 5 2 3 3" xfId="22424"/>
    <cellStyle name="Comma 3 5 5 2 4" xfId="8865"/>
    <cellStyle name="Comma 3 5 5 2 4 2" xfId="16371"/>
    <cellStyle name="Comma 3 5 5 2 4 2 2" xfId="32577"/>
    <cellStyle name="Comma 3 5 5 2 4 3" xfId="25071"/>
    <cellStyle name="Comma 3 5 5 2 5" xfId="10130"/>
    <cellStyle name="Comma 3 5 5 2 5 2" xfId="26336"/>
    <cellStyle name="Comma 3 5 5 2 6" xfId="17526"/>
    <cellStyle name="Comma 3 5 5 2 6 2" xfId="33658"/>
    <cellStyle name="Comma 3 5 5 2 7" xfId="18658"/>
    <cellStyle name="Comma 3 5 5 3" xfId="2856"/>
    <cellStyle name="Comma 3 5 5 3 2" xfId="6640"/>
    <cellStyle name="Comma 3 5 5 3 2 2" xfId="14152"/>
    <cellStyle name="Comma 3 5 5 3 2 2 2" xfId="30358"/>
    <cellStyle name="Comma 3 5 5 3 2 3" xfId="22846"/>
    <cellStyle name="Comma 3 5 5 3 3" xfId="5603"/>
    <cellStyle name="Comma 3 5 5 3 3 2" xfId="13118"/>
    <cellStyle name="Comma 3 5 5 3 3 2 2" xfId="29324"/>
    <cellStyle name="Comma 3 5 5 3 3 3" xfId="21809"/>
    <cellStyle name="Comma 3 5 5 3 4" xfId="10552"/>
    <cellStyle name="Comma 3 5 5 3 4 2" xfId="26758"/>
    <cellStyle name="Comma 3 5 5 3 5" xfId="17528"/>
    <cellStyle name="Comma 3 5 5 3 5 2" xfId="33660"/>
    <cellStyle name="Comma 3 5 5 3 6" xfId="19080"/>
    <cellStyle name="Comma 3 5 5 4" xfId="3787"/>
    <cellStyle name="Comma 3 5 5 4 2" xfId="7497"/>
    <cellStyle name="Comma 3 5 5 4 2 2" xfId="15006"/>
    <cellStyle name="Comma 3 5 5 4 2 2 2" xfId="31212"/>
    <cellStyle name="Comma 3 5 5 4 2 3" xfId="23703"/>
    <cellStyle name="Comma 3 5 5 4 3" xfId="9367"/>
    <cellStyle name="Comma 3 5 5 4 3 2" xfId="16808"/>
    <cellStyle name="Comma 3 5 5 4 3 2 2" xfId="33014"/>
    <cellStyle name="Comma 3 5 5 4 3 3" xfId="25573"/>
    <cellStyle name="Comma 3 5 5 4 4" xfId="11397"/>
    <cellStyle name="Comma 3 5 5 4 4 2" xfId="27603"/>
    <cellStyle name="Comma 3 5 5 4 5" xfId="17529"/>
    <cellStyle name="Comma 3 5 5 4 5 2" xfId="33661"/>
    <cellStyle name="Comma 3 5 5 4 6" xfId="19998"/>
    <cellStyle name="Comma 3 5 5 5" xfId="3909"/>
    <cellStyle name="Comma 3 5 5 5 2" xfId="6036"/>
    <cellStyle name="Comma 3 5 5 5 2 2" xfId="22242"/>
    <cellStyle name="Comma 3 5 5 5 3" xfId="17530"/>
    <cellStyle name="Comma 3 5 5 5 3 2" xfId="33662"/>
    <cellStyle name="Comma 3 5 5 5 4" xfId="20118"/>
    <cellStyle name="Comma 3 5 5 6" xfId="4256"/>
    <cellStyle name="Comma 3 5 5 6 2" xfId="7926"/>
    <cellStyle name="Comma 3 5 5 6 2 2" xfId="15433"/>
    <cellStyle name="Comma 3 5 5 6 2 2 2" xfId="31639"/>
    <cellStyle name="Comma 3 5 5 6 2 3" xfId="24132"/>
    <cellStyle name="Comma 3 5 5 6 3" xfId="9078"/>
    <cellStyle name="Comma 3 5 5 6 3 2" xfId="16558"/>
    <cellStyle name="Comma 3 5 5 6 3 2 2" xfId="32764"/>
    <cellStyle name="Comma 3 5 5 6 3 3" xfId="25284"/>
    <cellStyle name="Comma 3 5 5 6 4" xfId="11819"/>
    <cellStyle name="Comma 3 5 5 6 4 2" xfId="28025"/>
    <cellStyle name="Comma 3 5 5 6 5" xfId="17531"/>
    <cellStyle name="Comma 3 5 5 6 5 2" xfId="33663"/>
    <cellStyle name="Comma 3 5 5 6 6" xfId="20462"/>
    <cellStyle name="Comma 3 5 5 7" xfId="4681"/>
    <cellStyle name="Comma 3 5 5 7 2" xfId="8351"/>
    <cellStyle name="Comma 3 5 5 7 2 2" xfId="15858"/>
    <cellStyle name="Comma 3 5 5 7 2 2 2" xfId="32064"/>
    <cellStyle name="Comma 3 5 5 7 2 3" xfId="24557"/>
    <cellStyle name="Comma 3 5 5 7 3" xfId="9284"/>
    <cellStyle name="Comma 3 5 5 7 3 2" xfId="16741"/>
    <cellStyle name="Comma 3 5 5 7 3 2 2" xfId="32947"/>
    <cellStyle name="Comma 3 5 5 7 3 3" xfId="25490"/>
    <cellStyle name="Comma 3 5 5 7 4" xfId="12244"/>
    <cellStyle name="Comma 3 5 5 7 4 2" xfId="28450"/>
    <cellStyle name="Comma 3 5 5 7 5" xfId="17532"/>
    <cellStyle name="Comma 3 5 5 7 5 2" xfId="33664"/>
    <cellStyle name="Comma 3 5 5 7 6" xfId="20887"/>
    <cellStyle name="Comma 3 5 5 8" xfId="5109"/>
    <cellStyle name="Comma 3 5 5 8 2" xfId="8774"/>
    <cellStyle name="Comma 3 5 5 8 2 2" xfId="16281"/>
    <cellStyle name="Comma 3 5 5 8 2 2 2" xfId="32487"/>
    <cellStyle name="Comma 3 5 5 8 2 3" xfId="24980"/>
    <cellStyle name="Comma 3 5 5 8 3" xfId="12666"/>
    <cellStyle name="Comma 3 5 5 8 3 2" xfId="28872"/>
    <cellStyle name="Comma 3 5 5 8 4" xfId="21315"/>
    <cellStyle name="Comma 3 5 5 9" xfId="5780"/>
    <cellStyle name="Comma 3 5 5 9 2" xfId="13295"/>
    <cellStyle name="Comma 3 5 5 9 2 2" xfId="29501"/>
    <cellStyle name="Comma 3 5 5 9 3" xfId="21986"/>
    <cellStyle name="Comma 3 5 6" xfId="2188"/>
    <cellStyle name="Comma 3 5 6 2" xfId="3096"/>
    <cellStyle name="Comma 3 5 6 2 2" xfId="6878"/>
    <cellStyle name="Comma 3 5 6 2 2 2" xfId="14389"/>
    <cellStyle name="Comma 3 5 6 2 2 2 2" xfId="30595"/>
    <cellStyle name="Comma 3 5 6 2 2 3" xfId="23084"/>
    <cellStyle name="Comma 3 5 6 2 3" xfId="8903"/>
    <cellStyle name="Comma 3 5 6 2 3 2" xfId="16406"/>
    <cellStyle name="Comma 3 5 6 2 3 2 2" xfId="32612"/>
    <cellStyle name="Comma 3 5 6 2 3 3" xfId="25109"/>
    <cellStyle name="Comma 3 5 6 2 4" xfId="10789"/>
    <cellStyle name="Comma 3 5 6 2 4 2" xfId="26995"/>
    <cellStyle name="Comma 3 5 6 2 5" xfId="17534"/>
    <cellStyle name="Comma 3 5 6 2 5 2" xfId="33666"/>
    <cellStyle name="Comma 3 5 6 2 6" xfId="19318"/>
    <cellStyle name="Comma 3 5 6 3" xfId="6022"/>
    <cellStyle name="Comma 3 5 6 3 2" xfId="13536"/>
    <cellStyle name="Comma 3 5 6 3 2 2" xfId="29742"/>
    <cellStyle name="Comma 3 5 6 3 3" xfId="22228"/>
    <cellStyle name="Comma 3 5 6 4" xfId="9160"/>
    <cellStyle name="Comma 3 5 6 4 2" xfId="16634"/>
    <cellStyle name="Comma 3 5 6 4 2 2" xfId="32840"/>
    <cellStyle name="Comma 3 5 6 4 3" xfId="25366"/>
    <cellStyle name="Comma 3 5 6 5" xfId="9945"/>
    <cellStyle name="Comma 3 5 6 5 2" xfId="26151"/>
    <cellStyle name="Comma 3 5 6 6" xfId="17533"/>
    <cellStyle name="Comma 3 5 6 6 2" xfId="33665"/>
    <cellStyle name="Comma 3 5 6 7" xfId="18473"/>
    <cellStyle name="Comma 3 5 7" xfId="2671"/>
    <cellStyle name="Comma 3 5 7 2" xfId="6455"/>
    <cellStyle name="Comma 3 5 7 2 2" xfId="13967"/>
    <cellStyle name="Comma 3 5 7 2 2 2" xfId="30173"/>
    <cellStyle name="Comma 3 5 7 2 3" xfId="22661"/>
    <cellStyle name="Comma 3 5 7 3" xfId="5446"/>
    <cellStyle name="Comma 3 5 7 3 2" xfId="12988"/>
    <cellStyle name="Comma 3 5 7 3 2 2" xfId="29194"/>
    <cellStyle name="Comma 3 5 7 3 3" xfId="21652"/>
    <cellStyle name="Comma 3 5 7 4" xfId="10367"/>
    <cellStyle name="Comma 3 5 7 4 2" xfId="26573"/>
    <cellStyle name="Comma 3 5 7 5" xfId="17535"/>
    <cellStyle name="Comma 3 5 7 5 2" xfId="33667"/>
    <cellStyle name="Comma 3 5 7 6" xfId="18895"/>
    <cellStyle name="Comma 3 5 8" xfId="3598"/>
    <cellStyle name="Comma 3 5 8 2" xfId="7311"/>
    <cellStyle name="Comma 3 5 8 2 2" xfId="14820"/>
    <cellStyle name="Comma 3 5 8 2 2 2" xfId="31026"/>
    <cellStyle name="Comma 3 5 8 2 3" xfId="23517"/>
    <cellStyle name="Comma 3 5 8 3" xfId="9132"/>
    <cellStyle name="Comma 3 5 8 3 2" xfId="16609"/>
    <cellStyle name="Comma 3 5 8 3 2 2" xfId="32815"/>
    <cellStyle name="Comma 3 5 8 3 3" xfId="25338"/>
    <cellStyle name="Comma 3 5 8 4" xfId="11212"/>
    <cellStyle name="Comma 3 5 8 4 2" xfId="27418"/>
    <cellStyle name="Comma 3 5 8 5" xfId="17536"/>
    <cellStyle name="Comma 3 5 8 5 2" xfId="33668"/>
    <cellStyle name="Comma 3 5 8 6" xfId="19809"/>
    <cellStyle name="Comma 3 5 9" xfId="3374"/>
    <cellStyle name="Comma 3 5 9 2" xfId="5243"/>
    <cellStyle name="Comma 3 5 9 2 2" xfId="21449"/>
    <cellStyle name="Comma 3 5 9 3" xfId="17537"/>
    <cellStyle name="Comma 3 5 9 3 2" xfId="33669"/>
    <cellStyle name="Comma 3 5 9 4" xfId="19594"/>
    <cellStyle name="Comma 3 6" xfId="1610"/>
    <cellStyle name="Comma 3 6 10" xfId="4073"/>
    <cellStyle name="Comma 3 6 10 2" xfId="7743"/>
    <cellStyle name="Comma 3 6 10 2 2" xfId="15250"/>
    <cellStyle name="Comma 3 6 10 2 2 2" xfId="31456"/>
    <cellStyle name="Comma 3 6 10 2 3" xfId="23949"/>
    <cellStyle name="Comma 3 6 10 3" xfId="9091"/>
    <cellStyle name="Comma 3 6 10 3 2" xfId="16570"/>
    <cellStyle name="Comma 3 6 10 3 2 2" xfId="32776"/>
    <cellStyle name="Comma 3 6 10 3 3" xfId="25297"/>
    <cellStyle name="Comma 3 6 10 4" xfId="11636"/>
    <cellStyle name="Comma 3 6 10 4 2" xfId="27842"/>
    <cellStyle name="Comma 3 6 10 5" xfId="17539"/>
    <cellStyle name="Comma 3 6 10 5 2" xfId="33671"/>
    <cellStyle name="Comma 3 6 10 6" xfId="20279"/>
    <cellStyle name="Comma 3 6 11" xfId="4498"/>
    <cellStyle name="Comma 3 6 11 2" xfId="8168"/>
    <cellStyle name="Comma 3 6 11 2 2" xfId="15675"/>
    <cellStyle name="Comma 3 6 11 2 2 2" xfId="31881"/>
    <cellStyle name="Comma 3 6 11 2 3" xfId="24374"/>
    <cellStyle name="Comma 3 6 11 3" xfId="9356"/>
    <cellStyle name="Comma 3 6 11 3 2" xfId="16798"/>
    <cellStyle name="Comma 3 6 11 3 2 2" xfId="33004"/>
    <cellStyle name="Comma 3 6 11 3 3" xfId="25562"/>
    <cellStyle name="Comma 3 6 11 4" xfId="12061"/>
    <cellStyle name="Comma 3 6 11 4 2" xfId="28267"/>
    <cellStyle name="Comma 3 6 11 5" xfId="17540"/>
    <cellStyle name="Comma 3 6 11 5 2" xfId="33672"/>
    <cellStyle name="Comma 3 6 11 6" xfId="20704"/>
    <cellStyle name="Comma 3 6 12" xfId="4925"/>
    <cellStyle name="Comma 3 6 12 2" xfId="8591"/>
    <cellStyle name="Comma 3 6 12 2 2" xfId="16098"/>
    <cellStyle name="Comma 3 6 12 2 2 2" xfId="32304"/>
    <cellStyle name="Comma 3 6 12 2 3" xfId="24797"/>
    <cellStyle name="Comma 3 6 12 3" xfId="12483"/>
    <cellStyle name="Comma 3 6 12 3 2" xfId="28689"/>
    <cellStyle name="Comma 3 6 12 4" xfId="21131"/>
    <cellStyle name="Comma 3 6 13" xfId="5571"/>
    <cellStyle name="Comma 3 6 13 2" xfId="13088"/>
    <cellStyle name="Comma 3 6 13 2 2" xfId="29294"/>
    <cellStyle name="Comma 3 6 13 3" xfId="21777"/>
    <cellStyle name="Comma 3 6 14" xfId="9524"/>
    <cellStyle name="Comma 3 6 14 2" xfId="25730"/>
    <cellStyle name="Comma 3 6 15" xfId="17538"/>
    <cellStyle name="Comma 3 6 15 2" xfId="33670"/>
    <cellStyle name="Comma 3 6 16" xfId="18049"/>
    <cellStyle name="Comma 3 6 2" xfId="1741"/>
    <cellStyle name="Comma 3 6 2 10" xfId="5610"/>
    <cellStyle name="Comma 3 6 2 10 2" xfId="13125"/>
    <cellStyle name="Comma 3 6 2 10 2 2" xfId="29331"/>
    <cellStyle name="Comma 3 6 2 10 3" xfId="21816"/>
    <cellStyle name="Comma 3 6 2 11" xfId="9538"/>
    <cellStyle name="Comma 3 6 2 11 2" xfId="25744"/>
    <cellStyle name="Comma 3 6 2 12" xfId="17541"/>
    <cellStyle name="Comma 3 6 2 12 2" xfId="33673"/>
    <cellStyle name="Comma 3 6 2 13" xfId="18063"/>
    <cellStyle name="Comma 3 6 2 2" xfId="1928"/>
    <cellStyle name="Comma 3 6 2 2 10" xfId="9708"/>
    <cellStyle name="Comma 3 6 2 2 10 2" xfId="25914"/>
    <cellStyle name="Comma 3 6 2 2 11" xfId="17542"/>
    <cellStyle name="Comma 3 6 2 2 11 2" xfId="33674"/>
    <cellStyle name="Comma 3 6 2 2 12" xfId="18234"/>
    <cellStyle name="Comma 3 6 2 2 2" xfId="2435"/>
    <cellStyle name="Comma 3 6 2 2 2 2" xfId="3282"/>
    <cellStyle name="Comma 3 6 2 2 2 2 2" xfId="7064"/>
    <cellStyle name="Comma 3 6 2 2 2 2 2 2" xfId="14575"/>
    <cellStyle name="Comma 3 6 2 2 2 2 2 2 2" xfId="30781"/>
    <cellStyle name="Comma 3 6 2 2 2 2 2 3" xfId="23270"/>
    <cellStyle name="Comma 3 6 2 2 2 2 3" xfId="8868"/>
    <cellStyle name="Comma 3 6 2 2 2 2 3 2" xfId="16374"/>
    <cellStyle name="Comma 3 6 2 2 2 2 3 2 2" xfId="32580"/>
    <cellStyle name="Comma 3 6 2 2 2 2 3 3" xfId="25074"/>
    <cellStyle name="Comma 3 6 2 2 2 2 4" xfId="10975"/>
    <cellStyle name="Comma 3 6 2 2 2 2 4 2" xfId="27181"/>
    <cellStyle name="Comma 3 6 2 2 2 2 5" xfId="17544"/>
    <cellStyle name="Comma 3 6 2 2 2 2 5 2" xfId="33676"/>
    <cellStyle name="Comma 3 6 2 2 2 2 6" xfId="19504"/>
    <cellStyle name="Comma 3 6 2 2 2 3" xfId="6219"/>
    <cellStyle name="Comma 3 6 2 2 2 3 2" xfId="13731"/>
    <cellStyle name="Comma 3 6 2 2 2 3 2 2" xfId="29937"/>
    <cellStyle name="Comma 3 6 2 2 2 3 3" xfId="22425"/>
    <cellStyle name="Comma 3 6 2 2 2 4" xfId="5481"/>
    <cellStyle name="Comma 3 6 2 2 2 4 2" xfId="13018"/>
    <cellStyle name="Comma 3 6 2 2 2 4 2 2" xfId="29224"/>
    <cellStyle name="Comma 3 6 2 2 2 4 3" xfId="21687"/>
    <cellStyle name="Comma 3 6 2 2 2 5" xfId="10131"/>
    <cellStyle name="Comma 3 6 2 2 2 5 2" xfId="26337"/>
    <cellStyle name="Comma 3 6 2 2 2 6" xfId="17543"/>
    <cellStyle name="Comma 3 6 2 2 2 6 2" xfId="33675"/>
    <cellStyle name="Comma 3 6 2 2 2 7" xfId="18659"/>
    <cellStyle name="Comma 3 6 2 2 3" xfId="2857"/>
    <cellStyle name="Comma 3 6 2 2 3 2" xfId="6641"/>
    <cellStyle name="Comma 3 6 2 2 3 2 2" xfId="14153"/>
    <cellStyle name="Comma 3 6 2 2 3 2 2 2" xfId="30359"/>
    <cellStyle name="Comma 3 6 2 2 3 2 3" xfId="22847"/>
    <cellStyle name="Comma 3 6 2 2 3 3" xfId="9178"/>
    <cellStyle name="Comma 3 6 2 2 3 3 2" xfId="16649"/>
    <cellStyle name="Comma 3 6 2 2 3 3 2 2" xfId="32855"/>
    <cellStyle name="Comma 3 6 2 2 3 3 3" xfId="25384"/>
    <cellStyle name="Comma 3 6 2 2 3 4" xfId="10553"/>
    <cellStyle name="Comma 3 6 2 2 3 4 2" xfId="26759"/>
    <cellStyle name="Comma 3 6 2 2 3 5" xfId="17545"/>
    <cellStyle name="Comma 3 6 2 2 3 5 2" xfId="33677"/>
    <cellStyle name="Comma 3 6 2 2 3 6" xfId="19081"/>
    <cellStyle name="Comma 3 6 2 2 4" xfId="3788"/>
    <cellStyle name="Comma 3 6 2 2 4 2" xfId="7498"/>
    <cellStyle name="Comma 3 6 2 2 4 2 2" xfId="15007"/>
    <cellStyle name="Comma 3 6 2 2 4 2 2 2" xfId="31213"/>
    <cellStyle name="Comma 3 6 2 2 4 2 3" xfId="23704"/>
    <cellStyle name="Comma 3 6 2 2 4 3" xfId="9129"/>
    <cellStyle name="Comma 3 6 2 2 4 3 2" xfId="16606"/>
    <cellStyle name="Comma 3 6 2 2 4 3 2 2" xfId="32812"/>
    <cellStyle name="Comma 3 6 2 2 4 3 3" xfId="25335"/>
    <cellStyle name="Comma 3 6 2 2 4 4" xfId="11398"/>
    <cellStyle name="Comma 3 6 2 2 4 4 2" xfId="27604"/>
    <cellStyle name="Comma 3 6 2 2 4 5" xfId="17546"/>
    <cellStyle name="Comma 3 6 2 2 4 5 2" xfId="33678"/>
    <cellStyle name="Comma 3 6 2 2 4 6" xfId="19999"/>
    <cellStyle name="Comma 3 6 2 2 5" xfId="3892"/>
    <cellStyle name="Comma 3 6 2 2 5 2" xfId="9172"/>
    <cellStyle name="Comma 3 6 2 2 5 2 2" xfId="25378"/>
    <cellStyle name="Comma 3 6 2 2 5 3" xfId="17547"/>
    <cellStyle name="Comma 3 6 2 2 5 3 2" xfId="33679"/>
    <cellStyle name="Comma 3 6 2 2 5 4" xfId="20103"/>
    <cellStyle name="Comma 3 6 2 2 6" xfId="4257"/>
    <cellStyle name="Comma 3 6 2 2 6 2" xfId="7927"/>
    <cellStyle name="Comma 3 6 2 2 6 2 2" xfId="15434"/>
    <cellStyle name="Comma 3 6 2 2 6 2 2 2" xfId="31640"/>
    <cellStyle name="Comma 3 6 2 2 6 2 3" xfId="24133"/>
    <cellStyle name="Comma 3 6 2 2 6 3" xfId="5498"/>
    <cellStyle name="Comma 3 6 2 2 6 3 2" xfId="13031"/>
    <cellStyle name="Comma 3 6 2 2 6 3 2 2" xfId="29237"/>
    <cellStyle name="Comma 3 6 2 2 6 3 3" xfId="21704"/>
    <cellStyle name="Comma 3 6 2 2 6 4" xfId="11820"/>
    <cellStyle name="Comma 3 6 2 2 6 4 2" xfId="28026"/>
    <cellStyle name="Comma 3 6 2 2 6 5" xfId="17548"/>
    <cellStyle name="Comma 3 6 2 2 6 5 2" xfId="33680"/>
    <cellStyle name="Comma 3 6 2 2 6 6" xfId="20463"/>
    <cellStyle name="Comma 3 6 2 2 7" xfId="4682"/>
    <cellStyle name="Comma 3 6 2 2 7 2" xfId="8352"/>
    <cellStyle name="Comma 3 6 2 2 7 2 2" xfId="15859"/>
    <cellStyle name="Comma 3 6 2 2 7 2 2 2" xfId="32065"/>
    <cellStyle name="Comma 3 6 2 2 7 2 3" xfId="24558"/>
    <cellStyle name="Comma 3 6 2 2 7 3" xfId="9309"/>
    <cellStyle name="Comma 3 6 2 2 7 3 2" xfId="16756"/>
    <cellStyle name="Comma 3 6 2 2 7 3 2 2" xfId="32962"/>
    <cellStyle name="Comma 3 6 2 2 7 3 3" xfId="25515"/>
    <cellStyle name="Comma 3 6 2 2 7 4" xfId="12245"/>
    <cellStyle name="Comma 3 6 2 2 7 4 2" xfId="28451"/>
    <cellStyle name="Comma 3 6 2 2 7 5" xfId="17549"/>
    <cellStyle name="Comma 3 6 2 2 7 5 2" xfId="33681"/>
    <cellStyle name="Comma 3 6 2 2 7 6" xfId="20888"/>
    <cellStyle name="Comma 3 6 2 2 8" xfId="5110"/>
    <cellStyle name="Comma 3 6 2 2 8 2" xfId="8775"/>
    <cellStyle name="Comma 3 6 2 2 8 2 2" xfId="16282"/>
    <cellStyle name="Comma 3 6 2 2 8 2 2 2" xfId="32488"/>
    <cellStyle name="Comma 3 6 2 2 8 2 3" xfId="24981"/>
    <cellStyle name="Comma 3 6 2 2 8 3" xfId="12667"/>
    <cellStyle name="Comma 3 6 2 2 8 3 2" xfId="28873"/>
    <cellStyle name="Comma 3 6 2 2 8 4" xfId="21316"/>
    <cellStyle name="Comma 3 6 2 2 9" xfId="5781"/>
    <cellStyle name="Comma 3 6 2 2 9 2" xfId="13296"/>
    <cellStyle name="Comma 3 6 2 2 9 2 2" xfId="29502"/>
    <cellStyle name="Comma 3 6 2 2 9 3" xfId="21987"/>
    <cellStyle name="Comma 3 6 2 3" xfId="2261"/>
    <cellStyle name="Comma 3 6 2 3 2" xfId="3112"/>
    <cellStyle name="Comma 3 6 2 3 2 2" xfId="6894"/>
    <cellStyle name="Comma 3 6 2 3 2 2 2" xfId="14405"/>
    <cellStyle name="Comma 3 6 2 3 2 2 2 2" xfId="30611"/>
    <cellStyle name="Comma 3 6 2 3 2 2 3" xfId="23100"/>
    <cellStyle name="Comma 3 6 2 3 2 3" xfId="9333"/>
    <cellStyle name="Comma 3 6 2 3 2 3 2" xfId="16776"/>
    <cellStyle name="Comma 3 6 2 3 2 3 2 2" xfId="32982"/>
    <cellStyle name="Comma 3 6 2 3 2 3 3" xfId="25539"/>
    <cellStyle name="Comma 3 6 2 3 2 4" xfId="10805"/>
    <cellStyle name="Comma 3 6 2 3 2 4 2" xfId="27011"/>
    <cellStyle name="Comma 3 6 2 3 2 5" xfId="17551"/>
    <cellStyle name="Comma 3 6 2 3 2 5 2" xfId="33683"/>
    <cellStyle name="Comma 3 6 2 3 2 6" xfId="19334"/>
    <cellStyle name="Comma 3 6 2 3 3" xfId="6049"/>
    <cellStyle name="Comma 3 6 2 3 3 2" xfId="13561"/>
    <cellStyle name="Comma 3 6 2 3 3 2 2" xfId="29767"/>
    <cellStyle name="Comma 3 6 2 3 3 3" xfId="22255"/>
    <cellStyle name="Comma 3 6 2 3 4" xfId="8967"/>
    <cellStyle name="Comma 3 6 2 3 4 2" xfId="16461"/>
    <cellStyle name="Comma 3 6 2 3 4 2 2" xfId="32667"/>
    <cellStyle name="Comma 3 6 2 3 4 3" xfId="25173"/>
    <cellStyle name="Comma 3 6 2 3 5" xfId="9961"/>
    <cellStyle name="Comma 3 6 2 3 5 2" xfId="26167"/>
    <cellStyle name="Comma 3 6 2 3 6" xfId="17550"/>
    <cellStyle name="Comma 3 6 2 3 6 2" xfId="33682"/>
    <cellStyle name="Comma 3 6 2 3 7" xfId="18489"/>
    <cellStyle name="Comma 3 6 2 4" xfId="2687"/>
    <cellStyle name="Comma 3 6 2 4 2" xfId="6471"/>
    <cellStyle name="Comma 3 6 2 4 2 2" xfId="13983"/>
    <cellStyle name="Comma 3 6 2 4 2 2 2" xfId="30189"/>
    <cellStyle name="Comma 3 6 2 4 2 3" xfId="22677"/>
    <cellStyle name="Comma 3 6 2 4 3" xfId="9371"/>
    <cellStyle name="Comma 3 6 2 4 3 2" xfId="16812"/>
    <cellStyle name="Comma 3 6 2 4 3 2 2" xfId="33018"/>
    <cellStyle name="Comma 3 6 2 4 3 3" xfId="25577"/>
    <cellStyle name="Comma 3 6 2 4 4" xfId="10383"/>
    <cellStyle name="Comma 3 6 2 4 4 2" xfId="26589"/>
    <cellStyle name="Comma 3 6 2 4 5" xfId="17552"/>
    <cellStyle name="Comma 3 6 2 4 5 2" xfId="33684"/>
    <cellStyle name="Comma 3 6 2 4 6" xfId="18911"/>
    <cellStyle name="Comma 3 6 2 5" xfId="3617"/>
    <cellStyle name="Comma 3 6 2 5 2" xfId="7327"/>
    <cellStyle name="Comma 3 6 2 5 2 2" xfId="14836"/>
    <cellStyle name="Comma 3 6 2 5 2 2 2" xfId="31042"/>
    <cellStyle name="Comma 3 6 2 5 2 3" xfId="23533"/>
    <cellStyle name="Comma 3 6 2 5 3" xfId="9238"/>
    <cellStyle name="Comma 3 6 2 5 3 2" xfId="16700"/>
    <cellStyle name="Comma 3 6 2 5 3 2 2" xfId="32906"/>
    <cellStyle name="Comma 3 6 2 5 3 3" xfId="25444"/>
    <cellStyle name="Comma 3 6 2 5 4" xfId="11228"/>
    <cellStyle name="Comma 3 6 2 5 4 2" xfId="27434"/>
    <cellStyle name="Comma 3 6 2 5 5" xfId="17553"/>
    <cellStyle name="Comma 3 6 2 5 5 2" xfId="33685"/>
    <cellStyle name="Comma 3 6 2 5 6" xfId="19828"/>
    <cellStyle name="Comma 3 6 2 6" xfId="3384"/>
    <cellStyle name="Comma 3 6 2 6 2" xfId="8875"/>
    <cellStyle name="Comma 3 6 2 6 2 2" xfId="25081"/>
    <cellStyle name="Comma 3 6 2 6 3" xfId="17554"/>
    <cellStyle name="Comma 3 6 2 6 3 2" xfId="33686"/>
    <cellStyle name="Comma 3 6 2 6 4" xfId="19603"/>
    <cellStyle name="Comma 3 6 2 7" xfId="4087"/>
    <cellStyle name="Comma 3 6 2 7 2" xfId="7757"/>
    <cellStyle name="Comma 3 6 2 7 2 2" xfId="15264"/>
    <cellStyle name="Comma 3 6 2 7 2 2 2" xfId="31470"/>
    <cellStyle name="Comma 3 6 2 7 2 3" xfId="23963"/>
    <cellStyle name="Comma 3 6 2 7 3" xfId="6034"/>
    <cellStyle name="Comma 3 6 2 7 3 2" xfId="13548"/>
    <cellStyle name="Comma 3 6 2 7 3 2 2" xfId="29754"/>
    <cellStyle name="Comma 3 6 2 7 3 3" xfId="22240"/>
    <cellStyle name="Comma 3 6 2 7 4" xfId="11650"/>
    <cellStyle name="Comma 3 6 2 7 4 2" xfId="27856"/>
    <cellStyle name="Comma 3 6 2 7 5" xfId="17555"/>
    <cellStyle name="Comma 3 6 2 7 5 2" xfId="33687"/>
    <cellStyle name="Comma 3 6 2 7 6" xfId="20293"/>
    <cellStyle name="Comma 3 6 2 8" xfId="4512"/>
    <cellStyle name="Comma 3 6 2 8 2" xfId="8182"/>
    <cellStyle name="Comma 3 6 2 8 2 2" xfId="15689"/>
    <cellStyle name="Comma 3 6 2 8 2 2 2" xfId="31895"/>
    <cellStyle name="Comma 3 6 2 8 2 3" xfId="24388"/>
    <cellStyle name="Comma 3 6 2 8 3" xfId="9185"/>
    <cellStyle name="Comma 3 6 2 8 3 2" xfId="16656"/>
    <cellStyle name="Comma 3 6 2 8 3 2 2" xfId="32862"/>
    <cellStyle name="Comma 3 6 2 8 3 3" xfId="25391"/>
    <cellStyle name="Comma 3 6 2 8 4" xfId="12075"/>
    <cellStyle name="Comma 3 6 2 8 4 2" xfId="28281"/>
    <cellStyle name="Comma 3 6 2 8 5" xfId="17556"/>
    <cellStyle name="Comma 3 6 2 8 5 2" xfId="33688"/>
    <cellStyle name="Comma 3 6 2 8 6" xfId="20718"/>
    <cellStyle name="Comma 3 6 2 9" xfId="4939"/>
    <cellStyle name="Comma 3 6 2 9 2" xfId="8605"/>
    <cellStyle name="Comma 3 6 2 9 2 2" xfId="16112"/>
    <cellStyle name="Comma 3 6 2 9 2 2 2" xfId="32318"/>
    <cellStyle name="Comma 3 6 2 9 2 3" xfId="24811"/>
    <cellStyle name="Comma 3 6 2 9 3" xfId="12497"/>
    <cellStyle name="Comma 3 6 2 9 3 2" xfId="28703"/>
    <cellStyle name="Comma 3 6 2 9 4" xfId="21145"/>
    <cellStyle name="Comma 3 6 3" xfId="1759"/>
    <cellStyle name="Comma 3 6 3 10" xfId="5624"/>
    <cellStyle name="Comma 3 6 3 10 2" xfId="13139"/>
    <cellStyle name="Comma 3 6 3 10 2 2" xfId="29345"/>
    <cellStyle name="Comma 3 6 3 10 3" xfId="21830"/>
    <cellStyle name="Comma 3 6 3 11" xfId="9552"/>
    <cellStyle name="Comma 3 6 3 11 2" xfId="25758"/>
    <cellStyle name="Comma 3 6 3 12" xfId="17557"/>
    <cellStyle name="Comma 3 6 3 12 2" xfId="33689"/>
    <cellStyle name="Comma 3 6 3 13" xfId="18077"/>
    <cellStyle name="Comma 3 6 3 2" xfId="1929"/>
    <cellStyle name="Comma 3 6 3 2 10" xfId="9709"/>
    <cellStyle name="Comma 3 6 3 2 10 2" xfId="25915"/>
    <cellStyle name="Comma 3 6 3 2 11" xfId="17558"/>
    <cellStyle name="Comma 3 6 3 2 11 2" xfId="33690"/>
    <cellStyle name="Comma 3 6 3 2 12" xfId="18235"/>
    <cellStyle name="Comma 3 6 3 2 2" xfId="2436"/>
    <cellStyle name="Comma 3 6 3 2 2 2" xfId="3283"/>
    <cellStyle name="Comma 3 6 3 2 2 2 2" xfId="7065"/>
    <cellStyle name="Comma 3 6 3 2 2 2 2 2" xfId="14576"/>
    <cellStyle name="Comma 3 6 3 2 2 2 2 2 2" xfId="30782"/>
    <cellStyle name="Comma 3 6 3 2 2 2 2 3" xfId="23271"/>
    <cellStyle name="Comma 3 6 3 2 2 2 3" xfId="9313"/>
    <cellStyle name="Comma 3 6 3 2 2 2 3 2" xfId="16759"/>
    <cellStyle name="Comma 3 6 3 2 2 2 3 2 2" xfId="32965"/>
    <cellStyle name="Comma 3 6 3 2 2 2 3 3" xfId="25519"/>
    <cellStyle name="Comma 3 6 3 2 2 2 4" xfId="10976"/>
    <cellStyle name="Comma 3 6 3 2 2 2 4 2" xfId="27182"/>
    <cellStyle name="Comma 3 6 3 2 2 2 5" xfId="17560"/>
    <cellStyle name="Comma 3 6 3 2 2 2 5 2" xfId="33692"/>
    <cellStyle name="Comma 3 6 3 2 2 2 6" xfId="19505"/>
    <cellStyle name="Comma 3 6 3 2 2 3" xfId="6220"/>
    <cellStyle name="Comma 3 6 3 2 2 3 2" xfId="13732"/>
    <cellStyle name="Comma 3 6 3 2 2 3 2 2" xfId="29938"/>
    <cellStyle name="Comma 3 6 3 2 2 3 3" xfId="22426"/>
    <cellStyle name="Comma 3 6 3 2 2 4" xfId="9112"/>
    <cellStyle name="Comma 3 6 3 2 2 4 2" xfId="16590"/>
    <cellStyle name="Comma 3 6 3 2 2 4 2 2" xfId="32796"/>
    <cellStyle name="Comma 3 6 3 2 2 4 3" xfId="25318"/>
    <cellStyle name="Comma 3 6 3 2 2 5" xfId="10132"/>
    <cellStyle name="Comma 3 6 3 2 2 5 2" xfId="26338"/>
    <cellStyle name="Comma 3 6 3 2 2 6" xfId="17559"/>
    <cellStyle name="Comma 3 6 3 2 2 6 2" xfId="33691"/>
    <cellStyle name="Comma 3 6 3 2 2 7" xfId="18660"/>
    <cellStyle name="Comma 3 6 3 2 3" xfId="2858"/>
    <cellStyle name="Comma 3 6 3 2 3 2" xfId="6642"/>
    <cellStyle name="Comma 3 6 3 2 3 2 2" xfId="14154"/>
    <cellStyle name="Comma 3 6 3 2 3 2 2 2" xfId="30360"/>
    <cellStyle name="Comma 3 6 3 2 3 2 3" xfId="22848"/>
    <cellStyle name="Comma 3 6 3 2 3 3" xfId="5414"/>
    <cellStyle name="Comma 3 6 3 2 3 3 2" xfId="12960"/>
    <cellStyle name="Comma 3 6 3 2 3 3 2 2" xfId="29166"/>
    <cellStyle name="Comma 3 6 3 2 3 3 3" xfId="21620"/>
    <cellStyle name="Comma 3 6 3 2 3 4" xfId="10554"/>
    <cellStyle name="Comma 3 6 3 2 3 4 2" xfId="26760"/>
    <cellStyle name="Comma 3 6 3 2 3 5" xfId="17561"/>
    <cellStyle name="Comma 3 6 3 2 3 5 2" xfId="33693"/>
    <cellStyle name="Comma 3 6 3 2 3 6" xfId="19082"/>
    <cellStyle name="Comma 3 6 3 2 4" xfId="3789"/>
    <cellStyle name="Comma 3 6 3 2 4 2" xfId="7499"/>
    <cellStyle name="Comma 3 6 3 2 4 2 2" xfId="15008"/>
    <cellStyle name="Comma 3 6 3 2 4 2 2 2" xfId="31214"/>
    <cellStyle name="Comma 3 6 3 2 4 2 3" xfId="23705"/>
    <cellStyle name="Comma 3 6 3 2 4 3" xfId="8950"/>
    <cellStyle name="Comma 3 6 3 2 4 3 2" xfId="16445"/>
    <cellStyle name="Comma 3 6 3 2 4 3 2 2" xfId="32651"/>
    <cellStyle name="Comma 3 6 3 2 4 3 3" xfId="25156"/>
    <cellStyle name="Comma 3 6 3 2 4 4" xfId="11399"/>
    <cellStyle name="Comma 3 6 3 2 4 4 2" xfId="27605"/>
    <cellStyle name="Comma 3 6 3 2 4 5" xfId="17562"/>
    <cellStyle name="Comma 3 6 3 2 4 5 2" xfId="33694"/>
    <cellStyle name="Comma 3 6 3 2 4 6" xfId="20000"/>
    <cellStyle name="Comma 3 6 3 2 5" xfId="3555"/>
    <cellStyle name="Comma 3 6 3 2 5 2" xfId="8930"/>
    <cellStyle name="Comma 3 6 3 2 5 2 2" xfId="25136"/>
    <cellStyle name="Comma 3 6 3 2 5 3" xfId="17563"/>
    <cellStyle name="Comma 3 6 3 2 5 3 2" xfId="33695"/>
    <cellStyle name="Comma 3 6 3 2 5 4" xfId="19770"/>
    <cellStyle name="Comma 3 6 3 2 6" xfId="4258"/>
    <cellStyle name="Comma 3 6 3 2 6 2" xfId="7928"/>
    <cellStyle name="Comma 3 6 3 2 6 2 2" xfId="15435"/>
    <cellStyle name="Comma 3 6 3 2 6 2 2 2" xfId="31641"/>
    <cellStyle name="Comma 3 6 3 2 6 2 3" xfId="24134"/>
    <cellStyle name="Comma 3 6 3 2 6 3" xfId="5454"/>
    <cellStyle name="Comma 3 6 3 2 6 3 2" xfId="12995"/>
    <cellStyle name="Comma 3 6 3 2 6 3 2 2" xfId="29201"/>
    <cellStyle name="Comma 3 6 3 2 6 3 3" xfId="21660"/>
    <cellStyle name="Comma 3 6 3 2 6 4" xfId="11821"/>
    <cellStyle name="Comma 3 6 3 2 6 4 2" xfId="28027"/>
    <cellStyle name="Comma 3 6 3 2 6 5" xfId="17564"/>
    <cellStyle name="Comma 3 6 3 2 6 5 2" xfId="33696"/>
    <cellStyle name="Comma 3 6 3 2 6 6" xfId="20464"/>
    <cellStyle name="Comma 3 6 3 2 7" xfId="4683"/>
    <cellStyle name="Comma 3 6 3 2 7 2" xfId="8353"/>
    <cellStyle name="Comma 3 6 3 2 7 2 2" xfId="15860"/>
    <cellStyle name="Comma 3 6 3 2 7 2 2 2" xfId="32066"/>
    <cellStyle name="Comma 3 6 3 2 7 2 3" xfId="24559"/>
    <cellStyle name="Comma 3 6 3 2 7 3" xfId="9329"/>
    <cellStyle name="Comma 3 6 3 2 7 3 2" xfId="16773"/>
    <cellStyle name="Comma 3 6 3 2 7 3 2 2" xfId="32979"/>
    <cellStyle name="Comma 3 6 3 2 7 3 3" xfId="25535"/>
    <cellStyle name="Comma 3 6 3 2 7 4" xfId="12246"/>
    <cellStyle name="Comma 3 6 3 2 7 4 2" xfId="28452"/>
    <cellStyle name="Comma 3 6 3 2 7 5" xfId="17565"/>
    <cellStyle name="Comma 3 6 3 2 7 5 2" xfId="33697"/>
    <cellStyle name="Comma 3 6 3 2 7 6" xfId="20889"/>
    <cellStyle name="Comma 3 6 3 2 8" xfId="5111"/>
    <cellStyle name="Comma 3 6 3 2 8 2" xfId="8776"/>
    <cellStyle name="Comma 3 6 3 2 8 2 2" xfId="16283"/>
    <cellStyle name="Comma 3 6 3 2 8 2 2 2" xfId="32489"/>
    <cellStyle name="Comma 3 6 3 2 8 2 3" xfId="24982"/>
    <cellStyle name="Comma 3 6 3 2 8 3" xfId="12668"/>
    <cellStyle name="Comma 3 6 3 2 8 3 2" xfId="28874"/>
    <cellStyle name="Comma 3 6 3 2 8 4" xfId="21317"/>
    <cellStyle name="Comma 3 6 3 2 9" xfId="5782"/>
    <cellStyle name="Comma 3 6 3 2 9 2" xfId="13297"/>
    <cellStyle name="Comma 3 6 3 2 9 2 2" xfId="29503"/>
    <cellStyle name="Comma 3 6 3 2 9 3" xfId="21988"/>
    <cellStyle name="Comma 3 6 3 3" xfId="2277"/>
    <cellStyle name="Comma 3 6 3 3 2" xfId="3126"/>
    <cellStyle name="Comma 3 6 3 3 2 2" xfId="6908"/>
    <cellStyle name="Comma 3 6 3 3 2 2 2" xfId="14419"/>
    <cellStyle name="Comma 3 6 3 3 2 2 2 2" xfId="30625"/>
    <cellStyle name="Comma 3 6 3 3 2 2 3" xfId="23114"/>
    <cellStyle name="Comma 3 6 3 3 2 3" xfId="6044"/>
    <cellStyle name="Comma 3 6 3 3 2 3 2" xfId="13556"/>
    <cellStyle name="Comma 3 6 3 3 2 3 2 2" xfId="29762"/>
    <cellStyle name="Comma 3 6 3 3 2 3 3" xfId="22250"/>
    <cellStyle name="Comma 3 6 3 3 2 4" xfId="10819"/>
    <cellStyle name="Comma 3 6 3 3 2 4 2" xfId="27025"/>
    <cellStyle name="Comma 3 6 3 3 2 5" xfId="17567"/>
    <cellStyle name="Comma 3 6 3 3 2 5 2" xfId="33699"/>
    <cellStyle name="Comma 3 6 3 3 2 6" xfId="19348"/>
    <cellStyle name="Comma 3 6 3 3 3" xfId="6063"/>
    <cellStyle name="Comma 3 6 3 3 3 2" xfId="13575"/>
    <cellStyle name="Comma 3 6 3 3 3 2 2" xfId="29781"/>
    <cellStyle name="Comma 3 6 3 3 3 3" xfId="22269"/>
    <cellStyle name="Comma 3 6 3 3 4" xfId="9223"/>
    <cellStyle name="Comma 3 6 3 3 4 2" xfId="16687"/>
    <cellStyle name="Comma 3 6 3 3 4 2 2" xfId="32893"/>
    <cellStyle name="Comma 3 6 3 3 4 3" xfId="25429"/>
    <cellStyle name="Comma 3 6 3 3 5" xfId="9975"/>
    <cellStyle name="Comma 3 6 3 3 5 2" xfId="26181"/>
    <cellStyle name="Comma 3 6 3 3 6" xfId="17566"/>
    <cellStyle name="Comma 3 6 3 3 6 2" xfId="33698"/>
    <cellStyle name="Comma 3 6 3 3 7" xfId="18503"/>
    <cellStyle name="Comma 3 6 3 4" xfId="2701"/>
    <cellStyle name="Comma 3 6 3 4 2" xfId="6485"/>
    <cellStyle name="Comma 3 6 3 4 2 2" xfId="13997"/>
    <cellStyle name="Comma 3 6 3 4 2 2 2" xfId="30203"/>
    <cellStyle name="Comma 3 6 3 4 2 3" xfId="22691"/>
    <cellStyle name="Comma 3 6 3 4 3" xfId="9110"/>
    <cellStyle name="Comma 3 6 3 4 3 2" xfId="16588"/>
    <cellStyle name="Comma 3 6 3 4 3 2 2" xfId="32794"/>
    <cellStyle name="Comma 3 6 3 4 3 3" xfId="25316"/>
    <cellStyle name="Comma 3 6 3 4 4" xfId="10397"/>
    <cellStyle name="Comma 3 6 3 4 4 2" xfId="26603"/>
    <cellStyle name="Comma 3 6 3 4 5" xfId="17568"/>
    <cellStyle name="Comma 3 6 3 4 5 2" xfId="33700"/>
    <cellStyle name="Comma 3 6 3 4 6" xfId="18925"/>
    <cellStyle name="Comma 3 6 3 5" xfId="3631"/>
    <cellStyle name="Comma 3 6 3 5 2" xfId="7341"/>
    <cellStyle name="Comma 3 6 3 5 2 2" xfId="14850"/>
    <cellStyle name="Comma 3 6 3 5 2 2 2" xfId="31056"/>
    <cellStyle name="Comma 3 6 3 5 2 3" xfId="23547"/>
    <cellStyle name="Comma 3 6 3 5 3" xfId="9027"/>
    <cellStyle name="Comma 3 6 3 5 3 2" xfId="16516"/>
    <cellStyle name="Comma 3 6 3 5 3 2 2" xfId="32722"/>
    <cellStyle name="Comma 3 6 3 5 3 3" xfId="25233"/>
    <cellStyle name="Comma 3 6 3 5 4" xfId="11242"/>
    <cellStyle name="Comma 3 6 3 5 4 2" xfId="27448"/>
    <cellStyle name="Comma 3 6 3 5 5" xfId="17569"/>
    <cellStyle name="Comma 3 6 3 5 5 2" xfId="33701"/>
    <cellStyle name="Comma 3 6 3 5 6" xfId="19842"/>
    <cellStyle name="Comma 3 6 3 6" xfId="3389"/>
    <cellStyle name="Comma 3 6 3 6 2" xfId="9290"/>
    <cellStyle name="Comma 3 6 3 6 2 2" xfId="25496"/>
    <cellStyle name="Comma 3 6 3 6 3" xfId="17570"/>
    <cellStyle name="Comma 3 6 3 6 3 2" xfId="33702"/>
    <cellStyle name="Comma 3 6 3 6 4" xfId="19607"/>
    <cellStyle name="Comma 3 6 3 7" xfId="4101"/>
    <cellStyle name="Comma 3 6 3 7 2" xfId="7771"/>
    <cellStyle name="Comma 3 6 3 7 2 2" xfId="15278"/>
    <cellStyle name="Comma 3 6 3 7 2 2 2" xfId="31484"/>
    <cellStyle name="Comma 3 6 3 7 2 3" xfId="23977"/>
    <cellStyle name="Comma 3 6 3 7 3" xfId="9362"/>
    <cellStyle name="Comma 3 6 3 7 3 2" xfId="16803"/>
    <cellStyle name="Comma 3 6 3 7 3 2 2" xfId="33009"/>
    <cellStyle name="Comma 3 6 3 7 3 3" xfId="25568"/>
    <cellStyle name="Comma 3 6 3 7 4" xfId="11664"/>
    <cellStyle name="Comma 3 6 3 7 4 2" xfId="27870"/>
    <cellStyle name="Comma 3 6 3 7 5" xfId="17571"/>
    <cellStyle name="Comma 3 6 3 7 5 2" xfId="33703"/>
    <cellStyle name="Comma 3 6 3 7 6" xfId="20307"/>
    <cellStyle name="Comma 3 6 3 8" xfId="4526"/>
    <cellStyle name="Comma 3 6 3 8 2" xfId="8196"/>
    <cellStyle name="Comma 3 6 3 8 2 2" xfId="15703"/>
    <cellStyle name="Comma 3 6 3 8 2 2 2" xfId="31909"/>
    <cellStyle name="Comma 3 6 3 8 2 3" xfId="24402"/>
    <cellStyle name="Comma 3 6 3 8 3" xfId="8916"/>
    <cellStyle name="Comma 3 6 3 8 3 2" xfId="16417"/>
    <cellStyle name="Comma 3 6 3 8 3 2 2" xfId="32623"/>
    <cellStyle name="Comma 3 6 3 8 3 3" xfId="25122"/>
    <cellStyle name="Comma 3 6 3 8 4" xfId="12089"/>
    <cellStyle name="Comma 3 6 3 8 4 2" xfId="28295"/>
    <cellStyle name="Comma 3 6 3 8 5" xfId="17572"/>
    <cellStyle name="Comma 3 6 3 8 5 2" xfId="33704"/>
    <cellStyle name="Comma 3 6 3 8 6" xfId="20732"/>
    <cellStyle name="Comma 3 6 3 9" xfId="4953"/>
    <cellStyle name="Comma 3 6 3 9 2" xfId="8619"/>
    <cellStyle name="Comma 3 6 3 9 2 2" xfId="16126"/>
    <cellStyle name="Comma 3 6 3 9 2 2 2" xfId="32332"/>
    <cellStyle name="Comma 3 6 3 9 2 3" xfId="24825"/>
    <cellStyle name="Comma 3 6 3 9 3" xfId="12511"/>
    <cellStyle name="Comma 3 6 3 9 3 2" xfId="28717"/>
    <cellStyle name="Comma 3 6 3 9 4" xfId="21159"/>
    <cellStyle name="Comma 3 6 4" xfId="1777"/>
    <cellStyle name="Comma 3 6 4 10" xfId="5638"/>
    <cellStyle name="Comma 3 6 4 10 2" xfId="13153"/>
    <cellStyle name="Comma 3 6 4 10 2 2" xfId="29359"/>
    <cellStyle name="Comma 3 6 4 10 3" xfId="21844"/>
    <cellStyle name="Comma 3 6 4 11" xfId="9566"/>
    <cellStyle name="Comma 3 6 4 11 2" xfId="25772"/>
    <cellStyle name="Comma 3 6 4 12" xfId="17573"/>
    <cellStyle name="Comma 3 6 4 12 2" xfId="33705"/>
    <cellStyle name="Comma 3 6 4 13" xfId="18091"/>
    <cellStyle name="Comma 3 6 4 2" xfId="1930"/>
    <cellStyle name="Comma 3 6 4 2 10" xfId="9710"/>
    <cellStyle name="Comma 3 6 4 2 10 2" xfId="25916"/>
    <cellStyle name="Comma 3 6 4 2 11" xfId="17574"/>
    <cellStyle name="Comma 3 6 4 2 11 2" xfId="33706"/>
    <cellStyle name="Comma 3 6 4 2 12" xfId="18236"/>
    <cellStyle name="Comma 3 6 4 2 2" xfId="2437"/>
    <cellStyle name="Comma 3 6 4 2 2 2" xfId="3284"/>
    <cellStyle name="Comma 3 6 4 2 2 2 2" xfId="7066"/>
    <cellStyle name="Comma 3 6 4 2 2 2 2 2" xfId="14577"/>
    <cellStyle name="Comma 3 6 4 2 2 2 2 2 2" xfId="30783"/>
    <cellStyle name="Comma 3 6 4 2 2 2 2 3" xfId="23272"/>
    <cellStyle name="Comma 3 6 4 2 2 2 3" xfId="8925"/>
    <cellStyle name="Comma 3 6 4 2 2 2 3 2" xfId="16424"/>
    <cellStyle name="Comma 3 6 4 2 2 2 3 2 2" xfId="32630"/>
    <cellStyle name="Comma 3 6 4 2 2 2 3 3" xfId="25131"/>
    <cellStyle name="Comma 3 6 4 2 2 2 4" xfId="10977"/>
    <cellStyle name="Comma 3 6 4 2 2 2 4 2" xfId="27183"/>
    <cellStyle name="Comma 3 6 4 2 2 2 5" xfId="17576"/>
    <cellStyle name="Comma 3 6 4 2 2 2 5 2" xfId="33708"/>
    <cellStyle name="Comma 3 6 4 2 2 2 6" xfId="19506"/>
    <cellStyle name="Comma 3 6 4 2 2 3" xfId="6221"/>
    <cellStyle name="Comma 3 6 4 2 2 3 2" xfId="13733"/>
    <cellStyle name="Comma 3 6 4 2 2 3 2 2" xfId="29939"/>
    <cellStyle name="Comma 3 6 4 2 2 3 3" xfId="22427"/>
    <cellStyle name="Comma 3 6 4 2 2 4" xfId="9349"/>
    <cellStyle name="Comma 3 6 4 2 2 4 2" xfId="16791"/>
    <cellStyle name="Comma 3 6 4 2 2 4 2 2" xfId="32997"/>
    <cellStyle name="Comma 3 6 4 2 2 4 3" xfId="25555"/>
    <cellStyle name="Comma 3 6 4 2 2 5" xfId="10133"/>
    <cellStyle name="Comma 3 6 4 2 2 5 2" xfId="26339"/>
    <cellStyle name="Comma 3 6 4 2 2 6" xfId="17575"/>
    <cellStyle name="Comma 3 6 4 2 2 6 2" xfId="33707"/>
    <cellStyle name="Comma 3 6 4 2 2 7" xfId="18661"/>
    <cellStyle name="Comma 3 6 4 2 3" xfId="2859"/>
    <cellStyle name="Comma 3 6 4 2 3 2" xfId="6643"/>
    <cellStyle name="Comma 3 6 4 2 3 2 2" xfId="14155"/>
    <cellStyle name="Comma 3 6 4 2 3 2 2 2" xfId="30361"/>
    <cellStyle name="Comma 3 6 4 2 3 2 3" xfId="22849"/>
    <cellStyle name="Comma 3 6 4 2 3 3" xfId="9269"/>
    <cellStyle name="Comma 3 6 4 2 3 3 2" xfId="16728"/>
    <cellStyle name="Comma 3 6 4 2 3 3 2 2" xfId="32934"/>
    <cellStyle name="Comma 3 6 4 2 3 3 3" xfId="25475"/>
    <cellStyle name="Comma 3 6 4 2 3 4" xfId="10555"/>
    <cellStyle name="Comma 3 6 4 2 3 4 2" xfId="26761"/>
    <cellStyle name="Comma 3 6 4 2 3 5" xfId="17577"/>
    <cellStyle name="Comma 3 6 4 2 3 5 2" xfId="33709"/>
    <cellStyle name="Comma 3 6 4 2 3 6" xfId="19083"/>
    <cellStyle name="Comma 3 6 4 2 4" xfId="3790"/>
    <cellStyle name="Comma 3 6 4 2 4 2" xfId="7500"/>
    <cellStyle name="Comma 3 6 4 2 4 2 2" xfId="15009"/>
    <cellStyle name="Comma 3 6 4 2 4 2 2 2" xfId="31215"/>
    <cellStyle name="Comma 3 6 4 2 4 2 3" xfId="23706"/>
    <cellStyle name="Comma 3 6 4 2 4 3" xfId="5492"/>
    <cellStyle name="Comma 3 6 4 2 4 3 2" xfId="13027"/>
    <cellStyle name="Comma 3 6 4 2 4 3 2 2" xfId="29233"/>
    <cellStyle name="Comma 3 6 4 2 4 3 3" xfId="21698"/>
    <cellStyle name="Comma 3 6 4 2 4 4" xfId="11400"/>
    <cellStyle name="Comma 3 6 4 2 4 4 2" xfId="27606"/>
    <cellStyle name="Comma 3 6 4 2 4 5" xfId="17578"/>
    <cellStyle name="Comma 3 6 4 2 4 5 2" xfId="33710"/>
    <cellStyle name="Comma 3 6 4 2 4 6" xfId="20001"/>
    <cellStyle name="Comma 3 6 4 2 5" xfId="3886"/>
    <cellStyle name="Comma 3 6 4 2 5 2" xfId="5542"/>
    <cellStyle name="Comma 3 6 4 2 5 2 2" xfId="21748"/>
    <cellStyle name="Comma 3 6 4 2 5 3" xfId="17579"/>
    <cellStyle name="Comma 3 6 4 2 5 3 2" xfId="33711"/>
    <cellStyle name="Comma 3 6 4 2 5 4" xfId="20097"/>
    <cellStyle name="Comma 3 6 4 2 6" xfId="4259"/>
    <cellStyle name="Comma 3 6 4 2 6 2" xfId="7929"/>
    <cellStyle name="Comma 3 6 4 2 6 2 2" xfId="15436"/>
    <cellStyle name="Comma 3 6 4 2 6 2 2 2" xfId="31642"/>
    <cellStyle name="Comma 3 6 4 2 6 2 3" xfId="24135"/>
    <cellStyle name="Comma 3 6 4 2 6 3" xfId="9047"/>
    <cellStyle name="Comma 3 6 4 2 6 3 2" xfId="16533"/>
    <cellStyle name="Comma 3 6 4 2 6 3 2 2" xfId="32739"/>
    <cellStyle name="Comma 3 6 4 2 6 3 3" xfId="25253"/>
    <cellStyle name="Comma 3 6 4 2 6 4" xfId="11822"/>
    <cellStyle name="Comma 3 6 4 2 6 4 2" xfId="28028"/>
    <cellStyle name="Comma 3 6 4 2 6 5" xfId="17580"/>
    <cellStyle name="Comma 3 6 4 2 6 5 2" xfId="33712"/>
    <cellStyle name="Comma 3 6 4 2 6 6" xfId="20465"/>
    <cellStyle name="Comma 3 6 4 2 7" xfId="4684"/>
    <cellStyle name="Comma 3 6 4 2 7 2" xfId="8354"/>
    <cellStyle name="Comma 3 6 4 2 7 2 2" xfId="15861"/>
    <cellStyle name="Comma 3 6 4 2 7 2 2 2" xfId="32067"/>
    <cellStyle name="Comma 3 6 4 2 7 2 3" xfId="24560"/>
    <cellStyle name="Comma 3 6 4 2 7 3" xfId="5225"/>
    <cellStyle name="Comma 3 6 4 2 7 3 2" xfId="12779"/>
    <cellStyle name="Comma 3 6 4 2 7 3 2 2" xfId="28985"/>
    <cellStyle name="Comma 3 6 4 2 7 3 3" xfId="21431"/>
    <cellStyle name="Comma 3 6 4 2 7 4" xfId="12247"/>
    <cellStyle name="Comma 3 6 4 2 7 4 2" xfId="28453"/>
    <cellStyle name="Comma 3 6 4 2 7 5" xfId="17581"/>
    <cellStyle name="Comma 3 6 4 2 7 5 2" xfId="33713"/>
    <cellStyle name="Comma 3 6 4 2 7 6" xfId="20890"/>
    <cellStyle name="Comma 3 6 4 2 8" xfId="5112"/>
    <cellStyle name="Comma 3 6 4 2 8 2" xfId="8777"/>
    <cellStyle name="Comma 3 6 4 2 8 2 2" xfId="16284"/>
    <cellStyle name="Comma 3 6 4 2 8 2 2 2" xfId="32490"/>
    <cellStyle name="Comma 3 6 4 2 8 2 3" xfId="24983"/>
    <cellStyle name="Comma 3 6 4 2 8 3" xfId="12669"/>
    <cellStyle name="Comma 3 6 4 2 8 3 2" xfId="28875"/>
    <cellStyle name="Comma 3 6 4 2 8 4" xfId="21318"/>
    <cellStyle name="Comma 3 6 4 2 9" xfId="5783"/>
    <cellStyle name="Comma 3 6 4 2 9 2" xfId="13298"/>
    <cellStyle name="Comma 3 6 4 2 9 2 2" xfId="29504"/>
    <cellStyle name="Comma 3 6 4 2 9 3" xfId="21989"/>
    <cellStyle name="Comma 3 6 4 3" xfId="2293"/>
    <cellStyle name="Comma 3 6 4 3 2" xfId="3140"/>
    <cellStyle name="Comma 3 6 4 3 2 2" xfId="6922"/>
    <cellStyle name="Comma 3 6 4 3 2 2 2" xfId="14433"/>
    <cellStyle name="Comma 3 6 4 3 2 2 2 2" xfId="30639"/>
    <cellStyle name="Comma 3 6 4 3 2 2 3" xfId="23128"/>
    <cellStyle name="Comma 3 6 4 3 2 3" xfId="9162"/>
    <cellStyle name="Comma 3 6 4 3 2 3 2" xfId="16636"/>
    <cellStyle name="Comma 3 6 4 3 2 3 2 2" xfId="32842"/>
    <cellStyle name="Comma 3 6 4 3 2 3 3" xfId="25368"/>
    <cellStyle name="Comma 3 6 4 3 2 4" xfId="10833"/>
    <cellStyle name="Comma 3 6 4 3 2 4 2" xfId="27039"/>
    <cellStyle name="Comma 3 6 4 3 2 5" xfId="17583"/>
    <cellStyle name="Comma 3 6 4 3 2 5 2" xfId="33715"/>
    <cellStyle name="Comma 3 6 4 3 2 6" xfId="19362"/>
    <cellStyle name="Comma 3 6 4 3 3" xfId="6077"/>
    <cellStyle name="Comma 3 6 4 3 3 2" xfId="13589"/>
    <cellStyle name="Comma 3 6 4 3 3 2 2" xfId="29795"/>
    <cellStyle name="Comma 3 6 4 3 3 3" xfId="22283"/>
    <cellStyle name="Comma 3 6 4 3 4" xfId="5564"/>
    <cellStyle name="Comma 3 6 4 3 4 2" xfId="13082"/>
    <cellStyle name="Comma 3 6 4 3 4 2 2" xfId="29288"/>
    <cellStyle name="Comma 3 6 4 3 4 3" xfId="21770"/>
    <cellStyle name="Comma 3 6 4 3 5" xfId="9989"/>
    <cellStyle name="Comma 3 6 4 3 5 2" xfId="26195"/>
    <cellStyle name="Comma 3 6 4 3 6" xfId="17582"/>
    <cellStyle name="Comma 3 6 4 3 6 2" xfId="33714"/>
    <cellStyle name="Comma 3 6 4 3 7" xfId="18517"/>
    <cellStyle name="Comma 3 6 4 4" xfId="2715"/>
    <cellStyle name="Comma 3 6 4 4 2" xfId="6499"/>
    <cellStyle name="Comma 3 6 4 4 2 2" xfId="14011"/>
    <cellStyle name="Comma 3 6 4 4 2 2 2" xfId="30217"/>
    <cellStyle name="Comma 3 6 4 4 2 3" xfId="22705"/>
    <cellStyle name="Comma 3 6 4 4 3" xfId="5585"/>
    <cellStyle name="Comma 3 6 4 4 3 2" xfId="13101"/>
    <cellStyle name="Comma 3 6 4 4 3 2 2" xfId="29307"/>
    <cellStyle name="Comma 3 6 4 4 3 3" xfId="21791"/>
    <cellStyle name="Comma 3 6 4 4 4" xfId="10411"/>
    <cellStyle name="Comma 3 6 4 4 4 2" xfId="26617"/>
    <cellStyle name="Comma 3 6 4 4 5" xfId="17584"/>
    <cellStyle name="Comma 3 6 4 4 5 2" xfId="33716"/>
    <cellStyle name="Comma 3 6 4 4 6" xfId="18939"/>
    <cellStyle name="Comma 3 6 4 5" xfId="3645"/>
    <cellStyle name="Comma 3 6 4 5 2" xfId="7355"/>
    <cellStyle name="Comma 3 6 4 5 2 2" xfId="14864"/>
    <cellStyle name="Comma 3 6 4 5 2 2 2" xfId="31070"/>
    <cellStyle name="Comma 3 6 4 5 2 3" xfId="23561"/>
    <cellStyle name="Comma 3 6 4 5 3" xfId="6032"/>
    <cellStyle name="Comma 3 6 4 5 3 2" xfId="13546"/>
    <cellStyle name="Comma 3 6 4 5 3 2 2" xfId="29752"/>
    <cellStyle name="Comma 3 6 4 5 3 3" xfId="22238"/>
    <cellStyle name="Comma 3 6 4 5 4" xfId="11256"/>
    <cellStyle name="Comma 3 6 4 5 4 2" xfId="27462"/>
    <cellStyle name="Comma 3 6 4 5 5" xfId="17585"/>
    <cellStyle name="Comma 3 6 4 5 5 2" xfId="33717"/>
    <cellStyle name="Comma 3 6 4 5 6" xfId="19856"/>
    <cellStyle name="Comma 3 6 4 6" xfId="3918"/>
    <cellStyle name="Comma 3 6 4 6 2" xfId="5493"/>
    <cellStyle name="Comma 3 6 4 6 2 2" xfId="21699"/>
    <cellStyle name="Comma 3 6 4 6 3" xfId="17586"/>
    <cellStyle name="Comma 3 6 4 6 3 2" xfId="33718"/>
    <cellStyle name="Comma 3 6 4 6 4" xfId="20126"/>
    <cellStyle name="Comma 3 6 4 7" xfId="4115"/>
    <cellStyle name="Comma 3 6 4 7 2" xfId="7785"/>
    <cellStyle name="Comma 3 6 4 7 2 2" xfId="15292"/>
    <cellStyle name="Comma 3 6 4 7 2 2 2" xfId="31498"/>
    <cellStyle name="Comma 3 6 4 7 2 3" xfId="23991"/>
    <cellStyle name="Comma 3 6 4 7 3" xfId="9241"/>
    <cellStyle name="Comma 3 6 4 7 3 2" xfId="16703"/>
    <cellStyle name="Comma 3 6 4 7 3 2 2" xfId="32909"/>
    <cellStyle name="Comma 3 6 4 7 3 3" xfId="25447"/>
    <cellStyle name="Comma 3 6 4 7 4" xfId="11678"/>
    <cellStyle name="Comma 3 6 4 7 4 2" xfId="27884"/>
    <cellStyle name="Comma 3 6 4 7 5" xfId="17587"/>
    <cellStyle name="Comma 3 6 4 7 5 2" xfId="33719"/>
    <cellStyle name="Comma 3 6 4 7 6" xfId="20321"/>
    <cellStyle name="Comma 3 6 4 8" xfId="4540"/>
    <cellStyle name="Comma 3 6 4 8 2" xfId="8210"/>
    <cellStyle name="Comma 3 6 4 8 2 2" xfId="15717"/>
    <cellStyle name="Comma 3 6 4 8 2 2 2" xfId="31923"/>
    <cellStyle name="Comma 3 6 4 8 2 3" xfId="24416"/>
    <cellStyle name="Comma 3 6 4 8 3" xfId="9314"/>
    <cellStyle name="Comma 3 6 4 8 3 2" xfId="16760"/>
    <cellStyle name="Comma 3 6 4 8 3 2 2" xfId="32966"/>
    <cellStyle name="Comma 3 6 4 8 3 3" xfId="25520"/>
    <cellStyle name="Comma 3 6 4 8 4" xfId="12103"/>
    <cellStyle name="Comma 3 6 4 8 4 2" xfId="28309"/>
    <cellStyle name="Comma 3 6 4 8 5" xfId="17588"/>
    <cellStyle name="Comma 3 6 4 8 5 2" xfId="33720"/>
    <cellStyle name="Comma 3 6 4 8 6" xfId="20746"/>
    <cellStyle name="Comma 3 6 4 9" xfId="4967"/>
    <cellStyle name="Comma 3 6 4 9 2" xfId="8633"/>
    <cellStyle name="Comma 3 6 4 9 2 2" xfId="16140"/>
    <cellStyle name="Comma 3 6 4 9 2 2 2" xfId="32346"/>
    <cellStyle name="Comma 3 6 4 9 2 3" xfId="24839"/>
    <cellStyle name="Comma 3 6 4 9 3" xfId="12525"/>
    <cellStyle name="Comma 3 6 4 9 3 2" xfId="28731"/>
    <cellStyle name="Comma 3 6 4 9 4" xfId="21173"/>
    <cellStyle name="Comma 3 6 5" xfId="1931"/>
    <cellStyle name="Comma 3 6 5 10" xfId="9711"/>
    <cellStyle name="Comma 3 6 5 10 2" xfId="25917"/>
    <cellStyle name="Comma 3 6 5 11" xfId="17589"/>
    <cellStyle name="Comma 3 6 5 11 2" xfId="33721"/>
    <cellStyle name="Comma 3 6 5 12" xfId="18237"/>
    <cellStyle name="Comma 3 6 5 2" xfId="2438"/>
    <cellStyle name="Comma 3 6 5 2 2" xfId="3285"/>
    <cellStyle name="Comma 3 6 5 2 2 2" xfId="7067"/>
    <cellStyle name="Comma 3 6 5 2 2 2 2" xfId="14578"/>
    <cellStyle name="Comma 3 6 5 2 2 2 2 2" xfId="30784"/>
    <cellStyle name="Comma 3 6 5 2 2 2 3" xfId="23273"/>
    <cellStyle name="Comma 3 6 5 2 2 3" xfId="9244"/>
    <cellStyle name="Comma 3 6 5 2 2 3 2" xfId="16706"/>
    <cellStyle name="Comma 3 6 5 2 2 3 2 2" xfId="32912"/>
    <cellStyle name="Comma 3 6 5 2 2 3 3" xfId="25450"/>
    <cellStyle name="Comma 3 6 5 2 2 4" xfId="10978"/>
    <cellStyle name="Comma 3 6 5 2 2 4 2" xfId="27184"/>
    <cellStyle name="Comma 3 6 5 2 2 5" xfId="17591"/>
    <cellStyle name="Comma 3 6 5 2 2 5 2" xfId="33723"/>
    <cellStyle name="Comma 3 6 5 2 2 6" xfId="19507"/>
    <cellStyle name="Comma 3 6 5 2 3" xfId="6222"/>
    <cellStyle name="Comma 3 6 5 2 3 2" xfId="13734"/>
    <cellStyle name="Comma 3 6 5 2 3 2 2" xfId="29940"/>
    <cellStyle name="Comma 3 6 5 2 3 3" xfId="22428"/>
    <cellStyle name="Comma 3 6 5 2 4" xfId="9273"/>
    <cellStyle name="Comma 3 6 5 2 4 2" xfId="16732"/>
    <cellStyle name="Comma 3 6 5 2 4 2 2" xfId="32938"/>
    <cellStyle name="Comma 3 6 5 2 4 3" xfId="25479"/>
    <cellStyle name="Comma 3 6 5 2 5" xfId="10134"/>
    <cellStyle name="Comma 3 6 5 2 5 2" xfId="26340"/>
    <cellStyle name="Comma 3 6 5 2 6" xfId="17590"/>
    <cellStyle name="Comma 3 6 5 2 6 2" xfId="33722"/>
    <cellStyle name="Comma 3 6 5 2 7" xfId="18662"/>
    <cellStyle name="Comma 3 6 5 3" xfId="2860"/>
    <cellStyle name="Comma 3 6 5 3 2" xfId="6644"/>
    <cellStyle name="Comma 3 6 5 3 2 2" xfId="14156"/>
    <cellStyle name="Comma 3 6 5 3 2 2 2" xfId="30362"/>
    <cellStyle name="Comma 3 6 5 3 2 3" xfId="22850"/>
    <cellStyle name="Comma 3 6 5 3 3" xfId="7589"/>
    <cellStyle name="Comma 3 6 5 3 3 2" xfId="15097"/>
    <cellStyle name="Comma 3 6 5 3 3 2 2" xfId="31303"/>
    <cellStyle name="Comma 3 6 5 3 3 3" xfId="23795"/>
    <cellStyle name="Comma 3 6 5 3 4" xfId="10556"/>
    <cellStyle name="Comma 3 6 5 3 4 2" xfId="26762"/>
    <cellStyle name="Comma 3 6 5 3 5" xfId="17592"/>
    <cellStyle name="Comma 3 6 5 3 5 2" xfId="33724"/>
    <cellStyle name="Comma 3 6 5 3 6" xfId="19084"/>
    <cellStyle name="Comma 3 6 5 4" xfId="3791"/>
    <cellStyle name="Comma 3 6 5 4 2" xfId="7501"/>
    <cellStyle name="Comma 3 6 5 4 2 2" xfId="15010"/>
    <cellStyle name="Comma 3 6 5 4 2 2 2" xfId="31216"/>
    <cellStyle name="Comma 3 6 5 4 2 3" xfId="23707"/>
    <cellStyle name="Comma 3 6 5 4 3" xfId="5483"/>
    <cellStyle name="Comma 3 6 5 4 3 2" xfId="13019"/>
    <cellStyle name="Comma 3 6 5 4 3 2 2" xfId="29225"/>
    <cellStyle name="Comma 3 6 5 4 3 3" xfId="21689"/>
    <cellStyle name="Comma 3 6 5 4 4" xfId="11401"/>
    <cellStyle name="Comma 3 6 5 4 4 2" xfId="27607"/>
    <cellStyle name="Comma 3 6 5 4 5" xfId="17593"/>
    <cellStyle name="Comma 3 6 5 4 5 2" xfId="33725"/>
    <cellStyle name="Comma 3 6 5 4 6" xfId="20002"/>
    <cellStyle name="Comma 3 6 5 5" xfId="3921"/>
    <cellStyle name="Comma 3 6 5 5 2" xfId="9274"/>
    <cellStyle name="Comma 3 6 5 5 2 2" xfId="25480"/>
    <cellStyle name="Comma 3 6 5 5 3" xfId="17594"/>
    <cellStyle name="Comma 3 6 5 5 3 2" xfId="33726"/>
    <cellStyle name="Comma 3 6 5 5 4" xfId="20127"/>
    <cellStyle name="Comma 3 6 5 6" xfId="4260"/>
    <cellStyle name="Comma 3 6 5 6 2" xfId="7930"/>
    <cellStyle name="Comma 3 6 5 6 2 2" xfId="15437"/>
    <cellStyle name="Comma 3 6 5 6 2 2 2" xfId="31643"/>
    <cellStyle name="Comma 3 6 5 6 2 3" xfId="24136"/>
    <cellStyle name="Comma 3 6 5 6 3" xfId="9372"/>
    <cellStyle name="Comma 3 6 5 6 3 2" xfId="16813"/>
    <cellStyle name="Comma 3 6 5 6 3 2 2" xfId="33019"/>
    <cellStyle name="Comma 3 6 5 6 3 3" xfId="25578"/>
    <cellStyle name="Comma 3 6 5 6 4" xfId="11823"/>
    <cellStyle name="Comma 3 6 5 6 4 2" xfId="28029"/>
    <cellStyle name="Comma 3 6 5 6 5" xfId="17595"/>
    <cellStyle name="Comma 3 6 5 6 5 2" xfId="33727"/>
    <cellStyle name="Comma 3 6 5 6 6" xfId="20466"/>
    <cellStyle name="Comma 3 6 5 7" xfId="4685"/>
    <cellStyle name="Comma 3 6 5 7 2" xfId="8355"/>
    <cellStyle name="Comma 3 6 5 7 2 2" xfId="15862"/>
    <cellStyle name="Comma 3 6 5 7 2 2 2" xfId="32068"/>
    <cellStyle name="Comma 3 6 5 7 2 3" xfId="24561"/>
    <cellStyle name="Comma 3 6 5 7 3" xfId="8892"/>
    <cellStyle name="Comma 3 6 5 7 3 2" xfId="16395"/>
    <cellStyle name="Comma 3 6 5 7 3 2 2" xfId="32601"/>
    <cellStyle name="Comma 3 6 5 7 3 3" xfId="25098"/>
    <cellStyle name="Comma 3 6 5 7 4" xfId="12248"/>
    <cellStyle name="Comma 3 6 5 7 4 2" xfId="28454"/>
    <cellStyle name="Comma 3 6 5 7 5" xfId="17596"/>
    <cellStyle name="Comma 3 6 5 7 5 2" xfId="33728"/>
    <cellStyle name="Comma 3 6 5 7 6" xfId="20891"/>
    <cellStyle name="Comma 3 6 5 8" xfId="5113"/>
    <cellStyle name="Comma 3 6 5 8 2" xfId="8778"/>
    <cellStyle name="Comma 3 6 5 8 2 2" xfId="16285"/>
    <cellStyle name="Comma 3 6 5 8 2 2 2" xfId="32491"/>
    <cellStyle name="Comma 3 6 5 8 2 3" xfId="24984"/>
    <cellStyle name="Comma 3 6 5 8 3" xfId="12670"/>
    <cellStyle name="Comma 3 6 5 8 3 2" xfId="28876"/>
    <cellStyle name="Comma 3 6 5 8 4" xfId="21319"/>
    <cellStyle name="Comma 3 6 5 9" xfId="5784"/>
    <cellStyle name="Comma 3 6 5 9 2" xfId="13299"/>
    <cellStyle name="Comma 3 6 5 9 2 2" xfId="29505"/>
    <cellStyle name="Comma 3 6 5 9 3" xfId="21990"/>
    <cellStyle name="Comma 3 6 6" xfId="2190"/>
    <cellStyle name="Comma 3 6 6 2" xfId="3098"/>
    <cellStyle name="Comma 3 6 6 2 2" xfId="6880"/>
    <cellStyle name="Comma 3 6 6 2 2 2" xfId="14391"/>
    <cellStyle name="Comma 3 6 6 2 2 2 2" xfId="30597"/>
    <cellStyle name="Comma 3 6 6 2 2 3" xfId="23086"/>
    <cellStyle name="Comma 3 6 6 2 3" xfId="9022"/>
    <cellStyle name="Comma 3 6 6 2 3 2" xfId="16513"/>
    <cellStyle name="Comma 3 6 6 2 3 2 2" xfId="32719"/>
    <cellStyle name="Comma 3 6 6 2 3 3" xfId="25228"/>
    <cellStyle name="Comma 3 6 6 2 4" xfId="10791"/>
    <cellStyle name="Comma 3 6 6 2 4 2" xfId="26997"/>
    <cellStyle name="Comma 3 6 6 2 5" xfId="17598"/>
    <cellStyle name="Comma 3 6 6 2 5 2" xfId="33730"/>
    <cellStyle name="Comma 3 6 6 2 6" xfId="19320"/>
    <cellStyle name="Comma 3 6 6 3" xfId="6024"/>
    <cellStyle name="Comma 3 6 6 3 2" xfId="13538"/>
    <cellStyle name="Comma 3 6 6 3 2 2" xfId="29744"/>
    <cellStyle name="Comma 3 6 6 3 3" xfId="22230"/>
    <cellStyle name="Comma 3 6 6 4" xfId="5402"/>
    <cellStyle name="Comma 3 6 6 4 2" xfId="12949"/>
    <cellStyle name="Comma 3 6 6 4 2 2" xfId="29155"/>
    <cellStyle name="Comma 3 6 6 4 3" xfId="21608"/>
    <cellStyle name="Comma 3 6 6 5" xfId="9947"/>
    <cellStyle name="Comma 3 6 6 5 2" xfId="26153"/>
    <cellStyle name="Comma 3 6 6 6" xfId="17597"/>
    <cellStyle name="Comma 3 6 6 6 2" xfId="33729"/>
    <cellStyle name="Comma 3 6 6 7" xfId="18475"/>
    <cellStyle name="Comma 3 6 7" xfId="2673"/>
    <cellStyle name="Comma 3 6 7 2" xfId="6457"/>
    <cellStyle name="Comma 3 6 7 2 2" xfId="13969"/>
    <cellStyle name="Comma 3 6 7 2 2 2" xfId="30175"/>
    <cellStyle name="Comma 3 6 7 2 3" xfId="22663"/>
    <cellStyle name="Comma 3 6 7 3" xfId="5216"/>
    <cellStyle name="Comma 3 6 7 3 2" xfId="12772"/>
    <cellStyle name="Comma 3 6 7 3 2 2" xfId="28978"/>
    <cellStyle name="Comma 3 6 7 3 3" xfId="21422"/>
    <cellStyle name="Comma 3 6 7 4" xfId="10369"/>
    <cellStyle name="Comma 3 6 7 4 2" xfId="26575"/>
    <cellStyle name="Comma 3 6 7 5" xfId="17599"/>
    <cellStyle name="Comma 3 6 7 5 2" xfId="33731"/>
    <cellStyle name="Comma 3 6 7 6" xfId="18897"/>
    <cellStyle name="Comma 3 6 8" xfId="3600"/>
    <cellStyle name="Comma 3 6 8 2" xfId="7313"/>
    <cellStyle name="Comma 3 6 8 2 2" xfId="14822"/>
    <cellStyle name="Comma 3 6 8 2 2 2" xfId="31028"/>
    <cellStyle name="Comma 3 6 8 2 3" xfId="23519"/>
    <cellStyle name="Comma 3 6 8 3" xfId="9093"/>
    <cellStyle name="Comma 3 6 8 3 2" xfId="16572"/>
    <cellStyle name="Comma 3 6 8 3 2 2" xfId="32778"/>
    <cellStyle name="Comma 3 6 8 3 3" xfId="25299"/>
    <cellStyle name="Comma 3 6 8 4" xfId="11214"/>
    <cellStyle name="Comma 3 6 8 4 2" xfId="27420"/>
    <cellStyle name="Comma 3 6 8 5" xfId="17600"/>
    <cellStyle name="Comma 3 6 8 5 2" xfId="33732"/>
    <cellStyle name="Comma 3 6 8 6" xfId="19811"/>
    <cellStyle name="Comma 3 6 9" xfId="3380"/>
    <cellStyle name="Comma 3 6 9 2" xfId="5453"/>
    <cellStyle name="Comma 3 6 9 2 2" xfId="21659"/>
    <cellStyle name="Comma 3 6 9 3" xfId="17601"/>
    <cellStyle name="Comma 3 6 9 3 2" xfId="33733"/>
    <cellStyle name="Comma 3 6 9 4" xfId="19599"/>
    <cellStyle name="Comma 3 7" xfId="1612"/>
    <cellStyle name="Comma 3 7 10" xfId="4075"/>
    <cellStyle name="Comma 3 7 10 2" xfId="7745"/>
    <cellStyle name="Comma 3 7 10 2 2" xfId="15252"/>
    <cellStyle name="Comma 3 7 10 2 2 2" xfId="31458"/>
    <cellStyle name="Comma 3 7 10 2 3" xfId="23951"/>
    <cellStyle name="Comma 3 7 10 3" xfId="9198"/>
    <cellStyle name="Comma 3 7 10 3 2" xfId="16668"/>
    <cellStyle name="Comma 3 7 10 3 2 2" xfId="32874"/>
    <cellStyle name="Comma 3 7 10 3 3" xfId="25404"/>
    <cellStyle name="Comma 3 7 10 4" xfId="11638"/>
    <cellStyle name="Comma 3 7 10 4 2" xfId="27844"/>
    <cellStyle name="Comma 3 7 10 5" xfId="17603"/>
    <cellStyle name="Comma 3 7 10 5 2" xfId="33735"/>
    <cellStyle name="Comma 3 7 10 6" xfId="20281"/>
    <cellStyle name="Comma 3 7 11" xfId="4500"/>
    <cellStyle name="Comma 3 7 11 2" xfId="8170"/>
    <cellStyle name="Comma 3 7 11 2 2" xfId="15677"/>
    <cellStyle name="Comma 3 7 11 2 2 2" xfId="31883"/>
    <cellStyle name="Comma 3 7 11 2 3" xfId="24376"/>
    <cellStyle name="Comma 3 7 11 3" xfId="9048"/>
    <cellStyle name="Comma 3 7 11 3 2" xfId="16534"/>
    <cellStyle name="Comma 3 7 11 3 2 2" xfId="32740"/>
    <cellStyle name="Comma 3 7 11 3 3" xfId="25254"/>
    <cellStyle name="Comma 3 7 11 4" xfId="12063"/>
    <cellStyle name="Comma 3 7 11 4 2" xfId="28269"/>
    <cellStyle name="Comma 3 7 11 5" xfId="17604"/>
    <cellStyle name="Comma 3 7 11 5 2" xfId="33736"/>
    <cellStyle name="Comma 3 7 11 6" xfId="20706"/>
    <cellStyle name="Comma 3 7 12" xfId="4927"/>
    <cellStyle name="Comma 3 7 12 2" xfId="8593"/>
    <cellStyle name="Comma 3 7 12 2 2" xfId="16100"/>
    <cellStyle name="Comma 3 7 12 2 2 2" xfId="32306"/>
    <cellStyle name="Comma 3 7 12 2 3" xfId="24799"/>
    <cellStyle name="Comma 3 7 12 3" xfId="12485"/>
    <cellStyle name="Comma 3 7 12 3 2" xfId="28691"/>
    <cellStyle name="Comma 3 7 12 4" xfId="21133"/>
    <cellStyle name="Comma 3 7 13" xfId="5573"/>
    <cellStyle name="Comma 3 7 13 2" xfId="13090"/>
    <cellStyle name="Comma 3 7 13 2 2" xfId="29296"/>
    <cellStyle name="Comma 3 7 13 3" xfId="21779"/>
    <cellStyle name="Comma 3 7 14" xfId="9526"/>
    <cellStyle name="Comma 3 7 14 2" xfId="25732"/>
    <cellStyle name="Comma 3 7 15" xfId="17602"/>
    <cellStyle name="Comma 3 7 15 2" xfId="33734"/>
    <cellStyle name="Comma 3 7 16" xfId="18051"/>
    <cellStyle name="Comma 3 7 2" xfId="1743"/>
    <cellStyle name="Comma 3 7 2 10" xfId="5612"/>
    <cellStyle name="Comma 3 7 2 10 2" xfId="13127"/>
    <cellStyle name="Comma 3 7 2 10 2 2" xfId="29333"/>
    <cellStyle name="Comma 3 7 2 10 3" xfId="21818"/>
    <cellStyle name="Comma 3 7 2 11" xfId="9540"/>
    <cellStyle name="Comma 3 7 2 11 2" xfId="25746"/>
    <cellStyle name="Comma 3 7 2 12" xfId="17605"/>
    <cellStyle name="Comma 3 7 2 12 2" xfId="33737"/>
    <cellStyle name="Comma 3 7 2 13" xfId="18065"/>
    <cellStyle name="Comma 3 7 2 2" xfId="1932"/>
    <cellStyle name="Comma 3 7 2 2 10" xfId="9712"/>
    <cellStyle name="Comma 3 7 2 2 10 2" xfId="25918"/>
    <cellStyle name="Comma 3 7 2 2 11" xfId="17606"/>
    <cellStyle name="Comma 3 7 2 2 11 2" xfId="33738"/>
    <cellStyle name="Comma 3 7 2 2 12" xfId="18238"/>
    <cellStyle name="Comma 3 7 2 2 2" xfId="2439"/>
    <cellStyle name="Comma 3 7 2 2 2 2" xfId="3286"/>
    <cellStyle name="Comma 3 7 2 2 2 2 2" xfId="7068"/>
    <cellStyle name="Comma 3 7 2 2 2 2 2 2" xfId="14579"/>
    <cellStyle name="Comma 3 7 2 2 2 2 2 2 2" xfId="30785"/>
    <cellStyle name="Comma 3 7 2 2 2 2 2 3" xfId="23274"/>
    <cellStyle name="Comma 3 7 2 2 2 2 3" xfId="9149"/>
    <cellStyle name="Comma 3 7 2 2 2 2 3 2" xfId="16624"/>
    <cellStyle name="Comma 3 7 2 2 2 2 3 2 2" xfId="32830"/>
    <cellStyle name="Comma 3 7 2 2 2 2 3 3" xfId="25355"/>
    <cellStyle name="Comma 3 7 2 2 2 2 4" xfId="10979"/>
    <cellStyle name="Comma 3 7 2 2 2 2 4 2" xfId="27185"/>
    <cellStyle name="Comma 3 7 2 2 2 2 5" xfId="17608"/>
    <cellStyle name="Comma 3 7 2 2 2 2 5 2" xfId="33740"/>
    <cellStyle name="Comma 3 7 2 2 2 2 6" xfId="19508"/>
    <cellStyle name="Comma 3 7 2 2 2 3" xfId="6223"/>
    <cellStyle name="Comma 3 7 2 2 2 3 2" xfId="13735"/>
    <cellStyle name="Comma 3 7 2 2 2 3 2 2" xfId="29941"/>
    <cellStyle name="Comma 3 7 2 2 2 3 3" xfId="22429"/>
    <cellStyle name="Comma 3 7 2 2 2 4" xfId="5435"/>
    <cellStyle name="Comma 3 7 2 2 2 4 2" xfId="12978"/>
    <cellStyle name="Comma 3 7 2 2 2 4 2 2" xfId="29184"/>
    <cellStyle name="Comma 3 7 2 2 2 4 3" xfId="21641"/>
    <cellStyle name="Comma 3 7 2 2 2 5" xfId="10135"/>
    <cellStyle name="Comma 3 7 2 2 2 5 2" xfId="26341"/>
    <cellStyle name="Comma 3 7 2 2 2 6" xfId="17607"/>
    <cellStyle name="Comma 3 7 2 2 2 6 2" xfId="33739"/>
    <cellStyle name="Comma 3 7 2 2 2 7" xfId="18663"/>
    <cellStyle name="Comma 3 7 2 2 3" xfId="2861"/>
    <cellStyle name="Comma 3 7 2 2 3 2" xfId="6645"/>
    <cellStyle name="Comma 3 7 2 2 3 2 2" xfId="14157"/>
    <cellStyle name="Comma 3 7 2 2 3 2 2 2" xfId="30363"/>
    <cellStyle name="Comma 3 7 2 2 3 2 3" xfId="22851"/>
    <cellStyle name="Comma 3 7 2 2 3 3" xfId="9008"/>
    <cellStyle name="Comma 3 7 2 2 3 3 2" xfId="16499"/>
    <cellStyle name="Comma 3 7 2 2 3 3 2 2" xfId="32705"/>
    <cellStyle name="Comma 3 7 2 2 3 3 3" xfId="25214"/>
    <cellStyle name="Comma 3 7 2 2 3 4" xfId="10557"/>
    <cellStyle name="Comma 3 7 2 2 3 4 2" xfId="26763"/>
    <cellStyle name="Comma 3 7 2 2 3 5" xfId="17609"/>
    <cellStyle name="Comma 3 7 2 2 3 5 2" xfId="33741"/>
    <cellStyle name="Comma 3 7 2 2 3 6" xfId="19085"/>
    <cellStyle name="Comma 3 7 2 2 4" xfId="3792"/>
    <cellStyle name="Comma 3 7 2 2 4 2" xfId="7502"/>
    <cellStyle name="Comma 3 7 2 2 4 2 2" xfId="15011"/>
    <cellStyle name="Comma 3 7 2 2 4 2 2 2" xfId="31217"/>
    <cellStyle name="Comma 3 7 2 2 4 2 3" xfId="23708"/>
    <cellStyle name="Comma 3 7 2 2 4 3" xfId="9235"/>
    <cellStyle name="Comma 3 7 2 2 4 3 2" xfId="16697"/>
    <cellStyle name="Comma 3 7 2 2 4 3 2 2" xfId="32903"/>
    <cellStyle name="Comma 3 7 2 2 4 3 3" xfId="25441"/>
    <cellStyle name="Comma 3 7 2 2 4 4" xfId="11402"/>
    <cellStyle name="Comma 3 7 2 2 4 4 2" xfId="27608"/>
    <cellStyle name="Comma 3 7 2 2 4 5" xfId="17610"/>
    <cellStyle name="Comma 3 7 2 2 4 5 2" xfId="33742"/>
    <cellStyle name="Comma 3 7 2 2 4 6" xfId="20003"/>
    <cellStyle name="Comma 3 7 2 2 5" xfId="3880"/>
    <cellStyle name="Comma 3 7 2 2 5 2" xfId="5520"/>
    <cellStyle name="Comma 3 7 2 2 5 2 2" xfId="21726"/>
    <cellStyle name="Comma 3 7 2 2 5 3" xfId="17611"/>
    <cellStyle name="Comma 3 7 2 2 5 3 2" xfId="33743"/>
    <cellStyle name="Comma 3 7 2 2 5 4" xfId="20091"/>
    <cellStyle name="Comma 3 7 2 2 6" xfId="4261"/>
    <cellStyle name="Comma 3 7 2 2 6 2" xfId="7931"/>
    <cellStyle name="Comma 3 7 2 2 6 2 2" xfId="15438"/>
    <cellStyle name="Comma 3 7 2 2 6 2 2 2" xfId="31644"/>
    <cellStyle name="Comma 3 7 2 2 6 2 3" xfId="24137"/>
    <cellStyle name="Comma 3 7 2 2 6 3" xfId="9337"/>
    <cellStyle name="Comma 3 7 2 2 6 3 2" xfId="16780"/>
    <cellStyle name="Comma 3 7 2 2 6 3 2 2" xfId="32986"/>
    <cellStyle name="Comma 3 7 2 2 6 3 3" xfId="25543"/>
    <cellStyle name="Comma 3 7 2 2 6 4" xfId="11824"/>
    <cellStyle name="Comma 3 7 2 2 6 4 2" xfId="28030"/>
    <cellStyle name="Comma 3 7 2 2 6 5" xfId="17612"/>
    <cellStyle name="Comma 3 7 2 2 6 5 2" xfId="33744"/>
    <cellStyle name="Comma 3 7 2 2 6 6" xfId="20467"/>
    <cellStyle name="Comma 3 7 2 2 7" xfId="4686"/>
    <cellStyle name="Comma 3 7 2 2 7 2" xfId="8356"/>
    <cellStyle name="Comma 3 7 2 2 7 2 2" xfId="15863"/>
    <cellStyle name="Comma 3 7 2 2 7 2 2 2" xfId="32069"/>
    <cellStyle name="Comma 3 7 2 2 7 2 3" xfId="24562"/>
    <cellStyle name="Comma 3 7 2 2 7 3" xfId="5512"/>
    <cellStyle name="Comma 3 7 2 2 7 3 2" xfId="13041"/>
    <cellStyle name="Comma 3 7 2 2 7 3 2 2" xfId="29247"/>
    <cellStyle name="Comma 3 7 2 2 7 3 3" xfId="21718"/>
    <cellStyle name="Comma 3 7 2 2 7 4" xfId="12249"/>
    <cellStyle name="Comma 3 7 2 2 7 4 2" xfId="28455"/>
    <cellStyle name="Comma 3 7 2 2 7 5" xfId="17613"/>
    <cellStyle name="Comma 3 7 2 2 7 5 2" xfId="33745"/>
    <cellStyle name="Comma 3 7 2 2 7 6" xfId="20892"/>
    <cellStyle name="Comma 3 7 2 2 8" xfId="5114"/>
    <cellStyle name="Comma 3 7 2 2 8 2" xfId="8779"/>
    <cellStyle name="Comma 3 7 2 2 8 2 2" xfId="16286"/>
    <cellStyle name="Comma 3 7 2 2 8 2 2 2" xfId="32492"/>
    <cellStyle name="Comma 3 7 2 2 8 2 3" xfId="24985"/>
    <cellStyle name="Comma 3 7 2 2 8 3" xfId="12671"/>
    <cellStyle name="Comma 3 7 2 2 8 3 2" xfId="28877"/>
    <cellStyle name="Comma 3 7 2 2 8 4" xfId="21320"/>
    <cellStyle name="Comma 3 7 2 2 9" xfId="5785"/>
    <cellStyle name="Comma 3 7 2 2 9 2" xfId="13300"/>
    <cellStyle name="Comma 3 7 2 2 9 2 2" xfId="29506"/>
    <cellStyle name="Comma 3 7 2 2 9 3" xfId="21991"/>
    <cellStyle name="Comma 3 7 2 3" xfId="2263"/>
    <cellStyle name="Comma 3 7 2 3 2" xfId="3114"/>
    <cellStyle name="Comma 3 7 2 3 2 2" xfId="6896"/>
    <cellStyle name="Comma 3 7 2 3 2 2 2" xfId="14407"/>
    <cellStyle name="Comma 3 7 2 3 2 2 2 2" xfId="30613"/>
    <cellStyle name="Comma 3 7 2 3 2 2 3" xfId="23102"/>
    <cellStyle name="Comma 3 7 2 3 2 3" xfId="5587"/>
    <cellStyle name="Comma 3 7 2 3 2 3 2" xfId="13103"/>
    <cellStyle name="Comma 3 7 2 3 2 3 2 2" xfId="29309"/>
    <cellStyle name="Comma 3 7 2 3 2 3 3" xfId="21793"/>
    <cellStyle name="Comma 3 7 2 3 2 4" xfId="10807"/>
    <cellStyle name="Comma 3 7 2 3 2 4 2" xfId="27013"/>
    <cellStyle name="Comma 3 7 2 3 2 5" xfId="17615"/>
    <cellStyle name="Comma 3 7 2 3 2 5 2" xfId="33747"/>
    <cellStyle name="Comma 3 7 2 3 2 6" xfId="19336"/>
    <cellStyle name="Comma 3 7 2 3 3" xfId="6051"/>
    <cellStyle name="Comma 3 7 2 3 3 2" xfId="13563"/>
    <cellStyle name="Comma 3 7 2 3 3 2 2" xfId="29769"/>
    <cellStyle name="Comma 3 7 2 3 3 3" xfId="22257"/>
    <cellStyle name="Comma 3 7 2 3 4" xfId="5423"/>
    <cellStyle name="Comma 3 7 2 3 4 2" xfId="12967"/>
    <cellStyle name="Comma 3 7 2 3 4 2 2" xfId="29173"/>
    <cellStyle name="Comma 3 7 2 3 4 3" xfId="21629"/>
    <cellStyle name="Comma 3 7 2 3 5" xfId="9963"/>
    <cellStyle name="Comma 3 7 2 3 5 2" xfId="26169"/>
    <cellStyle name="Comma 3 7 2 3 6" xfId="17614"/>
    <cellStyle name="Comma 3 7 2 3 6 2" xfId="33746"/>
    <cellStyle name="Comma 3 7 2 3 7" xfId="18491"/>
    <cellStyle name="Comma 3 7 2 4" xfId="2689"/>
    <cellStyle name="Comma 3 7 2 4 2" xfId="6473"/>
    <cellStyle name="Comma 3 7 2 4 2 2" xfId="13985"/>
    <cellStyle name="Comma 3 7 2 4 2 2 2" xfId="30191"/>
    <cellStyle name="Comma 3 7 2 4 2 3" xfId="22679"/>
    <cellStyle name="Comma 3 7 2 4 3" xfId="5516"/>
    <cellStyle name="Comma 3 7 2 4 3 2" xfId="13044"/>
    <cellStyle name="Comma 3 7 2 4 3 2 2" xfId="29250"/>
    <cellStyle name="Comma 3 7 2 4 3 3" xfId="21722"/>
    <cellStyle name="Comma 3 7 2 4 4" xfId="10385"/>
    <cellStyle name="Comma 3 7 2 4 4 2" xfId="26591"/>
    <cellStyle name="Comma 3 7 2 4 5" xfId="17616"/>
    <cellStyle name="Comma 3 7 2 4 5 2" xfId="33748"/>
    <cellStyle name="Comma 3 7 2 4 6" xfId="18913"/>
    <cellStyle name="Comma 3 7 2 5" xfId="3619"/>
    <cellStyle name="Comma 3 7 2 5 2" xfId="7329"/>
    <cellStyle name="Comma 3 7 2 5 2 2" xfId="14838"/>
    <cellStyle name="Comma 3 7 2 5 2 2 2" xfId="31044"/>
    <cellStyle name="Comma 3 7 2 5 2 3" xfId="23535"/>
    <cellStyle name="Comma 3 7 2 5 3" xfId="9123"/>
    <cellStyle name="Comma 3 7 2 5 3 2" xfId="16601"/>
    <cellStyle name="Comma 3 7 2 5 3 2 2" xfId="32807"/>
    <cellStyle name="Comma 3 7 2 5 3 3" xfId="25329"/>
    <cellStyle name="Comma 3 7 2 5 4" xfId="11230"/>
    <cellStyle name="Comma 3 7 2 5 4 2" xfId="27436"/>
    <cellStyle name="Comma 3 7 2 5 5" xfId="17617"/>
    <cellStyle name="Comma 3 7 2 5 5 2" xfId="33749"/>
    <cellStyle name="Comma 3 7 2 5 6" xfId="19830"/>
    <cellStyle name="Comma 3 7 2 6" xfId="3394"/>
    <cellStyle name="Comma 3 7 2 6 2" xfId="9177"/>
    <cellStyle name="Comma 3 7 2 6 2 2" xfId="25383"/>
    <cellStyle name="Comma 3 7 2 6 3" xfId="17618"/>
    <cellStyle name="Comma 3 7 2 6 3 2" xfId="33750"/>
    <cellStyle name="Comma 3 7 2 6 4" xfId="19612"/>
    <cellStyle name="Comma 3 7 2 7" xfId="4089"/>
    <cellStyle name="Comma 3 7 2 7 2" xfId="7759"/>
    <cellStyle name="Comma 3 7 2 7 2 2" xfId="15266"/>
    <cellStyle name="Comma 3 7 2 7 2 2 2" xfId="31472"/>
    <cellStyle name="Comma 3 7 2 7 2 3" xfId="23965"/>
    <cellStyle name="Comma 3 7 2 7 3" xfId="9214"/>
    <cellStyle name="Comma 3 7 2 7 3 2" xfId="16680"/>
    <cellStyle name="Comma 3 7 2 7 3 2 2" xfId="32886"/>
    <cellStyle name="Comma 3 7 2 7 3 3" xfId="25420"/>
    <cellStyle name="Comma 3 7 2 7 4" xfId="11652"/>
    <cellStyle name="Comma 3 7 2 7 4 2" xfId="27858"/>
    <cellStyle name="Comma 3 7 2 7 5" xfId="17619"/>
    <cellStyle name="Comma 3 7 2 7 5 2" xfId="33751"/>
    <cellStyle name="Comma 3 7 2 7 6" xfId="20295"/>
    <cellStyle name="Comma 3 7 2 8" xfId="4514"/>
    <cellStyle name="Comma 3 7 2 8 2" xfId="8184"/>
    <cellStyle name="Comma 3 7 2 8 2 2" xfId="15691"/>
    <cellStyle name="Comma 3 7 2 8 2 2 2" xfId="31897"/>
    <cellStyle name="Comma 3 7 2 8 2 3" xfId="24390"/>
    <cellStyle name="Comma 3 7 2 8 3" xfId="7588"/>
    <cellStyle name="Comma 3 7 2 8 3 2" xfId="15096"/>
    <cellStyle name="Comma 3 7 2 8 3 2 2" xfId="31302"/>
    <cellStyle name="Comma 3 7 2 8 3 3" xfId="23794"/>
    <cellStyle name="Comma 3 7 2 8 4" xfId="12077"/>
    <cellStyle name="Comma 3 7 2 8 4 2" xfId="28283"/>
    <cellStyle name="Comma 3 7 2 8 5" xfId="17620"/>
    <cellStyle name="Comma 3 7 2 8 5 2" xfId="33752"/>
    <cellStyle name="Comma 3 7 2 8 6" xfId="20720"/>
    <cellStyle name="Comma 3 7 2 9" xfId="4941"/>
    <cellStyle name="Comma 3 7 2 9 2" xfId="8607"/>
    <cellStyle name="Comma 3 7 2 9 2 2" xfId="16114"/>
    <cellStyle name="Comma 3 7 2 9 2 2 2" xfId="32320"/>
    <cellStyle name="Comma 3 7 2 9 2 3" xfId="24813"/>
    <cellStyle name="Comma 3 7 2 9 3" xfId="12499"/>
    <cellStyle name="Comma 3 7 2 9 3 2" xfId="28705"/>
    <cellStyle name="Comma 3 7 2 9 4" xfId="21147"/>
    <cellStyle name="Comma 3 7 3" xfId="1761"/>
    <cellStyle name="Comma 3 7 3 10" xfId="5626"/>
    <cellStyle name="Comma 3 7 3 10 2" xfId="13141"/>
    <cellStyle name="Comma 3 7 3 10 2 2" xfId="29347"/>
    <cellStyle name="Comma 3 7 3 10 3" xfId="21832"/>
    <cellStyle name="Comma 3 7 3 11" xfId="9554"/>
    <cellStyle name="Comma 3 7 3 11 2" xfId="25760"/>
    <cellStyle name="Comma 3 7 3 12" xfId="17621"/>
    <cellStyle name="Comma 3 7 3 12 2" xfId="33753"/>
    <cellStyle name="Comma 3 7 3 13" xfId="18079"/>
    <cellStyle name="Comma 3 7 3 2" xfId="1933"/>
    <cellStyle name="Comma 3 7 3 2 10" xfId="9713"/>
    <cellStyle name="Comma 3 7 3 2 10 2" xfId="25919"/>
    <cellStyle name="Comma 3 7 3 2 11" xfId="17622"/>
    <cellStyle name="Comma 3 7 3 2 11 2" xfId="33754"/>
    <cellStyle name="Comma 3 7 3 2 12" xfId="18239"/>
    <cellStyle name="Comma 3 7 3 2 2" xfId="2440"/>
    <cellStyle name="Comma 3 7 3 2 2 2" xfId="3287"/>
    <cellStyle name="Comma 3 7 3 2 2 2 2" xfId="7069"/>
    <cellStyle name="Comma 3 7 3 2 2 2 2 2" xfId="14580"/>
    <cellStyle name="Comma 3 7 3 2 2 2 2 2 2" xfId="30786"/>
    <cellStyle name="Comma 3 7 3 2 2 2 2 3" xfId="23275"/>
    <cellStyle name="Comma 3 7 3 2 2 2 3" xfId="9014"/>
    <cellStyle name="Comma 3 7 3 2 2 2 3 2" xfId="16505"/>
    <cellStyle name="Comma 3 7 3 2 2 2 3 2 2" xfId="32711"/>
    <cellStyle name="Comma 3 7 3 2 2 2 3 3" xfId="25220"/>
    <cellStyle name="Comma 3 7 3 2 2 2 4" xfId="10980"/>
    <cellStyle name="Comma 3 7 3 2 2 2 4 2" xfId="27186"/>
    <cellStyle name="Comma 3 7 3 2 2 2 5" xfId="17624"/>
    <cellStyle name="Comma 3 7 3 2 2 2 5 2" xfId="33756"/>
    <cellStyle name="Comma 3 7 3 2 2 2 6" xfId="19509"/>
    <cellStyle name="Comma 3 7 3 2 2 3" xfId="6224"/>
    <cellStyle name="Comma 3 7 3 2 2 3 2" xfId="13736"/>
    <cellStyle name="Comma 3 7 3 2 2 3 2 2" xfId="29942"/>
    <cellStyle name="Comma 3 7 3 2 2 3 3" xfId="22430"/>
    <cellStyle name="Comma 3 7 3 2 2 4" xfId="5215"/>
    <cellStyle name="Comma 3 7 3 2 2 4 2" xfId="12771"/>
    <cellStyle name="Comma 3 7 3 2 2 4 2 2" xfId="28977"/>
    <cellStyle name="Comma 3 7 3 2 2 4 3" xfId="21421"/>
    <cellStyle name="Comma 3 7 3 2 2 5" xfId="10136"/>
    <cellStyle name="Comma 3 7 3 2 2 5 2" xfId="26342"/>
    <cellStyle name="Comma 3 7 3 2 2 6" xfId="17623"/>
    <cellStyle name="Comma 3 7 3 2 2 6 2" xfId="33755"/>
    <cellStyle name="Comma 3 7 3 2 2 7" xfId="18664"/>
    <cellStyle name="Comma 3 7 3 2 3" xfId="2862"/>
    <cellStyle name="Comma 3 7 3 2 3 2" xfId="6646"/>
    <cellStyle name="Comma 3 7 3 2 3 2 2" xfId="14158"/>
    <cellStyle name="Comma 3 7 3 2 3 2 2 2" xfId="30364"/>
    <cellStyle name="Comma 3 7 3 2 3 2 3" xfId="22852"/>
    <cellStyle name="Comma 3 7 3 2 3 3" xfId="5422"/>
    <cellStyle name="Comma 3 7 3 2 3 3 2" xfId="12966"/>
    <cellStyle name="Comma 3 7 3 2 3 3 2 2" xfId="29172"/>
    <cellStyle name="Comma 3 7 3 2 3 3 3" xfId="21628"/>
    <cellStyle name="Comma 3 7 3 2 3 4" xfId="10558"/>
    <cellStyle name="Comma 3 7 3 2 3 4 2" xfId="26764"/>
    <cellStyle name="Comma 3 7 3 2 3 5" xfId="17625"/>
    <cellStyle name="Comma 3 7 3 2 3 5 2" xfId="33757"/>
    <cellStyle name="Comma 3 7 3 2 3 6" xfId="19086"/>
    <cellStyle name="Comma 3 7 3 2 4" xfId="3793"/>
    <cellStyle name="Comma 3 7 3 2 4 2" xfId="7503"/>
    <cellStyle name="Comma 3 7 3 2 4 2 2" xfId="15012"/>
    <cellStyle name="Comma 3 7 3 2 4 2 2 2" xfId="31218"/>
    <cellStyle name="Comma 3 7 3 2 4 2 3" xfId="23709"/>
    <cellStyle name="Comma 3 7 3 2 4 3" xfId="5210"/>
    <cellStyle name="Comma 3 7 3 2 4 3 2" xfId="12766"/>
    <cellStyle name="Comma 3 7 3 2 4 3 2 2" xfId="28972"/>
    <cellStyle name="Comma 3 7 3 2 4 3 3" xfId="21416"/>
    <cellStyle name="Comma 3 7 3 2 4 4" xfId="11403"/>
    <cellStyle name="Comma 3 7 3 2 4 4 2" xfId="27609"/>
    <cellStyle name="Comma 3 7 3 2 4 5" xfId="17626"/>
    <cellStyle name="Comma 3 7 3 2 4 5 2" xfId="33758"/>
    <cellStyle name="Comma 3 7 3 2 4 6" xfId="20004"/>
    <cellStyle name="Comma 3 7 3 2 5" xfId="3884"/>
    <cellStyle name="Comma 3 7 3 2 5 2" xfId="8914"/>
    <cellStyle name="Comma 3 7 3 2 5 2 2" xfId="25120"/>
    <cellStyle name="Comma 3 7 3 2 5 3" xfId="17627"/>
    <cellStyle name="Comma 3 7 3 2 5 3 2" xfId="33759"/>
    <cellStyle name="Comma 3 7 3 2 5 4" xfId="20095"/>
    <cellStyle name="Comma 3 7 3 2 6" xfId="4262"/>
    <cellStyle name="Comma 3 7 3 2 6 2" xfId="7932"/>
    <cellStyle name="Comma 3 7 3 2 6 2 2" xfId="15439"/>
    <cellStyle name="Comma 3 7 3 2 6 2 2 2" xfId="31645"/>
    <cellStyle name="Comma 3 7 3 2 6 2 3" xfId="24138"/>
    <cellStyle name="Comma 3 7 3 2 6 3" xfId="5275"/>
    <cellStyle name="Comma 3 7 3 2 6 3 2" xfId="12824"/>
    <cellStyle name="Comma 3 7 3 2 6 3 2 2" xfId="29030"/>
    <cellStyle name="Comma 3 7 3 2 6 3 3" xfId="21481"/>
    <cellStyle name="Comma 3 7 3 2 6 4" xfId="11825"/>
    <cellStyle name="Comma 3 7 3 2 6 4 2" xfId="28031"/>
    <cellStyle name="Comma 3 7 3 2 6 5" xfId="17628"/>
    <cellStyle name="Comma 3 7 3 2 6 5 2" xfId="33760"/>
    <cellStyle name="Comma 3 7 3 2 6 6" xfId="20468"/>
    <cellStyle name="Comma 3 7 3 2 7" xfId="4687"/>
    <cellStyle name="Comma 3 7 3 2 7 2" xfId="8357"/>
    <cellStyle name="Comma 3 7 3 2 7 2 2" xfId="15864"/>
    <cellStyle name="Comma 3 7 3 2 7 2 2 2" xfId="32070"/>
    <cellStyle name="Comma 3 7 3 2 7 2 3" xfId="24563"/>
    <cellStyle name="Comma 3 7 3 2 7 3" xfId="8896"/>
    <cellStyle name="Comma 3 7 3 2 7 3 2" xfId="16399"/>
    <cellStyle name="Comma 3 7 3 2 7 3 2 2" xfId="32605"/>
    <cellStyle name="Comma 3 7 3 2 7 3 3" xfId="25102"/>
    <cellStyle name="Comma 3 7 3 2 7 4" xfId="12250"/>
    <cellStyle name="Comma 3 7 3 2 7 4 2" xfId="28456"/>
    <cellStyle name="Comma 3 7 3 2 7 5" xfId="17629"/>
    <cellStyle name="Comma 3 7 3 2 7 5 2" xfId="33761"/>
    <cellStyle name="Comma 3 7 3 2 7 6" xfId="20893"/>
    <cellStyle name="Comma 3 7 3 2 8" xfId="5115"/>
    <cellStyle name="Comma 3 7 3 2 8 2" xfId="8780"/>
    <cellStyle name="Comma 3 7 3 2 8 2 2" xfId="16287"/>
    <cellStyle name="Comma 3 7 3 2 8 2 2 2" xfId="32493"/>
    <cellStyle name="Comma 3 7 3 2 8 2 3" xfId="24986"/>
    <cellStyle name="Comma 3 7 3 2 8 3" xfId="12672"/>
    <cellStyle name="Comma 3 7 3 2 8 3 2" xfId="28878"/>
    <cellStyle name="Comma 3 7 3 2 8 4" xfId="21321"/>
    <cellStyle name="Comma 3 7 3 2 9" xfId="5786"/>
    <cellStyle name="Comma 3 7 3 2 9 2" xfId="13301"/>
    <cellStyle name="Comma 3 7 3 2 9 2 2" xfId="29507"/>
    <cellStyle name="Comma 3 7 3 2 9 3" xfId="21992"/>
    <cellStyle name="Comma 3 7 3 3" xfId="2279"/>
    <cellStyle name="Comma 3 7 3 3 2" xfId="3128"/>
    <cellStyle name="Comma 3 7 3 3 2 2" xfId="6910"/>
    <cellStyle name="Comma 3 7 3 3 2 2 2" xfId="14421"/>
    <cellStyle name="Comma 3 7 3 3 2 2 2 2" xfId="30627"/>
    <cellStyle name="Comma 3 7 3 3 2 2 3" xfId="23116"/>
    <cellStyle name="Comma 3 7 3 3 2 3" xfId="8894"/>
    <cellStyle name="Comma 3 7 3 3 2 3 2" xfId="16397"/>
    <cellStyle name="Comma 3 7 3 3 2 3 2 2" xfId="32603"/>
    <cellStyle name="Comma 3 7 3 3 2 3 3" xfId="25100"/>
    <cellStyle name="Comma 3 7 3 3 2 4" xfId="10821"/>
    <cellStyle name="Comma 3 7 3 3 2 4 2" xfId="27027"/>
    <cellStyle name="Comma 3 7 3 3 2 5" xfId="17631"/>
    <cellStyle name="Comma 3 7 3 3 2 5 2" xfId="33763"/>
    <cellStyle name="Comma 3 7 3 3 2 6" xfId="19350"/>
    <cellStyle name="Comma 3 7 3 3 3" xfId="6065"/>
    <cellStyle name="Comma 3 7 3 3 3 2" xfId="13577"/>
    <cellStyle name="Comma 3 7 3 3 3 2 2" xfId="29783"/>
    <cellStyle name="Comma 3 7 3 3 3 3" xfId="22271"/>
    <cellStyle name="Comma 3 7 3 3 4" xfId="9053"/>
    <cellStyle name="Comma 3 7 3 3 4 2" xfId="16538"/>
    <cellStyle name="Comma 3 7 3 3 4 2 2" xfId="32744"/>
    <cellStyle name="Comma 3 7 3 3 4 3" xfId="25259"/>
    <cellStyle name="Comma 3 7 3 3 5" xfId="9977"/>
    <cellStyle name="Comma 3 7 3 3 5 2" xfId="26183"/>
    <cellStyle name="Comma 3 7 3 3 6" xfId="17630"/>
    <cellStyle name="Comma 3 7 3 3 6 2" xfId="33762"/>
    <cellStyle name="Comma 3 7 3 3 7" xfId="18505"/>
    <cellStyle name="Comma 3 7 3 4" xfId="2703"/>
    <cellStyle name="Comma 3 7 3 4 2" xfId="6487"/>
    <cellStyle name="Comma 3 7 3 4 2 2" xfId="13999"/>
    <cellStyle name="Comma 3 7 3 4 2 2 2" xfId="30205"/>
    <cellStyle name="Comma 3 7 3 4 2 3" xfId="22693"/>
    <cellStyle name="Comma 3 7 3 4 3" xfId="8955"/>
    <cellStyle name="Comma 3 7 3 4 3 2" xfId="16450"/>
    <cellStyle name="Comma 3 7 3 4 3 2 2" xfId="32656"/>
    <cellStyle name="Comma 3 7 3 4 3 3" xfId="25161"/>
    <cellStyle name="Comma 3 7 3 4 4" xfId="10399"/>
    <cellStyle name="Comma 3 7 3 4 4 2" xfId="26605"/>
    <cellStyle name="Comma 3 7 3 4 5" xfId="17632"/>
    <cellStyle name="Comma 3 7 3 4 5 2" xfId="33764"/>
    <cellStyle name="Comma 3 7 3 4 6" xfId="18927"/>
    <cellStyle name="Comma 3 7 3 5" xfId="3633"/>
    <cellStyle name="Comma 3 7 3 5 2" xfId="7343"/>
    <cellStyle name="Comma 3 7 3 5 2 2" xfId="14852"/>
    <cellStyle name="Comma 3 7 3 5 2 2 2" xfId="31058"/>
    <cellStyle name="Comma 3 7 3 5 2 3" xfId="23549"/>
    <cellStyle name="Comma 3 7 3 5 3" xfId="5477"/>
    <cellStyle name="Comma 3 7 3 5 3 2" xfId="13015"/>
    <cellStyle name="Comma 3 7 3 5 3 2 2" xfId="29221"/>
    <cellStyle name="Comma 3 7 3 5 3 3" xfId="21683"/>
    <cellStyle name="Comma 3 7 3 5 4" xfId="11244"/>
    <cellStyle name="Comma 3 7 3 5 4 2" xfId="27450"/>
    <cellStyle name="Comma 3 7 3 5 5" xfId="17633"/>
    <cellStyle name="Comma 3 7 3 5 5 2" xfId="33765"/>
    <cellStyle name="Comma 3 7 3 5 6" xfId="19844"/>
    <cellStyle name="Comma 3 7 3 6" xfId="3910"/>
    <cellStyle name="Comma 3 7 3 6 2" xfId="5417"/>
    <cellStyle name="Comma 3 7 3 6 2 2" xfId="21623"/>
    <cellStyle name="Comma 3 7 3 6 3" xfId="17634"/>
    <cellStyle name="Comma 3 7 3 6 3 2" xfId="33766"/>
    <cellStyle name="Comma 3 7 3 6 4" xfId="20119"/>
    <cellStyle name="Comma 3 7 3 7" xfId="4103"/>
    <cellStyle name="Comma 3 7 3 7 2" xfId="7773"/>
    <cellStyle name="Comma 3 7 3 7 2 2" xfId="15280"/>
    <cellStyle name="Comma 3 7 3 7 2 2 2" xfId="31486"/>
    <cellStyle name="Comma 3 7 3 7 2 3" xfId="23979"/>
    <cellStyle name="Comma 3 7 3 7 3" xfId="5403"/>
    <cellStyle name="Comma 3 7 3 7 3 2" xfId="12950"/>
    <cellStyle name="Comma 3 7 3 7 3 2 2" xfId="29156"/>
    <cellStyle name="Comma 3 7 3 7 3 3" xfId="21609"/>
    <cellStyle name="Comma 3 7 3 7 4" xfId="11666"/>
    <cellStyle name="Comma 3 7 3 7 4 2" xfId="27872"/>
    <cellStyle name="Comma 3 7 3 7 5" xfId="17635"/>
    <cellStyle name="Comma 3 7 3 7 5 2" xfId="33767"/>
    <cellStyle name="Comma 3 7 3 7 6" xfId="20309"/>
    <cellStyle name="Comma 3 7 3 8" xfId="4528"/>
    <cellStyle name="Comma 3 7 3 8 2" xfId="8198"/>
    <cellStyle name="Comma 3 7 3 8 2 2" xfId="15705"/>
    <cellStyle name="Comma 3 7 3 8 2 2 2" xfId="31911"/>
    <cellStyle name="Comma 3 7 3 8 2 3" xfId="24404"/>
    <cellStyle name="Comma 3 7 3 8 3" xfId="8979"/>
    <cellStyle name="Comma 3 7 3 8 3 2" xfId="16473"/>
    <cellStyle name="Comma 3 7 3 8 3 2 2" xfId="32679"/>
    <cellStyle name="Comma 3 7 3 8 3 3" xfId="25185"/>
    <cellStyle name="Comma 3 7 3 8 4" xfId="12091"/>
    <cellStyle name="Comma 3 7 3 8 4 2" xfId="28297"/>
    <cellStyle name="Comma 3 7 3 8 5" xfId="17636"/>
    <cellStyle name="Comma 3 7 3 8 5 2" xfId="33768"/>
    <cellStyle name="Comma 3 7 3 8 6" xfId="20734"/>
    <cellStyle name="Comma 3 7 3 9" xfId="4955"/>
    <cellStyle name="Comma 3 7 3 9 2" xfId="8621"/>
    <cellStyle name="Comma 3 7 3 9 2 2" xfId="16128"/>
    <cellStyle name="Comma 3 7 3 9 2 2 2" xfId="32334"/>
    <cellStyle name="Comma 3 7 3 9 2 3" xfId="24827"/>
    <cellStyle name="Comma 3 7 3 9 3" xfId="12513"/>
    <cellStyle name="Comma 3 7 3 9 3 2" xfId="28719"/>
    <cellStyle name="Comma 3 7 3 9 4" xfId="21161"/>
    <cellStyle name="Comma 3 7 4" xfId="1779"/>
    <cellStyle name="Comma 3 7 4 10" xfId="5640"/>
    <cellStyle name="Comma 3 7 4 10 2" xfId="13155"/>
    <cellStyle name="Comma 3 7 4 10 2 2" xfId="29361"/>
    <cellStyle name="Comma 3 7 4 10 3" xfId="21846"/>
    <cellStyle name="Comma 3 7 4 11" xfId="9568"/>
    <cellStyle name="Comma 3 7 4 11 2" xfId="25774"/>
    <cellStyle name="Comma 3 7 4 12" xfId="17637"/>
    <cellStyle name="Comma 3 7 4 12 2" xfId="33769"/>
    <cellStyle name="Comma 3 7 4 13" xfId="18093"/>
    <cellStyle name="Comma 3 7 4 2" xfId="1934"/>
    <cellStyle name="Comma 3 7 4 2 10" xfId="9714"/>
    <cellStyle name="Comma 3 7 4 2 10 2" xfId="25920"/>
    <cellStyle name="Comma 3 7 4 2 11" xfId="17638"/>
    <cellStyle name="Comma 3 7 4 2 11 2" xfId="33770"/>
    <cellStyle name="Comma 3 7 4 2 12" xfId="18240"/>
    <cellStyle name="Comma 3 7 4 2 2" xfId="2441"/>
    <cellStyle name="Comma 3 7 4 2 2 2" xfId="3288"/>
    <cellStyle name="Comma 3 7 4 2 2 2 2" xfId="7070"/>
    <cellStyle name="Comma 3 7 4 2 2 2 2 2" xfId="14581"/>
    <cellStyle name="Comma 3 7 4 2 2 2 2 2 2" xfId="30787"/>
    <cellStyle name="Comma 3 7 4 2 2 2 2 3" xfId="23276"/>
    <cellStyle name="Comma 3 7 4 2 2 2 3" xfId="5449"/>
    <cellStyle name="Comma 3 7 4 2 2 2 3 2" xfId="12991"/>
    <cellStyle name="Comma 3 7 4 2 2 2 3 2 2" xfId="29197"/>
    <cellStyle name="Comma 3 7 4 2 2 2 3 3" xfId="21655"/>
    <cellStyle name="Comma 3 7 4 2 2 2 4" xfId="10981"/>
    <cellStyle name="Comma 3 7 4 2 2 2 4 2" xfId="27187"/>
    <cellStyle name="Comma 3 7 4 2 2 2 5" xfId="17640"/>
    <cellStyle name="Comma 3 7 4 2 2 2 5 2" xfId="33772"/>
    <cellStyle name="Comma 3 7 4 2 2 2 6" xfId="19510"/>
    <cellStyle name="Comma 3 7 4 2 2 3" xfId="6225"/>
    <cellStyle name="Comma 3 7 4 2 2 3 2" xfId="13737"/>
    <cellStyle name="Comma 3 7 4 2 2 3 2 2" xfId="29943"/>
    <cellStyle name="Comma 3 7 4 2 2 3 3" xfId="22431"/>
    <cellStyle name="Comma 3 7 4 2 2 4" xfId="9338"/>
    <cellStyle name="Comma 3 7 4 2 2 4 2" xfId="16781"/>
    <cellStyle name="Comma 3 7 4 2 2 4 2 2" xfId="32987"/>
    <cellStyle name="Comma 3 7 4 2 2 4 3" xfId="25544"/>
    <cellStyle name="Comma 3 7 4 2 2 5" xfId="10137"/>
    <cellStyle name="Comma 3 7 4 2 2 5 2" xfId="26343"/>
    <cellStyle name="Comma 3 7 4 2 2 6" xfId="17639"/>
    <cellStyle name="Comma 3 7 4 2 2 6 2" xfId="33771"/>
    <cellStyle name="Comma 3 7 4 2 2 7" xfId="18665"/>
    <cellStyle name="Comma 3 7 4 2 3" xfId="2863"/>
    <cellStyle name="Comma 3 7 4 2 3 2" xfId="6647"/>
    <cellStyle name="Comma 3 7 4 2 3 2 2" xfId="14159"/>
    <cellStyle name="Comma 3 7 4 2 3 2 2 2" xfId="30365"/>
    <cellStyle name="Comma 3 7 4 2 3 2 3" xfId="22853"/>
    <cellStyle name="Comma 3 7 4 2 3 3" xfId="8881"/>
    <cellStyle name="Comma 3 7 4 2 3 3 2" xfId="16385"/>
    <cellStyle name="Comma 3 7 4 2 3 3 2 2" xfId="32591"/>
    <cellStyle name="Comma 3 7 4 2 3 3 3" xfId="25087"/>
    <cellStyle name="Comma 3 7 4 2 3 4" xfId="10559"/>
    <cellStyle name="Comma 3 7 4 2 3 4 2" xfId="26765"/>
    <cellStyle name="Comma 3 7 4 2 3 5" xfId="17641"/>
    <cellStyle name="Comma 3 7 4 2 3 5 2" xfId="33773"/>
    <cellStyle name="Comma 3 7 4 2 3 6" xfId="19087"/>
    <cellStyle name="Comma 3 7 4 2 4" xfId="3794"/>
    <cellStyle name="Comma 3 7 4 2 4 2" xfId="7504"/>
    <cellStyle name="Comma 3 7 4 2 4 2 2" xfId="15013"/>
    <cellStyle name="Comma 3 7 4 2 4 2 2 2" xfId="31219"/>
    <cellStyle name="Comma 3 7 4 2 4 2 3" xfId="23710"/>
    <cellStyle name="Comma 3 7 4 2 4 3" xfId="9103"/>
    <cellStyle name="Comma 3 7 4 2 4 3 2" xfId="16581"/>
    <cellStyle name="Comma 3 7 4 2 4 3 2 2" xfId="32787"/>
    <cellStyle name="Comma 3 7 4 2 4 3 3" xfId="25309"/>
    <cellStyle name="Comma 3 7 4 2 4 4" xfId="11404"/>
    <cellStyle name="Comma 3 7 4 2 4 4 2" xfId="27610"/>
    <cellStyle name="Comma 3 7 4 2 4 5" xfId="17642"/>
    <cellStyle name="Comma 3 7 4 2 4 5 2" xfId="33774"/>
    <cellStyle name="Comma 3 7 4 2 4 6" xfId="20005"/>
    <cellStyle name="Comma 3 7 4 2 5" xfId="3902"/>
    <cellStyle name="Comma 3 7 4 2 5 2" xfId="9232"/>
    <cellStyle name="Comma 3 7 4 2 5 2 2" xfId="25438"/>
    <cellStyle name="Comma 3 7 4 2 5 3" xfId="17643"/>
    <cellStyle name="Comma 3 7 4 2 5 3 2" xfId="33775"/>
    <cellStyle name="Comma 3 7 4 2 5 4" xfId="20113"/>
    <cellStyle name="Comma 3 7 4 2 6" xfId="4263"/>
    <cellStyle name="Comma 3 7 4 2 6 2" xfId="7933"/>
    <cellStyle name="Comma 3 7 4 2 6 2 2" xfId="15440"/>
    <cellStyle name="Comma 3 7 4 2 6 2 2 2" xfId="31646"/>
    <cellStyle name="Comma 3 7 4 2 6 2 3" xfId="24139"/>
    <cellStyle name="Comma 3 7 4 2 6 3" xfId="9215"/>
    <cellStyle name="Comma 3 7 4 2 6 3 2" xfId="16681"/>
    <cellStyle name="Comma 3 7 4 2 6 3 2 2" xfId="32887"/>
    <cellStyle name="Comma 3 7 4 2 6 3 3" xfId="25421"/>
    <cellStyle name="Comma 3 7 4 2 6 4" xfId="11826"/>
    <cellStyle name="Comma 3 7 4 2 6 4 2" xfId="28032"/>
    <cellStyle name="Comma 3 7 4 2 6 5" xfId="17644"/>
    <cellStyle name="Comma 3 7 4 2 6 5 2" xfId="33776"/>
    <cellStyle name="Comma 3 7 4 2 6 6" xfId="20469"/>
    <cellStyle name="Comma 3 7 4 2 7" xfId="4688"/>
    <cellStyle name="Comma 3 7 4 2 7 2" xfId="8358"/>
    <cellStyle name="Comma 3 7 4 2 7 2 2" xfId="15865"/>
    <cellStyle name="Comma 3 7 4 2 7 2 2 2" xfId="32071"/>
    <cellStyle name="Comma 3 7 4 2 7 2 3" xfId="24564"/>
    <cellStyle name="Comma 3 7 4 2 7 3" xfId="9012"/>
    <cellStyle name="Comma 3 7 4 2 7 3 2" xfId="16503"/>
    <cellStyle name="Comma 3 7 4 2 7 3 2 2" xfId="32709"/>
    <cellStyle name="Comma 3 7 4 2 7 3 3" xfId="25218"/>
    <cellStyle name="Comma 3 7 4 2 7 4" xfId="12251"/>
    <cellStyle name="Comma 3 7 4 2 7 4 2" xfId="28457"/>
    <cellStyle name="Comma 3 7 4 2 7 5" xfId="17645"/>
    <cellStyle name="Comma 3 7 4 2 7 5 2" xfId="33777"/>
    <cellStyle name="Comma 3 7 4 2 7 6" xfId="20894"/>
    <cellStyle name="Comma 3 7 4 2 8" xfId="5116"/>
    <cellStyle name="Comma 3 7 4 2 8 2" xfId="8781"/>
    <cellStyle name="Comma 3 7 4 2 8 2 2" xfId="16288"/>
    <cellStyle name="Comma 3 7 4 2 8 2 2 2" xfId="32494"/>
    <cellStyle name="Comma 3 7 4 2 8 2 3" xfId="24987"/>
    <cellStyle name="Comma 3 7 4 2 8 3" xfId="12673"/>
    <cellStyle name="Comma 3 7 4 2 8 3 2" xfId="28879"/>
    <cellStyle name="Comma 3 7 4 2 8 4" xfId="21322"/>
    <cellStyle name="Comma 3 7 4 2 9" xfId="5787"/>
    <cellStyle name="Comma 3 7 4 2 9 2" xfId="13302"/>
    <cellStyle name="Comma 3 7 4 2 9 2 2" xfId="29508"/>
    <cellStyle name="Comma 3 7 4 2 9 3" xfId="21993"/>
    <cellStyle name="Comma 3 7 4 3" xfId="2295"/>
    <cellStyle name="Comma 3 7 4 3 2" xfId="3142"/>
    <cellStyle name="Comma 3 7 4 3 2 2" xfId="6924"/>
    <cellStyle name="Comma 3 7 4 3 2 2 2" xfId="14435"/>
    <cellStyle name="Comma 3 7 4 3 2 2 2 2" xfId="30641"/>
    <cellStyle name="Comma 3 7 4 3 2 2 3" xfId="23130"/>
    <cellStyle name="Comma 3 7 4 3 2 3" xfId="5567"/>
    <cellStyle name="Comma 3 7 4 3 2 3 2" xfId="13084"/>
    <cellStyle name="Comma 3 7 4 3 2 3 2 2" xfId="29290"/>
    <cellStyle name="Comma 3 7 4 3 2 3 3" xfId="21773"/>
    <cellStyle name="Comma 3 7 4 3 2 4" xfId="10835"/>
    <cellStyle name="Comma 3 7 4 3 2 4 2" xfId="27041"/>
    <cellStyle name="Comma 3 7 4 3 2 5" xfId="17647"/>
    <cellStyle name="Comma 3 7 4 3 2 5 2" xfId="33779"/>
    <cellStyle name="Comma 3 7 4 3 2 6" xfId="19364"/>
    <cellStyle name="Comma 3 7 4 3 3" xfId="6079"/>
    <cellStyle name="Comma 3 7 4 3 3 2" xfId="13591"/>
    <cellStyle name="Comma 3 7 4 3 3 2 2" xfId="29797"/>
    <cellStyle name="Comma 3 7 4 3 3 3" xfId="22285"/>
    <cellStyle name="Comma 3 7 4 3 4" xfId="9196"/>
    <cellStyle name="Comma 3 7 4 3 4 2" xfId="16666"/>
    <cellStyle name="Comma 3 7 4 3 4 2 2" xfId="32872"/>
    <cellStyle name="Comma 3 7 4 3 4 3" xfId="25402"/>
    <cellStyle name="Comma 3 7 4 3 5" xfId="9991"/>
    <cellStyle name="Comma 3 7 4 3 5 2" xfId="26197"/>
    <cellStyle name="Comma 3 7 4 3 6" xfId="17646"/>
    <cellStyle name="Comma 3 7 4 3 6 2" xfId="33778"/>
    <cellStyle name="Comma 3 7 4 3 7" xfId="18519"/>
    <cellStyle name="Comma 3 7 4 4" xfId="2717"/>
    <cellStyle name="Comma 3 7 4 4 2" xfId="6501"/>
    <cellStyle name="Comma 3 7 4 4 2 2" xfId="14013"/>
    <cellStyle name="Comma 3 7 4 4 2 2 2" xfId="30219"/>
    <cellStyle name="Comma 3 7 4 4 2 3" xfId="22707"/>
    <cellStyle name="Comma 3 7 4 4 3" xfId="8964"/>
    <cellStyle name="Comma 3 7 4 4 3 2" xfId="16458"/>
    <cellStyle name="Comma 3 7 4 4 3 2 2" xfId="32664"/>
    <cellStyle name="Comma 3 7 4 4 3 3" xfId="25170"/>
    <cellStyle name="Comma 3 7 4 4 4" xfId="10413"/>
    <cellStyle name="Comma 3 7 4 4 4 2" xfId="26619"/>
    <cellStyle name="Comma 3 7 4 4 5" xfId="17648"/>
    <cellStyle name="Comma 3 7 4 4 5 2" xfId="33780"/>
    <cellStyle name="Comma 3 7 4 4 6" xfId="18941"/>
    <cellStyle name="Comma 3 7 4 5" xfId="3647"/>
    <cellStyle name="Comma 3 7 4 5 2" xfId="7357"/>
    <cellStyle name="Comma 3 7 4 5 2 2" xfId="14866"/>
    <cellStyle name="Comma 3 7 4 5 2 2 2" xfId="31072"/>
    <cellStyle name="Comma 3 7 4 5 2 3" xfId="23563"/>
    <cellStyle name="Comma 3 7 4 5 3" xfId="9286"/>
    <cellStyle name="Comma 3 7 4 5 3 2" xfId="16742"/>
    <cellStyle name="Comma 3 7 4 5 3 2 2" xfId="32948"/>
    <cellStyle name="Comma 3 7 4 5 3 3" xfId="25492"/>
    <cellStyle name="Comma 3 7 4 5 4" xfId="11258"/>
    <cellStyle name="Comma 3 7 4 5 4 2" xfId="27464"/>
    <cellStyle name="Comma 3 7 4 5 5" xfId="17649"/>
    <cellStyle name="Comma 3 7 4 5 5 2" xfId="33781"/>
    <cellStyle name="Comma 3 7 4 5 6" xfId="19858"/>
    <cellStyle name="Comma 3 7 4 6" xfId="3593"/>
    <cellStyle name="Comma 3 7 4 6 2" xfId="5532"/>
    <cellStyle name="Comma 3 7 4 6 2 2" xfId="21738"/>
    <cellStyle name="Comma 3 7 4 6 3" xfId="17650"/>
    <cellStyle name="Comma 3 7 4 6 3 2" xfId="33782"/>
    <cellStyle name="Comma 3 7 4 6 4" xfId="19805"/>
    <cellStyle name="Comma 3 7 4 7" xfId="4117"/>
    <cellStyle name="Comma 3 7 4 7 2" xfId="7787"/>
    <cellStyle name="Comma 3 7 4 7 2 2" xfId="15294"/>
    <cellStyle name="Comma 3 7 4 7 2 2 2" xfId="31500"/>
    <cellStyle name="Comma 3 7 4 7 2 3" xfId="23993"/>
    <cellStyle name="Comma 3 7 4 7 3" xfId="8901"/>
    <cellStyle name="Comma 3 7 4 7 3 2" xfId="16404"/>
    <cellStyle name="Comma 3 7 4 7 3 2 2" xfId="32610"/>
    <cellStyle name="Comma 3 7 4 7 3 3" xfId="25107"/>
    <cellStyle name="Comma 3 7 4 7 4" xfId="11680"/>
    <cellStyle name="Comma 3 7 4 7 4 2" xfId="27886"/>
    <cellStyle name="Comma 3 7 4 7 5" xfId="17651"/>
    <cellStyle name="Comma 3 7 4 7 5 2" xfId="33783"/>
    <cellStyle name="Comma 3 7 4 7 6" xfId="20323"/>
    <cellStyle name="Comma 3 7 4 8" xfId="4542"/>
    <cellStyle name="Comma 3 7 4 8 2" xfId="8212"/>
    <cellStyle name="Comma 3 7 4 8 2 2" xfId="15719"/>
    <cellStyle name="Comma 3 7 4 8 2 2 2" xfId="31925"/>
    <cellStyle name="Comma 3 7 4 8 2 3" xfId="24418"/>
    <cellStyle name="Comma 3 7 4 8 3" xfId="9024"/>
    <cellStyle name="Comma 3 7 4 8 3 2" xfId="16514"/>
    <cellStyle name="Comma 3 7 4 8 3 2 2" xfId="32720"/>
    <cellStyle name="Comma 3 7 4 8 3 3" xfId="25230"/>
    <cellStyle name="Comma 3 7 4 8 4" xfId="12105"/>
    <cellStyle name="Comma 3 7 4 8 4 2" xfId="28311"/>
    <cellStyle name="Comma 3 7 4 8 5" xfId="17652"/>
    <cellStyle name="Comma 3 7 4 8 5 2" xfId="33784"/>
    <cellStyle name="Comma 3 7 4 8 6" xfId="20748"/>
    <cellStyle name="Comma 3 7 4 9" xfId="4969"/>
    <cellStyle name="Comma 3 7 4 9 2" xfId="8635"/>
    <cellStyle name="Comma 3 7 4 9 2 2" xfId="16142"/>
    <cellStyle name="Comma 3 7 4 9 2 2 2" xfId="32348"/>
    <cellStyle name="Comma 3 7 4 9 2 3" xfId="24841"/>
    <cellStyle name="Comma 3 7 4 9 3" xfId="12527"/>
    <cellStyle name="Comma 3 7 4 9 3 2" xfId="28733"/>
    <cellStyle name="Comma 3 7 4 9 4" xfId="21175"/>
    <cellStyle name="Comma 3 7 5" xfId="1935"/>
    <cellStyle name="Comma 3 7 5 10" xfId="9715"/>
    <cellStyle name="Comma 3 7 5 10 2" xfId="25921"/>
    <cellStyle name="Comma 3 7 5 11" xfId="17653"/>
    <cellStyle name="Comma 3 7 5 11 2" xfId="33785"/>
    <cellStyle name="Comma 3 7 5 12" xfId="18241"/>
    <cellStyle name="Comma 3 7 5 2" xfId="2442"/>
    <cellStyle name="Comma 3 7 5 2 2" xfId="3289"/>
    <cellStyle name="Comma 3 7 5 2 2 2" xfId="7071"/>
    <cellStyle name="Comma 3 7 5 2 2 2 2" xfId="14582"/>
    <cellStyle name="Comma 3 7 5 2 2 2 2 2" xfId="30788"/>
    <cellStyle name="Comma 3 7 5 2 2 2 3" xfId="23277"/>
    <cellStyle name="Comma 3 7 5 2 2 3" xfId="8975"/>
    <cellStyle name="Comma 3 7 5 2 2 3 2" xfId="16469"/>
    <cellStyle name="Comma 3 7 5 2 2 3 2 2" xfId="32675"/>
    <cellStyle name="Comma 3 7 5 2 2 3 3" xfId="25181"/>
    <cellStyle name="Comma 3 7 5 2 2 4" xfId="10982"/>
    <cellStyle name="Comma 3 7 5 2 2 4 2" xfId="27188"/>
    <cellStyle name="Comma 3 7 5 2 2 5" xfId="17655"/>
    <cellStyle name="Comma 3 7 5 2 2 5 2" xfId="33787"/>
    <cellStyle name="Comma 3 7 5 2 2 6" xfId="19511"/>
    <cellStyle name="Comma 3 7 5 2 3" xfId="6226"/>
    <cellStyle name="Comma 3 7 5 2 3 2" xfId="13738"/>
    <cellStyle name="Comma 3 7 5 2 3 2 2" xfId="29944"/>
    <cellStyle name="Comma 3 7 5 2 3 3" xfId="22432"/>
    <cellStyle name="Comma 3 7 5 2 4" xfId="9176"/>
    <cellStyle name="Comma 3 7 5 2 4 2" xfId="16648"/>
    <cellStyle name="Comma 3 7 5 2 4 2 2" xfId="32854"/>
    <cellStyle name="Comma 3 7 5 2 4 3" xfId="25382"/>
    <cellStyle name="Comma 3 7 5 2 5" xfId="10138"/>
    <cellStyle name="Comma 3 7 5 2 5 2" xfId="26344"/>
    <cellStyle name="Comma 3 7 5 2 6" xfId="17654"/>
    <cellStyle name="Comma 3 7 5 2 6 2" xfId="33786"/>
    <cellStyle name="Comma 3 7 5 2 7" xfId="18666"/>
    <cellStyle name="Comma 3 7 5 3" xfId="2864"/>
    <cellStyle name="Comma 3 7 5 3 2" xfId="6648"/>
    <cellStyle name="Comma 3 7 5 3 2 2" xfId="14160"/>
    <cellStyle name="Comma 3 7 5 3 2 2 2" xfId="30366"/>
    <cellStyle name="Comma 3 7 5 3 2 3" xfId="22854"/>
    <cellStyle name="Comma 3 7 5 3 3" xfId="5503"/>
    <cellStyle name="Comma 3 7 5 3 3 2" xfId="13033"/>
    <cellStyle name="Comma 3 7 5 3 3 2 2" xfId="29239"/>
    <cellStyle name="Comma 3 7 5 3 3 3" xfId="21709"/>
    <cellStyle name="Comma 3 7 5 3 4" xfId="10560"/>
    <cellStyle name="Comma 3 7 5 3 4 2" xfId="26766"/>
    <cellStyle name="Comma 3 7 5 3 5" xfId="17656"/>
    <cellStyle name="Comma 3 7 5 3 5 2" xfId="33788"/>
    <cellStyle name="Comma 3 7 5 3 6" xfId="19088"/>
    <cellStyle name="Comma 3 7 5 4" xfId="3795"/>
    <cellStyle name="Comma 3 7 5 4 2" xfId="7505"/>
    <cellStyle name="Comma 3 7 5 4 2 2" xfId="15014"/>
    <cellStyle name="Comma 3 7 5 4 2 2 2" xfId="31220"/>
    <cellStyle name="Comma 3 7 5 4 2 3" xfId="23711"/>
    <cellStyle name="Comma 3 7 5 4 3" xfId="5221"/>
    <cellStyle name="Comma 3 7 5 4 3 2" xfId="12776"/>
    <cellStyle name="Comma 3 7 5 4 3 2 2" xfId="28982"/>
    <cellStyle name="Comma 3 7 5 4 3 3" xfId="21427"/>
    <cellStyle name="Comma 3 7 5 4 4" xfId="11405"/>
    <cellStyle name="Comma 3 7 5 4 4 2" xfId="27611"/>
    <cellStyle name="Comma 3 7 5 4 5" xfId="17657"/>
    <cellStyle name="Comma 3 7 5 4 5 2" xfId="33789"/>
    <cellStyle name="Comma 3 7 5 4 6" xfId="20006"/>
    <cellStyle name="Comma 3 7 5 5" xfId="3583"/>
    <cellStyle name="Comma 3 7 5 5 2" xfId="7591"/>
    <cellStyle name="Comma 3 7 5 5 2 2" xfId="23797"/>
    <cellStyle name="Comma 3 7 5 5 3" xfId="17658"/>
    <cellStyle name="Comma 3 7 5 5 3 2" xfId="33790"/>
    <cellStyle name="Comma 3 7 5 5 4" xfId="19795"/>
    <cellStyle name="Comma 3 7 5 6" xfId="4264"/>
    <cellStyle name="Comma 3 7 5 6 2" xfId="7934"/>
    <cellStyle name="Comma 3 7 5 6 2 2" xfId="15441"/>
    <cellStyle name="Comma 3 7 5 6 2 2 2" xfId="31647"/>
    <cellStyle name="Comma 3 7 5 6 2 3" xfId="24140"/>
    <cellStyle name="Comma 3 7 5 6 3" xfId="9341"/>
    <cellStyle name="Comma 3 7 5 6 3 2" xfId="16784"/>
    <cellStyle name="Comma 3 7 5 6 3 2 2" xfId="32990"/>
    <cellStyle name="Comma 3 7 5 6 3 3" xfId="25547"/>
    <cellStyle name="Comma 3 7 5 6 4" xfId="11827"/>
    <cellStyle name="Comma 3 7 5 6 4 2" xfId="28033"/>
    <cellStyle name="Comma 3 7 5 6 5" xfId="17659"/>
    <cellStyle name="Comma 3 7 5 6 5 2" xfId="33791"/>
    <cellStyle name="Comma 3 7 5 6 6" xfId="20470"/>
    <cellStyle name="Comma 3 7 5 7" xfId="4689"/>
    <cellStyle name="Comma 3 7 5 7 2" xfId="8359"/>
    <cellStyle name="Comma 3 7 5 7 2 2" xfId="15866"/>
    <cellStyle name="Comma 3 7 5 7 2 2 2" xfId="32072"/>
    <cellStyle name="Comma 3 7 5 7 2 3" xfId="24565"/>
    <cellStyle name="Comma 3 7 5 7 3" xfId="9192"/>
    <cellStyle name="Comma 3 7 5 7 3 2" xfId="16662"/>
    <cellStyle name="Comma 3 7 5 7 3 2 2" xfId="32868"/>
    <cellStyle name="Comma 3 7 5 7 3 3" xfId="25398"/>
    <cellStyle name="Comma 3 7 5 7 4" xfId="12252"/>
    <cellStyle name="Comma 3 7 5 7 4 2" xfId="28458"/>
    <cellStyle name="Comma 3 7 5 7 5" xfId="17660"/>
    <cellStyle name="Comma 3 7 5 7 5 2" xfId="33792"/>
    <cellStyle name="Comma 3 7 5 7 6" xfId="20895"/>
    <cellStyle name="Comma 3 7 5 8" xfId="5117"/>
    <cellStyle name="Comma 3 7 5 8 2" xfId="8782"/>
    <cellStyle name="Comma 3 7 5 8 2 2" xfId="16289"/>
    <cellStyle name="Comma 3 7 5 8 2 2 2" xfId="32495"/>
    <cellStyle name="Comma 3 7 5 8 2 3" xfId="24988"/>
    <cellStyle name="Comma 3 7 5 8 3" xfId="12674"/>
    <cellStyle name="Comma 3 7 5 8 3 2" xfId="28880"/>
    <cellStyle name="Comma 3 7 5 8 4" xfId="21323"/>
    <cellStyle name="Comma 3 7 5 9" xfId="5788"/>
    <cellStyle name="Comma 3 7 5 9 2" xfId="13303"/>
    <cellStyle name="Comma 3 7 5 9 2 2" xfId="29509"/>
    <cellStyle name="Comma 3 7 5 9 3" xfId="21994"/>
    <cellStyle name="Comma 3 7 6" xfId="2192"/>
    <cellStyle name="Comma 3 7 6 2" xfId="3100"/>
    <cellStyle name="Comma 3 7 6 2 2" xfId="6882"/>
    <cellStyle name="Comma 3 7 6 2 2 2" xfId="14393"/>
    <cellStyle name="Comma 3 7 6 2 2 2 2" xfId="30599"/>
    <cellStyle name="Comma 3 7 6 2 2 3" xfId="23088"/>
    <cellStyle name="Comma 3 7 6 2 3" xfId="9289"/>
    <cellStyle name="Comma 3 7 6 2 3 2" xfId="16745"/>
    <cellStyle name="Comma 3 7 6 2 3 2 2" xfId="32951"/>
    <cellStyle name="Comma 3 7 6 2 3 3" xfId="25495"/>
    <cellStyle name="Comma 3 7 6 2 4" xfId="10793"/>
    <cellStyle name="Comma 3 7 6 2 4 2" xfId="26999"/>
    <cellStyle name="Comma 3 7 6 2 5" xfId="17662"/>
    <cellStyle name="Comma 3 7 6 2 5 2" xfId="33794"/>
    <cellStyle name="Comma 3 7 6 2 6" xfId="19322"/>
    <cellStyle name="Comma 3 7 6 3" xfId="6026"/>
    <cellStyle name="Comma 3 7 6 3 2" xfId="13540"/>
    <cellStyle name="Comma 3 7 6 3 2 2" xfId="29746"/>
    <cellStyle name="Comma 3 7 6 3 3" xfId="22232"/>
    <cellStyle name="Comma 3 7 6 4" xfId="9272"/>
    <cellStyle name="Comma 3 7 6 4 2" xfId="16731"/>
    <cellStyle name="Comma 3 7 6 4 2 2" xfId="32937"/>
    <cellStyle name="Comma 3 7 6 4 3" xfId="25478"/>
    <cellStyle name="Comma 3 7 6 5" xfId="9949"/>
    <cellStyle name="Comma 3 7 6 5 2" xfId="26155"/>
    <cellStyle name="Comma 3 7 6 6" xfId="17661"/>
    <cellStyle name="Comma 3 7 6 6 2" xfId="33793"/>
    <cellStyle name="Comma 3 7 6 7" xfId="18477"/>
    <cellStyle name="Comma 3 7 7" xfId="2675"/>
    <cellStyle name="Comma 3 7 7 2" xfId="6459"/>
    <cellStyle name="Comma 3 7 7 2 2" xfId="13971"/>
    <cellStyle name="Comma 3 7 7 2 2 2" xfId="30177"/>
    <cellStyle name="Comma 3 7 7 2 3" xfId="22665"/>
    <cellStyle name="Comma 3 7 7 3" xfId="9200"/>
    <cellStyle name="Comma 3 7 7 3 2" xfId="16670"/>
    <cellStyle name="Comma 3 7 7 3 2 2" xfId="32876"/>
    <cellStyle name="Comma 3 7 7 3 3" xfId="25406"/>
    <cellStyle name="Comma 3 7 7 4" xfId="10371"/>
    <cellStyle name="Comma 3 7 7 4 2" xfId="26577"/>
    <cellStyle name="Comma 3 7 7 5" xfId="17663"/>
    <cellStyle name="Comma 3 7 7 5 2" xfId="33795"/>
    <cellStyle name="Comma 3 7 7 6" xfId="18899"/>
    <cellStyle name="Comma 3 7 8" xfId="3602"/>
    <cellStyle name="Comma 3 7 8 2" xfId="7315"/>
    <cellStyle name="Comma 3 7 8 2 2" xfId="14824"/>
    <cellStyle name="Comma 3 7 8 2 2 2" xfId="31030"/>
    <cellStyle name="Comma 3 7 8 2 3" xfId="23521"/>
    <cellStyle name="Comma 3 7 8 3" xfId="9109"/>
    <cellStyle name="Comma 3 7 8 3 2" xfId="16587"/>
    <cellStyle name="Comma 3 7 8 3 2 2" xfId="32793"/>
    <cellStyle name="Comma 3 7 8 3 3" xfId="25315"/>
    <cellStyle name="Comma 3 7 8 4" xfId="11216"/>
    <cellStyle name="Comma 3 7 8 4 2" xfId="27422"/>
    <cellStyle name="Comma 3 7 8 5" xfId="17664"/>
    <cellStyle name="Comma 3 7 8 5 2" xfId="33796"/>
    <cellStyle name="Comma 3 7 8 6" xfId="19813"/>
    <cellStyle name="Comma 3 7 9" xfId="3905"/>
    <cellStyle name="Comma 3 7 9 2" xfId="5219"/>
    <cellStyle name="Comma 3 7 9 2 2" xfId="21425"/>
    <cellStyle name="Comma 3 7 9 3" xfId="17665"/>
    <cellStyle name="Comma 3 7 9 3 2" xfId="33797"/>
    <cellStyle name="Comma 3 7 9 4" xfId="20116"/>
    <cellStyle name="Comma 3 8" xfId="1614"/>
    <cellStyle name="Comma 3 8 10" xfId="4077"/>
    <cellStyle name="Comma 3 8 10 2" xfId="7747"/>
    <cellStyle name="Comma 3 8 10 2 2" xfId="15254"/>
    <cellStyle name="Comma 3 8 10 2 2 2" xfId="31460"/>
    <cellStyle name="Comma 3 8 10 2 3" xfId="23953"/>
    <cellStyle name="Comma 3 8 10 3" xfId="7306"/>
    <cellStyle name="Comma 3 8 10 3 2" xfId="14815"/>
    <cellStyle name="Comma 3 8 10 3 2 2" xfId="31021"/>
    <cellStyle name="Comma 3 8 10 3 3" xfId="23512"/>
    <cellStyle name="Comma 3 8 10 4" xfId="11640"/>
    <cellStyle name="Comma 3 8 10 4 2" xfId="27846"/>
    <cellStyle name="Comma 3 8 10 5" xfId="17667"/>
    <cellStyle name="Comma 3 8 10 5 2" xfId="33799"/>
    <cellStyle name="Comma 3 8 10 6" xfId="20283"/>
    <cellStyle name="Comma 3 8 11" xfId="4502"/>
    <cellStyle name="Comma 3 8 11 2" xfId="8172"/>
    <cellStyle name="Comma 3 8 11 2 2" xfId="15679"/>
    <cellStyle name="Comma 3 8 11 2 2 2" xfId="31885"/>
    <cellStyle name="Comma 3 8 11 2 3" xfId="24378"/>
    <cellStyle name="Comma 3 8 11 3" xfId="8872"/>
    <cellStyle name="Comma 3 8 11 3 2" xfId="16377"/>
    <cellStyle name="Comma 3 8 11 3 2 2" xfId="32583"/>
    <cellStyle name="Comma 3 8 11 3 3" xfId="25078"/>
    <cellStyle name="Comma 3 8 11 4" xfId="12065"/>
    <cellStyle name="Comma 3 8 11 4 2" xfId="28271"/>
    <cellStyle name="Comma 3 8 11 5" xfId="17668"/>
    <cellStyle name="Comma 3 8 11 5 2" xfId="33800"/>
    <cellStyle name="Comma 3 8 11 6" xfId="20708"/>
    <cellStyle name="Comma 3 8 12" xfId="4929"/>
    <cellStyle name="Comma 3 8 12 2" xfId="8595"/>
    <cellStyle name="Comma 3 8 12 2 2" xfId="16102"/>
    <cellStyle name="Comma 3 8 12 2 2 2" xfId="32308"/>
    <cellStyle name="Comma 3 8 12 2 3" xfId="24801"/>
    <cellStyle name="Comma 3 8 12 3" xfId="12487"/>
    <cellStyle name="Comma 3 8 12 3 2" xfId="28693"/>
    <cellStyle name="Comma 3 8 12 4" xfId="21135"/>
    <cellStyle name="Comma 3 8 13" xfId="5575"/>
    <cellStyle name="Comma 3 8 13 2" xfId="13092"/>
    <cellStyle name="Comma 3 8 13 2 2" xfId="29298"/>
    <cellStyle name="Comma 3 8 13 3" xfId="21781"/>
    <cellStyle name="Comma 3 8 14" xfId="9528"/>
    <cellStyle name="Comma 3 8 14 2" xfId="25734"/>
    <cellStyle name="Comma 3 8 15" xfId="17666"/>
    <cellStyle name="Comma 3 8 15 2" xfId="33798"/>
    <cellStyle name="Comma 3 8 16" xfId="18053"/>
    <cellStyle name="Comma 3 8 2" xfId="1745"/>
    <cellStyle name="Comma 3 8 2 10" xfId="5614"/>
    <cellStyle name="Comma 3 8 2 10 2" xfId="13129"/>
    <cellStyle name="Comma 3 8 2 10 2 2" xfId="29335"/>
    <cellStyle name="Comma 3 8 2 10 3" xfId="21820"/>
    <cellStyle name="Comma 3 8 2 11" xfId="9542"/>
    <cellStyle name="Comma 3 8 2 11 2" xfId="25748"/>
    <cellStyle name="Comma 3 8 2 12" xfId="17669"/>
    <cellStyle name="Comma 3 8 2 12 2" xfId="33801"/>
    <cellStyle name="Comma 3 8 2 13" xfId="18067"/>
    <cellStyle name="Comma 3 8 2 2" xfId="1936"/>
    <cellStyle name="Comma 3 8 2 2 10" xfId="9716"/>
    <cellStyle name="Comma 3 8 2 2 10 2" xfId="25922"/>
    <cellStyle name="Comma 3 8 2 2 11" xfId="17670"/>
    <cellStyle name="Comma 3 8 2 2 11 2" xfId="33802"/>
    <cellStyle name="Comma 3 8 2 2 12" xfId="18242"/>
    <cellStyle name="Comma 3 8 2 2 2" xfId="2443"/>
    <cellStyle name="Comma 3 8 2 2 2 2" xfId="3290"/>
    <cellStyle name="Comma 3 8 2 2 2 2 2" xfId="7072"/>
    <cellStyle name="Comma 3 8 2 2 2 2 2 2" xfId="14583"/>
    <cellStyle name="Comma 3 8 2 2 2 2 2 2 2" xfId="30789"/>
    <cellStyle name="Comma 3 8 2 2 2 2 2 3" xfId="23278"/>
    <cellStyle name="Comma 3 8 2 2 2 2 3" xfId="5207"/>
    <cellStyle name="Comma 3 8 2 2 2 2 3 2" xfId="12763"/>
    <cellStyle name="Comma 3 8 2 2 2 2 3 2 2" xfId="28969"/>
    <cellStyle name="Comma 3 8 2 2 2 2 3 3" xfId="21413"/>
    <cellStyle name="Comma 3 8 2 2 2 2 4" xfId="10983"/>
    <cellStyle name="Comma 3 8 2 2 2 2 4 2" xfId="27189"/>
    <cellStyle name="Comma 3 8 2 2 2 2 5" xfId="17672"/>
    <cellStyle name="Comma 3 8 2 2 2 2 5 2" xfId="33804"/>
    <cellStyle name="Comma 3 8 2 2 2 2 6" xfId="19512"/>
    <cellStyle name="Comma 3 8 2 2 2 3" xfId="6227"/>
    <cellStyle name="Comma 3 8 2 2 2 3 2" xfId="13739"/>
    <cellStyle name="Comma 3 8 2 2 2 3 2 2" xfId="29945"/>
    <cellStyle name="Comma 3 8 2 2 2 3 3" xfId="22433"/>
    <cellStyle name="Comma 3 8 2 2 2 4" xfId="9087"/>
    <cellStyle name="Comma 3 8 2 2 2 4 2" xfId="16567"/>
    <cellStyle name="Comma 3 8 2 2 2 4 2 2" xfId="32773"/>
    <cellStyle name="Comma 3 8 2 2 2 4 3" xfId="25293"/>
    <cellStyle name="Comma 3 8 2 2 2 5" xfId="10139"/>
    <cellStyle name="Comma 3 8 2 2 2 5 2" xfId="26345"/>
    <cellStyle name="Comma 3 8 2 2 2 6" xfId="17671"/>
    <cellStyle name="Comma 3 8 2 2 2 6 2" xfId="33803"/>
    <cellStyle name="Comma 3 8 2 2 2 7" xfId="18667"/>
    <cellStyle name="Comma 3 8 2 2 3" xfId="2865"/>
    <cellStyle name="Comma 3 8 2 2 3 2" xfId="6649"/>
    <cellStyle name="Comma 3 8 2 2 3 2 2" xfId="14161"/>
    <cellStyle name="Comma 3 8 2 2 3 2 2 2" xfId="30367"/>
    <cellStyle name="Comma 3 8 2 2 3 2 3" xfId="22855"/>
    <cellStyle name="Comma 3 8 2 2 3 3" xfId="5602"/>
    <cellStyle name="Comma 3 8 2 2 3 3 2" xfId="13117"/>
    <cellStyle name="Comma 3 8 2 2 3 3 2 2" xfId="29323"/>
    <cellStyle name="Comma 3 8 2 2 3 3 3" xfId="21808"/>
    <cellStyle name="Comma 3 8 2 2 3 4" xfId="10561"/>
    <cellStyle name="Comma 3 8 2 2 3 4 2" xfId="26767"/>
    <cellStyle name="Comma 3 8 2 2 3 5" xfId="17673"/>
    <cellStyle name="Comma 3 8 2 2 3 5 2" xfId="33805"/>
    <cellStyle name="Comma 3 8 2 2 3 6" xfId="19089"/>
    <cellStyle name="Comma 3 8 2 2 4" xfId="3796"/>
    <cellStyle name="Comma 3 8 2 2 4 2" xfId="7506"/>
    <cellStyle name="Comma 3 8 2 2 4 2 2" xfId="15015"/>
    <cellStyle name="Comma 3 8 2 2 4 2 2 2" xfId="31221"/>
    <cellStyle name="Comma 3 8 2 2 4 2 3" xfId="23712"/>
    <cellStyle name="Comma 3 8 2 2 4 3" xfId="9165"/>
    <cellStyle name="Comma 3 8 2 2 4 3 2" xfId="16639"/>
    <cellStyle name="Comma 3 8 2 2 4 3 2 2" xfId="32845"/>
    <cellStyle name="Comma 3 8 2 2 4 3 3" xfId="25371"/>
    <cellStyle name="Comma 3 8 2 2 4 4" xfId="11406"/>
    <cellStyle name="Comma 3 8 2 2 4 4 2" xfId="27612"/>
    <cellStyle name="Comma 3 8 2 2 4 5" xfId="17674"/>
    <cellStyle name="Comma 3 8 2 2 4 5 2" xfId="33806"/>
    <cellStyle name="Comma 3 8 2 2 4 6" xfId="20007"/>
    <cellStyle name="Comma 3 8 2 2 5" xfId="3591"/>
    <cellStyle name="Comma 3 8 2 2 5 2" xfId="9096"/>
    <cellStyle name="Comma 3 8 2 2 5 2 2" xfId="25302"/>
    <cellStyle name="Comma 3 8 2 2 5 3" xfId="17675"/>
    <cellStyle name="Comma 3 8 2 2 5 3 2" xfId="33807"/>
    <cellStyle name="Comma 3 8 2 2 5 4" xfId="19803"/>
    <cellStyle name="Comma 3 8 2 2 6" xfId="4265"/>
    <cellStyle name="Comma 3 8 2 2 6 2" xfId="7935"/>
    <cellStyle name="Comma 3 8 2 2 6 2 2" xfId="15442"/>
    <cellStyle name="Comma 3 8 2 2 6 2 2 2" xfId="31648"/>
    <cellStyle name="Comma 3 8 2 2 6 2 3" xfId="24141"/>
    <cellStyle name="Comma 3 8 2 2 6 3" xfId="5559"/>
    <cellStyle name="Comma 3 8 2 2 6 3 2" xfId="13078"/>
    <cellStyle name="Comma 3 8 2 2 6 3 2 2" xfId="29284"/>
    <cellStyle name="Comma 3 8 2 2 6 3 3" xfId="21765"/>
    <cellStyle name="Comma 3 8 2 2 6 4" xfId="11828"/>
    <cellStyle name="Comma 3 8 2 2 6 4 2" xfId="28034"/>
    <cellStyle name="Comma 3 8 2 2 6 5" xfId="17676"/>
    <cellStyle name="Comma 3 8 2 2 6 5 2" xfId="33808"/>
    <cellStyle name="Comma 3 8 2 2 6 6" xfId="20471"/>
    <cellStyle name="Comma 3 8 2 2 7" xfId="4690"/>
    <cellStyle name="Comma 3 8 2 2 7 2" xfId="8360"/>
    <cellStyle name="Comma 3 8 2 2 7 2 2" xfId="15867"/>
    <cellStyle name="Comma 3 8 2 2 7 2 2 2" xfId="32073"/>
    <cellStyle name="Comma 3 8 2 2 7 2 3" xfId="24566"/>
    <cellStyle name="Comma 3 8 2 2 7 3" xfId="9312"/>
    <cellStyle name="Comma 3 8 2 2 7 3 2" xfId="16758"/>
    <cellStyle name="Comma 3 8 2 2 7 3 2 2" xfId="32964"/>
    <cellStyle name="Comma 3 8 2 2 7 3 3" xfId="25518"/>
    <cellStyle name="Comma 3 8 2 2 7 4" xfId="12253"/>
    <cellStyle name="Comma 3 8 2 2 7 4 2" xfId="28459"/>
    <cellStyle name="Comma 3 8 2 2 7 5" xfId="17677"/>
    <cellStyle name="Comma 3 8 2 2 7 5 2" xfId="33809"/>
    <cellStyle name="Comma 3 8 2 2 7 6" xfId="20896"/>
    <cellStyle name="Comma 3 8 2 2 8" xfId="5118"/>
    <cellStyle name="Comma 3 8 2 2 8 2" xfId="8783"/>
    <cellStyle name="Comma 3 8 2 2 8 2 2" xfId="16290"/>
    <cellStyle name="Comma 3 8 2 2 8 2 2 2" xfId="32496"/>
    <cellStyle name="Comma 3 8 2 2 8 2 3" xfId="24989"/>
    <cellStyle name="Comma 3 8 2 2 8 3" xfId="12675"/>
    <cellStyle name="Comma 3 8 2 2 8 3 2" xfId="28881"/>
    <cellStyle name="Comma 3 8 2 2 8 4" xfId="21324"/>
    <cellStyle name="Comma 3 8 2 2 9" xfId="5789"/>
    <cellStyle name="Comma 3 8 2 2 9 2" xfId="13304"/>
    <cellStyle name="Comma 3 8 2 2 9 2 2" xfId="29510"/>
    <cellStyle name="Comma 3 8 2 2 9 3" xfId="21995"/>
    <cellStyle name="Comma 3 8 2 3" xfId="2265"/>
    <cellStyle name="Comma 3 8 2 3 2" xfId="3116"/>
    <cellStyle name="Comma 3 8 2 3 2 2" xfId="6898"/>
    <cellStyle name="Comma 3 8 2 3 2 2 2" xfId="14409"/>
    <cellStyle name="Comma 3 8 2 3 2 2 2 2" xfId="30615"/>
    <cellStyle name="Comma 3 8 2 3 2 2 3" xfId="23104"/>
    <cellStyle name="Comma 3 8 2 3 2 3" xfId="9142"/>
    <cellStyle name="Comma 3 8 2 3 2 3 2" xfId="16618"/>
    <cellStyle name="Comma 3 8 2 3 2 3 2 2" xfId="32824"/>
    <cellStyle name="Comma 3 8 2 3 2 3 3" xfId="25348"/>
    <cellStyle name="Comma 3 8 2 3 2 4" xfId="10809"/>
    <cellStyle name="Comma 3 8 2 3 2 4 2" xfId="27015"/>
    <cellStyle name="Comma 3 8 2 3 2 5" xfId="17679"/>
    <cellStyle name="Comma 3 8 2 3 2 5 2" xfId="33811"/>
    <cellStyle name="Comma 3 8 2 3 2 6" xfId="19338"/>
    <cellStyle name="Comma 3 8 2 3 3" xfId="6053"/>
    <cellStyle name="Comma 3 8 2 3 3 2" xfId="13565"/>
    <cellStyle name="Comma 3 8 2 3 3 2 2" xfId="29771"/>
    <cellStyle name="Comma 3 8 2 3 3 3" xfId="22259"/>
    <cellStyle name="Comma 3 8 2 3 4" xfId="5432"/>
    <cellStyle name="Comma 3 8 2 3 4 2" xfId="12975"/>
    <cellStyle name="Comma 3 8 2 3 4 2 2" xfId="29181"/>
    <cellStyle name="Comma 3 8 2 3 4 3" xfId="21638"/>
    <cellStyle name="Comma 3 8 2 3 5" xfId="9965"/>
    <cellStyle name="Comma 3 8 2 3 5 2" xfId="26171"/>
    <cellStyle name="Comma 3 8 2 3 6" xfId="17678"/>
    <cellStyle name="Comma 3 8 2 3 6 2" xfId="33810"/>
    <cellStyle name="Comma 3 8 2 3 7" xfId="18493"/>
    <cellStyle name="Comma 3 8 2 4" xfId="2691"/>
    <cellStyle name="Comma 3 8 2 4 2" xfId="6475"/>
    <cellStyle name="Comma 3 8 2 4 2 2" xfId="13987"/>
    <cellStyle name="Comma 3 8 2 4 2 2 2" xfId="30193"/>
    <cellStyle name="Comma 3 8 2 4 2 3" xfId="22681"/>
    <cellStyle name="Comma 3 8 2 4 3" xfId="9067"/>
    <cellStyle name="Comma 3 8 2 4 3 2" xfId="16549"/>
    <cellStyle name="Comma 3 8 2 4 3 2 2" xfId="32755"/>
    <cellStyle name="Comma 3 8 2 4 3 3" xfId="25273"/>
    <cellStyle name="Comma 3 8 2 4 4" xfId="10387"/>
    <cellStyle name="Comma 3 8 2 4 4 2" xfId="26593"/>
    <cellStyle name="Comma 3 8 2 4 5" xfId="17680"/>
    <cellStyle name="Comma 3 8 2 4 5 2" xfId="33812"/>
    <cellStyle name="Comma 3 8 2 4 6" xfId="18915"/>
    <cellStyle name="Comma 3 8 2 5" xfId="3621"/>
    <cellStyle name="Comma 3 8 2 5 2" xfId="7331"/>
    <cellStyle name="Comma 3 8 2 5 2 2" xfId="14840"/>
    <cellStyle name="Comma 3 8 2 5 2 2 2" xfId="31046"/>
    <cellStyle name="Comma 3 8 2 5 2 3" xfId="23537"/>
    <cellStyle name="Comma 3 8 2 5 3" xfId="9370"/>
    <cellStyle name="Comma 3 8 2 5 3 2" xfId="16811"/>
    <cellStyle name="Comma 3 8 2 5 3 2 2" xfId="33017"/>
    <cellStyle name="Comma 3 8 2 5 3 3" xfId="25576"/>
    <cellStyle name="Comma 3 8 2 5 4" xfId="11232"/>
    <cellStyle name="Comma 3 8 2 5 4 2" xfId="27438"/>
    <cellStyle name="Comma 3 8 2 5 5" xfId="17681"/>
    <cellStyle name="Comma 3 8 2 5 5 2" xfId="33813"/>
    <cellStyle name="Comma 3 8 2 5 6" xfId="19832"/>
    <cellStyle name="Comma 3 8 2 6" xfId="3889"/>
    <cellStyle name="Comma 3 8 2 6 2" xfId="7301"/>
    <cellStyle name="Comma 3 8 2 6 2 2" xfId="23507"/>
    <cellStyle name="Comma 3 8 2 6 3" xfId="17682"/>
    <cellStyle name="Comma 3 8 2 6 3 2" xfId="33814"/>
    <cellStyle name="Comma 3 8 2 6 4" xfId="20100"/>
    <cellStyle name="Comma 3 8 2 7" xfId="4091"/>
    <cellStyle name="Comma 3 8 2 7 2" xfId="7761"/>
    <cellStyle name="Comma 3 8 2 7 2 2" xfId="15268"/>
    <cellStyle name="Comma 3 8 2 7 2 2 2" xfId="31474"/>
    <cellStyle name="Comma 3 8 2 7 2 3" xfId="23967"/>
    <cellStyle name="Comma 3 8 2 7 3" xfId="9174"/>
    <cellStyle name="Comma 3 8 2 7 3 2" xfId="16647"/>
    <cellStyle name="Comma 3 8 2 7 3 2 2" xfId="32853"/>
    <cellStyle name="Comma 3 8 2 7 3 3" xfId="25380"/>
    <cellStyle name="Comma 3 8 2 7 4" xfId="11654"/>
    <cellStyle name="Comma 3 8 2 7 4 2" xfId="27860"/>
    <cellStyle name="Comma 3 8 2 7 5" xfId="17683"/>
    <cellStyle name="Comma 3 8 2 7 5 2" xfId="33815"/>
    <cellStyle name="Comma 3 8 2 7 6" xfId="20297"/>
    <cellStyle name="Comma 3 8 2 8" xfId="4516"/>
    <cellStyle name="Comma 3 8 2 8 2" xfId="8186"/>
    <cellStyle name="Comma 3 8 2 8 2 2" xfId="15693"/>
    <cellStyle name="Comma 3 8 2 8 2 2 2" xfId="31899"/>
    <cellStyle name="Comma 3 8 2 8 2 3" xfId="24392"/>
    <cellStyle name="Comma 3 8 2 8 3" xfId="9061"/>
    <cellStyle name="Comma 3 8 2 8 3 2" xfId="16545"/>
    <cellStyle name="Comma 3 8 2 8 3 2 2" xfId="32751"/>
    <cellStyle name="Comma 3 8 2 8 3 3" xfId="25267"/>
    <cellStyle name="Comma 3 8 2 8 4" xfId="12079"/>
    <cellStyle name="Comma 3 8 2 8 4 2" xfId="28285"/>
    <cellStyle name="Comma 3 8 2 8 5" xfId="17684"/>
    <cellStyle name="Comma 3 8 2 8 5 2" xfId="33816"/>
    <cellStyle name="Comma 3 8 2 8 6" xfId="20722"/>
    <cellStyle name="Comma 3 8 2 9" xfId="4943"/>
    <cellStyle name="Comma 3 8 2 9 2" xfId="8609"/>
    <cellStyle name="Comma 3 8 2 9 2 2" xfId="16116"/>
    <cellStyle name="Comma 3 8 2 9 2 2 2" xfId="32322"/>
    <cellStyle name="Comma 3 8 2 9 2 3" xfId="24815"/>
    <cellStyle name="Comma 3 8 2 9 3" xfId="12501"/>
    <cellStyle name="Comma 3 8 2 9 3 2" xfId="28707"/>
    <cellStyle name="Comma 3 8 2 9 4" xfId="21149"/>
    <cellStyle name="Comma 3 8 3" xfId="1763"/>
    <cellStyle name="Comma 3 8 3 10" xfId="5628"/>
    <cellStyle name="Comma 3 8 3 10 2" xfId="13143"/>
    <cellStyle name="Comma 3 8 3 10 2 2" xfId="29349"/>
    <cellStyle name="Comma 3 8 3 10 3" xfId="21834"/>
    <cellStyle name="Comma 3 8 3 11" xfId="9556"/>
    <cellStyle name="Comma 3 8 3 11 2" xfId="25762"/>
    <cellStyle name="Comma 3 8 3 12" xfId="17685"/>
    <cellStyle name="Comma 3 8 3 12 2" xfId="33817"/>
    <cellStyle name="Comma 3 8 3 13" xfId="18081"/>
    <cellStyle name="Comma 3 8 3 2" xfId="1937"/>
    <cellStyle name="Comma 3 8 3 2 10" xfId="9717"/>
    <cellStyle name="Comma 3 8 3 2 10 2" xfId="25923"/>
    <cellStyle name="Comma 3 8 3 2 11" xfId="17686"/>
    <cellStyle name="Comma 3 8 3 2 11 2" xfId="33818"/>
    <cellStyle name="Comma 3 8 3 2 12" xfId="18243"/>
    <cellStyle name="Comma 3 8 3 2 2" xfId="2444"/>
    <cellStyle name="Comma 3 8 3 2 2 2" xfId="3291"/>
    <cellStyle name="Comma 3 8 3 2 2 2 2" xfId="7073"/>
    <cellStyle name="Comma 3 8 3 2 2 2 2 2" xfId="14584"/>
    <cellStyle name="Comma 3 8 3 2 2 2 2 2 2" xfId="30790"/>
    <cellStyle name="Comma 3 8 3 2 2 2 2 3" xfId="23279"/>
    <cellStyle name="Comma 3 8 3 2 2 2 3" xfId="9247"/>
    <cellStyle name="Comma 3 8 3 2 2 2 3 2" xfId="16708"/>
    <cellStyle name="Comma 3 8 3 2 2 2 3 2 2" xfId="32914"/>
    <cellStyle name="Comma 3 8 3 2 2 2 3 3" xfId="25453"/>
    <cellStyle name="Comma 3 8 3 2 2 2 4" xfId="10984"/>
    <cellStyle name="Comma 3 8 3 2 2 2 4 2" xfId="27190"/>
    <cellStyle name="Comma 3 8 3 2 2 2 5" xfId="17688"/>
    <cellStyle name="Comma 3 8 3 2 2 2 5 2" xfId="33820"/>
    <cellStyle name="Comma 3 8 3 2 2 2 6" xfId="19513"/>
    <cellStyle name="Comma 3 8 3 2 2 3" xfId="6228"/>
    <cellStyle name="Comma 3 8 3 2 2 3 2" xfId="13740"/>
    <cellStyle name="Comma 3 8 3 2 2 3 2 2" xfId="29946"/>
    <cellStyle name="Comma 3 8 3 2 2 3 3" xfId="22434"/>
    <cellStyle name="Comma 3 8 3 2 2 4" xfId="5427"/>
    <cellStyle name="Comma 3 8 3 2 2 4 2" xfId="12970"/>
    <cellStyle name="Comma 3 8 3 2 2 4 2 2" xfId="29176"/>
    <cellStyle name="Comma 3 8 3 2 2 4 3" xfId="21633"/>
    <cellStyle name="Comma 3 8 3 2 2 5" xfId="10140"/>
    <cellStyle name="Comma 3 8 3 2 2 5 2" xfId="26346"/>
    <cellStyle name="Comma 3 8 3 2 2 6" xfId="17687"/>
    <cellStyle name="Comma 3 8 3 2 2 6 2" xfId="33819"/>
    <cellStyle name="Comma 3 8 3 2 2 7" xfId="18668"/>
    <cellStyle name="Comma 3 8 3 2 3" xfId="2866"/>
    <cellStyle name="Comma 3 8 3 2 3 2" xfId="6650"/>
    <cellStyle name="Comma 3 8 3 2 3 2 2" xfId="14162"/>
    <cellStyle name="Comma 3 8 3 2 3 2 2 2" xfId="30368"/>
    <cellStyle name="Comma 3 8 3 2 3 2 3" xfId="22856"/>
    <cellStyle name="Comma 3 8 3 2 3 3" xfId="5474"/>
    <cellStyle name="Comma 3 8 3 2 3 3 2" xfId="13012"/>
    <cellStyle name="Comma 3 8 3 2 3 3 2 2" xfId="29218"/>
    <cellStyle name="Comma 3 8 3 2 3 3 3" xfId="21680"/>
    <cellStyle name="Comma 3 8 3 2 3 4" xfId="10562"/>
    <cellStyle name="Comma 3 8 3 2 3 4 2" xfId="26768"/>
    <cellStyle name="Comma 3 8 3 2 3 5" xfId="17689"/>
    <cellStyle name="Comma 3 8 3 2 3 5 2" xfId="33821"/>
    <cellStyle name="Comma 3 8 3 2 3 6" xfId="19090"/>
    <cellStyle name="Comma 3 8 3 2 4" xfId="3797"/>
    <cellStyle name="Comma 3 8 3 2 4 2" xfId="7507"/>
    <cellStyle name="Comma 3 8 3 2 4 2 2" xfId="15016"/>
    <cellStyle name="Comma 3 8 3 2 4 2 2 2" xfId="31222"/>
    <cellStyle name="Comma 3 8 3 2 4 2 3" xfId="23713"/>
    <cellStyle name="Comma 3 8 3 2 4 3" xfId="5531"/>
    <cellStyle name="Comma 3 8 3 2 4 3 2" xfId="13057"/>
    <cellStyle name="Comma 3 8 3 2 4 3 2 2" xfId="29263"/>
    <cellStyle name="Comma 3 8 3 2 4 3 3" xfId="21737"/>
    <cellStyle name="Comma 3 8 3 2 4 4" xfId="11407"/>
    <cellStyle name="Comma 3 8 3 2 4 4 2" xfId="27613"/>
    <cellStyle name="Comma 3 8 3 2 4 5" xfId="17690"/>
    <cellStyle name="Comma 3 8 3 2 4 5 2" xfId="33822"/>
    <cellStyle name="Comma 3 8 3 2 4 6" xfId="20008"/>
    <cellStyle name="Comma 3 8 3 2 5" xfId="3887"/>
    <cellStyle name="Comma 3 8 3 2 5 2" xfId="5480"/>
    <cellStyle name="Comma 3 8 3 2 5 2 2" xfId="21686"/>
    <cellStyle name="Comma 3 8 3 2 5 3" xfId="17691"/>
    <cellStyle name="Comma 3 8 3 2 5 3 2" xfId="33823"/>
    <cellStyle name="Comma 3 8 3 2 5 4" xfId="20098"/>
    <cellStyle name="Comma 3 8 3 2 6" xfId="4266"/>
    <cellStyle name="Comma 3 8 3 2 6 2" xfId="7936"/>
    <cellStyle name="Comma 3 8 3 2 6 2 2" xfId="15443"/>
    <cellStyle name="Comma 3 8 3 2 6 2 2 2" xfId="31649"/>
    <cellStyle name="Comma 3 8 3 2 6 2 3" xfId="24142"/>
    <cellStyle name="Comma 3 8 3 2 6 3" xfId="9350"/>
    <cellStyle name="Comma 3 8 3 2 6 3 2" xfId="16792"/>
    <cellStyle name="Comma 3 8 3 2 6 3 2 2" xfId="32998"/>
    <cellStyle name="Comma 3 8 3 2 6 3 3" xfId="25556"/>
    <cellStyle name="Comma 3 8 3 2 6 4" xfId="11829"/>
    <cellStyle name="Comma 3 8 3 2 6 4 2" xfId="28035"/>
    <cellStyle name="Comma 3 8 3 2 6 5" xfId="17692"/>
    <cellStyle name="Comma 3 8 3 2 6 5 2" xfId="33824"/>
    <cellStyle name="Comma 3 8 3 2 6 6" xfId="20472"/>
    <cellStyle name="Comma 3 8 3 2 7" xfId="4691"/>
    <cellStyle name="Comma 3 8 3 2 7 2" xfId="8361"/>
    <cellStyle name="Comma 3 8 3 2 7 2 2" xfId="15868"/>
    <cellStyle name="Comma 3 8 3 2 7 2 2 2" xfId="32074"/>
    <cellStyle name="Comma 3 8 3 2 7 2 3" xfId="24567"/>
    <cellStyle name="Comma 3 8 3 2 7 3" xfId="9326"/>
    <cellStyle name="Comma 3 8 3 2 7 3 2" xfId="16770"/>
    <cellStyle name="Comma 3 8 3 2 7 3 2 2" xfId="32976"/>
    <cellStyle name="Comma 3 8 3 2 7 3 3" xfId="25532"/>
    <cellStyle name="Comma 3 8 3 2 7 4" xfId="12254"/>
    <cellStyle name="Comma 3 8 3 2 7 4 2" xfId="28460"/>
    <cellStyle name="Comma 3 8 3 2 7 5" xfId="17693"/>
    <cellStyle name="Comma 3 8 3 2 7 5 2" xfId="33825"/>
    <cellStyle name="Comma 3 8 3 2 7 6" xfId="20897"/>
    <cellStyle name="Comma 3 8 3 2 8" xfId="5119"/>
    <cellStyle name="Comma 3 8 3 2 8 2" xfId="8784"/>
    <cellStyle name="Comma 3 8 3 2 8 2 2" xfId="16291"/>
    <cellStyle name="Comma 3 8 3 2 8 2 2 2" xfId="32497"/>
    <cellStyle name="Comma 3 8 3 2 8 2 3" xfId="24990"/>
    <cellStyle name="Comma 3 8 3 2 8 3" xfId="12676"/>
    <cellStyle name="Comma 3 8 3 2 8 3 2" xfId="28882"/>
    <cellStyle name="Comma 3 8 3 2 8 4" xfId="21325"/>
    <cellStyle name="Comma 3 8 3 2 9" xfId="5790"/>
    <cellStyle name="Comma 3 8 3 2 9 2" xfId="13305"/>
    <cellStyle name="Comma 3 8 3 2 9 2 2" xfId="29511"/>
    <cellStyle name="Comma 3 8 3 2 9 3" xfId="21996"/>
    <cellStyle name="Comma 3 8 3 3" xfId="2281"/>
    <cellStyle name="Comma 3 8 3 3 2" xfId="3130"/>
    <cellStyle name="Comma 3 8 3 3 2 2" xfId="6912"/>
    <cellStyle name="Comma 3 8 3 3 2 2 2" xfId="14423"/>
    <cellStyle name="Comma 3 8 3 3 2 2 2 2" xfId="30629"/>
    <cellStyle name="Comma 3 8 3 3 2 2 3" xfId="23118"/>
    <cellStyle name="Comma 3 8 3 3 2 3" xfId="8905"/>
    <cellStyle name="Comma 3 8 3 3 2 3 2" xfId="16408"/>
    <cellStyle name="Comma 3 8 3 3 2 3 2 2" xfId="32614"/>
    <cellStyle name="Comma 3 8 3 3 2 3 3" xfId="25111"/>
    <cellStyle name="Comma 3 8 3 3 2 4" xfId="10823"/>
    <cellStyle name="Comma 3 8 3 3 2 4 2" xfId="27029"/>
    <cellStyle name="Comma 3 8 3 3 2 5" xfId="17695"/>
    <cellStyle name="Comma 3 8 3 3 2 5 2" xfId="33827"/>
    <cellStyle name="Comma 3 8 3 3 2 6" xfId="19352"/>
    <cellStyle name="Comma 3 8 3 3 3" xfId="6067"/>
    <cellStyle name="Comma 3 8 3 3 3 2" xfId="13579"/>
    <cellStyle name="Comma 3 8 3 3 3 2 2" xfId="29785"/>
    <cellStyle name="Comma 3 8 3 3 3 3" xfId="22273"/>
    <cellStyle name="Comma 3 8 3 3 4" xfId="8973"/>
    <cellStyle name="Comma 3 8 3 3 4 2" xfId="16467"/>
    <cellStyle name="Comma 3 8 3 3 4 2 2" xfId="32673"/>
    <cellStyle name="Comma 3 8 3 3 4 3" xfId="25179"/>
    <cellStyle name="Comma 3 8 3 3 5" xfId="9979"/>
    <cellStyle name="Comma 3 8 3 3 5 2" xfId="26185"/>
    <cellStyle name="Comma 3 8 3 3 6" xfId="17694"/>
    <cellStyle name="Comma 3 8 3 3 6 2" xfId="33826"/>
    <cellStyle name="Comma 3 8 3 3 7" xfId="18507"/>
    <cellStyle name="Comma 3 8 3 4" xfId="2705"/>
    <cellStyle name="Comma 3 8 3 4 2" xfId="6489"/>
    <cellStyle name="Comma 3 8 3 4 2 2" xfId="14001"/>
    <cellStyle name="Comma 3 8 3 4 2 2 2" xfId="30207"/>
    <cellStyle name="Comma 3 8 3 4 2 3" xfId="22695"/>
    <cellStyle name="Comma 3 8 3 4 3" xfId="9063"/>
    <cellStyle name="Comma 3 8 3 4 3 2" xfId="16546"/>
    <cellStyle name="Comma 3 8 3 4 3 2 2" xfId="32752"/>
    <cellStyle name="Comma 3 8 3 4 3 3" xfId="25269"/>
    <cellStyle name="Comma 3 8 3 4 4" xfId="10401"/>
    <cellStyle name="Comma 3 8 3 4 4 2" xfId="26607"/>
    <cellStyle name="Comma 3 8 3 4 5" xfId="17696"/>
    <cellStyle name="Comma 3 8 3 4 5 2" xfId="33828"/>
    <cellStyle name="Comma 3 8 3 4 6" xfId="18929"/>
    <cellStyle name="Comma 3 8 3 5" xfId="3635"/>
    <cellStyle name="Comma 3 8 3 5 2" xfId="7345"/>
    <cellStyle name="Comma 3 8 3 5 2 2" xfId="14854"/>
    <cellStyle name="Comma 3 8 3 5 2 2 2" xfId="31060"/>
    <cellStyle name="Comma 3 8 3 5 2 3" xfId="23551"/>
    <cellStyle name="Comma 3 8 3 5 3" xfId="9089"/>
    <cellStyle name="Comma 3 8 3 5 3 2" xfId="16569"/>
    <cellStyle name="Comma 3 8 3 5 3 2 2" xfId="32775"/>
    <cellStyle name="Comma 3 8 3 5 3 3" xfId="25295"/>
    <cellStyle name="Comma 3 8 3 5 4" xfId="11246"/>
    <cellStyle name="Comma 3 8 3 5 4 2" xfId="27452"/>
    <cellStyle name="Comma 3 8 3 5 5" xfId="17697"/>
    <cellStyle name="Comma 3 8 3 5 5 2" xfId="33829"/>
    <cellStyle name="Comma 3 8 3 5 6" xfId="19846"/>
    <cellStyle name="Comma 3 8 3 6" xfId="3382"/>
    <cellStyle name="Comma 3 8 3 6 2" xfId="5547"/>
    <cellStyle name="Comma 3 8 3 6 2 2" xfId="21753"/>
    <cellStyle name="Comma 3 8 3 6 3" xfId="17698"/>
    <cellStyle name="Comma 3 8 3 6 3 2" xfId="33830"/>
    <cellStyle name="Comma 3 8 3 6 4" xfId="19601"/>
    <cellStyle name="Comma 3 8 3 7" xfId="4105"/>
    <cellStyle name="Comma 3 8 3 7 2" xfId="7775"/>
    <cellStyle name="Comma 3 8 3 7 2 2" xfId="15282"/>
    <cellStyle name="Comma 3 8 3 7 2 2 2" xfId="31488"/>
    <cellStyle name="Comma 3 8 3 7 2 3" xfId="23981"/>
    <cellStyle name="Comma 3 8 3 7 3" xfId="5519"/>
    <cellStyle name="Comma 3 8 3 7 3 2" xfId="13047"/>
    <cellStyle name="Comma 3 8 3 7 3 2 2" xfId="29253"/>
    <cellStyle name="Comma 3 8 3 7 3 3" xfId="21725"/>
    <cellStyle name="Comma 3 8 3 7 4" xfId="11668"/>
    <cellStyle name="Comma 3 8 3 7 4 2" xfId="27874"/>
    <cellStyle name="Comma 3 8 3 7 5" xfId="17699"/>
    <cellStyle name="Comma 3 8 3 7 5 2" xfId="33831"/>
    <cellStyle name="Comma 3 8 3 7 6" xfId="20311"/>
    <cellStyle name="Comma 3 8 3 8" xfId="4530"/>
    <cellStyle name="Comma 3 8 3 8 2" xfId="8200"/>
    <cellStyle name="Comma 3 8 3 8 2 2" xfId="15707"/>
    <cellStyle name="Comma 3 8 3 8 2 2 2" xfId="31913"/>
    <cellStyle name="Comma 3 8 3 8 2 3" xfId="24406"/>
    <cellStyle name="Comma 3 8 3 8 3" xfId="9325"/>
    <cellStyle name="Comma 3 8 3 8 3 2" xfId="16769"/>
    <cellStyle name="Comma 3 8 3 8 3 2 2" xfId="32975"/>
    <cellStyle name="Comma 3 8 3 8 3 3" xfId="25531"/>
    <cellStyle name="Comma 3 8 3 8 4" xfId="12093"/>
    <cellStyle name="Comma 3 8 3 8 4 2" xfId="28299"/>
    <cellStyle name="Comma 3 8 3 8 5" xfId="17700"/>
    <cellStyle name="Comma 3 8 3 8 5 2" xfId="33832"/>
    <cellStyle name="Comma 3 8 3 8 6" xfId="20736"/>
    <cellStyle name="Comma 3 8 3 9" xfId="4957"/>
    <cellStyle name="Comma 3 8 3 9 2" xfId="8623"/>
    <cellStyle name="Comma 3 8 3 9 2 2" xfId="16130"/>
    <cellStyle name="Comma 3 8 3 9 2 2 2" xfId="32336"/>
    <cellStyle name="Comma 3 8 3 9 2 3" xfId="24829"/>
    <cellStyle name="Comma 3 8 3 9 3" xfId="12515"/>
    <cellStyle name="Comma 3 8 3 9 3 2" xfId="28721"/>
    <cellStyle name="Comma 3 8 3 9 4" xfId="21163"/>
    <cellStyle name="Comma 3 8 4" xfId="1781"/>
    <cellStyle name="Comma 3 8 4 10" xfId="5642"/>
    <cellStyle name="Comma 3 8 4 10 2" xfId="13157"/>
    <cellStyle name="Comma 3 8 4 10 2 2" xfId="29363"/>
    <cellStyle name="Comma 3 8 4 10 3" xfId="21848"/>
    <cellStyle name="Comma 3 8 4 11" xfId="9570"/>
    <cellStyle name="Comma 3 8 4 11 2" xfId="25776"/>
    <cellStyle name="Comma 3 8 4 12" xfId="17701"/>
    <cellStyle name="Comma 3 8 4 12 2" xfId="33833"/>
    <cellStyle name="Comma 3 8 4 13" xfId="18095"/>
    <cellStyle name="Comma 3 8 4 2" xfId="1938"/>
    <cellStyle name="Comma 3 8 4 2 10" xfId="9718"/>
    <cellStyle name="Comma 3 8 4 2 10 2" xfId="25924"/>
    <cellStyle name="Comma 3 8 4 2 11" xfId="17702"/>
    <cellStyle name="Comma 3 8 4 2 11 2" xfId="33834"/>
    <cellStyle name="Comma 3 8 4 2 12" xfId="18244"/>
    <cellStyle name="Comma 3 8 4 2 2" xfId="2445"/>
    <cellStyle name="Comma 3 8 4 2 2 2" xfId="3292"/>
    <cellStyle name="Comma 3 8 4 2 2 2 2" xfId="7074"/>
    <cellStyle name="Comma 3 8 4 2 2 2 2 2" xfId="14585"/>
    <cellStyle name="Comma 3 8 4 2 2 2 2 2 2" xfId="30791"/>
    <cellStyle name="Comma 3 8 4 2 2 2 2 3" xfId="23280"/>
    <cellStyle name="Comma 3 8 4 2 2 2 3" xfId="5200"/>
    <cellStyle name="Comma 3 8 4 2 2 2 3 2" xfId="12756"/>
    <cellStyle name="Comma 3 8 4 2 2 2 3 2 2" xfId="28962"/>
    <cellStyle name="Comma 3 8 4 2 2 2 3 3" xfId="21406"/>
    <cellStyle name="Comma 3 8 4 2 2 2 4" xfId="10985"/>
    <cellStyle name="Comma 3 8 4 2 2 2 4 2" xfId="27191"/>
    <cellStyle name="Comma 3 8 4 2 2 2 5" xfId="17704"/>
    <cellStyle name="Comma 3 8 4 2 2 2 5 2" xfId="33836"/>
    <cellStyle name="Comma 3 8 4 2 2 2 6" xfId="19514"/>
    <cellStyle name="Comma 3 8 4 2 2 3" xfId="6229"/>
    <cellStyle name="Comma 3 8 4 2 2 3 2" xfId="13741"/>
    <cellStyle name="Comma 3 8 4 2 2 3 2 2" xfId="29947"/>
    <cellStyle name="Comma 3 8 4 2 2 3 3" xfId="22435"/>
    <cellStyle name="Comma 3 8 4 2 2 4" xfId="9194"/>
    <cellStyle name="Comma 3 8 4 2 2 4 2" xfId="16664"/>
    <cellStyle name="Comma 3 8 4 2 2 4 2 2" xfId="32870"/>
    <cellStyle name="Comma 3 8 4 2 2 4 3" xfId="25400"/>
    <cellStyle name="Comma 3 8 4 2 2 5" xfId="10141"/>
    <cellStyle name="Comma 3 8 4 2 2 5 2" xfId="26347"/>
    <cellStyle name="Comma 3 8 4 2 2 6" xfId="17703"/>
    <cellStyle name="Comma 3 8 4 2 2 6 2" xfId="33835"/>
    <cellStyle name="Comma 3 8 4 2 2 7" xfId="18669"/>
    <cellStyle name="Comma 3 8 4 2 3" xfId="2867"/>
    <cellStyle name="Comma 3 8 4 2 3 2" xfId="6651"/>
    <cellStyle name="Comma 3 8 4 2 3 2 2" xfId="14163"/>
    <cellStyle name="Comma 3 8 4 2 3 2 2 2" xfId="30369"/>
    <cellStyle name="Comma 3 8 4 2 3 2 3" xfId="22857"/>
    <cellStyle name="Comma 3 8 4 2 3 3" xfId="5511"/>
    <cellStyle name="Comma 3 8 4 2 3 3 2" xfId="13040"/>
    <cellStyle name="Comma 3 8 4 2 3 3 2 2" xfId="29246"/>
    <cellStyle name="Comma 3 8 4 2 3 3 3" xfId="21717"/>
    <cellStyle name="Comma 3 8 4 2 3 4" xfId="10563"/>
    <cellStyle name="Comma 3 8 4 2 3 4 2" xfId="26769"/>
    <cellStyle name="Comma 3 8 4 2 3 5" xfId="17705"/>
    <cellStyle name="Comma 3 8 4 2 3 5 2" xfId="33837"/>
    <cellStyle name="Comma 3 8 4 2 3 6" xfId="19091"/>
    <cellStyle name="Comma 3 8 4 2 4" xfId="3798"/>
    <cellStyle name="Comma 3 8 4 2 4 2" xfId="7508"/>
    <cellStyle name="Comma 3 8 4 2 4 2 2" xfId="15017"/>
    <cellStyle name="Comma 3 8 4 2 4 2 2 2" xfId="31223"/>
    <cellStyle name="Comma 3 8 4 2 4 2 3" xfId="23714"/>
    <cellStyle name="Comma 3 8 4 2 4 3" xfId="5236"/>
    <cellStyle name="Comma 3 8 4 2 4 3 2" xfId="12787"/>
    <cellStyle name="Comma 3 8 4 2 4 3 2 2" xfId="28993"/>
    <cellStyle name="Comma 3 8 4 2 4 3 3" xfId="21442"/>
    <cellStyle name="Comma 3 8 4 2 4 4" xfId="11408"/>
    <cellStyle name="Comma 3 8 4 2 4 4 2" xfId="27614"/>
    <cellStyle name="Comma 3 8 4 2 4 5" xfId="17706"/>
    <cellStyle name="Comma 3 8 4 2 4 5 2" xfId="33838"/>
    <cellStyle name="Comma 3 8 4 2 4 6" xfId="20009"/>
    <cellStyle name="Comma 3 8 4 2 5" xfId="3922"/>
    <cellStyle name="Comma 3 8 4 2 5 2" xfId="5421"/>
    <cellStyle name="Comma 3 8 4 2 5 2 2" xfId="21627"/>
    <cellStyle name="Comma 3 8 4 2 5 3" xfId="17707"/>
    <cellStyle name="Comma 3 8 4 2 5 3 2" xfId="33839"/>
    <cellStyle name="Comma 3 8 4 2 5 4" xfId="20128"/>
    <cellStyle name="Comma 3 8 4 2 6" xfId="4267"/>
    <cellStyle name="Comma 3 8 4 2 6 2" xfId="7937"/>
    <cellStyle name="Comma 3 8 4 2 6 2 2" xfId="15444"/>
    <cellStyle name="Comma 3 8 4 2 6 2 2 2" xfId="31650"/>
    <cellStyle name="Comma 3 8 4 2 6 2 3" xfId="24143"/>
    <cellStyle name="Comma 3 8 4 2 6 3" xfId="9095"/>
    <cellStyle name="Comma 3 8 4 2 6 3 2" xfId="16574"/>
    <cellStyle name="Comma 3 8 4 2 6 3 2 2" xfId="32780"/>
    <cellStyle name="Comma 3 8 4 2 6 3 3" xfId="25301"/>
    <cellStyle name="Comma 3 8 4 2 6 4" xfId="11830"/>
    <cellStyle name="Comma 3 8 4 2 6 4 2" xfId="28036"/>
    <cellStyle name="Comma 3 8 4 2 6 5" xfId="17708"/>
    <cellStyle name="Comma 3 8 4 2 6 5 2" xfId="33840"/>
    <cellStyle name="Comma 3 8 4 2 6 6" xfId="20473"/>
    <cellStyle name="Comma 3 8 4 2 7" xfId="4692"/>
    <cellStyle name="Comma 3 8 4 2 7 2" xfId="8362"/>
    <cellStyle name="Comma 3 8 4 2 7 2 2" xfId="15869"/>
    <cellStyle name="Comma 3 8 4 2 7 2 2 2" xfId="32075"/>
    <cellStyle name="Comma 3 8 4 2 7 2 3" xfId="24568"/>
    <cellStyle name="Comma 3 8 4 2 7 3" xfId="5211"/>
    <cellStyle name="Comma 3 8 4 2 7 3 2" xfId="12767"/>
    <cellStyle name="Comma 3 8 4 2 7 3 2 2" xfId="28973"/>
    <cellStyle name="Comma 3 8 4 2 7 3 3" xfId="21417"/>
    <cellStyle name="Comma 3 8 4 2 7 4" xfId="12255"/>
    <cellStyle name="Comma 3 8 4 2 7 4 2" xfId="28461"/>
    <cellStyle name="Comma 3 8 4 2 7 5" xfId="17709"/>
    <cellStyle name="Comma 3 8 4 2 7 5 2" xfId="33841"/>
    <cellStyle name="Comma 3 8 4 2 7 6" xfId="20898"/>
    <cellStyle name="Comma 3 8 4 2 8" xfId="5120"/>
    <cellStyle name="Comma 3 8 4 2 8 2" xfId="8785"/>
    <cellStyle name="Comma 3 8 4 2 8 2 2" xfId="16292"/>
    <cellStyle name="Comma 3 8 4 2 8 2 2 2" xfId="32498"/>
    <cellStyle name="Comma 3 8 4 2 8 2 3" xfId="24991"/>
    <cellStyle name="Comma 3 8 4 2 8 3" xfId="12677"/>
    <cellStyle name="Comma 3 8 4 2 8 3 2" xfId="28883"/>
    <cellStyle name="Comma 3 8 4 2 8 4" xfId="21326"/>
    <cellStyle name="Comma 3 8 4 2 9" xfId="5791"/>
    <cellStyle name="Comma 3 8 4 2 9 2" xfId="13306"/>
    <cellStyle name="Comma 3 8 4 2 9 2 2" xfId="29512"/>
    <cellStyle name="Comma 3 8 4 2 9 3" xfId="21997"/>
    <cellStyle name="Comma 3 8 4 3" xfId="2297"/>
    <cellStyle name="Comma 3 8 4 3 2" xfId="3144"/>
    <cellStyle name="Comma 3 8 4 3 2 2" xfId="6926"/>
    <cellStyle name="Comma 3 8 4 3 2 2 2" xfId="14437"/>
    <cellStyle name="Comma 3 8 4 3 2 2 2 2" xfId="30643"/>
    <cellStyle name="Comma 3 8 4 3 2 2 3" xfId="23132"/>
    <cellStyle name="Comma 3 8 4 3 2 3" xfId="5549"/>
    <cellStyle name="Comma 3 8 4 3 2 3 2" xfId="13068"/>
    <cellStyle name="Comma 3 8 4 3 2 3 2 2" xfId="29274"/>
    <cellStyle name="Comma 3 8 4 3 2 3 3" xfId="21755"/>
    <cellStyle name="Comma 3 8 4 3 2 4" xfId="10837"/>
    <cellStyle name="Comma 3 8 4 3 2 4 2" xfId="27043"/>
    <cellStyle name="Comma 3 8 4 3 2 5" xfId="17711"/>
    <cellStyle name="Comma 3 8 4 3 2 5 2" xfId="33843"/>
    <cellStyle name="Comma 3 8 4 3 2 6" xfId="19366"/>
    <cellStyle name="Comma 3 8 4 3 3" xfId="6081"/>
    <cellStyle name="Comma 3 8 4 3 3 2" xfId="13593"/>
    <cellStyle name="Comma 3 8 4 3 3 2 2" xfId="29799"/>
    <cellStyle name="Comma 3 8 4 3 3 3" xfId="22287"/>
    <cellStyle name="Comma 3 8 4 3 4" xfId="5418"/>
    <cellStyle name="Comma 3 8 4 3 4 2" xfId="12963"/>
    <cellStyle name="Comma 3 8 4 3 4 2 2" xfId="29169"/>
    <cellStyle name="Comma 3 8 4 3 4 3" xfId="21624"/>
    <cellStyle name="Comma 3 8 4 3 5" xfId="9993"/>
    <cellStyle name="Comma 3 8 4 3 5 2" xfId="26199"/>
    <cellStyle name="Comma 3 8 4 3 6" xfId="17710"/>
    <cellStyle name="Comma 3 8 4 3 6 2" xfId="33842"/>
    <cellStyle name="Comma 3 8 4 3 7" xfId="18521"/>
    <cellStyle name="Comma 3 8 4 4" xfId="2719"/>
    <cellStyle name="Comma 3 8 4 4 2" xfId="6503"/>
    <cellStyle name="Comma 3 8 4 4 2 2" xfId="14015"/>
    <cellStyle name="Comma 3 8 4 4 2 2 2" xfId="30221"/>
    <cellStyle name="Comma 3 8 4 4 2 3" xfId="22709"/>
    <cellStyle name="Comma 3 8 4 4 3" xfId="5256"/>
    <cellStyle name="Comma 3 8 4 4 3 2" xfId="12805"/>
    <cellStyle name="Comma 3 8 4 4 3 2 2" xfId="29011"/>
    <cellStyle name="Comma 3 8 4 4 3 3" xfId="21462"/>
    <cellStyle name="Comma 3 8 4 4 4" xfId="10415"/>
    <cellStyle name="Comma 3 8 4 4 4 2" xfId="26621"/>
    <cellStyle name="Comma 3 8 4 4 5" xfId="17712"/>
    <cellStyle name="Comma 3 8 4 4 5 2" xfId="33844"/>
    <cellStyle name="Comma 3 8 4 4 6" xfId="18943"/>
    <cellStyle name="Comma 3 8 4 5" xfId="3649"/>
    <cellStyle name="Comma 3 8 4 5 2" xfId="7359"/>
    <cellStyle name="Comma 3 8 4 5 2 2" xfId="14868"/>
    <cellStyle name="Comma 3 8 4 5 2 2 2" xfId="31074"/>
    <cellStyle name="Comma 3 8 4 5 2 3" xfId="23565"/>
    <cellStyle name="Comma 3 8 4 5 3" xfId="5566"/>
    <cellStyle name="Comma 3 8 4 5 3 2" xfId="13083"/>
    <cellStyle name="Comma 3 8 4 5 3 2 2" xfId="29289"/>
    <cellStyle name="Comma 3 8 4 5 3 3" xfId="21772"/>
    <cellStyle name="Comma 3 8 4 5 4" xfId="11260"/>
    <cellStyle name="Comma 3 8 4 5 4 2" xfId="27466"/>
    <cellStyle name="Comma 3 8 4 5 5" xfId="17713"/>
    <cellStyle name="Comma 3 8 4 5 5 2" xfId="33845"/>
    <cellStyle name="Comma 3 8 4 5 6" xfId="19860"/>
    <cellStyle name="Comma 3 8 4 6" xfId="3393"/>
    <cellStyle name="Comma 3 8 4 6 2" xfId="8870"/>
    <cellStyle name="Comma 3 8 4 6 2 2" xfId="25076"/>
    <cellStyle name="Comma 3 8 4 6 3" xfId="17714"/>
    <cellStyle name="Comma 3 8 4 6 3 2" xfId="33846"/>
    <cellStyle name="Comma 3 8 4 6 4" xfId="19611"/>
    <cellStyle name="Comma 3 8 4 7" xfId="4119"/>
    <cellStyle name="Comma 3 8 4 7 2" xfId="7789"/>
    <cellStyle name="Comma 3 8 4 7 2 2" xfId="15296"/>
    <cellStyle name="Comma 3 8 4 7 2 2 2" xfId="31502"/>
    <cellStyle name="Comma 3 8 4 7 2 3" xfId="23995"/>
    <cellStyle name="Comma 3 8 4 7 3" xfId="5213"/>
    <cellStyle name="Comma 3 8 4 7 3 2" xfId="12769"/>
    <cellStyle name="Comma 3 8 4 7 3 2 2" xfId="28975"/>
    <cellStyle name="Comma 3 8 4 7 3 3" xfId="21419"/>
    <cellStyle name="Comma 3 8 4 7 4" xfId="11682"/>
    <cellStyle name="Comma 3 8 4 7 4 2" xfId="27888"/>
    <cellStyle name="Comma 3 8 4 7 5" xfId="17715"/>
    <cellStyle name="Comma 3 8 4 7 5 2" xfId="33847"/>
    <cellStyle name="Comma 3 8 4 7 6" xfId="20325"/>
    <cellStyle name="Comma 3 8 4 8" xfId="4544"/>
    <cellStyle name="Comma 3 8 4 8 2" xfId="8214"/>
    <cellStyle name="Comma 3 8 4 8 2 2" xfId="15721"/>
    <cellStyle name="Comma 3 8 4 8 2 2 2" xfId="31927"/>
    <cellStyle name="Comma 3 8 4 8 2 3" xfId="24420"/>
    <cellStyle name="Comma 3 8 4 8 3" xfId="9186"/>
    <cellStyle name="Comma 3 8 4 8 3 2" xfId="16657"/>
    <cellStyle name="Comma 3 8 4 8 3 2 2" xfId="32863"/>
    <cellStyle name="Comma 3 8 4 8 3 3" xfId="25392"/>
    <cellStyle name="Comma 3 8 4 8 4" xfId="12107"/>
    <cellStyle name="Comma 3 8 4 8 4 2" xfId="28313"/>
    <cellStyle name="Comma 3 8 4 8 5" xfId="17716"/>
    <cellStyle name="Comma 3 8 4 8 5 2" xfId="33848"/>
    <cellStyle name="Comma 3 8 4 8 6" xfId="20750"/>
    <cellStyle name="Comma 3 8 4 9" xfId="4971"/>
    <cellStyle name="Comma 3 8 4 9 2" xfId="8637"/>
    <cellStyle name="Comma 3 8 4 9 2 2" xfId="16144"/>
    <cellStyle name="Comma 3 8 4 9 2 2 2" xfId="32350"/>
    <cellStyle name="Comma 3 8 4 9 2 3" xfId="24843"/>
    <cellStyle name="Comma 3 8 4 9 3" xfId="12529"/>
    <cellStyle name="Comma 3 8 4 9 3 2" xfId="28735"/>
    <cellStyle name="Comma 3 8 4 9 4" xfId="21177"/>
    <cellStyle name="Comma 3 8 5" xfId="1939"/>
    <cellStyle name="Comma 3 8 5 10" xfId="9719"/>
    <cellStyle name="Comma 3 8 5 10 2" xfId="25925"/>
    <cellStyle name="Comma 3 8 5 11" xfId="17717"/>
    <cellStyle name="Comma 3 8 5 11 2" xfId="33849"/>
    <cellStyle name="Comma 3 8 5 12" xfId="18245"/>
    <cellStyle name="Comma 3 8 5 2" xfId="2446"/>
    <cellStyle name="Comma 3 8 5 2 2" xfId="3293"/>
    <cellStyle name="Comma 3 8 5 2 2 2" xfId="7075"/>
    <cellStyle name="Comma 3 8 5 2 2 2 2" xfId="14586"/>
    <cellStyle name="Comma 3 8 5 2 2 2 2 2" xfId="30792"/>
    <cellStyle name="Comma 3 8 5 2 2 2 3" xfId="23281"/>
    <cellStyle name="Comma 3 8 5 2 2 3" xfId="8918"/>
    <cellStyle name="Comma 3 8 5 2 2 3 2" xfId="16419"/>
    <cellStyle name="Comma 3 8 5 2 2 3 2 2" xfId="32625"/>
    <cellStyle name="Comma 3 8 5 2 2 3 3" xfId="25124"/>
    <cellStyle name="Comma 3 8 5 2 2 4" xfId="10986"/>
    <cellStyle name="Comma 3 8 5 2 2 4 2" xfId="27192"/>
    <cellStyle name="Comma 3 8 5 2 2 5" xfId="17719"/>
    <cellStyle name="Comma 3 8 5 2 2 5 2" xfId="33851"/>
    <cellStyle name="Comma 3 8 5 2 2 6" xfId="19515"/>
    <cellStyle name="Comma 3 8 5 2 3" xfId="6230"/>
    <cellStyle name="Comma 3 8 5 2 3 2" xfId="13742"/>
    <cellStyle name="Comma 3 8 5 2 3 2 2" xfId="29948"/>
    <cellStyle name="Comma 3 8 5 2 3 3" xfId="22436"/>
    <cellStyle name="Comma 3 8 5 2 4" xfId="6037"/>
    <cellStyle name="Comma 3 8 5 2 4 2" xfId="13550"/>
    <cellStyle name="Comma 3 8 5 2 4 2 2" xfId="29756"/>
    <cellStyle name="Comma 3 8 5 2 4 3" xfId="22243"/>
    <cellStyle name="Comma 3 8 5 2 5" xfId="10142"/>
    <cellStyle name="Comma 3 8 5 2 5 2" xfId="26348"/>
    <cellStyle name="Comma 3 8 5 2 6" xfId="17718"/>
    <cellStyle name="Comma 3 8 5 2 6 2" xfId="33850"/>
    <cellStyle name="Comma 3 8 5 2 7" xfId="18670"/>
    <cellStyle name="Comma 3 8 5 3" xfId="2868"/>
    <cellStyle name="Comma 3 8 5 3 2" xfId="6652"/>
    <cellStyle name="Comma 3 8 5 3 2 2" xfId="14164"/>
    <cellStyle name="Comma 3 8 5 3 2 2 2" xfId="30370"/>
    <cellStyle name="Comma 3 8 5 3 2 3" xfId="22858"/>
    <cellStyle name="Comma 3 8 5 3 3" xfId="9039"/>
    <cellStyle name="Comma 3 8 5 3 3 2" xfId="16528"/>
    <cellStyle name="Comma 3 8 5 3 3 2 2" xfId="32734"/>
    <cellStyle name="Comma 3 8 5 3 3 3" xfId="25245"/>
    <cellStyle name="Comma 3 8 5 3 4" xfId="10564"/>
    <cellStyle name="Comma 3 8 5 3 4 2" xfId="26770"/>
    <cellStyle name="Comma 3 8 5 3 5" xfId="17720"/>
    <cellStyle name="Comma 3 8 5 3 5 2" xfId="33852"/>
    <cellStyle name="Comma 3 8 5 3 6" xfId="19092"/>
    <cellStyle name="Comma 3 8 5 4" xfId="3799"/>
    <cellStyle name="Comma 3 8 5 4 2" xfId="7509"/>
    <cellStyle name="Comma 3 8 5 4 2 2" xfId="15018"/>
    <cellStyle name="Comma 3 8 5 4 2 2 2" xfId="31224"/>
    <cellStyle name="Comma 3 8 5 4 2 3" xfId="23715"/>
    <cellStyle name="Comma 3 8 5 4 3" xfId="5250"/>
    <cellStyle name="Comma 3 8 5 4 3 2" xfId="12799"/>
    <cellStyle name="Comma 3 8 5 4 3 2 2" xfId="29005"/>
    <cellStyle name="Comma 3 8 5 4 3 3" xfId="21456"/>
    <cellStyle name="Comma 3 8 5 4 4" xfId="11409"/>
    <cellStyle name="Comma 3 8 5 4 4 2" xfId="27615"/>
    <cellStyle name="Comma 3 8 5 4 5" xfId="17721"/>
    <cellStyle name="Comma 3 8 5 4 5 2" xfId="33853"/>
    <cellStyle name="Comma 3 8 5 4 6" xfId="20010"/>
    <cellStyle name="Comma 3 8 5 5" xfId="3888"/>
    <cellStyle name="Comma 3 8 5 5 2" xfId="9229"/>
    <cellStyle name="Comma 3 8 5 5 2 2" xfId="25435"/>
    <cellStyle name="Comma 3 8 5 5 3" xfId="17722"/>
    <cellStyle name="Comma 3 8 5 5 3 2" xfId="33854"/>
    <cellStyle name="Comma 3 8 5 5 4" xfId="20099"/>
    <cellStyle name="Comma 3 8 5 6" xfId="4268"/>
    <cellStyle name="Comma 3 8 5 6 2" xfId="7938"/>
    <cellStyle name="Comma 3 8 5 6 2 2" xfId="15445"/>
    <cellStyle name="Comma 3 8 5 6 2 2 2" xfId="31651"/>
    <cellStyle name="Comma 3 8 5 6 2 3" xfId="24144"/>
    <cellStyle name="Comma 3 8 5 6 3" xfId="8907"/>
    <cellStyle name="Comma 3 8 5 6 3 2" xfId="16410"/>
    <cellStyle name="Comma 3 8 5 6 3 2 2" xfId="32616"/>
    <cellStyle name="Comma 3 8 5 6 3 3" xfId="25113"/>
    <cellStyle name="Comma 3 8 5 6 4" xfId="11831"/>
    <cellStyle name="Comma 3 8 5 6 4 2" xfId="28037"/>
    <cellStyle name="Comma 3 8 5 6 5" xfId="17723"/>
    <cellStyle name="Comma 3 8 5 6 5 2" xfId="33855"/>
    <cellStyle name="Comma 3 8 5 6 6" xfId="20474"/>
    <cellStyle name="Comma 3 8 5 7" xfId="4693"/>
    <cellStyle name="Comma 3 8 5 7 2" xfId="8363"/>
    <cellStyle name="Comma 3 8 5 7 2 2" xfId="15870"/>
    <cellStyle name="Comma 3 8 5 7 2 2 2" xfId="32076"/>
    <cellStyle name="Comma 3 8 5 7 2 3" xfId="24569"/>
    <cellStyle name="Comma 3 8 5 7 3" xfId="7155"/>
    <cellStyle name="Comma 3 8 5 7 3 2" xfId="14666"/>
    <cellStyle name="Comma 3 8 5 7 3 2 2" xfId="30872"/>
    <cellStyle name="Comma 3 8 5 7 3 3" xfId="23361"/>
    <cellStyle name="Comma 3 8 5 7 4" xfId="12256"/>
    <cellStyle name="Comma 3 8 5 7 4 2" xfId="28462"/>
    <cellStyle name="Comma 3 8 5 7 5" xfId="17724"/>
    <cellStyle name="Comma 3 8 5 7 5 2" xfId="33856"/>
    <cellStyle name="Comma 3 8 5 7 6" xfId="20899"/>
    <cellStyle name="Comma 3 8 5 8" xfId="5121"/>
    <cellStyle name="Comma 3 8 5 8 2" xfId="8786"/>
    <cellStyle name="Comma 3 8 5 8 2 2" xfId="16293"/>
    <cellStyle name="Comma 3 8 5 8 2 2 2" xfId="32499"/>
    <cellStyle name="Comma 3 8 5 8 2 3" xfId="24992"/>
    <cellStyle name="Comma 3 8 5 8 3" xfId="12678"/>
    <cellStyle name="Comma 3 8 5 8 3 2" xfId="28884"/>
    <cellStyle name="Comma 3 8 5 8 4" xfId="21327"/>
    <cellStyle name="Comma 3 8 5 9" xfId="5792"/>
    <cellStyle name="Comma 3 8 5 9 2" xfId="13307"/>
    <cellStyle name="Comma 3 8 5 9 2 2" xfId="29513"/>
    <cellStyle name="Comma 3 8 5 9 3" xfId="21998"/>
    <cellStyle name="Comma 3 8 6" xfId="2194"/>
    <cellStyle name="Comma 3 8 6 2" xfId="3102"/>
    <cellStyle name="Comma 3 8 6 2 2" xfId="6884"/>
    <cellStyle name="Comma 3 8 6 2 2 2" xfId="14395"/>
    <cellStyle name="Comma 3 8 6 2 2 2 2" xfId="30601"/>
    <cellStyle name="Comma 3 8 6 2 2 3" xfId="23090"/>
    <cellStyle name="Comma 3 8 6 2 3" xfId="5223"/>
    <cellStyle name="Comma 3 8 6 2 3 2" xfId="12778"/>
    <cellStyle name="Comma 3 8 6 2 3 2 2" xfId="28984"/>
    <cellStyle name="Comma 3 8 6 2 3 3" xfId="21429"/>
    <cellStyle name="Comma 3 8 6 2 4" xfId="10795"/>
    <cellStyle name="Comma 3 8 6 2 4 2" xfId="27001"/>
    <cellStyle name="Comma 3 8 6 2 5" xfId="17726"/>
    <cellStyle name="Comma 3 8 6 2 5 2" xfId="33858"/>
    <cellStyle name="Comma 3 8 6 2 6" xfId="19324"/>
    <cellStyle name="Comma 3 8 6 3" xfId="6028"/>
    <cellStyle name="Comma 3 8 6 3 2" xfId="13542"/>
    <cellStyle name="Comma 3 8 6 3 2 2" xfId="29748"/>
    <cellStyle name="Comma 3 8 6 3 3" xfId="22234"/>
    <cellStyle name="Comma 3 8 6 4" xfId="9154"/>
    <cellStyle name="Comma 3 8 6 4 2" xfId="16629"/>
    <cellStyle name="Comma 3 8 6 4 2 2" xfId="32835"/>
    <cellStyle name="Comma 3 8 6 4 3" xfId="25360"/>
    <cellStyle name="Comma 3 8 6 5" xfId="9951"/>
    <cellStyle name="Comma 3 8 6 5 2" xfId="26157"/>
    <cellStyle name="Comma 3 8 6 6" xfId="17725"/>
    <cellStyle name="Comma 3 8 6 6 2" xfId="33857"/>
    <cellStyle name="Comma 3 8 6 7" xfId="18479"/>
    <cellStyle name="Comma 3 8 7" xfId="2677"/>
    <cellStyle name="Comma 3 8 7 2" xfId="6461"/>
    <cellStyle name="Comma 3 8 7 2 2" xfId="13973"/>
    <cellStyle name="Comma 3 8 7 2 2 2" xfId="30179"/>
    <cellStyle name="Comma 3 8 7 2 3" xfId="22667"/>
    <cellStyle name="Comma 3 8 7 3" xfId="5518"/>
    <cellStyle name="Comma 3 8 7 3 2" xfId="13046"/>
    <cellStyle name="Comma 3 8 7 3 2 2" xfId="29252"/>
    <cellStyle name="Comma 3 8 7 3 3" xfId="21724"/>
    <cellStyle name="Comma 3 8 7 4" xfId="10373"/>
    <cellStyle name="Comma 3 8 7 4 2" xfId="26579"/>
    <cellStyle name="Comma 3 8 7 5" xfId="17727"/>
    <cellStyle name="Comma 3 8 7 5 2" xfId="33859"/>
    <cellStyle name="Comma 3 8 7 6" xfId="18901"/>
    <cellStyle name="Comma 3 8 8" xfId="3604"/>
    <cellStyle name="Comma 3 8 8 2" xfId="7317"/>
    <cellStyle name="Comma 3 8 8 2 2" xfId="14826"/>
    <cellStyle name="Comma 3 8 8 2 2 2" xfId="31032"/>
    <cellStyle name="Comma 3 8 8 2 3" xfId="23523"/>
    <cellStyle name="Comma 3 8 8 3" xfId="9366"/>
    <cellStyle name="Comma 3 8 8 3 2" xfId="16807"/>
    <cellStyle name="Comma 3 8 8 3 2 2" xfId="33013"/>
    <cellStyle name="Comma 3 8 8 3 3" xfId="25572"/>
    <cellStyle name="Comma 3 8 8 4" xfId="11218"/>
    <cellStyle name="Comma 3 8 8 4 2" xfId="27424"/>
    <cellStyle name="Comma 3 8 8 5" xfId="17728"/>
    <cellStyle name="Comma 3 8 8 5 2" xfId="33860"/>
    <cellStyle name="Comma 3 8 8 6" xfId="19815"/>
    <cellStyle name="Comma 3 8 9" xfId="3561"/>
    <cellStyle name="Comma 3 8 9 2" xfId="9202"/>
    <cellStyle name="Comma 3 8 9 2 2" xfId="25408"/>
    <cellStyle name="Comma 3 8 9 3" xfId="17729"/>
    <cellStyle name="Comma 3 8 9 3 2" xfId="33861"/>
    <cellStyle name="Comma 3 8 9 4" xfId="19776"/>
    <cellStyle name="Comma 3 9" xfId="1616"/>
    <cellStyle name="Comma 3 9 10" xfId="4079"/>
    <cellStyle name="Comma 3 9 10 2" xfId="7749"/>
    <cellStyle name="Comma 3 9 10 2 2" xfId="15256"/>
    <cellStyle name="Comma 3 9 10 2 2 2" xfId="31462"/>
    <cellStyle name="Comma 3 9 10 2 3" xfId="23955"/>
    <cellStyle name="Comma 3 9 10 3" xfId="5424"/>
    <cellStyle name="Comma 3 9 10 3 2" xfId="12968"/>
    <cellStyle name="Comma 3 9 10 3 2 2" xfId="29174"/>
    <cellStyle name="Comma 3 9 10 3 3" xfId="21630"/>
    <cellStyle name="Comma 3 9 10 4" xfId="11642"/>
    <cellStyle name="Comma 3 9 10 4 2" xfId="27848"/>
    <cellStyle name="Comma 3 9 10 5" xfId="17731"/>
    <cellStyle name="Comma 3 9 10 5 2" xfId="33863"/>
    <cellStyle name="Comma 3 9 10 6" xfId="20285"/>
    <cellStyle name="Comma 3 9 11" xfId="4504"/>
    <cellStyle name="Comma 3 9 11 2" xfId="8174"/>
    <cellStyle name="Comma 3 9 11 2 2" xfId="15681"/>
    <cellStyle name="Comma 3 9 11 2 2 2" xfId="31887"/>
    <cellStyle name="Comma 3 9 11 2 3" xfId="24380"/>
    <cellStyle name="Comma 3 9 11 3" xfId="9018"/>
    <cellStyle name="Comma 3 9 11 3 2" xfId="16509"/>
    <cellStyle name="Comma 3 9 11 3 2 2" xfId="32715"/>
    <cellStyle name="Comma 3 9 11 3 3" xfId="25224"/>
    <cellStyle name="Comma 3 9 11 4" xfId="12067"/>
    <cellStyle name="Comma 3 9 11 4 2" xfId="28273"/>
    <cellStyle name="Comma 3 9 11 5" xfId="17732"/>
    <cellStyle name="Comma 3 9 11 5 2" xfId="33864"/>
    <cellStyle name="Comma 3 9 11 6" xfId="20710"/>
    <cellStyle name="Comma 3 9 12" xfId="4931"/>
    <cellStyle name="Comma 3 9 12 2" xfId="8597"/>
    <cellStyle name="Comma 3 9 12 2 2" xfId="16104"/>
    <cellStyle name="Comma 3 9 12 2 2 2" xfId="32310"/>
    <cellStyle name="Comma 3 9 12 2 3" xfId="24803"/>
    <cellStyle name="Comma 3 9 12 3" xfId="12489"/>
    <cellStyle name="Comma 3 9 12 3 2" xfId="28695"/>
    <cellStyle name="Comma 3 9 12 4" xfId="21137"/>
    <cellStyle name="Comma 3 9 13" xfId="5577"/>
    <cellStyle name="Comma 3 9 13 2" xfId="13094"/>
    <cellStyle name="Comma 3 9 13 2 2" xfId="29300"/>
    <cellStyle name="Comma 3 9 13 3" xfId="21783"/>
    <cellStyle name="Comma 3 9 14" xfId="9530"/>
    <cellStyle name="Comma 3 9 14 2" xfId="25736"/>
    <cellStyle name="Comma 3 9 15" xfId="17730"/>
    <cellStyle name="Comma 3 9 15 2" xfId="33862"/>
    <cellStyle name="Comma 3 9 16" xfId="18055"/>
    <cellStyle name="Comma 3 9 2" xfId="1747"/>
    <cellStyle name="Comma 3 9 2 10" xfId="5616"/>
    <cellStyle name="Comma 3 9 2 10 2" xfId="13131"/>
    <cellStyle name="Comma 3 9 2 10 2 2" xfId="29337"/>
    <cellStyle name="Comma 3 9 2 10 3" xfId="21822"/>
    <cellStyle name="Comma 3 9 2 11" xfId="9544"/>
    <cellStyle name="Comma 3 9 2 11 2" xfId="25750"/>
    <cellStyle name="Comma 3 9 2 12" xfId="17733"/>
    <cellStyle name="Comma 3 9 2 12 2" xfId="33865"/>
    <cellStyle name="Comma 3 9 2 13" xfId="18069"/>
    <cellStyle name="Comma 3 9 2 2" xfId="1940"/>
    <cellStyle name="Comma 3 9 2 2 10" xfId="9720"/>
    <cellStyle name="Comma 3 9 2 2 10 2" xfId="25926"/>
    <cellStyle name="Comma 3 9 2 2 11" xfId="17734"/>
    <cellStyle name="Comma 3 9 2 2 11 2" xfId="33866"/>
    <cellStyle name="Comma 3 9 2 2 12" xfId="18246"/>
    <cellStyle name="Comma 3 9 2 2 2" xfId="2447"/>
    <cellStyle name="Comma 3 9 2 2 2 2" xfId="3294"/>
    <cellStyle name="Comma 3 9 2 2 2 2 2" xfId="7076"/>
    <cellStyle name="Comma 3 9 2 2 2 2 2 2" xfId="14587"/>
    <cellStyle name="Comma 3 9 2 2 2 2 2 2 2" xfId="30793"/>
    <cellStyle name="Comma 3 9 2 2 2 2 2 3" xfId="23282"/>
    <cellStyle name="Comma 3 9 2 2 2 2 3" xfId="5601"/>
    <cellStyle name="Comma 3 9 2 2 2 2 3 2" xfId="13116"/>
    <cellStyle name="Comma 3 9 2 2 2 2 3 2 2" xfId="29322"/>
    <cellStyle name="Comma 3 9 2 2 2 2 3 3" xfId="21807"/>
    <cellStyle name="Comma 3 9 2 2 2 2 4" xfId="10987"/>
    <cellStyle name="Comma 3 9 2 2 2 2 4 2" xfId="27193"/>
    <cellStyle name="Comma 3 9 2 2 2 2 5" xfId="17736"/>
    <cellStyle name="Comma 3 9 2 2 2 2 5 2" xfId="33868"/>
    <cellStyle name="Comma 3 9 2 2 2 2 6" xfId="19516"/>
    <cellStyle name="Comma 3 9 2 2 2 3" xfId="6231"/>
    <cellStyle name="Comma 3 9 2 2 2 3 2" xfId="13743"/>
    <cellStyle name="Comma 3 9 2 2 2 3 2 2" xfId="29949"/>
    <cellStyle name="Comma 3 9 2 2 2 3 3" xfId="22437"/>
    <cellStyle name="Comma 3 9 2 2 2 4" xfId="8910"/>
    <cellStyle name="Comma 3 9 2 2 2 4 2" xfId="16413"/>
    <cellStyle name="Comma 3 9 2 2 2 4 2 2" xfId="32619"/>
    <cellStyle name="Comma 3 9 2 2 2 4 3" xfId="25116"/>
    <cellStyle name="Comma 3 9 2 2 2 5" xfId="10143"/>
    <cellStyle name="Comma 3 9 2 2 2 5 2" xfId="26349"/>
    <cellStyle name="Comma 3 9 2 2 2 6" xfId="17735"/>
    <cellStyle name="Comma 3 9 2 2 2 6 2" xfId="33867"/>
    <cellStyle name="Comma 3 9 2 2 2 7" xfId="18671"/>
    <cellStyle name="Comma 3 9 2 2 3" xfId="2869"/>
    <cellStyle name="Comma 3 9 2 2 3 2" xfId="6653"/>
    <cellStyle name="Comma 3 9 2 2 3 2 2" xfId="14165"/>
    <cellStyle name="Comma 3 9 2 2 3 2 2 2" xfId="30371"/>
    <cellStyle name="Comma 3 9 2 2 3 2 3" xfId="22859"/>
    <cellStyle name="Comma 3 9 2 2 3 3" xfId="9173"/>
    <cellStyle name="Comma 3 9 2 2 3 3 2" xfId="16646"/>
    <cellStyle name="Comma 3 9 2 2 3 3 2 2" xfId="32852"/>
    <cellStyle name="Comma 3 9 2 2 3 3 3" xfId="25379"/>
    <cellStyle name="Comma 3 9 2 2 3 4" xfId="10565"/>
    <cellStyle name="Comma 3 9 2 2 3 4 2" xfId="26771"/>
    <cellStyle name="Comma 3 9 2 2 3 5" xfId="17737"/>
    <cellStyle name="Comma 3 9 2 2 3 5 2" xfId="33869"/>
    <cellStyle name="Comma 3 9 2 2 3 6" xfId="19093"/>
    <cellStyle name="Comma 3 9 2 2 4" xfId="3800"/>
    <cellStyle name="Comma 3 9 2 2 4 2" xfId="7510"/>
    <cellStyle name="Comma 3 9 2 2 4 2 2" xfId="15019"/>
    <cellStyle name="Comma 3 9 2 2 4 2 2 2" xfId="31225"/>
    <cellStyle name="Comma 3 9 2 2 4 2 3" xfId="23716"/>
    <cellStyle name="Comma 3 9 2 2 4 3" xfId="5552"/>
    <cellStyle name="Comma 3 9 2 2 4 3 2" xfId="13071"/>
    <cellStyle name="Comma 3 9 2 2 4 3 2 2" xfId="29277"/>
    <cellStyle name="Comma 3 9 2 2 4 3 3" xfId="21758"/>
    <cellStyle name="Comma 3 9 2 2 4 4" xfId="11410"/>
    <cellStyle name="Comma 3 9 2 2 4 4 2" xfId="27616"/>
    <cellStyle name="Comma 3 9 2 2 4 5" xfId="17738"/>
    <cellStyle name="Comma 3 9 2 2 4 5 2" xfId="33870"/>
    <cellStyle name="Comma 3 9 2 2 4 6" xfId="20011"/>
    <cellStyle name="Comma 3 9 2 2 5" xfId="3556"/>
    <cellStyle name="Comma 3 9 2 2 5 2" xfId="9060"/>
    <cellStyle name="Comma 3 9 2 2 5 2 2" xfId="25266"/>
    <cellStyle name="Comma 3 9 2 2 5 3" xfId="17739"/>
    <cellStyle name="Comma 3 9 2 2 5 3 2" xfId="33871"/>
    <cellStyle name="Comma 3 9 2 2 5 4" xfId="19771"/>
    <cellStyle name="Comma 3 9 2 2 6" xfId="4269"/>
    <cellStyle name="Comma 3 9 2 2 6 2" xfId="7939"/>
    <cellStyle name="Comma 3 9 2 2 6 2 2" xfId="15446"/>
    <cellStyle name="Comma 3 9 2 2 6 2 2 2" xfId="31652"/>
    <cellStyle name="Comma 3 9 2 2 6 2 3" xfId="24145"/>
    <cellStyle name="Comma 3 9 2 2 6 3" xfId="9258"/>
    <cellStyle name="Comma 3 9 2 2 6 3 2" xfId="16718"/>
    <cellStyle name="Comma 3 9 2 2 6 3 2 2" xfId="32924"/>
    <cellStyle name="Comma 3 9 2 2 6 3 3" xfId="25464"/>
    <cellStyle name="Comma 3 9 2 2 6 4" xfId="11832"/>
    <cellStyle name="Comma 3 9 2 2 6 4 2" xfId="28038"/>
    <cellStyle name="Comma 3 9 2 2 6 5" xfId="17740"/>
    <cellStyle name="Comma 3 9 2 2 6 5 2" xfId="33872"/>
    <cellStyle name="Comma 3 9 2 2 6 6" xfId="20475"/>
    <cellStyle name="Comma 3 9 2 2 7" xfId="4694"/>
    <cellStyle name="Comma 3 9 2 2 7 2" xfId="8364"/>
    <cellStyle name="Comma 3 9 2 2 7 2 2" xfId="15871"/>
    <cellStyle name="Comma 3 9 2 2 7 2 2 2" xfId="32077"/>
    <cellStyle name="Comma 3 9 2 2 7 2 3" xfId="24570"/>
    <cellStyle name="Comma 3 9 2 2 7 3" xfId="5530"/>
    <cellStyle name="Comma 3 9 2 2 7 3 2" xfId="13056"/>
    <cellStyle name="Comma 3 9 2 2 7 3 2 2" xfId="29262"/>
    <cellStyle name="Comma 3 9 2 2 7 3 3" xfId="21736"/>
    <cellStyle name="Comma 3 9 2 2 7 4" xfId="12257"/>
    <cellStyle name="Comma 3 9 2 2 7 4 2" xfId="28463"/>
    <cellStyle name="Comma 3 9 2 2 7 5" xfId="17741"/>
    <cellStyle name="Comma 3 9 2 2 7 5 2" xfId="33873"/>
    <cellStyle name="Comma 3 9 2 2 7 6" xfId="20900"/>
    <cellStyle name="Comma 3 9 2 2 8" xfId="5122"/>
    <cellStyle name="Comma 3 9 2 2 8 2" xfId="8787"/>
    <cellStyle name="Comma 3 9 2 2 8 2 2" xfId="16294"/>
    <cellStyle name="Comma 3 9 2 2 8 2 2 2" xfId="32500"/>
    <cellStyle name="Comma 3 9 2 2 8 2 3" xfId="24993"/>
    <cellStyle name="Comma 3 9 2 2 8 3" xfId="12679"/>
    <cellStyle name="Comma 3 9 2 2 8 3 2" xfId="28885"/>
    <cellStyle name="Comma 3 9 2 2 8 4" xfId="21328"/>
    <cellStyle name="Comma 3 9 2 2 9" xfId="5793"/>
    <cellStyle name="Comma 3 9 2 2 9 2" xfId="13308"/>
    <cellStyle name="Comma 3 9 2 2 9 2 2" xfId="29514"/>
    <cellStyle name="Comma 3 9 2 2 9 3" xfId="21999"/>
    <cellStyle name="Comma 3 9 2 3" xfId="2267"/>
    <cellStyle name="Comma 3 9 2 3 2" xfId="3118"/>
    <cellStyle name="Comma 3 9 2 3 2 2" xfId="6900"/>
    <cellStyle name="Comma 3 9 2 3 2 2 2" xfId="14411"/>
    <cellStyle name="Comma 3 9 2 3 2 2 2 2" xfId="30617"/>
    <cellStyle name="Comma 3 9 2 3 2 2 3" xfId="23106"/>
    <cellStyle name="Comma 3 9 2 3 2 3" xfId="8969"/>
    <cellStyle name="Comma 3 9 2 3 2 3 2" xfId="16463"/>
    <cellStyle name="Comma 3 9 2 3 2 3 2 2" xfId="32669"/>
    <cellStyle name="Comma 3 9 2 3 2 3 3" xfId="25175"/>
    <cellStyle name="Comma 3 9 2 3 2 4" xfId="10811"/>
    <cellStyle name="Comma 3 9 2 3 2 4 2" xfId="27017"/>
    <cellStyle name="Comma 3 9 2 3 2 5" xfId="17743"/>
    <cellStyle name="Comma 3 9 2 3 2 5 2" xfId="33875"/>
    <cellStyle name="Comma 3 9 2 3 2 6" xfId="19340"/>
    <cellStyle name="Comma 3 9 2 3 3" xfId="6055"/>
    <cellStyle name="Comma 3 9 2 3 3 2" xfId="13567"/>
    <cellStyle name="Comma 3 9 2 3 3 2 2" xfId="29773"/>
    <cellStyle name="Comma 3 9 2 3 3 3" xfId="22261"/>
    <cellStyle name="Comma 3 9 2 3 4" xfId="8879"/>
    <cellStyle name="Comma 3 9 2 3 4 2" xfId="16383"/>
    <cellStyle name="Comma 3 9 2 3 4 2 2" xfId="32589"/>
    <cellStyle name="Comma 3 9 2 3 4 3" xfId="25085"/>
    <cellStyle name="Comma 3 9 2 3 5" xfId="9967"/>
    <cellStyle name="Comma 3 9 2 3 5 2" xfId="26173"/>
    <cellStyle name="Comma 3 9 2 3 6" xfId="17742"/>
    <cellStyle name="Comma 3 9 2 3 6 2" xfId="33874"/>
    <cellStyle name="Comma 3 9 2 3 7" xfId="18495"/>
    <cellStyle name="Comma 3 9 2 4" xfId="2693"/>
    <cellStyle name="Comma 3 9 2 4 2" xfId="6477"/>
    <cellStyle name="Comma 3 9 2 4 2 2" xfId="13989"/>
    <cellStyle name="Comma 3 9 2 4 2 2 2" xfId="30195"/>
    <cellStyle name="Comma 3 9 2 4 2 3" xfId="22683"/>
    <cellStyle name="Comma 3 9 2 4 3" xfId="5444"/>
    <cellStyle name="Comma 3 9 2 4 3 2" xfId="12987"/>
    <cellStyle name="Comma 3 9 2 4 3 2 2" xfId="29193"/>
    <cellStyle name="Comma 3 9 2 4 3 3" xfId="21650"/>
    <cellStyle name="Comma 3 9 2 4 4" xfId="10389"/>
    <cellStyle name="Comma 3 9 2 4 4 2" xfId="26595"/>
    <cellStyle name="Comma 3 9 2 4 5" xfId="17744"/>
    <cellStyle name="Comma 3 9 2 4 5 2" xfId="33876"/>
    <cellStyle name="Comma 3 9 2 4 6" xfId="18917"/>
    <cellStyle name="Comma 3 9 2 5" xfId="3623"/>
    <cellStyle name="Comma 3 9 2 5 2" xfId="7333"/>
    <cellStyle name="Comma 3 9 2 5 2 2" xfId="14842"/>
    <cellStyle name="Comma 3 9 2 5 2 2 2" xfId="31048"/>
    <cellStyle name="Comma 3 9 2 5 2 3" xfId="23539"/>
    <cellStyle name="Comma 3 9 2 5 3" xfId="5600"/>
    <cellStyle name="Comma 3 9 2 5 3 2" xfId="13115"/>
    <cellStyle name="Comma 3 9 2 5 3 2 2" xfId="29321"/>
    <cellStyle name="Comma 3 9 2 5 3 3" xfId="21806"/>
    <cellStyle name="Comma 3 9 2 5 4" xfId="11234"/>
    <cellStyle name="Comma 3 9 2 5 4 2" xfId="27440"/>
    <cellStyle name="Comma 3 9 2 5 5" xfId="17745"/>
    <cellStyle name="Comma 3 9 2 5 5 2" xfId="33877"/>
    <cellStyle name="Comma 3 9 2 5 6" xfId="19834"/>
    <cellStyle name="Comma 3 9 2 6" xfId="3391"/>
    <cellStyle name="Comma 3 9 2 6 2" xfId="8939"/>
    <cellStyle name="Comma 3 9 2 6 2 2" xfId="25145"/>
    <cellStyle name="Comma 3 9 2 6 3" xfId="17746"/>
    <cellStyle name="Comma 3 9 2 6 3 2" xfId="33878"/>
    <cellStyle name="Comma 3 9 2 6 4" xfId="19609"/>
    <cellStyle name="Comma 3 9 2 7" xfId="4093"/>
    <cellStyle name="Comma 3 9 2 7 2" xfId="7763"/>
    <cellStyle name="Comma 3 9 2 7 2 2" xfId="15270"/>
    <cellStyle name="Comma 3 9 2 7 2 2 2" xfId="31476"/>
    <cellStyle name="Comma 3 9 2 7 2 3" xfId="23969"/>
    <cellStyle name="Comma 3 9 2 7 3" xfId="9092"/>
    <cellStyle name="Comma 3 9 2 7 3 2" xfId="16571"/>
    <cellStyle name="Comma 3 9 2 7 3 2 2" xfId="32777"/>
    <cellStyle name="Comma 3 9 2 7 3 3" xfId="25298"/>
    <cellStyle name="Comma 3 9 2 7 4" xfId="11656"/>
    <cellStyle name="Comma 3 9 2 7 4 2" xfId="27862"/>
    <cellStyle name="Comma 3 9 2 7 5" xfId="17747"/>
    <cellStyle name="Comma 3 9 2 7 5 2" xfId="33879"/>
    <cellStyle name="Comma 3 9 2 7 6" xfId="20299"/>
    <cellStyle name="Comma 3 9 2 8" xfId="4518"/>
    <cellStyle name="Comma 3 9 2 8 2" xfId="8188"/>
    <cellStyle name="Comma 3 9 2 8 2 2" xfId="15695"/>
    <cellStyle name="Comma 3 9 2 8 2 2 2" xfId="31901"/>
    <cellStyle name="Comma 3 9 2 8 2 3" xfId="24394"/>
    <cellStyle name="Comma 3 9 2 8 3" xfId="9281"/>
    <cellStyle name="Comma 3 9 2 8 3 2" xfId="16738"/>
    <cellStyle name="Comma 3 9 2 8 3 2 2" xfId="32944"/>
    <cellStyle name="Comma 3 9 2 8 3 3" xfId="25487"/>
    <cellStyle name="Comma 3 9 2 8 4" xfId="12081"/>
    <cellStyle name="Comma 3 9 2 8 4 2" xfId="28287"/>
    <cellStyle name="Comma 3 9 2 8 5" xfId="17748"/>
    <cellStyle name="Comma 3 9 2 8 5 2" xfId="33880"/>
    <cellStyle name="Comma 3 9 2 8 6" xfId="20724"/>
    <cellStyle name="Comma 3 9 2 9" xfId="4945"/>
    <cellStyle name="Comma 3 9 2 9 2" xfId="8611"/>
    <cellStyle name="Comma 3 9 2 9 2 2" xfId="16118"/>
    <cellStyle name="Comma 3 9 2 9 2 2 2" xfId="32324"/>
    <cellStyle name="Comma 3 9 2 9 2 3" xfId="24817"/>
    <cellStyle name="Comma 3 9 2 9 3" xfId="12503"/>
    <cellStyle name="Comma 3 9 2 9 3 2" xfId="28709"/>
    <cellStyle name="Comma 3 9 2 9 4" xfId="21151"/>
    <cellStyle name="Comma 3 9 3" xfId="1765"/>
    <cellStyle name="Comma 3 9 3 10" xfId="5630"/>
    <cellStyle name="Comma 3 9 3 10 2" xfId="13145"/>
    <cellStyle name="Comma 3 9 3 10 2 2" xfId="29351"/>
    <cellStyle name="Comma 3 9 3 10 3" xfId="21836"/>
    <cellStyle name="Comma 3 9 3 11" xfId="9558"/>
    <cellStyle name="Comma 3 9 3 11 2" xfId="25764"/>
    <cellStyle name="Comma 3 9 3 12" xfId="17749"/>
    <cellStyle name="Comma 3 9 3 12 2" xfId="33881"/>
    <cellStyle name="Comma 3 9 3 13" xfId="18083"/>
    <cellStyle name="Comma 3 9 3 2" xfId="1941"/>
    <cellStyle name="Comma 3 9 3 2 10" xfId="9721"/>
    <cellStyle name="Comma 3 9 3 2 10 2" xfId="25927"/>
    <cellStyle name="Comma 3 9 3 2 11" xfId="17750"/>
    <cellStyle name="Comma 3 9 3 2 11 2" xfId="33882"/>
    <cellStyle name="Comma 3 9 3 2 12" xfId="18247"/>
    <cellStyle name="Comma 3 9 3 2 2" xfId="2448"/>
    <cellStyle name="Comma 3 9 3 2 2 2" xfId="3295"/>
    <cellStyle name="Comma 3 9 3 2 2 2 2" xfId="7077"/>
    <cellStyle name="Comma 3 9 3 2 2 2 2 2" xfId="14588"/>
    <cellStyle name="Comma 3 9 3 2 2 2 2 2 2" xfId="30794"/>
    <cellStyle name="Comma 3 9 3 2 2 2 2 3" xfId="23283"/>
    <cellStyle name="Comma 3 9 3 2 2 2 3" xfId="5584"/>
    <cellStyle name="Comma 3 9 3 2 2 2 3 2" xfId="13100"/>
    <cellStyle name="Comma 3 9 3 2 2 2 3 2 2" xfId="29306"/>
    <cellStyle name="Comma 3 9 3 2 2 2 3 3" xfId="21790"/>
    <cellStyle name="Comma 3 9 3 2 2 2 4" xfId="10988"/>
    <cellStyle name="Comma 3 9 3 2 2 2 4 2" xfId="27194"/>
    <cellStyle name="Comma 3 9 3 2 2 2 5" xfId="17752"/>
    <cellStyle name="Comma 3 9 3 2 2 2 5 2" xfId="33884"/>
    <cellStyle name="Comma 3 9 3 2 2 2 6" xfId="19517"/>
    <cellStyle name="Comma 3 9 3 2 2 3" xfId="6232"/>
    <cellStyle name="Comma 3 9 3 2 2 3 2" xfId="13744"/>
    <cellStyle name="Comma 3 9 3 2 2 3 2 2" xfId="29950"/>
    <cellStyle name="Comma 3 9 3 2 2 3 3" xfId="22438"/>
    <cellStyle name="Comma 3 9 3 2 2 4" xfId="8995"/>
    <cellStyle name="Comma 3 9 3 2 2 4 2" xfId="16487"/>
    <cellStyle name="Comma 3 9 3 2 2 4 2 2" xfId="32693"/>
    <cellStyle name="Comma 3 9 3 2 2 4 3" xfId="25201"/>
    <cellStyle name="Comma 3 9 3 2 2 5" xfId="10144"/>
    <cellStyle name="Comma 3 9 3 2 2 5 2" xfId="26350"/>
    <cellStyle name="Comma 3 9 3 2 2 6" xfId="17751"/>
    <cellStyle name="Comma 3 9 3 2 2 6 2" xfId="33883"/>
    <cellStyle name="Comma 3 9 3 2 2 7" xfId="18672"/>
    <cellStyle name="Comma 3 9 3 2 3" xfId="2870"/>
    <cellStyle name="Comma 3 9 3 2 3 2" xfId="6654"/>
    <cellStyle name="Comma 3 9 3 2 3 2 2" xfId="14166"/>
    <cellStyle name="Comma 3 9 3 2 3 2 2 2" xfId="30372"/>
    <cellStyle name="Comma 3 9 3 2 3 2 3" xfId="22860"/>
    <cellStyle name="Comma 3 9 3 2 3 3" xfId="9251"/>
    <cellStyle name="Comma 3 9 3 2 3 3 2" xfId="16712"/>
    <cellStyle name="Comma 3 9 3 2 3 3 2 2" xfId="32918"/>
    <cellStyle name="Comma 3 9 3 2 3 3 3" xfId="25457"/>
    <cellStyle name="Comma 3 9 3 2 3 4" xfId="10566"/>
    <cellStyle name="Comma 3 9 3 2 3 4 2" xfId="26772"/>
    <cellStyle name="Comma 3 9 3 2 3 5" xfId="17753"/>
    <cellStyle name="Comma 3 9 3 2 3 5 2" xfId="33885"/>
    <cellStyle name="Comma 3 9 3 2 3 6" xfId="19094"/>
    <cellStyle name="Comma 3 9 3 2 4" xfId="3801"/>
    <cellStyle name="Comma 3 9 3 2 4 2" xfId="7511"/>
    <cellStyle name="Comma 3 9 3 2 4 2 2" xfId="15020"/>
    <cellStyle name="Comma 3 9 3 2 4 2 2 2" xfId="31226"/>
    <cellStyle name="Comma 3 9 3 2 4 2 3" xfId="23717"/>
    <cellStyle name="Comma 3 9 3 2 4 3" xfId="9195"/>
    <cellStyle name="Comma 3 9 3 2 4 3 2" xfId="16665"/>
    <cellStyle name="Comma 3 9 3 2 4 3 2 2" xfId="32871"/>
    <cellStyle name="Comma 3 9 3 2 4 3 3" xfId="25401"/>
    <cellStyle name="Comma 3 9 3 2 4 4" xfId="11411"/>
    <cellStyle name="Comma 3 9 3 2 4 4 2" xfId="27617"/>
    <cellStyle name="Comma 3 9 3 2 4 5" xfId="17754"/>
    <cellStyle name="Comma 3 9 3 2 4 5 2" xfId="33886"/>
    <cellStyle name="Comma 3 9 3 2 4 6" xfId="20012"/>
    <cellStyle name="Comma 3 9 3 2 5" xfId="3587"/>
    <cellStyle name="Comma 3 9 3 2 5 2" xfId="9155"/>
    <cellStyle name="Comma 3 9 3 2 5 2 2" xfId="25361"/>
    <cellStyle name="Comma 3 9 3 2 5 3" xfId="17755"/>
    <cellStyle name="Comma 3 9 3 2 5 3 2" xfId="33887"/>
    <cellStyle name="Comma 3 9 3 2 5 4" xfId="19799"/>
    <cellStyle name="Comma 3 9 3 2 6" xfId="4270"/>
    <cellStyle name="Comma 3 9 3 2 6 2" xfId="7940"/>
    <cellStyle name="Comma 3 9 3 2 6 2 2" xfId="15447"/>
    <cellStyle name="Comma 3 9 3 2 6 2 2 2" xfId="31653"/>
    <cellStyle name="Comma 3 9 3 2 6 2 3" xfId="24146"/>
    <cellStyle name="Comma 3 9 3 2 6 3" xfId="9216"/>
    <cellStyle name="Comma 3 9 3 2 6 3 2" xfId="16682"/>
    <cellStyle name="Comma 3 9 3 2 6 3 2 2" xfId="32888"/>
    <cellStyle name="Comma 3 9 3 2 6 3 3" xfId="25422"/>
    <cellStyle name="Comma 3 9 3 2 6 4" xfId="11833"/>
    <cellStyle name="Comma 3 9 3 2 6 4 2" xfId="28039"/>
    <cellStyle name="Comma 3 9 3 2 6 5" xfId="17756"/>
    <cellStyle name="Comma 3 9 3 2 6 5 2" xfId="33888"/>
    <cellStyle name="Comma 3 9 3 2 6 6" xfId="20476"/>
    <cellStyle name="Comma 3 9 3 2 7" xfId="4695"/>
    <cellStyle name="Comma 3 9 3 2 7 2" xfId="8365"/>
    <cellStyle name="Comma 3 9 3 2 7 2 2" xfId="15872"/>
    <cellStyle name="Comma 3 9 3 2 7 2 2 2" xfId="32078"/>
    <cellStyle name="Comma 3 9 3 2 7 2 3" xfId="24571"/>
    <cellStyle name="Comma 3 9 3 2 7 3" xfId="5264"/>
    <cellStyle name="Comma 3 9 3 2 7 3 2" xfId="12813"/>
    <cellStyle name="Comma 3 9 3 2 7 3 2 2" xfId="29019"/>
    <cellStyle name="Comma 3 9 3 2 7 3 3" xfId="21470"/>
    <cellStyle name="Comma 3 9 3 2 7 4" xfId="12258"/>
    <cellStyle name="Comma 3 9 3 2 7 4 2" xfId="28464"/>
    <cellStyle name="Comma 3 9 3 2 7 5" xfId="17757"/>
    <cellStyle name="Comma 3 9 3 2 7 5 2" xfId="33889"/>
    <cellStyle name="Comma 3 9 3 2 7 6" xfId="20901"/>
    <cellStyle name="Comma 3 9 3 2 8" xfId="5123"/>
    <cellStyle name="Comma 3 9 3 2 8 2" xfId="8788"/>
    <cellStyle name="Comma 3 9 3 2 8 2 2" xfId="16295"/>
    <cellStyle name="Comma 3 9 3 2 8 2 2 2" xfId="32501"/>
    <cellStyle name="Comma 3 9 3 2 8 2 3" xfId="24994"/>
    <cellStyle name="Comma 3 9 3 2 8 3" xfId="12680"/>
    <cellStyle name="Comma 3 9 3 2 8 3 2" xfId="28886"/>
    <cellStyle name="Comma 3 9 3 2 8 4" xfId="21329"/>
    <cellStyle name="Comma 3 9 3 2 9" xfId="5794"/>
    <cellStyle name="Comma 3 9 3 2 9 2" xfId="13309"/>
    <cellStyle name="Comma 3 9 3 2 9 2 2" xfId="29515"/>
    <cellStyle name="Comma 3 9 3 2 9 3" xfId="22000"/>
    <cellStyle name="Comma 3 9 3 3" xfId="2283"/>
    <cellStyle name="Comma 3 9 3 3 2" xfId="3132"/>
    <cellStyle name="Comma 3 9 3 3 2 2" xfId="6914"/>
    <cellStyle name="Comma 3 9 3 3 2 2 2" xfId="14425"/>
    <cellStyle name="Comma 3 9 3 3 2 2 2 2" xfId="30631"/>
    <cellStyle name="Comma 3 9 3 3 2 2 3" xfId="23120"/>
    <cellStyle name="Comma 3 9 3 3 2 3" xfId="9057"/>
    <cellStyle name="Comma 3 9 3 3 2 3 2" xfId="16542"/>
    <cellStyle name="Comma 3 9 3 3 2 3 2 2" xfId="32748"/>
    <cellStyle name="Comma 3 9 3 3 2 3 3" xfId="25263"/>
    <cellStyle name="Comma 3 9 3 3 2 4" xfId="10825"/>
    <cellStyle name="Comma 3 9 3 3 2 4 2" xfId="27031"/>
    <cellStyle name="Comma 3 9 3 3 2 5" xfId="17759"/>
    <cellStyle name="Comma 3 9 3 3 2 5 2" xfId="33891"/>
    <cellStyle name="Comma 3 9 3 3 2 6" xfId="19354"/>
    <cellStyle name="Comma 3 9 3 3 3" xfId="6069"/>
    <cellStyle name="Comma 3 9 3 3 3 2" xfId="13581"/>
    <cellStyle name="Comma 3 9 3 3 3 2 2" xfId="29787"/>
    <cellStyle name="Comma 3 9 3 3 3 3" xfId="22275"/>
    <cellStyle name="Comma 3 9 3 3 4" xfId="9119"/>
    <cellStyle name="Comma 3 9 3 3 4 2" xfId="16597"/>
    <cellStyle name="Comma 3 9 3 3 4 2 2" xfId="32803"/>
    <cellStyle name="Comma 3 9 3 3 4 3" xfId="25325"/>
    <cellStyle name="Comma 3 9 3 3 5" xfId="9981"/>
    <cellStyle name="Comma 3 9 3 3 5 2" xfId="26187"/>
    <cellStyle name="Comma 3 9 3 3 6" xfId="17758"/>
    <cellStyle name="Comma 3 9 3 3 6 2" xfId="33890"/>
    <cellStyle name="Comma 3 9 3 3 7" xfId="18509"/>
    <cellStyle name="Comma 3 9 3 4" xfId="2707"/>
    <cellStyle name="Comma 3 9 3 4 2" xfId="6491"/>
    <cellStyle name="Comma 3 9 3 4 2 2" xfId="14003"/>
    <cellStyle name="Comma 3 9 3 4 2 2 2" xfId="30209"/>
    <cellStyle name="Comma 3 9 3 4 2 3" xfId="22697"/>
    <cellStyle name="Comma 3 9 3 4 3" xfId="9116"/>
    <cellStyle name="Comma 3 9 3 4 3 2" xfId="16594"/>
    <cellStyle name="Comma 3 9 3 4 3 2 2" xfId="32800"/>
    <cellStyle name="Comma 3 9 3 4 3 3" xfId="25322"/>
    <cellStyle name="Comma 3 9 3 4 4" xfId="10403"/>
    <cellStyle name="Comma 3 9 3 4 4 2" xfId="26609"/>
    <cellStyle name="Comma 3 9 3 4 5" xfId="17760"/>
    <cellStyle name="Comma 3 9 3 4 5 2" xfId="33892"/>
    <cellStyle name="Comma 3 9 3 4 6" xfId="18931"/>
    <cellStyle name="Comma 3 9 3 5" xfId="3637"/>
    <cellStyle name="Comma 3 9 3 5 2" xfId="7347"/>
    <cellStyle name="Comma 3 9 3 5 2 2" xfId="14856"/>
    <cellStyle name="Comma 3 9 3 5 2 2 2" xfId="31062"/>
    <cellStyle name="Comma 3 9 3 5 2 3" xfId="23553"/>
    <cellStyle name="Comma 3 9 3 5 3" xfId="9105"/>
    <cellStyle name="Comma 3 9 3 5 3 2" xfId="16583"/>
    <cellStyle name="Comma 3 9 3 5 3 2 2" xfId="32789"/>
    <cellStyle name="Comma 3 9 3 5 3 3" xfId="25311"/>
    <cellStyle name="Comma 3 9 3 5 4" xfId="11248"/>
    <cellStyle name="Comma 3 9 3 5 4 2" xfId="27454"/>
    <cellStyle name="Comma 3 9 3 5 5" xfId="17761"/>
    <cellStyle name="Comma 3 9 3 5 5 2" xfId="33893"/>
    <cellStyle name="Comma 3 9 3 5 6" xfId="19848"/>
    <cellStyle name="Comma 3 9 3 6" xfId="3551"/>
    <cellStyle name="Comma 3 9 3 6 2" xfId="5461"/>
    <cellStyle name="Comma 3 9 3 6 2 2" xfId="21667"/>
    <cellStyle name="Comma 3 9 3 6 3" xfId="17762"/>
    <cellStyle name="Comma 3 9 3 6 3 2" xfId="33894"/>
    <cellStyle name="Comma 3 9 3 6 4" xfId="19767"/>
    <cellStyle name="Comma 3 9 3 7" xfId="4107"/>
    <cellStyle name="Comma 3 9 3 7 2" xfId="7777"/>
    <cellStyle name="Comma 3 9 3 7 2 2" xfId="15284"/>
    <cellStyle name="Comma 3 9 3 7 2 2 2" xfId="31490"/>
    <cellStyle name="Comma 3 9 3 7 2 3" xfId="23983"/>
    <cellStyle name="Comma 3 9 3 7 3" xfId="7369"/>
    <cellStyle name="Comma 3 9 3 7 3 2" xfId="14878"/>
    <cellStyle name="Comma 3 9 3 7 3 2 2" xfId="31084"/>
    <cellStyle name="Comma 3 9 3 7 3 3" xfId="23575"/>
    <cellStyle name="Comma 3 9 3 7 4" xfId="11670"/>
    <cellStyle name="Comma 3 9 3 7 4 2" xfId="27876"/>
    <cellStyle name="Comma 3 9 3 7 5" xfId="17763"/>
    <cellStyle name="Comma 3 9 3 7 5 2" xfId="33895"/>
    <cellStyle name="Comma 3 9 3 7 6" xfId="20313"/>
    <cellStyle name="Comma 3 9 3 8" xfId="4532"/>
    <cellStyle name="Comma 3 9 3 8 2" xfId="8202"/>
    <cellStyle name="Comma 3 9 3 8 2 2" xfId="15709"/>
    <cellStyle name="Comma 3 9 3 8 2 2 2" xfId="31915"/>
    <cellStyle name="Comma 3 9 3 8 2 3" xfId="24408"/>
    <cellStyle name="Comma 3 9 3 8 3" xfId="5201"/>
    <cellStyle name="Comma 3 9 3 8 3 2" xfId="12757"/>
    <cellStyle name="Comma 3 9 3 8 3 2 2" xfId="28963"/>
    <cellStyle name="Comma 3 9 3 8 3 3" xfId="21407"/>
    <cellStyle name="Comma 3 9 3 8 4" xfId="12095"/>
    <cellStyle name="Comma 3 9 3 8 4 2" xfId="28301"/>
    <cellStyle name="Comma 3 9 3 8 5" xfId="17764"/>
    <cellStyle name="Comma 3 9 3 8 5 2" xfId="33896"/>
    <cellStyle name="Comma 3 9 3 8 6" xfId="20738"/>
    <cellStyle name="Comma 3 9 3 9" xfId="4959"/>
    <cellStyle name="Comma 3 9 3 9 2" xfId="8625"/>
    <cellStyle name="Comma 3 9 3 9 2 2" xfId="16132"/>
    <cellStyle name="Comma 3 9 3 9 2 2 2" xfId="32338"/>
    <cellStyle name="Comma 3 9 3 9 2 3" xfId="24831"/>
    <cellStyle name="Comma 3 9 3 9 3" xfId="12517"/>
    <cellStyle name="Comma 3 9 3 9 3 2" xfId="28723"/>
    <cellStyle name="Comma 3 9 3 9 4" xfId="21165"/>
    <cellStyle name="Comma 3 9 4" xfId="1783"/>
    <cellStyle name="Comma 3 9 4 10" xfId="5644"/>
    <cellStyle name="Comma 3 9 4 10 2" xfId="13159"/>
    <cellStyle name="Comma 3 9 4 10 2 2" xfId="29365"/>
    <cellStyle name="Comma 3 9 4 10 3" xfId="21850"/>
    <cellStyle name="Comma 3 9 4 11" xfId="9572"/>
    <cellStyle name="Comma 3 9 4 11 2" xfId="25778"/>
    <cellStyle name="Comma 3 9 4 12" xfId="17765"/>
    <cellStyle name="Comma 3 9 4 12 2" xfId="33897"/>
    <cellStyle name="Comma 3 9 4 13" xfId="18097"/>
    <cellStyle name="Comma 3 9 4 2" xfId="1942"/>
    <cellStyle name="Comma 3 9 4 2 10" xfId="9722"/>
    <cellStyle name="Comma 3 9 4 2 10 2" xfId="25928"/>
    <cellStyle name="Comma 3 9 4 2 11" xfId="17766"/>
    <cellStyle name="Comma 3 9 4 2 11 2" xfId="33898"/>
    <cellStyle name="Comma 3 9 4 2 12" xfId="18248"/>
    <cellStyle name="Comma 3 9 4 2 2" xfId="2449"/>
    <cellStyle name="Comma 3 9 4 2 2 2" xfId="3296"/>
    <cellStyle name="Comma 3 9 4 2 2 2 2" xfId="7078"/>
    <cellStyle name="Comma 3 9 4 2 2 2 2 2" xfId="14589"/>
    <cellStyle name="Comma 3 9 4 2 2 2 2 2 2" xfId="30795"/>
    <cellStyle name="Comma 3 9 4 2 2 2 2 3" xfId="23284"/>
    <cellStyle name="Comma 3 9 4 2 2 2 3" xfId="5551"/>
    <cellStyle name="Comma 3 9 4 2 2 2 3 2" xfId="13070"/>
    <cellStyle name="Comma 3 9 4 2 2 2 3 2 2" xfId="29276"/>
    <cellStyle name="Comma 3 9 4 2 2 2 3 3" xfId="21757"/>
    <cellStyle name="Comma 3 9 4 2 2 2 4" xfId="10989"/>
    <cellStyle name="Comma 3 9 4 2 2 2 4 2" xfId="27195"/>
    <cellStyle name="Comma 3 9 4 2 2 2 5" xfId="17768"/>
    <cellStyle name="Comma 3 9 4 2 2 2 5 2" xfId="33900"/>
    <cellStyle name="Comma 3 9 4 2 2 2 6" xfId="19518"/>
    <cellStyle name="Comma 3 9 4 2 2 3" xfId="6233"/>
    <cellStyle name="Comma 3 9 4 2 2 3 2" xfId="13745"/>
    <cellStyle name="Comma 3 9 4 2 2 3 2 2" xfId="29951"/>
    <cellStyle name="Comma 3 9 4 2 2 3 3" xfId="22439"/>
    <cellStyle name="Comma 3 9 4 2 2 4" xfId="5394"/>
    <cellStyle name="Comma 3 9 4 2 2 4 2" xfId="12943"/>
    <cellStyle name="Comma 3 9 4 2 2 4 2 2" xfId="29149"/>
    <cellStyle name="Comma 3 9 4 2 2 4 3" xfId="21600"/>
    <cellStyle name="Comma 3 9 4 2 2 5" xfId="10145"/>
    <cellStyle name="Comma 3 9 4 2 2 5 2" xfId="26351"/>
    <cellStyle name="Comma 3 9 4 2 2 6" xfId="17767"/>
    <cellStyle name="Comma 3 9 4 2 2 6 2" xfId="33899"/>
    <cellStyle name="Comma 3 9 4 2 2 7" xfId="18673"/>
    <cellStyle name="Comma 3 9 4 2 3" xfId="2871"/>
    <cellStyle name="Comma 3 9 4 2 3 2" xfId="6655"/>
    <cellStyle name="Comma 3 9 4 2 3 2 2" xfId="14167"/>
    <cellStyle name="Comma 3 9 4 2 3 2 2 2" xfId="30373"/>
    <cellStyle name="Comma 3 9 4 2 3 2 3" xfId="22861"/>
    <cellStyle name="Comma 3 9 4 2 3 3" xfId="5430"/>
    <cellStyle name="Comma 3 9 4 2 3 3 2" xfId="12973"/>
    <cellStyle name="Comma 3 9 4 2 3 3 2 2" xfId="29179"/>
    <cellStyle name="Comma 3 9 4 2 3 3 3" xfId="21636"/>
    <cellStyle name="Comma 3 9 4 2 3 4" xfId="10567"/>
    <cellStyle name="Comma 3 9 4 2 3 4 2" xfId="26773"/>
    <cellStyle name="Comma 3 9 4 2 3 5" xfId="17769"/>
    <cellStyle name="Comma 3 9 4 2 3 5 2" xfId="33901"/>
    <cellStyle name="Comma 3 9 4 2 3 6" xfId="19095"/>
    <cellStyle name="Comma 3 9 4 2 4" xfId="3802"/>
    <cellStyle name="Comma 3 9 4 2 4 2" xfId="7512"/>
    <cellStyle name="Comma 3 9 4 2 4 2 2" xfId="15021"/>
    <cellStyle name="Comma 3 9 4 2 4 2 2 2" xfId="31227"/>
    <cellStyle name="Comma 3 9 4 2 4 2 3" xfId="23718"/>
    <cellStyle name="Comma 3 9 4 2 4 3" xfId="5208"/>
    <cellStyle name="Comma 3 9 4 2 4 3 2" xfId="12764"/>
    <cellStyle name="Comma 3 9 4 2 4 3 2 2" xfId="28970"/>
    <cellStyle name="Comma 3 9 4 2 4 3 3" xfId="21414"/>
    <cellStyle name="Comma 3 9 4 2 4 4" xfId="11412"/>
    <cellStyle name="Comma 3 9 4 2 4 4 2" xfId="27618"/>
    <cellStyle name="Comma 3 9 4 2 4 5" xfId="17770"/>
    <cellStyle name="Comma 3 9 4 2 4 5 2" xfId="33902"/>
    <cellStyle name="Comma 3 9 4 2 4 6" xfId="20013"/>
    <cellStyle name="Comma 3 9 4 2 5" xfId="3547"/>
    <cellStyle name="Comma 3 9 4 2 5 2" xfId="5228"/>
    <cellStyle name="Comma 3 9 4 2 5 2 2" xfId="21434"/>
    <cellStyle name="Comma 3 9 4 2 5 3" xfId="17771"/>
    <cellStyle name="Comma 3 9 4 2 5 3 2" xfId="33903"/>
    <cellStyle name="Comma 3 9 4 2 5 4" xfId="19764"/>
    <cellStyle name="Comma 3 9 4 2 6" xfId="4271"/>
    <cellStyle name="Comma 3 9 4 2 6 2" xfId="7941"/>
    <cellStyle name="Comma 3 9 4 2 6 2 2" xfId="15448"/>
    <cellStyle name="Comma 3 9 4 2 6 2 2 2" xfId="31654"/>
    <cellStyle name="Comma 3 9 4 2 6 2 3" xfId="24147"/>
    <cellStyle name="Comma 3 9 4 2 6 3" xfId="5230"/>
    <cellStyle name="Comma 3 9 4 2 6 3 2" xfId="12782"/>
    <cellStyle name="Comma 3 9 4 2 6 3 2 2" xfId="28988"/>
    <cellStyle name="Comma 3 9 4 2 6 3 3" xfId="21436"/>
    <cellStyle name="Comma 3 9 4 2 6 4" xfId="11834"/>
    <cellStyle name="Comma 3 9 4 2 6 4 2" xfId="28040"/>
    <cellStyle name="Comma 3 9 4 2 6 5" xfId="17772"/>
    <cellStyle name="Comma 3 9 4 2 6 5 2" xfId="33904"/>
    <cellStyle name="Comma 3 9 4 2 6 6" xfId="20477"/>
    <cellStyle name="Comma 3 9 4 2 7" xfId="4696"/>
    <cellStyle name="Comma 3 9 4 2 7 2" xfId="8366"/>
    <cellStyle name="Comma 3 9 4 2 7 2 2" xfId="15873"/>
    <cellStyle name="Comma 3 9 4 2 7 2 2 2" xfId="32079"/>
    <cellStyle name="Comma 3 9 4 2 7 2 3" xfId="24572"/>
    <cellStyle name="Comma 3 9 4 2 7 3" xfId="5214"/>
    <cellStyle name="Comma 3 9 4 2 7 3 2" xfId="12770"/>
    <cellStyle name="Comma 3 9 4 2 7 3 2 2" xfId="28976"/>
    <cellStyle name="Comma 3 9 4 2 7 3 3" xfId="21420"/>
    <cellStyle name="Comma 3 9 4 2 7 4" xfId="12259"/>
    <cellStyle name="Comma 3 9 4 2 7 4 2" xfId="28465"/>
    <cellStyle name="Comma 3 9 4 2 7 5" xfId="17773"/>
    <cellStyle name="Comma 3 9 4 2 7 5 2" xfId="33905"/>
    <cellStyle name="Comma 3 9 4 2 7 6" xfId="20902"/>
    <cellStyle name="Comma 3 9 4 2 8" xfId="5124"/>
    <cellStyle name="Comma 3 9 4 2 8 2" xfId="8789"/>
    <cellStyle name="Comma 3 9 4 2 8 2 2" xfId="16296"/>
    <cellStyle name="Comma 3 9 4 2 8 2 2 2" xfId="32502"/>
    <cellStyle name="Comma 3 9 4 2 8 2 3" xfId="24995"/>
    <cellStyle name="Comma 3 9 4 2 8 3" xfId="12681"/>
    <cellStyle name="Comma 3 9 4 2 8 3 2" xfId="28887"/>
    <cellStyle name="Comma 3 9 4 2 8 4" xfId="21330"/>
    <cellStyle name="Comma 3 9 4 2 9" xfId="5795"/>
    <cellStyle name="Comma 3 9 4 2 9 2" xfId="13310"/>
    <cellStyle name="Comma 3 9 4 2 9 2 2" xfId="29516"/>
    <cellStyle name="Comma 3 9 4 2 9 3" xfId="22001"/>
    <cellStyle name="Comma 3 9 4 3" xfId="2299"/>
    <cellStyle name="Comma 3 9 4 3 2" xfId="3146"/>
    <cellStyle name="Comma 3 9 4 3 2 2" xfId="6928"/>
    <cellStyle name="Comma 3 9 4 3 2 2 2" xfId="14439"/>
    <cellStyle name="Comma 3 9 4 3 2 2 2 2" xfId="30645"/>
    <cellStyle name="Comma 3 9 4 3 2 2 3" xfId="23134"/>
    <cellStyle name="Comma 3 9 4 3 2 3" xfId="8989"/>
    <cellStyle name="Comma 3 9 4 3 2 3 2" xfId="16482"/>
    <cellStyle name="Comma 3 9 4 3 2 3 2 2" xfId="32688"/>
    <cellStyle name="Comma 3 9 4 3 2 3 3" xfId="25195"/>
    <cellStyle name="Comma 3 9 4 3 2 4" xfId="10839"/>
    <cellStyle name="Comma 3 9 4 3 2 4 2" xfId="27045"/>
    <cellStyle name="Comma 3 9 4 3 2 5" xfId="17775"/>
    <cellStyle name="Comma 3 9 4 3 2 5 2" xfId="33907"/>
    <cellStyle name="Comma 3 9 4 3 2 6" xfId="19368"/>
    <cellStyle name="Comma 3 9 4 3 3" xfId="6083"/>
    <cellStyle name="Comma 3 9 4 3 3 2" xfId="13595"/>
    <cellStyle name="Comma 3 9 4 3 3 2 2" xfId="29801"/>
    <cellStyle name="Comma 3 9 4 3 3 3" xfId="22289"/>
    <cellStyle name="Comma 3 9 4 3 4" xfId="9343"/>
    <cellStyle name="Comma 3 9 4 3 4 2" xfId="16786"/>
    <cellStyle name="Comma 3 9 4 3 4 2 2" xfId="32992"/>
    <cellStyle name="Comma 3 9 4 3 4 3" xfId="25549"/>
    <cellStyle name="Comma 3 9 4 3 5" xfId="9995"/>
    <cellStyle name="Comma 3 9 4 3 5 2" xfId="26201"/>
    <cellStyle name="Comma 3 9 4 3 6" xfId="17774"/>
    <cellStyle name="Comma 3 9 4 3 6 2" xfId="33906"/>
    <cellStyle name="Comma 3 9 4 3 7" xfId="18523"/>
    <cellStyle name="Comma 3 9 4 4" xfId="2721"/>
    <cellStyle name="Comma 3 9 4 4 2" xfId="6505"/>
    <cellStyle name="Comma 3 9 4 4 2 2" xfId="14017"/>
    <cellStyle name="Comma 3 9 4 4 2 2 2" xfId="30223"/>
    <cellStyle name="Comma 3 9 4 4 2 3" xfId="22711"/>
    <cellStyle name="Comma 3 9 4 4 3" xfId="9035"/>
    <cellStyle name="Comma 3 9 4 4 3 2" xfId="16524"/>
    <cellStyle name="Comma 3 9 4 4 3 2 2" xfId="32730"/>
    <cellStyle name="Comma 3 9 4 4 3 3" xfId="25241"/>
    <cellStyle name="Comma 3 9 4 4 4" xfId="10417"/>
    <cellStyle name="Comma 3 9 4 4 4 2" xfId="26623"/>
    <cellStyle name="Comma 3 9 4 4 5" xfId="17776"/>
    <cellStyle name="Comma 3 9 4 4 5 2" xfId="33908"/>
    <cellStyle name="Comma 3 9 4 4 6" xfId="18945"/>
    <cellStyle name="Comma 3 9 4 5" xfId="3651"/>
    <cellStyle name="Comma 3 9 4 5 2" xfId="7361"/>
    <cellStyle name="Comma 3 9 4 5 2 2" xfId="14870"/>
    <cellStyle name="Comma 3 9 4 5 2 2 2" xfId="31076"/>
    <cellStyle name="Comma 3 9 4 5 2 3" xfId="23567"/>
    <cellStyle name="Comma 3 9 4 5 3" xfId="5447"/>
    <cellStyle name="Comma 3 9 4 5 3 2" xfId="12989"/>
    <cellStyle name="Comma 3 9 4 5 3 2 2" xfId="29195"/>
    <cellStyle name="Comma 3 9 4 5 3 3" xfId="21653"/>
    <cellStyle name="Comma 3 9 4 5 4" xfId="11262"/>
    <cellStyle name="Comma 3 9 4 5 4 2" xfId="27468"/>
    <cellStyle name="Comma 3 9 4 5 5" xfId="17777"/>
    <cellStyle name="Comma 3 9 4 5 5 2" xfId="33909"/>
    <cellStyle name="Comma 3 9 4 5 6" xfId="19862"/>
    <cellStyle name="Comma 3 9 4 6" xfId="3896"/>
    <cellStyle name="Comma 3 9 4 6 2" xfId="9332"/>
    <cellStyle name="Comma 3 9 4 6 2 2" xfId="25538"/>
    <cellStyle name="Comma 3 9 4 6 3" xfId="17778"/>
    <cellStyle name="Comma 3 9 4 6 3 2" xfId="33910"/>
    <cellStyle name="Comma 3 9 4 6 4" xfId="20107"/>
    <cellStyle name="Comma 3 9 4 7" xfId="4121"/>
    <cellStyle name="Comma 3 9 4 7 2" xfId="7791"/>
    <cellStyle name="Comma 3 9 4 7 2 2" xfId="15298"/>
    <cellStyle name="Comma 3 9 4 7 2 2 2" xfId="31504"/>
    <cellStyle name="Comma 3 9 4 7 2 3" xfId="23997"/>
    <cellStyle name="Comma 3 9 4 7 3" xfId="9038"/>
    <cellStyle name="Comma 3 9 4 7 3 2" xfId="16527"/>
    <cellStyle name="Comma 3 9 4 7 3 2 2" xfId="32733"/>
    <cellStyle name="Comma 3 9 4 7 3 3" xfId="25244"/>
    <cellStyle name="Comma 3 9 4 7 4" xfId="11684"/>
    <cellStyle name="Comma 3 9 4 7 4 2" xfId="27890"/>
    <cellStyle name="Comma 3 9 4 7 5" xfId="17779"/>
    <cellStyle name="Comma 3 9 4 7 5 2" xfId="33911"/>
    <cellStyle name="Comma 3 9 4 7 6" xfId="20327"/>
    <cellStyle name="Comma 3 9 4 8" xfId="4546"/>
    <cellStyle name="Comma 3 9 4 8 2" xfId="8216"/>
    <cellStyle name="Comma 3 9 4 8 2 2" xfId="15723"/>
    <cellStyle name="Comma 3 9 4 8 2 2 2" xfId="31929"/>
    <cellStyle name="Comma 3 9 4 8 2 3" xfId="24422"/>
    <cellStyle name="Comma 3 9 4 8 3" xfId="9030"/>
    <cellStyle name="Comma 3 9 4 8 3 2" xfId="16519"/>
    <cellStyle name="Comma 3 9 4 8 3 2 2" xfId="32725"/>
    <cellStyle name="Comma 3 9 4 8 3 3" xfId="25236"/>
    <cellStyle name="Comma 3 9 4 8 4" xfId="12109"/>
    <cellStyle name="Comma 3 9 4 8 4 2" xfId="28315"/>
    <cellStyle name="Comma 3 9 4 8 5" xfId="17780"/>
    <cellStyle name="Comma 3 9 4 8 5 2" xfId="33912"/>
    <cellStyle name="Comma 3 9 4 8 6" xfId="20752"/>
    <cellStyle name="Comma 3 9 4 9" xfId="4973"/>
    <cellStyle name="Comma 3 9 4 9 2" xfId="8639"/>
    <cellStyle name="Comma 3 9 4 9 2 2" xfId="16146"/>
    <cellStyle name="Comma 3 9 4 9 2 2 2" xfId="32352"/>
    <cellStyle name="Comma 3 9 4 9 2 3" xfId="24845"/>
    <cellStyle name="Comma 3 9 4 9 3" xfId="12531"/>
    <cellStyle name="Comma 3 9 4 9 3 2" xfId="28737"/>
    <cellStyle name="Comma 3 9 4 9 4" xfId="21179"/>
    <cellStyle name="Comma 3 9 5" xfId="1943"/>
    <cellStyle name="Comma 3 9 5 10" xfId="9723"/>
    <cellStyle name="Comma 3 9 5 10 2" xfId="25929"/>
    <cellStyle name="Comma 3 9 5 11" xfId="17781"/>
    <cellStyle name="Comma 3 9 5 11 2" xfId="33913"/>
    <cellStyle name="Comma 3 9 5 12" xfId="18249"/>
    <cellStyle name="Comma 3 9 5 2" xfId="2450"/>
    <cellStyle name="Comma 3 9 5 2 2" xfId="3297"/>
    <cellStyle name="Comma 3 9 5 2 2 2" xfId="7079"/>
    <cellStyle name="Comma 3 9 5 2 2 2 2" xfId="14590"/>
    <cellStyle name="Comma 3 9 5 2 2 2 2 2" xfId="30796"/>
    <cellStyle name="Comma 3 9 5 2 2 2 3" xfId="23285"/>
    <cellStyle name="Comma 3 9 5 2 2 3" xfId="5582"/>
    <cellStyle name="Comma 3 9 5 2 2 3 2" xfId="13098"/>
    <cellStyle name="Comma 3 9 5 2 2 3 2 2" xfId="29304"/>
    <cellStyle name="Comma 3 9 5 2 2 3 3" xfId="21788"/>
    <cellStyle name="Comma 3 9 5 2 2 4" xfId="10990"/>
    <cellStyle name="Comma 3 9 5 2 2 4 2" xfId="27196"/>
    <cellStyle name="Comma 3 9 5 2 2 5" xfId="17783"/>
    <cellStyle name="Comma 3 9 5 2 2 5 2" xfId="33915"/>
    <cellStyle name="Comma 3 9 5 2 2 6" xfId="19519"/>
    <cellStyle name="Comma 3 9 5 2 3" xfId="6234"/>
    <cellStyle name="Comma 3 9 5 2 3 2" xfId="13746"/>
    <cellStyle name="Comma 3 9 5 2 3 2 2" xfId="29952"/>
    <cellStyle name="Comma 3 9 5 2 3 3" xfId="22440"/>
    <cellStyle name="Comma 3 9 5 2 4" xfId="5529"/>
    <cellStyle name="Comma 3 9 5 2 4 2" xfId="13055"/>
    <cellStyle name="Comma 3 9 5 2 4 2 2" xfId="29261"/>
    <cellStyle name="Comma 3 9 5 2 4 3" xfId="21735"/>
    <cellStyle name="Comma 3 9 5 2 5" xfId="10146"/>
    <cellStyle name="Comma 3 9 5 2 5 2" xfId="26352"/>
    <cellStyle name="Comma 3 9 5 2 6" xfId="17782"/>
    <cellStyle name="Comma 3 9 5 2 6 2" xfId="33914"/>
    <cellStyle name="Comma 3 9 5 2 7" xfId="18674"/>
    <cellStyle name="Comma 3 9 5 3" xfId="2872"/>
    <cellStyle name="Comma 3 9 5 3 2" xfId="6656"/>
    <cellStyle name="Comma 3 9 5 3 2 2" xfId="14168"/>
    <cellStyle name="Comma 3 9 5 3 2 2 2" xfId="30374"/>
    <cellStyle name="Comma 3 9 5 3 2 3" xfId="22862"/>
    <cellStyle name="Comma 3 9 5 3 3" xfId="9275"/>
    <cellStyle name="Comma 3 9 5 3 3 2" xfId="16733"/>
    <cellStyle name="Comma 3 9 5 3 3 2 2" xfId="32939"/>
    <cellStyle name="Comma 3 9 5 3 3 3" xfId="25481"/>
    <cellStyle name="Comma 3 9 5 3 4" xfId="10568"/>
    <cellStyle name="Comma 3 9 5 3 4 2" xfId="26774"/>
    <cellStyle name="Comma 3 9 5 3 5" xfId="17784"/>
    <cellStyle name="Comma 3 9 5 3 5 2" xfId="33916"/>
    <cellStyle name="Comma 3 9 5 3 6" xfId="19096"/>
    <cellStyle name="Comma 3 9 5 4" xfId="3803"/>
    <cellStyle name="Comma 3 9 5 4 2" xfId="7513"/>
    <cellStyle name="Comma 3 9 5 4 2 2" xfId="15022"/>
    <cellStyle name="Comma 3 9 5 4 2 2 2" xfId="31228"/>
    <cellStyle name="Comma 3 9 5 4 2 3" xfId="23719"/>
    <cellStyle name="Comma 3 9 5 4 3" xfId="9368"/>
    <cellStyle name="Comma 3 9 5 4 3 2" xfId="16809"/>
    <cellStyle name="Comma 3 9 5 4 3 2 2" xfId="33015"/>
    <cellStyle name="Comma 3 9 5 4 3 3" xfId="25574"/>
    <cellStyle name="Comma 3 9 5 4 4" xfId="11413"/>
    <cellStyle name="Comma 3 9 5 4 4 2" xfId="27619"/>
    <cellStyle name="Comma 3 9 5 4 5" xfId="17785"/>
    <cellStyle name="Comma 3 9 5 4 5 2" xfId="33917"/>
    <cellStyle name="Comma 3 9 5 4 6" xfId="20014"/>
    <cellStyle name="Comma 3 9 5 5" xfId="3585"/>
    <cellStyle name="Comma 3 9 5 5 2" xfId="9291"/>
    <cellStyle name="Comma 3 9 5 5 2 2" xfId="25497"/>
    <cellStyle name="Comma 3 9 5 5 3" xfId="17786"/>
    <cellStyle name="Comma 3 9 5 5 3 2" xfId="33918"/>
    <cellStyle name="Comma 3 9 5 5 4" xfId="19797"/>
    <cellStyle name="Comma 3 9 5 6" xfId="4272"/>
    <cellStyle name="Comma 3 9 5 6 2" xfId="7942"/>
    <cellStyle name="Comma 3 9 5 6 2 2" xfId="15449"/>
    <cellStyle name="Comma 3 9 5 6 2 2 2" xfId="31655"/>
    <cellStyle name="Comma 3 9 5 6 2 3" xfId="24148"/>
    <cellStyle name="Comma 3 9 5 6 3" xfId="9246"/>
    <cellStyle name="Comma 3 9 5 6 3 2" xfId="16707"/>
    <cellStyle name="Comma 3 9 5 6 3 2 2" xfId="32913"/>
    <cellStyle name="Comma 3 9 5 6 3 3" xfId="25452"/>
    <cellStyle name="Comma 3 9 5 6 4" xfId="11835"/>
    <cellStyle name="Comma 3 9 5 6 4 2" xfId="28041"/>
    <cellStyle name="Comma 3 9 5 6 5" xfId="17787"/>
    <cellStyle name="Comma 3 9 5 6 5 2" xfId="33919"/>
    <cellStyle name="Comma 3 9 5 6 6" xfId="20478"/>
    <cellStyle name="Comma 3 9 5 7" xfId="4697"/>
    <cellStyle name="Comma 3 9 5 7 2" xfId="8367"/>
    <cellStyle name="Comma 3 9 5 7 2 2" xfId="15874"/>
    <cellStyle name="Comma 3 9 5 7 2 2 2" xfId="32080"/>
    <cellStyle name="Comma 3 9 5 7 2 3" xfId="24573"/>
    <cellStyle name="Comma 3 9 5 7 3" xfId="5546"/>
    <cellStyle name="Comma 3 9 5 7 3 2" xfId="13066"/>
    <cellStyle name="Comma 3 9 5 7 3 2 2" xfId="29272"/>
    <cellStyle name="Comma 3 9 5 7 3 3" xfId="21752"/>
    <cellStyle name="Comma 3 9 5 7 4" xfId="12260"/>
    <cellStyle name="Comma 3 9 5 7 4 2" xfId="28466"/>
    <cellStyle name="Comma 3 9 5 7 5" xfId="17788"/>
    <cellStyle name="Comma 3 9 5 7 5 2" xfId="33920"/>
    <cellStyle name="Comma 3 9 5 7 6" xfId="20903"/>
    <cellStyle name="Comma 3 9 5 8" xfId="5125"/>
    <cellStyle name="Comma 3 9 5 8 2" xfId="8790"/>
    <cellStyle name="Comma 3 9 5 8 2 2" xfId="16297"/>
    <cellStyle name="Comma 3 9 5 8 2 2 2" xfId="32503"/>
    <cellStyle name="Comma 3 9 5 8 2 3" xfId="24996"/>
    <cellStyle name="Comma 3 9 5 8 3" xfId="12682"/>
    <cellStyle name="Comma 3 9 5 8 3 2" xfId="28888"/>
    <cellStyle name="Comma 3 9 5 8 4" xfId="21331"/>
    <cellStyle name="Comma 3 9 5 9" xfId="5796"/>
    <cellStyle name="Comma 3 9 5 9 2" xfId="13311"/>
    <cellStyle name="Comma 3 9 5 9 2 2" xfId="29517"/>
    <cellStyle name="Comma 3 9 5 9 3" xfId="22002"/>
    <cellStyle name="Comma 3 9 6" xfId="2196"/>
    <cellStyle name="Comma 3 9 6 2" xfId="3104"/>
    <cellStyle name="Comma 3 9 6 2 2" xfId="6886"/>
    <cellStyle name="Comma 3 9 6 2 2 2" xfId="14397"/>
    <cellStyle name="Comma 3 9 6 2 2 2 2" xfId="30603"/>
    <cellStyle name="Comma 3 9 6 2 2 3" xfId="23092"/>
    <cellStyle name="Comma 3 9 6 2 3" xfId="9032"/>
    <cellStyle name="Comma 3 9 6 2 3 2" xfId="16521"/>
    <cellStyle name="Comma 3 9 6 2 3 2 2" xfId="32727"/>
    <cellStyle name="Comma 3 9 6 2 3 3" xfId="25238"/>
    <cellStyle name="Comma 3 9 6 2 4" xfId="10797"/>
    <cellStyle name="Comma 3 9 6 2 4 2" xfId="27003"/>
    <cellStyle name="Comma 3 9 6 2 5" xfId="17790"/>
    <cellStyle name="Comma 3 9 6 2 5 2" xfId="33922"/>
    <cellStyle name="Comma 3 9 6 2 6" xfId="19326"/>
    <cellStyle name="Comma 3 9 6 3" xfId="6030"/>
    <cellStyle name="Comma 3 9 6 3 2" xfId="13544"/>
    <cellStyle name="Comma 3 9 6 3 2 2" xfId="29750"/>
    <cellStyle name="Comma 3 9 6 3 3" xfId="22236"/>
    <cellStyle name="Comma 3 9 6 4" xfId="5253"/>
    <cellStyle name="Comma 3 9 6 4 2" xfId="12802"/>
    <cellStyle name="Comma 3 9 6 4 2 2" xfId="29008"/>
    <cellStyle name="Comma 3 9 6 4 3" xfId="21459"/>
    <cellStyle name="Comma 3 9 6 5" xfId="9953"/>
    <cellStyle name="Comma 3 9 6 5 2" xfId="26159"/>
    <cellStyle name="Comma 3 9 6 6" xfId="17789"/>
    <cellStyle name="Comma 3 9 6 6 2" xfId="33921"/>
    <cellStyle name="Comma 3 9 6 7" xfId="18481"/>
    <cellStyle name="Comma 3 9 7" xfId="2679"/>
    <cellStyle name="Comma 3 9 7 2" xfId="6463"/>
    <cellStyle name="Comma 3 9 7 2 2" xfId="13975"/>
    <cellStyle name="Comma 3 9 7 2 2 2" xfId="30181"/>
    <cellStyle name="Comma 3 9 7 2 3" xfId="22669"/>
    <cellStyle name="Comma 3 9 7 3" xfId="9033"/>
    <cellStyle name="Comma 3 9 7 3 2" xfId="16522"/>
    <cellStyle name="Comma 3 9 7 3 2 2" xfId="32728"/>
    <cellStyle name="Comma 3 9 7 3 3" xfId="25239"/>
    <cellStyle name="Comma 3 9 7 4" xfId="10375"/>
    <cellStyle name="Comma 3 9 7 4 2" xfId="26581"/>
    <cellStyle name="Comma 3 9 7 5" xfId="17791"/>
    <cellStyle name="Comma 3 9 7 5 2" xfId="33923"/>
    <cellStyle name="Comma 3 9 7 6" xfId="18903"/>
    <cellStyle name="Comma 3 9 8" xfId="3606"/>
    <cellStyle name="Comma 3 9 8 2" xfId="7319"/>
    <cellStyle name="Comma 3 9 8 2 2" xfId="14828"/>
    <cellStyle name="Comma 3 9 8 2 2 2" xfId="31034"/>
    <cellStyle name="Comma 3 9 8 2 3" xfId="23525"/>
    <cellStyle name="Comma 3 9 8 3" xfId="9166"/>
    <cellStyle name="Comma 3 9 8 3 2" xfId="16640"/>
    <cellStyle name="Comma 3 9 8 3 2 2" xfId="32846"/>
    <cellStyle name="Comma 3 9 8 3 3" xfId="25372"/>
    <cellStyle name="Comma 3 9 8 4" xfId="11220"/>
    <cellStyle name="Comma 3 9 8 4 2" xfId="27426"/>
    <cellStyle name="Comma 3 9 8 5" xfId="17792"/>
    <cellStyle name="Comma 3 9 8 5 2" xfId="33924"/>
    <cellStyle name="Comma 3 9 8 6" xfId="19817"/>
    <cellStyle name="Comma 3 9 9" xfId="3375"/>
    <cellStyle name="Comma 3 9 9 2" xfId="5462"/>
    <cellStyle name="Comma 3 9 9 2 2" xfId="21668"/>
    <cellStyle name="Comma 3 9 9 3" xfId="17793"/>
    <cellStyle name="Comma 3 9 9 3 2" xfId="33925"/>
    <cellStyle name="Comma 3 9 9 4" xfId="19595"/>
    <cellStyle name="Comma 4" xfId="655"/>
    <cellStyle name="Comma 4 2" xfId="2173"/>
    <cellStyle name="Comma 4 2 2" xfId="5482"/>
    <cellStyle name="Comma 4 2 2 2" xfId="21688"/>
    <cellStyle name="Comma 4 2 3" xfId="17795"/>
    <cellStyle name="Comma 4 2 3 2" xfId="33927"/>
    <cellStyle name="Comma 4 2 4" xfId="18461"/>
    <cellStyle name="Comma 4 3" xfId="4910"/>
    <cellStyle name="Comma 4 3 2" xfId="21116"/>
    <cellStyle name="Comma 4 4" xfId="17794"/>
    <cellStyle name="Comma 4 4 2" xfId="33926"/>
    <cellStyle name="Comma 4 5" xfId="18030"/>
    <cellStyle name="Comma 5" xfId="1797"/>
    <cellStyle name="Comma 5 10" xfId="9580"/>
    <cellStyle name="Comma 5 10 2" xfId="25786"/>
    <cellStyle name="Comma 5 11" xfId="17796"/>
    <cellStyle name="Comma 5 11 2" xfId="33928"/>
    <cellStyle name="Comma 5 12" xfId="18105"/>
    <cellStyle name="Comma 5 2" xfId="2307"/>
    <cellStyle name="Comma 5 2 2" xfId="3154"/>
    <cellStyle name="Comma 5 2 2 2" xfId="6936"/>
    <cellStyle name="Comma 5 2 2 2 2" xfId="14447"/>
    <cellStyle name="Comma 5 2 2 2 2 2" xfId="30653"/>
    <cellStyle name="Comma 5 2 2 2 3" xfId="23142"/>
    <cellStyle name="Comma 5 2 2 3" xfId="9234"/>
    <cellStyle name="Comma 5 2 2 3 2" xfId="16696"/>
    <cellStyle name="Comma 5 2 2 3 2 2" xfId="32902"/>
    <cellStyle name="Comma 5 2 2 3 3" xfId="25440"/>
    <cellStyle name="Comma 5 2 2 4" xfId="10847"/>
    <cellStyle name="Comma 5 2 2 4 2" xfId="27053"/>
    <cellStyle name="Comma 5 2 2 5" xfId="17798"/>
    <cellStyle name="Comma 5 2 2 5 2" xfId="33930"/>
    <cellStyle name="Comma 5 2 2 6" xfId="19376"/>
    <cellStyle name="Comma 5 2 3" xfId="6091"/>
    <cellStyle name="Comma 5 2 3 2" xfId="13603"/>
    <cellStyle name="Comma 5 2 3 2 2" xfId="29809"/>
    <cellStyle name="Comma 5 2 3 3" xfId="22297"/>
    <cellStyle name="Comma 5 2 4" xfId="9318"/>
    <cellStyle name="Comma 5 2 4 2" xfId="16763"/>
    <cellStyle name="Comma 5 2 4 2 2" xfId="32969"/>
    <cellStyle name="Comma 5 2 4 3" xfId="25524"/>
    <cellStyle name="Comma 5 2 5" xfId="10003"/>
    <cellStyle name="Comma 5 2 5 2" xfId="26209"/>
    <cellStyle name="Comma 5 2 6" xfId="17797"/>
    <cellStyle name="Comma 5 2 6 2" xfId="33929"/>
    <cellStyle name="Comma 5 2 7" xfId="18531"/>
    <cellStyle name="Comma 5 3" xfId="2729"/>
    <cellStyle name="Comma 5 3 2" xfId="6513"/>
    <cellStyle name="Comma 5 3 2 2" xfId="14025"/>
    <cellStyle name="Comma 5 3 2 2 2" xfId="30231"/>
    <cellStyle name="Comma 5 3 2 3" xfId="22719"/>
    <cellStyle name="Comma 5 3 3" xfId="9122"/>
    <cellStyle name="Comma 5 3 3 2" xfId="16600"/>
    <cellStyle name="Comma 5 3 3 2 2" xfId="32806"/>
    <cellStyle name="Comma 5 3 3 3" xfId="25328"/>
    <cellStyle name="Comma 5 3 4" xfId="10425"/>
    <cellStyle name="Comma 5 3 4 2" xfId="26631"/>
    <cellStyle name="Comma 5 3 5" xfId="17799"/>
    <cellStyle name="Comma 5 3 5 2" xfId="33931"/>
    <cellStyle name="Comma 5 3 6" xfId="18953"/>
    <cellStyle name="Comma 5 4" xfId="3660"/>
    <cellStyle name="Comma 5 4 2" xfId="7370"/>
    <cellStyle name="Comma 5 4 2 2" xfId="14879"/>
    <cellStyle name="Comma 5 4 2 2 2" xfId="31085"/>
    <cellStyle name="Comma 5 4 2 3" xfId="23576"/>
    <cellStyle name="Comma 5 4 3" xfId="9340"/>
    <cellStyle name="Comma 5 4 3 2" xfId="16783"/>
    <cellStyle name="Comma 5 4 3 2 2" xfId="32989"/>
    <cellStyle name="Comma 5 4 3 3" xfId="25546"/>
    <cellStyle name="Comma 5 4 4" xfId="11270"/>
    <cellStyle name="Comma 5 4 4 2" xfId="27476"/>
    <cellStyle name="Comma 5 4 5" xfId="17800"/>
    <cellStyle name="Comma 5 4 5 2" xfId="33932"/>
    <cellStyle name="Comma 5 4 6" xfId="19871"/>
    <cellStyle name="Comma 5 5" xfId="3566"/>
    <cellStyle name="Comma 5 5 2" xfId="9212"/>
    <cellStyle name="Comma 5 5 2 2" xfId="25418"/>
    <cellStyle name="Comma 5 5 3" xfId="17801"/>
    <cellStyle name="Comma 5 5 3 2" xfId="33933"/>
    <cellStyle name="Comma 5 5 4" xfId="19780"/>
    <cellStyle name="Comma 5 6" xfId="4129"/>
    <cellStyle name="Comma 5 6 2" xfId="7799"/>
    <cellStyle name="Comma 5 6 2 2" xfId="15306"/>
    <cellStyle name="Comma 5 6 2 2 2" xfId="31512"/>
    <cellStyle name="Comma 5 6 2 3" xfId="24005"/>
    <cellStyle name="Comma 5 6 3" xfId="8898"/>
    <cellStyle name="Comma 5 6 3 2" xfId="16401"/>
    <cellStyle name="Comma 5 6 3 2 2" xfId="32607"/>
    <cellStyle name="Comma 5 6 3 3" xfId="25104"/>
    <cellStyle name="Comma 5 6 4" xfId="11692"/>
    <cellStyle name="Comma 5 6 4 2" xfId="27898"/>
    <cellStyle name="Comma 5 6 5" xfId="17802"/>
    <cellStyle name="Comma 5 6 5 2" xfId="33934"/>
    <cellStyle name="Comma 5 6 6" xfId="20335"/>
    <cellStyle name="Comma 5 7" xfId="4554"/>
    <cellStyle name="Comma 5 7 2" xfId="8224"/>
    <cellStyle name="Comma 5 7 2 2" xfId="15731"/>
    <cellStyle name="Comma 5 7 2 2 2" xfId="31937"/>
    <cellStyle name="Comma 5 7 2 3" xfId="24430"/>
    <cellStyle name="Comma 5 7 3" xfId="5450"/>
    <cellStyle name="Comma 5 7 3 2" xfId="12992"/>
    <cellStyle name="Comma 5 7 3 2 2" xfId="29198"/>
    <cellStyle name="Comma 5 7 3 3" xfId="21656"/>
    <cellStyle name="Comma 5 7 4" xfId="12117"/>
    <cellStyle name="Comma 5 7 4 2" xfId="28323"/>
    <cellStyle name="Comma 5 7 5" xfId="17803"/>
    <cellStyle name="Comma 5 7 5 2" xfId="33935"/>
    <cellStyle name="Comma 5 7 6" xfId="20760"/>
    <cellStyle name="Comma 5 8" xfId="4981"/>
    <cellStyle name="Comma 5 8 2" xfId="8647"/>
    <cellStyle name="Comma 5 8 2 2" xfId="16154"/>
    <cellStyle name="Comma 5 8 2 2 2" xfId="32360"/>
    <cellStyle name="Comma 5 8 2 3" xfId="24853"/>
    <cellStyle name="Comma 5 8 3" xfId="12539"/>
    <cellStyle name="Comma 5 8 3 2" xfId="28745"/>
    <cellStyle name="Comma 5 8 4" xfId="21187"/>
    <cellStyle name="Comma 5 9" xfId="5653"/>
    <cellStyle name="Comma 5 9 2" xfId="13168"/>
    <cellStyle name="Comma 5 9 2 2" xfId="29374"/>
    <cellStyle name="Comma 5 9 3" xfId="21859"/>
    <cellStyle name="Comma 6" xfId="16859"/>
    <cellStyle name="Comma 6 2" xfId="33021"/>
    <cellStyle name="Comma 7" xfId="16861"/>
    <cellStyle name="Comma 7 2" xfId="33022"/>
    <cellStyle name="Comma 8" xfId="16862"/>
    <cellStyle name="Comma 8 2" xfId="33023"/>
    <cellStyle name="Comma 9" xfId="16863"/>
    <cellStyle name="Comma 9 2" xfId="33024"/>
    <cellStyle name="COMMENTS" xfId="263"/>
    <cellStyle name="COMMENTS 2" xfId="1051"/>
    <cellStyle name="COMMENTS 3" xfId="1110"/>
    <cellStyle name="COMMENTS 4" xfId="738"/>
    <cellStyle name="Currency 2" xfId="3"/>
    <cellStyle name="Currency 2 2" xfId="3371"/>
    <cellStyle name="Currency 2 2 2" xfId="9141"/>
    <cellStyle name="Currency 2 2 2 2" xfId="25347"/>
    <cellStyle name="Currency 2 2 3" xfId="17805"/>
    <cellStyle name="Currency 2 2 3 2" xfId="33937"/>
    <cellStyle name="Currency 2 2 4" xfId="19592"/>
    <cellStyle name="Currency 2 3" xfId="2947"/>
    <cellStyle name="Currency 2 3 2" xfId="7159"/>
    <cellStyle name="Currency 2 3 2 2" xfId="23365"/>
    <cellStyle name="Currency 2 3 3" xfId="17806"/>
    <cellStyle name="Currency 2 3 3 2" xfId="33938"/>
    <cellStyle name="Currency 2 3 4" xfId="19169"/>
    <cellStyle name="Currency 2 4" xfId="5198"/>
    <cellStyle name="Currency 2 4 2" xfId="21404"/>
    <cellStyle name="Currency 2 5" xfId="2031"/>
    <cellStyle name="Currency 2 5 2" xfId="18322"/>
    <cellStyle name="Currency 2 6" xfId="17804"/>
    <cellStyle name="Currency 2 6 2" xfId="33936"/>
    <cellStyle name="Currency 2 7" xfId="17886"/>
    <cellStyle name="Currency1" xfId="264"/>
    <cellStyle name="Currency1 2" xfId="1016"/>
    <cellStyle name="Currency1 2 2" xfId="1149"/>
    <cellStyle name="Currency1 2 2 2" xfId="18043"/>
    <cellStyle name="Currency1 2 3" xfId="18038"/>
    <cellStyle name="Currency1 3" xfId="1139"/>
    <cellStyle name="Currency1 3 2" xfId="1568"/>
    <cellStyle name="Currency1 3 2 2" xfId="18045"/>
    <cellStyle name="Currency1 3 3" xfId="18040"/>
    <cellStyle name="Currency1 4" xfId="17888"/>
    <cellStyle name="Data Input" xfId="265"/>
    <cellStyle name="Data Input 2" xfId="376"/>
    <cellStyle name="Data Input 2 2" xfId="1150"/>
    <cellStyle name="Data Input 2 3" xfId="1017"/>
    <cellStyle name="Data Input 3" xfId="360"/>
    <cellStyle name="Data Input 3 2" xfId="1567"/>
    <cellStyle name="Data Input 3 3" xfId="1138"/>
    <cellStyle name="Data Input 4" xfId="602"/>
    <cellStyle name="Data Input 4 2" xfId="1603"/>
    <cellStyle name="Depreciation" xfId="266"/>
    <cellStyle name="Euro" xfId="267"/>
    <cellStyle name="Euro 2" xfId="377"/>
    <cellStyle name="Euro 2 2" xfId="1152"/>
    <cellStyle name="Euro 2 3" xfId="1018"/>
    <cellStyle name="Euro 3" xfId="361"/>
    <cellStyle name="Euro 3 2" xfId="1151"/>
    <cellStyle name="Euro 4" xfId="603"/>
    <cellStyle name="Euro 4 2" xfId="1566"/>
    <cellStyle name="Explanatory Text" xfId="16833" builtinId="53" customBuiltin="1"/>
    <cellStyle name="Explanatory Text 2" xfId="419"/>
    <cellStyle name="Explanatory Text 2 2" xfId="1019"/>
    <cellStyle name="Explanatory Text 3" xfId="453"/>
    <cellStyle name="Explanatory Text 3 2" xfId="1496"/>
    <cellStyle name="Explanatory Text 4" xfId="736"/>
    <cellStyle name="Explanatory Text 5" xfId="268"/>
    <cellStyle name="Fill" xfId="269"/>
    <cellStyle name="Fill 2" xfId="1020"/>
    <cellStyle name="Fill 2 2" xfId="1153"/>
    <cellStyle name="Fill 3" xfId="1136"/>
    <cellStyle name="Fill 3 2" xfId="1565"/>
    <cellStyle name="Final" xfId="270"/>
    <cellStyle name="Final 2" xfId="1052"/>
    <cellStyle name="Final 3" xfId="1111"/>
    <cellStyle name="Final 4" xfId="735"/>
    <cellStyle name="Good" xfId="16823" builtinId="26" customBuiltin="1"/>
    <cellStyle name="Good 2" xfId="420"/>
    <cellStyle name="Good 2 2" xfId="1021"/>
    <cellStyle name="Good 3" xfId="443"/>
    <cellStyle name="Good 3 2" xfId="1497"/>
    <cellStyle name="Good 4" xfId="734"/>
    <cellStyle name="Good 5" xfId="271"/>
    <cellStyle name="GROUPHEADING" xfId="272"/>
    <cellStyle name="GROUPHEADING 2" xfId="1053"/>
    <cellStyle name="GROUPHEADING 3" xfId="1112"/>
    <cellStyle name="GROUPHEADING 4" xfId="733"/>
    <cellStyle name="gutter" xfId="273"/>
    <cellStyle name="heading" xfId="274"/>
    <cellStyle name="Heading 1" xfId="16819" builtinId="16" customBuiltin="1"/>
    <cellStyle name="Heading 1 2" xfId="421"/>
    <cellStyle name="Heading 1 2 2" xfId="1022"/>
    <cellStyle name="Heading 1 3" xfId="439"/>
    <cellStyle name="Heading 1 3 2" xfId="1500"/>
    <cellStyle name="Heading 1 4" xfId="731"/>
    <cellStyle name="Heading 1 5" xfId="275"/>
    <cellStyle name="heading 10" xfId="1081"/>
    <cellStyle name="heading 11" xfId="1078"/>
    <cellStyle name="heading 12" xfId="1088"/>
    <cellStyle name="heading 13" xfId="1094"/>
    <cellStyle name="heading 14" xfId="1087"/>
    <cellStyle name="heading 15" xfId="1095"/>
    <cellStyle name="heading 16" xfId="1086"/>
    <cellStyle name="heading 17" xfId="1092"/>
    <cellStyle name="heading 18" xfId="1084"/>
    <cellStyle name="heading 19" xfId="1093"/>
    <cellStyle name="Heading 2" xfId="16820" builtinId="17" customBuiltin="1"/>
    <cellStyle name="Heading 2 2" xfId="422"/>
    <cellStyle name="Heading 2 2 2" xfId="1023"/>
    <cellStyle name="Heading 2 3" xfId="440"/>
    <cellStyle name="Heading 2 3 2" xfId="1501"/>
    <cellStyle name="Heading 2 4" xfId="730"/>
    <cellStyle name="Heading 2 5" xfId="276"/>
    <cellStyle name="heading 20" xfId="1083"/>
    <cellStyle name="heading 21" xfId="1085"/>
    <cellStyle name="heading 22" xfId="1096"/>
    <cellStyle name="heading 23" xfId="1113"/>
    <cellStyle name="heading 24" xfId="1120"/>
    <cellStyle name="heading 25" xfId="1499"/>
    <cellStyle name="heading 26" xfId="1539"/>
    <cellStyle name="heading 27" xfId="732"/>
    <cellStyle name="heading 28" xfId="1622"/>
    <cellStyle name="heading 29" xfId="1624"/>
    <cellStyle name="Heading 3" xfId="16821" builtinId="18" customBuiltin="1"/>
    <cellStyle name="Heading 3 2" xfId="423"/>
    <cellStyle name="Heading 3 2 2" xfId="1024"/>
    <cellStyle name="Heading 3 3" xfId="441"/>
    <cellStyle name="Heading 3 3 2" xfId="1502"/>
    <cellStyle name="Heading 3 4" xfId="729"/>
    <cellStyle name="Heading 3 5" xfId="277"/>
    <cellStyle name="heading 30" xfId="1651"/>
    <cellStyle name="heading 31" xfId="1618"/>
    <cellStyle name="heading 32" xfId="1626"/>
    <cellStyle name="heading 33" xfId="1659"/>
    <cellStyle name="heading 34" xfId="1638"/>
    <cellStyle name="heading 35" xfId="1643"/>
    <cellStyle name="heading 36" xfId="1655"/>
    <cellStyle name="heading 37" xfId="1708"/>
    <cellStyle name="heading 38" xfId="1619"/>
    <cellStyle name="heading 39" xfId="1666"/>
    <cellStyle name="Heading 4" xfId="16822" builtinId="19" customBuiltin="1"/>
    <cellStyle name="Heading 4 2" xfId="424"/>
    <cellStyle name="Heading 4 2 2" xfId="1025"/>
    <cellStyle name="Heading 4 3" xfId="442"/>
    <cellStyle name="Heading 4 3 2" xfId="1503"/>
    <cellStyle name="Heading 4 4" xfId="728"/>
    <cellStyle name="Heading 4 5" xfId="278"/>
    <cellStyle name="heading 40" xfId="1719"/>
    <cellStyle name="heading 41" xfId="1685"/>
    <cellStyle name="heading 42" xfId="1699"/>
    <cellStyle name="heading 43" xfId="1640"/>
    <cellStyle name="heading 44" xfId="1679"/>
    <cellStyle name="heading 45" xfId="1702"/>
    <cellStyle name="heading 46" xfId="1691"/>
    <cellStyle name="heading 47" xfId="1696"/>
    <cellStyle name="heading 48" xfId="737"/>
    <cellStyle name="heading 49" xfId="1713"/>
    <cellStyle name="heading 5" xfId="1054"/>
    <cellStyle name="heading 50" xfId="1660"/>
    <cellStyle name="heading 51" xfId="1717"/>
    <cellStyle name="heading 52" xfId="1620"/>
    <cellStyle name="heading 53" xfId="1667"/>
    <cellStyle name="heading 54" xfId="1675"/>
    <cellStyle name="heading 55" xfId="1704"/>
    <cellStyle name="heading 56" xfId="1636"/>
    <cellStyle name="heading 57" xfId="1680"/>
    <cellStyle name="heading 58" xfId="1701"/>
    <cellStyle name="heading 59" xfId="1694"/>
    <cellStyle name="heading 6" xfId="1070"/>
    <cellStyle name="heading 60" xfId="1639"/>
    <cellStyle name="heading 61" xfId="1635"/>
    <cellStyle name="heading 62" xfId="1647"/>
    <cellStyle name="heading 63" xfId="1720"/>
    <cellStyle name="heading 64" xfId="1727"/>
    <cellStyle name="heading 65" xfId="1665"/>
    <cellStyle name="heading 66" xfId="1709"/>
    <cellStyle name="heading 67" xfId="1687"/>
    <cellStyle name="heading 68" xfId="1718"/>
    <cellStyle name="heading 69" xfId="1627"/>
    <cellStyle name="heading 7" xfId="1076"/>
    <cellStyle name="heading 70" xfId="1673"/>
    <cellStyle name="heading 71" xfId="1682"/>
    <cellStyle name="heading 72" xfId="1725"/>
    <cellStyle name="heading 73" xfId="1712"/>
    <cellStyle name="heading 74" xfId="1695"/>
    <cellStyle name="heading 75" xfId="1726"/>
    <cellStyle name="heading 76" xfId="1661"/>
    <cellStyle name="heading 77" xfId="1722"/>
    <cellStyle name="heading 78" xfId="1705"/>
    <cellStyle name="heading 79" xfId="1693"/>
    <cellStyle name="heading 8" xfId="1080"/>
    <cellStyle name="heading 80" xfId="1697"/>
    <cellStyle name="heading 81" xfId="1663"/>
    <cellStyle name="heading 82" xfId="1686"/>
    <cellStyle name="heading 83" xfId="1658"/>
    <cellStyle name="heading 84" xfId="1706"/>
    <cellStyle name="heading 85" xfId="1731"/>
    <cellStyle name="heading 86" xfId="1734"/>
    <cellStyle name="heading 87" xfId="1730"/>
    <cellStyle name="heading 88" xfId="1750"/>
    <cellStyle name="heading 89" xfId="1753"/>
    <cellStyle name="heading 9" xfId="1077"/>
    <cellStyle name="heading 90" xfId="1768"/>
    <cellStyle name="heading 91" xfId="1771"/>
    <cellStyle name="Heading level 2" xfId="33954"/>
    <cellStyle name="Headings" xfId="279"/>
    <cellStyle name="Headings 2" xfId="1055"/>
    <cellStyle name="Headings 3" xfId="1114"/>
    <cellStyle name="Headings 4" xfId="727"/>
    <cellStyle name="Hyperlink" xfId="16815" builtinId="8"/>
    <cellStyle name="Hyperlink 2" xfId="2032"/>
    <cellStyle name="Hyperlink 3" xfId="2034"/>
    <cellStyle name="Hyperlink 4" xfId="16817"/>
    <cellStyle name="Input" xfId="16826" builtinId="20" customBuiltin="1"/>
    <cellStyle name="Input 2" xfId="425"/>
    <cellStyle name="Input 2 2" xfId="1026"/>
    <cellStyle name="Input 3" xfId="446"/>
    <cellStyle name="Input 3 2" xfId="1504"/>
    <cellStyle name="Input 4" xfId="726"/>
    <cellStyle name="Input 5" xfId="280"/>
    <cellStyle name="item" xfId="281"/>
    <cellStyle name="item 2" xfId="378"/>
    <cellStyle name="item 2 2" xfId="1154"/>
    <cellStyle name="item 2 3" xfId="1027"/>
    <cellStyle name="item 2 4" xfId="1794"/>
    <cellStyle name="item 3" xfId="362"/>
    <cellStyle name="item 3 2" xfId="1134"/>
    <cellStyle name="item 3 2 2" xfId="1563"/>
    <cellStyle name="item 3 3" xfId="1056"/>
    <cellStyle name="item 3 4" xfId="1944"/>
    <cellStyle name="item 4" xfId="604"/>
    <cellStyle name="item 4 2" xfId="1155"/>
    <cellStyle name="item 4 3" xfId="1071"/>
    <cellStyle name="item 5" xfId="1115"/>
    <cellStyle name="item 5 2" xfId="1156"/>
    <cellStyle name="item 6" xfId="1135"/>
    <cellStyle name="item 6 2" xfId="1564"/>
    <cellStyle name="item 7" xfId="1524"/>
    <cellStyle name="item 7 2" xfId="1602"/>
    <cellStyle name="item 8" xfId="725"/>
    <cellStyle name="Linked Cell" xfId="16829" builtinId="24" customBuiltin="1"/>
    <cellStyle name="Linked Cell 2" xfId="426"/>
    <cellStyle name="Linked Cell 2 2" xfId="1028"/>
    <cellStyle name="Linked Cell 3" xfId="449"/>
    <cellStyle name="Linked Cell 3 2" xfId="1506"/>
    <cellStyle name="Linked Cell 4" xfId="724"/>
    <cellStyle name="Linked Cell 5" xfId="282"/>
    <cellStyle name="MAIN HEADING" xfId="283"/>
    <cellStyle name="MAIN HEADING 2" xfId="1057"/>
    <cellStyle name="MAIN HEADING 3" xfId="1116"/>
    <cellStyle name="MAIN HEADING 4" xfId="723"/>
    <cellStyle name="Microsoft Excel found an error in the formula you entered. Do you want to accept the correction proposed below?_x000a__x000a_|_x000a__x000a_• To accept the correction, click Yes._x000a_• To close this message and correct the formula yourself, click No." xfId="284"/>
    <cellStyle name="Microsoft Excel found an error in the formula you entered. Do you want to accept the correction proposed below?_x000a__x000a_|_x000a__x000a_• To accept the correction, click Yes._x000a_• To close this message and correct the formula yourself, click No. 2" xfId="437"/>
    <cellStyle name="Microsoft Excel found an error in the formula you entered. Do you want to accept the correction proposed below?_x000a__x000a_|_x000a__x000a_• To accept the correction, click Yes._x000a_• To close this message and correct the formula yourself, click No. 2 2" xfId="1554"/>
    <cellStyle name="Microsoft Excel found an error in the formula you entered. Do you want to accept the correction proposed below?_x000a__x000a_|_x000a__x000a_• To accept the correction, click Yes._x000a_• To close this message and correct the formula yourself, click No. 2 3" xfId="1058"/>
    <cellStyle name="Microsoft Excel found an error in the formula you entered. Do you want to accept the correction proposed below?_x000a__x000a_|_x000a__x000a_• To accept the correction, click Yes._x000a_• To close this message and correct the formula yourself, click No. 3" xfId="1117"/>
    <cellStyle name="Microsoft Excel found an error in the formula you entered. Do you want to accept the correction proposed below?_x000a__x000a_|_x000a__x000a_• To accept the correction, click Yes._x000a_• To close this message and correct the formula yourself, click No. 3 2" xfId="1556"/>
    <cellStyle name="Microsoft Excel found an error in the formula you entered. Do you want to accept the correction proposed below?_x000a__x000a_|_x000a__x000a_• To accept the correction, click Yes._x000a_• To close this message and correct the formula yourself, click No. 4" xfId="1553"/>
    <cellStyle name="Microsoft Excel found an error in the formula you entered. Do you want to accept the correction proposed below?_x000a__x000a_|_x000a__x000a_• To accept the correction, click Yes._x000a_• To close this message and correct the formula yourself, click No. 5" xfId="722"/>
    <cellStyle name="Neutral" xfId="16825" builtinId="28" customBuiltin="1"/>
    <cellStyle name="Neutral 2" xfId="427"/>
    <cellStyle name="Neutral 2 2" xfId="1029"/>
    <cellStyle name="Neutral 3" xfId="445"/>
    <cellStyle name="Neutral 3 2" xfId="1508"/>
    <cellStyle name="Neutral 4" xfId="995"/>
    <cellStyle name="Neutral 5" xfId="285"/>
    <cellStyle name="Normal" xfId="0" builtinId="0"/>
    <cellStyle name="Normal 10" xfId="286"/>
    <cellStyle name="Normal 10 2" xfId="287"/>
    <cellStyle name="Normal 10 2 2" xfId="606"/>
    <cellStyle name="Normal 10 3" xfId="605"/>
    <cellStyle name="Normal 10 3 2" xfId="1157"/>
    <cellStyle name="Normal 10 4" xfId="1509"/>
    <cellStyle name="Normal 100" xfId="1788"/>
    <cellStyle name="Normal 100 10" xfId="18101"/>
    <cellStyle name="Normal 100 2" xfId="2303"/>
    <cellStyle name="Normal 100 2 2" xfId="3150"/>
    <cellStyle name="Normal 100 2 2 2" xfId="6932"/>
    <cellStyle name="Normal 100 2 2 2 2" xfId="14443"/>
    <cellStyle name="Normal 100 2 2 2 2 2" xfId="30649"/>
    <cellStyle name="Normal 100 2 2 2 3" xfId="23138"/>
    <cellStyle name="Normal 100 2 2 3" xfId="10843"/>
    <cellStyle name="Normal 100 2 2 3 2" xfId="27049"/>
    <cellStyle name="Normal 100 2 2 4" xfId="19372"/>
    <cellStyle name="Normal 100 2 3" xfId="6087"/>
    <cellStyle name="Normal 100 2 3 2" xfId="13599"/>
    <cellStyle name="Normal 100 2 3 2 2" xfId="29805"/>
    <cellStyle name="Normal 100 2 3 3" xfId="22293"/>
    <cellStyle name="Normal 100 2 4" xfId="9999"/>
    <cellStyle name="Normal 100 2 4 2" xfId="26205"/>
    <cellStyle name="Normal 100 2 5" xfId="18527"/>
    <cellStyle name="Normal 100 3" xfId="2725"/>
    <cellStyle name="Normal 100 3 2" xfId="6509"/>
    <cellStyle name="Normal 100 3 2 2" xfId="14021"/>
    <cellStyle name="Normal 100 3 2 2 2" xfId="30227"/>
    <cellStyle name="Normal 100 3 2 3" xfId="22715"/>
    <cellStyle name="Normal 100 3 3" xfId="10421"/>
    <cellStyle name="Normal 100 3 3 2" xfId="26627"/>
    <cellStyle name="Normal 100 3 4" xfId="18949"/>
    <cellStyle name="Normal 100 4" xfId="3655"/>
    <cellStyle name="Normal 100 4 2" xfId="7365"/>
    <cellStyle name="Normal 100 4 2 2" xfId="14874"/>
    <cellStyle name="Normal 100 4 2 2 2" xfId="31080"/>
    <cellStyle name="Normal 100 4 2 3" xfId="23571"/>
    <cellStyle name="Normal 100 4 3" xfId="11266"/>
    <cellStyle name="Normal 100 4 3 2" xfId="27472"/>
    <cellStyle name="Normal 100 4 4" xfId="19866"/>
    <cellStyle name="Normal 100 5" xfId="4125"/>
    <cellStyle name="Normal 100 5 2" xfId="7795"/>
    <cellStyle name="Normal 100 5 2 2" xfId="15302"/>
    <cellStyle name="Normal 100 5 2 2 2" xfId="31508"/>
    <cellStyle name="Normal 100 5 2 3" xfId="24001"/>
    <cellStyle name="Normal 100 5 3" xfId="11688"/>
    <cellStyle name="Normal 100 5 3 2" xfId="27894"/>
    <cellStyle name="Normal 100 5 4" xfId="20331"/>
    <cellStyle name="Normal 100 6" xfId="4550"/>
    <cellStyle name="Normal 100 6 2" xfId="8220"/>
    <cellStyle name="Normal 100 6 2 2" xfId="15727"/>
    <cellStyle name="Normal 100 6 2 2 2" xfId="31933"/>
    <cellStyle name="Normal 100 6 2 3" xfId="24426"/>
    <cellStyle name="Normal 100 6 3" xfId="12113"/>
    <cellStyle name="Normal 100 6 3 2" xfId="28319"/>
    <cellStyle name="Normal 100 6 4" xfId="20756"/>
    <cellStyle name="Normal 100 7" xfId="4977"/>
    <cellStyle name="Normal 100 7 2" xfId="8643"/>
    <cellStyle name="Normal 100 7 2 2" xfId="16150"/>
    <cellStyle name="Normal 100 7 2 2 2" xfId="32356"/>
    <cellStyle name="Normal 100 7 2 3" xfId="24849"/>
    <cellStyle name="Normal 100 7 3" xfId="12535"/>
    <cellStyle name="Normal 100 7 3 2" xfId="28741"/>
    <cellStyle name="Normal 100 7 4" xfId="21183"/>
    <cellStyle name="Normal 100 8" xfId="5648"/>
    <cellStyle name="Normal 100 8 2" xfId="13163"/>
    <cellStyle name="Normal 100 8 2 2" xfId="29369"/>
    <cellStyle name="Normal 100 8 3" xfId="21854"/>
    <cellStyle name="Normal 100 9" xfId="9576"/>
    <cellStyle name="Normal 100 9 2" xfId="25782"/>
    <cellStyle name="Normal 101" xfId="1789"/>
    <cellStyle name="Normal 101 10" xfId="18102"/>
    <cellStyle name="Normal 101 2" xfId="2304"/>
    <cellStyle name="Normal 101 2 2" xfId="3151"/>
    <cellStyle name="Normal 101 2 2 2" xfId="6933"/>
    <cellStyle name="Normal 101 2 2 2 2" xfId="14444"/>
    <cellStyle name="Normal 101 2 2 2 2 2" xfId="30650"/>
    <cellStyle name="Normal 101 2 2 2 3" xfId="23139"/>
    <cellStyle name="Normal 101 2 2 3" xfId="10844"/>
    <cellStyle name="Normal 101 2 2 3 2" xfId="27050"/>
    <cellStyle name="Normal 101 2 2 4" xfId="19373"/>
    <cellStyle name="Normal 101 2 3" xfId="6088"/>
    <cellStyle name="Normal 101 2 3 2" xfId="13600"/>
    <cellStyle name="Normal 101 2 3 2 2" xfId="29806"/>
    <cellStyle name="Normal 101 2 3 3" xfId="22294"/>
    <cellStyle name="Normal 101 2 4" xfId="10000"/>
    <cellStyle name="Normal 101 2 4 2" xfId="26206"/>
    <cellStyle name="Normal 101 2 5" xfId="18528"/>
    <cellStyle name="Normal 101 3" xfId="2726"/>
    <cellStyle name="Normal 101 3 2" xfId="6510"/>
    <cellStyle name="Normal 101 3 2 2" xfId="14022"/>
    <cellStyle name="Normal 101 3 2 2 2" xfId="30228"/>
    <cellStyle name="Normal 101 3 2 3" xfId="22716"/>
    <cellStyle name="Normal 101 3 3" xfId="10422"/>
    <cellStyle name="Normal 101 3 3 2" xfId="26628"/>
    <cellStyle name="Normal 101 3 4" xfId="18950"/>
    <cellStyle name="Normal 101 4" xfId="3656"/>
    <cellStyle name="Normal 101 4 2" xfId="7366"/>
    <cellStyle name="Normal 101 4 2 2" xfId="14875"/>
    <cellStyle name="Normal 101 4 2 2 2" xfId="31081"/>
    <cellStyle name="Normal 101 4 2 3" xfId="23572"/>
    <cellStyle name="Normal 101 4 3" xfId="11267"/>
    <cellStyle name="Normal 101 4 3 2" xfId="27473"/>
    <cellStyle name="Normal 101 4 4" xfId="19867"/>
    <cellStyle name="Normal 101 5" xfId="4126"/>
    <cellStyle name="Normal 101 5 2" xfId="7796"/>
    <cellStyle name="Normal 101 5 2 2" xfId="15303"/>
    <cellStyle name="Normal 101 5 2 2 2" xfId="31509"/>
    <cellStyle name="Normal 101 5 2 3" xfId="24002"/>
    <cellStyle name="Normal 101 5 3" xfId="11689"/>
    <cellStyle name="Normal 101 5 3 2" xfId="27895"/>
    <cellStyle name="Normal 101 5 4" xfId="20332"/>
    <cellStyle name="Normal 101 6" xfId="4551"/>
    <cellStyle name="Normal 101 6 2" xfId="8221"/>
    <cellStyle name="Normal 101 6 2 2" xfId="15728"/>
    <cellStyle name="Normal 101 6 2 2 2" xfId="31934"/>
    <cellStyle name="Normal 101 6 2 3" xfId="24427"/>
    <cellStyle name="Normal 101 6 3" xfId="12114"/>
    <cellStyle name="Normal 101 6 3 2" xfId="28320"/>
    <cellStyle name="Normal 101 6 4" xfId="20757"/>
    <cellStyle name="Normal 101 7" xfId="4978"/>
    <cellStyle name="Normal 101 7 2" xfId="8644"/>
    <cellStyle name="Normal 101 7 2 2" xfId="16151"/>
    <cellStyle name="Normal 101 7 2 2 2" xfId="32357"/>
    <cellStyle name="Normal 101 7 2 3" xfId="24850"/>
    <cellStyle name="Normal 101 7 3" xfId="12536"/>
    <cellStyle name="Normal 101 7 3 2" xfId="28742"/>
    <cellStyle name="Normal 101 7 4" xfId="21184"/>
    <cellStyle name="Normal 101 8" xfId="5649"/>
    <cellStyle name="Normal 101 8 2" xfId="13164"/>
    <cellStyle name="Normal 101 8 2 2" xfId="29370"/>
    <cellStyle name="Normal 101 8 3" xfId="21855"/>
    <cellStyle name="Normal 101 9" xfId="9577"/>
    <cellStyle name="Normal 101 9 2" xfId="25783"/>
    <cellStyle name="Normal 102" xfId="1812"/>
    <cellStyle name="Normal 102 10" xfId="18119"/>
    <cellStyle name="Normal 102 2" xfId="2321"/>
    <cellStyle name="Normal 102 2 2" xfId="3168"/>
    <cellStyle name="Normal 102 2 2 2" xfId="6950"/>
    <cellStyle name="Normal 102 2 2 2 2" xfId="14461"/>
    <cellStyle name="Normal 102 2 2 2 2 2" xfId="30667"/>
    <cellStyle name="Normal 102 2 2 2 3" xfId="23156"/>
    <cellStyle name="Normal 102 2 2 3" xfId="10861"/>
    <cellStyle name="Normal 102 2 2 3 2" xfId="27067"/>
    <cellStyle name="Normal 102 2 2 4" xfId="19390"/>
    <cellStyle name="Normal 102 2 3" xfId="6105"/>
    <cellStyle name="Normal 102 2 3 2" xfId="13617"/>
    <cellStyle name="Normal 102 2 3 2 2" xfId="29823"/>
    <cellStyle name="Normal 102 2 3 3" xfId="22311"/>
    <cellStyle name="Normal 102 2 4" xfId="10017"/>
    <cellStyle name="Normal 102 2 4 2" xfId="26223"/>
    <cellStyle name="Normal 102 2 5" xfId="18545"/>
    <cellStyle name="Normal 102 3" xfId="2743"/>
    <cellStyle name="Normal 102 3 2" xfId="6527"/>
    <cellStyle name="Normal 102 3 2 2" xfId="14039"/>
    <cellStyle name="Normal 102 3 2 2 2" xfId="30245"/>
    <cellStyle name="Normal 102 3 2 3" xfId="22733"/>
    <cellStyle name="Normal 102 3 3" xfId="10439"/>
    <cellStyle name="Normal 102 3 3 2" xfId="26645"/>
    <cellStyle name="Normal 102 3 4" xfId="18967"/>
    <cellStyle name="Normal 102 4" xfId="3674"/>
    <cellStyle name="Normal 102 4 2" xfId="7384"/>
    <cellStyle name="Normal 102 4 2 2" xfId="14893"/>
    <cellStyle name="Normal 102 4 2 2 2" xfId="31099"/>
    <cellStyle name="Normal 102 4 2 3" xfId="23590"/>
    <cellStyle name="Normal 102 4 3" xfId="11284"/>
    <cellStyle name="Normal 102 4 3 2" xfId="27490"/>
    <cellStyle name="Normal 102 4 4" xfId="19885"/>
    <cellStyle name="Normal 102 5" xfId="4143"/>
    <cellStyle name="Normal 102 5 2" xfId="7813"/>
    <cellStyle name="Normal 102 5 2 2" xfId="15320"/>
    <cellStyle name="Normal 102 5 2 2 2" xfId="31526"/>
    <cellStyle name="Normal 102 5 2 3" xfId="24019"/>
    <cellStyle name="Normal 102 5 3" xfId="11706"/>
    <cellStyle name="Normal 102 5 3 2" xfId="27912"/>
    <cellStyle name="Normal 102 5 4" xfId="20349"/>
    <cellStyle name="Normal 102 6" xfId="4568"/>
    <cellStyle name="Normal 102 6 2" xfId="8238"/>
    <cellStyle name="Normal 102 6 2 2" xfId="15745"/>
    <cellStyle name="Normal 102 6 2 2 2" xfId="31951"/>
    <cellStyle name="Normal 102 6 2 3" xfId="24444"/>
    <cellStyle name="Normal 102 6 3" xfId="12131"/>
    <cellStyle name="Normal 102 6 3 2" xfId="28337"/>
    <cellStyle name="Normal 102 6 4" xfId="20774"/>
    <cellStyle name="Normal 102 7" xfId="4995"/>
    <cellStyle name="Normal 102 7 2" xfId="8661"/>
    <cellStyle name="Normal 102 7 2 2" xfId="16168"/>
    <cellStyle name="Normal 102 7 2 2 2" xfId="32374"/>
    <cellStyle name="Normal 102 7 2 3" xfId="24867"/>
    <cellStyle name="Normal 102 7 3" xfId="12553"/>
    <cellStyle name="Normal 102 7 3 2" xfId="28759"/>
    <cellStyle name="Normal 102 7 4" xfId="21201"/>
    <cellStyle name="Normal 102 8" xfId="5667"/>
    <cellStyle name="Normal 102 8 2" xfId="13182"/>
    <cellStyle name="Normal 102 8 2 2" xfId="29388"/>
    <cellStyle name="Normal 102 8 3" xfId="21873"/>
    <cellStyle name="Normal 102 9" xfId="9594"/>
    <cellStyle name="Normal 102 9 2" xfId="25800"/>
    <cellStyle name="Normal 103" xfId="2025"/>
    <cellStyle name="Normal 103 10" xfId="18320"/>
    <cellStyle name="Normal 103 2" xfId="2521"/>
    <cellStyle name="Normal 103 2 2" xfId="3368"/>
    <cellStyle name="Normal 103 2 2 2" xfId="7150"/>
    <cellStyle name="Normal 103 2 2 2 2" xfId="14661"/>
    <cellStyle name="Normal 103 2 2 2 2 2" xfId="30867"/>
    <cellStyle name="Normal 103 2 2 2 3" xfId="23356"/>
    <cellStyle name="Normal 103 2 2 3" xfId="11061"/>
    <cellStyle name="Normal 103 2 2 3 2" xfId="27267"/>
    <cellStyle name="Normal 103 2 2 4" xfId="19590"/>
    <cellStyle name="Normal 103 2 3" xfId="6305"/>
    <cellStyle name="Normal 103 2 3 2" xfId="13817"/>
    <cellStyle name="Normal 103 2 3 2 2" xfId="30023"/>
    <cellStyle name="Normal 103 2 3 3" xfId="22511"/>
    <cellStyle name="Normal 103 2 4" xfId="10217"/>
    <cellStyle name="Normal 103 2 4 2" xfId="26423"/>
    <cellStyle name="Normal 103 2 5" xfId="18745"/>
    <cellStyle name="Normal 103 3" xfId="2943"/>
    <cellStyle name="Normal 103 3 2" xfId="6727"/>
    <cellStyle name="Normal 103 3 2 2" xfId="14239"/>
    <cellStyle name="Normal 103 3 2 2 2" xfId="30445"/>
    <cellStyle name="Normal 103 3 2 3" xfId="22933"/>
    <cellStyle name="Normal 103 3 3" xfId="10639"/>
    <cellStyle name="Normal 103 3 3 2" xfId="26845"/>
    <cellStyle name="Normal 103 3 4" xfId="19167"/>
    <cellStyle name="Normal 103 4" xfId="3875"/>
    <cellStyle name="Normal 103 4 2" xfId="7584"/>
    <cellStyle name="Normal 103 4 2 2" xfId="15093"/>
    <cellStyle name="Normal 103 4 2 2 2" xfId="31299"/>
    <cellStyle name="Normal 103 4 2 3" xfId="23790"/>
    <cellStyle name="Normal 103 4 3" xfId="11484"/>
    <cellStyle name="Normal 103 4 3 2" xfId="27690"/>
    <cellStyle name="Normal 103 4 4" xfId="20086"/>
    <cellStyle name="Normal 103 5" xfId="4343"/>
    <cellStyle name="Normal 103 5 2" xfId="8013"/>
    <cellStyle name="Normal 103 5 2 2" xfId="15520"/>
    <cellStyle name="Normal 103 5 2 2 2" xfId="31726"/>
    <cellStyle name="Normal 103 5 2 3" xfId="24219"/>
    <cellStyle name="Normal 103 5 3" xfId="11906"/>
    <cellStyle name="Normal 103 5 3 2" xfId="28112"/>
    <cellStyle name="Normal 103 5 4" xfId="20549"/>
    <cellStyle name="Normal 103 6" xfId="4768"/>
    <cellStyle name="Normal 103 6 2" xfId="8438"/>
    <cellStyle name="Normal 103 6 2 2" xfId="15945"/>
    <cellStyle name="Normal 103 6 2 2 2" xfId="32151"/>
    <cellStyle name="Normal 103 6 2 3" xfId="24644"/>
    <cellStyle name="Normal 103 6 3" xfId="12331"/>
    <cellStyle name="Normal 103 6 3 2" xfId="28537"/>
    <cellStyle name="Normal 103 6 4" xfId="20974"/>
    <cellStyle name="Normal 103 7" xfId="5196"/>
    <cellStyle name="Normal 103 7 2" xfId="8861"/>
    <cellStyle name="Normal 103 7 2 2" xfId="16368"/>
    <cellStyle name="Normal 103 7 2 2 2" xfId="32574"/>
    <cellStyle name="Normal 103 7 2 3" xfId="25067"/>
    <cellStyle name="Normal 103 7 3" xfId="12753"/>
    <cellStyle name="Normal 103 7 3 2" xfId="28959"/>
    <cellStyle name="Normal 103 7 4" xfId="21402"/>
    <cellStyle name="Normal 103 8" xfId="5868"/>
    <cellStyle name="Normal 103 8 2" xfId="13383"/>
    <cellStyle name="Normal 103 8 2 2" xfId="29589"/>
    <cellStyle name="Normal 103 8 3" xfId="22074"/>
    <cellStyle name="Normal 103 9" xfId="9794"/>
    <cellStyle name="Normal 103 9 2" xfId="26000"/>
    <cellStyle name="Normal 104" xfId="2026"/>
    <cellStyle name="Normal 104 2" xfId="3369"/>
    <cellStyle name="Normal 104 3" xfId="2944"/>
    <cellStyle name="Normal 105" xfId="2029"/>
    <cellStyle name="Normal 105 10" xfId="18321"/>
    <cellStyle name="Normal 105 2" xfId="3370"/>
    <cellStyle name="Normal 105 2 2" xfId="7151"/>
    <cellStyle name="Normal 105 2 2 2" xfId="14662"/>
    <cellStyle name="Normal 105 2 2 2 2" xfId="30868"/>
    <cellStyle name="Normal 105 2 2 3" xfId="23357"/>
    <cellStyle name="Normal 105 2 3" xfId="11062"/>
    <cellStyle name="Normal 105 2 3 2" xfId="27268"/>
    <cellStyle name="Normal 105 2 4" xfId="19591"/>
    <cellStyle name="Normal 105 3" xfId="2945"/>
    <cellStyle name="Normal 105 3 2" xfId="6729"/>
    <cellStyle name="Normal 105 3 2 2" xfId="14240"/>
    <cellStyle name="Normal 105 3 2 2 2" xfId="30446"/>
    <cellStyle name="Normal 105 3 2 3" xfId="22935"/>
    <cellStyle name="Normal 105 3 3" xfId="10640"/>
    <cellStyle name="Normal 105 3 3 2" xfId="26846"/>
    <cellStyle name="Normal 105 3 4" xfId="19168"/>
    <cellStyle name="Normal 105 4" xfId="3877"/>
    <cellStyle name="Normal 105 4 2" xfId="7586"/>
    <cellStyle name="Normal 105 4 2 2" xfId="15094"/>
    <cellStyle name="Normal 105 4 2 2 2" xfId="31300"/>
    <cellStyle name="Normal 105 4 2 3" xfId="23792"/>
    <cellStyle name="Normal 105 4 3" xfId="11485"/>
    <cellStyle name="Normal 105 4 3 2" xfId="27691"/>
    <cellStyle name="Normal 105 4 4" xfId="20088"/>
    <cellStyle name="Normal 105 5" xfId="4344"/>
    <cellStyle name="Normal 105 5 2" xfId="8014"/>
    <cellStyle name="Normal 105 5 2 2" xfId="15521"/>
    <cellStyle name="Normal 105 5 2 2 2" xfId="31727"/>
    <cellStyle name="Normal 105 5 2 3" xfId="24220"/>
    <cellStyle name="Normal 105 5 3" xfId="11907"/>
    <cellStyle name="Normal 105 5 3 2" xfId="28113"/>
    <cellStyle name="Normal 105 5 4" xfId="20550"/>
    <cellStyle name="Normal 105 6" xfId="4769"/>
    <cellStyle name="Normal 105 6 2" xfId="8439"/>
    <cellStyle name="Normal 105 6 2 2" xfId="15946"/>
    <cellStyle name="Normal 105 6 2 2 2" xfId="32152"/>
    <cellStyle name="Normal 105 6 2 3" xfId="24645"/>
    <cellStyle name="Normal 105 6 3" xfId="12332"/>
    <cellStyle name="Normal 105 6 3 2" xfId="28538"/>
    <cellStyle name="Normal 105 6 4" xfId="20975"/>
    <cellStyle name="Normal 105 7" xfId="5197"/>
    <cellStyle name="Normal 105 7 2" xfId="8862"/>
    <cellStyle name="Normal 105 7 2 2" xfId="16369"/>
    <cellStyle name="Normal 105 7 2 2 2" xfId="32575"/>
    <cellStyle name="Normal 105 7 2 3" xfId="25068"/>
    <cellStyle name="Normal 105 7 3" xfId="12754"/>
    <cellStyle name="Normal 105 7 3 2" xfId="28960"/>
    <cellStyle name="Normal 105 7 4" xfId="21403"/>
    <cellStyle name="Normal 105 8" xfId="5871"/>
    <cellStyle name="Normal 105 8 2" xfId="13386"/>
    <cellStyle name="Normal 105 8 2 2" xfId="29592"/>
    <cellStyle name="Normal 105 8 3" xfId="22077"/>
    <cellStyle name="Normal 105 9" xfId="9795"/>
    <cellStyle name="Normal 105 9 2" xfId="26001"/>
    <cellStyle name="Normal 106" xfId="2033"/>
    <cellStyle name="Normal 106 2" xfId="3372"/>
    <cellStyle name="Normal 106 2 2" xfId="4"/>
    <cellStyle name="Normal 106 3" xfId="4345"/>
    <cellStyle name="Normal 106 3 2" xfId="8015"/>
    <cellStyle name="Normal 106 3 2 2" xfId="15522"/>
    <cellStyle name="Normal 106 3 2 2 2" xfId="31728"/>
    <cellStyle name="Normal 106 3 2 3" xfId="24221"/>
    <cellStyle name="Normal 106 3 3" xfId="11908"/>
    <cellStyle name="Normal 106 3 3 2" xfId="28114"/>
    <cellStyle name="Normal 106 3 4" xfId="20551"/>
    <cellStyle name="Normal 106 4" xfId="5873"/>
    <cellStyle name="Normal 106 4 2" xfId="13387"/>
    <cellStyle name="Normal 106 4 2 2" xfId="29593"/>
    <cellStyle name="Normal 106 4 3" xfId="22079"/>
    <cellStyle name="Normal 106 5" xfId="9796"/>
    <cellStyle name="Normal 106 5 2" xfId="26002"/>
    <cellStyle name="Normal 106 6" xfId="18323"/>
    <cellStyle name="Normal 107" xfId="2522"/>
    <cellStyle name="Normal 107 2" xfId="4347"/>
    <cellStyle name="Normal 107 2 2" xfId="8017"/>
    <cellStyle name="Normal 107 2 2 2" xfId="15524"/>
    <cellStyle name="Normal 107 2 2 2 2" xfId="31730"/>
    <cellStyle name="Normal 107 2 2 3" xfId="24223"/>
    <cellStyle name="Normal 107 2 3" xfId="11910"/>
    <cellStyle name="Normal 107 2 3 2" xfId="28116"/>
    <cellStyle name="Normal 107 2 4" xfId="20553"/>
    <cellStyle name="Normal 107 3" xfId="6306"/>
    <cellStyle name="Normal 107 3 2" xfId="13818"/>
    <cellStyle name="Normal 107 3 2 2" xfId="30024"/>
    <cellStyle name="Normal 107 3 3" xfId="22512"/>
    <cellStyle name="Normal 107 4" xfId="10218"/>
    <cellStyle name="Normal 107 4 2" xfId="26424"/>
    <cellStyle name="Normal 107 5" xfId="18746"/>
    <cellStyle name="Normal 108" xfId="3373"/>
    <cellStyle name="Normal 108 2" xfId="7152"/>
    <cellStyle name="Normal 108 2 2" xfId="14663"/>
    <cellStyle name="Normal 108 2 2 2" xfId="30869"/>
    <cellStyle name="Normal 108 2 3" xfId="23358"/>
    <cellStyle name="Normal 108 3" xfId="11063"/>
    <cellStyle name="Normal 108 3 2" xfId="27269"/>
    <cellStyle name="Normal 108 4" xfId="19593"/>
    <cellStyle name="Normal 109" xfId="16816"/>
    <cellStyle name="Normal 109 2" xfId="17866"/>
    <cellStyle name="Normal 109 3" xfId="17874"/>
    <cellStyle name="Normal 109 3 2" xfId="33946"/>
    <cellStyle name="Normal 11" xfId="288"/>
    <cellStyle name="Normal 11 2" xfId="607"/>
    <cellStyle name="Normal 11 2 2" xfId="1158"/>
    <cellStyle name="Normal 11 3" xfId="1510"/>
    <cellStyle name="Normal 11 4" xfId="721"/>
    <cellStyle name="Normal 110" xfId="33953"/>
    <cellStyle name="Normal 110 2" xfId="33956"/>
    <cellStyle name="Normal 112" xfId="16814"/>
    <cellStyle name="Normal 12" xfId="289"/>
    <cellStyle name="Normal 12 2" xfId="290"/>
    <cellStyle name="Normal 12 2 2" xfId="291"/>
    <cellStyle name="Normal 12 2 2 2" xfId="610"/>
    <cellStyle name="Normal 12 2 3" xfId="609"/>
    <cellStyle name="Normal 12 3" xfId="608"/>
    <cellStyle name="Normal 12 3 2" xfId="1159"/>
    <cellStyle name="Normal 12 4" xfId="1511"/>
    <cellStyle name="Normal 13" xfId="292"/>
    <cellStyle name="Normal 13 2" xfId="611"/>
    <cellStyle name="Normal 13 2 2" xfId="1161"/>
    <cellStyle name="Normal 13 2 3" xfId="1059"/>
    <cellStyle name="Normal 13 3" xfId="1160"/>
    <cellStyle name="Normal 13 4" xfId="1512"/>
    <cellStyle name="Normal 13 5" xfId="720"/>
    <cellStyle name="Normal 14" xfId="293"/>
    <cellStyle name="Normal 14 2" xfId="612"/>
    <cellStyle name="Normal 14 2 2" xfId="1162"/>
    <cellStyle name="Normal 14 3" xfId="1513"/>
    <cellStyle name="Normal 14 4" xfId="719"/>
    <cellStyle name="Normal 15" xfId="294"/>
    <cellStyle name="Normal 15 2" xfId="613"/>
    <cellStyle name="Normal 15 2 2" xfId="1164"/>
    <cellStyle name="Normal 15 2 3" xfId="1079"/>
    <cellStyle name="Normal 15 3" xfId="1163"/>
    <cellStyle name="Normal 15 4" xfId="1514"/>
    <cellStyle name="Normal 15 5" xfId="718"/>
    <cellStyle name="Normal 16" xfId="295"/>
    <cellStyle name="Normal 16 2" xfId="614"/>
    <cellStyle name="Normal 16 2 2" xfId="1166"/>
    <cellStyle name="Normal 16 2 3" xfId="1091"/>
    <cellStyle name="Normal 16 3" xfId="1118"/>
    <cellStyle name="Normal 16 3 2" xfId="1167"/>
    <cellStyle name="Normal 16 4" xfId="1165"/>
    <cellStyle name="Normal 16 5" xfId="717"/>
    <cellStyle name="Normal 17" xfId="296"/>
    <cellStyle name="Normal 17 10" xfId="505"/>
    <cellStyle name="Normal 17 10 10" xfId="5304"/>
    <cellStyle name="Normal 17 10 10 2" xfId="12853"/>
    <cellStyle name="Normal 17 10 10 2 2" xfId="29059"/>
    <cellStyle name="Normal 17 10 10 3" xfId="21510"/>
    <cellStyle name="Normal 17 10 11" xfId="9419"/>
    <cellStyle name="Normal 17 10 11 2" xfId="25625"/>
    <cellStyle name="Normal 17 10 12" xfId="17936"/>
    <cellStyle name="Normal 17 10 2" xfId="576"/>
    <cellStyle name="Normal 17 10 2 10" xfId="9486"/>
    <cellStyle name="Normal 17 10 2 10 2" xfId="25692"/>
    <cellStyle name="Normal 17 10 2 11" xfId="18004"/>
    <cellStyle name="Normal 17 10 2 2" xfId="1945"/>
    <cellStyle name="Normal 17 10 2 2 10" xfId="18250"/>
    <cellStyle name="Normal 17 10 2 2 2" xfId="2451"/>
    <cellStyle name="Normal 17 10 2 2 2 2" xfId="3298"/>
    <cellStyle name="Normal 17 10 2 2 2 2 2" xfId="7080"/>
    <cellStyle name="Normal 17 10 2 2 2 2 2 2" xfId="14591"/>
    <cellStyle name="Normal 17 10 2 2 2 2 2 2 2" xfId="30797"/>
    <cellStyle name="Normal 17 10 2 2 2 2 2 3" xfId="23286"/>
    <cellStyle name="Normal 17 10 2 2 2 2 3" xfId="10991"/>
    <cellStyle name="Normal 17 10 2 2 2 2 3 2" xfId="27197"/>
    <cellStyle name="Normal 17 10 2 2 2 2 4" xfId="19520"/>
    <cellStyle name="Normal 17 10 2 2 2 3" xfId="6235"/>
    <cellStyle name="Normal 17 10 2 2 2 3 2" xfId="13747"/>
    <cellStyle name="Normal 17 10 2 2 2 3 2 2" xfId="29953"/>
    <cellStyle name="Normal 17 10 2 2 2 3 3" xfId="22441"/>
    <cellStyle name="Normal 17 10 2 2 2 4" xfId="10147"/>
    <cellStyle name="Normal 17 10 2 2 2 4 2" xfId="26353"/>
    <cellStyle name="Normal 17 10 2 2 2 5" xfId="18675"/>
    <cellStyle name="Normal 17 10 2 2 3" xfId="2873"/>
    <cellStyle name="Normal 17 10 2 2 3 2" xfId="6657"/>
    <cellStyle name="Normal 17 10 2 2 3 2 2" xfId="14169"/>
    <cellStyle name="Normal 17 10 2 2 3 2 2 2" xfId="30375"/>
    <cellStyle name="Normal 17 10 2 2 3 2 3" xfId="22863"/>
    <cellStyle name="Normal 17 10 2 2 3 3" xfId="10569"/>
    <cellStyle name="Normal 17 10 2 2 3 3 2" xfId="26775"/>
    <cellStyle name="Normal 17 10 2 2 3 4" xfId="19097"/>
    <cellStyle name="Normal 17 10 2 2 4" xfId="3804"/>
    <cellStyle name="Normal 17 10 2 2 4 2" xfId="7514"/>
    <cellStyle name="Normal 17 10 2 2 4 2 2" xfId="15023"/>
    <cellStyle name="Normal 17 10 2 2 4 2 2 2" xfId="31229"/>
    <cellStyle name="Normal 17 10 2 2 4 2 3" xfId="23720"/>
    <cellStyle name="Normal 17 10 2 2 4 3" xfId="11414"/>
    <cellStyle name="Normal 17 10 2 2 4 3 2" xfId="27620"/>
    <cellStyle name="Normal 17 10 2 2 4 4" xfId="20015"/>
    <cellStyle name="Normal 17 10 2 2 5" xfId="4273"/>
    <cellStyle name="Normal 17 10 2 2 5 2" xfId="7943"/>
    <cellStyle name="Normal 17 10 2 2 5 2 2" xfId="15450"/>
    <cellStyle name="Normal 17 10 2 2 5 2 2 2" xfId="31656"/>
    <cellStyle name="Normal 17 10 2 2 5 2 3" xfId="24149"/>
    <cellStyle name="Normal 17 10 2 2 5 3" xfId="11836"/>
    <cellStyle name="Normal 17 10 2 2 5 3 2" xfId="28042"/>
    <cellStyle name="Normal 17 10 2 2 5 4" xfId="20479"/>
    <cellStyle name="Normal 17 10 2 2 6" xfId="4698"/>
    <cellStyle name="Normal 17 10 2 2 6 2" xfId="8368"/>
    <cellStyle name="Normal 17 10 2 2 6 2 2" xfId="15875"/>
    <cellStyle name="Normal 17 10 2 2 6 2 2 2" xfId="32081"/>
    <cellStyle name="Normal 17 10 2 2 6 2 3" xfId="24574"/>
    <cellStyle name="Normal 17 10 2 2 6 3" xfId="12261"/>
    <cellStyle name="Normal 17 10 2 2 6 3 2" xfId="28467"/>
    <cellStyle name="Normal 17 10 2 2 6 4" xfId="20904"/>
    <cellStyle name="Normal 17 10 2 2 7" xfId="5126"/>
    <cellStyle name="Normal 17 10 2 2 7 2" xfId="8791"/>
    <cellStyle name="Normal 17 10 2 2 7 2 2" xfId="16298"/>
    <cellStyle name="Normal 17 10 2 2 7 2 2 2" xfId="32504"/>
    <cellStyle name="Normal 17 10 2 2 7 2 3" xfId="24997"/>
    <cellStyle name="Normal 17 10 2 2 7 3" xfId="12683"/>
    <cellStyle name="Normal 17 10 2 2 7 3 2" xfId="28889"/>
    <cellStyle name="Normal 17 10 2 2 7 4" xfId="21332"/>
    <cellStyle name="Normal 17 10 2 2 8" xfId="5797"/>
    <cellStyle name="Normal 17 10 2 2 8 2" xfId="13312"/>
    <cellStyle name="Normal 17 10 2 2 8 2 2" xfId="29518"/>
    <cellStyle name="Normal 17 10 2 2 8 3" xfId="22003"/>
    <cellStyle name="Normal 17 10 2 2 9" xfId="9724"/>
    <cellStyle name="Normal 17 10 2 2 9 2" xfId="25930"/>
    <cellStyle name="Normal 17 10 2 3" xfId="2147"/>
    <cellStyle name="Normal 17 10 2 3 2" xfId="3060"/>
    <cellStyle name="Normal 17 10 2 3 2 2" xfId="6842"/>
    <cellStyle name="Normal 17 10 2 3 2 2 2" xfId="14353"/>
    <cellStyle name="Normal 17 10 2 3 2 2 2 2" xfId="30559"/>
    <cellStyle name="Normal 17 10 2 3 2 2 3" xfId="23048"/>
    <cellStyle name="Normal 17 10 2 3 2 3" xfId="10753"/>
    <cellStyle name="Normal 17 10 2 3 2 3 2" xfId="26959"/>
    <cellStyle name="Normal 17 10 2 3 2 4" xfId="19282"/>
    <cellStyle name="Normal 17 10 2 3 3" xfId="5986"/>
    <cellStyle name="Normal 17 10 2 3 3 2" xfId="13500"/>
    <cellStyle name="Normal 17 10 2 3 3 2 2" xfId="29706"/>
    <cellStyle name="Normal 17 10 2 3 3 3" xfId="22192"/>
    <cellStyle name="Normal 17 10 2 3 4" xfId="9909"/>
    <cellStyle name="Normal 17 10 2 3 4 2" xfId="26115"/>
    <cellStyle name="Normal 17 10 2 3 5" xfId="18436"/>
    <cellStyle name="Normal 17 10 2 4" xfId="2635"/>
    <cellStyle name="Normal 17 10 2 4 2" xfId="6419"/>
    <cellStyle name="Normal 17 10 2 4 2 2" xfId="13931"/>
    <cellStyle name="Normal 17 10 2 4 2 2 2" xfId="30137"/>
    <cellStyle name="Normal 17 10 2 4 2 3" xfId="22625"/>
    <cellStyle name="Normal 17 10 2 4 3" xfId="10331"/>
    <cellStyle name="Normal 17 10 2 4 3 2" xfId="26537"/>
    <cellStyle name="Normal 17 10 2 4 4" xfId="18859"/>
    <cellStyle name="Normal 17 10 2 5" xfId="3511"/>
    <cellStyle name="Normal 17 10 2 5 2" xfId="7269"/>
    <cellStyle name="Normal 17 10 2 5 2 2" xfId="14779"/>
    <cellStyle name="Normal 17 10 2 5 2 2 2" xfId="30985"/>
    <cellStyle name="Normal 17 10 2 5 2 3" xfId="23475"/>
    <cellStyle name="Normal 17 10 2 5 3" xfId="11176"/>
    <cellStyle name="Normal 17 10 2 5 3 2" xfId="27382"/>
    <cellStyle name="Normal 17 10 2 5 4" xfId="19729"/>
    <cellStyle name="Normal 17 10 2 6" xfId="4035"/>
    <cellStyle name="Normal 17 10 2 6 2" xfId="7705"/>
    <cellStyle name="Normal 17 10 2 6 2 2" xfId="15212"/>
    <cellStyle name="Normal 17 10 2 6 2 2 2" xfId="31418"/>
    <cellStyle name="Normal 17 10 2 6 2 3" xfId="23911"/>
    <cellStyle name="Normal 17 10 2 6 3" xfId="11598"/>
    <cellStyle name="Normal 17 10 2 6 3 2" xfId="27804"/>
    <cellStyle name="Normal 17 10 2 6 4" xfId="20241"/>
    <cellStyle name="Normal 17 10 2 7" xfId="4460"/>
    <cellStyle name="Normal 17 10 2 7 2" xfId="8130"/>
    <cellStyle name="Normal 17 10 2 7 2 2" xfId="15637"/>
    <cellStyle name="Normal 17 10 2 7 2 2 2" xfId="31843"/>
    <cellStyle name="Normal 17 10 2 7 2 3" xfId="24336"/>
    <cellStyle name="Normal 17 10 2 7 3" xfId="12023"/>
    <cellStyle name="Normal 17 10 2 7 3 2" xfId="28229"/>
    <cellStyle name="Normal 17 10 2 7 4" xfId="20666"/>
    <cellStyle name="Normal 17 10 2 8" xfId="4885"/>
    <cellStyle name="Normal 17 10 2 8 2" xfId="8553"/>
    <cellStyle name="Normal 17 10 2 8 2 2" xfId="16060"/>
    <cellStyle name="Normal 17 10 2 8 2 2 2" xfId="32266"/>
    <cellStyle name="Normal 17 10 2 8 2 3" xfId="24759"/>
    <cellStyle name="Normal 17 10 2 8 3" xfId="12445"/>
    <cellStyle name="Normal 17 10 2 8 3 2" xfId="28651"/>
    <cellStyle name="Normal 17 10 2 8 4" xfId="21091"/>
    <cellStyle name="Normal 17 10 2 9" xfId="5371"/>
    <cellStyle name="Normal 17 10 2 9 2" xfId="12920"/>
    <cellStyle name="Normal 17 10 2 9 2 2" xfId="29126"/>
    <cellStyle name="Normal 17 10 2 9 3" xfId="21577"/>
    <cellStyle name="Normal 17 10 3" xfId="1946"/>
    <cellStyle name="Normal 17 10 3 10" xfId="18251"/>
    <cellStyle name="Normal 17 10 3 2" xfId="2452"/>
    <cellStyle name="Normal 17 10 3 2 2" xfId="3299"/>
    <cellStyle name="Normal 17 10 3 2 2 2" xfId="7081"/>
    <cellStyle name="Normal 17 10 3 2 2 2 2" xfId="14592"/>
    <cellStyle name="Normal 17 10 3 2 2 2 2 2" xfId="30798"/>
    <cellStyle name="Normal 17 10 3 2 2 2 3" xfId="23287"/>
    <cellStyle name="Normal 17 10 3 2 2 3" xfId="10992"/>
    <cellStyle name="Normal 17 10 3 2 2 3 2" xfId="27198"/>
    <cellStyle name="Normal 17 10 3 2 2 4" xfId="19521"/>
    <cellStyle name="Normal 17 10 3 2 3" xfId="6236"/>
    <cellStyle name="Normal 17 10 3 2 3 2" xfId="13748"/>
    <cellStyle name="Normal 17 10 3 2 3 2 2" xfId="29954"/>
    <cellStyle name="Normal 17 10 3 2 3 3" xfId="22442"/>
    <cellStyle name="Normal 17 10 3 2 4" xfId="10148"/>
    <cellStyle name="Normal 17 10 3 2 4 2" xfId="26354"/>
    <cellStyle name="Normal 17 10 3 2 5" xfId="18676"/>
    <cellStyle name="Normal 17 10 3 3" xfId="2874"/>
    <cellStyle name="Normal 17 10 3 3 2" xfId="6658"/>
    <cellStyle name="Normal 17 10 3 3 2 2" xfId="14170"/>
    <cellStyle name="Normal 17 10 3 3 2 2 2" xfId="30376"/>
    <cellStyle name="Normal 17 10 3 3 2 3" xfId="22864"/>
    <cellStyle name="Normal 17 10 3 3 3" xfId="10570"/>
    <cellStyle name="Normal 17 10 3 3 3 2" xfId="26776"/>
    <cellStyle name="Normal 17 10 3 3 4" xfId="19098"/>
    <cellStyle name="Normal 17 10 3 4" xfId="3805"/>
    <cellStyle name="Normal 17 10 3 4 2" xfId="7515"/>
    <cellStyle name="Normal 17 10 3 4 2 2" xfId="15024"/>
    <cellStyle name="Normal 17 10 3 4 2 2 2" xfId="31230"/>
    <cellStyle name="Normal 17 10 3 4 2 3" xfId="23721"/>
    <cellStyle name="Normal 17 10 3 4 3" xfId="11415"/>
    <cellStyle name="Normal 17 10 3 4 3 2" xfId="27621"/>
    <cellStyle name="Normal 17 10 3 4 4" xfId="20016"/>
    <cellStyle name="Normal 17 10 3 5" xfId="4274"/>
    <cellStyle name="Normal 17 10 3 5 2" xfId="7944"/>
    <cellStyle name="Normal 17 10 3 5 2 2" xfId="15451"/>
    <cellStyle name="Normal 17 10 3 5 2 2 2" xfId="31657"/>
    <cellStyle name="Normal 17 10 3 5 2 3" xfId="24150"/>
    <cellStyle name="Normal 17 10 3 5 3" xfId="11837"/>
    <cellStyle name="Normal 17 10 3 5 3 2" xfId="28043"/>
    <cellStyle name="Normal 17 10 3 5 4" xfId="20480"/>
    <cellStyle name="Normal 17 10 3 6" xfId="4699"/>
    <cellStyle name="Normal 17 10 3 6 2" xfId="8369"/>
    <cellStyle name="Normal 17 10 3 6 2 2" xfId="15876"/>
    <cellStyle name="Normal 17 10 3 6 2 2 2" xfId="32082"/>
    <cellStyle name="Normal 17 10 3 6 2 3" xfId="24575"/>
    <cellStyle name="Normal 17 10 3 6 3" xfId="12262"/>
    <cellStyle name="Normal 17 10 3 6 3 2" xfId="28468"/>
    <cellStyle name="Normal 17 10 3 6 4" xfId="20905"/>
    <cellStyle name="Normal 17 10 3 7" xfId="5127"/>
    <cellStyle name="Normal 17 10 3 7 2" xfId="8792"/>
    <cellStyle name="Normal 17 10 3 7 2 2" xfId="16299"/>
    <cellStyle name="Normal 17 10 3 7 2 2 2" xfId="32505"/>
    <cellStyle name="Normal 17 10 3 7 2 3" xfId="24998"/>
    <cellStyle name="Normal 17 10 3 7 3" xfId="12684"/>
    <cellStyle name="Normal 17 10 3 7 3 2" xfId="28890"/>
    <cellStyle name="Normal 17 10 3 7 4" xfId="21333"/>
    <cellStyle name="Normal 17 10 3 8" xfId="5798"/>
    <cellStyle name="Normal 17 10 3 8 2" xfId="13313"/>
    <cellStyle name="Normal 17 10 3 8 2 2" xfId="29519"/>
    <cellStyle name="Normal 17 10 3 8 3" xfId="22004"/>
    <cellStyle name="Normal 17 10 3 9" xfId="9725"/>
    <cellStyle name="Normal 17 10 3 9 2" xfId="25931"/>
    <cellStyle name="Normal 17 10 4" xfId="2080"/>
    <cellStyle name="Normal 17 10 4 2" xfId="2993"/>
    <cellStyle name="Normal 17 10 4 2 2" xfId="6775"/>
    <cellStyle name="Normal 17 10 4 2 2 2" xfId="14286"/>
    <cellStyle name="Normal 17 10 4 2 2 2 2" xfId="30492"/>
    <cellStyle name="Normal 17 10 4 2 2 3" xfId="22981"/>
    <cellStyle name="Normal 17 10 4 2 3" xfId="10686"/>
    <cellStyle name="Normal 17 10 4 2 3 2" xfId="26892"/>
    <cellStyle name="Normal 17 10 4 2 4" xfId="19215"/>
    <cellStyle name="Normal 17 10 4 3" xfId="5919"/>
    <cellStyle name="Normal 17 10 4 3 2" xfId="13433"/>
    <cellStyle name="Normal 17 10 4 3 2 2" xfId="29639"/>
    <cellStyle name="Normal 17 10 4 3 3" xfId="22125"/>
    <cellStyle name="Normal 17 10 4 4" xfId="9842"/>
    <cellStyle name="Normal 17 10 4 4 2" xfId="26048"/>
    <cellStyle name="Normal 17 10 4 5" xfId="18369"/>
    <cellStyle name="Normal 17 10 5" xfId="2568"/>
    <cellStyle name="Normal 17 10 5 2" xfId="6352"/>
    <cellStyle name="Normal 17 10 5 2 2" xfId="13864"/>
    <cellStyle name="Normal 17 10 5 2 2 2" xfId="30070"/>
    <cellStyle name="Normal 17 10 5 2 3" xfId="22558"/>
    <cellStyle name="Normal 17 10 5 3" xfId="10264"/>
    <cellStyle name="Normal 17 10 5 3 2" xfId="26470"/>
    <cellStyle name="Normal 17 10 5 4" xfId="18792"/>
    <cellStyle name="Normal 17 10 6" xfId="3444"/>
    <cellStyle name="Normal 17 10 6 2" xfId="7202"/>
    <cellStyle name="Normal 17 10 6 2 2" xfId="14712"/>
    <cellStyle name="Normal 17 10 6 2 2 2" xfId="30918"/>
    <cellStyle name="Normal 17 10 6 2 3" xfId="23408"/>
    <cellStyle name="Normal 17 10 6 3" xfId="11109"/>
    <cellStyle name="Normal 17 10 6 3 2" xfId="27315"/>
    <cellStyle name="Normal 17 10 6 4" xfId="19662"/>
    <cellStyle name="Normal 17 10 7" xfId="3968"/>
    <cellStyle name="Normal 17 10 7 2" xfId="7638"/>
    <cellStyle name="Normal 17 10 7 2 2" xfId="15145"/>
    <cellStyle name="Normal 17 10 7 2 2 2" xfId="31351"/>
    <cellStyle name="Normal 17 10 7 2 3" xfId="23844"/>
    <cellStyle name="Normal 17 10 7 3" xfId="11531"/>
    <cellStyle name="Normal 17 10 7 3 2" xfId="27737"/>
    <cellStyle name="Normal 17 10 7 4" xfId="20174"/>
    <cellStyle name="Normal 17 10 8" xfId="4393"/>
    <cellStyle name="Normal 17 10 8 2" xfId="8063"/>
    <cellStyle name="Normal 17 10 8 2 2" xfId="15570"/>
    <cellStyle name="Normal 17 10 8 2 2 2" xfId="31776"/>
    <cellStyle name="Normal 17 10 8 2 3" xfId="24269"/>
    <cellStyle name="Normal 17 10 8 3" xfId="11956"/>
    <cellStyle name="Normal 17 10 8 3 2" xfId="28162"/>
    <cellStyle name="Normal 17 10 8 4" xfId="20599"/>
    <cellStyle name="Normal 17 10 9" xfId="4817"/>
    <cellStyle name="Normal 17 10 9 2" xfId="8486"/>
    <cellStyle name="Normal 17 10 9 2 2" xfId="15993"/>
    <cellStyle name="Normal 17 10 9 2 2 2" xfId="32199"/>
    <cellStyle name="Normal 17 10 9 2 3" xfId="24692"/>
    <cellStyle name="Normal 17 10 9 3" xfId="12378"/>
    <cellStyle name="Normal 17 10 9 3 2" xfId="28584"/>
    <cellStyle name="Normal 17 10 9 4" xfId="21023"/>
    <cellStyle name="Normal 17 11" xfId="527"/>
    <cellStyle name="Normal 17 11 10" xfId="9441"/>
    <cellStyle name="Normal 17 11 10 2" xfId="25647"/>
    <cellStyle name="Normal 17 11 11" xfId="17958"/>
    <cellStyle name="Normal 17 11 2" xfId="1947"/>
    <cellStyle name="Normal 17 11 2 10" xfId="18252"/>
    <cellStyle name="Normal 17 11 2 2" xfId="2453"/>
    <cellStyle name="Normal 17 11 2 2 2" xfId="3300"/>
    <cellStyle name="Normal 17 11 2 2 2 2" xfId="7082"/>
    <cellStyle name="Normal 17 11 2 2 2 2 2" xfId="14593"/>
    <cellStyle name="Normal 17 11 2 2 2 2 2 2" xfId="30799"/>
    <cellStyle name="Normal 17 11 2 2 2 2 3" xfId="23288"/>
    <cellStyle name="Normal 17 11 2 2 2 3" xfId="10993"/>
    <cellStyle name="Normal 17 11 2 2 2 3 2" xfId="27199"/>
    <cellStyle name="Normal 17 11 2 2 2 4" xfId="19522"/>
    <cellStyle name="Normal 17 11 2 2 3" xfId="6237"/>
    <cellStyle name="Normal 17 11 2 2 3 2" xfId="13749"/>
    <cellStyle name="Normal 17 11 2 2 3 2 2" xfId="29955"/>
    <cellStyle name="Normal 17 11 2 2 3 3" xfId="22443"/>
    <cellStyle name="Normal 17 11 2 2 4" xfId="10149"/>
    <cellStyle name="Normal 17 11 2 2 4 2" xfId="26355"/>
    <cellStyle name="Normal 17 11 2 2 5" xfId="18677"/>
    <cellStyle name="Normal 17 11 2 3" xfId="2875"/>
    <cellStyle name="Normal 17 11 2 3 2" xfId="6659"/>
    <cellStyle name="Normal 17 11 2 3 2 2" xfId="14171"/>
    <cellStyle name="Normal 17 11 2 3 2 2 2" xfId="30377"/>
    <cellStyle name="Normal 17 11 2 3 2 3" xfId="22865"/>
    <cellStyle name="Normal 17 11 2 3 3" xfId="10571"/>
    <cellStyle name="Normal 17 11 2 3 3 2" xfId="26777"/>
    <cellStyle name="Normal 17 11 2 3 4" xfId="19099"/>
    <cellStyle name="Normal 17 11 2 4" xfId="3806"/>
    <cellStyle name="Normal 17 11 2 4 2" xfId="7516"/>
    <cellStyle name="Normal 17 11 2 4 2 2" xfId="15025"/>
    <cellStyle name="Normal 17 11 2 4 2 2 2" xfId="31231"/>
    <cellStyle name="Normal 17 11 2 4 2 3" xfId="23722"/>
    <cellStyle name="Normal 17 11 2 4 3" xfId="11416"/>
    <cellStyle name="Normal 17 11 2 4 3 2" xfId="27622"/>
    <cellStyle name="Normal 17 11 2 4 4" xfId="20017"/>
    <cellStyle name="Normal 17 11 2 5" xfId="4275"/>
    <cellStyle name="Normal 17 11 2 5 2" xfId="7945"/>
    <cellStyle name="Normal 17 11 2 5 2 2" xfId="15452"/>
    <cellStyle name="Normal 17 11 2 5 2 2 2" xfId="31658"/>
    <cellStyle name="Normal 17 11 2 5 2 3" xfId="24151"/>
    <cellStyle name="Normal 17 11 2 5 3" xfId="11838"/>
    <cellStyle name="Normal 17 11 2 5 3 2" xfId="28044"/>
    <cellStyle name="Normal 17 11 2 5 4" xfId="20481"/>
    <cellStyle name="Normal 17 11 2 6" xfId="4700"/>
    <cellStyle name="Normal 17 11 2 6 2" xfId="8370"/>
    <cellStyle name="Normal 17 11 2 6 2 2" xfId="15877"/>
    <cellStyle name="Normal 17 11 2 6 2 2 2" xfId="32083"/>
    <cellStyle name="Normal 17 11 2 6 2 3" xfId="24576"/>
    <cellStyle name="Normal 17 11 2 6 3" xfId="12263"/>
    <cellStyle name="Normal 17 11 2 6 3 2" xfId="28469"/>
    <cellStyle name="Normal 17 11 2 6 4" xfId="20906"/>
    <cellStyle name="Normal 17 11 2 7" xfId="5128"/>
    <cellStyle name="Normal 17 11 2 7 2" xfId="8793"/>
    <cellStyle name="Normal 17 11 2 7 2 2" xfId="16300"/>
    <cellStyle name="Normal 17 11 2 7 2 2 2" xfId="32506"/>
    <cellStyle name="Normal 17 11 2 7 2 3" xfId="24999"/>
    <cellStyle name="Normal 17 11 2 7 3" xfId="12685"/>
    <cellStyle name="Normal 17 11 2 7 3 2" xfId="28891"/>
    <cellStyle name="Normal 17 11 2 7 4" xfId="21334"/>
    <cellStyle name="Normal 17 11 2 8" xfId="5799"/>
    <cellStyle name="Normal 17 11 2 8 2" xfId="13314"/>
    <cellStyle name="Normal 17 11 2 8 2 2" xfId="29520"/>
    <cellStyle name="Normal 17 11 2 8 3" xfId="22005"/>
    <cellStyle name="Normal 17 11 2 9" xfId="9726"/>
    <cellStyle name="Normal 17 11 2 9 2" xfId="25932"/>
    <cellStyle name="Normal 17 11 3" xfId="2102"/>
    <cellStyle name="Normal 17 11 3 2" xfId="3015"/>
    <cellStyle name="Normal 17 11 3 2 2" xfId="6797"/>
    <cellStyle name="Normal 17 11 3 2 2 2" xfId="14308"/>
    <cellStyle name="Normal 17 11 3 2 2 2 2" xfId="30514"/>
    <cellStyle name="Normal 17 11 3 2 2 3" xfId="23003"/>
    <cellStyle name="Normal 17 11 3 2 3" xfId="10708"/>
    <cellStyle name="Normal 17 11 3 2 3 2" xfId="26914"/>
    <cellStyle name="Normal 17 11 3 2 4" xfId="19237"/>
    <cellStyle name="Normal 17 11 3 3" xfId="5941"/>
    <cellStyle name="Normal 17 11 3 3 2" xfId="13455"/>
    <cellStyle name="Normal 17 11 3 3 2 2" xfId="29661"/>
    <cellStyle name="Normal 17 11 3 3 3" xfId="22147"/>
    <cellStyle name="Normal 17 11 3 4" xfId="9864"/>
    <cellStyle name="Normal 17 11 3 4 2" xfId="26070"/>
    <cellStyle name="Normal 17 11 3 5" xfId="18391"/>
    <cellStyle name="Normal 17 11 4" xfId="2590"/>
    <cellStyle name="Normal 17 11 4 2" xfId="6374"/>
    <cellStyle name="Normal 17 11 4 2 2" xfId="13886"/>
    <cellStyle name="Normal 17 11 4 2 2 2" xfId="30092"/>
    <cellStyle name="Normal 17 11 4 2 3" xfId="22580"/>
    <cellStyle name="Normal 17 11 4 3" xfId="10286"/>
    <cellStyle name="Normal 17 11 4 3 2" xfId="26492"/>
    <cellStyle name="Normal 17 11 4 4" xfId="18814"/>
    <cellStyle name="Normal 17 11 5" xfId="3466"/>
    <cellStyle name="Normal 17 11 5 2" xfId="7224"/>
    <cellStyle name="Normal 17 11 5 2 2" xfId="14734"/>
    <cellStyle name="Normal 17 11 5 2 2 2" xfId="30940"/>
    <cellStyle name="Normal 17 11 5 2 3" xfId="23430"/>
    <cellStyle name="Normal 17 11 5 3" xfId="11131"/>
    <cellStyle name="Normal 17 11 5 3 2" xfId="27337"/>
    <cellStyle name="Normal 17 11 5 4" xfId="19684"/>
    <cellStyle name="Normal 17 11 6" xfId="3990"/>
    <cellStyle name="Normal 17 11 6 2" xfId="7660"/>
    <cellStyle name="Normal 17 11 6 2 2" xfId="15167"/>
    <cellStyle name="Normal 17 11 6 2 2 2" xfId="31373"/>
    <cellStyle name="Normal 17 11 6 2 3" xfId="23866"/>
    <cellStyle name="Normal 17 11 6 3" xfId="11553"/>
    <cellStyle name="Normal 17 11 6 3 2" xfId="27759"/>
    <cellStyle name="Normal 17 11 6 4" xfId="20196"/>
    <cellStyle name="Normal 17 11 7" xfId="4415"/>
    <cellStyle name="Normal 17 11 7 2" xfId="8085"/>
    <cellStyle name="Normal 17 11 7 2 2" xfId="15592"/>
    <cellStyle name="Normal 17 11 7 2 2 2" xfId="31798"/>
    <cellStyle name="Normal 17 11 7 2 3" xfId="24291"/>
    <cellStyle name="Normal 17 11 7 3" xfId="11978"/>
    <cellStyle name="Normal 17 11 7 3 2" xfId="28184"/>
    <cellStyle name="Normal 17 11 7 4" xfId="20621"/>
    <cellStyle name="Normal 17 11 8" xfId="4839"/>
    <cellStyle name="Normal 17 11 8 2" xfId="8508"/>
    <cellStyle name="Normal 17 11 8 2 2" xfId="16015"/>
    <cellStyle name="Normal 17 11 8 2 2 2" xfId="32221"/>
    <cellStyle name="Normal 17 11 8 2 3" xfId="24714"/>
    <cellStyle name="Normal 17 11 8 3" xfId="12400"/>
    <cellStyle name="Normal 17 11 8 3 2" xfId="28606"/>
    <cellStyle name="Normal 17 11 8 4" xfId="21045"/>
    <cellStyle name="Normal 17 11 9" xfId="5326"/>
    <cellStyle name="Normal 17 11 9 2" xfId="12875"/>
    <cellStyle name="Normal 17 11 9 2 2" xfId="29081"/>
    <cellStyle name="Normal 17 11 9 3" xfId="21532"/>
    <cellStyle name="Normal 17 12" xfId="599"/>
    <cellStyle name="Normal 17 12 10" xfId="9508"/>
    <cellStyle name="Normal 17 12 10 2" xfId="25714"/>
    <cellStyle name="Normal 17 12 11" xfId="18027"/>
    <cellStyle name="Normal 17 12 2" xfId="1948"/>
    <cellStyle name="Normal 17 12 2 10" xfId="18253"/>
    <cellStyle name="Normal 17 12 2 2" xfId="2454"/>
    <cellStyle name="Normal 17 12 2 2 2" xfId="3301"/>
    <cellStyle name="Normal 17 12 2 2 2 2" xfId="7083"/>
    <cellStyle name="Normal 17 12 2 2 2 2 2" xfId="14594"/>
    <cellStyle name="Normal 17 12 2 2 2 2 2 2" xfId="30800"/>
    <cellStyle name="Normal 17 12 2 2 2 2 3" xfId="23289"/>
    <cellStyle name="Normal 17 12 2 2 2 3" xfId="10994"/>
    <cellStyle name="Normal 17 12 2 2 2 3 2" xfId="27200"/>
    <cellStyle name="Normal 17 12 2 2 2 4" xfId="19523"/>
    <cellStyle name="Normal 17 12 2 2 3" xfId="6238"/>
    <cellStyle name="Normal 17 12 2 2 3 2" xfId="13750"/>
    <cellStyle name="Normal 17 12 2 2 3 2 2" xfId="29956"/>
    <cellStyle name="Normal 17 12 2 2 3 3" xfId="22444"/>
    <cellStyle name="Normal 17 12 2 2 4" xfId="10150"/>
    <cellStyle name="Normal 17 12 2 2 4 2" xfId="26356"/>
    <cellStyle name="Normal 17 12 2 2 5" xfId="18678"/>
    <cellStyle name="Normal 17 12 2 3" xfId="2876"/>
    <cellStyle name="Normal 17 12 2 3 2" xfId="6660"/>
    <cellStyle name="Normal 17 12 2 3 2 2" xfId="14172"/>
    <cellStyle name="Normal 17 12 2 3 2 2 2" xfId="30378"/>
    <cellStyle name="Normal 17 12 2 3 2 3" xfId="22866"/>
    <cellStyle name="Normal 17 12 2 3 3" xfId="10572"/>
    <cellStyle name="Normal 17 12 2 3 3 2" xfId="26778"/>
    <cellStyle name="Normal 17 12 2 3 4" xfId="19100"/>
    <cellStyle name="Normal 17 12 2 4" xfId="3807"/>
    <cellStyle name="Normal 17 12 2 4 2" xfId="7517"/>
    <cellStyle name="Normal 17 12 2 4 2 2" xfId="15026"/>
    <cellStyle name="Normal 17 12 2 4 2 2 2" xfId="31232"/>
    <cellStyle name="Normal 17 12 2 4 2 3" xfId="23723"/>
    <cellStyle name="Normal 17 12 2 4 3" xfId="11417"/>
    <cellStyle name="Normal 17 12 2 4 3 2" xfId="27623"/>
    <cellStyle name="Normal 17 12 2 4 4" xfId="20018"/>
    <cellStyle name="Normal 17 12 2 5" xfId="4276"/>
    <cellStyle name="Normal 17 12 2 5 2" xfId="7946"/>
    <cellStyle name="Normal 17 12 2 5 2 2" xfId="15453"/>
    <cellStyle name="Normal 17 12 2 5 2 2 2" xfId="31659"/>
    <cellStyle name="Normal 17 12 2 5 2 3" xfId="24152"/>
    <cellStyle name="Normal 17 12 2 5 3" xfId="11839"/>
    <cellStyle name="Normal 17 12 2 5 3 2" xfId="28045"/>
    <cellStyle name="Normal 17 12 2 5 4" xfId="20482"/>
    <cellStyle name="Normal 17 12 2 6" xfId="4701"/>
    <cellStyle name="Normal 17 12 2 6 2" xfId="8371"/>
    <cellStyle name="Normal 17 12 2 6 2 2" xfId="15878"/>
    <cellStyle name="Normal 17 12 2 6 2 2 2" xfId="32084"/>
    <cellStyle name="Normal 17 12 2 6 2 3" xfId="24577"/>
    <cellStyle name="Normal 17 12 2 6 3" xfId="12264"/>
    <cellStyle name="Normal 17 12 2 6 3 2" xfId="28470"/>
    <cellStyle name="Normal 17 12 2 6 4" xfId="20907"/>
    <cellStyle name="Normal 17 12 2 7" xfId="5129"/>
    <cellStyle name="Normal 17 12 2 7 2" xfId="8794"/>
    <cellStyle name="Normal 17 12 2 7 2 2" xfId="16301"/>
    <cellStyle name="Normal 17 12 2 7 2 2 2" xfId="32507"/>
    <cellStyle name="Normal 17 12 2 7 2 3" xfId="25000"/>
    <cellStyle name="Normal 17 12 2 7 3" xfId="12686"/>
    <cellStyle name="Normal 17 12 2 7 3 2" xfId="28892"/>
    <cellStyle name="Normal 17 12 2 7 4" xfId="21335"/>
    <cellStyle name="Normal 17 12 2 8" xfId="5800"/>
    <cellStyle name="Normal 17 12 2 8 2" xfId="13315"/>
    <cellStyle name="Normal 17 12 2 8 2 2" xfId="29521"/>
    <cellStyle name="Normal 17 12 2 8 3" xfId="22006"/>
    <cellStyle name="Normal 17 12 2 9" xfId="9727"/>
    <cellStyle name="Normal 17 12 2 9 2" xfId="25933"/>
    <cellStyle name="Normal 17 12 3" xfId="2169"/>
    <cellStyle name="Normal 17 12 3 2" xfId="3082"/>
    <cellStyle name="Normal 17 12 3 2 2" xfId="6864"/>
    <cellStyle name="Normal 17 12 3 2 2 2" xfId="14375"/>
    <cellStyle name="Normal 17 12 3 2 2 2 2" xfId="30581"/>
    <cellStyle name="Normal 17 12 3 2 2 3" xfId="23070"/>
    <cellStyle name="Normal 17 12 3 2 3" xfId="10775"/>
    <cellStyle name="Normal 17 12 3 2 3 2" xfId="26981"/>
    <cellStyle name="Normal 17 12 3 2 4" xfId="19304"/>
    <cellStyle name="Normal 17 12 3 3" xfId="6008"/>
    <cellStyle name="Normal 17 12 3 3 2" xfId="13522"/>
    <cellStyle name="Normal 17 12 3 3 2 2" xfId="29728"/>
    <cellStyle name="Normal 17 12 3 3 3" xfId="22214"/>
    <cellStyle name="Normal 17 12 3 4" xfId="9931"/>
    <cellStyle name="Normal 17 12 3 4 2" xfId="26137"/>
    <cellStyle name="Normal 17 12 3 5" xfId="18458"/>
    <cellStyle name="Normal 17 12 4" xfId="2657"/>
    <cellStyle name="Normal 17 12 4 2" xfId="6441"/>
    <cellStyle name="Normal 17 12 4 2 2" xfId="13953"/>
    <cellStyle name="Normal 17 12 4 2 2 2" xfId="30159"/>
    <cellStyle name="Normal 17 12 4 2 3" xfId="22647"/>
    <cellStyle name="Normal 17 12 4 3" xfId="10353"/>
    <cellStyle name="Normal 17 12 4 3 2" xfId="26559"/>
    <cellStyle name="Normal 17 12 4 4" xfId="18881"/>
    <cellStyle name="Normal 17 12 5" xfId="3533"/>
    <cellStyle name="Normal 17 12 5 2" xfId="7291"/>
    <cellStyle name="Normal 17 12 5 2 2" xfId="14801"/>
    <cellStyle name="Normal 17 12 5 2 2 2" xfId="31007"/>
    <cellStyle name="Normal 17 12 5 2 3" xfId="23497"/>
    <cellStyle name="Normal 17 12 5 3" xfId="11198"/>
    <cellStyle name="Normal 17 12 5 3 2" xfId="27404"/>
    <cellStyle name="Normal 17 12 5 4" xfId="19751"/>
    <cellStyle name="Normal 17 12 6" xfId="4057"/>
    <cellStyle name="Normal 17 12 6 2" xfId="7727"/>
    <cellStyle name="Normal 17 12 6 2 2" xfId="15234"/>
    <cellStyle name="Normal 17 12 6 2 2 2" xfId="31440"/>
    <cellStyle name="Normal 17 12 6 2 3" xfId="23933"/>
    <cellStyle name="Normal 17 12 6 3" xfId="11620"/>
    <cellStyle name="Normal 17 12 6 3 2" xfId="27826"/>
    <cellStyle name="Normal 17 12 6 4" xfId="20263"/>
    <cellStyle name="Normal 17 12 7" xfId="4482"/>
    <cellStyle name="Normal 17 12 7 2" xfId="8152"/>
    <cellStyle name="Normal 17 12 7 2 2" xfId="15659"/>
    <cellStyle name="Normal 17 12 7 2 2 2" xfId="31865"/>
    <cellStyle name="Normal 17 12 7 2 3" xfId="24358"/>
    <cellStyle name="Normal 17 12 7 3" xfId="12045"/>
    <cellStyle name="Normal 17 12 7 3 2" xfId="28251"/>
    <cellStyle name="Normal 17 12 7 4" xfId="20688"/>
    <cellStyle name="Normal 17 12 8" xfId="4907"/>
    <cellStyle name="Normal 17 12 8 2" xfId="8575"/>
    <cellStyle name="Normal 17 12 8 2 2" xfId="16082"/>
    <cellStyle name="Normal 17 12 8 2 2 2" xfId="32288"/>
    <cellStyle name="Normal 17 12 8 2 3" xfId="24781"/>
    <cellStyle name="Normal 17 12 8 3" xfId="12467"/>
    <cellStyle name="Normal 17 12 8 3 2" xfId="28673"/>
    <cellStyle name="Normal 17 12 8 4" xfId="21113"/>
    <cellStyle name="Normal 17 12 9" xfId="5393"/>
    <cellStyle name="Normal 17 12 9 2" xfId="12942"/>
    <cellStyle name="Normal 17 12 9 2 2" xfId="29148"/>
    <cellStyle name="Normal 17 12 9 3" xfId="21599"/>
    <cellStyle name="Normal 17 13" xfId="615"/>
    <cellStyle name="Normal 17 13 10" xfId="9509"/>
    <cellStyle name="Normal 17 13 10 2" xfId="25715"/>
    <cellStyle name="Normal 17 13 11" xfId="18028"/>
    <cellStyle name="Normal 17 13 2" xfId="1949"/>
    <cellStyle name="Normal 17 13 2 10" xfId="18254"/>
    <cellStyle name="Normal 17 13 2 2" xfId="2455"/>
    <cellStyle name="Normal 17 13 2 2 2" xfId="3302"/>
    <cellStyle name="Normal 17 13 2 2 2 2" xfId="7084"/>
    <cellStyle name="Normal 17 13 2 2 2 2 2" xfId="14595"/>
    <cellStyle name="Normal 17 13 2 2 2 2 2 2" xfId="30801"/>
    <cellStyle name="Normal 17 13 2 2 2 2 3" xfId="23290"/>
    <cellStyle name="Normal 17 13 2 2 2 3" xfId="10995"/>
    <cellStyle name="Normal 17 13 2 2 2 3 2" xfId="27201"/>
    <cellStyle name="Normal 17 13 2 2 2 4" xfId="19524"/>
    <cellStyle name="Normal 17 13 2 2 3" xfId="6239"/>
    <cellStyle name="Normal 17 13 2 2 3 2" xfId="13751"/>
    <cellStyle name="Normal 17 13 2 2 3 2 2" xfId="29957"/>
    <cellStyle name="Normal 17 13 2 2 3 3" xfId="22445"/>
    <cellStyle name="Normal 17 13 2 2 4" xfId="10151"/>
    <cellStyle name="Normal 17 13 2 2 4 2" xfId="26357"/>
    <cellStyle name="Normal 17 13 2 2 5" xfId="18679"/>
    <cellStyle name="Normal 17 13 2 3" xfId="2877"/>
    <cellStyle name="Normal 17 13 2 3 2" xfId="6661"/>
    <cellStyle name="Normal 17 13 2 3 2 2" xfId="14173"/>
    <cellStyle name="Normal 17 13 2 3 2 2 2" xfId="30379"/>
    <cellStyle name="Normal 17 13 2 3 2 3" xfId="22867"/>
    <cellStyle name="Normal 17 13 2 3 3" xfId="10573"/>
    <cellStyle name="Normal 17 13 2 3 3 2" xfId="26779"/>
    <cellStyle name="Normal 17 13 2 3 4" xfId="19101"/>
    <cellStyle name="Normal 17 13 2 4" xfId="3808"/>
    <cellStyle name="Normal 17 13 2 4 2" xfId="7518"/>
    <cellStyle name="Normal 17 13 2 4 2 2" xfId="15027"/>
    <cellStyle name="Normal 17 13 2 4 2 2 2" xfId="31233"/>
    <cellStyle name="Normal 17 13 2 4 2 3" xfId="23724"/>
    <cellStyle name="Normal 17 13 2 4 3" xfId="11418"/>
    <cellStyle name="Normal 17 13 2 4 3 2" xfId="27624"/>
    <cellStyle name="Normal 17 13 2 4 4" xfId="20019"/>
    <cellStyle name="Normal 17 13 2 5" xfId="4277"/>
    <cellStyle name="Normal 17 13 2 5 2" xfId="7947"/>
    <cellStyle name="Normal 17 13 2 5 2 2" xfId="15454"/>
    <cellStyle name="Normal 17 13 2 5 2 2 2" xfId="31660"/>
    <cellStyle name="Normal 17 13 2 5 2 3" xfId="24153"/>
    <cellStyle name="Normal 17 13 2 5 3" xfId="11840"/>
    <cellStyle name="Normal 17 13 2 5 3 2" xfId="28046"/>
    <cellStyle name="Normal 17 13 2 5 4" xfId="20483"/>
    <cellStyle name="Normal 17 13 2 6" xfId="4702"/>
    <cellStyle name="Normal 17 13 2 6 2" xfId="8372"/>
    <cellStyle name="Normal 17 13 2 6 2 2" xfId="15879"/>
    <cellStyle name="Normal 17 13 2 6 2 2 2" xfId="32085"/>
    <cellStyle name="Normal 17 13 2 6 2 3" xfId="24578"/>
    <cellStyle name="Normal 17 13 2 6 3" xfId="12265"/>
    <cellStyle name="Normal 17 13 2 6 3 2" xfId="28471"/>
    <cellStyle name="Normal 17 13 2 6 4" xfId="20908"/>
    <cellStyle name="Normal 17 13 2 7" xfId="5130"/>
    <cellStyle name="Normal 17 13 2 7 2" xfId="8795"/>
    <cellStyle name="Normal 17 13 2 7 2 2" xfId="16302"/>
    <cellStyle name="Normal 17 13 2 7 2 2 2" xfId="32508"/>
    <cellStyle name="Normal 17 13 2 7 2 3" xfId="25001"/>
    <cellStyle name="Normal 17 13 2 7 3" xfId="12687"/>
    <cellStyle name="Normal 17 13 2 7 3 2" xfId="28893"/>
    <cellStyle name="Normal 17 13 2 7 4" xfId="21336"/>
    <cellStyle name="Normal 17 13 2 8" xfId="5801"/>
    <cellStyle name="Normal 17 13 2 8 2" xfId="13316"/>
    <cellStyle name="Normal 17 13 2 8 2 2" xfId="29522"/>
    <cellStyle name="Normal 17 13 2 8 3" xfId="22007"/>
    <cellStyle name="Normal 17 13 2 9" xfId="9728"/>
    <cellStyle name="Normal 17 13 2 9 2" xfId="25934"/>
    <cellStyle name="Normal 17 13 3" xfId="2170"/>
    <cellStyle name="Normal 17 13 3 2" xfId="3083"/>
    <cellStyle name="Normal 17 13 3 2 2" xfId="6865"/>
    <cellStyle name="Normal 17 13 3 2 2 2" xfId="14376"/>
    <cellStyle name="Normal 17 13 3 2 2 2 2" xfId="30582"/>
    <cellStyle name="Normal 17 13 3 2 2 3" xfId="23071"/>
    <cellStyle name="Normal 17 13 3 2 3" xfId="10776"/>
    <cellStyle name="Normal 17 13 3 2 3 2" xfId="26982"/>
    <cellStyle name="Normal 17 13 3 2 4" xfId="19305"/>
    <cellStyle name="Normal 17 13 3 3" xfId="6009"/>
    <cellStyle name="Normal 17 13 3 3 2" xfId="13523"/>
    <cellStyle name="Normal 17 13 3 3 2 2" xfId="29729"/>
    <cellStyle name="Normal 17 13 3 3 3" xfId="22215"/>
    <cellStyle name="Normal 17 13 3 4" xfId="9932"/>
    <cellStyle name="Normal 17 13 3 4 2" xfId="26138"/>
    <cellStyle name="Normal 17 13 3 5" xfId="18459"/>
    <cellStyle name="Normal 17 13 4" xfId="2658"/>
    <cellStyle name="Normal 17 13 4 2" xfId="6442"/>
    <cellStyle name="Normal 17 13 4 2 2" xfId="13954"/>
    <cellStyle name="Normal 17 13 4 2 2 2" xfId="30160"/>
    <cellStyle name="Normal 17 13 4 2 3" xfId="22648"/>
    <cellStyle name="Normal 17 13 4 3" xfId="10354"/>
    <cellStyle name="Normal 17 13 4 3 2" xfId="26560"/>
    <cellStyle name="Normal 17 13 4 4" xfId="18882"/>
    <cellStyle name="Normal 17 13 5" xfId="3534"/>
    <cellStyle name="Normal 17 13 5 2" xfId="7292"/>
    <cellStyle name="Normal 17 13 5 2 2" xfId="14802"/>
    <cellStyle name="Normal 17 13 5 2 2 2" xfId="31008"/>
    <cellStyle name="Normal 17 13 5 2 3" xfId="23498"/>
    <cellStyle name="Normal 17 13 5 3" xfId="11199"/>
    <cellStyle name="Normal 17 13 5 3 2" xfId="27405"/>
    <cellStyle name="Normal 17 13 5 4" xfId="19752"/>
    <cellStyle name="Normal 17 13 6" xfId="4058"/>
    <cellStyle name="Normal 17 13 6 2" xfId="7728"/>
    <cellStyle name="Normal 17 13 6 2 2" xfId="15235"/>
    <cellStyle name="Normal 17 13 6 2 2 2" xfId="31441"/>
    <cellStyle name="Normal 17 13 6 2 3" xfId="23934"/>
    <cellStyle name="Normal 17 13 6 3" xfId="11621"/>
    <cellStyle name="Normal 17 13 6 3 2" xfId="27827"/>
    <cellStyle name="Normal 17 13 6 4" xfId="20264"/>
    <cellStyle name="Normal 17 13 7" xfId="4483"/>
    <cellStyle name="Normal 17 13 7 2" xfId="8153"/>
    <cellStyle name="Normal 17 13 7 2 2" xfId="15660"/>
    <cellStyle name="Normal 17 13 7 2 2 2" xfId="31866"/>
    <cellStyle name="Normal 17 13 7 2 3" xfId="24359"/>
    <cellStyle name="Normal 17 13 7 3" xfId="12046"/>
    <cellStyle name="Normal 17 13 7 3 2" xfId="28252"/>
    <cellStyle name="Normal 17 13 7 4" xfId="20689"/>
    <cellStyle name="Normal 17 13 8" xfId="4908"/>
    <cellStyle name="Normal 17 13 8 2" xfId="8576"/>
    <cellStyle name="Normal 17 13 8 2 2" xfId="16083"/>
    <cellStyle name="Normal 17 13 8 2 2 2" xfId="32289"/>
    <cellStyle name="Normal 17 13 8 2 3" xfId="24782"/>
    <cellStyle name="Normal 17 13 8 3" xfId="12468"/>
    <cellStyle name="Normal 17 13 8 3 2" xfId="28674"/>
    <cellStyle name="Normal 17 13 8 4" xfId="21114"/>
    <cellStyle name="Normal 17 13 9" xfId="5395"/>
    <cellStyle name="Normal 17 13 9 2" xfId="12944"/>
    <cellStyle name="Normal 17 13 9 2 2" xfId="29150"/>
    <cellStyle name="Normal 17 13 9 3" xfId="21601"/>
    <cellStyle name="Normal 17 14" xfId="654"/>
    <cellStyle name="Normal 17 14 10" xfId="9510"/>
    <cellStyle name="Normal 17 14 10 2" xfId="25716"/>
    <cellStyle name="Normal 17 14 11" xfId="18029"/>
    <cellStyle name="Normal 17 14 2" xfId="1950"/>
    <cellStyle name="Normal 17 14 2 10" xfId="18255"/>
    <cellStyle name="Normal 17 14 2 2" xfId="2456"/>
    <cellStyle name="Normal 17 14 2 2 2" xfId="3303"/>
    <cellStyle name="Normal 17 14 2 2 2 2" xfId="7085"/>
    <cellStyle name="Normal 17 14 2 2 2 2 2" xfId="14596"/>
    <cellStyle name="Normal 17 14 2 2 2 2 2 2" xfId="30802"/>
    <cellStyle name="Normal 17 14 2 2 2 2 3" xfId="23291"/>
    <cellStyle name="Normal 17 14 2 2 2 3" xfId="10996"/>
    <cellStyle name="Normal 17 14 2 2 2 3 2" xfId="27202"/>
    <cellStyle name="Normal 17 14 2 2 2 4" xfId="19525"/>
    <cellStyle name="Normal 17 14 2 2 3" xfId="6240"/>
    <cellStyle name="Normal 17 14 2 2 3 2" xfId="13752"/>
    <cellStyle name="Normal 17 14 2 2 3 2 2" xfId="29958"/>
    <cellStyle name="Normal 17 14 2 2 3 3" xfId="22446"/>
    <cellStyle name="Normal 17 14 2 2 4" xfId="10152"/>
    <cellStyle name="Normal 17 14 2 2 4 2" xfId="26358"/>
    <cellStyle name="Normal 17 14 2 2 5" xfId="18680"/>
    <cellStyle name="Normal 17 14 2 3" xfId="2878"/>
    <cellStyle name="Normal 17 14 2 3 2" xfId="6662"/>
    <cellStyle name="Normal 17 14 2 3 2 2" xfId="14174"/>
    <cellStyle name="Normal 17 14 2 3 2 2 2" xfId="30380"/>
    <cellStyle name="Normal 17 14 2 3 2 3" xfId="22868"/>
    <cellStyle name="Normal 17 14 2 3 3" xfId="10574"/>
    <cellStyle name="Normal 17 14 2 3 3 2" xfId="26780"/>
    <cellStyle name="Normal 17 14 2 3 4" xfId="19102"/>
    <cellStyle name="Normal 17 14 2 4" xfId="3809"/>
    <cellStyle name="Normal 17 14 2 4 2" xfId="7519"/>
    <cellStyle name="Normal 17 14 2 4 2 2" xfId="15028"/>
    <cellStyle name="Normal 17 14 2 4 2 2 2" xfId="31234"/>
    <cellStyle name="Normal 17 14 2 4 2 3" xfId="23725"/>
    <cellStyle name="Normal 17 14 2 4 3" xfId="11419"/>
    <cellStyle name="Normal 17 14 2 4 3 2" xfId="27625"/>
    <cellStyle name="Normal 17 14 2 4 4" xfId="20020"/>
    <cellStyle name="Normal 17 14 2 5" xfId="4278"/>
    <cellStyle name="Normal 17 14 2 5 2" xfId="7948"/>
    <cellStyle name="Normal 17 14 2 5 2 2" xfId="15455"/>
    <cellStyle name="Normal 17 14 2 5 2 2 2" xfId="31661"/>
    <cellStyle name="Normal 17 14 2 5 2 3" xfId="24154"/>
    <cellStyle name="Normal 17 14 2 5 3" xfId="11841"/>
    <cellStyle name="Normal 17 14 2 5 3 2" xfId="28047"/>
    <cellStyle name="Normal 17 14 2 5 4" xfId="20484"/>
    <cellStyle name="Normal 17 14 2 6" xfId="4703"/>
    <cellStyle name="Normal 17 14 2 6 2" xfId="8373"/>
    <cellStyle name="Normal 17 14 2 6 2 2" xfId="15880"/>
    <cellStyle name="Normal 17 14 2 6 2 2 2" xfId="32086"/>
    <cellStyle name="Normal 17 14 2 6 2 3" xfId="24579"/>
    <cellStyle name="Normal 17 14 2 6 3" xfId="12266"/>
    <cellStyle name="Normal 17 14 2 6 3 2" xfId="28472"/>
    <cellStyle name="Normal 17 14 2 6 4" xfId="20909"/>
    <cellStyle name="Normal 17 14 2 7" xfId="5131"/>
    <cellStyle name="Normal 17 14 2 7 2" xfId="8796"/>
    <cellStyle name="Normal 17 14 2 7 2 2" xfId="16303"/>
    <cellStyle name="Normal 17 14 2 7 2 2 2" xfId="32509"/>
    <cellStyle name="Normal 17 14 2 7 2 3" xfId="25002"/>
    <cellStyle name="Normal 17 14 2 7 3" xfId="12688"/>
    <cellStyle name="Normal 17 14 2 7 3 2" xfId="28894"/>
    <cellStyle name="Normal 17 14 2 7 4" xfId="21337"/>
    <cellStyle name="Normal 17 14 2 8" xfId="5802"/>
    <cellStyle name="Normal 17 14 2 8 2" xfId="13317"/>
    <cellStyle name="Normal 17 14 2 8 2 2" xfId="29523"/>
    <cellStyle name="Normal 17 14 2 8 3" xfId="22008"/>
    <cellStyle name="Normal 17 14 2 9" xfId="9729"/>
    <cellStyle name="Normal 17 14 2 9 2" xfId="25935"/>
    <cellStyle name="Normal 17 14 3" xfId="2172"/>
    <cellStyle name="Normal 17 14 3 2" xfId="3084"/>
    <cellStyle name="Normal 17 14 3 2 2" xfId="6866"/>
    <cellStyle name="Normal 17 14 3 2 2 2" xfId="14377"/>
    <cellStyle name="Normal 17 14 3 2 2 2 2" xfId="30583"/>
    <cellStyle name="Normal 17 14 3 2 2 3" xfId="23072"/>
    <cellStyle name="Normal 17 14 3 2 3" xfId="10777"/>
    <cellStyle name="Normal 17 14 3 2 3 2" xfId="26983"/>
    <cellStyle name="Normal 17 14 3 2 4" xfId="19306"/>
    <cellStyle name="Normal 17 14 3 3" xfId="6010"/>
    <cellStyle name="Normal 17 14 3 3 2" xfId="13524"/>
    <cellStyle name="Normal 17 14 3 3 2 2" xfId="29730"/>
    <cellStyle name="Normal 17 14 3 3 3" xfId="22216"/>
    <cellStyle name="Normal 17 14 3 4" xfId="9933"/>
    <cellStyle name="Normal 17 14 3 4 2" xfId="26139"/>
    <cellStyle name="Normal 17 14 3 5" xfId="18460"/>
    <cellStyle name="Normal 17 14 4" xfId="2659"/>
    <cellStyle name="Normal 17 14 4 2" xfId="6443"/>
    <cellStyle name="Normal 17 14 4 2 2" xfId="13955"/>
    <cellStyle name="Normal 17 14 4 2 2 2" xfId="30161"/>
    <cellStyle name="Normal 17 14 4 2 3" xfId="22649"/>
    <cellStyle name="Normal 17 14 4 3" xfId="10355"/>
    <cellStyle name="Normal 17 14 4 3 2" xfId="26561"/>
    <cellStyle name="Normal 17 14 4 4" xfId="18883"/>
    <cellStyle name="Normal 17 14 5" xfId="3538"/>
    <cellStyle name="Normal 17 14 5 2" xfId="7293"/>
    <cellStyle name="Normal 17 14 5 2 2" xfId="14803"/>
    <cellStyle name="Normal 17 14 5 2 2 2" xfId="31009"/>
    <cellStyle name="Normal 17 14 5 2 3" xfId="23499"/>
    <cellStyle name="Normal 17 14 5 3" xfId="11200"/>
    <cellStyle name="Normal 17 14 5 3 2" xfId="27406"/>
    <cellStyle name="Normal 17 14 5 4" xfId="19756"/>
    <cellStyle name="Normal 17 14 6" xfId="4059"/>
    <cellStyle name="Normal 17 14 6 2" xfId="7729"/>
    <cellStyle name="Normal 17 14 6 2 2" xfId="15236"/>
    <cellStyle name="Normal 17 14 6 2 2 2" xfId="31442"/>
    <cellStyle name="Normal 17 14 6 2 3" xfId="23935"/>
    <cellStyle name="Normal 17 14 6 3" xfId="11622"/>
    <cellStyle name="Normal 17 14 6 3 2" xfId="27828"/>
    <cellStyle name="Normal 17 14 6 4" xfId="20265"/>
    <cellStyle name="Normal 17 14 7" xfId="4484"/>
    <cellStyle name="Normal 17 14 7 2" xfId="8154"/>
    <cellStyle name="Normal 17 14 7 2 2" xfId="15661"/>
    <cellStyle name="Normal 17 14 7 2 2 2" xfId="31867"/>
    <cellStyle name="Normal 17 14 7 2 3" xfId="24360"/>
    <cellStyle name="Normal 17 14 7 3" xfId="12047"/>
    <cellStyle name="Normal 17 14 7 3 2" xfId="28253"/>
    <cellStyle name="Normal 17 14 7 4" xfId="20690"/>
    <cellStyle name="Normal 17 14 8" xfId="4909"/>
    <cellStyle name="Normal 17 14 8 2" xfId="8577"/>
    <cellStyle name="Normal 17 14 8 2 2" xfId="16084"/>
    <cellStyle name="Normal 17 14 8 2 2 2" xfId="32290"/>
    <cellStyle name="Normal 17 14 8 2 3" xfId="24783"/>
    <cellStyle name="Normal 17 14 8 3" xfId="12469"/>
    <cellStyle name="Normal 17 14 8 3 2" xfId="28675"/>
    <cellStyle name="Normal 17 14 8 4" xfId="21115"/>
    <cellStyle name="Normal 17 14 9" xfId="5405"/>
    <cellStyle name="Normal 17 14 9 2" xfId="12952"/>
    <cellStyle name="Normal 17 14 9 2 2" xfId="29158"/>
    <cellStyle name="Normal 17 14 9 3" xfId="21611"/>
    <cellStyle name="Normal 17 15" xfId="656"/>
    <cellStyle name="Normal 17 15 10" xfId="9511"/>
    <cellStyle name="Normal 17 15 10 2" xfId="25717"/>
    <cellStyle name="Normal 17 15 11" xfId="18031"/>
    <cellStyle name="Normal 17 15 2" xfId="1951"/>
    <cellStyle name="Normal 17 15 2 10" xfId="18256"/>
    <cellStyle name="Normal 17 15 2 2" xfId="2457"/>
    <cellStyle name="Normal 17 15 2 2 2" xfId="3304"/>
    <cellStyle name="Normal 17 15 2 2 2 2" xfId="7086"/>
    <cellStyle name="Normal 17 15 2 2 2 2 2" xfId="14597"/>
    <cellStyle name="Normal 17 15 2 2 2 2 2 2" xfId="30803"/>
    <cellStyle name="Normal 17 15 2 2 2 2 3" xfId="23292"/>
    <cellStyle name="Normal 17 15 2 2 2 3" xfId="10997"/>
    <cellStyle name="Normal 17 15 2 2 2 3 2" xfId="27203"/>
    <cellStyle name="Normal 17 15 2 2 2 4" xfId="19526"/>
    <cellStyle name="Normal 17 15 2 2 3" xfId="6241"/>
    <cellStyle name="Normal 17 15 2 2 3 2" xfId="13753"/>
    <cellStyle name="Normal 17 15 2 2 3 2 2" xfId="29959"/>
    <cellStyle name="Normal 17 15 2 2 3 3" xfId="22447"/>
    <cellStyle name="Normal 17 15 2 2 4" xfId="10153"/>
    <cellStyle name="Normal 17 15 2 2 4 2" xfId="26359"/>
    <cellStyle name="Normal 17 15 2 2 5" xfId="18681"/>
    <cellStyle name="Normal 17 15 2 3" xfId="2879"/>
    <cellStyle name="Normal 17 15 2 3 2" xfId="6663"/>
    <cellStyle name="Normal 17 15 2 3 2 2" xfId="14175"/>
    <cellStyle name="Normal 17 15 2 3 2 2 2" xfId="30381"/>
    <cellStyle name="Normal 17 15 2 3 2 3" xfId="22869"/>
    <cellStyle name="Normal 17 15 2 3 3" xfId="10575"/>
    <cellStyle name="Normal 17 15 2 3 3 2" xfId="26781"/>
    <cellStyle name="Normal 17 15 2 3 4" xfId="19103"/>
    <cellStyle name="Normal 17 15 2 4" xfId="3810"/>
    <cellStyle name="Normal 17 15 2 4 2" xfId="7520"/>
    <cellStyle name="Normal 17 15 2 4 2 2" xfId="15029"/>
    <cellStyle name="Normal 17 15 2 4 2 2 2" xfId="31235"/>
    <cellStyle name="Normal 17 15 2 4 2 3" xfId="23726"/>
    <cellStyle name="Normal 17 15 2 4 3" xfId="11420"/>
    <cellStyle name="Normal 17 15 2 4 3 2" xfId="27626"/>
    <cellStyle name="Normal 17 15 2 4 4" xfId="20021"/>
    <cellStyle name="Normal 17 15 2 5" xfId="4279"/>
    <cellStyle name="Normal 17 15 2 5 2" xfId="7949"/>
    <cellStyle name="Normal 17 15 2 5 2 2" xfId="15456"/>
    <cellStyle name="Normal 17 15 2 5 2 2 2" xfId="31662"/>
    <cellStyle name="Normal 17 15 2 5 2 3" xfId="24155"/>
    <cellStyle name="Normal 17 15 2 5 3" xfId="11842"/>
    <cellStyle name="Normal 17 15 2 5 3 2" xfId="28048"/>
    <cellStyle name="Normal 17 15 2 5 4" xfId="20485"/>
    <cellStyle name="Normal 17 15 2 6" xfId="4704"/>
    <cellStyle name="Normal 17 15 2 6 2" xfId="8374"/>
    <cellStyle name="Normal 17 15 2 6 2 2" xfId="15881"/>
    <cellStyle name="Normal 17 15 2 6 2 2 2" xfId="32087"/>
    <cellStyle name="Normal 17 15 2 6 2 3" xfId="24580"/>
    <cellStyle name="Normal 17 15 2 6 3" xfId="12267"/>
    <cellStyle name="Normal 17 15 2 6 3 2" xfId="28473"/>
    <cellStyle name="Normal 17 15 2 6 4" xfId="20910"/>
    <cellStyle name="Normal 17 15 2 7" xfId="5132"/>
    <cellStyle name="Normal 17 15 2 7 2" xfId="8797"/>
    <cellStyle name="Normal 17 15 2 7 2 2" xfId="16304"/>
    <cellStyle name="Normal 17 15 2 7 2 2 2" xfId="32510"/>
    <cellStyle name="Normal 17 15 2 7 2 3" xfId="25003"/>
    <cellStyle name="Normal 17 15 2 7 3" xfId="12689"/>
    <cellStyle name="Normal 17 15 2 7 3 2" xfId="28895"/>
    <cellStyle name="Normal 17 15 2 7 4" xfId="21338"/>
    <cellStyle name="Normal 17 15 2 8" xfId="5803"/>
    <cellStyle name="Normal 17 15 2 8 2" xfId="13318"/>
    <cellStyle name="Normal 17 15 2 8 2 2" xfId="29524"/>
    <cellStyle name="Normal 17 15 2 8 3" xfId="22009"/>
    <cellStyle name="Normal 17 15 2 9" xfId="9730"/>
    <cellStyle name="Normal 17 15 2 9 2" xfId="25936"/>
    <cellStyle name="Normal 17 15 3" xfId="2174"/>
    <cellStyle name="Normal 17 15 3 2" xfId="3085"/>
    <cellStyle name="Normal 17 15 3 2 2" xfId="6867"/>
    <cellStyle name="Normal 17 15 3 2 2 2" xfId="14378"/>
    <cellStyle name="Normal 17 15 3 2 2 2 2" xfId="30584"/>
    <cellStyle name="Normal 17 15 3 2 2 3" xfId="23073"/>
    <cellStyle name="Normal 17 15 3 2 3" xfId="10778"/>
    <cellStyle name="Normal 17 15 3 2 3 2" xfId="26984"/>
    <cellStyle name="Normal 17 15 3 2 4" xfId="19307"/>
    <cellStyle name="Normal 17 15 3 3" xfId="6011"/>
    <cellStyle name="Normal 17 15 3 3 2" xfId="13525"/>
    <cellStyle name="Normal 17 15 3 3 2 2" xfId="29731"/>
    <cellStyle name="Normal 17 15 3 3 3" xfId="22217"/>
    <cellStyle name="Normal 17 15 3 4" xfId="9934"/>
    <cellStyle name="Normal 17 15 3 4 2" xfId="26140"/>
    <cellStyle name="Normal 17 15 3 5" xfId="18462"/>
    <cellStyle name="Normal 17 15 4" xfId="2660"/>
    <cellStyle name="Normal 17 15 4 2" xfId="6444"/>
    <cellStyle name="Normal 17 15 4 2 2" xfId="13956"/>
    <cellStyle name="Normal 17 15 4 2 2 2" xfId="30162"/>
    <cellStyle name="Normal 17 15 4 2 3" xfId="22650"/>
    <cellStyle name="Normal 17 15 4 3" xfId="10356"/>
    <cellStyle name="Normal 17 15 4 3 2" xfId="26562"/>
    <cellStyle name="Normal 17 15 4 4" xfId="18884"/>
    <cellStyle name="Normal 17 15 5" xfId="3539"/>
    <cellStyle name="Normal 17 15 5 2" xfId="7294"/>
    <cellStyle name="Normal 17 15 5 2 2" xfId="14804"/>
    <cellStyle name="Normal 17 15 5 2 2 2" xfId="31010"/>
    <cellStyle name="Normal 17 15 5 2 3" xfId="23500"/>
    <cellStyle name="Normal 17 15 5 3" xfId="11201"/>
    <cellStyle name="Normal 17 15 5 3 2" xfId="27407"/>
    <cellStyle name="Normal 17 15 5 4" xfId="19757"/>
    <cellStyle name="Normal 17 15 6" xfId="4060"/>
    <cellStyle name="Normal 17 15 6 2" xfId="7730"/>
    <cellStyle name="Normal 17 15 6 2 2" xfId="15237"/>
    <cellStyle name="Normal 17 15 6 2 2 2" xfId="31443"/>
    <cellStyle name="Normal 17 15 6 2 3" xfId="23936"/>
    <cellStyle name="Normal 17 15 6 3" xfId="11623"/>
    <cellStyle name="Normal 17 15 6 3 2" xfId="27829"/>
    <cellStyle name="Normal 17 15 6 4" xfId="20266"/>
    <cellStyle name="Normal 17 15 7" xfId="4485"/>
    <cellStyle name="Normal 17 15 7 2" xfId="8155"/>
    <cellStyle name="Normal 17 15 7 2 2" xfId="15662"/>
    <cellStyle name="Normal 17 15 7 2 2 2" xfId="31868"/>
    <cellStyle name="Normal 17 15 7 2 3" xfId="24361"/>
    <cellStyle name="Normal 17 15 7 3" xfId="12048"/>
    <cellStyle name="Normal 17 15 7 3 2" xfId="28254"/>
    <cellStyle name="Normal 17 15 7 4" xfId="20691"/>
    <cellStyle name="Normal 17 15 8" xfId="4911"/>
    <cellStyle name="Normal 17 15 8 2" xfId="8578"/>
    <cellStyle name="Normal 17 15 8 2 2" xfId="16085"/>
    <cellStyle name="Normal 17 15 8 2 2 2" xfId="32291"/>
    <cellStyle name="Normal 17 15 8 2 3" xfId="24784"/>
    <cellStyle name="Normal 17 15 8 3" xfId="12470"/>
    <cellStyle name="Normal 17 15 8 3 2" xfId="28676"/>
    <cellStyle name="Normal 17 15 8 4" xfId="21117"/>
    <cellStyle name="Normal 17 15 9" xfId="5406"/>
    <cellStyle name="Normal 17 15 9 2" xfId="12953"/>
    <cellStyle name="Normal 17 15 9 2 2" xfId="29159"/>
    <cellStyle name="Normal 17 15 9 3" xfId="21612"/>
    <cellStyle name="Normal 17 16" xfId="658"/>
    <cellStyle name="Normal 17 16 10" xfId="9512"/>
    <cellStyle name="Normal 17 16 10 2" xfId="25718"/>
    <cellStyle name="Normal 17 16 11" xfId="18032"/>
    <cellStyle name="Normal 17 16 2" xfId="1952"/>
    <cellStyle name="Normal 17 16 2 10" xfId="18257"/>
    <cellStyle name="Normal 17 16 2 2" xfId="2458"/>
    <cellStyle name="Normal 17 16 2 2 2" xfId="3305"/>
    <cellStyle name="Normal 17 16 2 2 2 2" xfId="7087"/>
    <cellStyle name="Normal 17 16 2 2 2 2 2" xfId="14598"/>
    <cellStyle name="Normal 17 16 2 2 2 2 2 2" xfId="30804"/>
    <cellStyle name="Normal 17 16 2 2 2 2 3" xfId="23293"/>
    <cellStyle name="Normal 17 16 2 2 2 3" xfId="10998"/>
    <cellStyle name="Normal 17 16 2 2 2 3 2" xfId="27204"/>
    <cellStyle name="Normal 17 16 2 2 2 4" xfId="19527"/>
    <cellStyle name="Normal 17 16 2 2 3" xfId="6242"/>
    <cellStyle name="Normal 17 16 2 2 3 2" xfId="13754"/>
    <cellStyle name="Normal 17 16 2 2 3 2 2" xfId="29960"/>
    <cellStyle name="Normal 17 16 2 2 3 3" xfId="22448"/>
    <cellStyle name="Normal 17 16 2 2 4" xfId="10154"/>
    <cellStyle name="Normal 17 16 2 2 4 2" xfId="26360"/>
    <cellStyle name="Normal 17 16 2 2 5" xfId="18682"/>
    <cellStyle name="Normal 17 16 2 3" xfId="2880"/>
    <cellStyle name="Normal 17 16 2 3 2" xfId="6664"/>
    <cellStyle name="Normal 17 16 2 3 2 2" xfId="14176"/>
    <cellStyle name="Normal 17 16 2 3 2 2 2" xfId="30382"/>
    <cellStyle name="Normal 17 16 2 3 2 3" xfId="22870"/>
    <cellStyle name="Normal 17 16 2 3 3" xfId="10576"/>
    <cellStyle name="Normal 17 16 2 3 3 2" xfId="26782"/>
    <cellStyle name="Normal 17 16 2 3 4" xfId="19104"/>
    <cellStyle name="Normal 17 16 2 4" xfId="3811"/>
    <cellStyle name="Normal 17 16 2 4 2" xfId="7521"/>
    <cellStyle name="Normal 17 16 2 4 2 2" xfId="15030"/>
    <cellStyle name="Normal 17 16 2 4 2 2 2" xfId="31236"/>
    <cellStyle name="Normal 17 16 2 4 2 3" xfId="23727"/>
    <cellStyle name="Normal 17 16 2 4 3" xfId="11421"/>
    <cellStyle name="Normal 17 16 2 4 3 2" xfId="27627"/>
    <cellStyle name="Normal 17 16 2 4 4" xfId="20022"/>
    <cellStyle name="Normal 17 16 2 5" xfId="4280"/>
    <cellStyle name="Normal 17 16 2 5 2" xfId="7950"/>
    <cellStyle name="Normal 17 16 2 5 2 2" xfId="15457"/>
    <cellStyle name="Normal 17 16 2 5 2 2 2" xfId="31663"/>
    <cellStyle name="Normal 17 16 2 5 2 3" xfId="24156"/>
    <cellStyle name="Normal 17 16 2 5 3" xfId="11843"/>
    <cellStyle name="Normal 17 16 2 5 3 2" xfId="28049"/>
    <cellStyle name="Normal 17 16 2 5 4" xfId="20486"/>
    <cellStyle name="Normal 17 16 2 6" xfId="4705"/>
    <cellStyle name="Normal 17 16 2 6 2" xfId="8375"/>
    <cellStyle name="Normal 17 16 2 6 2 2" xfId="15882"/>
    <cellStyle name="Normal 17 16 2 6 2 2 2" xfId="32088"/>
    <cellStyle name="Normal 17 16 2 6 2 3" xfId="24581"/>
    <cellStyle name="Normal 17 16 2 6 3" xfId="12268"/>
    <cellStyle name="Normal 17 16 2 6 3 2" xfId="28474"/>
    <cellStyle name="Normal 17 16 2 6 4" xfId="20911"/>
    <cellStyle name="Normal 17 16 2 7" xfId="5133"/>
    <cellStyle name="Normal 17 16 2 7 2" xfId="8798"/>
    <cellStyle name="Normal 17 16 2 7 2 2" xfId="16305"/>
    <cellStyle name="Normal 17 16 2 7 2 2 2" xfId="32511"/>
    <cellStyle name="Normal 17 16 2 7 2 3" xfId="25004"/>
    <cellStyle name="Normal 17 16 2 7 3" xfId="12690"/>
    <cellStyle name="Normal 17 16 2 7 3 2" xfId="28896"/>
    <cellStyle name="Normal 17 16 2 7 4" xfId="21339"/>
    <cellStyle name="Normal 17 16 2 8" xfId="5804"/>
    <cellStyle name="Normal 17 16 2 8 2" xfId="13319"/>
    <cellStyle name="Normal 17 16 2 8 2 2" xfId="29525"/>
    <cellStyle name="Normal 17 16 2 8 3" xfId="22010"/>
    <cellStyle name="Normal 17 16 2 9" xfId="9731"/>
    <cellStyle name="Normal 17 16 2 9 2" xfId="25937"/>
    <cellStyle name="Normal 17 16 3" xfId="2175"/>
    <cellStyle name="Normal 17 16 3 2" xfId="3086"/>
    <cellStyle name="Normal 17 16 3 2 2" xfId="6868"/>
    <cellStyle name="Normal 17 16 3 2 2 2" xfId="14379"/>
    <cellStyle name="Normal 17 16 3 2 2 2 2" xfId="30585"/>
    <cellStyle name="Normal 17 16 3 2 2 3" xfId="23074"/>
    <cellStyle name="Normal 17 16 3 2 3" xfId="10779"/>
    <cellStyle name="Normal 17 16 3 2 3 2" xfId="26985"/>
    <cellStyle name="Normal 17 16 3 2 4" xfId="19308"/>
    <cellStyle name="Normal 17 16 3 3" xfId="6012"/>
    <cellStyle name="Normal 17 16 3 3 2" xfId="13526"/>
    <cellStyle name="Normal 17 16 3 3 2 2" xfId="29732"/>
    <cellStyle name="Normal 17 16 3 3 3" xfId="22218"/>
    <cellStyle name="Normal 17 16 3 4" xfId="9935"/>
    <cellStyle name="Normal 17 16 3 4 2" xfId="26141"/>
    <cellStyle name="Normal 17 16 3 5" xfId="18463"/>
    <cellStyle name="Normal 17 16 4" xfId="2661"/>
    <cellStyle name="Normal 17 16 4 2" xfId="6445"/>
    <cellStyle name="Normal 17 16 4 2 2" xfId="13957"/>
    <cellStyle name="Normal 17 16 4 2 2 2" xfId="30163"/>
    <cellStyle name="Normal 17 16 4 2 3" xfId="22651"/>
    <cellStyle name="Normal 17 16 4 3" xfId="10357"/>
    <cellStyle name="Normal 17 16 4 3 2" xfId="26563"/>
    <cellStyle name="Normal 17 16 4 4" xfId="18885"/>
    <cellStyle name="Normal 17 16 5" xfId="3540"/>
    <cellStyle name="Normal 17 16 5 2" xfId="7295"/>
    <cellStyle name="Normal 17 16 5 2 2" xfId="14805"/>
    <cellStyle name="Normal 17 16 5 2 2 2" xfId="31011"/>
    <cellStyle name="Normal 17 16 5 2 3" xfId="23501"/>
    <cellStyle name="Normal 17 16 5 3" xfId="11202"/>
    <cellStyle name="Normal 17 16 5 3 2" xfId="27408"/>
    <cellStyle name="Normal 17 16 5 4" xfId="19758"/>
    <cellStyle name="Normal 17 16 6" xfId="4061"/>
    <cellStyle name="Normal 17 16 6 2" xfId="7731"/>
    <cellStyle name="Normal 17 16 6 2 2" xfId="15238"/>
    <cellStyle name="Normal 17 16 6 2 2 2" xfId="31444"/>
    <cellStyle name="Normal 17 16 6 2 3" xfId="23937"/>
    <cellStyle name="Normal 17 16 6 3" xfId="11624"/>
    <cellStyle name="Normal 17 16 6 3 2" xfId="27830"/>
    <cellStyle name="Normal 17 16 6 4" xfId="20267"/>
    <cellStyle name="Normal 17 16 7" xfId="4486"/>
    <cellStyle name="Normal 17 16 7 2" xfId="8156"/>
    <cellStyle name="Normal 17 16 7 2 2" xfId="15663"/>
    <cellStyle name="Normal 17 16 7 2 2 2" xfId="31869"/>
    <cellStyle name="Normal 17 16 7 2 3" xfId="24362"/>
    <cellStyle name="Normal 17 16 7 3" xfId="12049"/>
    <cellStyle name="Normal 17 16 7 3 2" xfId="28255"/>
    <cellStyle name="Normal 17 16 7 4" xfId="20692"/>
    <cellStyle name="Normal 17 16 8" xfId="4912"/>
    <cellStyle name="Normal 17 16 8 2" xfId="8579"/>
    <cellStyle name="Normal 17 16 8 2 2" xfId="16086"/>
    <cellStyle name="Normal 17 16 8 2 2 2" xfId="32292"/>
    <cellStyle name="Normal 17 16 8 2 3" xfId="24785"/>
    <cellStyle name="Normal 17 16 8 3" xfId="12471"/>
    <cellStyle name="Normal 17 16 8 3 2" xfId="28677"/>
    <cellStyle name="Normal 17 16 8 4" xfId="21118"/>
    <cellStyle name="Normal 17 16 9" xfId="5407"/>
    <cellStyle name="Normal 17 16 9 2" xfId="12954"/>
    <cellStyle name="Normal 17 16 9 2 2" xfId="29160"/>
    <cellStyle name="Normal 17 16 9 3" xfId="21613"/>
    <cellStyle name="Normal 17 17" xfId="659"/>
    <cellStyle name="Normal 17 17 10" xfId="9513"/>
    <cellStyle name="Normal 17 17 10 2" xfId="25719"/>
    <cellStyle name="Normal 17 17 11" xfId="18033"/>
    <cellStyle name="Normal 17 17 2" xfId="1786"/>
    <cellStyle name="Normal 17 17 2 10" xfId="18100"/>
    <cellStyle name="Normal 17 17 2 2" xfId="2302"/>
    <cellStyle name="Normal 17 17 2 2 2" xfId="3149"/>
    <cellStyle name="Normal 17 17 2 2 2 2" xfId="6931"/>
    <cellStyle name="Normal 17 17 2 2 2 2 2" xfId="14442"/>
    <cellStyle name="Normal 17 17 2 2 2 2 2 2" xfId="30648"/>
    <cellStyle name="Normal 17 17 2 2 2 2 3" xfId="23137"/>
    <cellStyle name="Normal 17 17 2 2 2 3" xfId="10842"/>
    <cellStyle name="Normal 17 17 2 2 2 3 2" xfId="27048"/>
    <cellStyle name="Normal 17 17 2 2 2 4" xfId="19371"/>
    <cellStyle name="Normal 17 17 2 2 3" xfId="6086"/>
    <cellStyle name="Normal 17 17 2 2 3 2" xfId="13598"/>
    <cellStyle name="Normal 17 17 2 2 3 2 2" xfId="29804"/>
    <cellStyle name="Normal 17 17 2 2 3 3" xfId="22292"/>
    <cellStyle name="Normal 17 17 2 2 4" xfId="9998"/>
    <cellStyle name="Normal 17 17 2 2 4 2" xfId="26204"/>
    <cellStyle name="Normal 17 17 2 2 5" xfId="18526"/>
    <cellStyle name="Normal 17 17 2 3" xfId="2724"/>
    <cellStyle name="Normal 17 17 2 3 2" xfId="6508"/>
    <cellStyle name="Normal 17 17 2 3 2 2" xfId="14020"/>
    <cellStyle name="Normal 17 17 2 3 2 2 2" xfId="30226"/>
    <cellStyle name="Normal 17 17 2 3 2 3" xfId="22714"/>
    <cellStyle name="Normal 17 17 2 3 3" xfId="10420"/>
    <cellStyle name="Normal 17 17 2 3 3 2" xfId="26626"/>
    <cellStyle name="Normal 17 17 2 3 4" xfId="18948"/>
    <cellStyle name="Normal 17 17 2 4" xfId="3654"/>
    <cellStyle name="Normal 17 17 2 4 2" xfId="7364"/>
    <cellStyle name="Normal 17 17 2 4 2 2" xfId="14873"/>
    <cellStyle name="Normal 17 17 2 4 2 2 2" xfId="31079"/>
    <cellStyle name="Normal 17 17 2 4 2 3" xfId="23570"/>
    <cellStyle name="Normal 17 17 2 4 3" xfId="11265"/>
    <cellStyle name="Normal 17 17 2 4 3 2" xfId="27471"/>
    <cellStyle name="Normal 17 17 2 4 4" xfId="19865"/>
    <cellStyle name="Normal 17 17 2 5" xfId="4124"/>
    <cellStyle name="Normal 17 17 2 5 2" xfId="7794"/>
    <cellStyle name="Normal 17 17 2 5 2 2" xfId="15301"/>
    <cellStyle name="Normal 17 17 2 5 2 2 2" xfId="31507"/>
    <cellStyle name="Normal 17 17 2 5 2 3" xfId="24000"/>
    <cellStyle name="Normal 17 17 2 5 3" xfId="11687"/>
    <cellStyle name="Normal 17 17 2 5 3 2" xfId="27893"/>
    <cellStyle name="Normal 17 17 2 5 4" xfId="20330"/>
    <cellStyle name="Normal 17 17 2 6" xfId="4549"/>
    <cellStyle name="Normal 17 17 2 6 2" xfId="8219"/>
    <cellStyle name="Normal 17 17 2 6 2 2" xfId="15726"/>
    <cellStyle name="Normal 17 17 2 6 2 2 2" xfId="31932"/>
    <cellStyle name="Normal 17 17 2 6 2 3" xfId="24425"/>
    <cellStyle name="Normal 17 17 2 6 3" xfId="12112"/>
    <cellStyle name="Normal 17 17 2 6 3 2" xfId="28318"/>
    <cellStyle name="Normal 17 17 2 6 4" xfId="20755"/>
    <cellStyle name="Normal 17 17 2 7" xfId="4976"/>
    <cellStyle name="Normal 17 17 2 7 2" xfId="8642"/>
    <cellStyle name="Normal 17 17 2 7 2 2" xfId="16149"/>
    <cellStyle name="Normal 17 17 2 7 2 2 2" xfId="32355"/>
    <cellStyle name="Normal 17 17 2 7 2 3" xfId="24848"/>
    <cellStyle name="Normal 17 17 2 7 3" xfId="12534"/>
    <cellStyle name="Normal 17 17 2 7 3 2" xfId="28740"/>
    <cellStyle name="Normal 17 17 2 7 4" xfId="21182"/>
    <cellStyle name="Normal 17 17 2 8" xfId="5647"/>
    <cellStyle name="Normal 17 17 2 8 2" xfId="13162"/>
    <cellStyle name="Normal 17 17 2 8 2 2" xfId="29368"/>
    <cellStyle name="Normal 17 17 2 8 3" xfId="21853"/>
    <cellStyle name="Normal 17 17 2 9" xfId="9575"/>
    <cellStyle name="Normal 17 17 2 9 2" xfId="25781"/>
    <cellStyle name="Normal 17 17 3" xfId="2176"/>
    <cellStyle name="Normal 17 17 3 2" xfId="3087"/>
    <cellStyle name="Normal 17 17 3 2 2" xfId="6869"/>
    <cellStyle name="Normal 17 17 3 2 2 2" xfId="14380"/>
    <cellStyle name="Normal 17 17 3 2 2 2 2" xfId="30586"/>
    <cellStyle name="Normal 17 17 3 2 2 3" xfId="23075"/>
    <cellStyle name="Normal 17 17 3 2 3" xfId="10780"/>
    <cellStyle name="Normal 17 17 3 2 3 2" xfId="26986"/>
    <cellStyle name="Normal 17 17 3 2 4" xfId="19309"/>
    <cellStyle name="Normal 17 17 3 3" xfId="6013"/>
    <cellStyle name="Normal 17 17 3 3 2" xfId="13527"/>
    <cellStyle name="Normal 17 17 3 3 2 2" xfId="29733"/>
    <cellStyle name="Normal 17 17 3 3 3" xfId="22219"/>
    <cellStyle name="Normal 17 17 3 4" xfId="9936"/>
    <cellStyle name="Normal 17 17 3 4 2" xfId="26142"/>
    <cellStyle name="Normal 17 17 3 5" xfId="18464"/>
    <cellStyle name="Normal 17 17 4" xfId="2662"/>
    <cellStyle name="Normal 17 17 4 2" xfId="6446"/>
    <cellStyle name="Normal 17 17 4 2 2" xfId="13958"/>
    <cellStyle name="Normal 17 17 4 2 2 2" xfId="30164"/>
    <cellStyle name="Normal 17 17 4 2 3" xfId="22652"/>
    <cellStyle name="Normal 17 17 4 3" xfId="10358"/>
    <cellStyle name="Normal 17 17 4 3 2" xfId="26564"/>
    <cellStyle name="Normal 17 17 4 4" xfId="18886"/>
    <cellStyle name="Normal 17 17 5" xfId="3541"/>
    <cellStyle name="Normal 17 17 5 2" xfId="7296"/>
    <cellStyle name="Normal 17 17 5 2 2" xfId="14806"/>
    <cellStyle name="Normal 17 17 5 2 2 2" xfId="31012"/>
    <cellStyle name="Normal 17 17 5 2 3" xfId="23502"/>
    <cellStyle name="Normal 17 17 5 3" xfId="11203"/>
    <cellStyle name="Normal 17 17 5 3 2" xfId="27409"/>
    <cellStyle name="Normal 17 17 5 4" xfId="19759"/>
    <cellStyle name="Normal 17 17 6" xfId="4062"/>
    <cellStyle name="Normal 17 17 6 2" xfId="7732"/>
    <cellStyle name="Normal 17 17 6 2 2" xfId="15239"/>
    <cellStyle name="Normal 17 17 6 2 2 2" xfId="31445"/>
    <cellStyle name="Normal 17 17 6 2 3" xfId="23938"/>
    <cellStyle name="Normal 17 17 6 3" xfId="11625"/>
    <cellStyle name="Normal 17 17 6 3 2" xfId="27831"/>
    <cellStyle name="Normal 17 17 6 4" xfId="20268"/>
    <cellStyle name="Normal 17 17 7" xfId="4487"/>
    <cellStyle name="Normal 17 17 7 2" xfId="8157"/>
    <cellStyle name="Normal 17 17 7 2 2" xfId="15664"/>
    <cellStyle name="Normal 17 17 7 2 2 2" xfId="31870"/>
    <cellStyle name="Normal 17 17 7 2 3" xfId="24363"/>
    <cellStyle name="Normal 17 17 7 3" xfId="12050"/>
    <cellStyle name="Normal 17 17 7 3 2" xfId="28256"/>
    <cellStyle name="Normal 17 17 7 4" xfId="20693"/>
    <cellStyle name="Normal 17 17 8" xfId="4913"/>
    <cellStyle name="Normal 17 17 8 2" xfId="8580"/>
    <cellStyle name="Normal 17 17 8 2 2" xfId="16087"/>
    <cellStyle name="Normal 17 17 8 2 2 2" xfId="32293"/>
    <cellStyle name="Normal 17 17 8 2 3" xfId="24786"/>
    <cellStyle name="Normal 17 17 8 3" xfId="12472"/>
    <cellStyle name="Normal 17 17 8 3 2" xfId="28678"/>
    <cellStyle name="Normal 17 17 8 4" xfId="21119"/>
    <cellStyle name="Normal 17 17 9" xfId="5408"/>
    <cellStyle name="Normal 17 17 9 2" xfId="12955"/>
    <cellStyle name="Normal 17 17 9 2 2" xfId="29161"/>
    <cellStyle name="Normal 17 17 9 3" xfId="21614"/>
    <cellStyle name="Normal 17 18" xfId="662"/>
    <cellStyle name="Normal 17 18 10" xfId="9514"/>
    <cellStyle name="Normal 17 18 10 2" xfId="25720"/>
    <cellStyle name="Normal 17 18 11" xfId="18034"/>
    <cellStyle name="Normal 17 18 2" xfId="1953"/>
    <cellStyle name="Normal 17 18 2 10" xfId="18258"/>
    <cellStyle name="Normal 17 18 2 2" xfId="2459"/>
    <cellStyle name="Normal 17 18 2 2 2" xfId="3306"/>
    <cellStyle name="Normal 17 18 2 2 2 2" xfId="7088"/>
    <cellStyle name="Normal 17 18 2 2 2 2 2" xfId="14599"/>
    <cellStyle name="Normal 17 18 2 2 2 2 2 2" xfId="30805"/>
    <cellStyle name="Normal 17 18 2 2 2 2 3" xfId="23294"/>
    <cellStyle name="Normal 17 18 2 2 2 3" xfId="10999"/>
    <cellStyle name="Normal 17 18 2 2 2 3 2" xfId="27205"/>
    <cellStyle name="Normal 17 18 2 2 2 4" xfId="19528"/>
    <cellStyle name="Normal 17 18 2 2 3" xfId="6243"/>
    <cellStyle name="Normal 17 18 2 2 3 2" xfId="13755"/>
    <cellStyle name="Normal 17 18 2 2 3 2 2" xfId="29961"/>
    <cellStyle name="Normal 17 18 2 2 3 3" xfId="22449"/>
    <cellStyle name="Normal 17 18 2 2 4" xfId="10155"/>
    <cellStyle name="Normal 17 18 2 2 4 2" xfId="26361"/>
    <cellStyle name="Normal 17 18 2 2 5" xfId="18683"/>
    <cellStyle name="Normal 17 18 2 3" xfId="2881"/>
    <cellStyle name="Normal 17 18 2 3 2" xfId="6665"/>
    <cellStyle name="Normal 17 18 2 3 2 2" xfId="14177"/>
    <cellStyle name="Normal 17 18 2 3 2 2 2" xfId="30383"/>
    <cellStyle name="Normal 17 18 2 3 2 3" xfId="22871"/>
    <cellStyle name="Normal 17 18 2 3 3" xfId="10577"/>
    <cellStyle name="Normal 17 18 2 3 3 2" xfId="26783"/>
    <cellStyle name="Normal 17 18 2 3 4" xfId="19105"/>
    <cellStyle name="Normal 17 18 2 4" xfId="3812"/>
    <cellStyle name="Normal 17 18 2 4 2" xfId="7522"/>
    <cellStyle name="Normal 17 18 2 4 2 2" xfId="15031"/>
    <cellStyle name="Normal 17 18 2 4 2 2 2" xfId="31237"/>
    <cellStyle name="Normal 17 18 2 4 2 3" xfId="23728"/>
    <cellStyle name="Normal 17 18 2 4 3" xfId="11422"/>
    <cellStyle name="Normal 17 18 2 4 3 2" xfId="27628"/>
    <cellStyle name="Normal 17 18 2 4 4" xfId="20023"/>
    <cellStyle name="Normal 17 18 2 5" xfId="4281"/>
    <cellStyle name="Normal 17 18 2 5 2" xfId="7951"/>
    <cellStyle name="Normal 17 18 2 5 2 2" xfId="15458"/>
    <cellStyle name="Normal 17 18 2 5 2 2 2" xfId="31664"/>
    <cellStyle name="Normal 17 18 2 5 2 3" xfId="24157"/>
    <cellStyle name="Normal 17 18 2 5 3" xfId="11844"/>
    <cellStyle name="Normal 17 18 2 5 3 2" xfId="28050"/>
    <cellStyle name="Normal 17 18 2 5 4" xfId="20487"/>
    <cellStyle name="Normal 17 18 2 6" xfId="4706"/>
    <cellStyle name="Normal 17 18 2 6 2" xfId="8376"/>
    <cellStyle name="Normal 17 18 2 6 2 2" xfId="15883"/>
    <cellStyle name="Normal 17 18 2 6 2 2 2" xfId="32089"/>
    <cellStyle name="Normal 17 18 2 6 2 3" xfId="24582"/>
    <cellStyle name="Normal 17 18 2 6 3" xfId="12269"/>
    <cellStyle name="Normal 17 18 2 6 3 2" xfId="28475"/>
    <cellStyle name="Normal 17 18 2 6 4" xfId="20912"/>
    <cellStyle name="Normal 17 18 2 7" xfId="5134"/>
    <cellStyle name="Normal 17 18 2 7 2" xfId="8799"/>
    <cellStyle name="Normal 17 18 2 7 2 2" xfId="16306"/>
    <cellStyle name="Normal 17 18 2 7 2 2 2" xfId="32512"/>
    <cellStyle name="Normal 17 18 2 7 2 3" xfId="25005"/>
    <cellStyle name="Normal 17 18 2 7 3" xfId="12691"/>
    <cellStyle name="Normal 17 18 2 7 3 2" xfId="28897"/>
    <cellStyle name="Normal 17 18 2 7 4" xfId="21340"/>
    <cellStyle name="Normal 17 18 2 8" xfId="5805"/>
    <cellStyle name="Normal 17 18 2 8 2" xfId="13320"/>
    <cellStyle name="Normal 17 18 2 8 2 2" xfId="29526"/>
    <cellStyle name="Normal 17 18 2 8 3" xfId="22011"/>
    <cellStyle name="Normal 17 18 2 9" xfId="9732"/>
    <cellStyle name="Normal 17 18 2 9 2" xfId="25938"/>
    <cellStyle name="Normal 17 18 3" xfId="2177"/>
    <cellStyle name="Normal 17 18 3 2" xfId="3088"/>
    <cellStyle name="Normal 17 18 3 2 2" xfId="6870"/>
    <cellStyle name="Normal 17 18 3 2 2 2" xfId="14381"/>
    <cellStyle name="Normal 17 18 3 2 2 2 2" xfId="30587"/>
    <cellStyle name="Normal 17 18 3 2 2 3" xfId="23076"/>
    <cellStyle name="Normal 17 18 3 2 3" xfId="10781"/>
    <cellStyle name="Normal 17 18 3 2 3 2" xfId="26987"/>
    <cellStyle name="Normal 17 18 3 2 4" xfId="19310"/>
    <cellStyle name="Normal 17 18 3 3" xfId="6014"/>
    <cellStyle name="Normal 17 18 3 3 2" xfId="13528"/>
    <cellStyle name="Normal 17 18 3 3 2 2" xfId="29734"/>
    <cellStyle name="Normal 17 18 3 3 3" xfId="22220"/>
    <cellStyle name="Normal 17 18 3 4" xfId="9937"/>
    <cellStyle name="Normal 17 18 3 4 2" xfId="26143"/>
    <cellStyle name="Normal 17 18 3 5" xfId="18465"/>
    <cellStyle name="Normal 17 18 4" xfId="2663"/>
    <cellStyle name="Normal 17 18 4 2" xfId="6447"/>
    <cellStyle name="Normal 17 18 4 2 2" xfId="13959"/>
    <cellStyle name="Normal 17 18 4 2 2 2" xfId="30165"/>
    <cellStyle name="Normal 17 18 4 2 3" xfId="22653"/>
    <cellStyle name="Normal 17 18 4 3" xfId="10359"/>
    <cellStyle name="Normal 17 18 4 3 2" xfId="26565"/>
    <cellStyle name="Normal 17 18 4 4" xfId="18887"/>
    <cellStyle name="Normal 17 18 5" xfId="3542"/>
    <cellStyle name="Normal 17 18 5 2" xfId="7297"/>
    <cellStyle name="Normal 17 18 5 2 2" xfId="14807"/>
    <cellStyle name="Normal 17 18 5 2 2 2" xfId="31013"/>
    <cellStyle name="Normal 17 18 5 2 3" xfId="23503"/>
    <cellStyle name="Normal 17 18 5 3" xfId="11204"/>
    <cellStyle name="Normal 17 18 5 3 2" xfId="27410"/>
    <cellStyle name="Normal 17 18 5 4" xfId="19760"/>
    <cellStyle name="Normal 17 18 6" xfId="4063"/>
    <cellStyle name="Normal 17 18 6 2" xfId="7733"/>
    <cellStyle name="Normal 17 18 6 2 2" xfId="15240"/>
    <cellStyle name="Normal 17 18 6 2 2 2" xfId="31446"/>
    <cellStyle name="Normal 17 18 6 2 3" xfId="23939"/>
    <cellStyle name="Normal 17 18 6 3" xfId="11626"/>
    <cellStyle name="Normal 17 18 6 3 2" xfId="27832"/>
    <cellStyle name="Normal 17 18 6 4" xfId="20269"/>
    <cellStyle name="Normal 17 18 7" xfId="4488"/>
    <cellStyle name="Normal 17 18 7 2" xfId="8158"/>
    <cellStyle name="Normal 17 18 7 2 2" xfId="15665"/>
    <cellStyle name="Normal 17 18 7 2 2 2" xfId="31871"/>
    <cellStyle name="Normal 17 18 7 2 3" xfId="24364"/>
    <cellStyle name="Normal 17 18 7 3" xfId="12051"/>
    <cellStyle name="Normal 17 18 7 3 2" xfId="28257"/>
    <cellStyle name="Normal 17 18 7 4" xfId="20694"/>
    <cellStyle name="Normal 17 18 8" xfId="4914"/>
    <cellStyle name="Normal 17 18 8 2" xfId="8581"/>
    <cellStyle name="Normal 17 18 8 2 2" xfId="16088"/>
    <cellStyle name="Normal 17 18 8 2 2 2" xfId="32294"/>
    <cellStyle name="Normal 17 18 8 2 3" xfId="24787"/>
    <cellStyle name="Normal 17 18 8 3" xfId="12473"/>
    <cellStyle name="Normal 17 18 8 3 2" xfId="28679"/>
    <cellStyle name="Normal 17 18 8 4" xfId="21120"/>
    <cellStyle name="Normal 17 18 9" xfId="5409"/>
    <cellStyle name="Normal 17 18 9 2" xfId="12956"/>
    <cellStyle name="Normal 17 18 9 2 2" xfId="29162"/>
    <cellStyle name="Normal 17 18 9 3" xfId="21615"/>
    <cellStyle name="Normal 17 19" xfId="663"/>
    <cellStyle name="Normal 17 19 10" xfId="9515"/>
    <cellStyle name="Normal 17 19 10 2" xfId="25721"/>
    <cellStyle name="Normal 17 19 11" xfId="18035"/>
    <cellStyle name="Normal 17 19 2" xfId="1954"/>
    <cellStyle name="Normal 17 19 2 10" xfId="18259"/>
    <cellStyle name="Normal 17 19 2 2" xfId="2460"/>
    <cellStyle name="Normal 17 19 2 2 2" xfId="3307"/>
    <cellStyle name="Normal 17 19 2 2 2 2" xfId="7089"/>
    <cellStyle name="Normal 17 19 2 2 2 2 2" xfId="14600"/>
    <cellStyle name="Normal 17 19 2 2 2 2 2 2" xfId="30806"/>
    <cellStyle name="Normal 17 19 2 2 2 2 3" xfId="23295"/>
    <cellStyle name="Normal 17 19 2 2 2 3" xfId="11000"/>
    <cellStyle name="Normal 17 19 2 2 2 3 2" xfId="27206"/>
    <cellStyle name="Normal 17 19 2 2 2 4" xfId="19529"/>
    <cellStyle name="Normal 17 19 2 2 3" xfId="6244"/>
    <cellStyle name="Normal 17 19 2 2 3 2" xfId="13756"/>
    <cellStyle name="Normal 17 19 2 2 3 2 2" xfId="29962"/>
    <cellStyle name="Normal 17 19 2 2 3 3" xfId="22450"/>
    <cellStyle name="Normal 17 19 2 2 4" xfId="10156"/>
    <cellStyle name="Normal 17 19 2 2 4 2" xfId="26362"/>
    <cellStyle name="Normal 17 19 2 2 5" xfId="18684"/>
    <cellStyle name="Normal 17 19 2 3" xfId="2882"/>
    <cellStyle name="Normal 17 19 2 3 2" xfId="6666"/>
    <cellStyle name="Normal 17 19 2 3 2 2" xfId="14178"/>
    <cellStyle name="Normal 17 19 2 3 2 2 2" xfId="30384"/>
    <cellStyle name="Normal 17 19 2 3 2 3" xfId="22872"/>
    <cellStyle name="Normal 17 19 2 3 3" xfId="10578"/>
    <cellStyle name="Normal 17 19 2 3 3 2" xfId="26784"/>
    <cellStyle name="Normal 17 19 2 3 4" xfId="19106"/>
    <cellStyle name="Normal 17 19 2 4" xfId="3813"/>
    <cellStyle name="Normal 17 19 2 4 2" xfId="7523"/>
    <cellStyle name="Normal 17 19 2 4 2 2" xfId="15032"/>
    <cellStyle name="Normal 17 19 2 4 2 2 2" xfId="31238"/>
    <cellStyle name="Normal 17 19 2 4 2 3" xfId="23729"/>
    <cellStyle name="Normal 17 19 2 4 3" xfId="11423"/>
    <cellStyle name="Normal 17 19 2 4 3 2" xfId="27629"/>
    <cellStyle name="Normal 17 19 2 4 4" xfId="20024"/>
    <cellStyle name="Normal 17 19 2 5" xfId="4282"/>
    <cellStyle name="Normal 17 19 2 5 2" xfId="7952"/>
    <cellStyle name="Normal 17 19 2 5 2 2" xfId="15459"/>
    <cellStyle name="Normal 17 19 2 5 2 2 2" xfId="31665"/>
    <cellStyle name="Normal 17 19 2 5 2 3" xfId="24158"/>
    <cellStyle name="Normal 17 19 2 5 3" xfId="11845"/>
    <cellStyle name="Normal 17 19 2 5 3 2" xfId="28051"/>
    <cellStyle name="Normal 17 19 2 5 4" xfId="20488"/>
    <cellStyle name="Normal 17 19 2 6" xfId="4707"/>
    <cellStyle name="Normal 17 19 2 6 2" xfId="8377"/>
    <cellStyle name="Normal 17 19 2 6 2 2" xfId="15884"/>
    <cellStyle name="Normal 17 19 2 6 2 2 2" xfId="32090"/>
    <cellStyle name="Normal 17 19 2 6 2 3" xfId="24583"/>
    <cellStyle name="Normal 17 19 2 6 3" xfId="12270"/>
    <cellStyle name="Normal 17 19 2 6 3 2" xfId="28476"/>
    <cellStyle name="Normal 17 19 2 6 4" xfId="20913"/>
    <cellStyle name="Normal 17 19 2 7" xfId="5135"/>
    <cellStyle name="Normal 17 19 2 7 2" xfId="8800"/>
    <cellStyle name="Normal 17 19 2 7 2 2" xfId="16307"/>
    <cellStyle name="Normal 17 19 2 7 2 2 2" xfId="32513"/>
    <cellStyle name="Normal 17 19 2 7 2 3" xfId="25006"/>
    <cellStyle name="Normal 17 19 2 7 3" xfId="12692"/>
    <cellStyle name="Normal 17 19 2 7 3 2" xfId="28898"/>
    <cellStyle name="Normal 17 19 2 7 4" xfId="21341"/>
    <cellStyle name="Normal 17 19 2 8" xfId="5806"/>
    <cellStyle name="Normal 17 19 2 8 2" xfId="13321"/>
    <cellStyle name="Normal 17 19 2 8 2 2" xfId="29527"/>
    <cellStyle name="Normal 17 19 2 8 3" xfId="22012"/>
    <cellStyle name="Normal 17 19 2 9" xfId="9733"/>
    <cellStyle name="Normal 17 19 2 9 2" xfId="25939"/>
    <cellStyle name="Normal 17 19 3" xfId="2178"/>
    <cellStyle name="Normal 17 19 3 2" xfId="3089"/>
    <cellStyle name="Normal 17 19 3 2 2" xfId="6871"/>
    <cellStyle name="Normal 17 19 3 2 2 2" xfId="14382"/>
    <cellStyle name="Normal 17 19 3 2 2 2 2" xfId="30588"/>
    <cellStyle name="Normal 17 19 3 2 2 3" xfId="23077"/>
    <cellStyle name="Normal 17 19 3 2 3" xfId="10782"/>
    <cellStyle name="Normal 17 19 3 2 3 2" xfId="26988"/>
    <cellStyle name="Normal 17 19 3 2 4" xfId="19311"/>
    <cellStyle name="Normal 17 19 3 3" xfId="6015"/>
    <cellStyle name="Normal 17 19 3 3 2" xfId="13529"/>
    <cellStyle name="Normal 17 19 3 3 2 2" xfId="29735"/>
    <cellStyle name="Normal 17 19 3 3 3" xfId="22221"/>
    <cellStyle name="Normal 17 19 3 4" xfId="9938"/>
    <cellStyle name="Normal 17 19 3 4 2" xfId="26144"/>
    <cellStyle name="Normal 17 19 3 5" xfId="18466"/>
    <cellStyle name="Normal 17 19 4" xfId="2664"/>
    <cellStyle name="Normal 17 19 4 2" xfId="6448"/>
    <cellStyle name="Normal 17 19 4 2 2" xfId="13960"/>
    <cellStyle name="Normal 17 19 4 2 2 2" xfId="30166"/>
    <cellStyle name="Normal 17 19 4 2 3" xfId="22654"/>
    <cellStyle name="Normal 17 19 4 3" xfId="10360"/>
    <cellStyle name="Normal 17 19 4 3 2" xfId="26566"/>
    <cellStyle name="Normal 17 19 4 4" xfId="18888"/>
    <cellStyle name="Normal 17 19 5" xfId="3543"/>
    <cellStyle name="Normal 17 19 5 2" xfId="7298"/>
    <cellStyle name="Normal 17 19 5 2 2" xfId="14808"/>
    <cellStyle name="Normal 17 19 5 2 2 2" xfId="31014"/>
    <cellStyle name="Normal 17 19 5 2 3" xfId="23504"/>
    <cellStyle name="Normal 17 19 5 3" xfId="11205"/>
    <cellStyle name="Normal 17 19 5 3 2" xfId="27411"/>
    <cellStyle name="Normal 17 19 5 4" xfId="19761"/>
    <cellStyle name="Normal 17 19 6" xfId="4064"/>
    <cellStyle name="Normal 17 19 6 2" xfId="7734"/>
    <cellStyle name="Normal 17 19 6 2 2" xfId="15241"/>
    <cellStyle name="Normal 17 19 6 2 2 2" xfId="31447"/>
    <cellStyle name="Normal 17 19 6 2 3" xfId="23940"/>
    <cellStyle name="Normal 17 19 6 3" xfId="11627"/>
    <cellStyle name="Normal 17 19 6 3 2" xfId="27833"/>
    <cellStyle name="Normal 17 19 6 4" xfId="20270"/>
    <cellStyle name="Normal 17 19 7" xfId="4489"/>
    <cellStyle name="Normal 17 19 7 2" xfId="8159"/>
    <cellStyle name="Normal 17 19 7 2 2" xfId="15666"/>
    <cellStyle name="Normal 17 19 7 2 2 2" xfId="31872"/>
    <cellStyle name="Normal 17 19 7 2 3" xfId="24365"/>
    <cellStyle name="Normal 17 19 7 3" xfId="12052"/>
    <cellStyle name="Normal 17 19 7 3 2" xfId="28258"/>
    <cellStyle name="Normal 17 19 7 4" xfId="20695"/>
    <cellStyle name="Normal 17 19 8" xfId="4915"/>
    <cellStyle name="Normal 17 19 8 2" xfId="8582"/>
    <cellStyle name="Normal 17 19 8 2 2" xfId="16089"/>
    <cellStyle name="Normal 17 19 8 2 2 2" xfId="32295"/>
    <cellStyle name="Normal 17 19 8 2 3" xfId="24788"/>
    <cellStyle name="Normal 17 19 8 3" xfId="12474"/>
    <cellStyle name="Normal 17 19 8 3 2" xfId="28680"/>
    <cellStyle name="Normal 17 19 8 4" xfId="21121"/>
    <cellStyle name="Normal 17 19 9" xfId="5410"/>
    <cellStyle name="Normal 17 19 9 2" xfId="12957"/>
    <cellStyle name="Normal 17 19 9 2 2" xfId="29163"/>
    <cellStyle name="Normal 17 19 9 3" xfId="21616"/>
    <cellStyle name="Normal 17 2" xfId="379"/>
    <cellStyle name="Normal 17 2 10" xfId="3396"/>
    <cellStyle name="Normal 17 2 10 2" xfId="7158"/>
    <cellStyle name="Normal 17 2 10 2 2" xfId="14669"/>
    <cellStyle name="Normal 17 2 10 2 2 2" xfId="30875"/>
    <cellStyle name="Normal 17 2 10 2 3" xfId="23364"/>
    <cellStyle name="Normal 17 2 10 3" xfId="11066"/>
    <cellStyle name="Normal 17 2 10 3 2" xfId="27272"/>
    <cellStyle name="Normal 17 2 10 4" xfId="19614"/>
    <cellStyle name="Normal 17 2 11" xfId="3925"/>
    <cellStyle name="Normal 17 2 11 2" xfId="7595"/>
    <cellStyle name="Normal 17 2 11 2 2" xfId="15102"/>
    <cellStyle name="Normal 17 2 11 2 2 2" xfId="31308"/>
    <cellStyle name="Normal 17 2 11 2 3" xfId="23801"/>
    <cellStyle name="Normal 17 2 11 3" xfId="11488"/>
    <cellStyle name="Normal 17 2 11 3 2" xfId="27694"/>
    <cellStyle name="Normal 17 2 11 4" xfId="20131"/>
    <cellStyle name="Normal 17 2 12" xfId="4350"/>
    <cellStyle name="Normal 17 2 12 2" xfId="8020"/>
    <cellStyle name="Normal 17 2 12 2 2" xfId="15527"/>
    <cellStyle name="Normal 17 2 12 2 2 2" xfId="31733"/>
    <cellStyle name="Normal 17 2 12 2 3" xfId="24226"/>
    <cellStyle name="Normal 17 2 12 3" xfId="11913"/>
    <cellStyle name="Normal 17 2 12 3 2" xfId="28119"/>
    <cellStyle name="Normal 17 2 12 4" xfId="20556"/>
    <cellStyle name="Normal 17 2 13" xfId="4772"/>
    <cellStyle name="Normal 17 2 13 2" xfId="8442"/>
    <cellStyle name="Normal 17 2 13 2 2" xfId="15949"/>
    <cellStyle name="Normal 17 2 13 2 2 2" xfId="32155"/>
    <cellStyle name="Normal 17 2 13 2 3" xfId="24648"/>
    <cellStyle name="Normal 17 2 13 3" xfId="12335"/>
    <cellStyle name="Normal 17 2 13 3 2" xfId="28541"/>
    <cellStyle name="Normal 17 2 13 4" xfId="20978"/>
    <cellStyle name="Normal 17 2 14" xfId="5249"/>
    <cellStyle name="Normal 17 2 14 2" xfId="12798"/>
    <cellStyle name="Normal 17 2 14 2 2" xfId="29004"/>
    <cellStyle name="Normal 17 2 14 3" xfId="21455"/>
    <cellStyle name="Normal 17 2 15" xfId="9376"/>
    <cellStyle name="Normal 17 2 15 2" xfId="25582"/>
    <cellStyle name="Normal 17 2 16" xfId="17891"/>
    <cellStyle name="Normal 17 2 2" xfId="434"/>
    <cellStyle name="Normal 17 2 2 10" xfId="4353"/>
    <cellStyle name="Normal 17 2 2 10 2" xfId="8023"/>
    <cellStyle name="Normal 17 2 2 10 2 2" xfId="15530"/>
    <cellStyle name="Normal 17 2 2 10 2 2 2" xfId="31736"/>
    <cellStyle name="Normal 17 2 2 10 2 3" xfId="24229"/>
    <cellStyle name="Normal 17 2 2 10 3" xfId="11916"/>
    <cellStyle name="Normal 17 2 2 10 3 2" xfId="28122"/>
    <cellStyle name="Normal 17 2 2 10 4" xfId="20559"/>
    <cellStyle name="Normal 17 2 2 11" xfId="4776"/>
    <cellStyle name="Normal 17 2 2 11 2" xfId="8445"/>
    <cellStyle name="Normal 17 2 2 11 2 2" xfId="15952"/>
    <cellStyle name="Normal 17 2 2 11 2 2 2" xfId="32158"/>
    <cellStyle name="Normal 17 2 2 11 2 3" xfId="24651"/>
    <cellStyle name="Normal 17 2 2 11 3" xfId="12338"/>
    <cellStyle name="Normal 17 2 2 11 3 2" xfId="28544"/>
    <cellStyle name="Normal 17 2 2 11 4" xfId="20982"/>
    <cellStyle name="Normal 17 2 2 12" xfId="5261"/>
    <cellStyle name="Normal 17 2 2 12 2" xfId="12810"/>
    <cellStyle name="Normal 17 2 2 12 2 2" xfId="29016"/>
    <cellStyle name="Normal 17 2 2 12 3" xfId="21467"/>
    <cellStyle name="Normal 17 2 2 13" xfId="9379"/>
    <cellStyle name="Normal 17 2 2 13 2" xfId="25585"/>
    <cellStyle name="Normal 17 2 2 14" xfId="17895"/>
    <cellStyle name="Normal 17 2 2 2" xfId="487"/>
    <cellStyle name="Normal 17 2 2 2 10" xfId="5286"/>
    <cellStyle name="Normal 17 2 2 2 10 2" xfId="12835"/>
    <cellStyle name="Normal 17 2 2 2 10 2 2" xfId="29041"/>
    <cellStyle name="Normal 17 2 2 2 10 3" xfId="21492"/>
    <cellStyle name="Normal 17 2 2 2 11" xfId="9401"/>
    <cellStyle name="Normal 17 2 2 2 11 2" xfId="25607"/>
    <cellStyle name="Normal 17 2 2 2 12" xfId="17918"/>
    <cellStyle name="Normal 17 2 2 2 2" xfId="558"/>
    <cellStyle name="Normal 17 2 2 2 2 10" xfId="9468"/>
    <cellStyle name="Normal 17 2 2 2 2 10 2" xfId="25674"/>
    <cellStyle name="Normal 17 2 2 2 2 11" xfId="17986"/>
    <cellStyle name="Normal 17 2 2 2 2 2" xfId="1955"/>
    <cellStyle name="Normal 17 2 2 2 2 2 10" xfId="18260"/>
    <cellStyle name="Normal 17 2 2 2 2 2 2" xfId="2461"/>
    <cellStyle name="Normal 17 2 2 2 2 2 2 2" xfId="3308"/>
    <cellStyle name="Normal 17 2 2 2 2 2 2 2 2" xfId="7090"/>
    <cellStyle name="Normal 17 2 2 2 2 2 2 2 2 2" xfId="14601"/>
    <cellStyle name="Normal 17 2 2 2 2 2 2 2 2 2 2" xfId="30807"/>
    <cellStyle name="Normal 17 2 2 2 2 2 2 2 2 3" xfId="23296"/>
    <cellStyle name="Normal 17 2 2 2 2 2 2 2 3" xfId="11001"/>
    <cellStyle name="Normal 17 2 2 2 2 2 2 2 3 2" xfId="27207"/>
    <cellStyle name="Normal 17 2 2 2 2 2 2 2 4" xfId="19530"/>
    <cellStyle name="Normal 17 2 2 2 2 2 2 3" xfId="6245"/>
    <cellStyle name="Normal 17 2 2 2 2 2 2 3 2" xfId="13757"/>
    <cellStyle name="Normal 17 2 2 2 2 2 2 3 2 2" xfId="29963"/>
    <cellStyle name="Normal 17 2 2 2 2 2 2 3 3" xfId="22451"/>
    <cellStyle name="Normal 17 2 2 2 2 2 2 4" xfId="10157"/>
    <cellStyle name="Normal 17 2 2 2 2 2 2 4 2" xfId="26363"/>
    <cellStyle name="Normal 17 2 2 2 2 2 2 5" xfId="18685"/>
    <cellStyle name="Normal 17 2 2 2 2 2 3" xfId="2883"/>
    <cellStyle name="Normal 17 2 2 2 2 2 3 2" xfId="6667"/>
    <cellStyle name="Normal 17 2 2 2 2 2 3 2 2" xfId="14179"/>
    <cellStyle name="Normal 17 2 2 2 2 2 3 2 2 2" xfId="30385"/>
    <cellStyle name="Normal 17 2 2 2 2 2 3 2 3" xfId="22873"/>
    <cellStyle name="Normal 17 2 2 2 2 2 3 3" xfId="10579"/>
    <cellStyle name="Normal 17 2 2 2 2 2 3 3 2" xfId="26785"/>
    <cellStyle name="Normal 17 2 2 2 2 2 3 4" xfId="19107"/>
    <cellStyle name="Normal 17 2 2 2 2 2 4" xfId="3814"/>
    <cellStyle name="Normal 17 2 2 2 2 2 4 2" xfId="7524"/>
    <cellStyle name="Normal 17 2 2 2 2 2 4 2 2" xfId="15033"/>
    <cellStyle name="Normal 17 2 2 2 2 2 4 2 2 2" xfId="31239"/>
    <cellStyle name="Normal 17 2 2 2 2 2 4 2 3" xfId="23730"/>
    <cellStyle name="Normal 17 2 2 2 2 2 4 3" xfId="11424"/>
    <cellStyle name="Normal 17 2 2 2 2 2 4 3 2" xfId="27630"/>
    <cellStyle name="Normal 17 2 2 2 2 2 4 4" xfId="20025"/>
    <cellStyle name="Normal 17 2 2 2 2 2 5" xfId="4283"/>
    <cellStyle name="Normal 17 2 2 2 2 2 5 2" xfId="7953"/>
    <cellStyle name="Normal 17 2 2 2 2 2 5 2 2" xfId="15460"/>
    <cellStyle name="Normal 17 2 2 2 2 2 5 2 2 2" xfId="31666"/>
    <cellStyle name="Normal 17 2 2 2 2 2 5 2 3" xfId="24159"/>
    <cellStyle name="Normal 17 2 2 2 2 2 5 3" xfId="11846"/>
    <cellStyle name="Normal 17 2 2 2 2 2 5 3 2" xfId="28052"/>
    <cellStyle name="Normal 17 2 2 2 2 2 5 4" xfId="20489"/>
    <cellStyle name="Normal 17 2 2 2 2 2 6" xfId="4708"/>
    <cellStyle name="Normal 17 2 2 2 2 2 6 2" xfId="8378"/>
    <cellStyle name="Normal 17 2 2 2 2 2 6 2 2" xfId="15885"/>
    <cellStyle name="Normal 17 2 2 2 2 2 6 2 2 2" xfId="32091"/>
    <cellStyle name="Normal 17 2 2 2 2 2 6 2 3" xfId="24584"/>
    <cellStyle name="Normal 17 2 2 2 2 2 6 3" xfId="12271"/>
    <cellStyle name="Normal 17 2 2 2 2 2 6 3 2" xfId="28477"/>
    <cellStyle name="Normal 17 2 2 2 2 2 6 4" xfId="20914"/>
    <cellStyle name="Normal 17 2 2 2 2 2 7" xfId="5136"/>
    <cellStyle name="Normal 17 2 2 2 2 2 7 2" xfId="8801"/>
    <cellStyle name="Normal 17 2 2 2 2 2 7 2 2" xfId="16308"/>
    <cellStyle name="Normal 17 2 2 2 2 2 7 2 2 2" xfId="32514"/>
    <cellStyle name="Normal 17 2 2 2 2 2 7 2 3" xfId="25007"/>
    <cellStyle name="Normal 17 2 2 2 2 2 7 3" xfId="12693"/>
    <cellStyle name="Normal 17 2 2 2 2 2 7 3 2" xfId="28899"/>
    <cellStyle name="Normal 17 2 2 2 2 2 7 4" xfId="21342"/>
    <cellStyle name="Normal 17 2 2 2 2 2 8" xfId="5807"/>
    <cellStyle name="Normal 17 2 2 2 2 2 8 2" xfId="13322"/>
    <cellStyle name="Normal 17 2 2 2 2 2 8 2 2" xfId="29528"/>
    <cellStyle name="Normal 17 2 2 2 2 2 8 3" xfId="22013"/>
    <cellStyle name="Normal 17 2 2 2 2 2 9" xfId="9734"/>
    <cellStyle name="Normal 17 2 2 2 2 2 9 2" xfId="25940"/>
    <cellStyle name="Normal 17 2 2 2 2 3" xfId="2129"/>
    <cellStyle name="Normal 17 2 2 2 2 3 2" xfId="3042"/>
    <cellStyle name="Normal 17 2 2 2 2 3 2 2" xfId="6824"/>
    <cellStyle name="Normal 17 2 2 2 2 3 2 2 2" xfId="14335"/>
    <cellStyle name="Normal 17 2 2 2 2 3 2 2 2 2" xfId="30541"/>
    <cellStyle name="Normal 17 2 2 2 2 3 2 2 3" xfId="23030"/>
    <cellStyle name="Normal 17 2 2 2 2 3 2 3" xfId="10735"/>
    <cellStyle name="Normal 17 2 2 2 2 3 2 3 2" xfId="26941"/>
    <cellStyle name="Normal 17 2 2 2 2 3 2 4" xfId="19264"/>
    <cellStyle name="Normal 17 2 2 2 2 3 3" xfId="5968"/>
    <cellStyle name="Normal 17 2 2 2 2 3 3 2" xfId="13482"/>
    <cellStyle name="Normal 17 2 2 2 2 3 3 2 2" xfId="29688"/>
    <cellStyle name="Normal 17 2 2 2 2 3 3 3" xfId="22174"/>
    <cellStyle name="Normal 17 2 2 2 2 3 4" xfId="9891"/>
    <cellStyle name="Normal 17 2 2 2 2 3 4 2" xfId="26097"/>
    <cellStyle name="Normal 17 2 2 2 2 3 5" xfId="18418"/>
    <cellStyle name="Normal 17 2 2 2 2 4" xfId="2617"/>
    <cellStyle name="Normal 17 2 2 2 2 4 2" xfId="6401"/>
    <cellStyle name="Normal 17 2 2 2 2 4 2 2" xfId="13913"/>
    <cellStyle name="Normal 17 2 2 2 2 4 2 2 2" xfId="30119"/>
    <cellStyle name="Normal 17 2 2 2 2 4 2 3" xfId="22607"/>
    <cellStyle name="Normal 17 2 2 2 2 4 3" xfId="10313"/>
    <cellStyle name="Normal 17 2 2 2 2 4 3 2" xfId="26519"/>
    <cellStyle name="Normal 17 2 2 2 2 4 4" xfId="18841"/>
    <cellStyle name="Normal 17 2 2 2 2 5" xfId="3493"/>
    <cellStyle name="Normal 17 2 2 2 2 5 2" xfId="7251"/>
    <cellStyle name="Normal 17 2 2 2 2 5 2 2" xfId="14761"/>
    <cellStyle name="Normal 17 2 2 2 2 5 2 2 2" xfId="30967"/>
    <cellStyle name="Normal 17 2 2 2 2 5 2 3" xfId="23457"/>
    <cellStyle name="Normal 17 2 2 2 2 5 3" xfId="11158"/>
    <cellStyle name="Normal 17 2 2 2 2 5 3 2" xfId="27364"/>
    <cellStyle name="Normal 17 2 2 2 2 5 4" xfId="19711"/>
    <cellStyle name="Normal 17 2 2 2 2 6" xfId="4017"/>
    <cellStyle name="Normal 17 2 2 2 2 6 2" xfId="7687"/>
    <cellStyle name="Normal 17 2 2 2 2 6 2 2" xfId="15194"/>
    <cellStyle name="Normal 17 2 2 2 2 6 2 2 2" xfId="31400"/>
    <cellStyle name="Normal 17 2 2 2 2 6 2 3" xfId="23893"/>
    <cellStyle name="Normal 17 2 2 2 2 6 3" xfId="11580"/>
    <cellStyle name="Normal 17 2 2 2 2 6 3 2" xfId="27786"/>
    <cellStyle name="Normal 17 2 2 2 2 6 4" xfId="20223"/>
    <cellStyle name="Normal 17 2 2 2 2 7" xfId="4442"/>
    <cellStyle name="Normal 17 2 2 2 2 7 2" xfId="8112"/>
    <cellStyle name="Normal 17 2 2 2 2 7 2 2" xfId="15619"/>
    <cellStyle name="Normal 17 2 2 2 2 7 2 2 2" xfId="31825"/>
    <cellStyle name="Normal 17 2 2 2 2 7 2 3" xfId="24318"/>
    <cellStyle name="Normal 17 2 2 2 2 7 3" xfId="12005"/>
    <cellStyle name="Normal 17 2 2 2 2 7 3 2" xfId="28211"/>
    <cellStyle name="Normal 17 2 2 2 2 7 4" xfId="20648"/>
    <cellStyle name="Normal 17 2 2 2 2 8" xfId="4867"/>
    <cellStyle name="Normal 17 2 2 2 2 8 2" xfId="8535"/>
    <cellStyle name="Normal 17 2 2 2 2 8 2 2" xfId="16042"/>
    <cellStyle name="Normal 17 2 2 2 2 8 2 2 2" xfId="32248"/>
    <cellStyle name="Normal 17 2 2 2 2 8 2 3" xfId="24741"/>
    <cellStyle name="Normal 17 2 2 2 2 8 3" xfId="12427"/>
    <cellStyle name="Normal 17 2 2 2 2 8 3 2" xfId="28633"/>
    <cellStyle name="Normal 17 2 2 2 2 8 4" xfId="21073"/>
    <cellStyle name="Normal 17 2 2 2 2 9" xfId="5353"/>
    <cellStyle name="Normal 17 2 2 2 2 9 2" xfId="12902"/>
    <cellStyle name="Normal 17 2 2 2 2 9 2 2" xfId="29108"/>
    <cellStyle name="Normal 17 2 2 2 2 9 3" xfId="21559"/>
    <cellStyle name="Normal 17 2 2 2 3" xfId="1956"/>
    <cellStyle name="Normal 17 2 2 2 3 10" xfId="18261"/>
    <cellStyle name="Normal 17 2 2 2 3 2" xfId="2462"/>
    <cellStyle name="Normal 17 2 2 2 3 2 2" xfId="3309"/>
    <cellStyle name="Normal 17 2 2 2 3 2 2 2" xfId="7091"/>
    <cellStyle name="Normal 17 2 2 2 3 2 2 2 2" xfId="14602"/>
    <cellStyle name="Normal 17 2 2 2 3 2 2 2 2 2" xfId="30808"/>
    <cellStyle name="Normal 17 2 2 2 3 2 2 2 3" xfId="23297"/>
    <cellStyle name="Normal 17 2 2 2 3 2 2 3" xfId="11002"/>
    <cellStyle name="Normal 17 2 2 2 3 2 2 3 2" xfId="27208"/>
    <cellStyle name="Normal 17 2 2 2 3 2 2 4" xfId="19531"/>
    <cellStyle name="Normal 17 2 2 2 3 2 3" xfId="6246"/>
    <cellStyle name="Normal 17 2 2 2 3 2 3 2" xfId="13758"/>
    <cellStyle name="Normal 17 2 2 2 3 2 3 2 2" xfId="29964"/>
    <cellStyle name="Normal 17 2 2 2 3 2 3 3" xfId="22452"/>
    <cellStyle name="Normal 17 2 2 2 3 2 4" xfId="10158"/>
    <cellStyle name="Normal 17 2 2 2 3 2 4 2" xfId="26364"/>
    <cellStyle name="Normal 17 2 2 2 3 2 5" xfId="18686"/>
    <cellStyle name="Normal 17 2 2 2 3 3" xfId="2884"/>
    <cellStyle name="Normal 17 2 2 2 3 3 2" xfId="6668"/>
    <cellStyle name="Normal 17 2 2 2 3 3 2 2" xfId="14180"/>
    <cellStyle name="Normal 17 2 2 2 3 3 2 2 2" xfId="30386"/>
    <cellStyle name="Normal 17 2 2 2 3 3 2 3" xfId="22874"/>
    <cellStyle name="Normal 17 2 2 2 3 3 3" xfId="10580"/>
    <cellStyle name="Normal 17 2 2 2 3 3 3 2" xfId="26786"/>
    <cellStyle name="Normal 17 2 2 2 3 3 4" xfId="19108"/>
    <cellStyle name="Normal 17 2 2 2 3 4" xfId="3815"/>
    <cellStyle name="Normal 17 2 2 2 3 4 2" xfId="7525"/>
    <cellStyle name="Normal 17 2 2 2 3 4 2 2" xfId="15034"/>
    <cellStyle name="Normal 17 2 2 2 3 4 2 2 2" xfId="31240"/>
    <cellStyle name="Normal 17 2 2 2 3 4 2 3" xfId="23731"/>
    <cellStyle name="Normal 17 2 2 2 3 4 3" xfId="11425"/>
    <cellStyle name="Normal 17 2 2 2 3 4 3 2" xfId="27631"/>
    <cellStyle name="Normal 17 2 2 2 3 4 4" xfId="20026"/>
    <cellStyle name="Normal 17 2 2 2 3 5" xfId="4284"/>
    <cellStyle name="Normal 17 2 2 2 3 5 2" xfId="7954"/>
    <cellStyle name="Normal 17 2 2 2 3 5 2 2" xfId="15461"/>
    <cellStyle name="Normal 17 2 2 2 3 5 2 2 2" xfId="31667"/>
    <cellStyle name="Normal 17 2 2 2 3 5 2 3" xfId="24160"/>
    <cellStyle name="Normal 17 2 2 2 3 5 3" xfId="11847"/>
    <cellStyle name="Normal 17 2 2 2 3 5 3 2" xfId="28053"/>
    <cellStyle name="Normal 17 2 2 2 3 5 4" xfId="20490"/>
    <cellStyle name="Normal 17 2 2 2 3 6" xfId="4709"/>
    <cellStyle name="Normal 17 2 2 2 3 6 2" xfId="8379"/>
    <cellStyle name="Normal 17 2 2 2 3 6 2 2" xfId="15886"/>
    <cellStyle name="Normal 17 2 2 2 3 6 2 2 2" xfId="32092"/>
    <cellStyle name="Normal 17 2 2 2 3 6 2 3" xfId="24585"/>
    <cellStyle name="Normal 17 2 2 2 3 6 3" xfId="12272"/>
    <cellStyle name="Normal 17 2 2 2 3 6 3 2" xfId="28478"/>
    <cellStyle name="Normal 17 2 2 2 3 6 4" xfId="20915"/>
    <cellStyle name="Normal 17 2 2 2 3 7" xfId="5137"/>
    <cellStyle name="Normal 17 2 2 2 3 7 2" xfId="8802"/>
    <cellStyle name="Normal 17 2 2 2 3 7 2 2" xfId="16309"/>
    <cellStyle name="Normal 17 2 2 2 3 7 2 2 2" xfId="32515"/>
    <cellStyle name="Normal 17 2 2 2 3 7 2 3" xfId="25008"/>
    <cellStyle name="Normal 17 2 2 2 3 7 3" xfId="12694"/>
    <cellStyle name="Normal 17 2 2 2 3 7 3 2" xfId="28900"/>
    <cellStyle name="Normal 17 2 2 2 3 7 4" xfId="21343"/>
    <cellStyle name="Normal 17 2 2 2 3 8" xfId="5808"/>
    <cellStyle name="Normal 17 2 2 2 3 8 2" xfId="13323"/>
    <cellStyle name="Normal 17 2 2 2 3 8 2 2" xfId="29529"/>
    <cellStyle name="Normal 17 2 2 2 3 8 3" xfId="22014"/>
    <cellStyle name="Normal 17 2 2 2 3 9" xfId="9735"/>
    <cellStyle name="Normal 17 2 2 2 3 9 2" xfId="25941"/>
    <cellStyle name="Normal 17 2 2 2 4" xfId="2062"/>
    <cellStyle name="Normal 17 2 2 2 4 2" xfId="2975"/>
    <cellStyle name="Normal 17 2 2 2 4 2 2" xfId="6757"/>
    <cellStyle name="Normal 17 2 2 2 4 2 2 2" xfId="14268"/>
    <cellStyle name="Normal 17 2 2 2 4 2 2 2 2" xfId="30474"/>
    <cellStyle name="Normal 17 2 2 2 4 2 2 3" xfId="22963"/>
    <cellStyle name="Normal 17 2 2 2 4 2 3" xfId="10668"/>
    <cellStyle name="Normal 17 2 2 2 4 2 3 2" xfId="26874"/>
    <cellStyle name="Normal 17 2 2 2 4 2 4" xfId="19197"/>
    <cellStyle name="Normal 17 2 2 2 4 3" xfId="5901"/>
    <cellStyle name="Normal 17 2 2 2 4 3 2" xfId="13415"/>
    <cellStyle name="Normal 17 2 2 2 4 3 2 2" xfId="29621"/>
    <cellStyle name="Normal 17 2 2 2 4 3 3" xfId="22107"/>
    <cellStyle name="Normal 17 2 2 2 4 4" xfId="9824"/>
    <cellStyle name="Normal 17 2 2 2 4 4 2" xfId="26030"/>
    <cellStyle name="Normal 17 2 2 2 4 5" xfId="18351"/>
    <cellStyle name="Normal 17 2 2 2 5" xfId="2550"/>
    <cellStyle name="Normal 17 2 2 2 5 2" xfId="6334"/>
    <cellStyle name="Normal 17 2 2 2 5 2 2" xfId="13846"/>
    <cellStyle name="Normal 17 2 2 2 5 2 2 2" xfId="30052"/>
    <cellStyle name="Normal 17 2 2 2 5 2 3" xfId="22540"/>
    <cellStyle name="Normal 17 2 2 2 5 3" xfId="10246"/>
    <cellStyle name="Normal 17 2 2 2 5 3 2" xfId="26452"/>
    <cellStyle name="Normal 17 2 2 2 5 4" xfId="18774"/>
    <cellStyle name="Normal 17 2 2 2 6" xfId="3426"/>
    <cellStyle name="Normal 17 2 2 2 6 2" xfId="7184"/>
    <cellStyle name="Normal 17 2 2 2 6 2 2" xfId="14694"/>
    <cellStyle name="Normal 17 2 2 2 6 2 2 2" xfId="30900"/>
    <cellStyle name="Normal 17 2 2 2 6 2 3" xfId="23390"/>
    <cellStyle name="Normal 17 2 2 2 6 3" xfId="11091"/>
    <cellStyle name="Normal 17 2 2 2 6 3 2" xfId="27297"/>
    <cellStyle name="Normal 17 2 2 2 6 4" xfId="19644"/>
    <cellStyle name="Normal 17 2 2 2 7" xfId="3950"/>
    <cellStyle name="Normal 17 2 2 2 7 2" xfId="7620"/>
    <cellStyle name="Normal 17 2 2 2 7 2 2" xfId="15127"/>
    <cellStyle name="Normal 17 2 2 2 7 2 2 2" xfId="31333"/>
    <cellStyle name="Normal 17 2 2 2 7 2 3" xfId="23826"/>
    <cellStyle name="Normal 17 2 2 2 7 3" xfId="11513"/>
    <cellStyle name="Normal 17 2 2 2 7 3 2" xfId="27719"/>
    <cellStyle name="Normal 17 2 2 2 7 4" xfId="20156"/>
    <cellStyle name="Normal 17 2 2 2 8" xfId="4375"/>
    <cellStyle name="Normal 17 2 2 2 8 2" xfId="8045"/>
    <cellStyle name="Normal 17 2 2 2 8 2 2" xfId="15552"/>
    <cellStyle name="Normal 17 2 2 2 8 2 2 2" xfId="31758"/>
    <cellStyle name="Normal 17 2 2 2 8 2 3" xfId="24251"/>
    <cellStyle name="Normal 17 2 2 2 8 3" xfId="11938"/>
    <cellStyle name="Normal 17 2 2 2 8 3 2" xfId="28144"/>
    <cellStyle name="Normal 17 2 2 2 8 4" xfId="20581"/>
    <cellStyle name="Normal 17 2 2 2 9" xfId="4799"/>
    <cellStyle name="Normal 17 2 2 2 9 2" xfId="8468"/>
    <cellStyle name="Normal 17 2 2 2 9 2 2" xfId="15975"/>
    <cellStyle name="Normal 17 2 2 2 9 2 2 2" xfId="32181"/>
    <cellStyle name="Normal 17 2 2 2 9 2 3" xfId="24674"/>
    <cellStyle name="Normal 17 2 2 2 9 3" xfId="12360"/>
    <cellStyle name="Normal 17 2 2 2 9 3 2" xfId="28566"/>
    <cellStyle name="Normal 17 2 2 2 9 4" xfId="21005"/>
    <cellStyle name="Normal 17 2 2 3" xfId="509"/>
    <cellStyle name="Normal 17 2 2 3 10" xfId="5308"/>
    <cellStyle name="Normal 17 2 2 3 10 2" xfId="12857"/>
    <cellStyle name="Normal 17 2 2 3 10 2 2" xfId="29063"/>
    <cellStyle name="Normal 17 2 2 3 10 3" xfId="21514"/>
    <cellStyle name="Normal 17 2 2 3 11" xfId="9423"/>
    <cellStyle name="Normal 17 2 2 3 11 2" xfId="25629"/>
    <cellStyle name="Normal 17 2 2 3 12" xfId="17940"/>
    <cellStyle name="Normal 17 2 2 3 2" xfId="580"/>
    <cellStyle name="Normal 17 2 2 3 2 10" xfId="9490"/>
    <cellStyle name="Normal 17 2 2 3 2 10 2" xfId="25696"/>
    <cellStyle name="Normal 17 2 2 3 2 11" xfId="18008"/>
    <cellStyle name="Normal 17 2 2 3 2 2" xfId="1957"/>
    <cellStyle name="Normal 17 2 2 3 2 2 10" xfId="18262"/>
    <cellStyle name="Normal 17 2 2 3 2 2 2" xfId="2463"/>
    <cellStyle name="Normal 17 2 2 3 2 2 2 2" xfId="3310"/>
    <cellStyle name="Normal 17 2 2 3 2 2 2 2 2" xfId="7092"/>
    <cellStyle name="Normal 17 2 2 3 2 2 2 2 2 2" xfId="14603"/>
    <cellStyle name="Normal 17 2 2 3 2 2 2 2 2 2 2" xfId="30809"/>
    <cellStyle name="Normal 17 2 2 3 2 2 2 2 2 3" xfId="23298"/>
    <cellStyle name="Normal 17 2 2 3 2 2 2 2 3" xfId="11003"/>
    <cellStyle name="Normal 17 2 2 3 2 2 2 2 3 2" xfId="27209"/>
    <cellStyle name="Normal 17 2 2 3 2 2 2 2 4" xfId="19532"/>
    <cellStyle name="Normal 17 2 2 3 2 2 2 3" xfId="6247"/>
    <cellStyle name="Normal 17 2 2 3 2 2 2 3 2" xfId="13759"/>
    <cellStyle name="Normal 17 2 2 3 2 2 2 3 2 2" xfId="29965"/>
    <cellStyle name="Normal 17 2 2 3 2 2 2 3 3" xfId="22453"/>
    <cellStyle name="Normal 17 2 2 3 2 2 2 4" xfId="10159"/>
    <cellStyle name="Normal 17 2 2 3 2 2 2 4 2" xfId="26365"/>
    <cellStyle name="Normal 17 2 2 3 2 2 2 5" xfId="18687"/>
    <cellStyle name="Normal 17 2 2 3 2 2 3" xfId="2885"/>
    <cellStyle name="Normal 17 2 2 3 2 2 3 2" xfId="6669"/>
    <cellStyle name="Normal 17 2 2 3 2 2 3 2 2" xfId="14181"/>
    <cellStyle name="Normal 17 2 2 3 2 2 3 2 2 2" xfId="30387"/>
    <cellStyle name="Normal 17 2 2 3 2 2 3 2 3" xfId="22875"/>
    <cellStyle name="Normal 17 2 2 3 2 2 3 3" xfId="10581"/>
    <cellStyle name="Normal 17 2 2 3 2 2 3 3 2" xfId="26787"/>
    <cellStyle name="Normal 17 2 2 3 2 2 3 4" xfId="19109"/>
    <cellStyle name="Normal 17 2 2 3 2 2 4" xfId="3816"/>
    <cellStyle name="Normal 17 2 2 3 2 2 4 2" xfId="7526"/>
    <cellStyle name="Normal 17 2 2 3 2 2 4 2 2" xfId="15035"/>
    <cellStyle name="Normal 17 2 2 3 2 2 4 2 2 2" xfId="31241"/>
    <cellStyle name="Normal 17 2 2 3 2 2 4 2 3" xfId="23732"/>
    <cellStyle name="Normal 17 2 2 3 2 2 4 3" xfId="11426"/>
    <cellStyle name="Normal 17 2 2 3 2 2 4 3 2" xfId="27632"/>
    <cellStyle name="Normal 17 2 2 3 2 2 4 4" xfId="20027"/>
    <cellStyle name="Normal 17 2 2 3 2 2 5" xfId="4285"/>
    <cellStyle name="Normal 17 2 2 3 2 2 5 2" xfId="7955"/>
    <cellStyle name="Normal 17 2 2 3 2 2 5 2 2" xfId="15462"/>
    <cellStyle name="Normal 17 2 2 3 2 2 5 2 2 2" xfId="31668"/>
    <cellStyle name="Normal 17 2 2 3 2 2 5 2 3" xfId="24161"/>
    <cellStyle name="Normal 17 2 2 3 2 2 5 3" xfId="11848"/>
    <cellStyle name="Normal 17 2 2 3 2 2 5 3 2" xfId="28054"/>
    <cellStyle name="Normal 17 2 2 3 2 2 5 4" xfId="20491"/>
    <cellStyle name="Normal 17 2 2 3 2 2 6" xfId="4710"/>
    <cellStyle name="Normal 17 2 2 3 2 2 6 2" xfId="8380"/>
    <cellStyle name="Normal 17 2 2 3 2 2 6 2 2" xfId="15887"/>
    <cellStyle name="Normal 17 2 2 3 2 2 6 2 2 2" xfId="32093"/>
    <cellStyle name="Normal 17 2 2 3 2 2 6 2 3" xfId="24586"/>
    <cellStyle name="Normal 17 2 2 3 2 2 6 3" xfId="12273"/>
    <cellStyle name="Normal 17 2 2 3 2 2 6 3 2" xfId="28479"/>
    <cellStyle name="Normal 17 2 2 3 2 2 6 4" xfId="20916"/>
    <cellStyle name="Normal 17 2 2 3 2 2 7" xfId="5138"/>
    <cellStyle name="Normal 17 2 2 3 2 2 7 2" xfId="8803"/>
    <cellStyle name="Normal 17 2 2 3 2 2 7 2 2" xfId="16310"/>
    <cellStyle name="Normal 17 2 2 3 2 2 7 2 2 2" xfId="32516"/>
    <cellStyle name="Normal 17 2 2 3 2 2 7 2 3" xfId="25009"/>
    <cellStyle name="Normal 17 2 2 3 2 2 7 3" xfId="12695"/>
    <cellStyle name="Normal 17 2 2 3 2 2 7 3 2" xfId="28901"/>
    <cellStyle name="Normal 17 2 2 3 2 2 7 4" xfId="21344"/>
    <cellStyle name="Normal 17 2 2 3 2 2 8" xfId="5809"/>
    <cellStyle name="Normal 17 2 2 3 2 2 8 2" xfId="13324"/>
    <cellStyle name="Normal 17 2 2 3 2 2 8 2 2" xfId="29530"/>
    <cellStyle name="Normal 17 2 2 3 2 2 8 3" xfId="22015"/>
    <cellStyle name="Normal 17 2 2 3 2 2 9" xfId="9736"/>
    <cellStyle name="Normal 17 2 2 3 2 2 9 2" xfId="25942"/>
    <cellStyle name="Normal 17 2 2 3 2 3" xfId="2151"/>
    <cellStyle name="Normal 17 2 2 3 2 3 2" xfId="3064"/>
    <cellStyle name="Normal 17 2 2 3 2 3 2 2" xfId="6846"/>
    <cellStyle name="Normal 17 2 2 3 2 3 2 2 2" xfId="14357"/>
    <cellStyle name="Normal 17 2 2 3 2 3 2 2 2 2" xfId="30563"/>
    <cellStyle name="Normal 17 2 2 3 2 3 2 2 3" xfId="23052"/>
    <cellStyle name="Normal 17 2 2 3 2 3 2 3" xfId="10757"/>
    <cellStyle name="Normal 17 2 2 3 2 3 2 3 2" xfId="26963"/>
    <cellStyle name="Normal 17 2 2 3 2 3 2 4" xfId="19286"/>
    <cellStyle name="Normal 17 2 2 3 2 3 3" xfId="5990"/>
    <cellStyle name="Normal 17 2 2 3 2 3 3 2" xfId="13504"/>
    <cellStyle name="Normal 17 2 2 3 2 3 3 2 2" xfId="29710"/>
    <cellStyle name="Normal 17 2 2 3 2 3 3 3" xfId="22196"/>
    <cellStyle name="Normal 17 2 2 3 2 3 4" xfId="9913"/>
    <cellStyle name="Normal 17 2 2 3 2 3 4 2" xfId="26119"/>
    <cellStyle name="Normal 17 2 2 3 2 3 5" xfId="18440"/>
    <cellStyle name="Normal 17 2 2 3 2 4" xfId="2639"/>
    <cellStyle name="Normal 17 2 2 3 2 4 2" xfId="6423"/>
    <cellStyle name="Normal 17 2 2 3 2 4 2 2" xfId="13935"/>
    <cellStyle name="Normal 17 2 2 3 2 4 2 2 2" xfId="30141"/>
    <cellStyle name="Normal 17 2 2 3 2 4 2 3" xfId="22629"/>
    <cellStyle name="Normal 17 2 2 3 2 4 3" xfId="10335"/>
    <cellStyle name="Normal 17 2 2 3 2 4 3 2" xfId="26541"/>
    <cellStyle name="Normal 17 2 2 3 2 4 4" xfId="18863"/>
    <cellStyle name="Normal 17 2 2 3 2 5" xfId="3515"/>
    <cellStyle name="Normal 17 2 2 3 2 5 2" xfId="7273"/>
    <cellStyle name="Normal 17 2 2 3 2 5 2 2" xfId="14783"/>
    <cellStyle name="Normal 17 2 2 3 2 5 2 2 2" xfId="30989"/>
    <cellStyle name="Normal 17 2 2 3 2 5 2 3" xfId="23479"/>
    <cellStyle name="Normal 17 2 2 3 2 5 3" xfId="11180"/>
    <cellStyle name="Normal 17 2 2 3 2 5 3 2" xfId="27386"/>
    <cellStyle name="Normal 17 2 2 3 2 5 4" xfId="19733"/>
    <cellStyle name="Normal 17 2 2 3 2 6" xfId="4039"/>
    <cellStyle name="Normal 17 2 2 3 2 6 2" xfId="7709"/>
    <cellStyle name="Normal 17 2 2 3 2 6 2 2" xfId="15216"/>
    <cellStyle name="Normal 17 2 2 3 2 6 2 2 2" xfId="31422"/>
    <cellStyle name="Normal 17 2 2 3 2 6 2 3" xfId="23915"/>
    <cellStyle name="Normal 17 2 2 3 2 6 3" xfId="11602"/>
    <cellStyle name="Normal 17 2 2 3 2 6 3 2" xfId="27808"/>
    <cellStyle name="Normal 17 2 2 3 2 6 4" xfId="20245"/>
    <cellStyle name="Normal 17 2 2 3 2 7" xfId="4464"/>
    <cellStyle name="Normal 17 2 2 3 2 7 2" xfId="8134"/>
    <cellStyle name="Normal 17 2 2 3 2 7 2 2" xfId="15641"/>
    <cellStyle name="Normal 17 2 2 3 2 7 2 2 2" xfId="31847"/>
    <cellStyle name="Normal 17 2 2 3 2 7 2 3" xfId="24340"/>
    <cellStyle name="Normal 17 2 2 3 2 7 3" xfId="12027"/>
    <cellStyle name="Normal 17 2 2 3 2 7 3 2" xfId="28233"/>
    <cellStyle name="Normal 17 2 2 3 2 7 4" xfId="20670"/>
    <cellStyle name="Normal 17 2 2 3 2 8" xfId="4889"/>
    <cellStyle name="Normal 17 2 2 3 2 8 2" xfId="8557"/>
    <cellStyle name="Normal 17 2 2 3 2 8 2 2" xfId="16064"/>
    <cellStyle name="Normal 17 2 2 3 2 8 2 2 2" xfId="32270"/>
    <cellStyle name="Normal 17 2 2 3 2 8 2 3" xfId="24763"/>
    <cellStyle name="Normal 17 2 2 3 2 8 3" xfId="12449"/>
    <cellStyle name="Normal 17 2 2 3 2 8 3 2" xfId="28655"/>
    <cellStyle name="Normal 17 2 2 3 2 8 4" xfId="21095"/>
    <cellStyle name="Normal 17 2 2 3 2 9" xfId="5375"/>
    <cellStyle name="Normal 17 2 2 3 2 9 2" xfId="12924"/>
    <cellStyle name="Normal 17 2 2 3 2 9 2 2" xfId="29130"/>
    <cellStyle name="Normal 17 2 2 3 2 9 3" xfId="21581"/>
    <cellStyle name="Normal 17 2 2 3 3" xfId="1958"/>
    <cellStyle name="Normal 17 2 2 3 3 10" xfId="18263"/>
    <cellStyle name="Normal 17 2 2 3 3 2" xfId="2464"/>
    <cellStyle name="Normal 17 2 2 3 3 2 2" xfId="3311"/>
    <cellStyle name="Normal 17 2 2 3 3 2 2 2" xfId="7093"/>
    <cellStyle name="Normal 17 2 2 3 3 2 2 2 2" xfId="14604"/>
    <cellStyle name="Normal 17 2 2 3 3 2 2 2 2 2" xfId="30810"/>
    <cellStyle name="Normal 17 2 2 3 3 2 2 2 3" xfId="23299"/>
    <cellStyle name="Normal 17 2 2 3 3 2 2 3" xfId="11004"/>
    <cellStyle name="Normal 17 2 2 3 3 2 2 3 2" xfId="27210"/>
    <cellStyle name="Normal 17 2 2 3 3 2 2 4" xfId="19533"/>
    <cellStyle name="Normal 17 2 2 3 3 2 3" xfId="6248"/>
    <cellStyle name="Normal 17 2 2 3 3 2 3 2" xfId="13760"/>
    <cellStyle name="Normal 17 2 2 3 3 2 3 2 2" xfId="29966"/>
    <cellStyle name="Normal 17 2 2 3 3 2 3 3" xfId="22454"/>
    <cellStyle name="Normal 17 2 2 3 3 2 4" xfId="10160"/>
    <cellStyle name="Normal 17 2 2 3 3 2 4 2" xfId="26366"/>
    <cellStyle name="Normal 17 2 2 3 3 2 5" xfId="18688"/>
    <cellStyle name="Normal 17 2 2 3 3 3" xfId="2886"/>
    <cellStyle name="Normal 17 2 2 3 3 3 2" xfId="6670"/>
    <cellStyle name="Normal 17 2 2 3 3 3 2 2" xfId="14182"/>
    <cellStyle name="Normal 17 2 2 3 3 3 2 2 2" xfId="30388"/>
    <cellStyle name="Normal 17 2 2 3 3 3 2 3" xfId="22876"/>
    <cellStyle name="Normal 17 2 2 3 3 3 3" xfId="10582"/>
    <cellStyle name="Normal 17 2 2 3 3 3 3 2" xfId="26788"/>
    <cellStyle name="Normal 17 2 2 3 3 3 4" xfId="19110"/>
    <cellStyle name="Normal 17 2 2 3 3 4" xfId="3817"/>
    <cellStyle name="Normal 17 2 2 3 3 4 2" xfId="7527"/>
    <cellStyle name="Normal 17 2 2 3 3 4 2 2" xfId="15036"/>
    <cellStyle name="Normal 17 2 2 3 3 4 2 2 2" xfId="31242"/>
    <cellStyle name="Normal 17 2 2 3 3 4 2 3" xfId="23733"/>
    <cellStyle name="Normal 17 2 2 3 3 4 3" xfId="11427"/>
    <cellStyle name="Normal 17 2 2 3 3 4 3 2" xfId="27633"/>
    <cellStyle name="Normal 17 2 2 3 3 4 4" xfId="20028"/>
    <cellStyle name="Normal 17 2 2 3 3 5" xfId="4286"/>
    <cellStyle name="Normal 17 2 2 3 3 5 2" xfId="7956"/>
    <cellStyle name="Normal 17 2 2 3 3 5 2 2" xfId="15463"/>
    <cellStyle name="Normal 17 2 2 3 3 5 2 2 2" xfId="31669"/>
    <cellStyle name="Normal 17 2 2 3 3 5 2 3" xfId="24162"/>
    <cellStyle name="Normal 17 2 2 3 3 5 3" xfId="11849"/>
    <cellStyle name="Normal 17 2 2 3 3 5 3 2" xfId="28055"/>
    <cellStyle name="Normal 17 2 2 3 3 5 4" xfId="20492"/>
    <cellStyle name="Normal 17 2 2 3 3 6" xfId="4711"/>
    <cellStyle name="Normal 17 2 2 3 3 6 2" xfId="8381"/>
    <cellStyle name="Normal 17 2 2 3 3 6 2 2" xfId="15888"/>
    <cellStyle name="Normal 17 2 2 3 3 6 2 2 2" xfId="32094"/>
    <cellStyle name="Normal 17 2 2 3 3 6 2 3" xfId="24587"/>
    <cellStyle name="Normal 17 2 2 3 3 6 3" xfId="12274"/>
    <cellStyle name="Normal 17 2 2 3 3 6 3 2" xfId="28480"/>
    <cellStyle name="Normal 17 2 2 3 3 6 4" xfId="20917"/>
    <cellStyle name="Normal 17 2 2 3 3 7" xfId="5139"/>
    <cellStyle name="Normal 17 2 2 3 3 7 2" xfId="8804"/>
    <cellStyle name="Normal 17 2 2 3 3 7 2 2" xfId="16311"/>
    <cellStyle name="Normal 17 2 2 3 3 7 2 2 2" xfId="32517"/>
    <cellStyle name="Normal 17 2 2 3 3 7 2 3" xfId="25010"/>
    <cellStyle name="Normal 17 2 2 3 3 7 3" xfId="12696"/>
    <cellStyle name="Normal 17 2 2 3 3 7 3 2" xfId="28902"/>
    <cellStyle name="Normal 17 2 2 3 3 7 4" xfId="21345"/>
    <cellStyle name="Normal 17 2 2 3 3 8" xfId="5810"/>
    <cellStyle name="Normal 17 2 2 3 3 8 2" xfId="13325"/>
    <cellStyle name="Normal 17 2 2 3 3 8 2 2" xfId="29531"/>
    <cellStyle name="Normal 17 2 2 3 3 8 3" xfId="22016"/>
    <cellStyle name="Normal 17 2 2 3 3 9" xfId="9737"/>
    <cellStyle name="Normal 17 2 2 3 3 9 2" xfId="25943"/>
    <cellStyle name="Normal 17 2 2 3 4" xfId="2084"/>
    <cellStyle name="Normal 17 2 2 3 4 2" xfId="2997"/>
    <cellStyle name="Normal 17 2 2 3 4 2 2" xfId="6779"/>
    <cellStyle name="Normal 17 2 2 3 4 2 2 2" xfId="14290"/>
    <cellStyle name="Normal 17 2 2 3 4 2 2 2 2" xfId="30496"/>
    <cellStyle name="Normal 17 2 2 3 4 2 2 3" xfId="22985"/>
    <cellStyle name="Normal 17 2 2 3 4 2 3" xfId="10690"/>
    <cellStyle name="Normal 17 2 2 3 4 2 3 2" xfId="26896"/>
    <cellStyle name="Normal 17 2 2 3 4 2 4" xfId="19219"/>
    <cellStyle name="Normal 17 2 2 3 4 3" xfId="5923"/>
    <cellStyle name="Normal 17 2 2 3 4 3 2" xfId="13437"/>
    <cellStyle name="Normal 17 2 2 3 4 3 2 2" xfId="29643"/>
    <cellStyle name="Normal 17 2 2 3 4 3 3" xfId="22129"/>
    <cellStyle name="Normal 17 2 2 3 4 4" xfId="9846"/>
    <cellStyle name="Normal 17 2 2 3 4 4 2" xfId="26052"/>
    <cellStyle name="Normal 17 2 2 3 4 5" xfId="18373"/>
    <cellStyle name="Normal 17 2 2 3 5" xfId="2572"/>
    <cellStyle name="Normal 17 2 2 3 5 2" xfId="6356"/>
    <cellStyle name="Normal 17 2 2 3 5 2 2" xfId="13868"/>
    <cellStyle name="Normal 17 2 2 3 5 2 2 2" xfId="30074"/>
    <cellStyle name="Normal 17 2 2 3 5 2 3" xfId="22562"/>
    <cellStyle name="Normal 17 2 2 3 5 3" xfId="10268"/>
    <cellStyle name="Normal 17 2 2 3 5 3 2" xfId="26474"/>
    <cellStyle name="Normal 17 2 2 3 5 4" xfId="18796"/>
    <cellStyle name="Normal 17 2 2 3 6" xfId="3448"/>
    <cellStyle name="Normal 17 2 2 3 6 2" xfId="7206"/>
    <cellStyle name="Normal 17 2 2 3 6 2 2" xfId="14716"/>
    <cellStyle name="Normal 17 2 2 3 6 2 2 2" xfId="30922"/>
    <cellStyle name="Normal 17 2 2 3 6 2 3" xfId="23412"/>
    <cellStyle name="Normal 17 2 2 3 6 3" xfId="11113"/>
    <cellStyle name="Normal 17 2 2 3 6 3 2" xfId="27319"/>
    <cellStyle name="Normal 17 2 2 3 6 4" xfId="19666"/>
    <cellStyle name="Normal 17 2 2 3 7" xfId="3972"/>
    <cellStyle name="Normal 17 2 2 3 7 2" xfId="7642"/>
    <cellStyle name="Normal 17 2 2 3 7 2 2" xfId="15149"/>
    <cellStyle name="Normal 17 2 2 3 7 2 2 2" xfId="31355"/>
    <cellStyle name="Normal 17 2 2 3 7 2 3" xfId="23848"/>
    <cellStyle name="Normal 17 2 2 3 7 3" xfId="11535"/>
    <cellStyle name="Normal 17 2 2 3 7 3 2" xfId="27741"/>
    <cellStyle name="Normal 17 2 2 3 7 4" xfId="20178"/>
    <cellStyle name="Normal 17 2 2 3 8" xfId="4397"/>
    <cellStyle name="Normal 17 2 2 3 8 2" xfId="8067"/>
    <cellStyle name="Normal 17 2 2 3 8 2 2" xfId="15574"/>
    <cellStyle name="Normal 17 2 2 3 8 2 2 2" xfId="31780"/>
    <cellStyle name="Normal 17 2 2 3 8 2 3" xfId="24273"/>
    <cellStyle name="Normal 17 2 2 3 8 3" xfId="11960"/>
    <cellStyle name="Normal 17 2 2 3 8 3 2" xfId="28166"/>
    <cellStyle name="Normal 17 2 2 3 8 4" xfId="20603"/>
    <cellStyle name="Normal 17 2 2 3 9" xfId="4821"/>
    <cellStyle name="Normal 17 2 2 3 9 2" xfId="8490"/>
    <cellStyle name="Normal 17 2 2 3 9 2 2" xfId="15997"/>
    <cellStyle name="Normal 17 2 2 3 9 2 2 2" xfId="32203"/>
    <cellStyle name="Normal 17 2 2 3 9 2 3" xfId="24696"/>
    <cellStyle name="Normal 17 2 2 3 9 3" xfId="12382"/>
    <cellStyle name="Normal 17 2 2 3 9 3 2" xfId="28588"/>
    <cellStyle name="Normal 17 2 2 3 9 4" xfId="21027"/>
    <cellStyle name="Normal 17 2 2 4" xfId="536"/>
    <cellStyle name="Normal 17 2 2 4 10" xfId="9446"/>
    <cellStyle name="Normal 17 2 2 4 10 2" xfId="25652"/>
    <cellStyle name="Normal 17 2 2 4 11" xfId="17964"/>
    <cellStyle name="Normal 17 2 2 4 2" xfId="1959"/>
    <cellStyle name="Normal 17 2 2 4 2 10" xfId="18264"/>
    <cellStyle name="Normal 17 2 2 4 2 2" xfId="2465"/>
    <cellStyle name="Normal 17 2 2 4 2 2 2" xfId="3312"/>
    <cellStyle name="Normal 17 2 2 4 2 2 2 2" xfId="7094"/>
    <cellStyle name="Normal 17 2 2 4 2 2 2 2 2" xfId="14605"/>
    <cellStyle name="Normal 17 2 2 4 2 2 2 2 2 2" xfId="30811"/>
    <cellStyle name="Normal 17 2 2 4 2 2 2 2 3" xfId="23300"/>
    <cellStyle name="Normal 17 2 2 4 2 2 2 3" xfId="11005"/>
    <cellStyle name="Normal 17 2 2 4 2 2 2 3 2" xfId="27211"/>
    <cellStyle name="Normal 17 2 2 4 2 2 2 4" xfId="19534"/>
    <cellStyle name="Normal 17 2 2 4 2 2 3" xfId="6249"/>
    <cellStyle name="Normal 17 2 2 4 2 2 3 2" xfId="13761"/>
    <cellStyle name="Normal 17 2 2 4 2 2 3 2 2" xfId="29967"/>
    <cellStyle name="Normal 17 2 2 4 2 2 3 3" xfId="22455"/>
    <cellStyle name="Normal 17 2 2 4 2 2 4" xfId="10161"/>
    <cellStyle name="Normal 17 2 2 4 2 2 4 2" xfId="26367"/>
    <cellStyle name="Normal 17 2 2 4 2 2 5" xfId="18689"/>
    <cellStyle name="Normal 17 2 2 4 2 3" xfId="2887"/>
    <cellStyle name="Normal 17 2 2 4 2 3 2" xfId="6671"/>
    <cellStyle name="Normal 17 2 2 4 2 3 2 2" xfId="14183"/>
    <cellStyle name="Normal 17 2 2 4 2 3 2 2 2" xfId="30389"/>
    <cellStyle name="Normal 17 2 2 4 2 3 2 3" xfId="22877"/>
    <cellStyle name="Normal 17 2 2 4 2 3 3" xfId="10583"/>
    <cellStyle name="Normal 17 2 2 4 2 3 3 2" xfId="26789"/>
    <cellStyle name="Normal 17 2 2 4 2 3 4" xfId="19111"/>
    <cellStyle name="Normal 17 2 2 4 2 4" xfId="3818"/>
    <cellStyle name="Normal 17 2 2 4 2 4 2" xfId="7528"/>
    <cellStyle name="Normal 17 2 2 4 2 4 2 2" xfId="15037"/>
    <cellStyle name="Normal 17 2 2 4 2 4 2 2 2" xfId="31243"/>
    <cellStyle name="Normal 17 2 2 4 2 4 2 3" xfId="23734"/>
    <cellStyle name="Normal 17 2 2 4 2 4 3" xfId="11428"/>
    <cellStyle name="Normal 17 2 2 4 2 4 3 2" xfId="27634"/>
    <cellStyle name="Normal 17 2 2 4 2 4 4" xfId="20029"/>
    <cellStyle name="Normal 17 2 2 4 2 5" xfId="4287"/>
    <cellStyle name="Normal 17 2 2 4 2 5 2" xfId="7957"/>
    <cellStyle name="Normal 17 2 2 4 2 5 2 2" xfId="15464"/>
    <cellStyle name="Normal 17 2 2 4 2 5 2 2 2" xfId="31670"/>
    <cellStyle name="Normal 17 2 2 4 2 5 2 3" xfId="24163"/>
    <cellStyle name="Normal 17 2 2 4 2 5 3" xfId="11850"/>
    <cellStyle name="Normal 17 2 2 4 2 5 3 2" xfId="28056"/>
    <cellStyle name="Normal 17 2 2 4 2 5 4" xfId="20493"/>
    <cellStyle name="Normal 17 2 2 4 2 6" xfId="4712"/>
    <cellStyle name="Normal 17 2 2 4 2 6 2" xfId="8382"/>
    <cellStyle name="Normal 17 2 2 4 2 6 2 2" xfId="15889"/>
    <cellStyle name="Normal 17 2 2 4 2 6 2 2 2" xfId="32095"/>
    <cellStyle name="Normal 17 2 2 4 2 6 2 3" xfId="24588"/>
    <cellStyle name="Normal 17 2 2 4 2 6 3" xfId="12275"/>
    <cellStyle name="Normal 17 2 2 4 2 6 3 2" xfId="28481"/>
    <cellStyle name="Normal 17 2 2 4 2 6 4" xfId="20918"/>
    <cellStyle name="Normal 17 2 2 4 2 7" xfId="5140"/>
    <cellStyle name="Normal 17 2 2 4 2 7 2" xfId="8805"/>
    <cellStyle name="Normal 17 2 2 4 2 7 2 2" xfId="16312"/>
    <cellStyle name="Normal 17 2 2 4 2 7 2 2 2" xfId="32518"/>
    <cellStyle name="Normal 17 2 2 4 2 7 2 3" xfId="25011"/>
    <cellStyle name="Normal 17 2 2 4 2 7 3" xfId="12697"/>
    <cellStyle name="Normal 17 2 2 4 2 7 3 2" xfId="28903"/>
    <cellStyle name="Normal 17 2 2 4 2 7 4" xfId="21346"/>
    <cellStyle name="Normal 17 2 2 4 2 8" xfId="5811"/>
    <cellStyle name="Normal 17 2 2 4 2 8 2" xfId="13326"/>
    <cellStyle name="Normal 17 2 2 4 2 8 2 2" xfId="29532"/>
    <cellStyle name="Normal 17 2 2 4 2 8 3" xfId="22017"/>
    <cellStyle name="Normal 17 2 2 4 2 9" xfId="9738"/>
    <cellStyle name="Normal 17 2 2 4 2 9 2" xfId="25944"/>
    <cellStyle name="Normal 17 2 2 4 3" xfId="2107"/>
    <cellStyle name="Normal 17 2 2 4 3 2" xfId="3020"/>
    <cellStyle name="Normal 17 2 2 4 3 2 2" xfId="6802"/>
    <cellStyle name="Normal 17 2 2 4 3 2 2 2" xfId="14313"/>
    <cellStyle name="Normal 17 2 2 4 3 2 2 2 2" xfId="30519"/>
    <cellStyle name="Normal 17 2 2 4 3 2 2 3" xfId="23008"/>
    <cellStyle name="Normal 17 2 2 4 3 2 3" xfId="10713"/>
    <cellStyle name="Normal 17 2 2 4 3 2 3 2" xfId="26919"/>
    <cellStyle name="Normal 17 2 2 4 3 2 4" xfId="19242"/>
    <cellStyle name="Normal 17 2 2 4 3 3" xfId="5946"/>
    <cellStyle name="Normal 17 2 2 4 3 3 2" xfId="13460"/>
    <cellStyle name="Normal 17 2 2 4 3 3 2 2" xfId="29666"/>
    <cellStyle name="Normal 17 2 2 4 3 3 3" xfId="22152"/>
    <cellStyle name="Normal 17 2 2 4 3 4" xfId="9869"/>
    <cellStyle name="Normal 17 2 2 4 3 4 2" xfId="26075"/>
    <cellStyle name="Normal 17 2 2 4 3 5" xfId="18396"/>
    <cellStyle name="Normal 17 2 2 4 4" xfId="2595"/>
    <cellStyle name="Normal 17 2 2 4 4 2" xfId="6379"/>
    <cellStyle name="Normal 17 2 2 4 4 2 2" xfId="13891"/>
    <cellStyle name="Normal 17 2 2 4 4 2 2 2" xfId="30097"/>
    <cellStyle name="Normal 17 2 2 4 4 2 3" xfId="22585"/>
    <cellStyle name="Normal 17 2 2 4 4 3" xfId="10291"/>
    <cellStyle name="Normal 17 2 2 4 4 3 2" xfId="26497"/>
    <cellStyle name="Normal 17 2 2 4 4 4" xfId="18819"/>
    <cellStyle name="Normal 17 2 2 4 5" xfId="3471"/>
    <cellStyle name="Normal 17 2 2 4 5 2" xfId="7229"/>
    <cellStyle name="Normal 17 2 2 4 5 2 2" xfId="14739"/>
    <cellStyle name="Normal 17 2 2 4 5 2 2 2" xfId="30945"/>
    <cellStyle name="Normal 17 2 2 4 5 2 3" xfId="23435"/>
    <cellStyle name="Normal 17 2 2 4 5 3" xfId="11136"/>
    <cellStyle name="Normal 17 2 2 4 5 3 2" xfId="27342"/>
    <cellStyle name="Normal 17 2 2 4 5 4" xfId="19689"/>
    <cellStyle name="Normal 17 2 2 4 6" xfId="3995"/>
    <cellStyle name="Normal 17 2 2 4 6 2" xfId="7665"/>
    <cellStyle name="Normal 17 2 2 4 6 2 2" xfId="15172"/>
    <cellStyle name="Normal 17 2 2 4 6 2 2 2" xfId="31378"/>
    <cellStyle name="Normal 17 2 2 4 6 2 3" xfId="23871"/>
    <cellStyle name="Normal 17 2 2 4 6 3" xfId="11558"/>
    <cellStyle name="Normal 17 2 2 4 6 3 2" xfId="27764"/>
    <cellStyle name="Normal 17 2 2 4 6 4" xfId="20201"/>
    <cellStyle name="Normal 17 2 2 4 7" xfId="4420"/>
    <cellStyle name="Normal 17 2 2 4 7 2" xfId="8090"/>
    <cellStyle name="Normal 17 2 2 4 7 2 2" xfId="15597"/>
    <cellStyle name="Normal 17 2 2 4 7 2 2 2" xfId="31803"/>
    <cellStyle name="Normal 17 2 2 4 7 2 3" xfId="24296"/>
    <cellStyle name="Normal 17 2 2 4 7 3" xfId="11983"/>
    <cellStyle name="Normal 17 2 2 4 7 3 2" xfId="28189"/>
    <cellStyle name="Normal 17 2 2 4 7 4" xfId="20626"/>
    <cellStyle name="Normal 17 2 2 4 8" xfId="4845"/>
    <cellStyle name="Normal 17 2 2 4 8 2" xfId="8513"/>
    <cellStyle name="Normal 17 2 2 4 8 2 2" xfId="16020"/>
    <cellStyle name="Normal 17 2 2 4 8 2 2 2" xfId="32226"/>
    <cellStyle name="Normal 17 2 2 4 8 2 3" xfId="24719"/>
    <cellStyle name="Normal 17 2 2 4 8 3" xfId="12405"/>
    <cellStyle name="Normal 17 2 2 4 8 3 2" xfId="28611"/>
    <cellStyle name="Normal 17 2 2 4 8 4" xfId="21051"/>
    <cellStyle name="Normal 17 2 2 4 9" xfId="5331"/>
    <cellStyle name="Normal 17 2 2 4 9 2" xfId="12880"/>
    <cellStyle name="Normal 17 2 2 4 9 2 2" xfId="29086"/>
    <cellStyle name="Normal 17 2 2 4 9 3" xfId="21537"/>
    <cellStyle name="Normal 17 2 2 5" xfId="1960"/>
    <cellStyle name="Normal 17 2 2 5 10" xfId="18265"/>
    <cellStyle name="Normal 17 2 2 5 2" xfId="2466"/>
    <cellStyle name="Normal 17 2 2 5 2 2" xfId="3313"/>
    <cellStyle name="Normal 17 2 2 5 2 2 2" xfId="7095"/>
    <cellStyle name="Normal 17 2 2 5 2 2 2 2" xfId="14606"/>
    <cellStyle name="Normal 17 2 2 5 2 2 2 2 2" xfId="30812"/>
    <cellStyle name="Normal 17 2 2 5 2 2 2 3" xfId="23301"/>
    <cellStyle name="Normal 17 2 2 5 2 2 3" xfId="11006"/>
    <cellStyle name="Normal 17 2 2 5 2 2 3 2" xfId="27212"/>
    <cellStyle name="Normal 17 2 2 5 2 2 4" xfId="19535"/>
    <cellStyle name="Normal 17 2 2 5 2 3" xfId="6250"/>
    <cellStyle name="Normal 17 2 2 5 2 3 2" xfId="13762"/>
    <cellStyle name="Normal 17 2 2 5 2 3 2 2" xfId="29968"/>
    <cellStyle name="Normal 17 2 2 5 2 3 3" xfId="22456"/>
    <cellStyle name="Normal 17 2 2 5 2 4" xfId="10162"/>
    <cellStyle name="Normal 17 2 2 5 2 4 2" xfId="26368"/>
    <cellStyle name="Normal 17 2 2 5 2 5" xfId="18690"/>
    <cellStyle name="Normal 17 2 2 5 3" xfId="2888"/>
    <cellStyle name="Normal 17 2 2 5 3 2" xfId="6672"/>
    <cellStyle name="Normal 17 2 2 5 3 2 2" xfId="14184"/>
    <cellStyle name="Normal 17 2 2 5 3 2 2 2" xfId="30390"/>
    <cellStyle name="Normal 17 2 2 5 3 2 3" xfId="22878"/>
    <cellStyle name="Normal 17 2 2 5 3 3" xfId="10584"/>
    <cellStyle name="Normal 17 2 2 5 3 3 2" xfId="26790"/>
    <cellStyle name="Normal 17 2 2 5 3 4" xfId="19112"/>
    <cellStyle name="Normal 17 2 2 5 4" xfId="3819"/>
    <cellStyle name="Normal 17 2 2 5 4 2" xfId="7529"/>
    <cellStyle name="Normal 17 2 2 5 4 2 2" xfId="15038"/>
    <cellStyle name="Normal 17 2 2 5 4 2 2 2" xfId="31244"/>
    <cellStyle name="Normal 17 2 2 5 4 2 3" xfId="23735"/>
    <cellStyle name="Normal 17 2 2 5 4 3" xfId="11429"/>
    <cellStyle name="Normal 17 2 2 5 4 3 2" xfId="27635"/>
    <cellStyle name="Normal 17 2 2 5 4 4" xfId="20030"/>
    <cellStyle name="Normal 17 2 2 5 5" xfId="4288"/>
    <cellStyle name="Normal 17 2 2 5 5 2" xfId="7958"/>
    <cellStyle name="Normal 17 2 2 5 5 2 2" xfId="15465"/>
    <cellStyle name="Normal 17 2 2 5 5 2 2 2" xfId="31671"/>
    <cellStyle name="Normal 17 2 2 5 5 2 3" xfId="24164"/>
    <cellStyle name="Normal 17 2 2 5 5 3" xfId="11851"/>
    <cellStyle name="Normal 17 2 2 5 5 3 2" xfId="28057"/>
    <cellStyle name="Normal 17 2 2 5 5 4" xfId="20494"/>
    <cellStyle name="Normal 17 2 2 5 6" xfId="4713"/>
    <cellStyle name="Normal 17 2 2 5 6 2" xfId="8383"/>
    <cellStyle name="Normal 17 2 2 5 6 2 2" xfId="15890"/>
    <cellStyle name="Normal 17 2 2 5 6 2 2 2" xfId="32096"/>
    <cellStyle name="Normal 17 2 2 5 6 2 3" xfId="24589"/>
    <cellStyle name="Normal 17 2 2 5 6 3" xfId="12276"/>
    <cellStyle name="Normal 17 2 2 5 6 3 2" xfId="28482"/>
    <cellStyle name="Normal 17 2 2 5 6 4" xfId="20919"/>
    <cellStyle name="Normal 17 2 2 5 7" xfId="5141"/>
    <cellStyle name="Normal 17 2 2 5 7 2" xfId="8806"/>
    <cellStyle name="Normal 17 2 2 5 7 2 2" xfId="16313"/>
    <cellStyle name="Normal 17 2 2 5 7 2 2 2" xfId="32519"/>
    <cellStyle name="Normal 17 2 2 5 7 2 3" xfId="25012"/>
    <cellStyle name="Normal 17 2 2 5 7 3" xfId="12698"/>
    <cellStyle name="Normal 17 2 2 5 7 3 2" xfId="28904"/>
    <cellStyle name="Normal 17 2 2 5 7 4" xfId="21347"/>
    <cellStyle name="Normal 17 2 2 5 8" xfId="5812"/>
    <cellStyle name="Normal 17 2 2 5 8 2" xfId="13327"/>
    <cellStyle name="Normal 17 2 2 5 8 2 2" xfId="29533"/>
    <cellStyle name="Normal 17 2 2 5 8 3" xfId="22018"/>
    <cellStyle name="Normal 17 2 2 5 9" xfId="9739"/>
    <cellStyle name="Normal 17 2 2 5 9 2" xfId="25945"/>
    <cellStyle name="Normal 17 2 2 6" xfId="2040"/>
    <cellStyle name="Normal 17 2 2 6 2" xfId="2953"/>
    <cellStyle name="Normal 17 2 2 6 2 2" xfId="6735"/>
    <cellStyle name="Normal 17 2 2 6 2 2 2" xfId="14246"/>
    <cellStyle name="Normal 17 2 2 6 2 2 2 2" xfId="30452"/>
    <cellStyle name="Normal 17 2 2 6 2 2 3" xfId="22941"/>
    <cellStyle name="Normal 17 2 2 6 2 3" xfId="10646"/>
    <cellStyle name="Normal 17 2 2 6 2 3 2" xfId="26852"/>
    <cellStyle name="Normal 17 2 2 6 2 4" xfId="19175"/>
    <cellStyle name="Normal 17 2 2 6 3" xfId="5879"/>
    <cellStyle name="Normal 17 2 2 6 3 2" xfId="13393"/>
    <cellStyle name="Normal 17 2 2 6 3 2 2" xfId="29599"/>
    <cellStyle name="Normal 17 2 2 6 3 3" xfId="22085"/>
    <cellStyle name="Normal 17 2 2 6 4" xfId="9802"/>
    <cellStyle name="Normal 17 2 2 6 4 2" xfId="26008"/>
    <cellStyle name="Normal 17 2 2 6 5" xfId="18329"/>
    <cellStyle name="Normal 17 2 2 7" xfId="2528"/>
    <cellStyle name="Normal 17 2 2 7 2" xfId="6312"/>
    <cellStyle name="Normal 17 2 2 7 2 2" xfId="13824"/>
    <cellStyle name="Normal 17 2 2 7 2 2 2" xfId="30030"/>
    <cellStyle name="Normal 17 2 2 7 2 3" xfId="22518"/>
    <cellStyle name="Normal 17 2 2 7 3" xfId="10224"/>
    <cellStyle name="Normal 17 2 2 7 3 2" xfId="26430"/>
    <cellStyle name="Normal 17 2 2 7 4" xfId="18752"/>
    <cellStyle name="Normal 17 2 2 8" xfId="3401"/>
    <cellStyle name="Normal 17 2 2 8 2" xfId="7162"/>
    <cellStyle name="Normal 17 2 2 8 2 2" xfId="14672"/>
    <cellStyle name="Normal 17 2 2 8 2 2 2" xfId="30878"/>
    <cellStyle name="Normal 17 2 2 8 2 3" xfId="23368"/>
    <cellStyle name="Normal 17 2 2 8 3" xfId="11069"/>
    <cellStyle name="Normal 17 2 2 8 3 2" xfId="27275"/>
    <cellStyle name="Normal 17 2 2 8 4" xfId="19619"/>
    <cellStyle name="Normal 17 2 2 9" xfId="3928"/>
    <cellStyle name="Normal 17 2 2 9 2" xfId="7598"/>
    <cellStyle name="Normal 17 2 2 9 2 2" xfId="15105"/>
    <cellStyle name="Normal 17 2 2 9 2 2 2" xfId="31311"/>
    <cellStyle name="Normal 17 2 2 9 2 3" xfId="23804"/>
    <cellStyle name="Normal 17 2 2 9 3" xfId="11491"/>
    <cellStyle name="Normal 17 2 2 9 3 2" xfId="27697"/>
    <cellStyle name="Normal 17 2 2 9 4" xfId="20134"/>
    <cellStyle name="Normal 17 2 3" xfId="484"/>
    <cellStyle name="Normal 17 2 3 10" xfId="5283"/>
    <cellStyle name="Normal 17 2 3 10 2" xfId="12832"/>
    <cellStyle name="Normal 17 2 3 10 2 2" xfId="29038"/>
    <cellStyle name="Normal 17 2 3 10 3" xfId="21489"/>
    <cellStyle name="Normal 17 2 3 11" xfId="9398"/>
    <cellStyle name="Normal 17 2 3 11 2" xfId="25604"/>
    <cellStyle name="Normal 17 2 3 12" xfId="17915"/>
    <cellStyle name="Normal 17 2 3 2" xfId="555"/>
    <cellStyle name="Normal 17 2 3 2 10" xfId="9465"/>
    <cellStyle name="Normal 17 2 3 2 10 2" xfId="25671"/>
    <cellStyle name="Normal 17 2 3 2 11" xfId="17983"/>
    <cellStyle name="Normal 17 2 3 2 2" xfId="1961"/>
    <cellStyle name="Normal 17 2 3 2 2 10" xfId="18266"/>
    <cellStyle name="Normal 17 2 3 2 2 2" xfId="2467"/>
    <cellStyle name="Normal 17 2 3 2 2 2 2" xfId="3314"/>
    <cellStyle name="Normal 17 2 3 2 2 2 2 2" xfId="7096"/>
    <cellStyle name="Normal 17 2 3 2 2 2 2 2 2" xfId="14607"/>
    <cellStyle name="Normal 17 2 3 2 2 2 2 2 2 2" xfId="30813"/>
    <cellStyle name="Normal 17 2 3 2 2 2 2 2 3" xfId="23302"/>
    <cellStyle name="Normal 17 2 3 2 2 2 2 3" xfId="11007"/>
    <cellStyle name="Normal 17 2 3 2 2 2 2 3 2" xfId="27213"/>
    <cellStyle name="Normal 17 2 3 2 2 2 2 4" xfId="19536"/>
    <cellStyle name="Normal 17 2 3 2 2 2 3" xfId="6251"/>
    <cellStyle name="Normal 17 2 3 2 2 2 3 2" xfId="13763"/>
    <cellStyle name="Normal 17 2 3 2 2 2 3 2 2" xfId="29969"/>
    <cellStyle name="Normal 17 2 3 2 2 2 3 3" xfId="22457"/>
    <cellStyle name="Normal 17 2 3 2 2 2 4" xfId="10163"/>
    <cellStyle name="Normal 17 2 3 2 2 2 4 2" xfId="26369"/>
    <cellStyle name="Normal 17 2 3 2 2 2 5" xfId="18691"/>
    <cellStyle name="Normal 17 2 3 2 2 3" xfId="2889"/>
    <cellStyle name="Normal 17 2 3 2 2 3 2" xfId="6673"/>
    <cellStyle name="Normal 17 2 3 2 2 3 2 2" xfId="14185"/>
    <cellStyle name="Normal 17 2 3 2 2 3 2 2 2" xfId="30391"/>
    <cellStyle name="Normal 17 2 3 2 2 3 2 3" xfId="22879"/>
    <cellStyle name="Normal 17 2 3 2 2 3 3" xfId="10585"/>
    <cellStyle name="Normal 17 2 3 2 2 3 3 2" xfId="26791"/>
    <cellStyle name="Normal 17 2 3 2 2 3 4" xfId="19113"/>
    <cellStyle name="Normal 17 2 3 2 2 4" xfId="3820"/>
    <cellStyle name="Normal 17 2 3 2 2 4 2" xfId="7530"/>
    <cellStyle name="Normal 17 2 3 2 2 4 2 2" xfId="15039"/>
    <cellStyle name="Normal 17 2 3 2 2 4 2 2 2" xfId="31245"/>
    <cellStyle name="Normal 17 2 3 2 2 4 2 3" xfId="23736"/>
    <cellStyle name="Normal 17 2 3 2 2 4 3" xfId="11430"/>
    <cellStyle name="Normal 17 2 3 2 2 4 3 2" xfId="27636"/>
    <cellStyle name="Normal 17 2 3 2 2 4 4" xfId="20031"/>
    <cellStyle name="Normal 17 2 3 2 2 5" xfId="4289"/>
    <cellStyle name="Normal 17 2 3 2 2 5 2" xfId="7959"/>
    <cellStyle name="Normal 17 2 3 2 2 5 2 2" xfId="15466"/>
    <cellStyle name="Normal 17 2 3 2 2 5 2 2 2" xfId="31672"/>
    <cellStyle name="Normal 17 2 3 2 2 5 2 3" xfId="24165"/>
    <cellStyle name="Normal 17 2 3 2 2 5 3" xfId="11852"/>
    <cellStyle name="Normal 17 2 3 2 2 5 3 2" xfId="28058"/>
    <cellStyle name="Normal 17 2 3 2 2 5 4" xfId="20495"/>
    <cellStyle name="Normal 17 2 3 2 2 6" xfId="4714"/>
    <cellStyle name="Normal 17 2 3 2 2 6 2" xfId="8384"/>
    <cellStyle name="Normal 17 2 3 2 2 6 2 2" xfId="15891"/>
    <cellStyle name="Normal 17 2 3 2 2 6 2 2 2" xfId="32097"/>
    <cellStyle name="Normal 17 2 3 2 2 6 2 3" xfId="24590"/>
    <cellStyle name="Normal 17 2 3 2 2 6 3" xfId="12277"/>
    <cellStyle name="Normal 17 2 3 2 2 6 3 2" xfId="28483"/>
    <cellStyle name="Normal 17 2 3 2 2 6 4" xfId="20920"/>
    <cellStyle name="Normal 17 2 3 2 2 7" xfId="5142"/>
    <cellStyle name="Normal 17 2 3 2 2 7 2" xfId="8807"/>
    <cellStyle name="Normal 17 2 3 2 2 7 2 2" xfId="16314"/>
    <cellStyle name="Normal 17 2 3 2 2 7 2 2 2" xfId="32520"/>
    <cellStyle name="Normal 17 2 3 2 2 7 2 3" xfId="25013"/>
    <cellStyle name="Normal 17 2 3 2 2 7 3" xfId="12699"/>
    <cellStyle name="Normal 17 2 3 2 2 7 3 2" xfId="28905"/>
    <cellStyle name="Normal 17 2 3 2 2 7 4" xfId="21348"/>
    <cellStyle name="Normal 17 2 3 2 2 8" xfId="5813"/>
    <cellStyle name="Normal 17 2 3 2 2 8 2" xfId="13328"/>
    <cellStyle name="Normal 17 2 3 2 2 8 2 2" xfId="29534"/>
    <cellStyle name="Normal 17 2 3 2 2 8 3" xfId="22019"/>
    <cellStyle name="Normal 17 2 3 2 2 9" xfId="9740"/>
    <cellStyle name="Normal 17 2 3 2 2 9 2" xfId="25946"/>
    <cellStyle name="Normal 17 2 3 2 3" xfId="2126"/>
    <cellStyle name="Normal 17 2 3 2 3 2" xfId="3039"/>
    <cellStyle name="Normal 17 2 3 2 3 2 2" xfId="6821"/>
    <cellStyle name="Normal 17 2 3 2 3 2 2 2" xfId="14332"/>
    <cellStyle name="Normal 17 2 3 2 3 2 2 2 2" xfId="30538"/>
    <cellStyle name="Normal 17 2 3 2 3 2 2 3" xfId="23027"/>
    <cellStyle name="Normal 17 2 3 2 3 2 3" xfId="10732"/>
    <cellStyle name="Normal 17 2 3 2 3 2 3 2" xfId="26938"/>
    <cellStyle name="Normal 17 2 3 2 3 2 4" xfId="19261"/>
    <cellStyle name="Normal 17 2 3 2 3 3" xfId="5965"/>
    <cellStyle name="Normal 17 2 3 2 3 3 2" xfId="13479"/>
    <cellStyle name="Normal 17 2 3 2 3 3 2 2" xfId="29685"/>
    <cellStyle name="Normal 17 2 3 2 3 3 3" xfId="22171"/>
    <cellStyle name="Normal 17 2 3 2 3 4" xfId="9888"/>
    <cellStyle name="Normal 17 2 3 2 3 4 2" xfId="26094"/>
    <cellStyle name="Normal 17 2 3 2 3 5" xfId="18415"/>
    <cellStyle name="Normal 17 2 3 2 4" xfId="2614"/>
    <cellStyle name="Normal 17 2 3 2 4 2" xfId="6398"/>
    <cellStyle name="Normal 17 2 3 2 4 2 2" xfId="13910"/>
    <cellStyle name="Normal 17 2 3 2 4 2 2 2" xfId="30116"/>
    <cellStyle name="Normal 17 2 3 2 4 2 3" xfId="22604"/>
    <cellStyle name="Normal 17 2 3 2 4 3" xfId="10310"/>
    <cellStyle name="Normal 17 2 3 2 4 3 2" xfId="26516"/>
    <cellStyle name="Normal 17 2 3 2 4 4" xfId="18838"/>
    <cellStyle name="Normal 17 2 3 2 5" xfId="3490"/>
    <cellStyle name="Normal 17 2 3 2 5 2" xfId="7248"/>
    <cellStyle name="Normal 17 2 3 2 5 2 2" xfId="14758"/>
    <cellStyle name="Normal 17 2 3 2 5 2 2 2" xfId="30964"/>
    <cellStyle name="Normal 17 2 3 2 5 2 3" xfId="23454"/>
    <cellStyle name="Normal 17 2 3 2 5 3" xfId="11155"/>
    <cellStyle name="Normal 17 2 3 2 5 3 2" xfId="27361"/>
    <cellStyle name="Normal 17 2 3 2 5 4" xfId="19708"/>
    <cellStyle name="Normal 17 2 3 2 6" xfId="4014"/>
    <cellStyle name="Normal 17 2 3 2 6 2" xfId="7684"/>
    <cellStyle name="Normal 17 2 3 2 6 2 2" xfId="15191"/>
    <cellStyle name="Normal 17 2 3 2 6 2 2 2" xfId="31397"/>
    <cellStyle name="Normal 17 2 3 2 6 2 3" xfId="23890"/>
    <cellStyle name="Normal 17 2 3 2 6 3" xfId="11577"/>
    <cellStyle name="Normal 17 2 3 2 6 3 2" xfId="27783"/>
    <cellStyle name="Normal 17 2 3 2 6 4" xfId="20220"/>
    <cellStyle name="Normal 17 2 3 2 7" xfId="4439"/>
    <cellStyle name="Normal 17 2 3 2 7 2" xfId="8109"/>
    <cellStyle name="Normal 17 2 3 2 7 2 2" xfId="15616"/>
    <cellStyle name="Normal 17 2 3 2 7 2 2 2" xfId="31822"/>
    <cellStyle name="Normal 17 2 3 2 7 2 3" xfId="24315"/>
    <cellStyle name="Normal 17 2 3 2 7 3" xfId="12002"/>
    <cellStyle name="Normal 17 2 3 2 7 3 2" xfId="28208"/>
    <cellStyle name="Normal 17 2 3 2 7 4" xfId="20645"/>
    <cellStyle name="Normal 17 2 3 2 8" xfId="4864"/>
    <cellStyle name="Normal 17 2 3 2 8 2" xfId="8532"/>
    <cellStyle name="Normal 17 2 3 2 8 2 2" xfId="16039"/>
    <cellStyle name="Normal 17 2 3 2 8 2 2 2" xfId="32245"/>
    <cellStyle name="Normal 17 2 3 2 8 2 3" xfId="24738"/>
    <cellStyle name="Normal 17 2 3 2 8 3" xfId="12424"/>
    <cellStyle name="Normal 17 2 3 2 8 3 2" xfId="28630"/>
    <cellStyle name="Normal 17 2 3 2 8 4" xfId="21070"/>
    <cellStyle name="Normal 17 2 3 2 9" xfId="5350"/>
    <cellStyle name="Normal 17 2 3 2 9 2" xfId="12899"/>
    <cellStyle name="Normal 17 2 3 2 9 2 2" xfId="29105"/>
    <cellStyle name="Normal 17 2 3 2 9 3" xfId="21556"/>
    <cellStyle name="Normal 17 2 3 3" xfId="1962"/>
    <cellStyle name="Normal 17 2 3 3 10" xfId="18267"/>
    <cellStyle name="Normal 17 2 3 3 2" xfId="2468"/>
    <cellStyle name="Normal 17 2 3 3 2 2" xfId="3315"/>
    <cellStyle name="Normal 17 2 3 3 2 2 2" xfId="7097"/>
    <cellStyle name="Normal 17 2 3 3 2 2 2 2" xfId="14608"/>
    <cellStyle name="Normal 17 2 3 3 2 2 2 2 2" xfId="30814"/>
    <cellStyle name="Normal 17 2 3 3 2 2 2 3" xfId="23303"/>
    <cellStyle name="Normal 17 2 3 3 2 2 3" xfId="11008"/>
    <cellStyle name="Normal 17 2 3 3 2 2 3 2" xfId="27214"/>
    <cellStyle name="Normal 17 2 3 3 2 2 4" xfId="19537"/>
    <cellStyle name="Normal 17 2 3 3 2 3" xfId="6252"/>
    <cellStyle name="Normal 17 2 3 3 2 3 2" xfId="13764"/>
    <cellStyle name="Normal 17 2 3 3 2 3 2 2" xfId="29970"/>
    <cellStyle name="Normal 17 2 3 3 2 3 3" xfId="22458"/>
    <cellStyle name="Normal 17 2 3 3 2 4" xfId="10164"/>
    <cellStyle name="Normal 17 2 3 3 2 4 2" xfId="26370"/>
    <cellStyle name="Normal 17 2 3 3 2 5" xfId="18692"/>
    <cellStyle name="Normal 17 2 3 3 3" xfId="2890"/>
    <cellStyle name="Normal 17 2 3 3 3 2" xfId="6674"/>
    <cellStyle name="Normal 17 2 3 3 3 2 2" xfId="14186"/>
    <cellStyle name="Normal 17 2 3 3 3 2 2 2" xfId="30392"/>
    <cellStyle name="Normal 17 2 3 3 3 2 3" xfId="22880"/>
    <cellStyle name="Normal 17 2 3 3 3 3" xfId="10586"/>
    <cellStyle name="Normal 17 2 3 3 3 3 2" xfId="26792"/>
    <cellStyle name="Normal 17 2 3 3 3 4" xfId="19114"/>
    <cellStyle name="Normal 17 2 3 3 4" xfId="3821"/>
    <cellStyle name="Normal 17 2 3 3 4 2" xfId="7531"/>
    <cellStyle name="Normal 17 2 3 3 4 2 2" xfId="15040"/>
    <cellStyle name="Normal 17 2 3 3 4 2 2 2" xfId="31246"/>
    <cellStyle name="Normal 17 2 3 3 4 2 3" xfId="23737"/>
    <cellStyle name="Normal 17 2 3 3 4 3" xfId="11431"/>
    <cellStyle name="Normal 17 2 3 3 4 3 2" xfId="27637"/>
    <cellStyle name="Normal 17 2 3 3 4 4" xfId="20032"/>
    <cellStyle name="Normal 17 2 3 3 5" xfId="4290"/>
    <cellStyle name="Normal 17 2 3 3 5 2" xfId="7960"/>
    <cellStyle name="Normal 17 2 3 3 5 2 2" xfId="15467"/>
    <cellStyle name="Normal 17 2 3 3 5 2 2 2" xfId="31673"/>
    <cellStyle name="Normal 17 2 3 3 5 2 3" xfId="24166"/>
    <cellStyle name="Normal 17 2 3 3 5 3" xfId="11853"/>
    <cellStyle name="Normal 17 2 3 3 5 3 2" xfId="28059"/>
    <cellStyle name="Normal 17 2 3 3 5 4" xfId="20496"/>
    <cellStyle name="Normal 17 2 3 3 6" xfId="4715"/>
    <cellStyle name="Normal 17 2 3 3 6 2" xfId="8385"/>
    <cellStyle name="Normal 17 2 3 3 6 2 2" xfId="15892"/>
    <cellStyle name="Normal 17 2 3 3 6 2 2 2" xfId="32098"/>
    <cellStyle name="Normal 17 2 3 3 6 2 3" xfId="24591"/>
    <cellStyle name="Normal 17 2 3 3 6 3" xfId="12278"/>
    <cellStyle name="Normal 17 2 3 3 6 3 2" xfId="28484"/>
    <cellStyle name="Normal 17 2 3 3 6 4" xfId="20921"/>
    <cellStyle name="Normal 17 2 3 3 7" xfId="5143"/>
    <cellStyle name="Normal 17 2 3 3 7 2" xfId="8808"/>
    <cellStyle name="Normal 17 2 3 3 7 2 2" xfId="16315"/>
    <cellStyle name="Normal 17 2 3 3 7 2 2 2" xfId="32521"/>
    <cellStyle name="Normal 17 2 3 3 7 2 3" xfId="25014"/>
    <cellStyle name="Normal 17 2 3 3 7 3" xfId="12700"/>
    <cellStyle name="Normal 17 2 3 3 7 3 2" xfId="28906"/>
    <cellStyle name="Normal 17 2 3 3 7 4" xfId="21349"/>
    <cellStyle name="Normal 17 2 3 3 8" xfId="5814"/>
    <cellStyle name="Normal 17 2 3 3 8 2" xfId="13329"/>
    <cellStyle name="Normal 17 2 3 3 8 2 2" xfId="29535"/>
    <cellStyle name="Normal 17 2 3 3 8 3" xfId="22020"/>
    <cellStyle name="Normal 17 2 3 3 9" xfId="9741"/>
    <cellStyle name="Normal 17 2 3 3 9 2" xfId="25947"/>
    <cellStyle name="Normal 17 2 3 4" xfId="2059"/>
    <cellStyle name="Normal 17 2 3 4 2" xfId="2972"/>
    <cellStyle name="Normal 17 2 3 4 2 2" xfId="6754"/>
    <cellStyle name="Normal 17 2 3 4 2 2 2" xfId="14265"/>
    <cellStyle name="Normal 17 2 3 4 2 2 2 2" xfId="30471"/>
    <cellStyle name="Normal 17 2 3 4 2 2 3" xfId="22960"/>
    <cellStyle name="Normal 17 2 3 4 2 3" xfId="10665"/>
    <cellStyle name="Normal 17 2 3 4 2 3 2" xfId="26871"/>
    <cellStyle name="Normal 17 2 3 4 2 4" xfId="19194"/>
    <cellStyle name="Normal 17 2 3 4 3" xfId="5898"/>
    <cellStyle name="Normal 17 2 3 4 3 2" xfId="13412"/>
    <cellStyle name="Normal 17 2 3 4 3 2 2" xfId="29618"/>
    <cellStyle name="Normal 17 2 3 4 3 3" xfId="22104"/>
    <cellStyle name="Normal 17 2 3 4 4" xfId="9821"/>
    <cellStyle name="Normal 17 2 3 4 4 2" xfId="26027"/>
    <cellStyle name="Normal 17 2 3 4 5" xfId="18348"/>
    <cellStyle name="Normal 17 2 3 5" xfId="2547"/>
    <cellStyle name="Normal 17 2 3 5 2" xfId="6331"/>
    <cellStyle name="Normal 17 2 3 5 2 2" xfId="13843"/>
    <cellStyle name="Normal 17 2 3 5 2 2 2" xfId="30049"/>
    <cellStyle name="Normal 17 2 3 5 2 3" xfId="22537"/>
    <cellStyle name="Normal 17 2 3 5 3" xfId="10243"/>
    <cellStyle name="Normal 17 2 3 5 3 2" xfId="26449"/>
    <cellStyle name="Normal 17 2 3 5 4" xfId="18771"/>
    <cellStyle name="Normal 17 2 3 6" xfId="3423"/>
    <cellStyle name="Normal 17 2 3 6 2" xfId="7181"/>
    <cellStyle name="Normal 17 2 3 6 2 2" xfId="14691"/>
    <cellStyle name="Normal 17 2 3 6 2 2 2" xfId="30897"/>
    <cellStyle name="Normal 17 2 3 6 2 3" xfId="23387"/>
    <cellStyle name="Normal 17 2 3 6 3" xfId="11088"/>
    <cellStyle name="Normal 17 2 3 6 3 2" xfId="27294"/>
    <cellStyle name="Normal 17 2 3 6 4" xfId="19641"/>
    <cellStyle name="Normal 17 2 3 7" xfId="3947"/>
    <cellStyle name="Normal 17 2 3 7 2" xfId="7617"/>
    <cellStyle name="Normal 17 2 3 7 2 2" xfId="15124"/>
    <cellStyle name="Normal 17 2 3 7 2 2 2" xfId="31330"/>
    <cellStyle name="Normal 17 2 3 7 2 3" xfId="23823"/>
    <cellStyle name="Normal 17 2 3 7 3" xfId="11510"/>
    <cellStyle name="Normal 17 2 3 7 3 2" xfId="27716"/>
    <cellStyle name="Normal 17 2 3 7 4" xfId="20153"/>
    <cellStyle name="Normal 17 2 3 8" xfId="4372"/>
    <cellStyle name="Normal 17 2 3 8 2" xfId="8042"/>
    <cellStyle name="Normal 17 2 3 8 2 2" xfId="15549"/>
    <cellStyle name="Normal 17 2 3 8 2 2 2" xfId="31755"/>
    <cellStyle name="Normal 17 2 3 8 2 3" xfId="24248"/>
    <cellStyle name="Normal 17 2 3 8 3" xfId="11935"/>
    <cellStyle name="Normal 17 2 3 8 3 2" xfId="28141"/>
    <cellStyle name="Normal 17 2 3 8 4" xfId="20578"/>
    <cellStyle name="Normal 17 2 3 9" xfId="4796"/>
    <cellStyle name="Normal 17 2 3 9 2" xfId="8465"/>
    <cellStyle name="Normal 17 2 3 9 2 2" xfId="15972"/>
    <cellStyle name="Normal 17 2 3 9 2 2 2" xfId="32178"/>
    <cellStyle name="Normal 17 2 3 9 2 3" xfId="24671"/>
    <cellStyle name="Normal 17 2 3 9 3" xfId="12357"/>
    <cellStyle name="Normal 17 2 3 9 3 2" xfId="28563"/>
    <cellStyle name="Normal 17 2 3 9 4" xfId="21002"/>
    <cellStyle name="Normal 17 2 4" xfId="506"/>
    <cellStyle name="Normal 17 2 4 10" xfId="5305"/>
    <cellStyle name="Normal 17 2 4 10 2" xfId="12854"/>
    <cellStyle name="Normal 17 2 4 10 2 2" xfId="29060"/>
    <cellStyle name="Normal 17 2 4 10 3" xfId="21511"/>
    <cellStyle name="Normal 17 2 4 11" xfId="9420"/>
    <cellStyle name="Normal 17 2 4 11 2" xfId="25626"/>
    <cellStyle name="Normal 17 2 4 12" xfId="17937"/>
    <cellStyle name="Normal 17 2 4 2" xfId="577"/>
    <cellStyle name="Normal 17 2 4 2 10" xfId="9487"/>
    <cellStyle name="Normal 17 2 4 2 10 2" xfId="25693"/>
    <cellStyle name="Normal 17 2 4 2 11" xfId="18005"/>
    <cellStyle name="Normal 17 2 4 2 2" xfId="1963"/>
    <cellStyle name="Normal 17 2 4 2 2 10" xfId="18268"/>
    <cellStyle name="Normal 17 2 4 2 2 2" xfId="2469"/>
    <cellStyle name="Normal 17 2 4 2 2 2 2" xfId="3316"/>
    <cellStyle name="Normal 17 2 4 2 2 2 2 2" xfId="7098"/>
    <cellStyle name="Normal 17 2 4 2 2 2 2 2 2" xfId="14609"/>
    <cellStyle name="Normal 17 2 4 2 2 2 2 2 2 2" xfId="30815"/>
    <cellStyle name="Normal 17 2 4 2 2 2 2 2 3" xfId="23304"/>
    <cellStyle name="Normal 17 2 4 2 2 2 2 3" xfId="11009"/>
    <cellStyle name="Normal 17 2 4 2 2 2 2 3 2" xfId="27215"/>
    <cellStyle name="Normal 17 2 4 2 2 2 2 4" xfId="19538"/>
    <cellStyle name="Normal 17 2 4 2 2 2 3" xfId="6253"/>
    <cellStyle name="Normal 17 2 4 2 2 2 3 2" xfId="13765"/>
    <cellStyle name="Normal 17 2 4 2 2 2 3 2 2" xfId="29971"/>
    <cellStyle name="Normal 17 2 4 2 2 2 3 3" xfId="22459"/>
    <cellStyle name="Normal 17 2 4 2 2 2 4" xfId="10165"/>
    <cellStyle name="Normal 17 2 4 2 2 2 4 2" xfId="26371"/>
    <cellStyle name="Normal 17 2 4 2 2 2 5" xfId="18693"/>
    <cellStyle name="Normal 17 2 4 2 2 3" xfId="2891"/>
    <cellStyle name="Normal 17 2 4 2 2 3 2" xfId="6675"/>
    <cellStyle name="Normal 17 2 4 2 2 3 2 2" xfId="14187"/>
    <cellStyle name="Normal 17 2 4 2 2 3 2 2 2" xfId="30393"/>
    <cellStyle name="Normal 17 2 4 2 2 3 2 3" xfId="22881"/>
    <cellStyle name="Normal 17 2 4 2 2 3 3" xfId="10587"/>
    <cellStyle name="Normal 17 2 4 2 2 3 3 2" xfId="26793"/>
    <cellStyle name="Normal 17 2 4 2 2 3 4" xfId="19115"/>
    <cellStyle name="Normal 17 2 4 2 2 4" xfId="3822"/>
    <cellStyle name="Normal 17 2 4 2 2 4 2" xfId="7532"/>
    <cellStyle name="Normal 17 2 4 2 2 4 2 2" xfId="15041"/>
    <cellStyle name="Normal 17 2 4 2 2 4 2 2 2" xfId="31247"/>
    <cellStyle name="Normal 17 2 4 2 2 4 2 3" xfId="23738"/>
    <cellStyle name="Normal 17 2 4 2 2 4 3" xfId="11432"/>
    <cellStyle name="Normal 17 2 4 2 2 4 3 2" xfId="27638"/>
    <cellStyle name="Normal 17 2 4 2 2 4 4" xfId="20033"/>
    <cellStyle name="Normal 17 2 4 2 2 5" xfId="4291"/>
    <cellStyle name="Normal 17 2 4 2 2 5 2" xfId="7961"/>
    <cellStyle name="Normal 17 2 4 2 2 5 2 2" xfId="15468"/>
    <cellStyle name="Normal 17 2 4 2 2 5 2 2 2" xfId="31674"/>
    <cellStyle name="Normal 17 2 4 2 2 5 2 3" xfId="24167"/>
    <cellStyle name="Normal 17 2 4 2 2 5 3" xfId="11854"/>
    <cellStyle name="Normal 17 2 4 2 2 5 3 2" xfId="28060"/>
    <cellStyle name="Normal 17 2 4 2 2 5 4" xfId="20497"/>
    <cellStyle name="Normal 17 2 4 2 2 6" xfId="4716"/>
    <cellStyle name="Normal 17 2 4 2 2 6 2" xfId="8386"/>
    <cellStyle name="Normal 17 2 4 2 2 6 2 2" xfId="15893"/>
    <cellStyle name="Normal 17 2 4 2 2 6 2 2 2" xfId="32099"/>
    <cellStyle name="Normal 17 2 4 2 2 6 2 3" xfId="24592"/>
    <cellStyle name="Normal 17 2 4 2 2 6 3" xfId="12279"/>
    <cellStyle name="Normal 17 2 4 2 2 6 3 2" xfId="28485"/>
    <cellStyle name="Normal 17 2 4 2 2 6 4" xfId="20922"/>
    <cellStyle name="Normal 17 2 4 2 2 7" xfId="5144"/>
    <cellStyle name="Normal 17 2 4 2 2 7 2" xfId="8809"/>
    <cellStyle name="Normal 17 2 4 2 2 7 2 2" xfId="16316"/>
    <cellStyle name="Normal 17 2 4 2 2 7 2 2 2" xfId="32522"/>
    <cellStyle name="Normal 17 2 4 2 2 7 2 3" xfId="25015"/>
    <cellStyle name="Normal 17 2 4 2 2 7 3" xfId="12701"/>
    <cellStyle name="Normal 17 2 4 2 2 7 3 2" xfId="28907"/>
    <cellStyle name="Normal 17 2 4 2 2 7 4" xfId="21350"/>
    <cellStyle name="Normal 17 2 4 2 2 8" xfId="5815"/>
    <cellStyle name="Normal 17 2 4 2 2 8 2" xfId="13330"/>
    <cellStyle name="Normal 17 2 4 2 2 8 2 2" xfId="29536"/>
    <cellStyle name="Normal 17 2 4 2 2 8 3" xfId="22021"/>
    <cellStyle name="Normal 17 2 4 2 2 9" xfId="9742"/>
    <cellStyle name="Normal 17 2 4 2 2 9 2" xfId="25948"/>
    <cellStyle name="Normal 17 2 4 2 3" xfId="2148"/>
    <cellStyle name="Normal 17 2 4 2 3 2" xfId="3061"/>
    <cellStyle name="Normal 17 2 4 2 3 2 2" xfId="6843"/>
    <cellStyle name="Normal 17 2 4 2 3 2 2 2" xfId="14354"/>
    <cellStyle name="Normal 17 2 4 2 3 2 2 2 2" xfId="30560"/>
    <cellStyle name="Normal 17 2 4 2 3 2 2 3" xfId="23049"/>
    <cellStyle name="Normal 17 2 4 2 3 2 3" xfId="10754"/>
    <cellStyle name="Normal 17 2 4 2 3 2 3 2" xfId="26960"/>
    <cellStyle name="Normal 17 2 4 2 3 2 4" xfId="19283"/>
    <cellStyle name="Normal 17 2 4 2 3 3" xfId="5987"/>
    <cellStyle name="Normal 17 2 4 2 3 3 2" xfId="13501"/>
    <cellStyle name="Normal 17 2 4 2 3 3 2 2" xfId="29707"/>
    <cellStyle name="Normal 17 2 4 2 3 3 3" xfId="22193"/>
    <cellStyle name="Normal 17 2 4 2 3 4" xfId="9910"/>
    <cellStyle name="Normal 17 2 4 2 3 4 2" xfId="26116"/>
    <cellStyle name="Normal 17 2 4 2 3 5" xfId="18437"/>
    <cellStyle name="Normal 17 2 4 2 4" xfId="2636"/>
    <cellStyle name="Normal 17 2 4 2 4 2" xfId="6420"/>
    <cellStyle name="Normal 17 2 4 2 4 2 2" xfId="13932"/>
    <cellStyle name="Normal 17 2 4 2 4 2 2 2" xfId="30138"/>
    <cellStyle name="Normal 17 2 4 2 4 2 3" xfId="22626"/>
    <cellStyle name="Normal 17 2 4 2 4 3" xfId="10332"/>
    <cellStyle name="Normal 17 2 4 2 4 3 2" xfId="26538"/>
    <cellStyle name="Normal 17 2 4 2 4 4" xfId="18860"/>
    <cellStyle name="Normal 17 2 4 2 5" xfId="3512"/>
    <cellStyle name="Normal 17 2 4 2 5 2" xfId="7270"/>
    <cellStyle name="Normal 17 2 4 2 5 2 2" xfId="14780"/>
    <cellStyle name="Normal 17 2 4 2 5 2 2 2" xfId="30986"/>
    <cellStyle name="Normal 17 2 4 2 5 2 3" xfId="23476"/>
    <cellStyle name="Normal 17 2 4 2 5 3" xfId="11177"/>
    <cellStyle name="Normal 17 2 4 2 5 3 2" xfId="27383"/>
    <cellStyle name="Normal 17 2 4 2 5 4" xfId="19730"/>
    <cellStyle name="Normal 17 2 4 2 6" xfId="4036"/>
    <cellStyle name="Normal 17 2 4 2 6 2" xfId="7706"/>
    <cellStyle name="Normal 17 2 4 2 6 2 2" xfId="15213"/>
    <cellStyle name="Normal 17 2 4 2 6 2 2 2" xfId="31419"/>
    <cellStyle name="Normal 17 2 4 2 6 2 3" xfId="23912"/>
    <cellStyle name="Normal 17 2 4 2 6 3" xfId="11599"/>
    <cellStyle name="Normal 17 2 4 2 6 3 2" xfId="27805"/>
    <cellStyle name="Normal 17 2 4 2 6 4" xfId="20242"/>
    <cellStyle name="Normal 17 2 4 2 7" xfId="4461"/>
    <cellStyle name="Normal 17 2 4 2 7 2" xfId="8131"/>
    <cellStyle name="Normal 17 2 4 2 7 2 2" xfId="15638"/>
    <cellStyle name="Normal 17 2 4 2 7 2 2 2" xfId="31844"/>
    <cellStyle name="Normal 17 2 4 2 7 2 3" xfId="24337"/>
    <cellStyle name="Normal 17 2 4 2 7 3" xfId="12024"/>
    <cellStyle name="Normal 17 2 4 2 7 3 2" xfId="28230"/>
    <cellStyle name="Normal 17 2 4 2 7 4" xfId="20667"/>
    <cellStyle name="Normal 17 2 4 2 8" xfId="4886"/>
    <cellStyle name="Normal 17 2 4 2 8 2" xfId="8554"/>
    <cellStyle name="Normal 17 2 4 2 8 2 2" xfId="16061"/>
    <cellStyle name="Normal 17 2 4 2 8 2 2 2" xfId="32267"/>
    <cellStyle name="Normal 17 2 4 2 8 2 3" xfId="24760"/>
    <cellStyle name="Normal 17 2 4 2 8 3" xfId="12446"/>
    <cellStyle name="Normal 17 2 4 2 8 3 2" xfId="28652"/>
    <cellStyle name="Normal 17 2 4 2 8 4" xfId="21092"/>
    <cellStyle name="Normal 17 2 4 2 9" xfId="5372"/>
    <cellStyle name="Normal 17 2 4 2 9 2" xfId="12921"/>
    <cellStyle name="Normal 17 2 4 2 9 2 2" xfId="29127"/>
    <cellStyle name="Normal 17 2 4 2 9 3" xfId="21578"/>
    <cellStyle name="Normal 17 2 4 3" xfId="1964"/>
    <cellStyle name="Normal 17 2 4 3 10" xfId="18269"/>
    <cellStyle name="Normal 17 2 4 3 2" xfId="2470"/>
    <cellStyle name="Normal 17 2 4 3 2 2" xfId="3317"/>
    <cellStyle name="Normal 17 2 4 3 2 2 2" xfId="7099"/>
    <cellStyle name="Normal 17 2 4 3 2 2 2 2" xfId="14610"/>
    <cellStyle name="Normal 17 2 4 3 2 2 2 2 2" xfId="30816"/>
    <cellStyle name="Normal 17 2 4 3 2 2 2 3" xfId="23305"/>
    <cellStyle name="Normal 17 2 4 3 2 2 3" xfId="11010"/>
    <cellStyle name="Normal 17 2 4 3 2 2 3 2" xfId="27216"/>
    <cellStyle name="Normal 17 2 4 3 2 2 4" xfId="19539"/>
    <cellStyle name="Normal 17 2 4 3 2 3" xfId="6254"/>
    <cellStyle name="Normal 17 2 4 3 2 3 2" xfId="13766"/>
    <cellStyle name="Normal 17 2 4 3 2 3 2 2" xfId="29972"/>
    <cellStyle name="Normal 17 2 4 3 2 3 3" xfId="22460"/>
    <cellStyle name="Normal 17 2 4 3 2 4" xfId="10166"/>
    <cellStyle name="Normal 17 2 4 3 2 4 2" xfId="26372"/>
    <cellStyle name="Normal 17 2 4 3 2 5" xfId="18694"/>
    <cellStyle name="Normal 17 2 4 3 3" xfId="2892"/>
    <cellStyle name="Normal 17 2 4 3 3 2" xfId="6676"/>
    <cellStyle name="Normal 17 2 4 3 3 2 2" xfId="14188"/>
    <cellStyle name="Normal 17 2 4 3 3 2 2 2" xfId="30394"/>
    <cellStyle name="Normal 17 2 4 3 3 2 3" xfId="22882"/>
    <cellStyle name="Normal 17 2 4 3 3 3" xfId="10588"/>
    <cellStyle name="Normal 17 2 4 3 3 3 2" xfId="26794"/>
    <cellStyle name="Normal 17 2 4 3 3 4" xfId="19116"/>
    <cellStyle name="Normal 17 2 4 3 4" xfId="3823"/>
    <cellStyle name="Normal 17 2 4 3 4 2" xfId="7533"/>
    <cellStyle name="Normal 17 2 4 3 4 2 2" xfId="15042"/>
    <cellStyle name="Normal 17 2 4 3 4 2 2 2" xfId="31248"/>
    <cellStyle name="Normal 17 2 4 3 4 2 3" xfId="23739"/>
    <cellStyle name="Normal 17 2 4 3 4 3" xfId="11433"/>
    <cellStyle name="Normal 17 2 4 3 4 3 2" xfId="27639"/>
    <cellStyle name="Normal 17 2 4 3 4 4" xfId="20034"/>
    <cellStyle name="Normal 17 2 4 3 5" xfId="4292"/>
    <cellStyle name="Normal 17 2 4 3 5 2" xfId="7962"/>
    <cellStyle name="Normal 17 2 4 3 5 2 2" xfId="15469"/>
    <cellStyle name="Normal 17 2 4 3 5 2 2 2" xfId="31675"/>
    <cellStyle name="Normal 17 2 4 3 5 2 3" xfId="24168"/>
    <cellStyle name="Normal 17 2 4 3 5 3" xfId="11855"/>
    <cellStyle name="Normal 17 2 4 3 5 3 2" xfId="28061"/>
    <cellStyle name="Normal 17 2 4 3 5 4" xfId="20498"/>
    <cellStyle name="Normal 17 2 4 3 6" xfId="4717"/>
    <cellStyle name="Normal 17 2 4 3 6 2" xfId="8387"/>
    <cellStyle name="Normal 17 2 4 3 6 2 2" xfId="15894"/>
    <cellStyle name="Normal 17 2 4 3 6 2 2 2" xfId="32100"/>
    <cellStyle name="Normal 17 2 4 3 6 2 3" xfId="24593"/>
    <cellStyle name="Normal 17 2 4 3 6 3" xfId="12280"/>
    <cellStyle name="Normal 17 2 4 3 6 3 2" xfId="28486"/>
    <cellStyle name="Normal 17 2 4 3 6 4" xfId="20923"/>
    <cellStyle name="Normal 17 2 4 3 7" xfId="5145"/>
    <cellStyle name="Normal 17 2 4 3 7 2" xfId="8810"/>
    <cellStyle name="Normal 17 2 4 3 7 2 2" xfId="16317"/>
    <cellStyle name="Normal 17 2 4 3 7 2 2 2" xfId="32523"/>
    <cellStyle name="Normal 17 2 4 3 7 2 3" xfId="25016"/>
    <cellStyle name="Normal 17 2 4 3 7 3" xfId="12702"/>
    <cellStyle name="Normal 17 2 4 3 7 3 2" xfId="28908"/>
    <cellStyle name="Normal 17 2 4 3 7 4" xfId="21351"/>
    <cellStyle name="Normal 17 2 4 3 8" xfId="5816"/>
    <cellStyle name="Normal 17 2 4 3 8 2" xfId="13331"/>
    <cellStyle name="Normal 17 2 4 3 8 2 2" xfId="29537"/>
    <cellStyle name="Normal 17 2 4 3 8 3" xfId="22022"/>
    <cellStyle name="Normal 17 2 4 3 9" xfId="9743"/>
    <cellStyle name="Normal 17 2 4 3 9 2" xfId="25949"/>
    <cellStyle name="Normal 17 2 4 4" xfId="2081"/>
    <cellStyle name="Normal 17 2 4 4 2" xfId="2994"/>
    <cellStyle name="Normal 17 2 4 4 2 2" xfId="6776"/>
    <cellStyle name="Normal 17 2 4 4 2 2 2" xfId="14287"/>
    <cellStyle name="Normal 17 2 4 4 2 2 2 2" xfId="30493"/>
    <cellStyle name="Normal 17 2 4 4 2 2 3" xfId="22982"/>
    <cellStyle name="Normal 17 2 4 4 2 3" xfId="10687"/>
    <cellStyle name="Normal 17 2 4 4 2 3 2" xfId="26893"/>
    <cellStyle name="Normal 17 2 4 4 2 4" xfId="19216"/>
    <cellStyle name="Normal 17 2 4 4 3" xfId="5920"/>
    <cellStyle name="Normal 17 2 4 4 3 2" xfId="13434"/>
    <cellStyle name="Normal 17 2 4 4 3 2 2" xfId="29640"/>
    <cellStyle name="Normal 17 2 4 4 3 3" xfId="22126"/>
    <cellStyle name="Normal 17 2 4 4 4" xfId="9843"/>
    <cellStyle name="Normal 17 2 4 4 4 2" xfId="26049"/>
    <cellStyle name="Normal 17 2 4 4 5" xfId="18370"/>
    <cellStyle name="Normal 17 2 4 5" xfId="2569"/>
    <cellStyle name="Normal 17 2 4 5 2" xfId="6353"/>
    <cellStyle name="Normal 17 2 4 5 2 2" xfId="13865"/>
    <cellStyle name="Normal 17 2 4 5 2 2 2" xfId="30071"/>
    <cellStyle name="Normal 17 2 4 5 2 3" xfId="22559"/>
    <cellStyle name="Normal 17 2 4 5 3" xfId="10265"/>
    <cellStyle name="Normal 17 2 4 5 3 2" xfId="26471"/>
    <cellStyle name="Normal 17 2 4 5 4" xfId="18793"/>
    <cellStyle name="Normal 17 2 4 6" xfId="3445"/>
    <cellStyle name="Normal 17 2 4 6 2" xfId="7203"/>
    <cellStyle name="Normal 17 2 4 6 2 2" xfId="14713"/>
    <cellStyle name="Normal 17 2 4 6 2 2 2" xfId="30919"/>
    <cellStyle name="Normal 17 2 4 6 2 3" xfId="23409"/>
    <cellStyle name="Normal 17 2 4 6 3" xfId="11110"/>
    <cellStyle name="Normal 17 2 4 6 3 2" xfId="27316"/>
    <cellStyle name="Normal 17 2 4 6 4" xfId="19663"/>
    <cellStyle name="Normal 17 2 4 7" xfId="3969"/>
    <cellStyle name="Normal 17 2 4 7 2" xfId="7639"/>
    <cellStyle name="Normal 17 2 4 7 2 2" xfId="15146"/>
    <cellStyle name="Normal 17 2 4 7 2 2 2" xfId="31352"/>
    <cellStyle name="Normal 17 2 4 7 2 3" xfId="23845"/>
    <cellStyle name="Normal 17 2 4 7 3" xfId="11532"/>
    <cellStyle name="Normal 17 2 4 7 3 2" xfId="27738"/>
    <cellStyle name="Normal 17 2 4 7 4" xfId="20175"/>
    <cellStyle name="Normal 17 2 4 8" xfId="4394"/>
    <cellStyle name="Normal 17 2 4 8 2" xfId="8064"/>
    <cellStyle name="Normal 17 2 4 8 2 2" xfId="15571"/>
    <cellStyle name="Normal 17 2 4 8 2 2 2" xfId="31777"/>
    <cellStyle name="Normal 17 2 4 8 2 3" xfId="24270"/>
    <cellStyle name="Normal 17 2 4 8 3" xfId="11957"/>
    <cellStyle name="Normal 17 2 4 8 3 2" xfId="28163"/>
    <cellStyle name="Normal 17 2 4 8 4" xfId="20600"/>
    <cellStyle name="Normal 17 2 4 9" xfId="4818"/>
    <cellStyle name="Normal 17 2 4 9 2" xfId="8487"/>
    <cellStyle name="Normal 17 2 4 9 2 2" xfId="15994"/>
    <cellStyle name="Normal 17 2 4 9 2 2 2" xfId="32200"/>
    <cellStyle name="Normal 17 2 4 9 2 3" xfId="24693"/>
    <cellStyle name="Normal 17 2 4 9 3" xfId="12379"/>
    <cellStyle name="Normal 17 2 4 9 3 2" xfId="28585"/>
    <cellStyle name="Normal 17 2 4 9 4" xfId="21024"/>
    <cellStyle name="Normal 17 2 5" xfId="532"/>
    <cellStyle name="Normal 17 2 5 10" xfId="9443"/>
    <cellStyle name="Normal 17 2 5 10 2" xfId="25649"/>
    <cellStyle name="Normal 17 2 5 11" xfId="17960"/>
    <cellStyle name="Normal 17 2 5 2" xfId="1965"/>
    <cellStyle name="Normal 17 2 5 2 10" xfId="18270"/>
    <cellStyle name="Normal 17 2 5 2 2" xfId="2471"/>
    <cellStyle name="Normal 17 2 5 2 2 2" xfId="3318"/>
    <cellStyle name="Normal 17 2 5 2 2 2 2" xfId="7100"/>
    <cellStyle name="Normal 17 2 5 2 2 2 2 2" xfId="14611"/>
    <cellStyle name="Normal 17 2 5 2 2 2 2 2 2" xfId="30817"/>
    <cellStyle name="Normal 17 2 5 2 2 2 2 3" xfId="23306"/>
    <cellStyle name="Normal 17 2 5 2 2 2 3" xfId="11011"/>
    <cellStyle name="Normal 17 2 5 2 2 2 3 2" xfId="27217"/>
    <cellStyle name="Normal 17 2 5 2 2 2 4" xfId="19540"/>
    <cellStyle name="Normal 17 2 5 2 2 3" xfId="6255"/>
    <cellStyle name="Normal 17 2 5 2 2 3 2" xfId="13767"/>
    <cellStyle name="Normal 17 2 5 2 2 3 2 2" xfId="29973"/>
    <cellStyle name="Normal 17 2 5 2 2 3 3" xfId="22461"/>
    <cellStyle name="Normal 17 2 5 2 2 4" xfId="10167"/>
    <cellStyle name="Normal 17 2 5 2 2 4 2" xfId="26373"/>
    <cellStyle name="Normal 17 2 5 2 2 5" xfId="18695"/>
    <cellStyle name="Normal 17 2 5 2 3" xfId="2893"/>
    <cellStyle name="Normal 17 2 5 2 3 2" xfId="6677"/>
    <cellStyle name="Normal 17 2 5 2 3 2 2" xfId="14189"/>
    <cellStyle name="Normal 17 2 5 2 3 2 2 2" xfId="30395"/>
    <cellStyle name="Normal 17 2 5 2 3 2 3" xfId="22883"/>
    <cellStyle name="Normal 17 2 5 2 3 3" xfId="10589"/>
    <cellStyle name="Normal 17 2 5 2 3 3 2" xfId="26795"/>
    <cellStyle name="Normal 17 2 5 2 3 4" xfId="19117"/>
    <cellStyle name="Normal 17 2 5 2 4" xfId="3824"/>
    <cellStyle name="Normal 17 2 5 2 4 2" xfId="7534"/>
    <cellStyle name="Normal 17 2 5 2 4 2 2" xfId="15043"/>
    <cellStyle name="Normal 17 2 5 2 4 2 2 2" xfId="31249"/>
    <cellStyle name="Normal 17 2 5 2 4 2 3" xfId="23740"/>
    <cellStyle name="Normal 17 2 5 2 4 3" xfId="11434"/>
    <cellStyle name="Normal 17 2 5 2 4 3 2" xfId="27640"/>
    <cellStyle name="Normal 17 2 5 2 4 4" xfId="20035"/>
    <cellStyle name="Normal 17 2 5 2 5" xfId="4293"/>
    <cellStyle name="Normal 17 2 5 2 5 2" xfId="7963"/>
    <cellStyle name="Normal 17 2 5 2 5 2 2" xfId="15470"/>
    <cellStyle name="Normal 17 2 5 2 5 2 2 2" xfId="31676"/>
    <cellStyle name="Normal 17 2 5 2 5 2 3" xfId="24169"/>
    <cellStyle name="Normal 17 2 5 2 5 3" xfId="11856"/>
    <cellStyle name="Normal 17 2 5 2 5 3 2" xfId="28062"/>
    <cellStyle name="Normal 17 2 5 2 5 4" xfId="20499"/>
    <cellStyle name="Normal 17 2 5 2 6" xfId="4718"/>
    <cellStyle name="Normal 17 2 5 2 6 2" xfId="8388"/>
    <cellStyle name="Normal 17 2 5 2 6 2 2" xfId="15895"/>
    <cellStyle name="Normal 17 2 5 2 6 2 2 2" xfId="32101"/>
    <cellStyle name="Normal 17 2 5 2 6 2 3" xfId="24594"/>
    <cellStyle name="Normal 17 2 5 2 6 3" xfId="12281"/>
    <cellStyle name="Normal 17 2 5 2 6 3 2" xfId="28487"/>
    <cellStyle name="Normal 17 2 5 2 6 4" xfId="20924"/>
    <cellStyle name="Normal 17 2 5 2 7" xfId="5146"/>
    <cellStyle name="Normal 17 2 5 2 7 2" xfId="8811"/>
    <cellStyle name="Normal 17 2 5 2 7 2 2" xfId="16318"/>
    <cellStyle name="Normal 17 2 5 2 7 2 2 2" xfId="32524"/>
    <cellStyle name="Normal 17 2 5 2 7 2 3" xfId="25017"/>
    <cellStyle name="Normal 17 2 5 2 7 3" xfId="12703"/>
    <cellStyle name="Normal 17 2 5 2 7 3 2" xfId="28909"/>
    <cellStyle name="Normal 17 2 5 2 7 4" xfId="21352"/>
    <cellStyle name="Normal 17 2 5 2 8" xfId="5817"/>
    <cellStyle name="Normal 17 2 5 2 8 2" xfId="13332"/>
    <cellStyle name="Normal 17 2 5 2 8 2 2" xfId="29538"/>
    <cellStyle name="Normal 17 2 5 2 8 3" xfId="22023"/>
    <cellStyle name="Normal 17 2 5 2 9" xfId="9744"/>
    <cellStyle name="Normal 17 2 5 2 9 2" xfId="25950"/>
    <cellStyle name="Normal 17 2 5 3" xfId="2104"/>
    <cellStyle name="Normal 17 2 5 3 2" xfId="3017"/>
    <cellStyle name="Normal 17 2 5 3 2 2" xfId="6799"/>
    <cellStyle name="Normal 17 2 5 3 2 2 2" xfId="14310"/>
    <cellStyle name="Normal 17 2 5 3 2 2 2 2" xfId="30516"/>
    <cellStyle name="Normal 17 2 5 3 2 2 3" xfId="23005"/>
    <cellStyle name="Normal 17 2 5 3 2 3" xfId="10710"/>
    <cellStyle name="Normal 17 2 5 3 2 3 2" xfId="26916"/>
    <cellStyle name="Normal 17 2 5 3 2 4" xfId="19239"/>
    <cellStyle name="Normal 17 2 5 3 3" xfId="5943"/>
    <cellStyle name="Normal 17 2 5 3 3 2" xfId="13457"/>
    <cellStyle name="Normal 17 2 5 3 3 2 2" xfId="29663"/>
    <cellStyle name="Normal 17 2 5 3 3 3" xfId="22149"/>
    <cellStyle name="Normal 17 2 5 3 4" xfId="9866"/>
    <cellStyle name="Normal 17 2 5 3 4 2" xfId="26072"/>
    <cellStyle name="Normal 17 2 5 3 5" xfId="18393"/>
    <cellStyle name="Normal 17 2 5 4" xfId="2592"/>
    <cellStyle name="Normal 17 2 5 4 2" xfId="6376"/>
    <cellStyle name="Normal 17 2 5 4 2 2" xfId="13888"/>
    <cellStyle name="Normal 17 2 5 4 2 2 2" xfId="30094"/>
    <cellStyle name="Normal 17 2 5 4 2 3" xfId="22582"/>
    <cellStyle name="Normal 17 2 5 4 3" xfId="10288"/>
    <cellStyle name="Normal 17 2 5 4 3 2" xfId="26494"/>
    <cellStyle name="Normal 17 2 5 4 4" xfId="18816"/>
    <cellStyle name="Normal 17 2 5 5" xfId="3468"/>
    <cellStyle name="Normal 17 2 5 5 2" xfId="7226"/>
    <cellStyle name="Normal 17 2 5 5 2 2" xfId="14736"/>
    <cellStyle name="Normal 17 2 5 5 2 2 2" xfId="30942"/>
    <cellStyle name="Normal 17 2 5 5 2 3" xfId="23432"/>
    <cellStyle name="Normal 17 2 5 5 3" xfId="11133"/>
    <cellStyle name="Normal 17 2 5 5 3 2" xfId="27339"/>
    <cellStyle name="Normal 17 2 5 5 4" xfId="19686"/>
    <cellStyle name="Normal 17 2 5 6" xfId="3992"/>
    <cellStyle name="Normal 17 2 5 6 2" xfId="7662"/>
    <cellStyle name="Normal 17 2 5 6 2 2" xfId="15169"/>
    <cellStyle name="Normal 17 2 5 6 2 2 2" xfId="31375"/>
    <cellStyle name="Normal 17 2 5 6 2 3" xfId="23868"/>
    <cellStyle name="Normal 17 2 5 6 3" xfId="11555"/>
    <cellStyle name="Normal 17 2 5 6 3 2" xfId="27761"/>
    <cellStyle name="Normal 17 2 5 6 4" xfId="20198"/>
    <cellStyle name="Normal 17 2 5 7" xfId="4417"/>
    <cellStyle name="Normal 17 2 5 7 2" xfId="8087"/>
    <cellStyle name="Normal 17 2 5 7 2 2" xfId="15594"/>
    <cellStyle name="Normal 17 2 5 7 2 2 2" xfId="31800"/>
    <cellStyle name="Normal 17 2 5 7 2 3" xfId="24293"/>
    <cellStyle name="Normal 17 2 5 7 3" xfId="11980"/>
    <cellStyle name="Normal 17 2 5 7 3 2" xfId="28186"/>
    <cellStyle name="Normal 17 2 5 7 4" xfId="20623"/>
    <cellStyle name="Normal 17 2 5 8" xfId="4841"/>
    <cellStyle name="Normal 17 2 5 8 2" xfId="8510"/>
    <cellStyle name="Normal 17 2 5 8 2 2" xfId="16017"/>
    <cellStyle name="Normal 17 2 5 8 2 2 2" xfId="32223"/>
    <cellStyle name="Normal 17 2 5 8 2 3" xfId="24716"/>
    <cellStyle name="Normal 17 2 5 8 3" xfId="12402"/>
    <cellStyle name="Normal 17 2 5 8 3 2" xfId="28608"/>
    <cellStyle name="Normal 17 2 5 8 4" xfId="21047"/>
    <cellStyle name="Normal 17 2 5 9" xfId="5328"/>
    <cellStyle name="Normal 17 2 5 9 2" xfId="12877"/>
    <cellStyle name="Normal 17 2 5 9 2 2" xfId="29083"/>
    <cellStyle name="Normal 17 2 5 9 3" xfId="21534"/>
    <cellStyle name="Normal 17 2 6" xfId="1168"/>
    <cellStyle name="Normal 17 2 7" xfId="1966"/>
    <cellStyle name="Normal 17 2 7 10" xfId="18271"/>
    <cellStyle name="Normal 17 2 7 2" xfId="2472"/>
    <cellStyle name="Normal 17 2 7 2 2" xfId="3319"/>
    <cellStyle name="Normal 17 2 7 2 2 2" xfId="7101"/>
    <cellStyle name="Normal 17 2 7 2 2 2 2" xfId="14612"/>
    <cellStyle name="Normal 17 2 7 2 2 2 2 2" xfId="30818"/>
    <cellStyle name="Normal 17 2 7 2 2 2 3" xfId="23307"/>
    <cellStyle name="Normal 17 2 7 2 2 3" xfId="11012"/>
    <cellStyle name="Normal 17 2 7 2 2 3 2" xfId="27218"/>
    <cellStyle name="Normal 17 2 7 2 2 4" xfId="19541"/>
    <cellStyle name="Normal 17 2 7 2 3" xfId="6256"/>
    <cellStyle name="Normal 17 2 7 2 3 2" xfId="13768"/>
    <cellStyle name="Normal 17 2 7 2 3 2 2" xfId="29974"/>
    <cellStyle name="Normal 17 2 7 2 3 3" xfId="22462"/>
    <cellStyle name="Normal 17 2 7 2 4" xfId="10168"/>
    <cellStyle name="Normal 17 2 7 2 4 2" xfId="26374"/>
    <cellStyle name="Normal 17 2 7 2 5" xfId="18696"/>
    <cellStyle name="Normal 17 2 7 3" xfId="2894"/>
    <cellStyle name="Normal 17 2 7 3 2" xfId="6678"/>
    <cellStyle name="Normal 17 2 7 3 2 2" xfId="14190"/>
    <cellStyle name="Normal 17 2 7 3 2 2 2" xfId="30396"/>
    <cellStyle name="Normal 17 2 7 3 2 3" xfId="22884"/>
    <cellStyle name="Normal 17 2 7 3 3" xfId="10590"/>
    <cellStyle name="Normal 17 2 7 3 3 2" xfId="26796"/>
    <cellStyle name="Normal 17 2 7 3 4" xfId="19118"/>
    <cellStyle name="Normal 17 2 7 4" xfId="3825"/>
    <cellStyle name="Normal 17 2 7 4 2" xfId="7535"/>
    <cellStyle name="Normal 17 2 7 4 2 2" xfId="15044"/>
    <cellStyle name="Normal 17 2 7 4 2 2 2" xfId="31250"/>
    <cellStyle name="Normal 17 2 7 4 2 3" xfId="23741"/>
    <cellStyle name="Normal 17 2 7 4 3" xfId="11435"/>
    <cellStyle name="Normal 17 2 7 4 3 2" xfId="27641"/>
    <cellStyle name="Normal 17 2 7 4 4" xfId="20036"/>
    <cellStyle name="Normal 17 2 7 5" xfId="4294"/>
    <cellStyle name="Normal 17 2 7 5 2" xfId="7964"/>
    <cellStyle name="Normal 17 2 7 5 2 2" xfId="15471"/>
    <cellStyle name="Normal 17 2 7 5 2 2 2" xfId="31677"/>
    <cellStyle name="Normal 17 2 7 5 2 3" xfId="24170"/>
    <cellStyle name="Normal 17 2 7 5 3" xfId="11857"/>
    <cellStyle name="Normal 17 2 7 5 3 2" xfId="28063"/>
    <cellStyle name="Normal 17 2 7 5 4" xfId="20500"/>
    <cellStyle name="Normal 17 2 7 6" xfId="4719"/>
    <cellStyle name="Normal 17 2 7 6 2" xfId="8389"/>
    <cellStyle name="Normal 17 2 7 6 2 2" xfId="15896"/>
    <cellStyle name="Normal 17 2 7 6 2 2 2" xfId="32102"/>
    <cellStyle name="Normal 17 2 7 6 2 3" xfId="24595"/>
    <cellStyle name="Normal 17 2 7 6 3" xfId="12282"/>
    <cellStyle name="Normal 17 2 7 6 3 2" xfId="28488"/>
    <cellStyle name="Normal 17 2 7 6 4" xfId="20925"/>
    <cellStyle name="Normal 17 2 7 7" xfId="5147"/>
    <cellStyle name="Normal 17 2 7 7 2" xfId="8812"/>
    <cellStyle name="Normal 17 2 7 7 2 2" xfId="16319"/>
    <cellStyle name="Normal 17 2 7 7 2 2 2" xfId="32525"/>
    <cellStyle name="Normal 17 2 7 7 2 3" xfId="25018"/>
    <cellStyle name="Normal 17 2 7 7 3" xfId="12704"/>
    <cellStyle name="Normal 17 2 7 7 3 2" xfId="28910"/>
    <cellStyle name="Normal 17 2 7 7 4" xfId="21353"/>
    <cellStyle name="Normal 17 2 7 8" xfId="5818"/>
    <cellStyle name="Normal 17 2 7 8 2" xfId="13333"/>
    <cellStyle name="Normal 17 2 7 8 2 2" xfId="29539"/>
    <cellStyle name="Normal 17 2 7 8 3" xfId="22024"/>
    <cellStyle name="Normal 17 2 7 9" xfId="9745"/>
    <cellStyle name="Normal 17 2 7 9 2" xfId="25951"/>
    <cellStyle name="Normal 17 2 8" xfId="2037"/>
    <cellStyle name="Normal 17 2 8 2" xfId="2950"/>
    <cellStyle name="Normal 17 2 8 2 2" xfId="6732"/>
    <cellStyle name="Normal 17 2 8 2 2 2" xfId="14243"/>
    <cellStyle name="Normal 17 2 8 2 2 2 2" xfId="30449"/>
    <cellStyle name="Normal 17 2 8 2 2 3" xfId="22938"/>
    <cellStyle name="Normal 17 2 8 2 3" xfId="10643"/>
    <cellStyle name="Normal 17 2 8 2 3 2" xfId="26849"/>
    <cellStyle name="Normal 17 2 8 2 4" xfId="19172"/>
    <cellStyle name="Normal 17 2 8 3" xfId="5876"/>
    <cellStyle name="Normal 17 2 8 3 2" xfId="13390"/>
    <cellStyle name="Normal 17 2 8 3 2 2" xfId="29596"/>
    <cellStyle name="Normal 17 2 8 3 3" xfId="22082"/>
    <cellStyle name="Normal 17 2 8 4" xfId="9799"/>
    <cellStyle name="Normal 17 2 8 4 2" xfId="26005"/>
    <cellStyle name="Normal 17 2 8 5" xfId="18326"/>
    <cellStyle name="Normal 17 2 9" xfId="2525"/>
    <cellStyle name="Normal 17 2 9 2" xfId="6309"/>
    <cellStyle name="Normal 17 2 9 2 2" xfId="13821"/>
    <cellStyle name="Normal 17 2 9 2 2 2" xfId="30027"/>
    <cellStyle name="Normal 17 2 9 2 3" xfId="22515"/>
    <cellStyle name="Normal 17 2 9 3" xfId="10221"/>
    <cellStyle name="Normal 17 2 9 3 2" xfId="26427"/>
    <cellStyle name="Normal 17 2 9 4" xfId="18749"/>
    <cellStyle name="Normal 17 20" xfId="664"/>
    <cellStyle name="Normal 17 20 10" xfId="9516"/>
    <cellStyle name="Normal 17 20 10 2" xfId="25722"/>
    <cellStyle name="Normal 17 20 11" xfId="18036"/>
    <cellStyle name="Normal 17 20 2" xfId="1967"/>
    <cellStyle name="Normal 17 20 2 10" xfId="18272"/>
    <cellStyle name="Normal 17 20 2 2" xfId="2473"/>
    <cellStyle name="Normal 17 20 2 2 2" xfId="3320"/>
    <cellStyle name="Normal 17 20 2 2 2 2" xfId="7102"/>
    <cellStyle name="Normal 17 20 2 2 2 2 2" xfId="14613"/>
    <cellStyle name="Normal 17 20 2 2 2 2 2 2" xfId="30819"/>
    <cellStyle name="Normal 17 20 2 2 2 2 3" xfId="23308"/>
    <cellStyle name="Normal 17 20 2 2 2 3" xfId="11013"/>
    <cellStyle name="Normal 17 20 2 2 2 3 2" xfId="27219"/>
    <cellStyle name="Normal 17 20 2 2 2 4" xfId="19542"/>
    <cellStyle name="Normal 17 20 2 2 3" xfId="6257"/>
    <cellStyle name="Normal 17 20 2 2 3 2" xfId="13769"/>
    <cellStyle name="Normal 17 20 2 2 3 2 2" xfId="29975"/>
    <cellStyle name="Normal 17 20 2 2 3 3" xfId="22463"/>
    <cellStyle name="Normal 17 20 2 2 4" xfId="10169"/>
    <cellStyle name="Normal 17 20 2 2 4 2" xfId="26375"/>
    <cellStyle name="Normal 17 20 2 2 5" xfId="18697"/>
    <cellStyle name="Normal 17 20 2 3" xfId="2895"/>
    <cellStyle name="Normal 17 20 2 3 2" xfId="6679"/>
    <cellStyle name="Normal 17 20 2 3 2 2" xfId="14191"/>
    <cellStyle name="Normal 17 20 2 3 2 2 2" xfId="30397"/>
    <cellStyle name="Normal 17 20 2 3 2 3" xfId="22885"/>
    <cellStyle name="Normal 17 20 2 3 3" xfId="10591"/>
    <cellStyle name="Normal 17 20 2 3 3 2" xfId="26797"/>
    <cellStyle name="Normal 17 20 2 3 4" xfId="19119"/>
    <cellStyle name="Normal 17 20 2 4" xfId="3826"/>
    <cellStyle name="Normal 17 20 2 4 2" xfId="7536"/>
    <cellStyle name="Normal 17 20 2 4 2 2" xfId="15045"/>
    <cellStyle name="Normal 17 20 2 4 2 2 2" xfId="31251"/>
    <cellStyle name="Normal 17 20 2 4 2 3" xfId="23742"/>
    <cellStyle name="Normal 17 20 2 4 3" xfId="11436"/>
    <cellStyle name="Normal 17 20 2 4 3 2" xfId="27642"/>
    <cellStyle name="Normal 17 20 2 4 4" xfId="20037"/>
    <cellStyle name="Normal 17 20 2 5" xfId="4295"/>
    <cellStyle name="Normal 17 20 2 5 2" xfId="7965"/>
    <cellStyle name="Normal 17 20 2 5 2 2" xfId="15472"/>
    <cellStyle name="Normal 17 20 2 5 2 2 2" xfId="31678"/>
    <cellStyle name="Normal 17 20 2 5 2 3" xfId="24171"/>
    <cellStyle name="Normal 17 20 2 5 3" xfId="11858"/>
    <cellStyle name="Normal 17 20 2 5 3 2" xfId="28064"/>
    <cellStyle name="Normal 17 20 2 5 4" xfId="20501"/>
    <cellStyle name="Normal 17 20 2 6" xfId="4720"/>
    <cellStyle name="Normal 17 20 2 6 2" xfId="8390"/>
    <cellStyle name="Normal 17 20 2 6 2 2" xfId="15897"/>
    <cellStyle name="Normal 17 20 2 6 2 2 2" xfId="32103"/>
    <cellStyle name="Normal 17 20 2 6 2 3" xfId="24596"/>
    <cellStyle name="Normal 17 20 2 6 3" xfId="12283"/>
    <cellStyle name="Normal 17 20 2 6 3 2" xfId="28489"/>
    <cellStyle name="Normal 17 20 2 6 4" xfId="20926"/>
    <cellStyle name="Normal 17 20 2 7" xfId="5148"/>
    <cellStyle name="Normal 17 20 2 7 2" xfId="8813"/>
    <cellStyle name="Normal 17 20 2 7 2 2" xfId="16320"/>
    <cellStyle name="Normal 17 20 2 7 2 2 2" xfId="32526"/>
    <cellStyle name="Normal 17 20 2 7 2 3" xfId="25019"/>
    <cellStyle name="Normal 17 20 2 7 3" xfId="12705"/>
    <cellStyle name="Normal 17 20 2 7 3 2" xfId="28911"/>
    <cellStyle name="Normal 17 20 2 7 4" xfId="21354"/>
    <cellStyle name="Normal 17 20 2 8" xfId="5819"/>
    <cellStyle name="Normal 17 20 2 8 2" xfId="13334"/>
    <cellStyle name="Normal 17 20 2 8 2 2" xfId="29540"/>
    <cellStyle name="Normal 17 20 2 8 3" xfId="22025"/>
    <cellStyle name="Normal 17 20 2 9" xfId="9746"/>
    <cellStyle name="Normal 17 20 2 9 2" xfId="25952"/>
    <cellStyle name="Normal 17 20 3" xfId="2179"/>
    <cellStyle name="Normal 17 20 3 2" xfId="3090"/>
    <cellStyle name="Normal 17 20 3 2 2" xfId="6872"/>
    <cellStyle name="Normal 17 20 3 2 2 2" xfId="14383"/>
    <cellStyle name="Normal 17 20 3 2 2 2 2" xfId="30589"/>
    <cellStyle name="Normal 17 20 3 2 2 3" xfId="23078"/>
    <cellStyle name="Normal 17 20 3 2 3" xfId="10783"/>
    <cellStyle name="Normal 17 20 3 2 3 2" xfId="26989"/>
    <cellStyle name="Normal 17 20 3 2 4" xfId="19312"/>
    <cellStyle name="Normal 17 20 3 3" xfId="6016"/>
    <cellStyle name="Normal 17 20 3 3 2" xfId="13530"/>
    <cellStyle name="Normal 17 20 3 3 2 2" xfId="29736"/>
    <cellStyle name="Normal 17 20 3 3 3" xfId="22222"/>
    <cellStyle name="Normal 17 20 3 4" xfId="9939"/>
    <cellStyle name="Normal 17 20 3 4 2" xfId="26145"/>
    <cellStyle name="Normal 17 20 3 5" xfId="18467"/>
    <cellStyle name="Normal 17 20 4" xfId="2665"/>
    <cellStyle name="Normal 17 20 4 2" xfId="6449"/>
    <cellStyle name="Normal 17 20 4 2 2" xfId="13961"/>
    <cellStyle name="Normal 17 20 4 2 2 2" xfId="30167"/>
    <cellStyle name="Normal 17 20 4 2 3" xfId="22655"/>
    <cellStyle name="Normal 17 20 4 3" xfId="10361"/>
    <cellStyle name="Normal 17 20 4 3 2" xfId="26567"/>
    <cellStyle name="Normal 17 20 4 4" xfId="18889"/>
    <cellStyle name="Normal 17 20 5" xfId="3544"/>
    <cellStyle name="Normal 17 20 5 2" xfId="7299"/>
    <cellStyle name="Normal 17 20 5 2 2" xfId="14809"/>
    <cellStyle name="Normal 17 20 5 2 2 2" xfId="31015"/>
    <cellStyle name="Normal 17 20 5 2 3" xfId="23505"/>
    <cellStyle name="Normal 17 20 5 3" xfId="11206"/>
    <cellStyle name="Normal 17 20 5 3 2" xfId="27412"/>
    <cellStyle name="Normal 17 20 5 4" xfId="19762"/>
    <cellStyle name="Normal 17 20 6" xfId="4065"/>
    <cellStyle name="Normal 17 20 6 2" xfId="7735"/>
    <cellStyle name="Normal 17 20 6 2 2" xfId="15242"/>
    <cellStyle name="Normal 17 20 6 2 2 2" xfId="31448"/>
    <cellStyle name="Normal 17 20 6 2 3" xfId="23941"/>
    <cellStyle name="Normal 17 20 6 3" xfId="11628"/>
    <cellStyle name="Normal 17 20 6 3 2" xfId="27834"/>
    <cellStyle name="Normal 17 20 6 4" xfId="20271"/>
    <cellStyle name="Normal 17 20 7" xfId="4490"/>
    <cellStyle name="Normal 17 20 7 2" xfId="8160"/>
    <cellStyle name="Normal 17 20 7 2 2" xfId="15667"/>
    <cellStyle name="Normal 17 20 7 2 2 2" xfId="31873"/>
    <cellStyle name="Normal 17 20 7 2 3" xfId="24366"/>
    <cellStyle name="Normal 17 20 7 3" xfId="12053"/>
    <cellStyle name="Normal 17 20 7 3 2" xfId="28259"/>
    <cellStyle name="Normal 17 20 7 4" xfId="20696"/>
    <cellStyle name="Normal 17 20 8" xfId="4916"/>
    <cellStyle name="Normal 17 20 8 2" xfId="8583"/>
    <cellStyle name="Normal 17 20 8 2 2" xfId="16090"/>
    <cellStyle name="Normal 17 20 8 2 2 2" xfId="32296"/>
    <cellStyle name="Normal 17 20 8 2 3" xfId="24789"/>
    <cellStyle name="Normal 17 20 8 3" xfId="12475"/>
    <cellStyle name="Normal 17 20 8 3 2" xfId="28681"/>
    <cellStyle name="Normal 17 20 8 4" xfId="21122"/>
    <cellStyle name="Normal 17 20 9" xfId="5411"/>
    <cellStyle name="Normal 17 20 9 2" xfId="12958"/>
    <cellStyle name="Normal 17 20 9 2 2" xfId="29164"/>
    <cellStyle name="Normal 17 20 9 3" xfId="21617"/>
    <cellStyle name="Normal 17 21" xfId="935"/>
    <cellStyle name="Normal 17 21 10" xfId="9517"/>
    <cellStyle name="Normal 17 21 10 2" xfId="25723"/>
    <cellStyle name="Normal 17 21 11" xfId="18037"/>
    <cellStyle name="Normal 17 21 2" xfId="1968"/>
    <cellStyle name="Normal 17 21 2 10" xfId="18273"/>
    <cellStyle name="Normal 17 21 2 2" xfId="2474"/>
    <cellStyle name="Normal 17 21 2 2 2" xfId="3321"/>
    <cellStyle name="Normal 17 21 2 2 2 2" xfId="7103"/>
    <cellStyle name="Normal 17 21 2 2 2 2 2" xfId="14614"/>
    <cellStyle name="Normal 17 21 2 2 2 2 2 2" xfId="30820"/>
    <cellStyle name="Normal 17 21 2 2 2 2 3" xfId="23309"/>
    <cellStyle name="Normal 17 21 2 2 2 3" xfId="11014"/>
    <cellStyle name="Normal 17 21 2 2 2 3 2" xfId="27220"/>
    <cellStyle name="Normal 17 21 2 2 2 4" xfId="19543"/>
    <cellStyle name="Normal 17 21 2 2 3" xfId="6258"/>
    <cellStyle name="Normal 17 21 2 2 3 2" xfId="13770"/>
    <cellStyle name="Normal 17 21 2 2 3 2 2" xfId="29976"/>
    <cellStyle name="Normal 17 21 2 2 3 3" xfId="22464"/>
    <cellStyle name="Normal 17 21 2 2 4" xfId="10170"/>
    <cellStyle name="Normal 17 21 2 2 4 2" xfId="26376"/>
    <cellStyle name="Normal 17 21 2 2 5" xfId="18698"/>
    <cellStyle name="Normal 17 21 2 3" xfId="2896"/>
    <cellStyle name="Normal 17 21 2 3 2" xfId="6680"/>
    <cellStyle name="Normal 17 21 2 3 2 2" xfId="14192"/>
    <cellStyle name="Normal 17 21 2 3 2 2 2" xfId="30398"/>
    <cellStyle name="Normal 17 21 2 3 2 3" xfId="22886"/>
    <cellStyle name="Normal 17 21 2 3 3" xfId="10592"/>
    <cellStyle name="Normal 17 21 2 3 3 2" xfId="26798"/>
    <cellStyle name="Normal 17 21 2 3 4" xfId="19120"/>
    <cellStyle name="Normal 17 21 2 4" xfId="3827"/>
    <cellStyle name="Normal 17 21 2 4 2" xfId="7537"/>
    <cellStyle name="Normal 17 21 2 4 2 2" xfId="15046"/>
    <cellStyle name="Normal 17 21 2 4 2 2 2" xfId="31252"/>
    <cellStyle name="Normal 17 21 2 4 2 3" xfId="23743"/>
    <cellStyle name="Normal 17 21 2 4 3" xfId="11437"/>
    <cellStyle name="Normal 17 21 2 4 3 2" xfId="27643"/>
    <cellStyle name="Normal 17 21 2 4 4" xfId="20038"/>
    <cellStyle name="Normal 17 21 2 5" xfId="4296"/>
    <cellStyle name="Normal 17 21 2 5 2" xfId="7966"/>
    <cellStyle name="Normal 17 21 2 5 2 2" xfId="15473"/>
    <cellStyle name="Normal 17 21 2 5 2 2 2" xfId="31679"/>
    <cellStyle name="Normal 17 21 2 5 2 3" xfId="24172"/>
    <cellStyle name="Normal 17 21 2 5 3" xfId="11859"/>
    <cellStyle name="Normal 17 21 2 5 3 2" xfId="28065"/>
    <cellStyle name="Normal 17 21 2 5 4" xfId="20502"/>
    <cellStyle name="Normal 17 21 2 6" xfId="4721"/>
    <cellStyle name="Normal 17 21 2 6 2" xfId="8391"/>
    <cellStyle name="Normal 17 21 2 6 2 2" xfId="15898"/>
    <cellStyle name="Normal 17 21 2 6 2 2 2" xfId="32104"/>
    <cellStyle name="Normal 17 21 2 6 2 3" xfId="24597"/>
    <cellStyle name="Normal 17 21 2 6 3" xfId="12284"/>
    <cellStyle name="Normal 17 21 2 6 3 2" xfId="28490"/>
    <cellStyle name="Normal 17 21 2 6 4" xfId="20927"/>
    <cellStyle name="Normal 17 21 2 7" xfId="5149"/>
    <cellStyle name="Normal 17 21 2 7 2" xfId="8814"/>
    <cellStyle name="Normal 17 21 2 7 2 2" xfId="16321"/>
    <cellStyle name="Normal 17 21 2 7 2 2 2" xfId="32527"/>
    <cellStyle name="Normal 17 21 2 7 2 3" xfId="25020"/>
    <cellStyle name="Normal 17 21 2 7 3" xfId="12706"/>
    <cellStyle name="Normal 17 21 2 7 3 2" xfId="28912"/>
    <cellStyle name="Normal 17 21 2 7 4" xfId="21355"/>
    <cellStyle name="Normal 17 21 2 8" xfId="5820"/>
    <cellStyle name="Normal 17 21 2 8 2" xfId="13335"/>
    <cellStyle name="Normal 17 21 2 8 2 2" xfId="29541"/>
    <cellStyle name="Normal 17 21 2 8 3" xfId="22026"/>
    <cellStyle name="Normal 17 21 2 9" xfId="9747"/>
    <cellStyle name="Normal 17 21 2 9 2" xfId="25953"/>
    <cellStyle name="Normal 17 21 3" xfId="2181"/>
    <cellStyle name="Normal 17 21 3 2" xfId="3091"/>
    <cellStyle name="Normal 17 21 3 2 2" xfId="6873"/>
    <cellStyle name="Normal 17 21 3 2 2 2" xfId="14384"/>
    <cellStyle name="Normal 17 21 3 2 2 2 2" xfId="30590"/>
    <cellStyle name="Normal 17 21 3 2 2 3" xfId="23079"/>
    <cellStyle name="Normal 17 21 3 2 3" xfId="10784"/>
    <cellStyle name="Normal 17 21 3 2 3 2" xfId="26990"/>
    <cellStyle name="Normal 17 21 3 2 4" xfId="19313"/>
    <cellStyle name="Normal 17 21 3 3" xfId="6017"/>
    <cellStyle name="Normal 17 21 3 3 2" xfId="13531"/>
    <cellStyle name="Normal 17 21 3 3 2 2" xfId="29737"/>
    <cellStyle name="Normal 17 21 3 3 3" xfId="22223"/>
    <cellStyle name="Normal 17 21 3 4" xfId="9940"/>
    <cellStyle name="Normal 17 21 3 4 2" xfId="26146"/>
    <cellStyle name="Normal 17 21 3 5" xfId="18468"/>
    <cellStyle name="Normal 17 21 4" xfId="2666"/>
    <cellStyle name="Normal 17 21 4 2" xfId="6450"/>
    <cellStyle name="Normal 17 21 4 2 2" xfId="13962"/>
    <cellStyle name="Normal 17 21 4 2 2 2" xfId="30168"/>
    <cellStyle name="Normal 17 21 4 2 3" xfId="22656"/>
    <cellStyle name="Normal 17 21 4 3" xfId="10362"/>
    <cellStyle name="Normal 17 21 4 3 2" xfId="26568"/>
    <cellStyle name="Normal 17 21 4 4" xfId="18890"/>
    <cellStyle name="Normal 17 21 5" xfId="3563"/>
    <cellStyle name="Normal 17 21 5 2" xfId="7302"/>
    <cellStyle name="Normal 17 21 5 2 2" xfId="14811"/>
    <cellStyle name="Normal 17 21 5 2 2 2" xfId="31017"/>
    <cellStyle name="Normal 17 21 5 2 3" xfId="23508"/>
    <cellStyle name="Normal 17 21 5 3" xfId="11207"/>
    <cellStyle name="Normal 17 21 5 3 2" xfId="27413"/>
    <cellStyle name="Normal 17 21 5 4" xfId="19777"/>
    <cellStyle name="Normal 17 21 6" xfId="4066"/>
    <cellStyle name="Normal 17 21 6 2" xfId="7736"/>
    <cellStyle name="Normal 17 21 6 2 2" xfId="15243"/>
    <cellStyle name="Normal 17 21 6 2 2 2" xfId="31449"/>
    <cellStyle name="Normal 17 21 6 2 3" xfId="23942"/>
    <cellStyle name="Normal 17 21 6 3" xfId="11629"/>
    <cellStyle name="Normal 17 21 6 3 2" xfId="27835"/>
    <cellStyle name="Normal 17 21 6 4" xfId="20272"/>
    <cellStyle name="Normal 17 21 7" xfId="4491"/>
    <cellStyle name="Normal 17 21 7 2" xfId="8161"/>
    <cellStyle name="Normal 17 21 7 2 2" xfId="15668"/>
    <cellStyle name="Normal 17 21 7 2 2 2" xfId="31874"/>
    <cellStyle name="Normal 17 21 7 2 3" xfId="24367"/>
    <cellStyle name="Normal 17 21 7 3" xfId="12054"/>
    <cellStyle name="Normal 17 21 7 3 2" xfId="28260"/>
    <cellStyle name="Normal 17 21 7 4" xfId="20697"/>
    <cellStyle name="Normal 17 21 8" xfId="4917"/>
    <cellStyle name="Normal 17 21 8 2" xfId="8584"/>
    <cellStyle name="Normal 17 21 8 2 2" xfId="16091"/>
    <cellStyle name="Normal 17 21 8 2 2 2" xfId="32297"/>
    <cellStyle name="Normal 17 21 8 2 3" xfId="24790"/>
    <cellStyle name="Normal 17 21 8 3" xfId="12476"/>
    <cellStyle name="Normal 17 21 8 3 2" xfId="28682"/>
    <cellStyle name="Normal 17 21 8 4" xfId="21123"/>
    <cellStyle name="Normal 17 21 9" xfId="5452"/>
    <cellStyle name="Normal 17 21 9 2" xfId="12994"/>
    <cellStyle name="Normal 17 21 9 2 2" xfId="29200"/>
    <cellStyle name="Normal 17 21 9 3" xfId="21658"/>
    <cellStyle name="Normal 17 22" xfId="716"/>
    <cellStyle name="Normal 17 23" xfId="1791"/>
    <cellStyle name="Normal 17 23 10" xfId="18103"/>
    <cellStyle name="Normal 17 23 2" xfId="2305"/>
    <cellStyle name="Normal 17 23 2 2" xfId="3152"/>
    <cellStyle name="Normal 17 23 2 2 2" xfId="6934"/>
    <cellStyle name="Normal 17 23 2 2 2 2" xfId="14445"/>
    <cellStyle name="Normal 17 23 2 2 2 2 2" xfId="30651"/>
    <cellStyle name="Normal 17 23 2 2 2 3" xfId="23140"/>
    <cellStyle name="Normal 17 23 2 2 3" xfId="10845"/>
    <cellStyle name="Normal 17 23 2 2 3 2" xfId="27051"/>
    <cellStyle name="Normal 17 23 2 2 4" xfId="19374"/>
    <cellStyle name="Normal 17 23 2 3" xfId="6089"/>
    <cellStyle name="Normal 17 23 2 3 2" xfId="13601"/>
    <cellStyle name="Normal 17 23 2 3 2 2" xfId="29807"/>
    <cellStyle name="Normal 17 23 2 3 3" xfId="22295"/>
    <cellStyle name="Normal 17 23 2 4" xfId="10001"/>
    <cellStyle name="Normal 17 23 2 4 2" xfId="26207"/>
    <cellStyle name="Normal 17 23 2 5" xfId="18529"/>
    <cellStyle name="Normal 17 23 3" xfId="2727"/>
    <cellStyle name="Normal 17 23 3 2" xfId="6511"/>
    <cellStyle name="Normal 17 23 3 2 2" xfId="14023"/>
    <cellStyle name="Normal 17 23 3 2 2 2" xfId="30229"/>
    <cellStyle name="Normal 17 23 3 2 3" xfId="22717"/>
    <cellStyle name="Normal 17 23 3 3" xfId="10423"/>
    <cellStyle name="Normal 17 23 3 3 2" xfId="26629"/>
    <cellStyle name="Normal 17 23 3 4" xfId="18951"/>
    <cellStyle name="Normal 17 23 4" xfId="3657"/>
    <cellStyle name="Normal 17 23 4 2" xfId="7367"/>
    <cellStyle name="Normal 17 23 4 2 2" xfId="14876"/>
    <cellStyle name="Normal 17 23 4 2 2 2" xfId="31082"/>
    <cellStyle name="Normal 17 23 4 2 3" xfId="23573"/>
    <cellStyle name="Normal 17 23 4 3" xfId="11268"/>
    <cellStyle name="Normal 17 23 4 3 2" xfId="27474"/>
    <cellStyle name="Normal 17 23 4 4" xfId="19868"/>
    <cellStyle name="Normal 17 23 5" xfId="4127"/>
    <cellStyle name="Normal 17 23 5 2" xfId="7797"/>
    <cellStyle name="Normal 17 23 5 2 2" xfId="15304"/>
    <cellStyle name="Normal 17 23 5 2 2 2" xfId="31510"/>
    <cellStyle name="Normal 17 23 5 2 3" xfId="24003"/>
    <cellStyle name="Normal 17 23 5 3" xfId="11690"/>
    <cellStyle name="Normal 17 23 5 3 2" xfId="27896"/>
    <cellStyle name="Normal 17 23 5 4" xfId="20333"/>
    <cellStyle name="Normal 17 23 6" xfId="4552"/>
    <cellStyle name="Normal 17 23 6 2" xfId="8222"/>
    <cellStyle name="Normal 17 23 6 2 2" xfId="15729"/>
    <cellStyle name="Normal 17 23 6 2 2 2" xfId="31935"/>
    <cellStyle name="Normal 17 23 6 2 3" xfId="24428"/>
    <cellStyle name="Normal 17 23 6 3" xfId="12115"/>
    <cellStyle name="Normal 17 23 6 3 2" xfId="28321"/>
    <cellStyle name="Normal 17 23 6 4" xfId="20758"/>
    <cellStyle name="Normal 17 23 7" xfId="4979"/>
    <cellStyle name="Normal 17 23 7 2" xfId="8645"/>
    <cellStyle name="Normal 17 23 7 2 2" xfId="16152"/>
    <cellStyle name="Normal 17 23 7 2 2 2" xfId="32358"/>
    <cellStyle name="Normal 17 23 7 2 3" xfId="24851"/>
    <cellStyle name="Normal 17 23 7 3" xfId="12537"/>
    <cellStyle name="Normal 17 23 7 3 2" xfId="28743"/>
    <cellStyle name="Normal 17 23 7 4" xfId="21185"/>
    <cellStyle name="Normal 17 23 8" xfId="5650"/>
    <cellStyle name="Normal 17 23 8 2" xfId="13165"/>
    <cellStyle name="Normal 17 23 8 2 2" xfId="29371"/>
    <cellStyle name="Normal 17 23 8 3" xfId="21856"/>
    <cellStyle name="Normal 17 23 9" xfId="9578"/>
    <cellStyle name="Normal 17 23 9 2" xfId="25784"/>
    <cellStyle name="Normal 17 24" xfId="2035"/>
    <cellStyle name="Normal 17 24 2" xfId="2948"/>
    <cellStyle name="Normal 17 24 2 2" xfId="6730"/>
    <cellStyle name="Normal 17 24 2 2 2" xfId="14241"/>
    <cellStyle name="Normal 17 24 2 2 2 2" xfId="30447"/>
    <cellStyle name="Normal 17 24 2 2 3" xfId="22936"/>
    <cellStyle name="Normal 17 24 2 3" xfId="10641"/>
    <cellStyle name="Normal 17 24 2 3 2" xfId="26847"/>
    <cellStyle name="Normal 17 24 2 4" xfId="19170"/>
    <cellStyle name="Normal 17 24 3" xfId="5874"/>
    <cellStyle name="Normal 17 24 3 2" xfId="13388"/>
    <cellStyle name="Normal 17 24 3 2 2" xfId="29594"/>
    <cellStyle name="Normal 17 24 3 3" xfId="22080"/>
    <cellStyle name="Normal 17 24 4" xfId="9797"/>
    <cellStyle name="Normal 17 24 4 2" xfId="26003"/>
    <cellStyle name="Normal 17 24 5" xfId="18324"/>
    <cellStyle name="Normal 17 25" xfId="2523"/>
    <cellStyle name="Normal 17 25 2" xfId="6307"/>
    <cellStyle name="Normal 17 25 2 2" xfId="13819"/>
    <cellStyle name="Normal 17 25 2 2 2" xfId="30025"/>
    <cellStyle name="Normal 17 25 2 3" xfId="22513"/>
    <cellStyle name="Normal 17 25 3" xfId="10219"/>
    <cellStyle name="Normal 17 25 3 2" xfId="26425"/>
    <cellStyle name="Normal 17 25 4" xfId="18747"/>
    <cellStyle name="Normal 17 26" xfId="3392"/>
    <cellStyle name="Normal 17 26 2" xfId="7156"/>
    <cellStyle name="Normal 17 26 2 2" xfId="14667"/>
    <cellStyle name="Normal 17 26 2 2 2" xfId="30873"/>
    <cellStyle name="Normal 17 26 2 3" xfId="23362"/>
    <cellStyle name="Normal 17 26 3" xfId="11064"/>
    <cellStyle name="Normal 17 26 3 2" xfId="27270"/>
    <cellStyle name="Normal 17 26 4" xfId="19610"/>
    <cellStyle name="Normal 17 27" xfId="3923"/>
    <cellStyle name="Normal 17 27 2" xfId="7593"/>
    <cellStyle name="Normal 17 27 2 2" xfId="15100"/>
    <cellStyle name="Normal 17 27 2 2 2" xfId="31306"/>
    <cellStyle name="Normal 17 27 2 3" xfId="23799"/>
    <cellStyle name="Normal 17 27 3" xfId="11486"/>
    <cellStyle name="Normal 17 27 3 2" xfId="27692"/>
    <cellStyle name="Normal 17 27 4" xfId="20129"/>
    <cellStyle name="Normal 17 28" xfId="4348"/>
    <cellStyle name="Normal 17 28 2" xfId="8018"/>
    <cellStyle name="Normal 17 28 2 2" xfId="15525"/>
    <cellStyle name="Normal 17 28 2 2 2" xfId="31731"/>
    <cellStyle name="Normal 17 28 2 3" xfId="24224"/>
    <cellStyle name="Normal 17 28 3" xfId="11911"/>
    <cellStyle name="Normal 17 28 3 2" xfId="28117"/>
    <cellStyle name="Normal 17 28 4" xfId="20554"/>
    <cellStyle name="Normal 17 29" xfId="4770"/>
    <cellStyle name="Normal 17 29 2" xfId="8440"/>
    <cellStyle name="Normal 17 29 2 2" xfId="15947"/>
    <cellStyle name="Normal 17 29 2 2 2" xfId="32153"/>
    <cellStyle name="Normal 17 29 2 3" xfId="24646"/>
    <cellStyle name="Normal 17 29 3" xfId="12333"/>
    <cellStyle name="Normal 17 29 3 2" xfId="28539"/>
    <cellStyle name="Normal 17 29 4" xfId="20976"/>
    <cellStyle name="Normal 17 3" xfId="390"/>
    <cellStyle name="Normal 17 3 10" xfId="3926"/>
    <cellStyle name="Normal 17 3 10 2" xfId="7596"/>
    <cellStyle name="Normal 17 3 10 2 2" xfId="15103"/>
    <cellStyle name="Normal 17 3 10 2 2 2" xfId="31309"/>
    <cellStyle name="Normal 17 3 10 2 3" xfId="23802"/>
    <cellStyle name="Normal 17 3 10 3" xfId="11489"/>
    <cellStyle name="Normal 17 3 10 3 2" xfId="27695"/>
    <cellStyle name="Normal 17 3 10 4" xfId="20132"/>
    <cellStyle name="Normal 17 3 11" xfId="4351"/>
    <cellStyle name="Normal 17 3 11 2" xfId="8021"/>
    <cellStyle name="Normal 17 3 11 2 2" xfId="15528"/>
    <cellStyle name="Normal 17 3 11 2 2 2" xfId="31734"/>
    <cellStyle name="Normal 17 3 11 2 3" xfId="24227"/>
    <cellStyle name="Normal 17 3 11 3" xfId="11914"/>
    <cellStyle name="Normal 17 3 11 3 2" xfId="28120"/>
    <cellStyle name="Normal 17 3 11 4" xfId="20557"/>
    <cellStyle name="Normal 17 3 12" xfId="4774"/>
    <cellStyle name="Normal 17 3 12 2" xfId="8443"/>
    <cellStyle name="Normal 17 3 12 2 2" xfId="15950"/>
    <cellStyle name="Normal 17 3 12 2 2 2" xfId="32156"/>
    <cellStyle name="Normal 17 3 12 2 3" xfId="24649"/>
    <cellStyle name="Normal 17 3 12 3" xfId="12336"/>
    <cellStyle name="Normal 17 3 12 3 2" xfId="28542"/>
    <cellStyle name="Normal 17 3 12 4" xfId="20980"/>
    <cellStyle name="Normal 17 3 13" xfId="5251"/>
    <cellStyle name="Normal 17 3 13 2" xfId="12800"/>
    <cellStyle name="Normal 17 3 13 2 2" xfId="29006"/>
    <cellStyle name="Normal 17 3 13 3" xfId="21457"/>
    <cellStyle name="Normal 17 3 14" xfId="9377"/>
    <cellStyle name="Normal 17 3 14 2" xfId="25583"/>
    <cellStyle name="Normal 17 3 15" xfId="17893"/>
    <cellStyle name="Normal 17 3 2" xfId="435"/>
    <cellStyle name="Normal 17 3 2 10" xfId="4354"/>
    <cellStyle name="Normal 17 3 2 10 2" xfId="8024"/>
    <cellStyle name="Normal 17 3 2 10 2 2" xfId="15531"/>
    <cellStyle name="Normal 17 3 2 10 2 2 2" xfId="31737"/>
    <cellStyle name="Normal 17 3 2 10 2 3" xfId="24230"/>
    <cellStyle name="Normal 17 3 2 10 3" xfId="11917"/>
    <cellStyle name="Normal 17 3 2 10 3 2" xfId="28123"/>
    <cellStyle name="Normal 17 3 2 10 4" xfId="20560"/>
    <cellStyle name="Normal 17 3 2 11" xfId="4777"/>
    <cellStyle name="Normal 17 3 2 11 2" xfId="8446"/>
    <cellStyle name="Normal 17 3 2 11 2 2" xfId="15953"/>
    <cellStyle name="Normal 17 3 2 11 2 2 2" xfId="32159"/>
    <cellStyle name="Normal 17 3 2 11 2 3" xfId="24652"/>
    <cellStyle name="Normal 17 3 2 11 3" xfId="12339"/>
    <cellStyle name="Normal 17 3 2 11 3 2" xfId="28545"/>
    <cellStyle name="Normal 17 3 2 11 4" xfId="20983"/>
    <cellStyle name="Normal 17 3 2 12" xfId="5262"/>
    <cellStyle name="Normal 17 3 2 12 2" xfId="12811"/>
    <cellStyle name="Normal 17 3 2 12 2 2" xfId="29017"/>
    <cellStyle name="Normal 17 3 2 12 3" xfId="21468"/>
    <cellStyle name="Normal 17 3 2 13" xfId="9380"/>
    <cellStyle name="Normal 17 3 2 13 2" xfId="25586"/>
    <cellStyle name="Normal 17 3 2 14" xfId="17896"/>
    <cellStyle name="Normal 17 3 2 2" xfId="488"/>
    <cellStyle name="Normal 17 3 2 2 10" xfId="5287"/>
    <cellStyle name="Normal 17 3 2 2 10 2" xfId="12836"/>
    <cellStyle name="Normal 17 3 2 2 10 2 2" xfId="29042"/>
    <cellStyle name="Normal 17 3 2 2 10 3" xfId="21493"/>
    <cellStyle name="Normal 17 3 2 2 11" xfId="9402"/>
    <cellStyle name="Normal 17 3 2 2 11 2" xfId="25608"/>
    <cellStyle name="Normal 17 3 2 2 12" xfId="17919"/>
    <cellStyle name="Normal 17 3 2 2 2" xfId="559"/>
    <cellStyle name="Normal 17 3 2 2 2 10" xfId="9469"/>
    <cellStyle name="Normal 17 3 2 2 2 10 2" xfId="25675"/>
    <cellStyle name="Normal 17 3 2 2 2 11" xfId="17987"/>
    <cellStyle name="Normal 17 3 2 2 2 2" xfId="1969"/>
    <cellStyle name="Normal 17 3 2 2 2 2 10" xfId="18274"/>
    <cellStyle name="Normal 17 3 2 2 2 2 2" xfId="2475"/>
    <cellStyle name="Normal 17 3 2 2 2 2 2 2" xfId="3322"/>
    <cellStyle name="Normal 17 3 2 2 2 2 2 2 2" xfId="7104"/>
    <cellStyle name="Normal 17 3 2 2 2 2 2 2 2 2" xfId="14615"/>
    <cellStyle name="Normal 17 3 2 2 2 2 2 2 2 2 2" xfId="30821"/>
    <cellStyle name="Normal 17 3 2 2 2 2 2 2 2 3" xfId="23310"/>
    <cellStyle name="Normal 17 3 2 2 2 2 2 2 3" xfId="11015"/>
    <cellStyle name="Normal 17 3 2 2 2 2 2 2 3 2" xfId="27221"/>
    <cellStyle name="Normal 17 3 2 2 2 2 2 2 4" xfId="19544"/>
    <cellStyle name="Normal 17 3 2 2 2 2 2 3" xfId="6259"/>
    <cellStyle name="Normal 17 3 2 2 2 2 2 3 2" xfId="13771"/>
    <cellStyle name="Normal 17 3 2 2 2 2 2 3 2 2" xfId="29977"/>
    <cellStyle name="Normal 17 3 2 2 2 2 2 3 3" xfId="22465"/>
    <cellStyle name="Normal 17 3 2 2 2 2 2 4" xfId="10171"/>
    <cellStyle name="Normal 17 3 2 2 2 2 2 4 2" xfId="26377"/>
    <cellStyle name="Normal 17 3 2 2 2 2 2 5" xfId="18699"/>
    <cellStyle name="Normal 17 3 2 2 2 2 3" xfId="2897"/>
    <cellStyle name="Normal 17 3 2 2 2 2 3 2" xfId="6681"/>
    <cellStyle name="Normal 17 3 2 2 2 2 3 2 2" xfId="14193"/>
    <cellStyle name="Normal 17 3 2 2 2 2 3 2 2 2" xfId="30399"/>
    <cellStyle name="Normal 17 3 2 2 2 2 3 2 3" xfId="22887"/>
    <cellStyle name="Normal 17 3 2 2 2 2 3 3" xfId="10593"/>
    <cellStyle name="Normal 17 3 2 2 2 2 3 3 2" xfId="26799"/>
    <cellStyle name="Normal 17 3 2 2 2 2 3 4" xfId="19121"/>
    <cellStyle name="Normal 17 3 2 2 2 2 4" xfId="3828"/>
    <cellStyle name="Normal 17 3 2 2 2 2 4 2" xfId="7538"/>
    <cellStyle name="Normal 17 3 2 2 2 2 4 2 2" xfId="15047"/>
    <cellStyle name="Normal 17 3 2 2 2 2 4 2 2 2" xfId="31253"/>
    <cellStyle name="Normal 17 3 2 2 2 2 4 2 3" xfId="23744"/>
    <cellStyle name="Normal 17 3 2 2 2 2 4 3" xfId="11438"/>
    <cellStyle name="Normal 17 3 2 2 2 2 4 3 2" xfId="27644"/>
    <cellStyle name="Normal 17 3 2 2 2 2 4 4" xfId="20039"/>
    <cellStyle name="Normal 17 3 2 2 2 2 5" xfId="4297"/>
    <cellStyle name="Normal 17 3 2 2 2 2 5 2" xfId="7967"/>
    <cellStyle name="Normal 17 3 2 2 2 2 5 2 2" xfId="15474"/>
    <cellStyle name="Normal 17 3 2 2 2 2 5 2 2 2" xfId="31680"/>
    <cellStyle name="Normal 17 3 2 2 2 2 5 2 3" xfId="24173"/>
    <cellStyle name="Normal 17 3 2 2 2 2 5 3" xfId="11860"/>
    <cellStyle name="Normal 17 3 2 2 2 2 5 3 2" xfId="28066"/>
    <cellStyle name="Normal 17 3 2 2 2 2 5 4" xfId="20503"/>
    <cellStyle name="Normal 17 3 2 2 2 2 6" xfId="4722"/>
    <cellStyle name="Normal 17 3 2 2 2 2 6 2" xfId="8392"/>
    <cellStyle name="Normal 17 3 2 2 2 2 6 2 2" xfId="15899"/>
    <cellStyle name="Normal 17 3 2 2 2 2 6 2 2 2" xfId="32105"/>
    <cellStyle name="Normal 17 3 2 2 2 2 6 2 3" xfId="24598"/>
    <cellStyle name="Normal 17 3 2 2 2 2 6 3" xfId="12285"/>
    <cellStyle name="Normal 17 3 2 2 2 2 6 3 2" xfId="28491"/>
    <cellStyle name="Normal 17 3 2 2 2 2 6 4" xfId="20928"/>
    <cellStyle name="Normal 17 3 2 2 2 2 7" xfId="5150"/>
    <cellStyle name="Normal 17 3 2 2 2 2 7 2" xfId="8815"/>
    <cellStyle name="Normal 17 3 2 2 2 2 7 2 2" xfId="16322"/>
    <cellStyle name="Normal 17 3 2 2 2 2 7 2 2 2" xfId="32528"/>
    <cellStyle name="Normal 17 3 2 2 2 2 7 2 3" xfId="25021"/>
    <cellStyle name="Normal 17 3 2 2 2 2 7 3" xfId="12707"/>
    <cellStyle name="Normal 17 3 2 2 2 2 7 3 2" xfId="28913"/>
    <cellStyle name="Normal 17 3 2 2 2 2 7 4" xfId="21356"/>
    <cellStyle name="Normal 17 3 2 2 2 2 8" xfId="5821"/>
    <cellStyle name="Normal 17 3 2 2 2 2 8 2" xfId="13336"/>
    <cellStyle name="Normal 17 3 2 2 2 2 8 2 2" xfId="29542"/>
    <cellStyle name="Normal 17 3 2 2 2 2 8 3" xfId="22027"/>
    <cellStyle name="Normal 17 3 2 2 2 2 9" xfId="9748"/>
    <cellStyle name="Normal 17 3 2 2 2 2 9 2" xfId="25954"/>
    <cellStyle name="Normal 17 3 2 2 2 3" xfId="2130"/>
    <cellStyle name="Normal 17 3 2 2 2 3 2" xfId="3043"/>
    <cellStyle name="Normal 17 3 2 2 2 3 2 2" xfId="6825"/>
    <cellStyle name="Normal 17 3 2 2 2 3 2 2 2" xfId="14336"/>
    <cellStyle name="Normal 17 3 2 2 2 3 2 2 2 2" xfId="30542"/>
    <cellStyle name="Normal 17 3 2 2 2 3 2 2 3" xfId="23031"/>
    <cellStyle name="Normal 17 3 2 2 2 3 2 3" xfId="10736"/>
    <cellStyle name="Normal 17 3 2 2 2 3 2 3 2" xfId="26942"/>
    <cellStyle name="Normal 17 3 2 2 2 3 2 4" xfId="19265"/>
    <cellStyle name="Normal 17 3 2 2 2 3 3" xfId="5969"/>
    <cellStyle name="Normal 17 3 2 2 2 3 3 2" xfId="13483"/>
    <cellStyle name="Normal 17 3 2 2 2 3 3 2 2" xfId="29689"/>
    <cellStyle name="Normal 17 3 2 2 2 3 3 3" xfId="22175"/>
    <cellStyle name="Normal 17 3 2 2 2 3 4" xfId="9892"/>
    <cellStyle name="Normal 17 3 2 2 2 3 4 2" xfId="26098"/>
    <cellStyle name="Normal 17 3 2 2 2 3 5" xfId="18419"/>
    <cellStyle name="Normal 17 3 2 2 2 4" xfId="2618"/>
    <cellStyle name="Normal 17 3 2 2 2 4 2" xfId="6402"/>
    <cellStyle name="Normal 17 3 2 2 2 4 2 2" xfId="13914"/>
    <cellStyle name="Normal 17 3 2 2 2 4 2 2 2" xfId="30120"/>
    <cellStyle name="Normal 17 3 2 2 2 4 2 3" xfId="22608"/>
    <cellStyle name="Normal 17 3 2 2 2 4 3" xfId="10314"/>
    <cellStyle name="Normal 17 3 2 2 2 4 3 2" xfId="26520"/>
    <cellStyle name="Normal 17 3 2 2 2 4 4" xfId="18842"/>
    <cellStyle name="Normal 17 3 2 2 2 5" xfId="3494"/>
    <cellStyle name="Normal 17 3 2 2 2 5 2" xfId="7252"/>
    <cellStyle name="Normal 17 3 2 2 2 5 2 2" xfId="14762"/>
    <cellStyle name="Normal 17 3 2 2 2 5 2 2 2" xfId="30968"/>
    <cellStyle name="Normal 17 3 2 2 2 5 2 3" xfId="23458"/>
    <cellStyle name="Normal 17 3 2 2 2 5 3" xfId="11159"/>
    <cellStyle name="Normal 17 3 2 2 2 5 3 2" xfId="27365"/>
    <cellStyle name="Normal 17 3 2 2 2 5 4" xfId="19712"/>
    <cellStyle name="Normal 17 3 2 2 2 6" xfId="4018"/>
    <cellStyle name="Normal 17 3 2 2 2 6 2" xfId="7688"/>
    <cellStyle name="Normal 17 3 2 2 2 6 2 2" xfId="15195"/>
    <cellStyle name="Normal 17 3 2 2 2 6 2 2 2" xfId="31401"/>
    <cellStyle name="Normal 17 3 2 2 2 6 2 3" xfId="23894"/>
    <cellStyle name="Normal 17 3 2 2 2 6 3" xfId="11581"/>
    <cellStyle name="Normal 17 3 2 2 2 6 3 2" xfId="27787"/>
    <cellStyle name="Normal 17 3 2 2 2 6 4" xfId="20224"/>
    <cellStyle name="Normal 17 3 2 2 2 7" xfId="4443"/>
    <cellStyle name="Normal 17 3 2 2 2 7 2" xfId="8113"/>
    <cellStyle name="Normal 17 3 2 2 2 7 2 2" xfId="15620"/>
    <cellStyle name="Normal 17 3 2 2 2 7 2 2 2" xfId="31826"/>
    <cellStyle name="Normal 17 3 2 2 2 7 2 3" xfId="24319"/>
    <cellStyle name="Normal 17 3 2 2 2 7 3" xfId="12006"/>
    <cellStyle name="Normal 17 3 2 2 2 7 3 2" xfId="28212"/>
    <cellStyle name="Normal 17 3 2 2 2 7 4" xfId="20649"/>
    <cellStyle name="Normal 17 3 2 2 2 8" xfId="4868"/>
    <cellStyle name="Normal 17 3 2 2 2 8 2" xfId="8536"/>
    <cellStyle name="Normal 17 3 2 2 2 8 2 2" xfId="16043"/>
    <cellStyle name="Normal 17 3 2 2 2 8 2 2 2" xfId="32249"/>
    <cellStyle name="Normal 17 3 2 2 2 8 2 3" xfId="24742"/>
    <cellStyle name="Normal 17 3 2 2 2 8 3" xfId="12428"/>
    <cellStyle name="Normal 17 3 2 2 2 8 3 2" xfId="28634"/>
    <cellStyle name="Normal 17 3 2 2 2 8 4" xfId="21074"/>
    <cellStyle name="Normal 17 3 2 2 2 9" xfId="5354"/>
    <cellStyle name="Normal 17 3 2 2 2 9 2" xfId="12903"/>
    <cellStyle name="Normal 17 3 2 2 2 9 2 2" xfId="29109"/>
    <cellStyle name="Normal 17 3 2 2 2 9 3" xfId="21560"/>
    <cellStyle name="Normal 17 3 2 2 3" xfId="1970"/>
    <cellStyle name="Normal 17 3 2 2 3 10" xfId="18275"/>
    <cellStyle name="Normal 17 3 2 2 3 2" xfId="2476"/>
    <cellStyle name="Normal 17 3 2 2 3 2 2" xfId="3323"/>
    <cellStyle name="Normal 17 3 2 2 3 2 2 2" xfId="7105"/>
    <cellStyle name="Normal 17 3 2 2 3 2 2 2 2" xfId="14616"/>
    <cellStyle name="Normal 17 3 2 2 3 2 2 2 2 2" xfId="30822"/>
    <cellStyle name="Normal 17 3 2 2 3 2 2 2 3" xfId="23311"/>
    <cellStyle name="Normal 17 3 2 2 3 2 2 3" xfId="11016"/>
    <cellStyle name="Normal 17 3 2 2 3 2 2 3 2" xfId="27222"/>
    <cellStyle name="Normal 17 3 2 2 3 2 2 4" xfId="19545"/>
    <cellStyle name="Normal 17 3 2 2 3 2 3" xfId="6260"/>
    <cellStyle name="Normal 17 3 2 2 3 2 3 2" xfId="13772"/>
    <cellStyle name="Normal 17 3 2 2 3 2 3 2 2" xfId="29978"/>
    <cellStyle name="Normal 17 3 2 2 3 2 3 3" xfId="22466"/>
    <cellStyle name="Normal 17 3 2 2 3 2 4" xfId="10172"/>
    <cellStyle name="Normal 17 3 2 2 3 2 4 2" xfId="26378"/>
    <cellStyle name="Normal 17 3 2 2 3 2 5" xfId="18700"/>
    <cellStyle name="Normal 17 3 2 2 3 3" xfId="2898"/>
    <cellStyle name="Normal 17 3 2 2 3 3 2" xfId="6682"/>
    <cellStyle name="Normal 17 3 2 2 3 3 2 2" xfId="14194"/>
    <cellStyle name="Normal 17 3 2 2 3 3 2 2 2" xfId="30400"/>
    <cellStyle name="Normal 17 3 2 2 3 3 2 3" xfId="22888"/>
    <cellStyle name="Normal 17 3 2 2 3 3 3" xfId="10594"/>
    <cellStyle name="Normal 17 3 2 2 3 3 3 2" xfId="26800"/>
    <cellStyle name="Normal 17 3 2 2 3 3 4" xfId="19122"/>
    <cellStyle name="Normal 17 3 2 2 3 4" xfId="3829"/>
    <cellStyle name="Normal 17 3 2 2 3 4 2" xfId="7539"/>
    <cellStyle name="Normal 17 3 2 2 3 4 2 2" xfId="15048"/>
    <cellStyle name="Normal 17 3 2 2 3 4 2 2 2" xfId="31254"/>
    <cellStyle name="Normal 17 3 2 2 3 4 2 3" xfId="23745"/>
    <cellStyle name="Normal 17 3 2 2 3 4 3" xfId="11439"/>
    <cellStyle name="Normal 17 3 2 2 3 4 3 2" xfId="27645"/>
    <cellStyle name="Normal 17 3 2 2 3 4 4" xfId="20040"/>
    <cellStyle name="Normal 17 3 2 2 3 5" xfId="4298"/>
    <cellStyle name="Normal 17 3 2 2 3 5 2" xfId="7968"/>
    <cellStyle name="Normal 17 3 2 2 3 5 2 2" xfId="15475"/>
    <cellStyle name="Normal 17 3 2 2 3 5 2 2 2" xfId="31681"/>
    <cellStyle name="Normal 17 3 2 2 3 5 2 3" xfId="24174"/>
    <cellStyle name="Normal 17 3 2 2 3 5 3" xfId="11861"/>
    <cellStyle name="Normal 17 3 2 2 3 5 3 2" xfId="28067"/>
    <cellStyle name="Normal 17 3 2 2 3 5 4" xfId="20504"/>
    <cellStyle name="Normal 17 3 2 2 3 6" xfId="4723"/>
    <cellStyle name="Normal 17 3 2 2 3 6 2" xfId="8393"/>
    <cellStyle name="Normal 17 3 2 2 3 6 2 2" xfId="15900"/>
    <cellStyle name="Normal 17 3 2 2 3 6 2 2 2" xfId="32106"/>
    <cellStyle name="Normal 17 3 2 2 3 6 2 3" xfId="24599"/>
    <cellStyle name="Normal 17 3 2 2 3 6 3" xfId="12286"/>
    <cellStyle name="Normal 17 3 2 2 3 6 3 2" xfId="28492"/>
    <cellStyle name="Normal 17 3 2 2 3 6 4" xfId="20929"/>
    <cellStyle name="Normal 17 3 2 2 3 7" xfId="5151"/>
    <cellStyle name="Normal 17 3 2 2 3 7 2" xfId="8816"/>
    <cellStyle name="Normal 17 3 2 2 3 7 2 2" xfId="16323"/>
    <cellStyle name="Normal 17 3 2 2 3 7 2 2 2" xfId="32529"/>
    <cellStyle name="Normal 17 3 2 2 3 7 2 3" xfId="25022"/>
    <cellStyle name="Normal 17 3 2 2 3 7 3" xfId="12708"/>
    <cellStyle name="Normal 17 3 2 2 3 7 3 2" xfId="28914"/>
    <cellStyle name="Normal 17 3 2 2 3 7 4" xfId="21357"/>
    <cellStyle name="Normal 17 3 2 2 3 8" xfId="5822"/>
    <cellStyle name="Normal 17 3 2 2 3 8 2" xfId="13337"/>
    <cellStyle name="Normal 17 3 2 2 3 8 2 2" xfId="29543"/>
    <cellStyle name="Normal 17 3 2 2 3 8 3" xfId="22028"/>
    <cellStyle name="Normal 17 3 2 2 3 9" xfId="9749"/>
    <cellStyle name="Normal 17 3 2 2 3 9 2" xfId="25955"/>
    <cellStyle name="Normal 17 3 2 2 4" xfId="2063"/>
    <cellStyle name="Normal 17 3 2 2 4 2" xfId="2976"/>
    <cellStyle name="Normal 17 3 2 2 4 2 2" xfId="6758"/>
    <cellStyle name="Normal 17 3 2 2 4 2 2 2" xfId="14269"/>
    <cellStyle name="Normal 17 3 2 2 4 2 2 2 2" xfId="30475"/>
    <cellStyle name="Normal 17 3 2 2 4 2 2 3" xfId="22964"/>
    <cellStyle name="Normal 17 3 2 2 4 2 3" xfId="10669"/>
    <cellStyle name="Normal 17 3 2 2 4 2 3 2" xfId="26875"/>
    <cellStyle name="Normal 17 3 2 2 4 2 4" xfId="19198"/>
    <cellStyle name="Normal 17 3 2 2 4 3" xfId="5902"/>
    <cellStyle name="Normal 17 3 2 2 4 3 2" xfId="13416"/>
    <cellStyle name="Normal 17 3 2 2 4 3 2 2" xfId="29622"/>
    <cellStyle name="Normal 17 3 2 2 4 3 3" xfId="22108"/>
    <cellStyle name="Normal 17 3 2 2 4 4" xfId="9825"/>
    <cellStyle name="Normal 17 3 2 2 4 4 2" xfId="26031"/>
    <cellStyle name="Normal 17 3 2 2 4 5" xfId="18352"/>
    <cellStyle name="Normal 17 3 2 2 5" xfId="2551"/>
    <cellStyle name="Normal 17 3 2 2 5 2" xfId="6335"/>
    <cellStyle name="Normal 17 3 2 2 5 2 2" xfId="13847"/>
    <cellStyle name="Normal 17 3 2 2 5 2 2 2" xfId="30053"/>
    <cellStyle name="Normal 17 3 2 2 5 2 3" xfId="22541"/>
    <cellStyle name="Normal 17 3 2 2 5 3" xfId="10247"/>
    <cellStyle name="Normal 17 3 2 2 5 3 2" xfId="26453"/>
    <cellStyle name="Normal 17 3 2 2 5 4" xfId="18775"/>
    <cellStyle name="Normal 17 3 2 2 6" xfId="3427"/>
    <cellStyle name="Normal 17 3 2 2 6 2" xfId="7185"/>
    <cellStyle name="Normal 17 3 2 2 6 2 2" xfId="14695"/>
    <cellStyle name="Normal 17 3 2 2 6 2 2 2" xfId="30901"/>
    <cellStyle name="Normal 17 3 2 2 6 2 3" xfId="23391"/>
    <cellStyle name="Normal 17 3 2 2 6 3" xfId="11092"/>
    <cellStyle name="Normal 17 3 2 2 6 3 2" xfId="27298"/>
    <cellStyle name="Normal 17 3 2 2 6 4" xfId="19645"/>
    <cellStyle name="Normal 17 3 2 2 7" xfId="3951"/>
    <cellStyle name="Normal 17 3 2 2 7 2" xfId="7621"/>
    <cellStyle name="Normal 17 3 2 2 7 2 2" xfId="15128"/>
    <cellStyle name="Normal 17 3 2 2 7 2 2 2" xfId="31334"/>
    <cellStyle name="Normal 17 3 2 2 7 2 3" xfId="23827"/>
    <cellStyle name="Normal 17 3 2 2 7 3" xfId="11514"/>
    <cellStyle name="Normal 17 3 2 2 7 3 2" xfId="27720"/>
    <cellStyle name="Normal 17 3 2 2 7 4" xfId="20157"/>
    <cellStyle name="Normal 17 3 2 2 8" xfId="4376"/>
    <cellStyle name="Normal 17 3 2 2 8 2" xfId="8046"/>
    <cellStyle name="Normal 17 3 2 2 8 2 2" xfId="15553"/>
    <cellStyle name="Normal 17 3 2 2 8 2 2 2" xfId="31759"/>
    <cellStyle name="Normal 17 3 2 2 8 2 3" xfId="24252"/>
    <cellStyle name="Normal 17 3 2 2 8 3" xfId="11939"/>
    <cellStyle name="Normal 17 3 2 2 8 3 2" xfId="28145"/>
    <cellStyle name="Normal 17 3 2 2 8 4" xfId="20582"/>
    <cellStyle name="Normal 17 3 2 2 9" xfId="4800"/>
    <cellStyle name="Normal 17 3 2 2 9 2" xfId="8469"/>
    <cellStyle name="Normal 17 3 2 2 9 2 2" xfId="15976"/>
    <cellStyle name="Normal 17 3 2 2 9 2 2 2" xfId="32182"/>
    <cellStyle name="Normal 17 3 2 2 9 2 3" xfId="24675"/>
    <cellStyle name="Normal 17 3 2 2 9 3" xfId="12361"/>
    <cellStyle name="Normal 17 3 2 2 9 3 2" xfId="28567"/>
    <cellStyle name="Normal 17 3 2 2 9 4" xfId="21006"/>
    <cellStyle name="Normal 17 3 2 3" xfId="510"/>
    <cellStyle name="Normal 17 3 2 3 10" xfId="5309"/>
    <cellStyle name="Normal 17 3 2 3 10 2" xfId="12858"/>
    <cellStyle name="Normal 17 3 2 3 10 2 2" xfId="29064"/>
    <cellStyle name="Normal 17 3 2 3 10 3" xfId="21515"/>
    <cellStyle name="Normal 17 3 2 3 11" xfId="9424"/>
    <cellStyle name="Normal 17 3 2 3 11 2" xfId="25630"/>
    <cellStyle name="Normal 17 3 2 3 12" xfId="17941"/>
    <cellStyle name="Normal 17 3 2 3 2" xfId="581"/>
    <cellStyle name="Normal 17 3 2 3 2 10" xfId="9491"/>
    <cellStyle name="Normal 17 3 2 3 2 10 2" xfId="25697"/>
    <cellStyle name="Normal 17 3 2 3 2 11" xfId="18009"/>
    <cellStyle name="Normal 17 3 2 3 2 2" xfId="1971"/>
    <cellStyle name="Normal 17 3 2 3 2 2 10" xfId="18276"/>
    <cellStyle name="Normal 17 3 2 3 2 2 2" xfId="2477"/>
    <cellStyle name="Normal 17 3 2 3 2 2 2 2" xfId="3324"/>
    <cellStyle name="Normal 17 3 2 3 2 2 2 2 2" xfId="7106"/>
    <cellStyle name="Normal 17 3 2 3 2 2 2 2 2 2" xfId="14617"/>
    <cellStyle name="Normal 17 3 2 3 2 2 2 2 2 2 2" xfId="30823"/>
    <cellStyle name="Normal 17 3 2 3 2 2 2 2 2 3" xfId="23312"/>
    <cellStyle name="Normal 17 3 2 3 2 2 2 2 3" xfId="11017"/>
    <cellStyle name="Normal 17 3 2 3 2 2 2 2 3 2" xfId="27223"/>
    <cellStyle name="Normal 17 3 2 3 2 2 2 2 4" xfId="19546"/>
    <cellStyle name="Normal 17 3 2 3 2 2 2 3" xfId="6261"/>
    <cellStyle name="Normal 17 3 2 3 2 2 2 3 2" xfId="13773"/>
    <cellStyle name="Normal 17 3 2 3 2 2 2 3 2 2" xfId="29979"/>
    <cellStyle name="Normal 17 3 2 3 2 2 2 3 3" xfId="22467"/>
    <cellStyle name="Normal 17 3 2 3 2 2 2 4" xfId="10173"/>
    <cellStyle name="Normal 17 3 2 3 2 2 2 4 2" xfId="26379"/>
    <cellStyle name="Normal 17 3 2 3 2 2 2 5" xfId="18701"/>
    <cellStyle name="Normal 17 3 2 3 2 2 3" xfId="2899"/>
    <cellStyle name="Normal 17 3 2 3 2 2 3 2" xfId="6683"/>
    <cellStyle name="Normal 17 3 2 3 2 2 3 2 2" xfId="14195"/>
    <cellStyle name="Normal 17 3 2 3 2 2 3 2 2 2" xfId="30401"/>
    <cellStyle name="Normal 17 3 2 3 2 2 3 2 3" xfId="22889"/>
    <cellStyle name="Normal 17 3 2 3 2 2 3 3" xfId="10595"/>
    <cellStyle name="Normal 17 3 2 3 2 2 3 3 2" xfId="26801"/>
    <cellStyle name="Normal 17 3 2 3 2 2 3 4" xfId="19123"/>
    <cellStyle name="Normal 17 3 2 3 2 2 4" xfId="3830"/>
    <cellStyle name="Normal 17 3 2 3 2 2 4 2" xfId="7540"/>
    <cellStyle name="Normal 17 3 2 3 2 2 4 2 2" xfId="15049"/>
    <cellStyle name="Normal 17 3 2 3 2 2 4 2 2 2" xfId="31255"/>
    <cellStyle name="Normal 17 3 2 3 2 2 4 2 3" xfId="23746"/>
    <cellStyle name="Normal 17 3 2 3 2 2 4 3" xfId="11440"/>
    <cellStyle name="Normal 17 3 2 3 2 2 4 3 2" xfId="27646"/>
    <cellStyle name="Normal 17 3 2 3 2 2 4 4" xfId="20041"/>
    <cellStyle name="Normal 17 3 2 3 2 2 5" xfId="4299"/>
    <cellStyle name="Normal 17 3 2 3 2 2 5 2" xfId="7969"/>
    <cellStyle name="Normal 17 3 2 3 2 2 5 2 2" xfId="15476"/>
    <cellStyle name="Normal 17 3 2 3 2 2 5 2 2 2" xfId="31682"/>
    <cellStyle name="Normal 17 3 2 3 2 2 5 2 3" xfId="24175"/>
    <cellStyle name="Normal 17 3 2 3 2 2 5 3" xfId="11862"/>
    <cellStyle name="Normal 17 3 2 3 2 2 5 3 2" xfId="28068"/>
    <cellStyle name="Normal 17 3 2 3 2 2 5 4" xfId="20505"/>
    <cellStyle name="Normal 17 3 2 3 2 2 6" xfId="4724"/>
    <cellStyle name="Normal 17 3 2 3 2 2 6 2" xfId="8394"/>
    <cellStyle name="Normal 17 3 2 3 2 2 6 2 2" xfId="15901"/>
    <cellStyle name="Normal 17 3 2 3 2 2 6 2 2 2" xfId="32107"/>
    <cellStyle name="Normal 17 3 2 3 2 2 6 2 3" xfId="24600"/>
    <cellStyle name="Normal 17 3 2 3 2 2 6 3" xfId="12287"/>
    <cellStyle name="Normal 17 3 2 3 2 2 6 3 2" xfId="28493"/>
    <cellStyle name="Normal 17 3 2 3 2 2 6 4" xfId="20930"/>
    <cellStyle name="Normal 17 3 2 3 2 2 7" xfId="5152"/>
    <cellStyle name="Normal 17 3 2 3 2 2 7 2" xfId="8817"/>
    <cellStyle name="Normal 17 3 2 3 2 2 7 2 2" xfId="16324"/>
    <cellStyle name="Normal 17 3 2 3 2 2 7 2 2 2" xfId="32530"/>
    <cellStyle name="Normal 17 3 2 3 2 2 7 2 3" xfId="25023"/>
    <cellStyle name="Normal 17 3 2 3 2 2 7 3" xfId="12709"/>
    <cellStyle name="Normal 17 3 2 3 2 2 7 3 2" xfId="28915"/>
    <cellStyle name="Normal 17 3 2 3 2 2 7 4" xfId="21358"/>
    <cellStyle name="Normal 17 3 2 3 2 2 8" xfId="5823"/>
    <cellStyle name="Normal 17 3 2 3 2 2 8 2" xfId="13338"/>
    <cellStyle name="Normal 17 3 2 3 2 2 8 2 2" xfId="29544"/>
    <cellStyle name="Normal 17 3 2 3 2 2 8 3" xfId="22029"/>
    <cellStyle name="Normal 17 3 2 3 2 2 9" xfId="9750"/>
    <cellStyle name="Normal 17 3 2 3 2 2 9 2" xfId="25956"/>
    <cellStyle name="Normal 17 3 2 3 2 3" xfId="2152"/>
    <cellStyle name="Normal 17 3 2 3 2 3 2" xfId="3065"/>
    <cellStyle name="Normal 17 3 2 3 2 3 2 2" xfId="6847"/>
    <cellStyle name="Normal 17 3 2 3 2 3 2 2 2" xfId="14358"/>
    <cellStyle name="Normal 17 3 2 3 2 3 2 2 2 2" xfId="30564"/>
    <cellStyle name="Normal 17 3 2 3 2 3 2 2 3" xfId="23053"/>
    <cellStyle name="Normal 17 3 2 3 2 3 2 3" xfId="10758"/>
    <cellStyle name="Normal 17 3 2 3 2 3 2 3 2" xfId="26964"/>
    <cellStyle name="Normal 17 3 2 3 2 3 2 4" xfId="19287"/>
    <cellStyle name="Normal 17 3 2 3 2 3 3" xfId="5991"/>
    <cellStyle name="Normal 17 3 2 3 2 3 3 2" xfId="13505"/>
    <cellStyle name="Normal 17 3 2 3 2 3 3 2 2" xfId="29711"/>
    <cellStyle name="Normal 17 3 2 3 2 3 3 3" xfId="22197"/>
    <cellStyle name="Normal 17 3 2 3 2 3 4" xfId="9914"/>
    <cellStyle name="Normal 17 3 2 3 2 3 4 2" xfId="26120"/>
    <cellStyle name="Normal 17 3 2 3 2 3 5" xfId="18441"/>
    <cellStyle name="Normal 17 3 2 3 2 4" xfId="2640"/>
    <cellStyle name="Normal 17 3 2 3 2 4 2" xfId="6424"/>
    <cellStyle name="Normal 17 3 2 3 2 4 2 2" xfId="13936"/>
    <cellStyle name="Normal 17 3 2 3 2 4 2 2 2" xfId="30142"/>
    <cellStyle name="Normal 17 3 2 3 2 4 2 3" xfId="22630"/>
    <cellStyle name="Normal 17 3 2 3 2 4 3" xfId="10336"/>
    <cellStyle name="Normal 17 3 2 3 2 4 3 2" xfId="26542"/>
    <cellStyle name="Normal 17 3 2 3 2 4 4" xfId="18864"/>
    <cellStyle name="Normal 17 3 2 3 2 5" xfId="3516"/>
    <cellStyle name="Normal 17 3 2 3 2 5 2" xfId="7274"/>
    <cellStyle name="Normal 17 3 2 3 2 5 2 2" xfId="14784"/>
    <cellStyle name="Normal 17 3 2 3 2 5 2 2 2" xfId="30990"/>
    <cellStyle name="Normal 17 3 2 3 2 5 2 3" xfId="23480"/>
    <cellStyle name="Normal 17 3 2 3 2 5 3" xfId="11181"/>
    <cellStyle name="Normal 17 3 2 3 2 5 3 2" xfId="27387"/>
    <cellStyle name="Normal 17 3 2 3 2 5 4" xfId="19734"/>
    <cellStyle name="Normal 17 3 2 3 2 6" xfId="4040"/>
    <cellStyle name="Normal 17 3 2 3 2 6 2" xfId="7710"/>
    <cellStyle name="Normal 17 3 2 3 2 6 2 2" xfId="15217"/>
    <cellStyle name="Normal 17 3 2 3 2 6 2 2 2" xfId="31423"/>
    <cellStyle name="Normal 17 3 2 3 2 6 2 3" xfId="23916"/>
    <cellStyle name="Normal 17 3 2 3 2 6 3" xfId="11603"/>
    <cellStyle name="Normal 17 3 2 3 2 6 3 2" xfId="27809"/>
    <cellStyle name="Normal 17 3 2 3 2 6 4" xfId="20246"/>
    <cellStyle name="Normal 17 3 2 3 2 7" xfId="4465"/>
    <cellStyle name="Normal 17 3 2 3 2 7 2" xfId="8135"/>
    <cellStyle name="Normal 17 3 2 3 2 7 2 2" xfId="15642"/>
    <cellStyle name="Normal 17 3 2 3 2 7 2 2 2" xfId="31848"/>
    <cellStyle name="Normal 17 3 2 3 2 7 2 3" xfId="24341"/>
    <cellStyle name="Normal 17 3 2 3 2 7 3" xfId="12028"/>
    <cellStyle name="Normal 17 3 2 3 2 7 3 2" xfId="28234"/>
    <cellStyle name="Normal 17 3 2 3 2 7 4" xfId="20671"/>
    <cellStyle name="Normal 17 3 2 3 2 8" xfId="4890"/>
    <cellStyle name="Normal 17 3 2 3 2 8 2" xfId="8558"/>
    <cellStyle name="Normal 17 3 2 3 2 8 2 2" xfId="16065"/>
    <cellStyle name="Normal 17 3 2 3 2 8 2 2 2" xfId="32271"/>
    <cellStyle name="Normal 17 3 2 3 2 8 2 3" xfId="24764"/>
    <cellStyle name="Normal 17 3 2 3 2 8 3" xfId="12450"/>
    <cellStyle name="Normal 17 3 2 3 2 8 3 2" xfId="28656"/>
    <cellStyle name="Normal 17 3 2 3 2 8 4" xfId="21096"/>
    <cellStyle name="Normal 17 3 2 3 2 9" xfId="5376"/>
    <cellStyle name="Normal 17 3 2 3 2 9 2" xfId="12925"/>
    <cellStyle name="Normal 17 3 2 3 2 9 2 2" xfId="29131"/>
    <cellStyle name="Normal 17 3 2 3 2 9 3" xfId="21582"/>
    <cellStyle name="Normal 17 3 2 3 3" xfId="1972"/>
    <cellStyle name="Normal 17 3 2 3 3 10" xfId="18277"/>
    <cellStyle name="Normal 17 3 2 3 3 2" xfId="2478"/>
    <cellStyle name="Normal 17 3 2 3 3 2 2" xfId="3325"/>
    <cellStyle name="Normal 17 3 2 3 3 2 2 2" xfId="7107"/>
    <cellStyle name="Normal 17 3 2 3 3 2 2 2 2" xfId="14618"/>
    <cellStyle name="Normal 17 3 2 3 3 2 2 2 2 2" xfId="30824"/>
    <cellStyle name="Normal 17 3 2 3 3 2 2 2 3" xfId="23313"/>
    <cellStyle name="Normal 17 3 2 3 3 2 2 3" xfId="11018"/>
    <cellStyle name="Normal 17 3 2 3 3 2 2 3 2" xfId="27224"/>
    <cellStyle name="Normal 17 3 2 3 3 2 2 4" xfId="19547"/>
    <cellStyle name="Normal 17 3 2 3 3 2 3" xfId="6262"/>
    <cellStyle name="Normal 17 3 2 3 3 2 3 2" xfId="13774"/>
    <cellStyle name="Normal 17 3 2 3 3 2 3 2 2" xfId="29980"/>
    <cellStyle name="Normal 17 3 2 3 3 2 3 3" xfId="22468"/>
    <cellStyle name="Normal 17 3 2 3 3 2 4" xfId="10174"/>
    <cellStyle name="Normal 17 3 2 3 3 2 4 2" xfId="26380"/>
    <cellStyle name="Normal 17 3 2 3 3 2 5" xfId="18702"/>
    <cellStyle name="Normal 17 3 2 3 3 3" xfId="2900"/>
    <cellStyle name="Normal 17 3 2 3 3 3 2" xfId="6684"/>
    <cellStyle name="Normal 17 3 2 3 3 3 2 2" xfId="14196"/>
    <cellStyle name="Normal 17 3 2 3 3 3 2 2 2" xfId="30402"/>
    <cellStyle name="Normal 17 3 2 3 3 3 2 3" xfId="22890"/>
    <cellStyle name="Normal 17 3 2 3 3 3 3" xfId="10596"/>
    <cellStyle name="Normal 17 3 2 3 3 3 3 2" xfId="26802"/>
    <cellStyle name="Normal 17 3 2 3 3 3 4" xfId="19124"/>
    <cellStyle name="Normal 17 3 2 3 3 4" xfId="3831"/>
    <cellStyle name="Normal 17 3 2 3 3 4 2" xfId="7541"/>
    <cellStyle name="Normal 17 3 2 3 3 4 2 2" xfId="15050"/>
    <cellStyle name="Normal 17 3 2 3 3 4 2 2 2" xfId="31256"/>
    <cellStyle name="Normal 17 3 2 3 3 4 2 3" xfId="23747"/>
    <cellStyle name="Normal 17 3 2 3 3 4 3" xfId="11441"/>
    <cellStyle name="Normal 17 3 2 3 3 4 3 2" xfId="27647"/>
    <cellStyle name="Normal 17 3 2 3 3 4 4" xfId="20042"/>
    <cellStyle name="Normal 17 3 2 3 3 5" xfId="4300"/>
    <cellStyle name="Normal 17 3 2 3 3 5 2" xfId="7970"/>
    <cellStyle name="Normal 17 3 2 3 3 5 2 2" xfId="15477"/>
    <cellStyle name="Normal 17 3 2 3 3 5 2 2 2" xfId="31683"/>
    <cellStyle name="Normal 17 3 2 3 3 5 2 3" xfId="24176"/>
    <cellStyle name="Normal 17 3 2 3 3 5 3" xfId="11863"/>
    <cellStyle name="Normal 17 3 2 3 3 5 3 2" xfId="28069"/>
    <cellStyle name="Normal 17 3 2 3 3 5 4" xfId="20506"/>
    <cellStyle name="Normal 17 3 2 3 3 6" xfId="4725"/>
    <cellStyle name="Normal 17 3 2 3 3 6 2" xfId="8395"/>
    <cellStyle name="Normal 17 3 2 3 3 6 2 2" xfId="15902"/>
    <cellStyle name="Normal 17 3 2 3 3 6 2 2 2" xfId="32108"/>
    <cellStyle name="Normal 17 3 2 3 3 6 2 3" xfId="24601"/>
    <cellStyle name="Normal 17 3 2 3 3 6 3" xfId="12288"/>
    <cellStyle name="Normal 17 3 2 3 3 6 3 2" xfId="28494"/>
    <cellStyle name="Normal 17 3 2 3 3 6 4" xfId="20931"/>
    <cellStyle name="Normal 17 3 2 3 3 7" xfId="5153"/>
    <cellStyle name="Normal 17 3 2 3 3 7 2" xfId="8818"/>
    <cellStyle name="Normal 17 3 2 3 3 7 2 2" xfId="16325"/>
    <cellStyle name="Normal 17 3 2 3 3 7 2 2 2" xfId="32531"/>
    <cellStyle name="Normal 17 3 2 3 3 7 2 3" xfId="25024"/>
    <cellStyle name="Normal 17 3 2 3 3 7 3" xfId="12710"/>
    <cellStyle name="Normal 17 3 2 3 3 7 3 2" xfId="28916"/>
    <cellStyle name="Normal 17 3 2 3 3 7 4" xfId="21359"/>
    <cellStyle name="Normal 17 3 2 3 3 8" xfId="5824"/>
    <cellStyle name="Normal 17 3 2 3 3 8 2" xfId="13339"/>
    <cellStyle name="Normal 17 3 2 3 3 8 2 2" xfId="29545"/>
    <cellStyle name="Normal 17 3 2 3 3 8 3" xfId="22030"/>
    <cellStyle name="Normal 17 3 2 3 3 9" xfId="9751"/>
    <cellStyle name="Normal 17 3 2 3 3 9 2" xfId="25957"/>
    <cellStyle name="Normal 17 3 2 3 4" xfId="2085"/>
    <cellStyle name="Normal 17 3 2 3 4 2" xfId="2998"/>
    <cellStyle name="Normal 17 3 2 3 4 2 2" xfId="6780"/>
    <cellStyle name="Normal 17 3 2 3 4 2 2 2" xfId="14291"/>
    <cellStyle name="Normal 17 3 2 3 4 2 2 2 2" xfId="30497"/>
    <cellStyle name="Normal 17 3 2 3 4 2 2 3" xfId="22986"/>
    <cellStyle name="Normal 17 3 2 3 4 2 3" xfId="10691"/>
    <cellStyle name="Normal 17 3 2 3 4 2 3 2" xfId="26897"/>
    <cellStyle name="Normal 17 3 2 3 4 2 4" xfId="19220"/>
    <cellStyle name="Normal 17 3 2 3 4 3" xfId="5924"/>
    <cellStyle name="Normal 17 3 2 3 4 3 2" xfId="13438"/>
    <cellStyle name="Normal 17 3 2 3 4 3 2 2" xfId="29644"/>
    <cellStyle name="Normal 17 3 2 3 4 3 3" xfId="22130"/>
    <cellStyle name="Normal 17 3 2 3 4 4" xfId="9847"/>
    <cellStyle name="Normal 17 3 2 3 4 4 2" xfId="26053"/>
    <cellStyle name="Normal 17 3 2 3 4 5" xfId="18374"/>
    <cellStyle name="Normal 17 3 2 3 5" xfId="2573"/>
    <cellStyle name="Normal 17 3 2 3 5 2" xfId="6357"/>
    <cellStyle name="Normal 17 3 2 3 5 2 2" xfId="13869"/>
    <cellStyle name="Normal 17 3 2 3 5 2 2 2" xfId="30075"/>
    <cellStyle name="Normal 17 3 2 3 5 2 3" xfId="22563"/>
    <cellStyle name="Normal 17 3 2 3 5 3" xfId="10269"/>
    <cellStyle name="Normal 17 3 2 3 5 3 2" xfId="26475"/>
    <cellStyle name="Normal 17 3 2 3 5 4" xfId="18797"/>
    <cellStyle name="Normal 17 3 2 3 6" xfId="3449"/>
    <cellStyle name="Normal 17 3 2 3 6 2" xfId="7207"/>
    <cellStyle name="Normal 17 3 2 3 6 2 2" xfId="14717"/>
    <cellStyle name="Normal 17 3 2 3 6 2 2 2" xfId="30923"/>
    <cellStyle name="Normal 17 3 2 3 6 2 3" xfId="23413"/>
    <cellStyle name="Normal 17 3 2 3 6 3" xfId="11114"/>
    <cellStyle name="Normal 17 3 2 3 6 3 2" xfId="27320"/>
    <cellStyle name="Normal 17 3 2 3 6 4" xfId="19667"/>
    <cellStyle name="Normal 17 3 2 3 7" xfId="3973"/>
    <cellStyle name="Normal 17 3 2 3 7 2" xfId="7643"/>
    <cellStyle name="Normal 17 3 2 3 7 2 2" xfId="15150"/>
    <cellStyle name="Normal 17 3 2 3 7 2 2 2" xfId="31356"/>
    <cellStyle name="Normal 17 3 2 3 7 2 3" xfId="23849"/>
    <cellStyle name="Normal 17 3 2 3 7 3" xfId="11536"/>
    <cellStyle name="Normal 17 3 2 3 7 3 2" xfId="27742"/>
    <cellStyle name="Normal 17 3 2 3 7 4" xfId="20179"/>
    <cellStyle name="Normal 17 3 2 3 8" xfId="4398"/>
    <cellStyle name="Normal 17 3 2 3 8 2" xfId="8068"/>
    <cellStyle name="Normal 17 3 2 3 8 2 2" xfId="15575"/>
    <cellStyle name="Normal 17 3 2 3 8 2 2 2" xfId="31781"/>
    <cellStyle name="Normal 17 3 2 3 8 2 3" xfId="24274"/>
    <cellStyle name="Normal 17 3 2 3 8 3" xfId="11961"/>
    <cellStyle name="Normal 17 3 2 3 8 3 2" xfId="28167"/>
    <cellStyle name="Normal 17 3 2 3 8 4" xfId="20604"/>
    <cellStyle name="Normal 17 3 2 3 9" xfId="4822"/>
    <cellStyle name="Normal 17 3 2 3 9 2" xfId="8491"/>
    <cellStyle name="Normal 17 3 2 3 9 2 2" xfId="15998"/>
    <cellStyle name="Normal 17 3 2 3 9 2 2 2" xfId="32204"/>
    <cellStyle name="Normal 17 3 2 3 9 2 3" xfId="24697"/>
    <cellStyle name="Normal 17 3 2 3 9 3" xfId="12383"/>
    <cellStyle name="Normal 17 3 2 3 9 3 2" xfId="28589"/>
    <cellStyle name="Normal 17 3 2 3 9 4" xfId="21028"/>
    <cellStyle name="Normal 17 3 2 4" xfId="537"/>
    <cellStyle name="Normal 17 3 2 4 10" xfId="9447"/>
    <cellStyle name="Normal 17 3 2 4 10 2" xfId="25653"/>
    <cellStyle name="Normal 17 3 2 4 11" xfId="17965"/>
    <cellStyle name="Normal 17 3 2 4 2" xfId="1973"/>
    <cellStyle name="Normal 17 3 2 4 2 10" xfId="18278"/>
    <cellStyle name="Normal 17 3 2 4 2 2" xfId="2479"/>
    <cellStyle name="Normal 17 3 2 4 2 2 2" xfId="3326"/>
    <cellStyle name="Normal 17 3 2 4 2 2 2 2" xfId="7108"/>
    <cellStyle name="Normal 17 3 2 4 2 2 2 2 2" xfId="14619"/>
    <cellStyle name="Normal 17 3 2 4 2 2 2 2 2 2" xfId="30825"/>
    <cellStyle name="Normal 17 3 2 4 2 2 2 2 3" xfId="23314"/>
    <cellStyle name="Normal 17 3 2 4 2 2 2 3" xfId="11019"/>
    <cellStyle name="Normal 17 3 2 4 2 2 2 3 2" xfId="27225"/>
    <cellStyle name="Normal 17 3 2 4 2 2 2 4" xfId="19548"/>
    <cellStyle name="Normal 17 3 2 4 2 2 3" xfId="6263"/>
    <cellStyle name="Normal 17 3 2 4 2 2 3 2" xfId="13775"/>
    <cellStyle name="Normal 17 3 2 4 2 2 3 2 2" xfId="29981"/>
    <cellStyle name="Normal 17 3 2 4 2 2 3 3" xfId="22469"/>
    <cellStyle name="Normal 17 3 2 4 2 2 4" xfId="10175"/>
    <cellStyle name="Normal 17 3 2 4 2 2 4 2" xfId="26381"/>
    <cellStyle name="Normal 17 3 2 4 2 2 5" xfId="18703"/>
    <cellStyle name="Normal 17 3 2 4 2 3" xfId="2901"/>
    <cellStyle name="Normal 17 3 2 4 2 3 2" xfId="6685"/>
    <cellStyle name="Normal 17 3 2 4 2 3 2 2" xfId="14197"/>
    <cellStyle name="Normal 17 3 2 4 2 3 2 2 2" xfId="30403"/>
    <cellStyle name="Normal 17 3 2 4 2 3 2 3" xfId="22891"/>
    <cellStyle name="Normal 17 3 2 4 2 3 3" xfId="10597"/>
    <cellStyle name="Normal 17 3 2 4 2 3 3 2" xfId="26803"/>
    <cellStyle name="Normal 17 3 2 4 2 3 4" xfId="19125"/>
    <cellStyle name="Normal 17 3 2 4 2 4" xfId="3832"/>
    <cellStyle name="Normal 17 3 2 4 2 4 2" xfId="7542"/>
    <cellStyle name="Normal 17 3 2 4 2 4 2 2" xfId="15051"/>
    <cellStyle name="Normal 17 3 2 4 2 4 2 2 2" xfId="31257"/>
    <cellStyle name="Normal 17 3 2 4 2 4 2 3" xfId="23748"/>
    <cellStyle name="Normal 17 3 2 4 2 4 3" xfId="11442"/>
    <cellStyle name="Normal 17 3 2 4 2 4 3 2" xfId="27648"/>
    <cellStyle name="Normal 17 3 2 4 2 4 4" xfId="20043"/>
    <cellStyle name="Normal 17 3 2 4 2 5" xfId="4301"/>
    <cellStyle name="Normal 17 3 2 4 2 5 2" xfId="7971"/>
    <cellStyle name="Normal 17 3 2 4 2 5 2 2" xfId="15478"/>
    <cellStyle name="Normal 17 3 2 4 2 5 2 2 2" xfId="31684"/>
    <cellStyle name="Normal 17 3 2 4 2 5 2 3" xfId="24177"/>
    <cellStyle name="Normal 17 3 2 4 2 5 3" xfId="11864"/>
    <cellStyle name="Normal 17 3 2 4 2 5 3 2" xfId="28070"/>
    <cellStyle name="Normal 17 3 2 4 2 5 4" xfId="20507"/>
    <cellStyle name="Normal 17 3 2 4 2 6" xfId="4726"/>
    <cellStyle name="Normal 17 3 2 4 2 6 2" xfId="8396"/>
    <cellStyle name="Normal 17 3 2 4 2 6 2 2" xfId="15903"/>
    <cellStyle name="Normal 17 3 2 4 2 6 2 2 2" xfId="32109"/>
    <cellStyle name="Normal 17 3 2 4 2 6 2 3" xfId="24602"/>
    <cellStyle name="Normal 17 3 2 4 2 6 3" xfId="12289"/>
    <cellStyle name="Normal 17 3 2 4 2 6 3 2" xfId="28495"/>
    <cellStyle name="Normal 17 3 2 4 2 6 4" xfId="20932"/>
    <cellStyle name="Normal 17 3 2 4 2 7" xfId="5154"/>
    <cellStyle name="Normal 17 3 2 4 2 7 2" xfId="8819"/>
    <cellStyle name="Normal 17 3 2 4 2 7 2 2" xfId="16326"/>
    <cellStyle name="Normal 17 3 2 4 2 7 2 2 2" xfId="32532"/>
    <cellStyle name="Normal 17 3 2 4 2 7 2 3" xfId="25025"/>
    <cellStyle name="Normal 17 3 2 4 2 7 3" xfId="12711"/>
    <cellStyle name="Normal 17 3 2 4 2 7 3 2" xfId="28917"/>
    <cellStyle name="Normal 17 3 2 4 2 7 4" xfId="21360"/>
    <cellStyle name="Normal 17 3 2 4 2 8" xfId="5825"/>
    <cellStyle name="Normal 17 3 2 4 2 8 2" xfId="13340"/>
    <cellStyle name="Normal 17 3 2 4 2 8 2 2" xfId="29546"/>
    <cellStyle name="Normal 17 3 2 4 2 8 3" xfId="22031"/>
    <cellStyle name="Normal 17 3 2 4 2 9" xfId="9752"/>
    <cellStyle name="Normal 17 3 2 4 2 9 2" xfId="25958"/>
    <cellStyle name="Normal 17 3 2 4 3" xfId="2108"/>
    <cellStyle name="Normal 17 3 2 4 3 2" xfId="3021"/>
    <cellStyle name="Normal 17 3 2 4 3 2 2" xfId="6803"/>
    <cellStyle name="Normal 17 3 2 4 3 2 2 2" xfId="14314"/>
    <cellStyle name="Normal 17 3 2 4 3 2 2 2 2" xfId="30520"/>
    <cellStyle name="Normal 17 3 2 4 3 2 2 3" xfId="23009"/>
    <cellStyle name="Normal 17 3 2 4 3 2 3" xfId="10714"/>
    <cellStyle name="Normal 17 3 2 4 3 2 3 2" xfId="26920"/>
    <cellStyle name="Normal 17 3 2 4 3 2 4" xfId="19243"/>
    <cellStyle name="Normal 17 3 2 4 3 3" xfId="5947"/>
    <cellStyle name="Normal 17 3 2 4 3 3 2" xfId="13461"/>
    <cellStyle name="Normal 17 3 2 4 3 3 2 2" xfId="29667"/>
    <cellStyle name="Normal 17 3 2 4 3 3 3" xfId="22153"/>
    <cellStyle name="Normal 17 3 2 4 3 4" xfId="9870"/>
    <cellStyle name="Normal 17 3 2 4 3 4 2" xfId="26076"/>
    <cellStyle name="Normal 17 3 2 4 3 5" xfId="18397"/>
    <cellStyle name="Normal 17 3 2 4 4" xfId="2596"/>
    <cellStyle name="Normal 17 3 2 4 4 2" xfId="6380"/>
    <cellStyle name="Normal 17 3 2 4 4 2 2" xfId="13892"/>
    <cellStyle name="Normal 17 3 2 4 4 2 2 2" xfId="30098"/>
    <cellStyle name="Normal 17 3 2 4 4 2 3" xfId="22586"/>
    <cellStyle name="Normal 17 3 2 4 4 3" xfId="10292"/>
    <cellStyle name="Normal 17 3 2 4 4 3 2" xfId="26498"/>
    <cellStyle name="Normal 17 3 2 4 4 4" xfId="18820"/>
    <cellStyle name="Normal 17 3 2 4 5" xfId="3472"/>
    <cellStyle name="Normal 17 3 2 4 5 2" xfId="7230"/>
    <cellStyle name="Normal 17 3 2 4 5 2 2" xfId="14740"/>
    <cellStyle name="Normal 17 3 2 4 5 2 2 2" xfId="30946"/>
    <cellStyle name="Normal 17 3 2 4 5 2 3" xfId="23436"/>
    <cellStyle name="Normal 17 3 2 4 5 3" xfId="11137"/>
    <cellStyle name="Normal 17 3 2 4 5 3 2" xfId="27343"/>
    <cellStyle name="Normal 17 3 2 4 5 4" xfId="19690"/>
    <cellStyle name="Normal 17 3 2 4 6" xfId="3996"/>
    <cellStyle name="Normal 17 3 2 4 6 2" xfId="7666"/>
    <cellStyle name="Normal 17 3 2 4 6 2 2" xfId="15173"/>
    <cellStyle name="Normal 17 3 2 4 6 2 2 2" xfId="31379"/>
    <cellStyle name="Normal 17 3 2 4 6 2 3" xfId="23872"/>
    <cellStyle name="Normal 17 3 2 4 6 3" xfId="11559"/>
    <cellStyle name="Normal 17 3 2 4 6 3 2" xfId="27765"/>
    <cellStyle name="Normal 17 3 2 4 6 4" xfId="20202"/>
    <cellStyle name="Normal 17 3 2 4 7" xfId="4421"/>
    <cellStyle name="Normal 17 3 2 4 7 2" xfId="8091"/>
    <cellStyle name="Normal 17 3 2 4 7 2 2" xfId="15598"/>
    <cellStyle name="Normal 17 3 2 4 7 2 2 2" xfId="31804"/>
    <cellStyle name="Normal 17 3 2 4 7 2 3" xfId="24297"/>
    <cellStyle name="Normal 17 3 2 4 7 3" xfId="11984"/>
    <cellStyle name="Normal 17 3 2 4 7 3 2" xfId="28190"/>
    <cellStyle name="Normal 17 3 2 4 7 4" xfId="20627"/>
    <cellStyle name="Normal 17 3 2 4 8" xfId="4846"/>
    <cellStyle name="Normal 17 3 2 4 8 2" xfId="8514"/>
    <cellStyle name="Normal 17 3 2 4 8 2 2" xfId="16021"/>
    <cellStyle name="Normal 17 3 2 4 8 2 2 2" xfId="32227"/>
    <cellStyle name="Normal 17 3 2 4 8 2 3" xfId="24720"/>
    <cellStyle name="Normal 17 3 2 4 8 3" xfId="12406"/>
    <cellStyle name="Normal 17 3 2 4 8 3 2" xfId="28612"/>
    <cellStyle name="Normal 17 3 2 4 8 4" xfId="21052"/>
    <cellStyle name="Normal 17 3 2 4 9" xfId="5332"/>
    <cellStyle name="Normal 17 3 2 4 9 2" xfId="12881"/>
    <cellStyle name="Normal 17 3 2 4 9 2 2" xfId="29087"/>
    <cellStyle name="Normal 17 3 2 4 9 3" xfId="21538"/>
    <cellStyle name="Normal 17 3 2 5" xfId="1974"/>
    <cellStyle name="Normal 17 3 2 5 10" xfId="18279"/>
    <cellStyle name="Normal 17 3 2 5 2" xfId="2480"/>
    <cellStyle name="Normal 17 3 2 5 2 2" xfId="3327"/>
    <cellStyle name="Normal 17 3 2 5 2 2 2" xfId="7109"/>
    <cellStyle name="Normal 17 3 2 5 2 2 2 2" xfId="14620"/>
    <cellStyle name="Normal 17 3 2 5 2 2 2 2 2" xfId="30826"/>
    <cellStyle name="Normal 17 3 2 5 2 2 2 3" xfId="23315"/>
    <cellStyle name="Normal 17 3 2 5 2 2 3" xfId="11020"/>
    <cellStyle name="Normal 17 3 2 5 2 2 3 2" xfId="27226"/>
    <cellStyle name="Normal 17 3 2 5 2 2 4" xfId="19549"/>
    <cellStyle name="Normal 17 3 2 5 2 3" xfId="6264"/>
    <cellStyle name="Normal 17 3 2 5 2 3 2" xfId="13776"/>
    <cellStyle name="Normal 17 3 2 5 2 3 2 2" xfId="29982"/>
    <cellStyle name="Normal 17 3 2 5 2 3 3" xfId="22470"/>
    <cellStyle name="Normal 17 3 2 5 2 4" xfId="10176"/>
    <cellStyle name="Normal 17 3 2 5 2 4 2" xfId="26382"/>
    <cellStyle name="Normal 17 3 2 5 2 5" xfId="18704"/>
    <cellStyle name="Normal 17 3 2 5 3" xfId="2902"/>
    <cellStyle name="Normal 17 3 2 5 3 2" xfId="6686"/>
    <cellStyle name="Normal 17 3 2 5 3 2 2" xfId="14198"/>
    <cellStyle name="Normal 17 3 2 5 3 2 2 2" xfId="30404"/>
    <cellStyle name="Normal 17 3 2 5 3 2 3" xfId="22892"/>
    <cellStyle name="Normal 17 3 2 5 3 3" xfId="10598"/>
    <cellStyle name="Normal 17 3 2 5 3 3 2" xfId="26804"/>
    <cellStyle name="Normal 17 3 2 5 3 4" xfId="19126"/>
    <cellStyle name="Normal 17 3 2 5 4" xfId="3833"/>
    <cellStyle name="Normal 17 3 2 5 4 2" xfId="7543"/>
    <cellStyle name="Normal 17 3 2 5 4 2 2" xfId="15052"/>
    <cellStyle name="Normal 17 3 2 5 4 2 2 2" xfId="31258"/>
    <cellStyle name="Normal 17 3 2 5 4 2 3" xfId="23749"/>
    <cellStyle name="Normal 17 3 2 5 4 3" xfId="11443"/>
    <cellStyle name="Normal 17 3 2 5 4 3 2" xfId="27649"/>
    <cellStyle name="Normal 17 3 2 5 4 4" xfId="20044"/>
    <cellStyle name="Normal 17 3 2 5 5" xfId="4302"/>
    <cellStyle name="Normal 17 3 2 5 5 2" xfId="7972"/>
    <cellStyle name="Normal 17 3 2 5 5 2 2" xfId="15479"/>
    <cellStyle name="Normal 17 3 2 5 5 2 2 2" xfId="31685"/>
    <cellStyle name="Normal 17 3 2 5 5 2 3" xfId="24178"/>
    <cellStyle name="Normal 17 3 2 5 5 3" xfId="11865"/>
    <cellStyle name="Normal 17 3 2 5 5 3 2" xfId="28071"/>
    <cellStyle name="Normal 17 3 2 5 5 4" xfId="20508"/>
    <cellStyle name="Normal 17 3 2 5 6" xfId="4727"/>
    <cellStyle name="Normal 17 3 2 5 6 2" xfId="8397"/>
    <cellStyle name="Normal 17 3 2 5 6 2 2" xfId="15904"/>
    <cellStyle name="Normal 17 3 2 5 6 2 2 2" xfId="32110"/>
    <cellStyle name="Normal 17 3 2 5 6 2 3" xfId="24603"/>
    <cellStyle name="Normal 17 3 2 5 6 3" xfId="12290"/>
    <cellStyle name="Normal 17 3 2 5 6 3 2" xfId="28496"/>
    <cellStyle name="Normal 17 3 2 5 6 4" xfId="20933"/>
    <cellStyle name="Normal 17 3 2 5 7" xfId="5155"/>
    <cellStyle name="Normal 17 3 2 5 7 2" xfId="8820"/>
    <cellStyle name="Normal 17 3 2 5 7 2 2" xfId="16327"/>
    <cellStyle name="Normal 17 3 2 5 7 2 2 2" xfId="32533"/>
    <cellStyle name="Normal 17 3 2 5 7 2 3" xfId="25026"/>
    <cellStyle name="Normal 17 3 2 5 7 3" xfId="12712"/>
    <cellStyle name="Normal 17 3 2 5 7 3 2" xfId="28918"/>
    <cellStyle name="Normal 17 3 2 5 7 4" xfId="21361"/>
    <cellStyle name="Normal 17 3 2 5 8" xfId="5826"/>
    <cellStyle name="Normal 17 3 2 5 8 2" xfId="13341"/>
    <cellStyle name="Normal 17 3 2 5 8 2 2" xfId="29547"/>
    <cellStyle name="Normal 17 3 2 5 8 3" xfId="22032"/>
    <cellStyle name="Normal 17 3 2 5 9" xfId="9753"/>
    <cellStyle name="Normal 17 3 2 5 9 2" xfId="25959"/>
    <cellStyle name="Normal 17 3 2 6" xfId="2041"/>
    <cellStyle name="Normal 17 3 2 6 2" xfId="2954"/>
    <cellStyle name="Normal 17 3 2 6 2 2" xfId="6736"/>
    <cellStyle name="Normal 17 3 2 6 2 2 2" xfId="14247"/>
    <cellStyle name="Normal 17 3 2 6 2 2 2 2" xfId="30453"/>
    <cellStyle name="Normal 17 3 2 6 2 2 3" xfId="22942"/>
    <cellStyle name="Normal 17 3 2 6 2 3" xfId="10647"/>
    <cellStyle name="Normal 17 3 2 6 2 3 2" xfId="26853"/>
    <cellStyle name="Normal 17 3 2 6 2 4" xfId="19176"/>
    <cellStyle name="Normal 17 3 2 6 3" xfId="5880"/>
    <cellStyle name="Normal 17 3 2 6 3 2" xfId="13394"/>
    <cellStyle name="Normal 17 3 2 6 3 2 2" xfId="29600"/>
    <cellStyle name="Normal 17 3 2 6 3 3" xfId="22086"/>
    <cellStyle name="Normal 17 3 2 6 4" xfId="9803"/>
    <cellStyle name="Normal 17 3 2 6 4 2" xfId="26009"/>
    <cellStyle name="Normal 17 3 2 6 5" xfId="18330"/>
    <cellStyle name="Normal 17 3 2 7" xfId="2529"/>
    <cellStyle name="Normal 17 3 2 7 2" xfId="6313"/>
    <cellStyle name="Normal 17 3 2 7 2 2" xfId="13825"/>
    <cellStyle name="Normal 17 3 2 7 2 2 2" xfId="30031"/>
    <cellStyle name="Normal 17 3 2 7 2 3" xfId="22519"/>
    <cellStyle name="Normal 17 3 2 7 3" xfId="10225"/>
    <cellStyle name="Normal 17 3 2 7 3 2" xfId="26431"/>
    <cellStyle name="Normal 17 3 2 7 4" xfId="18753"/>
    <cellStyle name="Normal 17 3 2 8" xfId="3402"/>
    <cellStyle name="Normal 17 3 2 8 2" xfId="7163"/>
    <cellStyle name="Normal 17 3 2 8 2 2" xfId="14673"/>
    <cellStyle name="Normal 17 3 2 8 2 2 2" xfId="30879"/>
    <cellStyle name="Normal 17 3 2 8 2 3" xfId="23369"/>
    <cellStyle name="Normal 17 3 2 8 3" xfId="11070"/>
    <cellStyle name="Normal 17 3 2 8 3 2" xfId="27276"/>
    <cellStyle name="Normal 17 3 2 8 4" xfId="19620"/>
    <cellStyle name="Normal 17 3 2 9" xfId="3929"/>
    <cellStyle name="Normal 17 3 2 9 2" xfId="7599"/>
    <cellStyle name="Normal 17 3 2 9 2 2" xfId="15106"/>
    <cellStyle name="Normal 17 3 2 9 2 2 2" xfId="31312"/>
    <cellStyle name="Normal 17 3 2 9 2 3" xfId="23805"/>
    <cellStyle name="Normal 17 3 2 9 3" xfId="11492"/>
    <cellStyle name="Normal 17 3 2 9 3 2" xfId="27698"/>
    <cellStyle name="Normal 17 3 2 9 4" xfId="20135"/>
    <cellStyle name="Normal 17 3 3" xfId="485"/>
    <cellStyle name="Normal 17 3 3 10" xfId="5284"/>
    <cellStyle name="Normal 17 3 3 10 2" xfId="12833"/>
    <cellStyle name="Normal 17 3 3 10 2 2" xfId="29039"/>
    <cellStyle name="Normal 17 3 3 10 3" xfId="21490"/>
    <cellStyle name="Normal 17 3 3 11" xfId="9399"/>
    <cellStyle name="Normal 17 3 3 11 2" xfId="25605"/>
    <cellStyle name="Normal 17 3 3 12" xfId="17916"/>
    <cellStyle name="Normal 17 3 3 2" xfId="556"/>
    <cellStyle name="Normal 17 3 3 2 10" xfId="9466"/>
    <cellStyle name="Normal 17 3 3 2 10 2" xfId="25672"/>
    <cellStyle name="Normal 17 3 3 2 11" xfId="17984"/>
    <cellStyle name="Normal 17 3 3 2 2" xfId="1975"/>
    <cellStyle name="Normal 17 3 3 2 2 10" xfId="18280"/>
    <cellStyle name="Normal 17 3 3 2 2 2" xfId="2481"/>
    <cellStyle name="Normal 17 3 3 2 2 2 2" xfId="3328"/>
    <cellStyle name="Normal 17 3 3 2 2 2 2 2" xfId="7110"/>
    <cellStyle name="Normal 17 3 3 2 2 2 2 2 2" xfId="14621"/>
    <cellStyle name="Normal 17 3 3 2 2 2 2 2 2 2" xfId="30827"/>
    <cellStyle name="Normal 17 3 3 2 2 2 2 2 3" xfId="23316"/>
    <cellStyle name="Normal 17 3 3 2 2 2 2 3" xfId="11021"/>
    <cellStyle name="Normal 17 3 3 2 2 2 2 3 2" xfId="27227"/>
    <cellStyle name="Normal 17 3 3 2 2 2 2 4" xfId="19550"/>
    <cellStyle name="Normal 17 3 3 2 2 2 3" xfId="6265"/>
    <cellStyle name="Normal 17 3 3 2 2 2 3 2" xfId="13777"/>
    <cellStyle name="Normal 17 3 3 2 2 2 3 2 2" xfId="29983"/>
    <cellStyle name="Normal 17 3 3 2 2 2 3 3" xfId="22471"/>
    <cellStyle name="Normal 17 3 3 2 2 2 4" xfId="10177"/>
    <cellStyle name="Normal 17 3 3 2 2 2 4 2" xfId="26383"/>
    <cellStyle name="Normal 17 3 3 2 2 2 5" xfId="18705"/>
    <cellStyle name="Normal 17 3 3 2 2 3" xfId="2903"/>
    <cellStyle name="Normal 17 3 3 2 2 3 2" xfId="6687"/>
    <cellStyle name="Normal 17 3 3 2 2 3 2 2" xfId="14199"/>
    <cellStyle name="Normal 17 3 3 2 2 3 2 2 2" xfId="30405"/>
    <cellStyle name="Normal 17 3 3 2 2 3 2 3" xfId="22893"/>
    <cellStyle name="Normal 17 3 3 2 2 3 3" xfId="10599"/>
    <cellStyle name="Normal 17 3 3 2 2 3 3 2" xfId="26805"/>
    <cellStyle name="Normal 17 3 3 2 2 3 4" xfId="19127"/>
    <cellStyle name="Normal 17 3 3 2 2 4" xfId="3834"/>
    <cellStyle name="Normal 17 3 3 2 2 4 2" xfId="7544"/>
    <cellStyle name="Normal 17 3 3 2 2 4 2 2" xfId="15053"/>
    <cellStyle name="Normal 17 3 3 2 2 4 2 2 2" xfId="31259"/>
    <cellStyle name="Normal 17 3 3 2 2 4 2 3" xfId="23750"/>
    <cellStyle name="Normal 17 3 3 2 2 4 3" xfId="11444"/>
    <cellStyle name="Normal 17 3 3 2 2 4 3 2" xfId="27650"/>
    <cellStyle name="Normal 17 3 3 2 2 4 4" xfId="20045"/>
    <cellStyle name="Normal 17 3 3 2 2 5" xfId="4303"/>
    <cellStyle name="Normal 17 3 3 2 2 5 2" xfId="7973"/>
    <cellStyle name="Normal 17 3 3 2 2 5 2 2" xfId="15480"/>
    <cellStyle name="Normal 17 3 3 2 2 5 2 2 2" xfId="31686"/>
    <cellStyle name="Normal 17 3 3 2 2 5 2 3" xfId="24179"/>
    <cellStyle name="Normal 17 3 3 2 2 5 3" xfId="11866"/>
    <cellStyle name="Normal 17 3 3 2 2 5 3 2" xfId="28072"/>
    <cellStyle name="Normal 17 3 3 2 2 5 4" xfId="20509"/>
    <cellStyle name="Normal 17 3 3 2 2 6" xfId="4728"/>
    <cellStyle name="Normal 17 3 3 2 2 6 2" xfId="8398"/>
    <cellStyle name="Normal 17 3 3 2 2 6 2 2" xfId="15905"/>
    <cellStyle name="Normal 17 3 3 2 2 6 2 2 2" xfId="32111"/>
    <cellStyle name="Normal 17 3 3 2 2 6 2 3" xfId="24604"/>
    <cellStyle name="Normal 17 3 3 2 2 6 3" xfId="12291"/>
    <cellStyle name="Normal 17 3 3 2 2 6 3 2" xfId="28497"/>
    <cellStyle name="Normal 17 3 3 2 2 6 4" xfId="20934"/>
    <cellStyle name="Normal 17 3 3 2 2 7" xfId="5156"/>
    <cellStyle name="Normal 17 3 3 2 2 7 2" xfId="8821"/>
    <cellStyle name="Normal 17 3 3 2 2 7 2 2" xfId="16328"/>
    <cellStyle name="Normal 17 3 3 2 2 7 2 2 2" xfId="32534"/>
    <cellStyle name="Normal 17 3 3 2 2 7 2 3" xfId="25027"/>
    <cellStyle name="Normal 17 3 3 2 2 7 3" xfId="12713"/>
    <cellStyle name="Normal 17 3 3 2 2 7 3 2" xfId="28919"/>
    <cellStyle name="Normal 17 3 3 2 2 7 4" xfId="21362"/>
    <cellStyle name="Normal 17 3 3 2 2 8" xfId="5827"/>
    <cellStyle name="Normal 17 3 3 2 2 8 2" xfId="13342"/>
    <cellStyle name="Normal 17 3 3 2 2 8 2 2" xfId="29548"/>
    <cellStyle name="Normal 17 3 3 2 2 8 3" xfId="22033"/>
    <cellStyle name="Normal 17 3 3 2 2 9" xfId="9754"/>
    <cellStyle name="Normal 17 3 3 2 2 9 2" xfId="25960"/>
    <cellStyle name="Normal 17 3 3 2 3" xfId="2127"/>
    <cellStyle name="Normal 17 3 3 2 3 2" xfId="3040"/>
    <cellStyle name="Normal 17 3 3 2 3 2 2" xfId="6822"/>
    <cellStyle name="Normal 17 3 3 2 3 2 2 2" xfId="14333"/>
    <cellStyle name="Normal 17 3 3 2 3 2 2 2 2" xfId="30539"/>
    <cellStyle name="Normal 17 3 3 2 3 2 2 3" xfId="23028"/>
    <cellStyle name="Normal 17 3 3 2 3 2 3" xfId="10733"/>
    <cellStyle name="Normal 17 3 3 2 3 2 3 2" xfId="26939"/>
    <cellStyle name="Normal 17 3 3 2 3 2 4" xfId="19262"/>
    <cellStyle name="Normal 17 3 3 2 3 3" xfId="5966"/>
    <cellStyle name="Normal 17 3 3 2 3 3 2" xfId="13480"/>
    <cellStyle name="Normal 17 3 3 2 3 3 2 2" xfId="29686"/>
    <cellStyle name="Normal 17 3 3 2 3 3 3" xfId="22172"/>
    <cellStyle name="Normal 17 3 3 2 3 4" xfId="9889"/>
    <cellStyle name="Normal 17 3 3 2 3 4 2" xfId="26095"/>
    <cellStyle name="Normal 17 3 3 2 3 5" xfId="18416"/>
    <cellStyle name="Normal 17 3 3 2 4" xfId="2615"/>
    <cellStyle name="Normal 17 3 3 2 4 2" xfId="6399"/>
    <cellStyle name="Normal 17 3 3 2 4 2 2" xfId="13911"/>
    <cellStyle name="Normal 17 3 3 2 4 2 2 2" xfId="30117"/>
    <cellStyle name="Normal 17 3 3 2 4 2 3" xfId="22605"/>
    <cellStyle name="Normal 17 3 3 2 4 3" xfId="10311"/>
    <cellStyle name="Normal 17 3 3 2 4 3 2" xfId="26517"/>
    <cellStyle name="Normal 17 3 3 2 4 4" xfId="18839"/>
    <cellStyle name="Normal 17 3 3 2 5" xfId="3491"/>
    <cellStyle name="Normal 17 3 3 2 5 2" xfId="7249"/>
    <cellStyle name="Normal 17 3 3 2 5 2 2" xfId="14759"/>
    <cellStyle name="Normal 17 3 3 2 5 2 2 2" xfId="30965"/>
    <cellStyle name="Normal 17 3 3 2 5 2 3" xfId="23455"/>
    <cellStyle name="Normal 17 3 3 2 5 3" xfId="11156"/>
    <cellStyle name="Normal 17 3 3 2 5 3 2" xfId="27362"/>
    <cellStyle name="Normal 17 3 3 2 5 4" xfId="19709"/>
    <cellStyle name="Normal 17 3 3 2 6" xfId="4015"/>
    <cellStyle name="Normal 17 3 3 2 6 2" xfId="7685"/>
    <cellStyle name="Normal 17 3 3 2 6 2 2" xfId="15192"/>
    <cellStyle name="Normal 17 3 3 2 6 2 2 2" xfId="31398"/>
    <cellStyle name="Normal 17 3 3 2 6 2 3" xfId="23891"/>
    <cellStyle name="Normal 17 3 3 2 6 3" xfId="11578"/>
    <cellStyle name="Normal 17 3 3 2 6 3 2" xfId="27784"/>
    <cellStyle name="Normal 17 3 3 2 6 4" xfId="20221"/>
    <cellStyle name="Normal 17 3 3 2 7" xfId="4440"/>
    <cellStyle name="Normal 17 3 3 2 7 2" xfId="8110"/>
    <cellStyle name="Normal 17 3 3 2 7 2 2" xfId="15617"/>
    <cellStyle name="Normal 17 3 3 2 7 2 2 2" xfId="31823"/>
    <cellStyle name="Normal 17 3 3 2 7 2 3" xfId="24316"/>
    <cellStyle name="Normal 17 3 3 2 7 3" xfId="12003"/>
    <cellStyle name="Normal 17 3 3 2 7 3 2" xfId="28209"/>
    <cellStyle name="Normal 17 3 3 2 7 4" xfId="20646"/>
    <cellStyle name="Normal 17 3 3 2 8" xfId="4865"/>
    <cellStyle name="Normal 17 3 3 2 8 2" xfId="8533"/>
    <cellStyle name="Normal 17 3 3 2 8 2 2" xfId="16040"/>
    <cellStyle name="Normal 17 3 3 2 8 2 2 2" xfId="32246"/>
    <cellStyle name="Normal 17 3 3 2 8 2 3" xfId="24739"/>
    <cellStyle name="Normal 17 3 3 2 8 3" xfId="12425"/>
    <cellStyle name="Normal 17 3 3 2 8 3 2" xfId="28631"/>
    <cellStyle name="Normal 17 3 3 2 8 4" xfId="21071"/>
    <cellStyle name="Normal 17 3 3 2 9" xfId="5351"/>
    <cellStyle name="Normal 17 3 3 2 9 2" xfId="12900"/>
    <cellStyle name="Normal 17 3 3 2 9 2 2" xfId="29106"/>
    <cellStyle name="Normal 17 3 3 2 9 3" xfId="21557"/>
    <cellStyle name="Normal 17 3 3 3" xfId="1976"/>
    <cellStyle name="Normal 17 3 3 3 10" xfId="18281"/>
    <cellStyle name="Normal 17 3 3 3 2" xfId="2482"/>
    <cellStyle name="Normal 17 3 3 3 2 2" xfId="3329"/>
    <cellStyle name="Normal 17 3 3 3 2 2 2" xfId="7111"/>
    <cellStyle name="Normal 17 3 3 3 2 2 2 2" xfId="14622"/>
    <cellStyle name="Normal 17 3 3 3 2 2 2 2 2" xfId="30828"/>
    <cellStyle name="Normal 17 3 3 3 2 2 2 3" xfId="23317"/>
    <cellStyle name="Normal 17 3 3 3 2 2 3" xfId="11022"/>
    <cellStyle name="Normal 17 3 3 3 2 2 3 2" xfId="27228"/>
    <cellStyle name="Normal 17 3 3 3 2 2 4" xfId="19551"/>
    <cellStyle name="Normal 17 3 3 3 2 3" xfId="6266"/>
    <cellStyle name="Normal 17 3 3 3 2 3 2" xfId="13778"/>
    <cellStyle name="Normal 17 3 3 3 2 3 2 2" xfId="29984"/>
    <cellStyle name="Normal 17 3 3 3 2 3 3" xfId="22472"/>
    <cellStyle name="Normal 17 3 3 3 2 4" xfId="10178"/>
    <cellStyle name="Normal 17 3 3 3 2 4 2" xfId="26384"/>
    <cellStyle name="Normal 17 3 3 3 2 5" xfId="18706"/>
    <cellStyle name="Normal 17 3 3 3 3" xfId="2904"/>
    <cellStyle name="Normal 17 3 3 3 3 2" xfId="6688"/>
    <cellStyle name="Normal 17 3 3 3 3 2 2" xfId="14200"/>
    <cellStyle name="Normal 17 3 3 3 3 2 2 2" xfId="30406"/>
    <cellStyle name="Normal 17 3 3 3 3 2 3" xfId="22894"/>
    <cellStyle name="Normal 17 3 3 3 3 3" xfId="10600"/>
    <cellStyle name="Normal 17 3 3 3 3 3 2" xfId="26806"/>
    <cellStyle name="Normal 17 3 3 3 3 4" xfId="19128"/>
    <cellStyle name="Normal 17 3 3 3 4" xfId="3835"/>
    <cellStyle name="Normal 17 3 3 3 4 2" xfId="7545"/>
    <cellStyle name="Normal 17 3 3 3 4 2 2" xfId="15054"/>
    <cellStyle name="Normal 17 3 3 3 4 2 2 2" xfId="31260"/>
    <cellStyle name="Normal 17 3 3 3 4 2 3" xfId="23751"/>
    <cellStyle name="Normal 17 3 3 3 4 3" xfId="11445"/>
    <cellStyle name="Normal 17 3 3 3 4 3 2" xfId="27651"/>
    <cellStyle name="Normal 17 3 3 3 4 4" xfId="20046"/>
    <cellStyle name="Normal 17 3 3 3 5" xfId="4304"/>
    <cellStyle name="Normal 17 3 3 3 5 2" xfId="7974"/>
    <cellStyle name="Normal 17 3 3 3 5 2 2" xfId="15481"/>
    <cellStyle name="Normal 17 3 3 3 5 2 2 2" xfId="31687"/>
    <cellStyle name="Normal 17 3 3 3 5 2 3" xfId="24180"/>
    <cellStyle name="Normal 17 3 3 3 5 3" xfId="11867"/>
    <cellStyle name="Normal 17 3 3 3 5 3 2" xfId="28073"/>
    <cellStyle name="Normal 17 3 3 3 5 4" xfId="20510"/>
    <cellStyle name="Normal 17 3 3 3 6" xfId="4729"/>
    <cellStyle name="Normal 17 3 3 3 6 2" xfId="8399"/>
    <cellStyle name="Normal 17 3 3 3 6 2 2" xfId="15906"/>
    <cellStyle name="Normal 17 3 3 3 6 2 2 2" xfId="32112"/>
    <cellStyle name="Normal 17 3 3 3 6 2 3" xfId="24605"/>
    <cellStyle name="Normal 17 3 3 3 6 3" xfId="12292"/>
    <cellStyle name="Normal 17 3 3 3 6 3 2" xfId="28498"/>
    <cellStyle name="Normal 17 3 3 3 6 4" xfId="20935"/>
    <cellStyle name="Normal 17 3 3 3 7" xfId="5157"/>
    <cellStyle name="Normal 17 3 3 3 7 2" xfId="8822"/>
    <cellStyle name="Normal 17 3 3 3 7 2 2" xfId="16329"/>
    <cellStyle name="Normal 17 3 3 3 7 2 2 2" xfId="32535"/>
    <cellStyle name="Normal 17 3 3 3 7 2 3" xfId="25028"/>
    <cellStyle name="Normal 17 3 3 3 7 3" xfId="12714"/>
    <cellStyle name="Normal 17 3 3 3 7 3 2" xfId="28920"/>
    <cellStyle name="Normal 17 3 3 3 7 4" xfId="21363"/>
    <cellStyle name="Normal 17 3 3 3 8" xfId="5828"/>
    <cellStyle name="Normal 17 3 3 3 8 2" xfId="13343"/>
    <cellStyle name="Normal 17 3 3 3 8 2 2" xfId="29549"/>
    <cellStyle name="Normal 17 3 3 3 8 3" xfId="22034"/>
    <cellStyle name="Normal 17 3 3 3 9" xfId="9755"/>
    <cellStyle name="Normal 17 3 3 3 9 2" xfId="25961"/>
    <cellStyle name="Normal 17 3 3 4" xfId="2060"/>
    <cellStyle name="Normal 17 3 3 4 2" xfId="2973"/>
    <cellStyle name="Normal 17 3 3 4 2 2" xfId="6755"/>
    <cellStyle name="Normal 17 3 3 4 2 2 2" xfId="14266"/>
    <cellStyle name="Normal 17 3 3 4 2 2 2 2" xfId="30472"/>
    <cellStyle name="Normal 17 3 3 4 2 2 3" xfId="22961"/>
    <cellStyle name="Normal 17 3 3 4 2 3" xfId="10666"/>
    <cellStyle name="Normal 17 3 3 4 2 3 2" xfId="26872"/>
    <cellStyle name="Normal 17 3 3 4 2 4" xfId="19195"/>
    <cellStyle name="Normal 17 3 3 4 3" xfId="5899"/>
    <cellStyle name="Normal 17 3 3 4 3 2" xfId="13413"/>
    <cellStyle name="Normal 17 3 3 4 3 2 2" xfId="29619"/>
    <cellStyle name="Normal 17 3 3 4 3 3" xfId="22105"/>
    <cellStyle name="Normal 17 3 3 4 4" xfId="9822"/>
    <cellStyle name="Normal 17 3 3 4 4 2" xfId="26028"/>
    <cellStyle name="Normal 17 3 3 4 5" xfId="18349"/>
    <cellStyle name="Normal 17 3 3 5" xfId="2548"/>
    <cellStyle name="Normal 17 3 3 5 2" xfId="6332"/>
    <cellStyle name="Normal 17 3 3 5 2 2" xfId="13844"/>
    <cellStyle name="Normal 17 3 3 5 2 2 2" xfId="30050"/>
    <cellStyle name="Normal 17 3 3 5 2 3" xfId="22538"/>
    <cellStyle name="Normal 17 3 3 5 3" xfId="10244"/>
    <cellStyle name="Normal 17 3 3 5 3 2" xfId="26450"/>
    <cellStyle name="Normal 17 3 3 5 4" xfId="18772"/>
    <cellStyle name="Normal 17 3 3 6" xfId="3424"/>
    <cellStyle name="Normal 17 3 3 6 2" xfId="7182"/>
    <cellStyle name="Normal 17 3 3 6 2 2" xfId="14692"/>
    <cellStyle name="Normal 17 3 3 6 2 2 2" xfId="30898"/>
    <cellStyle name="Normal 17 3 3 6 2 3" xfId="23388"/>
    <cellStyle name="Normal 17 3 3 6 3" xfId="11089"/>
    <cellStyle name="Normal 17 3 3 6 3 2" xfId="27295"/>
    <cellStyle name="Normal 17 3 3 6 4" xfId="19642"/>
    <cellStyle name="Normal 17 3 3 7" xfId="3948"/>
    <cellStyle name="Normal 17 3 3 7 2" xfId="7618"/>
    <cellStyle name="Normal 17 3 3 7 2 2" xfId="15125"/>
    <cellStyle name="Normal 17 3 3 7 2 2 2" xfId="31331"/>
    <cellStyle name="Normal 17 3 3 7 2 3" xfId="23824"/>
    <cellStyle name="Normal 17 3 3 7 3" xfId="11511"/>
    <cellStyle name="Normal 17 3 3 7 3 2" xfId="27717"/>
    <cellStyle name="Normal 17 3 3 7 4" xfId="20154"/>
    <cellStyle name="Normal 17 3 3 8" xfId="4373"/>
    <cellStyle name="Normal 17 3 3 8 2" xfId="8043"/>
    <cellStyle name="Normal 17 3 3 8 2 2" xfId="15550"/>
    <cellStyle name="Normal 17 3 3 8 2 2 2" xfId="31756"/>
    <cellStyle name="Normal 17 3 3 8 2 3" xfId="24249"/>
    <cellStyle name="Normal 17 3 3 8 3" xfId="11936"/>
    <cellStyle name="Normal 17 3 3 8 3 2" xfId="28142"/>
    <cellStyle name="Normal 17 3 3 8 4" xfId="20579"/>
    <cellStyle name="Normal 17 3 3 9" xfId="4797"/>
    <cellStyle name="Normal 17 3 3 9 2" xfId="8466"/>
    <cellStyle name="Normal 17 3 3 9 2 2" xfId="15973"/>
    <cellStyle name="Normal 17 3 3 9 2 2 2" xfId="32179"/>
    <cellStyle name="Normal 17 3 3 9 2 3" xfId="24672"/>
    <cellStyle name="Normal 17 3 3 9 3" xfId="12358"/>
    <cellStyle name="Normal 17 3 3 9 3 2" xfId="28564"/>
    <cellStyle name="Normal 17 3 3 9 4" xfId="21003"/>
    <cellStyle name="Normal 17 3 4" xfId="507"/>
    <cellStyle name="Normal 17 3 4 10" xfId="5306"/>
    <cellStyle name="Normal 17 3 4 10 2" xfId="12855"/>
    <cellStyle name="Normal 17 3 4 10 2 2" xfId="29061"/>
    <cellStyle name="Normal 17 3 4 10 3" xfId="21512"/>
    <cellStyle name="Normal 17 3 4 11" xfId="9421"/>
    <cellStyle name="Normal 17 3 4 11 2" xfId="25627"/>
    <cellStyle name="Normal 17 3 4 12" xfId="17938"/>
    <cellStyle name="Normal 17 3 4 2" xfId="578"/>
    <cellStyle name="Normal 17 3 4 2 10" xfId="9488"/>
    <cellStyle name="Normal 17 3 4 2 10 2" xfId="25694"/>
    <cellStyle name="Normal 17 3 4 2 11" xfId="18006"/>
    <cellStyle name="Normal 17 3 4 2 2" xfId="1977"/>
    <cellStyle name="Normal 17 3 4 2 2 10" xfId="18282"/>
    <cellStyle name="Normal 17 3 4 2 2 2" xfId="2483"/>
    <cellStyle name="Normal 17 3 4 2 2 2 2" xfId="3330"/>
    <cellStyle name="Normal 17 3 4 2 2 2 2 2" xfId="7112"/>
    <cellStyle name="Normal 17 3 4 2 2 2 2 2 2" xfId="14623"/>
    <cellStyle name="Normal 17 3 4 2 2 2 2 2 2 2" xfId="30829"/>
    <cellStyle name="Normal 17 3 4 2 2 2 2 2 3" xfId="23318"/>
    <cellStyle name="Normal 17 3 4 2 2 2 2 3" xfId="11023"/>
    <cellStyle name="Normal 17 3 4 2 2 2 2 3 2" xfId="27229"/>
    <cellStyle name="Normal 17 3 4 2 2 2 2 4" xfId="19552"/>
    <cellStyle name="Normal 17 3 4 2 2 2 3" xfId="6267"/>
    <cellStyle name="Normal 17 3 4 2 2 2 3 2" xfId="13779"/>
    <cellStyle name="Normal 17 3 4 2 2 2 3 2 2" xfId="29985"/>
    <cellStyle name="Normal 17 3 4 2 2 2 3 3" xfId="22473"/>
    <cellStyle name="Normal 17 3 4 2 2 2 4" xfId="10179"/>
    <cellStyle name="Normal 17 3 4 2 2 2 4 2" xfId="26385"/>
    <cellStyle name="Normal 17 3 4 2 2 2 5" xfId="18707"/>
    <cellStyle name="Normal 17 3 4 2 2 3" xfId="2905"/>
    <cellStyle name="Normal 17 3 4 2 2 3 2" xfId="6689"/>
    <cellStyle name="Normal 17 3 4 2 2 3 2 2" xfId="14201"/>
    <cellStyle name="Normal 17 3 4 2 2 3 2 2 2" xfId="30407"/>
    <cellStyle name="Normal 17 3 4 2 2 3 2 3" xfId="22895"/>
    <cellStyle name="Normal 17 3 4 2 2 3 3" xfId="10601"/>
    <cellStyle name="Normal 17 3 4 2 2 3 3 2" xfId="26807"/>
    <cellStyle name="Normal 17 3 4 2 2 3 4" xfId="19129"/>
    <cellStyle name="Normal 17 3 4 2 2 4" xfId="3836"/>
    <cellStyle name="Normal 17 3 4 2 2 4 2" xfId="7546"/>
    <cellStyle name="Normal 17 3 4 2 2 4 2 2" xfId="15055"/>
    <cellStyle name="Normal 17 3 4 2 2 4 2 2 2" xfId="31261"/>
    <cellStyle name="Normal 17 3 4 2 2 4 2 3" xfId="23752"/>
    <cellStyle name="Normal 17 3 4 2 2 4 3" xfId="11446"/>
    <cellStyle name="Normal 17 3 4 2 2 4 3 2" xfId="27652"/>
    <cellStyle name="Normal 17 3 4 2 2 4 4" xfId="20047"/>
    <cellStyle name="Normal 17 3 4 2 2 5" xfId="4305"/>
    <cellStyle name="Normal 17 3 4 2 2 5 2" xfId="7975"/>
    <cellStyle name="Normal 17 3 4 2 2 5 2 2" xfId="15482"/>
    <cellStyle name="Normal 17 3 4 2 2 5 2 2 2" xfId="31688"/>
    <cellStyle name="Normal 17 3 4 2 2 5 2 3" xfId="24181"/>
    <cellStyle name="Normal 17 3 4 2 2 5 3" xfId="11868"/>
    <cellStyle name="Normal 17 3 4 2 2 5 3 2" xfId="28074"/>
    <cellStyle name="Normal 17 3 4 2 2 5 4" xfId="20511"/>
    <cellStyle name="Normal 17 3 4 2 2 6" xfId="4730"/>
    <cellStyle name="Normal 17 3 4 2 2 6 2" xfId="8400"/>
    <cellStyle name="Normal 17 3 4 2 2 6 2 2" xfId="15907"/>
    <cellStyle name="Normal 17 3 4 2 2 6 2 2 2" xfId="32113"/>
    <cellStyle name="Normal 17 3 4 2 2 6 2 3" xfId="24606"/>
    <cellStyle name="Normal 17 3 4 2 2 6 3" xfId="12293"/>
    <cellStyle name="Normal 17 3 4 2 2 6 3 2" xfId="28499"/>
    <cellStyle name="Normal 17 3 4 2 2 6 4" xfId="20936"/>
    <cellStyle name="Normal 17 3 4 2 2 7" xfId="5158"/>
    <cellStyle name="Normal 17 3 4 2 2 7 2" xfId="8823"/>
    <cellStyle name="Normal 17 3 4 2 2 7 2 2" xfId="16330"/>
    <cellStyle name="Normal 17 3 4 2 2 7 2 2 2" xfId="32536"/>
    <cellStyle name="Normal 17 3 4 2 2 7 2 3" xfId="25029"/>
    <cellStyle name="Normal 17 3 4 2 2 7 3" xfId="12715"/>
    <cellStyle name="Normal 17 3 4 2 2 7 3 2" xfId="28921"/>
    <cellStyle name="Normal 17 3 4 2 2 7 4" xfId="21364"/>
    <cellStyle name="Normal 17 3 4 2 2 8" xfId="5829"/>
    <cellStyle name="Normal 17 3 4 2 2 8 2" xfId="13344"/>
    <cellStyle name="Normal 17 3 4 2 2 8 2 2" xfId="29550"/>
    <cellStyle name="Normal 17 3 4 2 2 8 3" xfId="22035"/>
    <cellStyle name="Normal 17 3 4 2 2 9" xfId="9756"/>
    <cellStyle name="Normal 17 3 4 2 2 9 2" xfId="25962"/>
    <cellStyle name="Normal 17 3 4 2 3" xfId="2149"/>
    <cellStyle name="Normal 17 3 4 2 3 2" xfId="3062"/>
    <cellStyle name="Normal 17 3 4 2 3 2 2" xfId="6844"/>
    <cellStyle name="Normal 17 3 4 2 3 2 2 2" xfId="14355"/>
    <cellStyle name="Normal 17 3 4 2 3 2 2 2 2" xfId="30561"/>
    <cellStyle name="Normal 17 3 4 2 3 2 2 3" xfId="23050"/>
    <cellStyle name="Normal 17 3 4 2 3 2 3" xfId="10755"/>
    <cellStyle name="Normal 17 3 4 2 3 2 3 2" xfId="26961"/>
    <cellStyle name="Normal 17 3 4 2 3 2 4" xfId="19284"/>
    <cellStyle name="Normal 17 3 4 2 3 3" xfId="5988"/>
    <cellStyle name="Normal 17 3 4 2 3 3 2" xfId="13502"/>
    <cellStyle name="Normal 17 3 4 2 3 3 2 2" xfId="29708"/>
    <cellStyle name="Normal 17 3 4 2 3 3 3" xfId="22194"/>
    <cellStyle name="Normal 17 3 4 2 3 4" xfId="9911"/>
    <cellStyle name="Normal 17 3 4 2 3 4 2" xfId="26117"/>
    <cellStyle name="Normal 17 3 4 2 3 5" xfId="18438"/>
    <cellStyle name="Normal 17 3 4 2 4" xfId="2637"/>
    <cellStyle name="Normal 17 3 4 2 4 2" xfId="6421"/>
    <cellStyle name="Normal 17 3 4 2 4 2 2" xfId="13933"/>
    <cellStyle name="Normal 17 3 4 2 4 2 2 2" xfId="30139"/>
    <cellStyle name="Normal 17 3 4 2 4 2 3" xfId="22627"/>
    <cellStyle name="Normal 17 3 4 2 4 3" xfId="10333"/>
    <cellStyle name="Normal 17 3 4 2 4 3 2" xfId="26539"/>
    <cellStyle name="Normal 17 3 4 2 4 4" xfId="18861"/>
    <cellStyle name="Normal 17 3 4 2 5" xfId="3513"/>
    <cellStyle name="Normal 17 3 4 2 5 2" xfId="7271"/>
    <cellStyle name="Normal 17 3 4 2 5 2 2" xfId="14781"/>
    <cellStyle name="Normal 17 3 4 2 5 2 2 2" xfId="30987"/>
    <cellStyle name="Normal 17 3 4 2 5 2 3" xfId="23477"/>
    <cellStyle name="Normal 17 3 4 2 5 3" xfId="11178"/>
    <cellStyle name="Normal 17 3 4 2 5 3 2" xfId="27384"/>
    <cellStyle name="Normal 17 3 4 2 5 4" xfId="19731"/>
    <cellStyle name="Normal 17 3 4 2 6" xfId="4037"/>
    <cellStyle name="Normal 17 3 4 2 6 2" xfId="7707"/>
    <cellStyle name="Normal 17 3 4 2 6 2 2" xfId="15214"/>
    <cellStyle name="Normal 17 3 4 2 6 2 2 2" xfId="31420"/>
    <cellStyle name="Normal 17 3 4 2 6 2 3" xfId="23913"/>
    <cellStyle name="Normal 17 3 4 2 6 3" xfId="11600"/>
    <cellStyle name="Normal 17 3 4 2 6 3 2" xfId="27806"/>
    <cellStyle name="Normal 17 3 4 2 6 4" xfId="20243"/>
    <cellStyle name="Normal 17 3 4 2 7" xfId="4462"/>
    <cellStyle name="Normal 17 3 4 2 7 2" xfId="8132"/>
    <cellStyle name="Normal 17 3 4 2 7 2 2" xfId="15639"/>
    <cellStyle name="Normal 17 3 4 2 7 2 2 2" xfId="31845"/>
    <cellStyle name="Normal 17 3 4 2 7 2 3" xfId="24338"/>
    <cellStyle name="Normal 17 3 4 2 7 3" xfId="12025"/>
    <cellStyle name="Normal 17 3 4 2 7 3 2" xfId="28231"/>
    <cellStyle name="Normal 17 3 4 2 7 4" xfId="20668"/>
    <cellStyle name="Normal 17 3 4 2 8" xfId="4887"/>
    <cellStyle name="Normal 17 3 4 2 8 2" xfId="8555"/>
    <cellStyle name="Normal 17 3 4 2 8 2 2" xfId="16062"/>
    <cellStyle name="Normal 17 3 4 2 8 2 2 2" xfId="32268"/>
    <cellStyle name="Normal 17 3 4 2 8 2 3" xfId="24761"/>
    <cellStyle name="Normal 17 3 4 2 8 3" xfId="12447"/>
    <cellStyle name="Normal 17 3 4 2 8 3 2" xfId="28653"/>
    <cellStyle name="Normal 17 3 4 2 8 4" xfId="21093"/>
    <cellStyle name="Normal 17 3 4 2 9" xfId="5373"/>
    <cellStyle name="Normal 17 3 4 2 9 2" xfId="12922"/>
    <cellStyle name="Normal 17 3 4 2 9 2 2" xfId="29128"/>
    <cellStyle name="Normal 17 3 4 2 9 3" xfId="21579"/>
    <cellStyle name="Normal 17 3 4 3" xfId="1978"/>
    <cellStyle name="Normal 17 3 4 3 10" xfId="18283"/>
    <cellStyle name="Normal 17 3 4 3 2" xfId="2484"/>
    <cellStyle name="Normal 17 3 4 3 2 2" xfId="3331"/>
    <cellStyle name="Normal 17 3 4 3 2 2 2" xfId="7113"/>
    <cellStyle name="Normal 17 3 4 3 2 2 2 2" xfId="14624"/>
    <cellStyle name="Normal 17 3 4 3 2 2 2 2 2" xfId="30830"/>
    <cellStyle name="Normal 17 3 4 3 2 2 2 3" xfId="23319"/>
    <cellStyle name="Normal 17 3 4 3 2 2 3" xfId="11024"/>
    <cellStyle name="Normal 17 3 4 3 2 2 3 2" xfId="27230"/>
    <cellStyle name="Normal 17 3 4 3 2 2 4" xfId="19553"/>
    <cellStyle name="Normal 17 3 4 3 2 3" xfId="6268"/>
    <cellStyle name="Normal 17 3 4 3 2 3 2" xfId="13780"/>
    <cellStyle name="Normal 17 3 4 3 2 3 2 2" xfId="29986"/>
    <cellStyle name="Normal 17 3 4 3 2 3 3" xfId="22474"/>
    <cellStyle name="Normal 17 3 4 3 2 4" xfId="10180"/>
    <cellStyle name="Normal 17 3 4 3 2 4 2" xfId="26386"/>
    <cellStyle name="Normal 17 3 4 3 2 5" xfId="18708"/>
    <cellStyle name="Normal 17 3 4 3 3" xfId="2906"/>
    <cellStyle name="Normal 17 3 4 3 3 2" xfId="6690"/>
    <cellStyle name="Normal 17 3 4 3 3 2 2" xfId="14202"/>
    <cellStyle name="Normal 17 3 4 3 3 2 2 2" xfId="30408"/>
    <cellStyle name="Normal 17 3 4 3 3 2 3" xfId="22896"/>
    <cellStyle name="Normal 17 3 4 3 3 3" xfId="10602"/>
    <cellStyle name="Normal 17 3 4 3 3 3 2" xfId="26808"/>
    <cellStyle name="Normal 17 3 4 3 3 4" xfId="19130"/>
    <cellStyle name="Normal 17 3 4 3 4" xfId="3837"/>
    <cellStyle name="Normal 17 3 4 3 4 2" xfId="7547"/>
    <cellStyle name="Normal 17 3 4 3 4 2 2" xfId="15056"/>
    <cellStyle name="Normal 17 3 4 3 4 2 2 2" xfId="31262"/>
    <cellStyle name="Normal 17 3 4 3 4 2 3" xfId="23753"/>
    <cellStyle name="Normal 17 3 4 3 4 3" xfId="11447"/>
    <cellStyle name="Normal 17 3 4 3 4 3 2" xfId="27653"/>
    <cellStyle name="Normal 17 3 4 3 4 4" xfId="20048"/>
    <cellStyle name="Normal 17 3 4 3 5" xfId="4306"/>
    <cellStyle name="Normal 17 3 4 3 5 2" xfId="7976"/>
    <cellStyle name="Normal 17 3 4 3 5 2 2" xfId="15483"/>
    <cellStyle name="Normal 17 3 4 3 5 2 2 2" xfId="31689"/>
    <cellStyle name="Normal 17 3 4 3 5 2 3" xfId="24182"/>
    <cellStyle name="Normal 17 3 4 3 5 3" xfId="11869"/>
    <cellStyle name="Normal 17 3 4 3 5 3 2" xfId="28075"/>
    <cellStyle name="Normal 17 3 4 3 5 4" xfId="20512"/>
    <cellStyle name="Normal 17 3 4 3 6" xfId="4731"/>
    <cellStyle name="Normal 17 3 4 3 6 2" xfId="8401"/>
    <cellStyle name="Normal 17 3 4 3 6 2 2" xfId="15908"/>
    <cellStyle name="Normal 17 3 4 3 6 2 2 2" xfId="32114"/>
    <cellStyle name="Normal 17 3 4 3 6 2 3" xfId="24607"/>
    <cellStyle name="Normal 17 3 4 3 6 3" xfId="12294"/>
    <cellStyle name="Normal 17 3 4 3 6 3 2" xfId="28500"/>
    <cellStyle name="Normal 17 3 4 3 6 4" xfId="20937"/>
    <cellStyle name="Normal 17 3 4 3 7" xfId="5159"/>
    <cellStyle name="Normal 17 3 4 3 7 2" xfId="8824"/>
    <cellStyle name="Normal 17 3 4 3 7 2 2" xfId="16331"/>
    <cellStyle name="Normal 17 3 4 3 7 2 2 2" xfId="32537"/>
    <cellStyle name="Normal 17 3 4 3 7 2 3" xfId="25030"/>
    <cellStyle name="Normal 17 3 4 3 7 3" xfId="12716"/>
    <cellStyle name="Normal 17 3 4 3 7 3 2" xfId="28922"/>
    <cellStyle name="Normal 17 3 4 3 7 4" xfId="21365"/>
    <cellStyle name="Normal 17 3 4 3 8" xfId="5830"/>
    <cellStyle name="Normal 17 3 4 3 8 2" xfId="13345"/>
    <cellStyle name="Normal 17 3 4 3 8 2 2" xfId="29551"/>
    <cellStyle name="Normal 17 3 4 3 8 3" xfId="22036"/>
    <cellStyle name="Normal 17 3 4 3 9" xfId="9757"/>
    <cellStyle name="Normal 17 3 4 3 9 2" xfId="25963"/>
    <cellStyle name="Normal 17 3 4 4" xfId="2082"/>
    <cellStyle name="Normal 17 3 4 4 2" xfId="2995"/>
    <cellStyle name="Normal 17 3 4 4 2 2" xfId="6777"/>
    <cellStyle name="Normal 17 3 4 4 2 2 2" xfId="14288"/>
    <cellStyle name="Normal 17 3 4 4 2 2 2 2" xfId="30494"/>
    <cellStyle name="Normal 17 3 4 4 2 2 3" xfId="22983"/>
    <cellStyle name="Normal 17 3 4 4 2 3" xfId="10688"/>
    <cellStyle name="Normal 17 3 4 4 2 3 2" xfId="26894"/>
    <cellStyle name="Normal 17 3 4 4 2 4" xfId="19217"/>
    <cellStyle name="Normal 17 3 4 4 3" xfId="5921"/>
    <cellStyle name="Normal 17 3 4 4 3 2" xfId="13435"/>
    <cellStyle name="Normal 17 3 4 4 3 2 2" xfId="29641"/>
    <cellStyle name="Normal 17 3 4 4 3 3" xfId="22127"/>
    <cellStyle name="Normal 17 3 4 4 4" xfId="9844"/>
    <cellStyle name="Normal 17 3 4 4 4 2" xfId="26050"/>
    <cellStyle name="Normal 17 3 4 4 5" xfId="18371"/>
    <cellStyle name="Normal 17 3 4 5" xfId="2570"/>
    <cellStyle name="Normal 17 3 4 5 2" xfId="6354"/>
    <cellStyle name="Normal 17 3 4 5 2 2" xfId="13866"/>
    <cellStyle name="Normal 17 3 4 5 2 2 2" xfId="30072"/>
    <cellStyle name="Normal 17 3 4 5 2 3" xfId="22560"/>
    <cellStyle name="Normal 17 3 4 5 3" xfId="10266"/>
    <cellStyle name="Normal 17 3 4 5 3 2" xfId="26472"/>
    <cellStyle name="Normal 17 3 4 5 4" xfId="18794"/>
    <cellStyle name="Normal 17 3 4 6" xfId="3446"/>
    <cellStyle name="Normal 17 3 4 6 2" xfId="7204"/>
    <cellStyle name="Normal 17 3 4 6 2 2" xfId="14714"/>
    <cellStyle name="Normal 17 3 4 6 2 2 2" xfId="30920"/>
    <cellStyle name="Normal 17 3 4 6 2 3" xfId="23410"/>
    <cellStyle name="Normal 17 3 4 6 3" xfId="11111"/>
    <cellStyle name="Normal 17 3 4 6 3 2" xfId="27317"/>
    <cellStyle name="Normal 17 3 4 6 4" xfId="19664"/>
    <cellStyle name="Normal 17 3 4 7" xfId="3970"/>
    <cellStyle name="Normal 17 3 4 7 2" xfId="7640"/>
    <cellStyle name="Normal 17 3 4 7 2 2" xfId="15147"/>
    <cellStyle name="Normal 17 3 4 7 2 2 2" xfId="31353"/>
    <cellStyle name="Normal 17 3 4 7 2 3" xfId="23846"/>
    <cellStyle name="Normal 17 3 4 7 3" xfId="11533"/>
    <cellStyle name="Normal 17 3 4 7 3 2" xfId="27739"/>
    <cellStyle name="Normal 17 3 4 7 4" xfId="20176"/>
    <cellStyle name="Normal 17 3 4 8" xfId="4395"/>
    <cellStyle name="Normal 17 3 4 8 2" xfId="8065"/>
    <cellStyle name="Normal 17 3 4 8 2 2" xfId="15572"/>
    <cellStyle name="Normal 17 3 4 8 2 2 2" xfId="31778"/>
    <cellStyle name="Normal 17 3 4 8 2 3" xfId="24271"/>
    <cellStyle name="Normal 17 3 4 8 3" xfId="11958"/>
    <cellStyle name="Normal 17 3 4 8 3 2" xfId="28164"/>
    <cellStyle name="Normal 17 3 4 8 4" xfId="20601"/>
    <cellStyle name="Normal 17 3 4 9" xfId="4819"/>
    <cellStyle name="Normal 17 3 4 9 2" xfId="8488"/>
    <cellStyle name="Normal 17 3 4 9 2 2" xfId="15995"/>
    <cellStyle name="Normal 17 3 4 9 2 2 2" xfId="32201"/>
    <cellStyle name="Normal 17 3 4 9 2 3" xfId="24694"/>
    <cellStyle name="Normal 17 3 4 9 3" xfId="12380"/>
    <cellStyle name="Normal 17 3 4 9 3 2" xfId="28586"/>
    <cellStyle name="Normal 17 3 4 9 4" xfId="21025"/>
    <cellStyle name="Normal 17 3 5" xfId="534"/>
    <cellStyle name="Normal 17 3 5 10" xfId="9444"/>
    <cellStyle name="Normal 17 3 5 10 2" xfId="25650"/>
    <cellStyle name="Normal 17 3 5 11" xfId="17962"/>
    <cellStyle name="Normal 17 3 5 2" xfId="1979"/>
    <cellStyle name="Normal 17 3 5 2 10" xfId="18284"/>
    <cellStyle name="Normal 17 3 5 2 2" xfId="2485"/>
    <cellStyle name="Normal 17 3 5 2 2 2" xfId="3332"/>
    <cellStyle name="Normal 17 3 5 2 2 2 2" xfId="7114"/>
    <cellStyle name="Normal 17 3 5 2 2 2 2 2" xfId="14625"/>
    <cellStyle name="Normal 17 3 5 2 2 2 2 2 2" xfId="30831"/>
    <cellStyle name="Normal 17 3 5 2 2 2 2 3" xfId="23320"/>
    <cellStyle name="Normal 17 3 5 2 2 2 3" xfId="11025"/>
    <cellStyle name="Normal 17 3 5 2 2 2 3 2" xfId="27231"/>
    <cellStyle name="Normal 17 3 5 2 2 2 4" xfId="19554"/>
    <cellStyle name="Normal 17 3 5 2 2 3" xfId="6269"/>
    <cellStyle name="Normal 17 3 5 2 2 3 2" xfId="13781"/>
    <cellStyle name="Normal 17 3 5 2 2 3 2 2" xfId="29987"/>
    <cellStyle name="Normal 17 3 5 2 2 3 3" xfId="22475"/>
    <cellStyle name="Normal 17 3 5 2 2 4" xfId="10181"/>
    <cellStyle name="Normal 17 3 5 2 2 4 2" xfId="26387"/>
    <cellStyle name="Normal 17 3 5 2 2 5" xfId="18709"/>
    <cellStyle name="Normal 17 3 5 2 3" xfId="2907"/>
    <cellStyle name="Normal 17 3 5 2 3 2" xfId="6691"/>
    <cellStyle name="Normal 17 3 5 2 3 2 2" xfId="14203"/>
    <cellStyle name="Normal 17 3 5 2 3 2 2 2" xfId="30409"/>
    <cellStyle name="Normal 17 3 5 2 3 2 3" xfId="22897"/>
    <cellStyle name="Normal 17 3 5 2 3 3" xfId="10603"/>
    <cellStyle name="Normal 17 3 5 2 3 3 2" xfId="26809"/>
    <cellStyle name="Normal 17 3 5 2 3 4" xfId="19131"/>
    <cellStyle name="Normal 17 3 5 2 4" xfId="3838"/>
    <cellStyle name="Normal 17 3 5 2 4 2" xfId="7548"/>
    <cellStyle name="Normal 17 3 5 2 4 2 2" xfId="15057"/>
    <cellStyle name="Normal 17 3 5 2 4 2 2 2" xfId="31263"/>
    <cellStyle name="Normal 17 3 5 2 4 2 3" xfId="23754"/>
    <cellStyle name="Normal 17 3 5 2 4 3" xfId="11448"/>
    <cellStyle name="Normal 17 3 5 2 4 3 2" xfId="27654"/>
    <cellStyle name="Normal 17 3 5 2 4 4" xfId="20049"/>
    <cellStyle name="Normal 17 3 5 2 5" xfId="4307"/>
    <cellStyle name="Normal 17 3 5 2 5 2" xfId="7977"/>
    <cellStyle name="Normal 17 3 5 2 5 2 2" xfId="15484"/>
    <cellStyle name="Normal 17 3 5 2 5 2 2 2" xfId="31690"/>
    <cellStyle name="Normal 17 3 5 2 5 2 3" xfId="24183"/>
    <cellStyle name="Normal 17 3 5 2 5 3" xfId="11870"/>
    <cellStyle name="Normal 17 3 5 2 5 3 2" xfId="28076"/>
    <cellStyle name="Normal 17 3 5 2 5 4" xfId="20513"/>
    <cellStyle name="Normal 17 3 5 2 6" xfId="4732"/>
    <cellStyle name="Normal 17 3 5 2 6 2" xfId="8402"/>
    <cellStyle name="Normal 17 3 5 2 6 2 2" xfId="15909"/>
    <cellStyle name="Normal 17 3 5 2 6 2 2 2" xfId="32115"/>
    <cellStyle name="Normal 17 3 5 2 6 2 3" xfId="24608"/>
    <cellStyle name="Normal 17 3 5 2 6 3" xfId="12295"/>
    <cellStyle name="Normal 17 3 5 2 6 3 2" xfId="28501"/>
    <cellStyle name="Normal 17 3 5 2 6 4" xfId="20938"/>
    <cellStyle name="Normal 17 3 5 2 7" xfId="5160"/>
    <cellStyle name="Normal 17 3 5 2 7 2" xfId="8825"/>
    <cellStyle name="Normal 17 3 5 2 7 2 2" xfId="16332"/>
    <cellStyle name="Normal 17 3 5 2 7 2 2 2" xfId="32538"/>
    <cellStyle name="Normal 17 3 5 2 7 2 3" xfId="25031"/>
    <cellStyle name="Normal 17 3 5 2 7 3" xfId="12717"/>
    <cellStyle name="Normal 17 3 5 2 7 3 2" xfId="28923"/>
    <cellStyle name="Normal 17 3 5 2 7 4" xfId="21366"/>
    <cellStyle name="Normal 17 3 5 2 8" xfId="5831"/>
    <cellStyle name="Normal 17 3 5 2 8 2" xfId="13346"/>
    <cellStyle name="Normal 17 3 5 2 8 2 2" xfId="29552"/>
    <cellStyle name="Normal 17 3 5 2 8 3" xfId="22037"/>
    <cellStyle name="Normal 17 3 5 2 9" xfId="9758"/>
    <cellStyle name="Normal 17 3 5 2 9 2" xfId="25964"/>
    <cellStyle name="Normal 17 3 5 3" xfId="2105"/>
    <cellStyle name="Normal 17 3 5 3 2" xfId="3018"/>
    <cellStyle name="Normal 17 3 5 3 2 2" xfId="6800"/>
    <cellStyle name="Normal 17 3 5 3 2 2 2" xfId="14311"/>
    <cellStyle name="Normal 17 3 5 3 2 2 2 2" xfId="30517"/>
    <cellStyle name="Normal 17 3 5 3 2 2 3" xfId="23006"/>
    <cellStyle name="Normal 17 3 5 3 2 3" xfId="10711"/>
    <cellStyle name="Normal 17 3 5 3 2 3 2" xfId="26917"/>
    <cellStyle name="Normal 17 3 5 3 2 4" xfId="19240"/>
    <cellStyle name="Normal 17 3 5 3 3" xfId="5944"/>
    <cellStyle name="Normal 17 3 5 3 3 2" xfId="13458"/>
    <cellStyle name="Normal 17 3 5 3 3 2 2" xfId="29664"/>
    <cellStyle name="Normal 17 3 5 3 3 3" xfId="22150"/>
    <cellStyle name="Normal 17 3 5 3 4" xfId="9867"/>
    <cellStyle name="Normal 17 3 5 3 4 2" xfId="26073"/>
    <cellStyle name="Normal 17 3 5 3 5" xfId="18394"/>
    <cellStyle name="Normal 17 3 5 4" xfId="2593"/>
    <cellStyle name="Normal 17 3 5 4 2" xfId="6377"/>
    <cellStyle name="Normal 17 3 5 4 2 2" xfId="13889"/>
    <cellStyle name="Normal 17 3 5 4 2 2 2" xfId="30095"/>
    <cellStyle name="Normal 17 3 5 4 2 3" xfId="22583"/>
    <cellStyle name="Normal 17 3 5 4 3" xfId="10289"/>
    <cellStyle name="Normal 17 3 5 4 3 2" xfId="26495"/>
    <cellStyle name="Normal 17 3 5 4 4" xfId="18817"/>
    <cellStyle name="Normal 17 3 5 5" xfId="3469"/>
    <cellStyle name="Normal 17 3 5 5 2" xfId="7227"/>
    <cellStyle name="Normal 17 3 5 5 2 2" xfId="14737"/>
    <cellStyle name="Normal 17 3 5 5 2 2 2" xfId="30943"/>
    <cellStyle name="Normal 17 3 5 5 2 3" xfId="23433"/>
    <cellStyle name="Normal 17 3 5 5 3" xfId="11134"/>
    <cellStyle name="Normal 17 3 5 5 3 2" xfId="27340"/>
    <cellStyle name="Normal 17 3 5 5 4" xfId="19687"/>
    <cellStyle name="Normal 17 3 5 6" xfId="3993"/>
    <cellStyle name="Normal 17 3 5 6 2" xfId="7663"/>
    <cellStyle name="Normal 17 3 5 6 2 2" xfId="15170"/>
    <cellStyle name="Normal 17 3 5 6 2 2 2" xfId="31376"/>
    <cellStyle name="Normal 17 3 5 6 2 3" xfId="23869"/>
    <cellStyle name="Normal 17 3 5 6 3" xfId="11556"/>
    <cellStyle name="Normal 17 3 5 6 3 2" xfId="27762"/>
    <cellStyle name="Normal 17 3 5 6 4" xfId="20199"/>
    <cellStyle name="Normal 17 3 5 7" xfId="4418"/>
    <cellStyle name="Normal 17 3 5 7 2" xfId="8088"/>
    <cellStyle name="Normal 17 3 5 7 2 2" xfId="15595"/>
    <cellStyle name="Normal 17 3 5 7 2 2 2" xfId="31801"/>
    <cellStyle name="Normal 17 3 5 7 2 3" xfId="24294"/>
    <cellStyle name="Normal 17 3 5 7 3" xfId="11981"/>
    <cellStyle name="Normal 17 3 5 7 3 2" xfId="28187"/>
    <cellStyle name="Normal 17 3 5 7 4" xfId="20624"/>
    <cellStyle name="Normal 17 3 5 8" xfId="4843"/>
    <cellStyle name="Normal 17 3 5 8 2" xfId="8511"/>
    <cellStyle name="Normal 17 3 5 8 2 2" xfId="16018"/>
    <cellStyle name="Normal 17 3 5 8 2 2 2" xfId="32224"/>
    <cellStyle name="Normal 17 3 5 8 2 3" xfId="24717"/>
    <cellStyle name="Normal 17 3 5 8 3" xfId="12403"/>
    <cellStyle name="Normal 17 3 5 8 3 2" xfId="28609"/>
    <cellStyle name="Normal 17 3 5 8 4" xfId="21049"/>
    <cellStyle name="Normal 17 3 5 9" xfId="5329"/>
    <cellStyle name="Normal 17 3 5 9 2" xfId="12878"/>
    <cellStyle name="Normal 17 3 5 9 2 2" xfId="29084"/>
    <cellStyle name="Normal 17 3 5 9 3" xfId="21535"/>
    <cellStyle name="Normal 17 3 6" xfId="1980"/>
    <cellStyle name="Normal 17 3 6 10" xfId="18285"/>
    <cellStyle name="Normal 17 3 6 2" xfId="2486"/>
    <cellStyle name="Normal 17 3 6 2 2" xfId="3333"/>
    <cellStyle name="Normal 17 3 6 2 2 2" xfId="7115"/>
    <cellStyle name="Normal 17 3 6 2 2 2 2" xfId="14626"/>
    <cellStyle name="Normal 17 3 6 2 2 2 2 2" xfId="30832"/>
    <cellStyle name="Normal 17 3 6 2 2 2 3" xfId="23321"/>
    <cellStyle name="Normal 17 3 6 2 2 3" xfId="11026"/>
    <cellStyle name="Normal 17 3 6 2 2 3 2" xfId="27232"/>
    <cellStyle name="Normal 17 3 6 2 2 4" xfId="19555"/>
    <cellStyle name="Normal 17 3 6 2 3" xfId="6270"/>
    <cellStyle name="Normal 17 3 6 2 3 2" xfId="13782"/>
    <cellStyle name="Normal 17 3 6 2 3 2 2" xfId="29988"/>
    <cellStyle name="Normal 17 3 6 2 3 3" xfId="22476"/>
    <cellStyle name="Normal 17 3 6 2 4" xfId="10182"/>
    <cellStyle name="Normal 17 3 6 2 4 2" xfId="26388"/>
    <cellStyle name="Normal 17 3 6 2 5" xfId="18710"/>
    <cellStyle name="Normal 17 3 6 3" xfId="2908"/>
    <cellStyle name="Normal 17 3 6 3 2" xfId="6692"/>
    <cellStyle name="Normal 17 3 6 3 2 2" xfId="14204"/>
    <cellStyle name="Normal 17 3 6 3 2 2 2" xfId="30410"/>
    <cellStyle name="Normal 17 3 6 3 2 3" xfId="22898"/>
    <cellStyle name="Normal 17 3 6 3 3" xfId="10604"/>
    <cellStyle name="Normal 17 3 6 3 3 2" xfId="26810"/>
    <cellStyle name="Normal 17 3 6 3 4" xfId="19132"/>
    <cellStyle name="Normal 17 3 6 4" xfId="3839"/>
    <cellStyle name="Normal 17 3 6 4 2" xfId="7549"/>
    <cellStyle name="Normal 17 3 6 4 2 2" xfId="15058"/>
    <cellStyle name="Normal 17 3 6 4 2 2 2" xfId="31264"/>
    <cellStyle name="Normal 17 3 6 4 2 3" xfId="23755"/>
    <cellStyle name="Normal 17 3 6 4 3" xfId="11449"/>
    <cellStyle name="Normal 17 3 6 4 3 2" xfId="27655"/>
    <cellStyle name="Normal 17 3 6 4 4" xfId="20050"/>
    <cellStyle name="Normal 17 3 6 5" xfId="4308"/>
    <cellStyle name="Normal 17 3 6 5 2" xfId="7978"/>
    <cellStyle name="Normal 17 3 6 5 2 2" xfId="15485"/>
    <cellStyle name="Normal 17 3 6 5 2 2 2" xfId="31691"/>
    <cellStyle name="Normal 17 3 6 5 2 3" xfId="24184"/>
    <cellStyle name="Normal 17 3 6 5 3" xfId="11871"/>
    <cellStyle name="Normal 17 3 6 5 3 2" xfId="28077"/>
    <cellStyle name="Normal 17 3 6 5 4" xfId="20514"/>
    <cellStyle name="Normal 17 3 6 6" xfId="4733"/>
    <cellStyle name="Normal 17 3 6 6 2" xfId="8403"/>
    <cellStyle name="Normal 17 3 6 6 2 2" xfId="15910"/>
    <cellStyle name="Normal 17 3 6 6 2 2 2" xfId="32116"/>
    <cellStyle name="Normal 17 3 6 6 2 3" xfId="24609"/>
    <cellStyle name="Normal 17 3 6 6 3" xfId="12296"/>
    <cellStyle name="Normal 17 3 6 6 3 2" xfId="28502"/>
    <cellStyle name="Normal 17 3 6 6 4" xfId="20939"/>
    <cellStyle name="Normal 17 3 6 7" xfId="5161"/>
    <cellStyle name="Normal 17 3 6 7 2" xfId="8826"/>
    <cellStyle name="Normal 17 3 6 7 2 2" xfId="16333"/>
    <cellStyle name="Normal 17 3 6 7 2 2 2" xfId="32539"/>
    <cellStyle name="Normal 17 3 6 7 2 3" xfId="25032"/>
    <cellStyle name="Normal 17 3 6 7 3" xfId="12718"/>
    <cellStyle name="Normal 17 3 6 7 3 2" xfId="28924"/>
    <cellStyle name="Normal 17 3 6 7 4" xfId="21367"/>
    <cellStyle name="Normal 17 3 6 8" xfId="5832"/>
    <cellStyle name="Normal 17 3 6 8 2" xfId="13347"/>
    <cellStyle name="Normal 17 3 6 8 2 2" xfId="29553"/>
    <cellStyle name="Normal 17 3 6 8 3" xfId="22038"/>
    <cellStyle name="Normal 17 3 6 9" xfId="9759"/>
    <cellStyle name="Normal 17 3 6 9 2" xfId="25965"/>
    <cellStyle name="Normal 17 3 7" xfId="2038"/>
    <cellStyle name="Normal 17 3 7 2" xfId="2951"/>
    <cellStyle name="Normal 17 3 7 2 2" xfId="6733"/>
    <cellStyle name="Normal 17 3 7 2 2 2" xfId="14244"/>
    <cellStyle name="Normal 17 3 7 2 2 2 2" xfId="30450"/>
    <cellStyle name="Normal 17 3 7 2 2 3" xfId="22939"/>
    <cellStyle name="Normal 17 3 7 2 3" xfId="10644"/>
    <cellStyle name="Normal 17 3 7 2 3 2" xfId="26850"/>
    <cellStyle name="Normal 17 3 7 2 4" xfId="19173"/>
    <cellStyle name="Normal 17 3 7 3" xfId="5877"/>
    <cellStyle name="Normal 17 3 7 3 2" xfId="13391"/>
    <cellStyle name="Normal 17 3 7 3 2 2" xfId="29597"/>
    <cellStyle name="Normal 17 3 7 3 3" xfId="22083"/>
    <cellStyle name="Normal 17 3 7 4" xfId="9800"/>
    <cellStyle name="Normal 17 3 7 4 2" xfId="26006"/>
    <cellStyle name="Normal 17 3 7 5" xfId="18327"/>
    <cellStyle name="Normal 17 3 8" xfId="2526"/>
    <cellStyle name="Normal 17 3 8 2" xfId="6310"/>
    <cellStyle name="Normal 17 3 8 2 2" xfId="13822"/>
    <cellStyle name="Normal 17 3 8 2 2 2" xfId="30028"/>
    <cellStyle name="Normal 17 3 8 2 3" xfId="22516"/>
    <cellStyle name="Normal 17 3 8 3" xfId="10222"/>
    <cellStyle name="Normal 17 3 8 3 2" xfId="26428"/>
    <cellStyle name="Normal 17 3 8 4" xfId="18750"/>
    <cellStyle name="Normal 17 3 9" xfId="3398"/>
    <cellStyle name="Normal 17 3 9 2" xfId="7160"/>
    <cellStyle name="Normal 17 3 9 2 2" xfId="14670"/>
    <cellStyle name="Normal 17 3 9 2 2 2" xfId="30876"/>
    <cellStyle name="Normal 17 3 9 2 3" xfId="23366"/>
    <cellStyle name="Normal 17 3 9 3" xfId="11067"/>
    <cellStyle name="Normal 17 3 9 3 2" xfId="27273"/>
    <cellStyle name="Normal 17 3 9 4" xfId="19616"/>
    <cellStyle name="Normal 17 30" xfId="5234"/>
    <cellStyle name="Normal 17 30 2" xfId="12785"/>
    <cellStyle name="Normal 17 30 2 2" xfId="28991"/>
    <cellStyle name="Normal 17 30 3" xfId="21440"/>
    <cellStyle name="Normal 17 31" xfId="9374"/>
    <cellStyle name="Normal 17 31 2" xfId="25580"/>
    <cellStyle name="Normal 17 32" xfId="17889"/>
    <cellStyle name="Normal 17 4" xfId="428"/>
    <cellStyle name="Normal 17 4 10" xfId="4352"/>
    <cellStyle name="Normal 17 4 10 2" xfId="8022"/>
    <cellStyle name="Normal 17 4 10 2 2" xfId="15529"/>
    <cellStyle name="Normal 17 4 10 2 2 2" xfId="31735"/>
    <cellStyle name="Normal 17 4 10 2 3" xfId="24228"/>
    <cellStyle name="Normal 17 4 10 3" xfId="11915"/>
    <cellStyle name="Normal 17 4 10 3 2" xfId="28121"/>
    <cellStyle name="Normal 17 4 10 4" xfId="20558"/>
    <cellStyle name="Normal 17 4 11" xfId="4775"/>
    <cellStyle name="Normal 17 4 11 2" xfId="8444"/>
    <cellStyle name="Normal 17 4 11 2 2" xfId="15951"/>
    <cellStyle name="Normal 17 4 11 2 2 2" xfId="32157"/>
    <cellStyle name="Normal 17 4 11 2 3" xfId="24650"/>
    <cellStyle name="Normal 17 4 11 3" xfId="12337"/>
    <cellStyle name="Normal 17 4 11 3 2" xfId="28543"/>
    <cellStyle name="Normal 17 4 11 4" xfId="20981"/>
    <cellStyle name="Normal 17 4 12" xfId="5260"/>
    <cellStyle name="Normal 17 4 12 2" xfId="12809"/>
    <cellStyle name="Normal 17 4 12 2 2" xfId="29015"/>
    <cellStyle name="Normal 17 4 12 3" xfId="21466"/>
    <cellStyle name="Normal 17 4 13" xfId="9378"/>
    <cellStyle name="Normal 17 4 13 2" xfId="25584"/>
    <cellStyle name="Normal 17 4 14" xfId="17894"/>
    <cellStyle name="Normal 17 4 2" xfId="486"/>
    <cellStyle name="Normal 17 4 2 10" xfId="5285"/>
    <cellStyle name="Normal 17 4 2 10 2" xfId="12834"/>
    <cellStyle name="Normal 17 4 2 10 2 2" xfId="29040"/>
    <cellStyle name="Normal 17 4 2 10 3" xfId="21491"/>
    <cellStyle name="Normal 17 4 2 11" xfId="9400"/>
    <cellStyle name="Normal 17 4 2 11 2" xfId="25606"/>
    <cellStyle name="Normal 17 4 2 12" xfId="17917"/>
    <cellStyle name="Normal 17 4 2 2" xfId="557"/>
    <cellStyle name="Normal 17 4 2 2 10" xfId="9467"/>
    <cellStyle name="Normal 17 4 2 2 10 2" xfId="25673"/>
    <cellStyle name="Normal 17 4 2 2 11" xfId="17985"/>
    <cellStyle name="Normal 17 4 2 2 2" xfId="1981"/>
    <cellStyle name="Normal 17 4 2 2 2 10" xfId="18286"/>
    <cellStyle name="Normal 17 4 2 2 2 2" xfId="2487"/>
    <cellStyle name="Normal 17 4 2 2 2 2 2" xfId="3334"/>
    <cellStyle name="Normal 17 4 2 2 2 2 2 2" xfId="7116"/>
    <cellStyle name="Normal 17 4 2 2 2 2 2 2 2" xfId="14627"/>
    <cellStyle name="Normal 17 4 2 2 2 2 2 2 2 2" xfId="30833"/>
    <cellStyle name="Normal 17 4 2 2 2 2 2 2 3" xfId="23322"/>
    <cellStyle name="Normal 17 4 2 2 2 2 2 3" xfId="11027"/>
    <cellStyle name="Normal 17 4 2 2 2 2 2 3 2" xfId="27233"/>
    <cellStyle name="Normal 17 4 2 2 2 2 2 4" xfId="19556"/>
    <cellStyle name="Normal 17 4 2 2 2 2 3" xfId="6271"/>
    <cellStyle name="Normal 17 4 2 2 2 2 3 2" xfId="13783"/>
    <cellStyle name="Normal 17 4 2 2 2 2 3 2 2" xfId="29989"/>
    <cellStyle name="Normal 17 4 2 2 2 2 3 3" xfId="22477"/>
    <cellStyle name="Normal 17 4 2 2 2 2 4" xfId="10183"/>
    <cellStyle name="Normal 17 4 2 2 2 2 4 2" xfId="26389"/>
    <cellStyle name="Normal 17 4 2 2 2 2 5" xfId="18711"/>
    <cellStyle name="Normal 17 4 2 2 2 3" xfId="2909"/>
    <cellStyle name="Normal 17 4 2 2 2 3 2" xfId="6693"/>
    <cellStyle name="Normal 17 4 2 2 2 3 2 2" xfId="14205"/>
    <cellStyle name="Normal 17 4 2 2 2 3 2 2 2" xfId="30411"/>
    <cellStyle name="Normal 17 4 2 2 2 3 2 3" xfId="22899"/>
    <cellStyle name="Normal 17 4 2 2 2 3 3" xfId="10605"/>
    <cellStyle name="Normal 17 4 2 2 2 3 3 2" xfId="26811"/>
    <cellStyle name="Normal 17 4 2 2 2 3 4" xfId="19133"/>
    <cellStyle name="Normal 17 4 2 2 2 4" xfId="3840"/>
    <cellStyle name="Normal 17 4 2 2 2 4 2" xfId="7550"/>
    <cellStyle name="Normal 17 4 2 2 2 4 2 2" xfId="15059"/>
    <cellStyle name="Normal 17 4 2 2 2 4 2 2 2" xfId="31265"/>
    <cellStyle name="Normal 17 4 2 2 2 4 2 3" xfId="23756"/>
    <cellStyle name="Normal 17 4 2 2 2 4 3" xfId="11450"/>
    <cellStyle name="Normal 17 4 2 2 2 4 3 2" xfId="27656"/>
    <cellStyle name="Normal 17 4 2 2 2 4 4" xfId="20051"/>
    <cellStyle name="Normal 17 4 2 2 2 5" xfId="4309"/>
    <cellStyle name="Normal 17 4 2 2 2 5 2" xfId="7979"/>
    <cellStyle name="Normal 17 4 2 2 2 5 2 2" xfId="15486"/>
    <cellStyle name="Normal 17 4 2 2 2 5 2 2 2" xfId="31692"/>
    <cellStyle name="Normal 17 4 2 2 2 5 2 3" xfId="24185"/>
    <cellStyle name="Normal 17 4 2 2 2 5 3" xfId="11872"/>
    <cellStyle name="Normal 17 4 2 2 2 5 3 2" xfId="28078"/>
    <cellStyle name="Normal 17 4 2 2 2 5 4" xfId="20515"/>
    <cellStyle name="Normal 17 4 2 2 2 6" xfId="4734"/>
    <cellStyle name="Normal 17 4 2 2 2 6 2" xfId="8404"/>
    <cellStyle name="Normal 17 4 2 2 2 6 2 2" xfId="15911"/>
    <cellStyle name="Normal 17 4 2 2 2 6 2 2 2" xfId="32117"/>
    <cellStyle name="Normal 17 4 2 2 2 6 2 3" xfId="24610"/>
    <cellStyle name="Normal 17 4 2 2 2 6 3" xfId="12297"/>
    <cellStyle name="Normal 17 4 2 2 2 6 3 2" xfId="28503"/>
    <cellStyle name="Normal 17 4 2 2 2 6 4" xfId="20940"/>
    <cellStyle name="Normal 17 4 2 2 2 7" xfId="5162"/>
    <cellStyle name="Normal 17 4 2 2 2 7 2" xfId="8827"/>
    <cellStyle name="Normal 17 4 2 2 2 7 2 2" xfId="16334"/>
    <cellStyle name="Normal 17 4 2 2 2 7 2 2 2" xfId="32540"/>
    <cellStyle name="Normal 17 4 2 2 2 7 2 3" xfId="25033"/>
    <cellStyle name="Normal 17 4 2 2 2 7 3" xfId="12719"/>
    <cellStyle name="Normal 17 4 2 2 2 7 3 2" xfId="28925"/>
    <cellStyle name="Normal 17 4 2 2 2 7 4" xfId="21368"/>
    <cellStyle name="Normal 17 4 2 2 2 8" xfId="5833"/>
    <cellStyle name="Normal 17 4 2 2 2 8 2" xfId="13348"/>
    <cellStyle name="Normal 17 4 2 2 2 8 2 2" xfId="29554"/>
    <cellStyle name="Normal 17 4 2 2 2 8 3" xfId="22039"/>
    <cellStyle name="Normal 17 4 2 2 2 9" xfId="9760"/>
    <cellStyle name="Normal 17 4 2 2 2 9 2" xfId="25966"/>
    <cellStyle name="Normal 17 4 2 2 3" xfId="2128"/>
    <cellStyle name="Normal 17 4 2 2 3 2" xfId="3041"/>
    <cellStyle name="Normal 17 4 2 2 3 2 2" xfId="6823"/>
    <cellStyle name="Normal 17 4 2 2 3 2 2 2" xfId="14334"/>
    <cellStyle name="Normal 17 4 2 2 3 2 2 2 2" xfId="30540"/>
    <cellStyle name="Normal 17 4 2 2 3 2 2 3" xfId="23029"/>
    <cellStyle name="Normal 17 4 2 2 3 2 3" xfId="10734"/>
    <cellStyle name="Normal 17 4 2 2 3 2 3 2" xfId="26940"/>
    <cellStyle name="Normal 17 4 2 2 3 2 4" xfId="19263"/>
    <cellStyle name="Normal 17 4 2 2 3 3" xfId="5967"/>
    <cellStyle name="Normal 17 4 2 2 3 3 2" xfId="13481"/>
    <cellStyle name="Normal 17 4 2 2 3 3 2 2" xfId="29687"/>
    <cellStyle name="Normal 17 4 2 2 3 3 3" xfId="22173"/>
    <cellStyle name="Normal 17 4 2 2 3 4" xfId="9890"/>
    <cellStyle name="Normal 17 4 2 2 3 4 2" xfId="26096"/>
    <cellStyle name="Normal 17 4 2 2 3 5" xfId="18417"/>
    <cellStyle name="Normal 17 4 2 2 4" xfId="2616"/>
    <cellStyle name="Normal 17 4 2 2 4 2" xfId="6400"/>
    <cellStyle name="Normal 17 4 2 2 4 2 2" xfId="13912"/>
    <cellStyle name="Normal 17 4 2 2 4 2 2 2" xfId="30118"/>
    <cellStyle name="Normal 17 4 2 2 4 2 3" xfId="22606"/>
    <cellStyle name="Normal 17 4 2 2 4 3" xfId="10312"/>
    <cellStyle name="Normal 17 4 2 2 4 3 2" xfId="26518"/>
    <cellStyle name="Normal 17 4 2 2 4 4" xfId="18840"/>
    <cellStyle name="Normal 17 4 2 2 5" xfId="3492"/>
    <cellStyle name="Normal 17 4 2 2 5 2" xfId="7250"/>
    <cellStyle name="Normal 17 4 2 2 5 2 2" xfId="14760"/>
    <cellStyle name="Normal 17 4 2 2 5 2 2 2" xfId="30966"/>
    <cellStyle name="Normal 17 4 2 2 5 2 3" xfId="23456"/>
    <cellStyle name="Normal 17 4 2 2 5 3" xfId="11157"/>
    <cellStyle name="Normal 17 4 2 2 5 3 2" xfId="27363"/>
    <cellStyle name="Normal 17 4 2 2 5 4" xfId="19710"/>
    <cellStyle name="Normal 17 4 2 2 6" xfId="4016"/>
    <cellStyle name="Normal 17 4 2 2 6 2" xfId="7686"/>
    <cellStyle name="Normal 17 4 2 2 6 2 2" xfId="15193"/>
    <cellStyle name="Normal 17 4 2 2 6 2 2 2" xfId="31399"/>
    <cellStyle name="Normal 17 4 2 2 6 2 3" xfId="23892"/>
    <cellStyle name="Normal 17 4 2 2 6 3" xfId="11579"/>
    <cellStyle name="Normal 17 4 2 2 6 3 2" xfId="27785"/>
    <cellStyle name="Normal 17 4 2 2 6 4" xfId="20222"/>
    <cellStyle name="Normal 17 4 2 2 7" xfId="4441"/>
    <cellStyle name="Normal 17 4 2 2 7 2" xfId="8111"/>
    <cellStyle name="Normal 17 4 2 2 7 2 2" xfId="15618"/>
    <cellStyle name="Normal 17 4 2 2 7 2 2 2" xfId="31824"/>
    <cellStyle name="Normal 17 4 2 2 7 2 3" xfId="24317"/>
    <cellStyle name="Normal 17 4 2 2 7 3" xfId="12004"/>
    <cellStyle name="Normal 17 4 2 2 7 3 2" xfId="28210"/>
    <cellStyle name="Normal 17 4 2 2 7 4" xfId="20647"/>
    <cellStyle name="Normal 17 4 2 2 8" xfId="4866"/>
    <cellStyle name="Normal 17 4 2 2 8 2" xfId="8534"/>
    <cellStyle name="Normal 17 4 2 2 8 2 2" xfId="16041"/>
    <cellStyle name="Normal 17 4 2 2 8 2 2 2" xfId="32247"/>
    <cellStyle name="Normal 17 4 2 2 8 2 3" xfId="24740"/>
    <cellStyle name="Normal 17 4 2 2 8 3" xfId="12426"/>
    <cellStyle name="Normal 17 4 2 2 8 3 2" xfId="28632"/>
    <cellStyle name="Normal 17 4 2 2 8 4" xfId="21072"/>
    <cellStyle name="Normal 17 4 2 2 9" xfId="5352"/>
    <cellStyle name="Normal 17 4 2 2 9 2" xfId="12901"/>
    <cellStyle name="Normal 17 4 2 2 9 2 2" xfId="29107"/>
    <cellStyle name="Normal 17 4 2 2 9 3" xfId="21558"/>
    <cellStyle name="Normal 17 4 2 3" xfId="1982"/>
    <cellStyle name="Normal 17 4 2 3 10" xfId="18287"/>
    <cellStyle name="Normal 17 4 2 3 2" xfId="2488"/>
    <cellStyle name="Normal 17 4 2 3 2 2" xfId="3335"/>
    <cellStyle name="Normal 17 4 2 3 2 2 2" xfId="7117"/>
    <cellStyle name="Normal 17 4 2 3 2 2 2 2" xfId="14628"/>
    <cellStyle name="Normal 17 4 2 3 2 2 2 2 2" xfId="30834"/>
    <cellStyle name="Normal 17 4 2 3 2 2 2 3" xfId="23323"/>
    <cellStyle name="Normal 17 4 2 3 2 2 3" xfId="11028"/>
    <cellStyle name="Normal 17 4 2 3 2 2 3 2" xfId="27234"/>
    <cellStyle name="Normal 17 4 2 3 2 2 4" xfId="19557"/>
    <cellStyle name="Normal 17 4 2 3 2 3" xfId="6272"/>
    <cellStyle name="Normal 17 4 2 3 2 3 2" xfId="13784"/>
    <cellStyle name="Normal 17 4 2 3 2 3 2 2" xfId="29990"/>
    <cellStyle name="Normal 17 4 2 3 2 3 3" xfId="22478"/>
    <cellStyle name="Normal 17 4 2 3 2 4" xfId="10184"/>
    <cellStyle name="Normal 17 4 2 3 2 4 2" xfId="26390"/>
    <cellStyle name="Normal 17 4 2 3 2 5" xfId="18712"/>
    <cellStyle name="Normal 17 4 2 3 3" xfId="2910"/>
    <cellStyle name="Normal 17 4 2 3 3 2" xfId="6694"/>
    <cellStyle name="Normal 17 4 2 3 3 2 2" xfId="14206"/>
    <cellStyle name="Normal 17 4 2 3 3 2 2 2" xfId="30412"/>
    <cellStyle name="Normal 17 4 2 3 3 2 3" xfId="22900"/>
    <cellStyle name="Normal 17 4 2 3 3 3" xfId="10606"/>
    <cellStyle name="Normal 17 4 2 3 3 3 2" xfId="26812"/>
    <cellStyle name="Normal 17 4 2 3 3 4" xfId="19134"/>
    <cellStyle name="Normal 17 4 2 3 4" xfId="3841"/>
    <cellStyle name="Normal 17 4 2 3 4 2" xfId="7551"/>
    <cellStyle name="Normal 17 4 2 3 4 2 2" xfId="15060"/>
    <cellStyle name="Normal 17 4 2 3 4 2 2 2" xfId="31266"/>
    <cellStyle name="Normal 17 4 2 3 4 2 3" xfId="23757"/>
    <cellStyle name="Normal 17 4 2 3 4 3" xfId="11451"/>
    <cellStyle name="Normal 17 4 2 3 4 3 2" xfId="27657"/>
    <cellStyle name="Normal 17 4 2 3 4 4" xfId="20052"/>
    <cellStyle name="Normal 17 4 2 3 5" xfId="4310"/>
    <cellStyle name="Normal 17 4 2 3 5 2" xfId="7980"/>
    <cellStyle name="Normal 17 4 2 3 5 2 2" xfId="15487"/>
    <cellStyle name="Normal 17 4 2 3 5 2 2 2" xfId="31693"/>
    <cellStyle name="Normal 17 4 2 3 5 2 3" xfId="24186"/>
    <cellStyle name="Normal 17 4 2 3 5 3" xfId="11873"/>
    <cellStyle name="Normal 17 4 2 3 5 3 2" xfId="28079"/>
    <cellStyle name="Normal 17 4 2 3 5 4" xfId="20516"/>
    <cellStyle name="Normal 17 4 2 3 6" xfId="4735"/>
    <cellStyle name="Normal 17 4 2 3 6 2" xfId="8405"/>
    <cellStyle name="Normal 17 4 2 3 6 2 2" xfId="15912"/>
    <cellStyle name="Normal 17 4 2 3 6 2 2 2" xfId="32118"/>
    <cellStyle name="Normal 17 4 2 3 6 2 3" xfId="24611"/>
    <cellStyle name="Normal 17 4 2 3 6 3" xfId="12298"/>
    <cellStyle name="Normal 17 4 2 3 6 3 2" xfId="28504"/>
    <cellStyle name="Normal 17 4 2 3 6 4" xfId="20941"/>
    <cellStyle name="Normal 17 4 2 3 7" xfId="5163"/>
    <cellStyle name="Normal 17 4 2 3 7 2" xfId="8828"/>
    <cellStyle name="Normal 17 4 2 3 7 2 2" xfId="16335"/>
    <cellStyle name="Normal 17 4 2 3 7 2 2 2" xfId="32541"/>
    <cellStyle name="Normal 17 4 2 3 7 2 3" xfId="25034"/>
    <cellStyle name="Normal 17 4 2 3 7 3" xfId="12720"/>
    <cellStyle name="Normal 17 4 2 3 7 3 2" xfId="28926"/>
    <cellStyle name="Normal 17 4 2 3 7 4" xfId="21369"/>
    <cellStyle name="Normal 17 4 2 3 8" xfId="5834"/>
    <cellStyle name="Normal 17 4 2 3 8 2" xfId="13349"/>
    <cellStyle name="Normal 17 4 2 3 8 2 2" xfId="29555"/>
    <cellStyle name="Normal 17 4 2 3 8 3" xfId="22040"/>
    <cellStyle name="Normal 17 4 2 3 9" xfId="9761"/>
    <cellStyle name="Normal 17 4 2 3 9 2" xfId="25967"/>
    <cellStyle name="Normal 17 4 2 4" xfId="2061"/>
    <cellStyle name="Normal 17 4 2 4 2" xfId="2974"/>
    <cellStyle name="Normal 17 4 2 4 2 2" xfId="6756"/>
    <cellStyle name="Normal 17 4 2 4 2 2 2" xfId="14267"/>
    <cellStyle name="Normal 17 4 2 4 2 2 2 2" xfId="30473"/>
    <cellStyle name="Normal 17 4 2 4 2 2 3" xfId="22962"/>
    <cellStyle name="Normal 17 4 2 4 2 3" xfId="10667"/>
    <cellStyle name="Normal 17 4 2 4 2 3 2" xfId="26873"/>
    <cellStyle name="Normal 17 4 2 4 2 4" xfId="19196"/>
    <cellStyle name="Normal 17 4 2 4 3" xfId="5900"/>
    <cellStyle name="Normal 17 4 2 4 3 2" xfId="13414"/>
    <cellStyle name="Normal 17 4 2 4 3 2 2" xfId="29620"/>
    <cellStyle name="Normal 17 4 2 4 3 3" xfId="22106"/>
    <cellStyle name="Normal 17 4 2 4 4" xfId="9823"/>
    <cellStyle name="Normal 17 4 2 4 4 2" xfId="26029"/>
    <cellStyle name="Normal 17 4 2 4 5" xfId="18350"/>
    <cellStyle name="Normal 17 4 2 5" xfId="2549"/>
    <cellStyle name="Normal 17 4 2 5 2" xfId="6333"/>
    <cellStyle name="Normal 17 4 2 5 2 2" xfId="13845"/>
    <cellStyle name="Normal 17 4 2 5 2 2 2" xfId="30051"/>
    <cellStyle name="Normal 17 4 2 5 2 3" xfId="22539"/>
    <cellStyle name="Normal 17 4 2 5 3" xfId="10245"/>
    <cellStyle name="Normal 17 4 2 5 3 2" xfId="26451"/>
    <cellStyle name="Normal 17 4 2 5 4" xfId="18773"/>
    <cellStyle name="Normal 17 4 2 6" xfId="3425"/>
    <cellStyle name="Normal 17 4 2 6 2" xfId="7183"/>
    <cellStyle name="Normal 17 4 2 6 2 2" xfId="14693"/>
    <cellStyle name="Normal 17 4 2 6 2 2 2" xfId="30899"/>
    <cellStyle name="Normal 17 4 2 6 2 3" xfId="23389"/>
    <cellStyle name="Normal 17 4 2 6 3" xfId="11090"/>
    <cellStyle name="Normal 17 4 2 6 3 2" xfId="27296"/>
    <cellStyle name="Normal 17 4 2 6 4" xfId="19643"/>
    <cellStyle name="Normal 17 4 2 7" xfId="3949"/>
    <cellStyle name="Normal 17 4 2 7 2" xfId="7619"/>
    <cellStyle name="Normal 17 4 2 7 2 2" xfId="15126"/>
    <cellStyle name="Normal 17 4 2 7 2 2 2" xfId="31332"/>
    <cellStyle name="Normal 17 4 2 7 2 3" xfId="23825"/>
    <cellStyle name="Normal 17 4 2 7 3" xfId="11512"/>
    <cellStyle name="Normal 17 4 2 7 3 2" xfId="27718"/>
    <cellStyle name="Normal 17 4 2 7 4" xfId="20155"/>
    <cellStyle name="Normal 17 4 2 8" xfId="4374"/>
    <cellStyle name="Normal 17 4 2 8 2" xfId="8044"/>
    <cellStyle name="Normal 17 4 2 8 2 2" xfId="15551"/>
    <cellStyle name="Normal 17 4 2 8 2 2 2" xfId="31757"/>
    <cellStyle name="Normal 17 4 2 8 2 3" xfId="24250"/>
    <cellStyle name="Normal 17 4 2 8 3" xfId="11937"/>
    <cellStyle name="Normal 17 4 2 8 3 2" xfId="28143"/>
    <cellStyle name="Normal 17 4 2 8 4" xfId="20580"/>
    <cellStyle name="Normal 17 4 2 9" xfId="4798"/>
    <cellStyle name="Normal 17 4 2 9 2" xfId="8467"/>
    <cellStyle name="Normal 17 4 2 9 2 2" xfId="15974"/>
    <cellStyle name="Normal 17 4 2 9 2 2 2" xfId="32180"/>
    <cellStyle name="Normal 17 4 2 9 2 3" xfId="24673"/>
    <cellStyle name="Normal 17 4 2 9 3" xfId="12359"/>
    <cellStyle name="Normal 17 4 2 9 3 2" xfId="28565"/>
    <cellStyle name="Normal 17 4 2 9 4" xfId="21004"/>
    <cellStyle name="Normal 17 4 3" xfId="508"/>
    <cellStyle name="Normal 17 4 3 10" xfId="5307"/>
    <cellStyle name="Normal 17 4 3 10 2" xfId="12856"/>
    <cellStyle name="Normal 17 4 3 10 2 2" xfId="29062"/>
    <cellStyle name="Normal 17 4 3 10 3" xfId="21513"/>
    <cellStyle name="Normal 17 4 3 11" xfId="9422"/>
    <cellStyle name="Normal 17 4 3 11 2" xfId="25628"/>
    <cellStyle name="Normal 17 4 3 12" xfId="17939"/>
    <cellStyle name="Normal 17 4 3 2" xfId="579"/>
    <cellStyle name="Normal 17 4 3 2 10" xfId="9489"/>
    <cellStyle name="Normal 17 4 3 2 10 2" xfId="25695"/>
    <cellStyle name="Normal 17 4 3 2 11" xfId="18007"/>
    <cellStyle name="Normal 17 4 3 2 2" xfId="1983"/>
    <cellStyle name="Normal 17 4 3 2 2 10" xfId="18288"/>
    <cellStyle name="Normal 17 4 3 2 2 2" xfId="2489"/>
    <cellStyle name="Normal 17 4 3 2 2 2 2" xfId="3336"/>
    <cellStyle name="Normal 17 4 3 2 2 2 2 2" xfId="7118"/>
    <cellStyle name="Normal 17 4 3 2 2 2 2 2 2" xfId="14629"/>
    <cellStyle name="Normal 17 4 3 2 2 2 2 2 2 2" xfId="30835"/>
    <cellStyle name="Normal 17 4 3 2 2 2 2 2 3" xfId="23324"/>
    <cellStyle name="Normal 17 4 3 2 2 2 2 3" xfId="11029"/>
    <cellStyle name="Normal 17 4 3 2 2 2 2 3 2" xfId="27235"/>
    <cellStyle name="Normal 17 4 3 2 2 2 2 4" xfId="19558"/>
    <cellStyle name="Normal 17 4 3 2 2 2 3" xfId="6273"/>
    <cellStyle name="Normal 17 4 3 2 2 2 3 2" xfId="13785"/>
    <cellStyle name="Normal 17 4 3 2 2 2 3 2 2" xfId="29991"/>
    <cellStyle name="Normal 17 4 3 2 2 2 3 3" xfId="22479"/>
    <cellStyle name="Normal 17 4 3 2 2 2 4" xfId="10185"/>
    <cellStyle name="Normal 17 4 3 2 2 2 4 2" xfId="26391"/>
    <cellStyle name="Normal 17 4 3 2 2 2 5" xfId="18713"/>
    <cellStyle name="Normal 17 4 3 2 2 3" xfId="2911"/>
    <cellStyle name="Normal 17 4 3 2 2 3 2" xfId="6695"/>
    <cellStyle name="Normal 17 4 3 2 2 3 2 2" xfId="14207"/>
    <cellStyle name="Normal 17 4 3 2 2 3 2 2 2" xfId="30413"/>
    <cellStyle name="Normal 17 4 3 2 2 3 2 3" xfId="22901"/>
    <cellStyle name="Normal 17 4 3 2 2 3 3" xfId="10607"/>
    <cellStyle name="Normal 17 4 3 2 2 3 3 2" xfId="26813"/>
    <cellStyle name="Normal 17 4 3 2 2 3 4" xfId="19135"/>
    <cellStyle name="Normal 17 4 3 2 2 4" xfId="3842"/>
    <cellStyle name="Normal 17 4 3 2 2 4 2" xfId="7552"/>
    <cellStyle name="Normal 17 4 3 2 2 4 2 2" xfId="15061"/>
    <cellStyle name="Normal 17 4 3 2 2 4 2 2 2" xfId="31267"/>
    <cellStyle name="Normal 17 4 3 2 2 4 2 3" xfId="23758"/>
    <cellStyle name="Normal 17 4 3 2 2 4 3" xfId="11452"/>
    <cellStyle name="Normal 17 4 3 2 2 4 3 2" xfId="27658"/>
    <cellStyle name="Normal 17 4 3 2 2 4 4" xfId="20053"/>
    <cellStyle name="Normal 17 4 3 2 2 5" xfId="4311"/>
    <cellStyle name="Normal 17 4 3 2 2 5 2" xfId="7981"/>
    <cellStyle name="Normal 17 4 3 2 2 5 2 2" xfId="15488"/>
    <cellStyle name="Normal 17 4 3 2 2 5 2 2 2" xfId="31694"/>
    <cellStyle name="Normal 17 4 3 2 2 5 2 3" xfId="24187"/>
    <cellStyle name="Normal 17 4 3 2 2 5 3" xfId="11874"/>
    <cellStyle name="Normal 17 4 3 2 2 5 3 2" xfId="28080"/>
    <cellStyle name="Normal 17 4 3 2 2 5 4" xfId="20517"/>
    <cellStyle name="Normal 17 4 3 2 2 6" xfId="4736"/>
    <cellStyle name="Normal 17 4 3 2 2 6 2" xfId="8406"/>
    <cellStyle name="Normal 17 4 3 2 2 6 2 2" xfId="15913"/>
    <cellStyle name="Normal 17 4 3 2 2 6 2 2 2" xfId="32119"/>
    <cellStyle name="Normal 17 4 3 2 2 6 2 3" xfId="24612"/>
    <cellStyle name="Normal 17 4 3 2 2 6 3" xfId="12299"/>
    <cellStyle name="Normal 17 4 3 2 2 6 3 2" xfId="28505"/>
    <cellStyle name="Normal 17 4 3 2 2 6 4" xfId="20942"/>
    <cellStyle name="Normal 17 4 3 2 2 7" xfId="5164"/>
    <cellStyle name="Normal 17 4 3 2 2 7 2" xfId="8829"/>
    <cellStyle name="Normal 17 4 3 2 2 7 2 2" xfId="16336"/>
    <cellStyle name="Normal 17 4 3 2 2 7 2 2 2" xfId="32542"/>
    <cellStyle name="Normal 17 4 3 2 2 7 2 3" xfId="25035"/>
    <cellStyle name="Normal 17 4 3 2 2 7 3" xfId="12721"/>
    <cellStyle name="Normal 17 4 3 2 2 7 3 2" xfId="28927"/>
    <cellStyle name="Normal 17 4 3 2 2 7 4" xfId="21370"/>
    <cellStyle name="Normal 17 4 3 2 2 8" xfId="5835"/>
    <cellStyle name="Normal 17 4 3 2 2 8 2" xfId="13350"/>
    <cellStyle name="Normal 17 4 3 2 2 8 2 2" xfId="29556"/>
    <cellStyle name="Normal 17 4 3 2 2 8 3" xfId="22041"/>
    <cellStyle name="Normal 17 4 3 2 2 9" xfId="9762"/>
    <cellStyle name="Normal 17 4 3 2 2 9 2" xfId="25968"/>
    <cellStyle name="Normal 17 4 3 2 3" xfId="2150"/>
    <cellStyle name="Normal 17 4 3 2 3 2" xfId="3063"/>
    <cellStyle name="Normal 17 4 3 2 3 2 2" xfId="6845"/>
    <cellStyle name="Normal 17 4 3 2 3 2 2 2" xfId="14356"/>
    <cellStyle name="Normal 17 4 3 2 3 2 2 2 2" xfId="30562"/>
    <cellStyle name="Normal 17 4 3 2 3 2 2 3" xfId="23051"/>
    <cellStyle name="Normal 17 4 3 2 3 2 3" xfId="10756"/>
    <cellStyle name="Normal 17 4 3 2 3 2 3 2" xfId="26962"/>
    <cellStyle name="Normal 17 4 3 2 3 2 4" xfId="19285"/>
    <cellStyle name="Normal 17 4 3 2 3 3" xfId="5989"/>
    <cellStyle name="Normal 17 4 3 2 3 3 2" xfId="13503"/>
    <cellStyle name="Normal 17 4 3 2 3 3 2 2" xfId="29709"/>
    <cellStyle name="Normal 17 4 3 2 3 3 3" xfId="22195"/>
    <cellStyle name="Normal 17 4 3 2 3 4" xfId="9912"/>
    <cellStyle name="Normal 17 4 3 2 3 4 2" xfId="26118"/>
    <cellStyle name="Normal 17 4 3 2 3 5" xfId="18439"/>
    <cellStyle name="Normal 17 4 3 2 4" xfId="2638"/>
    <cellStyle name="Normal 17 4 3 2 4 2" xfId="6422"/>
    <cellStyle name="Normal 17 4 3 2 4 2 2" xfId="13934"/>
    <cellStyle name="Normal 17 4 3 2 4 2 2 2" xfId="30140"/>
    <cellStyle name="Normal 17 4 3 2 4 2 3" xfId="22628"/>
    <cellStyle name="Normal 17 4 3 2 4 3" xfId="10334"/>
    <cellStyle name="Normal 17 4 3 2 4 3 2" xfId="26540"/>
    <cellStyle name="Normal 17 4 3 2 4 4" xfId="18862"/>
    <cellStyle name="Normal 17 4 3 2 5" xfId="3514"/>
    <cellStyle name="Normal 17 4 3 2 5 2" xfId="7272"/>
    <cellStyle name="Normal 17 4 3 2 5 2 2" xfId="14782"/>
    <cellStyle name="Normal 17 4 3 2 5 2 2 2" xfId="30988"/>
    <cellStyle name="Normal 17 4 3 2 5 2 3" xfId="23478"/>
    <cellStyle name="Normal 17 4 3 2 5 3" xfId="11179"/>
    <cellStyle name="Normal 17 4 3 2 5 3 2" xfId="27385"/>
    <cellStyle name="Normal 17 4 3 2 5 4" xfId="19732"/>
    <cellStyle name="Normal 17 4 3 2 6" xfId="4038"/>
    <cellStyle name="Normal 17 4 3 2 6 2" xfId="7708"/>
    <cellStyle name="Normal 17 4 3 2 6 2 2" xfId="15215"/>
    <cellStyle name="Normal 17 4 3 2 6 2 2 2" xfId="31421"/>
    <cellStyle name="Normal 17 4 3 2 6 2 3" xfId="23914"/>
    <cellStyle name="Normal 17 4 3 2 6 3" xfId="11601"/>
    <cellStyle name="Normal 17 4 3 2 6 3 2" xfId="27807"/>
    <cellStyle name="Normal 17 4 3 2 6 4" xfId="20244"/>
    <cellStyle name="Normal 17 4 3 2 7" xfId="4463"/>
    <cellStyle name="Normal 17 4 3 2 7 2" xfId="8133"/>
    <cellStyle name="Normal 17 4 3 2 7 2 2" xfId="15640"/>
    <cellStyle name="Normal 17 4 3 2 7 2 2 2" xfId="31846"/>
    <cellStyle name="Normal 17 4 3 2 7 2 3" xfId="24339"/>
    <cellStyle name="Normal 17 4 3 2 7 3" xfId="12026"/>
    <cellStyle name="Normal 17 4 3 2 7 3 2" xfId="28232"/>
    <cellStyle name="Normal 17 4 3 2 7 4" xfId="20669"/>
    <cellStyle name="Normal 17 4 3 2 8" xfId="4888"/>
    <cellStyle name="Normal 17 4 3 2 8 2" xfId="8556"/>
    <cellStyle name="Normal 17 4 3 2 8 2 2" xfId="16063"/>
    <cellStyle name="Normal 17 4 3 2 8 2 2 2" xfId="32269"/>
    <cellStyle name="Normal 17 4 3 2 8 2 3" xfId="24762"/>
    <cellStyle name="Normal 17 4 3 2 8 3" xfId="12448"/>
    <cellStyle name="Normal 17 4 3 2 8 3 2" xfId="28654"/>
    <cellStyle name="Normal 17 4 3 2 8 4" xfId="21094"/>
    <cellStyle name="Normal 17 4 3 2 9" xfId="5374"/>
    <cellStyle name="Normal 17 4 3 2 9 2" xfId="12923"/>
    <cellStyle name="Normal 17 4 3 2 9 2 2" xfId="29129"/>
    <cellStyle name="Normal 17 4 3 2 9 3" xfId="21580"/>
    <cellStyle name="Normal 17 4 3 3" xfId="1984"/>
    <cellStyle name="Normal 17 4 3 3 10" xfId="18289"/>
    <cellStyle name="Normal 17 4 3 3 2" xfId="2490"/>
    <cellStyle name="Normal 17 4 3 3 2 2" xfId="3337"/>
    <cellStyle name="Normal 17 4 3 3 2 2 2" xfId="7119"/>
    <cellStyle name="Normal 17 4 3 3 2 2 2 2" xfId="14630"/>
    <cellStyle name="Normal 17 4 3 3 2 2 2 2 2" xfId="30836"/>
    <cellStyle name="Normal 17 4 3 3 2 2 2 3" xfId="23325"/>
    <cellStyle name="Normal 17 4 3 3 2 2 3" xfId="11030"/>
    <cellStyle name="Normal 17 4 3 3 2 2 3 2" xfId="27236"/>
    <cellStyle name="Normal 17 4 3 3 2 2 4" xfId="19559"/>
    <cellStyle name="Normal 17 4 3 3 2 3" xfId="6274"/>
    <cellStyle name="Normal 17 4 3 3 2 3 2" xfId="13786"/>
    <cellStyle name="Normal 17 4 3 3 2 3 2 2" xfId="29992"/>
    <cellStyle name="Normal 17 4 3 3 2 3 3" xfId="22480"/>
    <cellStyle name="Normal 17 4 3 3 2 4" xfId="10186"/>
    <cellStyle name="Normal 17 4 3 3 2 4 2" xfId="26392"/>
    <cellStyle name="Normal 17 4 3 3 2 5" xfId="18714"/>
    <cellStyle name="Normal 17 4 3 3 3" xfId="2912"/>
    <cellStyle name="Normal 17 4 3 3 3 2" xfId="6696"/>
    <cellStyle name="Normal 17 4 3 3 3 2 2" xfId="14208"/>
    <cellStyle name="Normal 17 4 3 3 3 2 2 2" xfId="30414"/>
    <cellStyle name="Normal 17 4 3 3 3 2 3" xfId="22902"/>
    <cellStyle name="Normal 17 4 3 3 3 3" xfId="10608"/>
    <cellStyle name="Normal 17 4 3 3 3 3 2" xfId="26814"/>
    <cellStyle name="Normal 17 4 3 3 3 4" xfId="19136"/>
    <cellStyle name="Normal 17 4 3 3 4" xfId="3843"/>
    <cellStyle name="Normal 17 4 3 3 4 2" xfId="7553"/>
    <cellStyle name="Normal 17 4 3 3 4 2 2" xfId="15062"/>
    <cellStyle name="Normal 17 4 3 3 4 2 2 2" xfId="31268"/>
    <cellStyle name="Normal 17 4 3 3 4 2 3" xfId="23759"/>
    <cellStyle name="Normal 17 4 3 3 4 3" xfId="11453"/>
    <cellStyle name="Normal 17 4 3 3 4 3 2" xfId="27659"/>
    <cellStyle name="Normal 17 4 3 3 4 4" xfId="20054"/>
    <cellStyle name="Normal 17 4 3 3 5" xfId="4312"/>
    <cellStyle name="Normal 17 4 3 3 5 2" xfId="7982"/>
    <cellStyle name="Normal 17 4 3 3 5 2 2" xfId="15489"/>
    <cellStyle name="Normal 17 4 3 3 5 2 2 2" xfId="31695"/>
    <cellStyle name="Normal 17 4 3 3 5 2 3" xfId="24188"/>
    <cellStyle name="Normal 17 4 3 3 5 3" xfId="11875"/>
    <cellStyle name="Normal 17 4 3 3 5 3 2" xfId="28081"/>
    <cellStyle name="Normal 17 4 3 3 5 4" xfId="20518"/>
    <cellStyle name="Normal 17 4 3 3 6" xfId="4737"/>
    <cellStyle name="Normal 17 4 3 3 6 2" xfId="8407"/>
    <cellStyle name="Normal 17 4 3 3 6 2 2" xfId="15914"/>
    <cellStyle name="Normal 17 4 3 3 6 2 2 2" xfId="32120"/>
    <cellStyle name="Normal 17 4 3 3 6 2 3" xfId="24613"/>
    <cellStyle name="Normal 17 4 3 3 6 3" xfId="12300"/>
    <cellStyle name="Normal 17 4 3 3 6 3 2" xfId="28506"/>
    <cellStyle name="Normal 17 4 3 3 6 4" xfId="20943"/>
    <cellStyle name="Normal 17 4 3 3 7" xfId="5165"/>
    <cellStyle name="Normal 17 4 3 3 7 2" xfId="8830"/>
    <cellStyle name="Normal 17 4 3 3 7 2 2" xfId="16337"/>
    <cellStyle name="Normal 17 4 3 3 7 2 2 2" xfId="32543"/>
    <cellStyle name="Normal 17 4 3 3 7 2 3" xfId="25036"/>
    <cellStyle name="Normal 17 4 3 3 7 3" xfId="12722"/>
    <cellStyle name="Normal 17 4 3 3 7 3 2" xfId="28928"/>
    <cellStyle name="Normal 17 4 3 3 7 4" xfId="21371"/>
    <cellStyle name="Normal 17 4 3 3 8" xfId="5836"/>
    <cellStyle name="Normal 17 4 3 3 8 2" xfId="13351"/>
    <cellStyle name="Normal 17 4 3 3 8 2 2" xfId="29557"/>
    <cellStyle name="Normal 17 4 3 3 8 3" xfId="22042"/>
    <cellStyle name="Normal 17 4 3 3 9" xfId="9763"/>
    <cellStyle name="Normal 17 4 3 3 9 2" xfId="25969"/>
    <cellStyle name="Normal 17 4 3 4" xfId="2083"/>
    <cellStyle name="Normal 17 4 3 4 2" xfId="2996"/>
    <cellStyle name="Normal 17 4 3 4 2 2" xfId="6778"/>
    <cellStyle name="Normal 17 4 3 4 2 2 2" xfId="14289"/>
    <cellStyle name="Normal 17 4 3 4 2 2 2 2" xfId="30495"/>
    <cellStyle name="Normal 17 4 3 4 2 2 3" xfId="22984"/>
    <cellStyle name="Normal 17 4 3 4 2 3" xfId="10689"/>
    <cellStyle name="Normal 17 4 3 4 2 3 2" xfId="26895"/>
    <cellStyle name="Normal 17 4 3 4 2 4" xfId="19218"/>
    <cellStyle name="Normal 17 4 3 4 3" xfId="5922"/>
    <cellStyle name="Normal 17 4 3 4 3 2" xfId="13436"/>
    <cellStyle name="Normal 17 4 3 4 3 2 2" xfId="29642"/>
    <cellStyle name="Normal 17 4 3 4 3 3" xfId="22128"/>
    <cellStyle name="Normal 17 4 3 4 4" xfId="9845"/>
    <cellStyle name="Normal 17 4 3 4 4 2" xfId="26051"/>
    <cellStyle name="Normal 17 4 3 4 5" xfId="18372"/>
    <cellStyle name="Normal 17 4 3 5" xfId="2571"/>
    <cellStyle name="Normal 17 4 3 5 2" xfId="6355"/>
    <cellStyle name="Normal 17 4 3 5 2 2" xfId="13867"/>
    <cellStyle name="Normal 17 4 3 5 2 2 2" xfId="30073"/>
    <cellStyle name="Normal 17 4 3 5 2 3" xfId="22561"/>
    <cellStyle name="Normal 17 4 3 5 3" xfId="10267"/>
    <cellStyle name="Normal 17 4 3 5 3 2" xfId="26473"/>
    <cellStyle name="Normal 17 4 3 5 4" xfId="18795"/>
    <cellStyle name="Normal 17 4 3 6" xfId="3447"/>
    <cellStyle name="Normal 17 4 3 6 2" xfId="7205"/>
    <cellStyle name="Normal 17 4 3 6 2 2" xfId="14715"/>
    <cellStyle name="Normal 17 4 3 6 2 2 2" xfId="30921"/>
    <cellStyle name="Normal 17 4 3 6 2 3" xfId="23411"/>
    <cellStyle name="Normal 17 4 3 6 3" xfId="11112"/>
    <cellStyle name="Normal 17 4 3 6 3 2" xfId="27318"/>
    <cellStyle name="Normal 17 4 3 6 4" xfId="19665"/>
    <cellStyle name="Normal 17 4 3 7" xfId="3971"/>
    <cellStyle name="Normal 17 4 3 7 2" xfId="7641"/>
    <cellStyle name="Normal 17 4 3 7 2 2" xfId="15148"/>
    <cellStyle name="Normal 17 4 3 7 2 2 2" xfId="31354"/>
    <cellStyle name="Normal 17 4 3 7 2 3" xfId="23847"/>
    <cellStyle name="Normal 17 4 3 7 3" xfId="11534"/>
    <cellStyle name="Normal 17 4 3 7 3 2" xfId="27740"/>
    <cellStyle name="Normal 17 4 3 7 4" xfId="20177"/>
    <cellStyle name="Normal 17 4 3 8" xfId="4396"/>
    <cellStyle name="Normal 17 4 3 8 2" xfId="8066"/>
    <cellStyle name="Normal 17 4 3 8 2 2" xfId="15573"/>
    <cellStyle name="Normal 17 4 3 8 2 2 2" xfId="31779"/>
    <cellStyle name="Normal 17 4 3 8 2 3" xfId="24272"/>
    <cellStyle name="Normal 17 4 3 8 3" xfId="11959"/>
    <cellStyle name="Normal 17 4 3 8 3 2" xfId="28165"/>
    <cellStyle name="Normal 17 4 3 8 4" xfId="20602"/>
    <cellStyle name="Normal 17 4 3 9" xfId="4820"/>
    <cellStyle name="Normal 17 4 3 9 2" xfId="8489"/>
    <cellStyle name="Normal 17 4 3 9 2 2" xfId="15996"/>
    <cellStyle name="Normal 17 4 3 9 2 2 2" xfId="32202"/>
    <cellStyle name="Normal 17 4 3 9 2 3" xfId="24695"/>
    <cellStyle name="Normal 17 4 3 9 3" xfId="12381"/>
    <cellStyle name="Normal 17 4 3 9 3 2" xfId="28587"/>
    <cellStyle name="Normal 17 4 3 9 4" xfId="21026"/>
    <cellStyle name="Normal 17 4 4" xfId="535"/>
    <cellStyle name="Normal 17 4 4 10" xfId="9445"/>
    <cellStyle name="Normal 17 4 4 10 2" xfId="25651"/>
    <cellStyle name="Normal 17 4 4 11" xfId="17963"/>
    <cellStyle name="Normal 17 4 4 2" xfId="1985"/>
    <cellStyle name="Normal 17 4 4 2 10" xfId="18290"/>
    <cellStyle name="Normal 17 4 4 2 2" xfId="2491"/>
    <cellStyle name="Normal 17 4 4 2 2 2" xfId="3338"/>
    <cellStyle name="Normal 17 4 4 2 2 2 2" xfId="7120"/>
    <cellStyle name="Normal 17 4 4 2 2 2 2 2" xfId="14631"/>
    <cellStyle name="Normal 17 4 4 2 2 2 2 2 2" xfId="30837"/>
    <cellStyle name="Normal 17 4 4 2 2 2 2 3" xfId="23326"/>
    <cellStyle name="Normal 17 4 4 2 2 2 3" xfId="11031"/>
    <cellStyle name="Normal 17 4 4 2 2 2 3 2" xfId="27237"/>
    <cellStyle name="Normal 17 4 4 2 2 2 4" xfId="19560"/>
    <cellStyle name="Normal 17 4 4 2 2 3" xfId="6275"/>
    <cellStyle name="Normal 17 4 4 2 2 3 2" xfId="13787"/>
    <cellStyle name="Normal 17 4 4 2 2 3 2 2" xfId="29993"/>
    <cellStyle name="Normal 17 4 4 2 2 3 3" xfId="22481"/>
    <cellStyle name="Normal 17 4 4 2 2 4" xfId="10187"/>
    <cellStyle name="Normal 17 4 4 2 2 4 2" xfId="26393"/>
    <cellStyle name="Normal 17 4 4 2 2 5" xfId="18715"/>
    <cellStyle name="Normal 17 4 4 2 3" xfId="2913"/>
    <cellStyle name="Normal 17 4 4 2 3 2" xfId="6697"/>
    <cellStyle name="Normal 17 4 4 2 3 2 2" xfId="14209"/>
    <cellStyle name="Normal 17 4 4 2 3 2 2 2" xfId="30415"/>
    <cellStyle name="Normal 17 4 4 2 3 2 3" xfId="22903"/>
    <cellStyle name="Normal 17 4 4 2 3 3" xfId="10609"/>
    <cellStyle name="Normal 17 4 4 2 3 3 2" xfId="26815"/>
    <cellStyle name="Normal 17 4 4 2 3 4" xfId="19137"/>
    <cellStyle name="Normal 17 4 4 2 4" xfId="3844"/>
    <cellStyle name="Normal 17 4 4 2 4 2" xfId="7554"/>
    <cellStyle name="Normal 17 4 4 2 4 2 2" xfId="15063"/>
    <cellStyle name="Normal 17 4 4 2 4 2 2 2" xfId="31269"/>
    <cellStyle name="Normal 17 4 4 2 4 2 3" xfId="23760"/>
    <cellStyle name="Normal 17 4 4 2 4 3" xfId="11454"/>
    <cellStyle name="Normal 17 4 4 2 4 3 2" xfId="27660"/>
    <cellStyle name="Normal 17 4 4 2 4 4" xfId="20055"/>
    <cellStyle name="Normal 17 4 4 2 5" xfId="4313"/>
    <cellStyle name="Normal 17 4 4 2 5 2" xfId="7983"/>
    <cellStyle name="Normal 17 4 4 2 5 2 2" xfId="15490"/>
    <cellStyle name="Normal 17 4 4 2 5 2 2 2" xfId="31696"/>
    <cellStyle name="Normal 17 4 4 2 5 2 3" xfId="24189"/>
    <cellStyle name="Normal 17 4 4 2 5 3" xfId="11876"/>
    <cellStyle name="Normal 17 4 4 2 5 3 2" xfId="28082"/>
    <cellStyle name="Normal 17 4 4 2 5 4" xfId="20519"/>
    <cellStyle name="Normal 17 4 4 2 6" xfId="4738"/>
    <cellStyle name="Normal 17 4 4 2 6 2" xfId="8408"/>
    <cellStyle name="Normal 17 4 4 2 6 2 2" xfId="15915"/>
    <cellStyle name="Normal 17 4 4 2 6 2 2 2" xfId="32121"/>
    <cellStyle name="Normal 17 4 4 2 6 2 3" xfId="24614"/>
    <cellStyle name="Normal 17 4 4 2 6 3" xfId="12301"/>
    <cellStyle name="Normal 17 4 4 2 6 3 2" xfId="28507"/>
    <cellStyle name="Normal 17 4 4 2 6 4" xfId="20944"/>
    <cellStyle name="Normal 17 4 4 2 7" xfId="5166"/>
    <cellStyle name="Normal 17 4 4 2 7 2" xfId="8831"/>
    <cellStyle name="Normal 17 4 4 2 7 2 2" xfId="16338"/>
    <cellStyle name="Normal 17 4 4 2 7 2 2 2" xfId="32544"/>
    <cellStyle name="Normal 17 4 4 2 7 2 3" xfId="25037"/>
    <cellStyle name="Normal 17 4 4 2 7 3" xfId="12723"/>
    <cellStyle name="Normal 17 4 4 2 7 3 2" xfId="28929"/>
    <cellStyle name="Normal 17 4 4 2 7 4" xfId="21372"/>
    <cellStyle name="Normal 17 4 4 2 8" xfId="5837"/>
    <cellStyle name="Normal 17 4 4 2 8 2" xfId="13352"/>
    <cellStyle name="Normal 17 4 4 2 8 2 2" xfId="29558"/>
    <cellStyle name="Normal 17 4 4 2 8 3" xfId="22043"/>
    <cellStyle name="Normal 17 4 4 2 9" xfId="9764"/>
    <cellStyle name="Normal 17 4 4 2 9 2" xfId="25970"/>
    <cellStyle name="Normal 17 4 4 3" xfId="2106"/>
    <cellStyle name="Normal 17 4 4 3 2" xfId="3019"/>
    <cellStyle name="Normal 17 4 4 3 2 2" xfId="6801"/>
    <cellStyle name="Normal 17 4 4 3 2 2 2" xfId="14312"/>
    <cellStyle name="Normal 17 4 4 3 2 2 2 2" xfId="30518"/>
    <cellStyle name="Normal 17 4 4 3 2 2 3" xfId="23007"/>
    <cellStyle name="Normal 17 4 4 3 2 3" xfId="10712"/>
    <cellStyle name="Normal 17 4 4 3 2 3 2" xfId="26918"/>
    <cellStyle name="Normal 17 4 4 3 2 4" xfId="19241"/>
    <cellStyle name="Normal 17 4 4 3 3" xfId="5945"/>
    <cellStyle name="Normal 17 4 4 3 3 2" xfId="13459"/>
    <cellStyle name="Normal 17 4 4 3 3 2 2" xfId="29665"/>
    <cellStyle name="Normal 17 4 4 3 3 3" xfId="22151"/>
    <cellStyle name="Normal 17 4 4 3 4" xfId="9868"/>
    <cellStyle name="Normal 17 4 4 3 4 2" xfId="26074"/>
    <cellStyle name="Normal 17 4 4 3 5" xfId="18395"/>
    <cellStyle name="Normal 17 4 4 4" xfId="2594"/>
    <cellStyle name="Normal 17 4 4 4 2" xfId="6378"/>
    <cellStyle name="Normal 17 4 4 4 2 2" xfId="13890"/>
    <cellStyle name="Normal 17 4 4 4 2 2 2" xfId="30096"/>
    <cellStyle name="Normal 17 4 4 4 2 3" xfId="22584"/>
    <cellStyle name="Normal 17 4 4 4 3" xfId="10290"/>
    <cellStyle name="Normal 17 4 4 4 3 2" xfId="26496"/>
    <cellStyle name="Normal 17 4 4 4 4" xfId="18818"/>
    <cellStyle name="Normal 17 4 4 5" xfId="3470"/>
    <cellStyle name="Normal 17 4 4 5 2" xfId="7228"/>
    <cellStyle name="Normal 17 4 4 5 2 2" xfId="14738"/>
    <cellStyle name="Normal 17 4 4 5 2 2 2" xfId="30944"/>
    <cellStyle name="Normal 17 4 4 5 2 3" xfId="23434"/>
    <cellStyle name="Normal 17 4 4 5 3" xfId="11135"/>
    <cellStyle name="Normal 17 4 4 5 3 2" xfId="27341"/>
    <cellStyle name="Normal 17 4 4 5 4" xfId="19688"/>
    <cellStyle name="Normal 17 4 4 6" xfId="3994"/>
    <cellStyle name="Normal 17 4 4 6 2" xfId="7664"/>
    <cellStyle name="Normal 17 4 4 6 2 2" xfId="15171"/>
    <cellStyle name="Normal 17 4 4 6 2 2 2" xfId="31377"/>
    <cellStyle name="Normal 17 4 4 6 2 3" xfId="23870"/>
    <cellStyle name="Normal 17 4 4 6 3" xfId="11557"/>
    <cellStyle name="Normal 17 4 4 6 3 2" xfId="27763"/>
    <cellStyle name="Normal 17 4 4 6 4" xfId="20200"/>
    <cellStyle name="Normal 17 4 4 7" xfId="4419"/>
    <cellStyle name="Normal 17 4 4 7 2" xfId="8089"/>
    <cellStyle name="Normal 17 4 4 7 2 2" xfId="15596"/>
    <cellStyle name="Normal 17 4 4 7 2 2 2" xfId="31802"/>
    <cellStyle name="Normal 17 4 4 7 2 3" xfId="24295"/>
    <cellStyle name="Normal 17 4 4 7 3" xfId="11982"/>
    <cellStyle name="Normal 17 4 4 7 3 2" xfId="28188"/>
    <cellStyle name="Normal 17 4 4 7 4" xfId="20625"/>
    <cellStyle name="Normal 17 4 4 8" xfId="4844"/>
    <cellStyle name="Normal 17 4 4 8 2" xfId="8512"/>
    <cellStyle name="Normal 17 4 4 8 2 2" xfId="16019"/>
    <cellStyle name="Normal 17 4 4 8 2 2 2" xfId="32225"/>
    <cellStyle name="Normal 17 4 4 8 2 3" xfId="24718"/>
    <cellStyle name="Normal 17 4 4 8 3" xfId="12404"/>
    <cellStyle name="Normal 17 4 4 8 3 2" xfId="28610"/>
    <cellStyle name="Normal 17 4 4 8 4" xfId="21050"/>
    <cellStyle name="Normal 17 4 4 9" xfId="5330"/>
    <cellStyle name="Normal 17 4 4 9 2" xfId="12879"/>
    <cellStyle name="Normal 17 4 4 9 2 2" xfId="29085"/>
    <cellStyle name="Normal 17 4 4 9 3" xfId="21536"/>
    <cellStyle name="Normal 17 4 5" xfId="1986"/>
    <cellStyle name="Normal 17 4 5 10" xfId="18291"/>
    <cellStyle name="Normal 17 4 5 2" xfId="2492"/>
    <cellStyle name="Normal 17 4 5 2 2" xfId="3339"/>
    <cellStyle name="Normal 17 4 5 2 2 2" xfId="7121"/>
    <cellStyle name="Normal 17 4 5 2 2 2 2" xfId="14632"/>
    <cellStyle name="Normal 17 4 5 2 2 2 2 2" xfId="30838"/>
    <cellStyle name="Normal 17 4 5 2 2 2 3" xfId="23327"/>
    <cellStyle name="Normal 17 4 5 2 2 3" xfId="11032"/>
    <cellStyle name="Normal 17 4 5 2 2 3 2" xfId="27238"/>
    <cellStyle name="Normal 17 4 5 2 2 4" xfId="19561"/>
    <cellStyle name="Normal 17 4 5 2 3" xfId="6276"/>
    <cellStyle name="Normal 17 4 5 2 3 2" xfId="13788"/>
    <cellStyle name="Normal 17 4 5 2 3 2 2" xfId="29994"/>
    <cellStyle name="Normal 17 4 5 2 3 3" xfId="22482"/>
    <cellStyle name="Normal 17 4 5 2 4" xfId="10188"/>
    <cellStyle name="Normal 17 4 5 2 4 2" xfId="26394"/>
    <cellStyle name="Normal 17 4 5 2 5" xfId="18716"/>
    <cellStyle name="Normal 17 4 5 3" xfId="2914"/>
    <cellStyle name="Normal 17 4 5 3 2" xfId="6698"/>
    <cellStyle name="Normal 17 4 5 3 2 2" xfId="14210"/>
    <cellStyle name="Normal 17 4 5 3 2 2 2" xfId="30416"/>
    <cellStyle name="Normal 17 4 5 3 2 3" xfId="22904"/>
    <cellStyle name="Normal 17 4 5 3 3" xfId="10610"/>
    <cellStyle name="Normal 17 4 5 3 3 2" xfId="26816"/>
    <cellStyle name="Normal 17 4 5 3 4" xfId="19138"/>
    <cellStyle name="Normal 17 4 5 4" xfId="3845"/>
    <cellStyle name="Normal 17 4 5 4 2" xfId="7555"/>
    <cellStyle name="Normal 17 4 5 4 2 2" xfId="15064"/>
    <cellStyle name="Normal 17 4 5 4 2 2 2" xfId="31270"/>
    <cellStyle name="Normal 17 4 5 4 2 3" xfId="23761"/>
    <cellStyle name="Normal 17 4 5 4 3" xfId="11455"/>
    <cellStyle name="Normal 17 4 5 4 3 2" xfId="27661"/>
    <cellStyle name="Normal 17 4 5 4 4" xfId="20056"/>
    <cellStyle name="Normal 17 4 5 5" xfId="4314"/>
    <cellStyle name="Normal 17 4 5 5 2" xfId="7984"/>
    <cellStyle name="Normal 17 4 5 5 2 2" xfId="15491"/>
    <cellStyle name="Normal 17 4 5 5 2 2 2" xfId="31697"/>
    <cellStyle name="Normal 17 4 5 5 2 3" xfId="24190"/>
    <cellStyle name="Normal 17 4 5 5 3" xfId="11877"/>
    <cellStyle name="Normal 17 4 5 5 3 2" xfId="28083"/>
    <cellStyle name="Normal 17 4 5 5 4" xfId="20520"/>
    <cellStyle name="Normal 17 4 5 6" xfId="4739"/>
    <cellStyle name="Normal 17 4 5 6 2" xfId="8409"/>
    <cellStyle name="Normal 17 4 5 6 2 2" xfId="15916"/>
    <cellStyle name="Normal 17 4 5 6 2 2 2" xfId="32122"/>
    <cellStyle name="Normal 17 4 5 6 2 3" xfId="24615"/>
    <cellStyle name="Normal 17 4 5 6 3" xfId="12302"/>
    <cellStyle name="Normal 17 4 5 6 3 2" xfId="28508"/>
    <cellStyle name="Normal 17 4 5 6 4" xfId="20945"/>
    <cellStyle name="Normal 17 4 5 7" xfId="5167"/>
    <cellStyle name="Normal 17 4 5 7 2" xfId="8832"/>
    <cellStyle name="Normal 17 4 5 7 2 2" xfId="16339"/>
    <cellStyle name="Normal 17 4 5 7 2 2 2" xfId="32545"/>
    <cellStyle name="Normal 17 4 5 7 2 3" xfId="25038"/>
    <cellStyle name="Normal 17 4 5 7 3" xfId="12724"/>
    <cellStyle name="Normal 17 4 5 7 3 2" xfId="28930"/>
    <cellStyle name="Normal 17 4 5 7 4" xfId="21373"/>
    <cellStyle name="Normal 17 4 5 8" xfId="5838"/>
    <cellStyle name="Normal 17 4 5 8 2" xfId="13353"/>
    <cellStyle name="Normal 17 4 5 8 2 2" xfId="29559"/>
    <cellStyle name="Normal 17 4 5 8 3" xfId="22044"/>
    <cellStyle name="Normal 17 4 5 9" xfId="9765"/>
    <cellStyle name="Normal 17 4 5 9 2" xfId="25971"/>
    <cellStyle name="Normal 17 4 6" xfId="2039"/>
    <cellStyle name="Normal 17 4 6 2" xfId="2952"/>
    <cellStyle name="Normal 17 4 6 2 2" xfId="6734"/>
    <cellStyle name="Normal 17 4 6 2 2 2" xfId="14245"/>
    <cellStyle name="Normal 17 4 6 2 2 2 2" xfId="30451"/>
    <cellStyle name="Normal 17 4 6 2 2 3" xfId="22940"/>
    <cellStyle name="Normal 17 4 6 2 3" xfId="10645"/>
    <cellStyle name="Normal 17 4 6 2 3 2" xfId="26851"/>
    <cellStyle name="Normal 17 4 6 2 4" xfId="19174"/>
    <cellStyle name="Normal 17 4 6 3" xfId="5878"/>
    <cellStyle name="Normal 17 4 6 3 2" xfId="13392"/>
    <cellStyle name="Normal 17 4 6 3 2 2" xfId="29598"/>
    <cellStyle name="Normal 17 4 6 3 3" xfId="22084"/>
    <cellStyle name="Normal 17 4 6 4" xfId="9801"/>
    <cellStyle name="Normal 17 4 6 4 2" xfId="26007"/>
    <cellStyle name="Normal 17 4 6 5" xfId="18328"/>
    <cellStyle name="Normal 17 4 7" xfId="2527"/>
    <cellStyle name="Normal 17 4 7 2" xfId="6311"/>
    <cellStyle name="Normal 17 4 7 2 2" xfId="13823"/>
    <cellStyle name="Normal 17 4 7 2 2 2" xfId="30029"/>
    <cellStyle name="Normal 17 4 7 2 3" xfId="22517"/>
    <cellStyle name="Normal 17 4 7 3" xfId="10223"/>
    <cellStyle name="Normal 17 4 7 3 2" xfId="26429"/>
    <cellStyle name="Normal 17 4 7 4" xfId="18751"/>
    <cellStyle name="Normal 17 4 8" xfId="3400"/>
    <cellStyle name="Normal 17 4 8 2" xfId="7161"/>
    <cellStyle name="Normal 17 4 8 2 2" xfId="14671"/>
    <cellStyle name="Normal 17 4 8 2 2 2" xfId="30877"/>
    <cellStyle name="Normal 17 4 8 2 3" xfId="23367"/>
    <cellStyle name="Normal 17 4 8 3" xfId="11068"/>
    <cellStyle name="Normal 17 4 8 3 2" xfId="27274"/>
    <cellStyle name="Normal 17 4 8 4" xfId="19618"/>
    <cellStyle name="Normal 17 4 9" xfId="3927"/>
    <cellStyle name="Normal 17 4 9 2" xfId="7597"/>
    <cellStyle name="Normal 17 4 9 2 2" xfId="15104"/>
    <cellStyle name="Normal 17 4 9 2 2 2" xfId="31310"/>
    <cellStyle name="Normal 17 4 9 2 3" xfId="23803"/>
    <cellStyle name="Normal 17 4 9 3" xfId="11490"/>
    <cellStyle name="Normal 17 4 9 3 2" xfId="27696"/>
    <cellStyle name="Normal 17 4 9 4" xfId="20133"/>
    <cellStyle name="Normal 17 5" xfId="436"/>
    <cellStyle name="Normal 17 5 10" xfId="4355"/>
    <cellStyle name="Normal 17 5 10 2" xfId="8025"/>
    <cellStyle name="Normal 17 5 10 2 2" xfId="15532"/>
    <cellStyle name="Normal 17 5 10 2 2 2" xfId="31738"/>
    <cellStyle name="Normal 17 5 10 2 3" xfId="24231"/>
    <cellStyle name="Normal 17 5 10 3" xfId="11918"/>
    <cellStyle name="Normal 17 5 10 3 2" xfId="28124"/>
    <cellStyle name="Normal 17 5 10 4" xfId="20561"/>
    <cellStyle name="Normal 17 5 11" xfId="4778"/>
    <cellStyle name="Normal 17 5 11 2" xfId="8447"/>
    <cellStyle name="Normal 17 5 11 2 2" xfId="15954"/>
    <cellStyle name="Normal 17 5 11 2 2 2" xfId="32160"/>
    <cellStyle name="Normal 17 5 11 2 3" xfId="24653"/>
    <cellStyle name="Normal 17 5 11 3" xfId="12340"/>
    <cellStyle name="Normal 17 5 11 3 2" xfId="28546"/>
    <cellStyle name="Normal 17 5 11 4" xfId="20984"/>
    <cellStyle name="Normal 17 5 12" xfId="5263"/>
    <cellStyle name="Normal 17 5 12 2" xfId="12812"/>
    <cellStyle name="Normal 17 5 12 2 2" xfId="29018"/>
    <cellStyle name="Normal 17 5 12 3" xfId="21469"/>
    <cellStyle name="Normal 17 5 13" xfId="9381"/>
    <cellStyle name="Normal 17 5 13 2" xfId="25587"/>
    <cellStyle name="Normal 17 5 14" xfId="17897"/>
    <cellStyle name="Normal 17 5 2" xfId="489"/>
    <cellStyle name="Normal 17 5 2 10" xfId="5288"/>
    <cellStyle name="Normal 17 5 2 10 2" xfId="12837"/>
    <cellStyle name="Normal 17 5 2 10 2 2" xfId="29043"/>
    <cellStyle name="Normal 17 5 2 10 3" xfId="21494"/>
    <cellStyle name="Normal 17 5 2 11" xfId="9403"/>
    <cellStyle name="Normal 17 5 2 11 2" xfId="25609"/>
    <cellStyle name="Normal 17 5 2 12" xfId="17920"/>
    <cellStyle name="Normal 17 5 2 2" xfId="560"/>
    <cellStyle name="Normal 17 5 2 2 10" xfId="9470"/>
    <cellStyle name="Normal 17 5 2 2 10 2" xfId="25676"/>
    <cellStyle name="Normal 17 5 2 2 11" xfId="17988"/>
    <cellStyle name="Normal 17 5 2 2 2" xfId="1987"/>
    <cellStyle name="Normal 17 5 2 2 2 10" xfId="18292"/>
    <cellStyle name="Normal 17 5 2 2 2 2" xfId="2493"/>
    <cellStyle name="Normal 17 5 2 2 2 2 2" xfId="3340"/>
    <cellStyle name="Normal 17 5 2 2 2 2 2 2" xfId="7122"/>
    <cellStyle name="Normal 17 5 2 2 2 2 2 2 2" xfId="14633"/>
    <cellStyle name="Normal 17 5 2 2 2 2 2 2 2 2" xfId="30839"/>
    <cellStyle name="Normal 17 5 2 2 2 2 2 2 3" xfId="23328"/>
    <cellStyle name="Normal 17 5 2 2 2 2 2 3" xfId="11033"/>
    <cellStyle name="Normal 17 5 2 2 2 2 2 3 2" xfId="27239"/>
    <cellStyle name="Normal 17 5 2 2 2 2 2 4" xfId="19562"/>
    <cellStyle name="Normal 17 5 2 2 2 2 3" xfId="6277"/>
    <cellStyle name="Normal 17 5 2 2 2 2 3 2" xfId="13789"/>
    <cellStyle name="Normal 17 5 2 2 2 2 3 2 2" xfId="29995"/>
    <cellStyle name="Normal 17 5 2 2 2 2 3 3" xfId="22483"/>
    <cellStyle name="Normal 17 5 2 2 2 2 4" xfId="10189"/>
    <cellStyle name="Normal 17 5 2 2 2 2 4 2" xfId="26395"/>
    <cellStyle name="Normal 17 5 2 2 2 2 5" xfId="18717"/>
    <cellStyle name="Normal 17 5 2 2 2 3" xfId="2915"/>
    <cellStyle name="Normal 17 5 2 2 2 3 2" xfId="6699"/>
    <cellStyle name="Normal 17 5 2 2 2 3 2 2" xfId="14211"/>
    <cellStyle name="Normal 17 5 2 2 2 3 2 2 2" xfId="30417"/>
    <cellStyle name="Normal 17 5 2 2 2 3 2 3" xfId="22905"/>
    <cellStyle name="Normal 17 5 2 2 2 3 3" xfId="10611"/>
    <cellStyle name="Normal 17 5 2 2 2 3 3 2" xfId="26817"/>
    <cellStyle name="Normal 17 5 2 2 2 3 4" xfId="19139"/>
    <cellStyle name="Normal 17 5 2 2 2 4" xfId="3846"/>
    <cellStyle name="Normal 17 5 2 2 2 4 2" xfId="7556"/>
    <cellStyle name="Normal 17 5 2 2 2 4 2 2" xfId="15065"/>
    <cellStyle name="Normal 17 5 2 2 2 4 2 2 2" xfId="31271"/>
    <cellStyle name="Normal 17 5 2 2 2 4 2 3" xfId="23762"/>
    <cellStyle name="Normal 17 5 2 2 2 4 3" xfId="11456"/>
    <cellStyle name="Normal 17 5 2 2 2 4 3 2" xfId="27662"/>
    <cellStyle name="Normal 17 5 2 2 2 4 4" xfId="20057"/>
    <cellStyle name="Normal 17 5 2 2 2 5" xfId="4315"/>
    <cellStyle name="Normal 17 5 2 2 2 5 2" xfId="7985"/>
    <cellStyle name="Normal 17 5 2 2 2 5 2 2" xfId="15492"/>
    <cellStyle name="Normal 17 5 2 2 2 5 2 2 2" xfId="31698"/>
    <cellStyle name="Normal 17 5 2 2 2 5 2 3" xfId="24191"/>
    <cellStyle name="Normal 17 5 2 2 2 5 3" xfId="11878"/>
    <cellStyle name="Normal 17 5 2 2 2 5 3 2" xfId="28084"/>
    <cellStyle name="Normal 17 5 2 2 2 5 4" xfId="20521"/>
    <cellStyle name="Normal 17 5 2 2 2 6" xfId="4740"/>
    <cellStyle name="Normal 17 5 2 2 2 6 2" xfId="8410"/>
    <cellStyle name="Normal 17 5 2 2 2 6 2 2" xfId="15917"/>
    <cellStyle name="Normal 17 5 2 2 2 6 2 2 2" xfId="32123"/>
    <cellStyle name="Normal 17 5 2 2 2 6 2 3" xfId="24616"/>
    <cellStyle name="Normal 17 5 2 2 2 6 3" xfId="12303"/>
    <cellStyle name="Normal 17 5 2 2 2 6 3 2" xfId="28509"/>
    <cellStyle name="Normal 17 5 2 2 2 6 4" xfId="20946"/>
    <cellStyle name="Normal 17 5 2 2 2 7" xfId="5168"/>
    <cellStyle name="Normal 17 5 2 2 2 7 2" xfId="8833"/>
    <cellStyle name="Normal 17 5 2 2 2 7 2 2" xfId="16340"/>
    <cellStyle name="Normal 17 5 2 2 2 7 2 2 2" xfId="32546"/>
    <cellStyle name="Normal 17 5 2 2 2 7 2 3" xfId="25039"/>
    <cellStyle name="Normal 17 5 2 2 2 7 3" xfId="12725"/>
    <cellStyle name="Normal 17 5 2 2 2 7 3 2" xfId="28931"/>
    <cellStyle name="Normal 17 5 2 2 2 7 4" xfId="21374"/>
    <cellStyle name="Normal 17 5 2 2 2 8" xfId="5839"/>
    <cellStyle name="Normal 17 5 2 2 2 8 2" xfId="13354"/>
    <cellStyle name="Normal 17 5 2 2 2 8 2 2" xfId="29560"/>
    <cellStyle name="Normal 17 5 2 2 2 8 3" xfId="22045"/>
    <cellStyle name="Normal 17 5 2 2 2 9" xfId="9766"/>
    <cellStyle name="Normal 17 5 2 2 2 9 2" xfId="25972"/>
    <cellStyle name="Normal 17 5 2 2 3" xfId="2131"/>
    <cellStyle name="Normal 17 5 2 2 3 2" xfId="3044"/>
    <cellStyle name="Normal 17 5 2 2 3 2 2" xfId="6826"/>
    <cellStyle name="Normal 17 5 2 2 3 2 2 2" xfId="14337"/>
    <cellStyle name="Normal 17 5 2 2 3 2 2 2 2" xfId="30543"/>
    <cellStyle name="Normal 17 5 2 2 3 2 2 3" xfId="23032"/>
    <cellStyle name="Normal 17 5 2 2 3 2 3" xfId="10737"/>
    <cellStyle name="Normal 17 5 2 2 3 2 3 2" xfId="26943"/>
    <cellStyle name="Normal 17 5 2 2 3 2 4" xfId="19266"/>
    <cellStyle name="Normal 17 5 2 2 3 3" xfId="5970"/>
    <cellStyle name="Normal 17 5 2 2 3 3 2" xfId="13484"/>
    <cellStyle name="Normal 17 5 2 2 3 3 2 2" xfId="29690"/>
    <cellStyle name="Normal 17 5 2 2 3 3 3" xfId="22176"/>
    <cellStyle name="Normal 17 5 2 2 3 4" xfId="9893"/>
    <cellStyle name="Normal 17 5 2 2 3 4 2" xfId="26099"/>
    <cellStyle name="Normal 17 5 2 2 3 5" xfId="18420"/>
    <cellStyle name="Normal 17 5 2 2 4" xfId="2619"/>
    <cellStyle name="Normal 17 5 2 2 4 2" xfId="6403"/>
    <cellStyle name="Normal 17 5 2 2 4 2 2" xfId="13915"/>
    <cellStyle name="Normal 17 5 2 2 4 2 2 2" xfId="30121"/>
    <cellStyle name="Normal 17 5 2 2 4 2 3" xfId="22609"/>
    <cellStyle name="Normal 17 5 2 2 4 3" xfId="10315"/>
    <cellStyle name="Normal 17 5 2 2 4 3 2" xfId="26521"/>
    <cellStyle name="Normal 17 5 2 2 4 4" xfId="18843"/>
    <cellStyle name="Normal 17 5 2 2 5" xfId="3495"/>
    <cellStyle name="Normal 17 5 2 2 5 2" xfId="7253"/>
    <cellStyle name="Normal 17 5 2 2 5 2 2" xfId="14763"/>
    <cellStyle name="Normal 17 5 2 2 5 2 2 2" xfId="30969"/>
    <cellStyle name="Normal 17 5 2 2 5 2 3" xfId="23459"/>
    <cellStyle name="Normal 17 5 2 2 5 3" xfId="11160"/>
    <cellStyle name="Normal 17 5 2 2 5 3 2" xfId="27366"/>
    <cellStyle name="Normal 17 5 2 2 5 4" xfId="19713"/>
    <cellStyle name="Normal 17 5 2 2 6" xfId="4019"/>
    <cellStyle name="Normal 17 5 2 2 6 2" xfId="7689"/>
    <cellStyle name="Normal 17 5 2 2 6 2 2" xfId="15196"/>
    <cellStyle name="Normal 17 5 2 2 6 2 2 2" xfId="31402"/>
    <cellStyle name="Normal 17 5 2 2 6 2 3" xfId="23895"/>
    <cellStyle name="Normal 17 5 2 2 6 3" xfId="11582"/>
    <cellStyle name="Normal 17 5 2 2 6 3 2" xfId="27788"/>
    <cellStyle name="Normal 17 5 2 2 6 4" xfId="20225"/>
    <cellStyle name="Normal 17 5 2 2 7" xfId="4444"/>
    <cellStyle name="Normal 17 5 2 2 7 2" xfId="8114"/>
    <cellStyle name="Normal 17 5 2 2 7 2 2" xfId="15621"/>
    <cellStyle name="Normal 17 5 2 2 7 2 2 2" xfId="31827"/>
    <cellStyle name="Normal 17 5 2 2 7 2 3" xfId="24320"/>
    <cellStyle name="Normal 17 5 2 2 7 3" xfId="12007"/>
    <cellStyle name="Normal 17 5 2 2 7 3 2" xfId="28213"/>
    <cellStyle name="Normal 17 5 2 2 7 4" xfId="20650"/>
    <cellStyle name="Normal 17 5 2 2 8" xfId="4869"/>
    <cellStyle name="Normal 17 5 2 2 8 2" xfId="8537"/>
    <cellStyle name="Normal 17 5 2 2 8 2 2" xfId="16044"/>
    <cellStyle name="Normal 17 5 2 2 8 2 2 2" xfId="32250"/>
    <cellStyle name="Normal 17 5 2 2 8 2 3" xfId="24743"/>
    <cellStyle name="Normal 17 5 2 2 8 3" xfId="12429"/>
    <cellStyle name="Normal 17 5 2 2 8 3 2" xfId="28635"/>
    <cellStyle name="Normal 17 5 2 2 8 4" xfId="21075"/>
    <cellStyle name="Normal 17 5 2 2 9" xfId="5355"/>
    <cellStyle name="Normal 17 5 2 2 9 2" xfId="12904"/>
    <cellStyle name="Normal 17 5 2 2 9 2 2" xfId="29110"/>
    <cellStyle name="Normal 17 5 2 2 9 3" xfId="21561"/>
    <cellStyle name="Normal 17 5 2 3" xfId="1988"/>
    <cellStyle name="Normal 17 5 2 3 10" xfId="18293"/>
    <cellStyle name="Normal 17 5 2 3 2" xfId="2494"/>
    <cellStyle name="Normal 17 5 2 3 2 2" xfId="3341"/>
    <cellStyle name="Normal 17 5 2 3 2 2 2" xfId="7123"/>
    <cellStyle name="Normal 17 5 2 3 2 2 2 2" xfId="14634"/>
    <cellStyle name="Normal 17 5 2 3 2 2 2 2 2" xfId="30840"/>
    <cellStyle name="Normal 17 5 2 3 2 2 2 3" xfId="23329"/>
    <cellStyle name="Normal 17 5 2 3 2 2 3" xfId="11034"/>
    <cellStyle name="Normal 17 5 2 3 2 2 3 2" xfId="27240"/>
    <cellStyle name="Normal 17 5 2 3 2 2 4" xfId="19563"/>
    <cellStyle name="Normal 17 5 2 3 2 3" xfId="6278"/>
    <cellStyle name="Normal 17 5 2 3 2 3 2" xfId="13790"/>
    <cellStyle name="Normal 17 5 2 3 2 3 2 2" xfId="29996"/>
    <cellStyle name="Normal 17 5 2 3 2 3 3" xfId="22484"/>
    <cellStyle name="Normal 17 5 2 3 2 4" xfId="10190"/>
    <cellStyle name="Normal 17 5 2 3 2 4 2" xfId="26396"/>
    <cellStyle name="Normal 17 5 2 3 2 5" xfId="18718"/>
    <cellStyle name="Normal 17 5 2 3 3" xfId="2916"/>
    <cellStyle name="Normal 17 5 2 3 3 2" xfId="6700"/>
    <cellStyle name="Normal 17 5 2 3 3 2 2" xfId="14212"/>
    <cellStyle name="Normal 17 5 2 3 3 2 2 2" xfId="30418"/>
    <cellStyle name="Normal 17 5 2 3 3 2 3" xfId="22906"/>
    <cellStyle name="Normal 17 5 2 3 3 3" xfId="10612"/>
    <cellStyle name="Normal 17 5 2 3 3 3 2" xfId="26818"/>
    <cellStyle name="Normal 17 5 2 3 3 4" xfId="19140"/>
    <cellStyle name="Normal 17 5 2 3 4" xfId="3847"/>
    <cellStyle name="Normal 17 5 2 3 4 2" xfId="7557"/>
    <cellStyle name="Normal 17 5 2 3 4 2 2" xfId="15066"/>
    <cellStyle name="Normal 17 5 2 3 4 2 2 2" xfId="31272"/>
    <cellStyle name="Normal 17 5 2 3 4 2 3" xfId="23763"/>
    <cellStyle name="Normal 17 5 2 3 4 3" xfId="11457"/>
    <cellStyle name="Normal 17 5 2 3 4 3 2" xfId="27663"/>
    <cellStyle name="Normal 17 5 2 3 4 4" xfId="20058"/>
    <cellStyle name="Normal 17 5 2 3 5" xfId="4316"/>
    <cellStyle name="Normal 17 5 2 3 5 2" xfId="7986"/>
    <cellStyle name="Normal 17 5 2 3 5 2 2" xfId="15493"/>
    <cellStyle name="Normal 17 5 2 3 5 2 2 2" xfId="31699"/>
    <cellStyle name="Normal 17 5 2 3 5 2 3" xfId="24192"/>
    <cellStyle name="Normal 17 5 2 3 5 3" xfId="11879"/>
    <cellStyle name="Normal 17 5 2 3 5 3 2" xfId="28085"/>
    <cellStyle name="Normal 17 5 2 3 5 4" xfId="20522"/>
    <cellStyle name="Normal 17 5 2 3 6" xfId="4741"/>
    <cellStyle name="Normal 17 5 2 3 6 2" xfId="8411"/>
    <cellStyle name="Normal 17 5 2 3 6 2 2" xfId="15918"/>
    <cellStyle name="Normal 17 5 2 3 6 2 2 2" xfId="32124"/>
    <cellStyle name="Normal 17 5 2 3 6 2 3" xfId="24617"/>
    <cellStyle name="Normal 17 5 2 3 6 3" xfId="12304"/>
    <cellStyle name="Normal 17 5 2 3 6 3 2" xfId="28510"/>
    <cellStyle name="Normal 17 5 2 3 6 4" xfId="20947"/>
    <cellStyle name="Normal 17 5 2 3 7" xfId="5169"/>
    <cellStyle name="Normal 17 5 2 3 7 2" xfId="8834"/>
    <cellStyle name="Normal 17 5 2 3 7 2 2" xfId="16341"/>
    <cellStyle name="Normal 17 5 2 3 7 2 2 2" xfId="32547"/>
    <cellStyle name="Normal 17 5 2 3 7 2 3" xfId="25040"/>
    <cellStyle name="Normal 17 5 2 3 7 3" xfId="12726"/>
    <cellStyle name="Normal 17 5 2 3 7 3 2" xfId="28932"/>
    <cellStyle name="Normal 17 5 2 3 7 4" xfId="21375"/>
    <cellStyle name="Normal 17 5 2 3 8" xfId="5840"/>
    <cellStyle name="Normal 17 5 2 3 8 2" xfId="13355"/>
    <cellStyle name="Normal 17 5 2 3 8 2 2" xfId="29561"/>
    <cellStyle name="Normal 17 5 2 3 8 3" xfId="22046"/>
    <cellStyle name="Normal 17 5 2 3 9" xfId="9767"/>
    <cellStyle name="Normal 17 5 2 3 9 2" xfId="25973"/>
    <cellStyle name="Normal 17 5 2 4" xfId="2064"/>
    <cellStyle name="Normal 17 5 2 4 2" xfId="2977"/>
    <cellStyle name="Normal 17 5 2 4 2 2" xfId="6759"/>
    <cellStyle name="Normal 17 5 2 4 2 2 2" xfId="14270"/>
    <cellStyle name="Normal 17 5 2 4 2 2 2 2" xfId="30476"/>
    <cellStyle name="Normal 17 5 2 4 2 2 3" xfId="22965"/>
    <cellStyle name="Normal 17 5 2 4 2 3" xfId="10670"/>
    <cellStyle name="Normal 17 5 2 4 2 3 2" xfId="26876"/>
    <cellStyle name="Normal 17 5 2 4 2 4" xfId="19199"/>
    <cellStyle name="Normal 17 5 2 4 3" xfId="5903"/>
    <cellStyle name="Normal 17 5 2 4 3 2" xfId="13417"/>
    <cellStyle name="Normal 17 5 2 4 3 2 2" xfId="29623"/>
    <cellStyle name="Normal 17 5 2 4 3 3" xfId="22109"/>
    <cellStyle name="Normal 17 5 2 4 4" xfId="9826"/>
    <cellStyle name="Normal 17 5 2 4 4 2" xfId="26032"/>
    <cellStyle name="Normal 17 5 2 4 5" xfId="18353"/>
    <cellStyle name="Normal 17 5 2 5" xfId="2552"/>
    <cellStyle name="Normal 17 5 2 5 2" xfId="6336"/>
    <cellStyle name="Normal 17 5 2 5 2 2" xfId="13848"/>
    <cellStyle name="Normal 17 5 2 5 2 2 2" xfId="30054"/>
    <cellStyle name="Normal 17 5 2 5 2 3" xfId="22542"/>
    <cellStyle name="Normal 17 5 2 5 3" xfId="10248"/>
    <cellStyle name="Normal 17 5 2 5 3 2" xfId="26454"/>
    <cellStyle name="Normal 17 5 2 5 4" xfId="18776"/>
    <cellStyle name="Normal 17 5 2 6" xfId="3428"/>
    <cellStyle name="Normal 17 5 2 6 2" xfId="7186"/>
    <cellStyle name="Normal 17 5 2 6 2 2" xfId="14696"/>
    <cellStyle name="Normal 17 5 2 6 2 2 2" xfId="30902"/>
    <cellStyle name="Normal 17 5 2 6 2 3" xfId="23392"/>
    <cellStyle name="Normal 17 5 2 6 3" xfId="11093"/>
    <cellStyle name="Normal 17 5 2 6 3 2" xfId="27299"/>
    <cellStyle name="Normal 17 5 2 6 4" xfId="19646"/>
    <cellStyle name="Normal 17 5 2 7" xfId="3952"/>
    <cellStyle name="Normal 17 5 2 7 2" xfId="7622"/>
    <cellStyle name="Normal 17 5 2 7 2 2" xfId="15129"/>
    <cellStyle name="Normal 17 5 2 7 2 2 2" xfId="31335"/>
    <cellStyle name="Normal 17 5 2 7 2 3" xfId="23828"/>
    <cellStyle name="Normal 17 5 2 7 3" xfId="11515"/>
    <cellStyle name="Normal 17 5 2 7 3 2" xfId="27721"/>
    <cellStyle name="Normal 17 5 2 7 4" xfId="20158"/>
    <cellStyle name="Normal 17 5 2 8" xfId="4377"/>
    <cellStyle name="Normal 17 5 2 8 2" xfId="8047"/>
    <cellStyle name="Normal 17 5 2 8 2 2" xfId="15554"/>
    <cellStyle name="Normal 17 5 2 8 2 2 2" xfId="31760"/>
    <cellStyle name="Normal 17 5 2 8 2 3" xfId="24253"/>
    <cellStyle name="Normal 17 5 2 8 3" xfId="11940"/>
    <cellStyle name="Normal 17 5 2 8 3 2" xfId="28146"/>
    <cellStyle name="Normal 17 5 2 8 4" xfId="20583"/>
    <cellStyle name="Normal 17 5 2 9" xfId="4801"/>
    <cellStyle name="Normal 17 5 2 9 2" xfId="8470"/>
    <cellStyle name="Normal 17 5 2 9 2 2" xfId="15977"/>
    <cellStyle name="Normal 17 5 2 9 2 2 2" xfId="32183"/>
    <cellStyle name="Normal 17 5 2 9 2 3" xfId="24676"/>
    <cellStyle name="Normal 17 5 2 9 3" xfId="12362"/>
    <cellStyle name="Normal 17 5 2 9 3 2" xfId="28568"/>
    <cellStyle name="Normal 17 5 2 9 4" xfId="21007"/>
    <cellStyle name="Normal 17 5 3" xfId="511"/>
    <cellStyle name="Normal 17 5 3 10" xfId="5310"/>
    <cellStyle name="Normal 17 5 3 10 2" xfId="12859"/>
    <cellStyle name="Normal 17 5 3 10 2 2" xfId="29065"/>
    <cellStyle name="Normal 17 5 3 10 3" xfId="21516"/>
    <cellStyle name="Normal 17 5 3 11" xfId="9425"/>
    <cellStyle name="Normal 17 5 3 11 2" xfId="25631"/>
    <cellStyle name="Normal 17 5 3 12" xfId="17942"/>
    <cellStyle name="Normal 17 5 3 2" xfId="582"/>
    <cellStyle name="Normal 17 5 3 2 10" xfId="9492"/>
    <cellStyle name="Normal 17 5 3 2 10 2" xfId="25698"/>
    <cellStyle name="Normal 17 5 3 2 11" xfId="18010"/>
    <cellStyle name="Normal 17 5 3 2 2" xfId="1989"/>
    <cellStyle name="Normal 17 5 3 2 2 10" xfId="18294"/>
    <cellStyle name="Normal 17 5 3 2 2 2" xfId="2495"/>
    <cellStyle name="Normal 17 5 3 2 2 2 2" xfId="3342"/>
    <cellStyle name="Normal 17 5 3 2 2 2 2 2" xfId="7124"/>
    <cellStyle name="Normal 17 5 3 2 2 2 2 2 2" xfId="14635"/>
    <cellStyle name="Normal 17 5 3 2 2 2 2 2 2 2" xfId="30841"/>
    <cellStyle name="Normal 17 5 3 2 2 2 2 2 3" xfId="23330"/>
    <cellStyle name="Normal 17 5 3 2 2 2 2 3" xfId="11035"/>
    <cellStyle name="Normal 17 5 3 2 2 2 2 3 2" xfId="27241"/>
    <cellStyle name="Normal 17 5 3 2 2 2 2 4" xfId="19564"/>
    <cellStyle name="Normal 17 5 3 2 2 2 3" xfId="6279"/>
    <cellStyle name="Normal 17 5 3 2 2 2 3 2" xfId="13791"/>
    <cellStyle name="Normal 17 5 3 2 2 2 3 2 2" xfId="29997"/>
    <cellStyle name="Normal 17 5 3 2 2 2 3 3" xfId="22485"/>
    <cellStyle name="Normal 17 5 3 2 2 2 4" xfId="10191"/>
    <cellStyle name="Normal 17 5 3 2 2 2 4 2" xfId="26397"/>
    <cellStyle name="Normal 17 5 3 2 2 2 5" xfId="18719"/>
    <cellStyle name="Normal 17 5 3 2 2 3" xfId="2917"/>
    <cellStyle name="Normal 17 5 3 2 2 3 2" xfId="6701"/>
    <cellStyle name="Normal 17 5 3 2 2 3 2 2" xfId="14213"/>
    <cellStyle name="Normal 17 5 3 2 2 3 2 2 2" xfId="30419"/>
    <cellStyle name="Normal 17 5 3 2 2 3 2 3" xfId="22907"/>
    <cellStyle name="Normal 17 5 3 2 2 3 3" xfId="10613"/>
    <cellStyle name="Normal 17 5 3 2 2 3 3 2" xfId="26819"/>
    <cellStyle name="Normal 17 5 3 2 2 3 4" xfId="19141"/>
    <cellStyle name="Normal 17 5 3 2 2 4" xfId="3848"/>
    <cellStyle name="Normal 17 5 3 2 2 4 2" xfId="7558"/>
    <cellStyle name="Normal 17 5 3 2 2 4 2 2" xfId="15067"/>
    <cellStyle name="Normal 17 5 3 2 2 4 2 2 2" xfId="31273"/>
    <cellStyle name="Normal 17 5 3 2 2 4 2 3" xfId="23764"/>
    <cellStyle name="Normal 17 5 3 2 2 4 3" xfId="11458"/>
    <cellStyle name="Normal 17 5 3 2 2 4 3 2" xfId="27664"/>
    <cellStyle name="Normal 17 5 3 2 2 4 4" xfId="20059"/>
    <cellStyle name="Normal 17 5 3 2 2 5" xfId="4317"/>
    <cellStyle name="Normal 17 5 3 2 2 5 2" xfId="7987"/>
    <cellStyle name="Normal 17 5 3 2 2 5 2 2" xfId="15494"/>
    <cellStyle name="Normal 17 5 3 2 2 5 2 2 2" xfId="31700"/>
    <cellStyle name="Normal 17 5 3 2 2 5 2 3" xfId="24193"/>
    <cellStyle name="Normal 17 5 3 2 2 5 3" xfId="11880"/>
    <cellStyle name="Normal 17 5 3 2 2 5 3 2" xfId="28086"/>
    <cellStyle name="Normal 17 5 3 2 2 5 4" xfId="20523"/>
    <cellStyle name="Normal 17 5 3 2 2 6" xfId="4742"/>
    <cellStyle name="Normal 17 5 3 2 2 6 2" xfId="8412"/>
    <cellStyle name="Normal 17 5 3 2 2 6 2 2" xfId="15919"/>
    <cellStyle name="Normal 17 5 3 2 2 6 2 2 2" xfId="32125"/>
    <cellStyle name="Normal 17 5 3 2 2 6 2 3" xfId="24618"/>
    <cellStyle name="Normal 17 5 3 2 2 6 3" xfId="12305"/>
    <cellStyle name="Normal 17 5 3 2 2 6 3 2" xfId="28511"/>
    <cellStyle name="Normal 17 5 3 2 2 6 4" xfId="20948"/>
    <cellStyle name="Normal 17 5 3 2 2 7" xfId="5170"/>
    <cellStyle name="Normal 17 5 3 2 2 7 2" xfId="8835"/>
    <cellStyle name="Normal 17 5 3 2 2 7 2 2" xfId="16342"/>
    <cellStyle name="Normal 17 5 3 2 2 7 2 2 2" xfId="32548"/>
    <cellStyle name="Normal 17 5 3 2 2 7 2 3" xfId="25041"/>
    <cellStyle name="Normal 17 5 3 2 2 7 3" xfId="12727"/>
    <cellStyle name="Normal 17 5 3 2 2 7 3 2" xfId="28933"/>
    <cellStyle name="Normal 17 5 3 2 2 7 4" xfId="21376"/>
    <cellStyle name="Normal 17 5 3 2 2 8" xfId="5841"/>
    <cellStyle name="Normal 17 5 3 2 2 8 2" xfId="13356"/>
    <cellStyle name="Normal 17 5 3 2 2 8 2 2" xfId="29562"/>
    <cellStyle name="Normal 17 5 3 2 2 8 3" xfId="22047"/>
    <cellStyle name="Normal 17 5 3 2 2 9" xfId="9768"/>
    <cellStyle name="Normal 17 5 3 2 2 9 2" xfId="25974"/>
    <cellStyle name="Normal 17 5 3 2 3" xfId="2153"/>
    <cellStyle name="Normal 17 5 3 2 3 2" xfId="3066"/>
    <cellStyle name="Normal 17 5 3 2 3 2 2" xfId="6848"/>
    <cellStyle name="Normal 17 5 3 2 3 2 2 2" xfId="14359"/>
    <cellStyle name="Normal 17 5 3 2 3 2 2 2 2" xfId="30565"/>
    <cellStyle name="Normal 17 5 3 2 3 2 2 3" xfId="23054"/>
    <cellStyle name="Normal 17 5 3 2 3 2 3" xfId="10759"/>
    <cellStyle name="Normal 17 5 3 2 3 2 3 2" xfId="26965"/>
    <cellStyle name="Normal 17 5 3 2 3 2 4" xfId="19288"/>
    <cellStyle name="Normal 17 5 3 2 3 3" xfId="5992"/>
    <cellStyle name="Normal 17 5 3 2 3 3 2" xfId="13506"/>
    <cellStyle name="Normal 17 5 3 2 3 3 2 2" xfId="29712"/>
    <cellStyle name="Normal 17 5 3 2 3 3 3" xfId="22198"/>
    <cellStyle name="Normal 17 5 3 2 3 4" xfId="9915"/>
    <cellStyle name="Normal 17 5 3 2 3 4 2" xfId="26121"/>
    <cellStyle name="Normal 17 5 3 2 3 5" xfId="18442"/>
    <cellStyle name="Normal 17 5 3 2 4" xfId="2641"/>
    <cellStyle name="Normal 17 5 3 2 4 2" xfId="6425"/>
    <cellStyle name="Normal 17 5 3 2 4 2 2" xfId="13937"/>
    <cellStyle name="Normal 17 5 3 2 4 2 2 2" xfId="30143"/>
    <cellStyle name="Normal 17 5 3 2 4 2 3" xfId="22631"/>
    <cellStyle name="Normal 17 5 3 2 4 3" xfId="10337"/>
    <cellStyle name="Normal 17 5 3 2 4 3 2" xfId="26543"/>
    <cellStyle name="Normal 17 5 3 2 4 4" xfId="18865"/>
    <cellStyle name="Normal 17 5 3 2 5" xfId="3517"/>
    <cellStyle name="Normal 17 5 3 2 5 2" xfId="7275"/>
    <cellStyle name="Normal 17 5 3 2 5 2 2" xfId="14785"/>
    <cellStyle name="Normal 17 5 3 2 5 2 2 2" xfId="30991"/>
    <cellStyle name="Normal 17 5 3 2 5 2 3" xfId="23481"/>
    <cellStyle name="Normal 17 5 3 2 5 3" xfId="11182"/>
    <cellStyle name="Normal 17 5 3 2 5 3 2" xfId="27388"/>
    <cellStyle name="Normal 17 5 3 2 5 4" xfId="19735"/>
    <cellStyle name="Normal 17 5 3 2 6" xfId="4041"/>
    <cellStyle name="Normal 17 5 3 2 6 2" xfId="7711"/>
    <cellStyle name="Normal 17 5 3 2 6 2 2" xfId="15218"/>
    <cellStyle name="Normal 17 5 3 2 6 2 2 2" xfId="31424"/>
    <cellStyle name="Normal 17 5 3 2 6 2 3" xfId="23917"/>
    <cellStyle name="Normal 17 5 3 2 6 3" xfId="11604"/>
    <cellStyle name="Normal 17 5 3 2 6 3 2" xfId="27810"/>
    <cellStyle name="Normal 17 5 3 2 6 4" xfId="20247"/>
    <cellStyle name="Normal 17 5 3 2 7" xfId="4466"/>
    <cellStyle name="Normal 17 5 3 2 7 2" xfId="8136"/>
    <cellStyle name="Normal 17 5 3 2 7 2 2" xfId="15643"/>
    <cellStyle name="Normal 17 5 3 2 7 2 2 2" xfId="31849"/>
    <cellStyle name="Normal 17 5 3 2 7 2 3" xfId="24342"/>
    <cellStyle name="Normal 17 5 3 2 7 3" xfId="12029"/>
    <cellStyle name="Normal 17 5 3 2 7 3 2" xfId="28235"/>
    <cellStyle name="Normal 17 5 3 2 7 4" xfId="20672"/>
    <cellStyle name="Normal 17 5 3 2 8" xfId="4891"/>
    <cellStyle name="Normal 17 5 3 2 8 2" xfId="8559"/>
    <cellStyle name="Normal 17 5 3 2 8 2 2" xfId="16066"/>
    <cellStyle name="Normal 17 5 3 2 8 2 2 2" xfId="32272"/>
    <cellStyle name="Normal 17 5 3 2 8 2 3" xfId="24765"/>
    <cellStyle name="Normal 17 5 3 2 8 3" xfId="12451"/>
    <cellStyle name="Normal 17 5 3 2 8 3 2" xfId="28657"/>
    <cellStyle name="Normal 17 5 3 2 8 4" xfId="21097"/>
    <cellStyle name="Normal 17 5 3 2 9" xfId="5377"/>
    <cellStyle name="Normal 17 5 3 2 9 2" xfId="12926"/>
    <cellStyle name="Normal 17 5 3 2 9 2 2" xfId="29132"/>
    <cellStyle name="Normal 17 5 3 2 9 3" xfId="21583"/>
    <cellStyle name="Normal 17 5 3 3" xfId="1990"/>
    <cellStyle name="Normal 17 5 3 3 10" xfId="18295"/>
    <cellStyle name="Normal 17 5 3 3 2" xfId="2496"/>
    <cellStyle name="Normal 17 5 3 3 2 2" xfId="3343"/>
    <cellStyle name="Normal 17 5 3 3 2 2 2" xfId="7125"/>
    <cellStyle name="Normal 17 5 3 3 2 2 2 2" xfId="14636"/>
    <cellStyle name="Normal 17 5 3 3 2 2 2 2 2" xfId="30842"/>
    <cellStyle name="Normal 17 5 3 3 2 2 2 3" xfId="23331"/>
    <cellStyle name="Normal 17 5 3 3 2 2 3" xfId="11036"/>
    <cellStyle name="Normal 17 5 3 3 2 2 3 2" xfId="27242"/>
    <cellStyle name="Normal 17 5 3 3 2 2 4" xfId="19565"/>
    <cellStyle name="Normal 17 5 3 3 2 3" xfId="6280"/>
    <cellStyle name="Normal 17 5 3 3 2 3 2" xfId="13792"/>
    <cellStyle name="Normal 17 5 3 3 2 3 2 2" xfId="29998"/>
    <cellStyle name="Normal 17 5 3 3 2 3 3" xfId="22486"/>
    <cellStyle name="Normal 17 5 3 3 2 4" xfId="10192"/>
    <cellStyle name="Normal 17 5 3 3 2 4 2" xfId="26398"/>
    <cellStyle name="Normal 17 5 3 3 2 5" xfId="18720"/>
    <cellStyle name="Normal 17 5 3 3 3" xfId="2918"/>
    <cellStyle name="Normal 17 5 3 3 3 2" xfId="6702"/>
    <cellStyle name="Normal 17 5 3 3 3 2 2" xfId="14214"/>
    <cellStyle name="Normal 17 5 3 3 3 2 2 2" xfId="30420"/>
    <cellStyle name="Normal 17 5 3 3 3 2 3" xfId="22908"/>
    <cellStyle name="Normal 17 5 3 3 3 3" xfId="10614"/>
    <cellStyle name="Normal 17 5 3 3 3 3 2" xfId="26820"/>
    <cellStyle name="Normal 17 5 3 3 3 4" xfId="19142"/>
    <cellStyle name="Normal 17 5 3 3 4" xfId="3849"/>
    <cellStyle name="Normal 17 5 3 3 4 2" xfId="7559"/>
    <cellStyle name="Normal 17 5 3 3 4 2 2" xfId="15068"/>
    <cellStyle name="Normal 17 5 3 3 4 2 2 2" xfId="31274"/>
    <cellStyle name="Normal 17 5 3 3 4 2 3" xfId="23765"/>
    <cellStyle name="Normal 17 5 3 3 4 3" xfId="11459"/>
    <cellStyle name="Normal 17 5 3 3 4 3 2" xfId="27665"/>
    <cellStyle name="Normal 17 5 3 3 4 4" xfId="20060"/>
    <cellStyle name="Normal 17 5 3 3 5" xfId="4318"/>
    <cellStyle name="Normal 17 5 3 3 5 2" xfId="7988"/>
    <cellStyle name="Normal 17 5 3 3 5 2 2" xfId="15495"/>
    <cellStyle name="Normal 17 5 3 3 5 2 2 2" xfId="31701"/>
    <cellStyle name="Normal 17 5 3 3 5 2 3" xfId="24194"/>
    <cellStyle name="Normal 17 5 3 3 5 3" xfId="11881"/>
    <cellStyle name="Normal 17 5 3 3 5 3 2" xfId="28087"/>
    <cellStyle name="Normal 17 5 3 3 5 4" xfId="20524"/>
    <cellStyle name="Normal 17 5 3 3 6" xfId="4743"/>
    <cellStyle name="Normal 17 5 3 3 6 2" xfId="8413"/>
    <cellStyle name="Normal 17 5 3 3 6 2 2" xfId="15920"/>
    <cellStyle name="Normal 17 5 3 3 6 2 2 2" xfId="32126"/>
    <cellStyle name="Normal 17 5 3 3 6 2 3" xfId="24619"/>
    <cellStyle name="Normal 17 5 3 3 6 3" xfId="12306"/>
    <cellStyle name="Normal 17 5 3 3 6 3 2" xfId="28512"/>
    <cellStyle name="Normal 17 5 3 3 6 4" xfId="20949"/>
    <cellStyle name="Normal 17 5 3 3 7" xfId="5171"/>
    <cellStyle name="Normal 17 5 3 3 7 2" xfId="8836"/>
    <cellStyle name="Normal 17 5 3 3 7 2 2" xfId="16343"/>
    <cellStyle name="Normal 17 5 3 3 7 2 2 2" xfId="32549"/>
    <cellStyle name="Normal 17 5 3 3 7 2 3" xfId="25042"/>
    <cellStyle name="Normal 17 5 3 3 7 3" xfId="12728"/>
    <cellStyle name="Normal 17 5 3 3 7 3 2" xfId="28934"/>
    <cellStyle name="Normal 17 5 3 3 7 4" xfId="21377"/>
    <cellStyle name="Normal 17 5 3 3 8" xfId="5842"/>
    <cellStyle name="Normal 17 5 3 3 8 2" xfId="13357"/>
    <cellStyle name="Normal 17 5 3 3 8 2 2" xfId="29563"/>
    <cellStyle name="Normal 17 5 3 3 8 3" xfId="22048"/>
    <cellStyle name="Normal 17 5 3 3 9" xfId="9769"/>
    <cellStyle name="Normal 17 5 3 3 9 2" xfId="25975"/>
    <cellStyle name="Normal 17 5 3 4" xfId="2086"/>
    <cellStyle name="Normal 17 5 3 4 2" xfId="2999"/>
    <cellStyle name="Normal 17 5 3 4 2 2" xfId="6781"/>
    <cellStyle name="Normal 17 5 3 4 2 2 2" xfId="14292"/>
    <cellStyle name="Normal 17 5 3 4 2 2 2 2" xfId="30498"/>
    <cellStyle name="Normal 17 5 3 4 2 2 3" xfId="22987"/>
    <cellStyle name="Normal 17 5 3 4 2 3" xfId="10692"/>
    <cellStyle name="Normal 17 5 3 4 2 3 2" xfId="26898"/>
    <cellStyle name="Normal 17 5 3 4 2 4" xfId="19221"/>
    <cellStyle name="Normal 17 5 3 4 3" xfId="5925"/>
    <cellStyle name="Normal 17 5 3 4 3 2" xfId="13439"/>
    <cellStyle name="Normal 17 5 3 4 3 2 2" xfId="29645"/>
    <cellStyle name="Normal 17 5 3 4 3 3" xfId="22131"/>
    <cellStyle name="Normal 17 5 3 4 4" xfId="9848"/>
    <cellStyle name="Normal 17 5 3 4 4 2" xfId="26054"/>
    <cellStyle name="Normal 17 5 3 4 5" xfId="18375"/>
    <cellStyle name="Normal 17 5 3 5" xfId="2574"/>
    <cellStyle name="Normal 17 5 3 5 2" xfId="6358"/>
    <cellStyle name="Normal 17 5 3 5 2 2" xfId="13870"/>
    <cellStyle name="Normal 17 5 3 5 2 2 2" xfId="30076"/>
    <cellStyle name="Normal 17 5 3 5 2 3" xfId="22564"/>
    <cellStyle name="Normal 17 5 3 5 3" xfId="10270"/>
    <cellStyle name="Normal 17 5 3 5 3 2" xfId="26476"/>
    <cellStyle name="Normal 17 5 3 5 4" xfId="18798"/>
    <cellStyle name="Normal 17 5 3 6" xfId="3450"/>
    <cellStyle name="Normal 17 5 3 6 2" xfId="7208"/>
    <cellStyle name="Normal 17 5 3 6 2 2" xfId="14718"/>
    <cellStyle name="Normal 17 5 3 6 2 2 2" xfId="30924"/>
    <cellStyle name="Normal 17 5 3 6 2 3" xfId="23414"/>
    <cellStyle name="Normal 17 5 3 6 3" xfId="11115"/>
    <cellStyle name="Normal 17 5 3 6 3 2" xfId="27321"/>
    <cellStyle name="Normal 17 5 3 6 4" xfId="19668"/>
    <cellStyle name="Normal 17 5 3 7" xfId="3974"/>
    <cellStyle name="Normal 17 5 3 7 2" xfId="7644"/>
    <cellStyle name="Normal 17 5 3 7 2 2" xfId="15151"/>
    <cellStyle name="Normal 17 5 3 7 2 2 2" xfId="31357"/>
    <cellStyle name="Normal 17 5 3 7 2 3" xfId="23850"/>
    <cellStyle name="Normal 17 5 3 7 3" xfId="11537"/>
    <cellStyle name="Normal 17 5 3 7 3 2" xfId="27743"/>
    <cellStyle name="Normal 17 5 3 7 4" xfId="20180"/>
    <cellStyle name="Normal 17 5 3 8" xfId="4399"/>
    <cellStyle name="Normal 17 5 3 8 2" xfId="8069"/>
    <cellStyle name="Normal 17 5 3 8 2 2" xfId="15576"/>
    <cellStyle name="Normal 17 5 3 8 2 2 2" xfId="31782"/>
    <cellStyle name="Normal 17 5 3 8 2 3" xfId="24275"/>
    <cellStyle name="Normal 17 5 3 8 3" xfId="11962"/>
    <cellStyle name="Normal 17 5 3 8 3 2" xfId="28168"/>
    <cellStyle name="Normal 17 5 3 8 4" xfId="20605"/>
    <cellStyle name="Normal 17 5 3 9" xfId="4823"/>
    <cellStyle name="Normal 17 5 3 9 2" xfId="8492"/>
    <cellStyle name="Normal 17 5 3 9 2 2" xfId="15999"/>
    <cellStyle name="Normal 17 5 3 9 2 2 2" xfId="32205"/>
    <cellStyle name="Normal 17 5 3 9 2 3" xfId="24698"/>
    <cellStyle name="Normal 17 5 3 9 3" xfId="12384"/>
    <cellStyle name="Normal 17 5 3 9 3 2" xfId="28590"/>
    <cellStyle name="Normal 17 5 3 9 4" xfId="21029"/>
    <cellStyle name="Normal 17 5 4" xfId="538"/>
    <cellStyle name="Normal 17 5 4 10" xfId="9448"/>
    <cellStyle name="Normal 17 5 4 10 2" xfId="25654"/>
    <cellStyle name="Normal 17 5 4 11" xfId="17966"/>
    <cellStyle name="Normal 17 5 4 2" xfId="1991"/>
    <cellStyle name="Normal 17 5 4 2 10" xfId="18296"/>
    <cellStyle name="Normal 17 5 4 2 2" xfId="2497"/>
    <cellStyle name="Normal 17 5 4 2 2 2" xfId="3344"/>
    <cellStyle name="Normal 17 5 4 2 2 2 2" xfId="7126"/>
    <cellStyle name="Normal 17 5 4 2 2 2 2 2" xfId="14637"/>
    <cellStyle name="Normal 17 5 4 2 2 2 2 2 2" xfId="30843"/>
    <cellStyle name="Normal 17 5 4 2 2 2 2 3" xfId="23332"/>
    <cellStyle name="Normal 17 5 4 2 2 2 3" xfId="11037"/>
    <cellStyle name="Normal 17 5 4 2 2 2 3 2" xfId="27243"/>
    <cellStyle name="Normal 17 5 4 2 2 2 4" xfId="19566"/>
    <cellStyle name="Normal 17 5 4 2 2 3" xfId="6281"/>
    <cellStyle name="Normal 17 5 4 2 2 3 2" xfId="13793"/>
    <cellStyle name="Normal 17 5 4 2 2 3 2 2" xfId="29999"/>
    <cellStyle name="Normal 17 5 4 2 2 3 3" xfId="22487"/>
    <cellStyle name="Normal 17 5 4 2 2 4" xfId="10193"/>
    <cellStyle name="Normal 17 5 4 2 2 4 2" xfId="26399"/>
    <cellStyle name="Normal 17 5 4 2 2 5" xfId="18721"/>
    <cellStyle name="Normal 17 5 4 2 3" xfId="2919"/>
    <cellStyle name="Normal 17 5 4 2 3 2" xfId="6703"/>
    <cellStyle name="Normal 17 5 4 2 3 2 2" xfId="14215"/>
    <cellStyle name="Normal 17 5 4 2 3 2 2 2" xfId="30421"/>
    <cellStyle name="Normal 17 5 4 2 3 2 3" xfId="22909"/>
    <cellStyle name="Normal 17 5 4 2 3 3" xfId="10615"/>
    <cellStyle name="Normal 17 5 4 2 3 3 2" xfId="26821"/>
    <cellStyle name="Normal 17 5 4 2 3 4" xfId="19143"/>
    <cellStyle name="Normal 17 5 4 2 4" xfId="3850"/>
    <cellStyle name="Normal 17 5 4 2 4 2" xfId="7560"/>
    <cellStyle name="Normal 17 5 4 2 4 2 2" xfId="15069"/>
    <cellStyle name="Normal 17 5 4 2 4 2 2 2" xfId="31275"/>
    <cellStyle name="Normal 17 5 4 2 4 2 3" xfId="23766"/>
    <cellStyle name="Normal 17 5 4 2 4 3" xfId="11460"/>
    <cellStyle name="Normal 17 5 4 2 4 3 2" xfId="27666"/>
    <cellStyle name="Normal 17 5 4 2 4 4" xfId="20061"/>
    <cellStyle name="Normal 17 5 4 2 5" xfId="4319"/>
    <cellStyle name="Normal 17 5 4 2 5 2" xfId="7989"/>
    <cellStyle name="Normal 17 5 4 2 5 2 2" xfId="15496"/>
    <cellStyle name="Normal 17 5 4 2 5 2 2 2" xfId="31702"/>
    <cellStyle name="Normal 17 5 4 2 5 2 3" xfId="24195"/>
    <cellStyle name="Normal 17 5 4 2 5 3" xfId="11882"/>
    <cellStyle name="Normal 17 5 4 2 5 3 2" xfId="28088"/>
    <cellStyle name="Normal 17 5 4 2 5 4" xfId="20525"/>
    <cellStyle name="Normal 17 5 4 2 6" xfId="4744"/>
    <cellStyle name="Normal 17 5 4 2 6 2" xfId="8414"/>
    <cellStyle name="Normal 17 5 4 2 6 2 2" xfId="15921"/>
    <cellStyle name="Normal 17 5 4 2 6 2 2 2" xfId="32127"/>
    <cellStyle name="Normal 17 5 4 2 6 2 3" xfId="24620"/>
    <cellStyle name="Normal 17 5 4 2 6 3" xfId="12307"/>
    <cellStyle name="Normal 17 5 4 2 6 3 2" xfId="28513"/>
    <cellStyle name="Normal 17 5 4 2 6 4" xfId="20950"/>
    <cellStyle name="Normal 17 5 4 2 7" xfId="5172"/>
    <cellStyle name="Normal 17 5 4 2 7 2" xfId="8837"/>
    <cellStyle name="Normal 17 5 4 2 7 2 2" xfId="16344"/>
    <cellStyle name="Normal 17 5 4 2 7 2 2 2" xfId="32550"/>
    <cellStyle name="Normal 17 5 4 2 7 2 3" xfId="25043"/>
    <cellStyle name="Normal 17 5 4 2 7 3" xfId="12729"/>
    <cellStyle name="Normal 17 5 4 2 7 3 2" xfId="28935"/>
    <cellStyle name="Normal 17 5 4 2 7 4" xfId="21378"/>
    <cellStyle name="Normal 17 5 4 2 8" xfId="5843"/>
    <cellStyle name="Normal 17 5 4 2 8 2" xfId="13358"/>
    <cellStyle name="Normal 17 5 4 2 8 2 2" xfId="29564"/>
    <cellStyle name="Normal 17 5 4 2 8 3" xfId="22049"/>
    <cellStyle name="Normal 17 5 4 2 9" xfId="9770"/>
    <cellStyle name="Normal 17 5 4 2 9 2" xfId="25976"/>
    <cellStyle name="Normal 17 5 4 3" xfId="2109"/>
    <cellStyle name="Normal 17 5 4 3 2" xfId="3022"/>
    <cellStyle name="Normal 17 5 4 3 2 2" xfId="6804"/>
    <cellStyle name="Normal 17 5 4 3 2 2 2" xfId="14315"/>
    <cellStyle name="Normal 17 5 4 3 2 2 2 2" xfId="30521"/>
    <cellStyle name="Normal 17 5 4 3 2 2 3" xfId="23010"/>
    <cellStyle name="Normal 17 5 4 3 2 3" xfId="10715"/>
    <cellStyle name="Normal 17 5 4 3 2 3 2" xfId="26921"/>
    <cellStyle name="Normal 17 5 4 3 2 4" xfId="19244"/>
    <cellStyle name="Normal 17 5 4 3 3" xfId="5948"/>
    <cellStyle name="Normal 17 5 4 3 3 2" xfId="13462"/>
    <cellStyle name="Normal 17 5 4 3 3 2 2" xfId="29668"/>
    <cellStyle name="Normal 17 5 4 3 3 3" xfId="22154"/>
    <cellStyle name="Normal 17 5 4 3 4" xfId="9871"/>
    <cellStyle name="Normal 17 5 4 3 4 2" xfId="26077"/>
    <cellStyle name="Normal 17 5 4 3 5" xfId="18398"/>
    <cellStyle name="Normal 17 5 4 4" xfId="2597"/>
    <cellStyle name="Normal 17 5 4 4 2" xfId="6381"/>
    <cellStyle name="Normal 17 5 4 4 2 2" xfId="13893"/>
    <cellStyle name="Normal 17 5 4 4 2 2 2" xfId="30099"/>
    <cellStyle name="Normal 17 5 4 4 2 3" xfId="22587"/>
    <cellStyle name="Normal 17 5 4 4 3" xfId="10293"/>
    <cellStyle name="Normal 17 5 4 4 3 2" xfId="26499"/>
    <cellStyle name="Normal 17 5 4 4 4" xfId="18821"/>
    <cellStyle name="Normal 17 5 4 5" xfId="3473"/>
    <cellStyle name="Normal 17 5 4 5 2" xfId="7231"/>
    <cellStyle name="Normal 17 5 4 5 2 2" xfId="14741"/>
    <cellStyle name="Normal 17 5 4 5 2 2 2" xfId="30947"/>
    <cellStyle name="Normal 17 5 4 5 2 3" xfId="23437"/>
    <cellStyle name="Normal 17 5 4 5 3" xfId="11138"/>
    <cellStyle name="Normal 17 5 4 5 3 2" xfId="27344"/>
    <cellStyle name="Normal 17 5 4 5 4" xfId="19691"/>
    <cellStyle name="Normal 17 5 4 6" xfId="3997"/>
    <cellStyle name="Normal 17 5 4 6 2" xfId="7667"/>
    <cellStyle name="Normal 17 5 4 6 2 2" xfId="15174"/>
    <cellStyle name="Normal 17 5 4 6 2 2 2" xfId="31380"/>
    <cellStyle name="Normal 17 5 4 6 2 3" xfId="23873"/>
    <cellStyle name="Normal 17 5 4 6 3" xfId="11560"/>
    <cellStyle name="Normal 17 5 4 6 3 2" xfId="27766"/>
    <cellStyle name="Normal 17 5 4 6 4" xfId="20203"/>
    <cellStyle name="Normal 17 5 4 7" xfId="4422"/>
    <cellStyle name="Normal 17 5 4 7 2" xfId="8092"/>
    <cellStyle name="Normal 17 5 4 7 2 2" xfId="15599"/>
    <cellStyle name="Normal 17 5 4 7 2 2 2" xfId="31805"/>
    <cellStyle name="Normal 17 5 4 7 2 3" xfId="24298"/>
    <cellStyle name="Normal 17 5 4 7 3" xfId="11985"/>
    <cellStyle name="Normal 17 5 4 7 3 2" xfId="28191"/>
    <cellStyle name="Normal 17 5 4 7 4" xfId="20628"/>
    <cellStyle name="Normal 17 5 4 8" xfId="4847"/>
    <cellStyle name="Normal 17 5 4 8 2" xfId="8515"/>
    <cellStyle name="Normal 17 5 4 8 2 2" xfId="16022"/>
    <cellStyle name="Normal 17 5 4 8 2 2 2" xfId="32228"/>
    <cellStyle name="Normal 17 5 4 8 2 3" xfId="24721"/>
    <cellStyle name="Normal 17 5 4 8 3" xfId="12407"/>
    <cellStyle name="Normal 17 5 4 8 3 2" xfId="28613"/>
    <cellStyle name="Normal 17 5 4 8 4" xfId="21053"/>
    <cellStyle name="Normal 17 5 4 9" xfId="5333"/>
    <cellStyle name="Normal 17 5 4 9 2" xfId="12882"/>
    <cellStyle name="Normal 17 5 4 9 2 2" xfId="29088"/>
    <cellStyle name="Normal 17 5 4 9 3" xfId="21539"/>
    <cellStyle name="Normal 17 5 5" xfId="1992"/>
    <cellStyle name="Normal 17 5 5 10" xfId="18297"/>
    <cellStyle name="Normal 17 5 5 2" xfId="2498"/>
    <cellStyle name="Normal 17 5 5 2 2" xfId="3345"/>
    <cellStyle name="Normal 17 5 5 2 2 2" xfId="7127"/>
    <cellStyle name="Normal 17 5 5 2 2 2 2" xfId="14638"/>
    <cellStyle name="Normal 17 5 5 2 2 2 2 2" xfId="30844"/>
    <cellStyle name="Normal 17 5 5 2 2 2 3" xfId="23333"/>
    <cellStyle name="Normal 17 5 5 2 2 3" xfId="11038"/>
    <cellStyle name="Normal 17 5 5 2 2 3 2" xfId="27244"/>
    <cellStyle name="Normal 17 5 5 2 2 4" xfId="19567"/>
    <cellStyle name="Normal 17 5 5 2 3" xfId="6282"/>
    <cellStyle name="Normal 17 5 5 2 3 2" xfId="13794"/>
    <cellStyle name="Normal 17 5 5 2 3 2 2" xfId="30000"/>
    <cellStyle name="Normal 17 5 5 2 3 3" xfId="22488"/>
    <cellStyle name="Normal 17 5 5 2 4" xfId="10194"/>
    <cellStyle name="Normal 17 5 5 2 4 2" xfId="26400"/>
    <cellStyle name="Normal 17 5 5 2 5" xfId="18722"/>
    <cellStyle name="Normal 17 5 5 3" xfId="2920"/>
    <cellStyle name="Normal 17 5 5 3 2" xfId="6704"/>
    <cellStyle name="Normal 17 5 5 3 2 2" xfId="14216"/>
    <cellStyle name="Normal 17 5 5 3 2 2 2" xfId="30422"/>
    <cellStyle name="Normal 17 5 5 3 2 3" xfId="22910"/>
    <cellStyle name="Normal 17 5 5 3 3" xfId="10616"/>
    <cellStyle name="Normal 17 5 5 3 3 2" xfId="26822"/>
    <cellStyle name="Normal 17 5 5 3 4" xfId="19144"/>
    <cellStyle name="Normal 17 5 5 4" xfId="3851"/>
    <cellStyle name="Normal 17 5 5 4 2" xfId="7561"/>
    <cellStyle name="Normal 17 5 5 4 2 2" xfId="15070"/>
    <cellStyle name="Normal 17 5 5 4 2 2 2" xfId="31276"/>
    <cellStyle name="Normal 17 5 5 4 2 3" xfId="23767"/>
    <cellStyle name="Normal 17 5 5 4 3" xfId="11461"/>
    <cellStyle name="Normal 17 5 5 4 3 2" xfId="27667"/>
    <cellStyle name="Normal 17 5 5 4 4" xfId="20062"/>
    <cellStyle name="Normal 17 5 5 5" xfId="4320"/>
    <cellStyle name="Normal 17 5 5 5 2" xfId="7990"/>
    <cellStyle name="Normal 17 5 5 5 2 2" xfId="15497"/>
    <cellStyle name="Normal 17 5 5 5 2 2 2" xfId="31703"/>
    <cellStyle name="Normal 17 5 5 5 2 3" xfId="24196"/>
    <cellStyle name="Normal 17 5 5 5 3" xfId="11883"/>
    <cellStyle name="Normal 17 5 5 5 3 2" xfId="28089"/>
    <cellStyle name="Normal 17 5 5 5 4" xfId="20526"/>
    <cellStyle name="Normal 17 5 5 6" xfId="4745"/>
    <cellStyle name="Normal 17 5 5 6 2" xfId="8415"/>
    <cellStyle name="Normal 17 5 5 6 2 2" xfId="15922"/>
    <cellStyle name="Normal 17 5 5 6 2 2 2" xfId="32128"/>
    <cellStyle name="Normal 17 5 5 6 2 3" xfId="24621"/>
    <cellStyle name="Normal 17 5 5 6 3" xfId="12308"/>
    <cellStyle name="Normal 17 5 5 6 3 2" xfId="28514"/>
    <cellStyle name="Normal 17 5 5 6 4" xfId="20951"/>
    <cellStyle name="Normal 17 5 5 7" xfId="5173"/>
    <cellStyle name="Normal 17 5 5 7 2" xfId="8838"/>
    <cellStyle name="Normal 17 5 5 7 2 2" xfId="16345"/>
    <cellStyle name="Normal 17 5 5 7 2 2 2" xfId="32551"/>
    <cellStyle name="Normal 17 5 5 7 2 3" xfId="25044"/>
    <cellStyle name="Normal 17 5 5 7 3" xfId="12730"/>
    <cellStyle name="Normal 17 5 5 7 3 2" xfId="28936"/>
    <cellStyle name="Normal 17 5 5 7 4" xfId="21379"/>
    <cellStyle name="Normal 17 5 5 8" xfId="5844"/>
    <cellStyle name="Normal 17 5 5 8 2" xfId="13359"/>
    <cellStyle name="Normal 17 5 5 8 2 2" xfId="29565"/>
    <cellStyle name="Normal 17 5 5 8 3" xfId="22050"/>
    <cellStyle name="Normal 17 5 5 9" xfId="9771"/>
    <cellStyle name="Normal 17 5 5 9 2" xfId="25977"/>
    <cellStyle name="Normal 17 5 6" xfId="2042"/>
    <cellStyle name="Normal 17 5 6 2" xfId="2955"/>
    <cellStyle name="Normal 17 5 6 2 2" xfId="6737"/>
    <cellStyle name="Normal 17 5 6 2 2 2" xfId="14248"/>
    <cellStyle name="Normal 17 5 6 2 2 2 2" xfId="30454"/>
    <cellStyle name="Normal 17 5 6 2 2 3" xfId="22943"/>
    <cellStyle name="Normal 17 5 6 2 3" xfId="10648"/>
    <cellStyle name="Normal 17 5 6 2 3 2" xfId="26854"/>
    <cellStyle name="Normal 17 5 6 2 4" xfId="19177"/>
    <cellStyle name="Normal 17 5 6 3" xfId="5881"/>
    <cellStyle name="Normal 17 5 6 3 2" xfId="13395"/>
    <cellStyle name="Normal 17 5 6 3 2 2" xfId="29601"/>
    <cellStyle name="Normal 17 5 6 3 3" xfId="22087"/>
    <cellStyle name="Normal 17 5 6 4" xfId="9804"/>
    <cellStyle name="Normal 17 5 6 4 2" xfId="26010"/>
    <cellStyle name="Normal 17 5 6 5" xfId="18331"/>
    <cellStyle name="Normal 17 5 7" xfId="2530"/>
    <cellStyle name="Normal 17 5 7 2" xfId="6314"/>
    <cellStyle name="Normal 17 5 7 2 2" xfId="13826"/>
    <cellStyle name="Normal 17 5 7 2 2 2" xfId="30032"/>
    <cellStyle name="Normal 17 5 7 2 3" xfId="22520"/>
    <cellStyle name="Normal 17 5 7 3" xfId="10226"/>
    <cellStyle name="Normal 17 5 7 3 2" xfId="26432"/>
    <cellStyle name="Normal 17 5 7 4" xfId="18754"/>
    <cellStyle name="Normal 17 5 8" xfId="3403"/>
    <cellStyle name="Normal 17 5 8 2" xfId="7164"/>
    <cellStyle name="Normal 17 5 8 2 2" xfId="14674"/>
    <cellStyle name="Normal 17 5 8 2 2 2" xfId="30880"/>
    <cellStyle name="Normal 17 5 8 2 3" xfId="23370"/>
    <cellStyle name="Normal 17 5 8 3" xfId="11071"/>
    <cellStyle name="Normal 17 5 8 3 2" xfId="27277"/>
    <cellStyle name="Normal 17 5 8 4" xfId="19621"/>
    <cellStyle name="Normal 17 5 9" xfId="3930"/>
    <cellStyle name="Normal 17 5 9 2" xfId="7600"/>
    <cellStyle name="Normal 17 5 9 2 2" xfId="15107"/>
    <cellStyle name="Normal 17 5 9 2 2 2" xfId="31313"/>
    <cellStyle name="Normal 17 5 9 2 3" xfId="23806"/>
    <cellStyle name="Normal 17 5 9 3" xfId="11493"/>
    <cellStyle name="Normal 17 5 9 3 2" xfId="27699"/>
    <cellStyle name="Normal 17 5 9 4" xfId="20136"/>
    <cellStyle name="Normal 17 6" xfId="481"/>
    <cellStyle name="Normal 17 6 10" xfId="4369"/>
    <cellStyle name="Normal 17 6 10 2" xfId="8039"/>
    <cellStyle name="Normal 17 6 10 2 2" xfId="15546"/>
    <cellStyle name="Normal 17 6 10 2 2 2" xfId="31752"/>
    <cellStyle name="Normal 17 6 10 2 3" xfId="24245"/>
    <cellStyle name="Normal 17 6 10 3" xfId="11932"/>
    <cellStyle name="Normal 17 6 10 3 2" xfId="28138"/>
    <cellStyle name="Normal 17 6 10 4" xfId="20575"/>
    <cellStyle name="Normal 17 6 11" xfId="4793"/>
    <cellStyle name="Normal 17 6 11 2" xfId="8462"/>
    <cellStyle name="Normal 17 6 11 2 2" xfId="15969"/>
    <cellStyle name="Normal 17 6 11 2 2 2" xfId="32175"/>
    <cellStyle name="Normal 17 6 11 2 3" xfId="24668"/>
    <cellStyle name="Normal 17 6 11 3" xfId="12354"/>
    <cellStyle name="Normal 17 6 11 3 2" xfId="28560"/>
    <cellStyle name="Normal 17 6 11 4" xfId="20999"/>
    <cellStyle name="Normal 17 6 12" xfId="5280"/>
    <cellStyle name="Normal 17 6 12 2" xfId="12829"/>
    <cellStyle name="Normal 17 6 12 2 2" xfId="29035"/>
    <cellStyle name="Normal 17 6 12 3" xfId="21486"/>
    <cellStyle name="Normal 17 6 13" xfId="9395"/>
    <cellStyle name="Normal 17 6 13 2" xfId="25601"/>
    <cellStyle name="Normal 17 6 14" xfId="17912"/>
    <cellStyle name="Normal 17 6 2" xfId="503"/>
    <cellStyle name="Normal 17 6 2 10" xfId="5302"/>
    <cellStyle name="Normal 17 6 2 10 2" xfId="12851"/>
    <cellStyle name="Normal 17 6 2 10 2 2" xfId="29057"/>
    <cellStyle name="Normal 17 6 2 10 3" xfId="21508"/>
    <cellStyle name="Normal 17 6 2 11" xfId="9417"/>
    <cellStyle name="Normal 17 6 2 11 2" xfId="25623"/>
    <cellStyle name="Normal 17 6 2 12" xfId="17934"/>
    <cellStyle name="Normal 17 6 2 2" xfId="574"/>
    <cellStyle name="Normal 17 6 2 2 10" xfId="9484"/>
    <cellStyle name="Normal 17 6 2 2 10 2" xfId="25690"/>
    <cellStyle name="Normal 17 6 2 2 11" xfId="18002"/>
    <cellStyle name="Normal 17 6 2 2 2" xfId="1993"/>
    <cellStyle name="Normal 17 6 2 2 2 10" xfId="18298"/>
    <cellStyle name="Normal 17 6 2 2 2 2" xfId="2499"/>
    <cellStyle name="Normal 17 6 2 2 2 2 2" xfId="3346"/>
    <cellStyle name="Normal 17 6 2 2 2 2 2 2" xfId="7128"/>
    <cellStyle name="Normal 17 6 2 2 2 2 2 2 2" xfId="14639"/>
    <cellStyle name="Normal 17 6 2 2 2 2 2 2 2 2" xfId="30845"/>
    <cellStyle name="Normal 17 6 2 2 2 2 2 2 3" xfId="23334"/>
    <cellStyle name="Normal 17 6 2 2 2 2 2 3" xfId="11039"/>
    <cellStyle name="Normal 17 6 2 2 2 2 2 3 2" xfId="27245"/>
    <cellStyle name="Normal 17 6 2 2 2 2 2 4" xfId="19568"/>
    <cellStyle name="Normal 17 6 2 2 2 2 3" xfId="6283"/>
    <cellStyle name="Normal 17 6 2 2 2 2 3 2" xfId="13795"/>
    <cellStyle name="Normal 17 6 2 2 2 2 3 2 2" xfId="30001"/>
    <cellStyle name="Normal 17 6 2 2 2 2 3 3" xfId="22489"/>
    <cellStyle name="Normal 17 6 2 2 2 2 4" xfId="10195"/>
    <cellStyle name="Normal 17 6 2 2 2 2 4 2" xfId="26401"/>
    <cellStyle name="Normal 17 6 2 2 2 2 5" xfId="18723"/>
    <cellStyle name="Normal 17 6 2 2 2 3" xfId="2921"/>
    <cellStyle name="Normal 17 6 2 2 2 3 2" xfId="6705"/>
    <cellStyle name="Normal 17 6 2 2 2 3 2 2" xfId="14217"/>
    <cellStyle name="Normal 17 6 2 2 2 3 2 2 2" xfId="30423"/>
    <cellStyle name="Normal 17 6 2 2 2 3 2 3" xfId="22911"/>
    <cellStyle name="Normal 17 6 2 2 2 3 3" xfId="10617"/>
    <cellStyle name="Normal 17 6 2 2 2 3 3 2" xfId="26823"/>
    <cellStyle name="Normal 17 6 2 2 2 3 4" xfId="19145"/>
    <cellStyle name="Normal 17 6 2 2 2 4" xfId="3852"/>
    <cellStyle name="Normal 17 6 2 2 2 4 2" xfId="7562"/>
    <cellStyle name="Normal 17 6 2 2 2 4 2 2" xfId="15071"/>
    <cellStyle name="Normal 17 6 2 2 2 4 2 2 2" xfId="31277"/>
    <cellStyle name="Normal 17 6 2 2 2 4 2 3" xfId="23768"/>
    <cellStyle name="Normal 17 6 2 2 2 4 3" xfId="11462"/>
    <cellStyle name="Normal 17 6 2 2 2 4 3 2" xfId="27668"/>
    <cellStyle name="Normal 17 6 2 2 2 4 4" xfId="20063"/>
    <cellStyle name="Normal 17 6 2 2 2 5" xfId="4321"/>
    <cellStyle name="Normal 17 6 2 2 2 5 2" xfId="7991"/>
    <cellStyle name="Normal 17 6 2 2 2 5 2 2" xfId="15498"/>
    <cellStyle name="Normal 17 6 2 2 2 5 2 2 2" xfId="31704"/>
    <cellStyle name="Normal 17 6 2 2 2 5 2 3" xfId="24197"/>
    <cellStyle name="Normal 17 6 2 2 2 5 3" xfId="11884"/>
    <cellStyle name="Normal 17 6 2 2 2 5 3 2" xfId="28090"/>
    <cellStyle name="Normal 17 6 2 2 2 5 4" xfId="20527"/>
    <cellStyle name="Normal 17 6 2 2 2 6" xfId="4746"/>
    <cellStyle name="Normal 17 6 2 2 2 6 2" xfId="8416"/>
    <cellStyle name="Normal 17 6 2 2 2 6 2 2" xfId="15923"/>
    <cellStyle name="Normal 17 6 2 2 2 6 2 2 2" xfId="32129"/>
    <cellStyle name="Normal 17 6 2 2 2 6 2 3" xfId="24622"/>
    <cellStyle name="Normal 17 6 2 2 2 6 3" xfId="12309"/>
    <cellStyle name="Normal 17 6 2 2 2 6 3 2" xfId="28515"/>
    <cellStyle name="Normal 17 6 2 2 2 6 4" xfId="20952"/>
    <cellStyle name="Normal 17 6 2 2 2 7" xfId="5174"/>
    <cellStyle name="Normal 17 6 2 2 2 7 2" xfId="8839"/>
    <cellStyle name="Normal 17 6 2 2 2 7 2 2" xfId="16346"/>
    <cellStyle name="Normal 17 6 2 2 2 7 2 2 2" xfId="32552"/>
    <cellStyle name="Normal 17 6 2 2 2 7 2 3" xfId="25045"/>
    <cellStyle name="Normal 17 6 2 2 2 7 3" xfId="12731"/>
    <cellStyle name="Normal 17 6 2 2 2 7 3 2" xfId="28937"/>
    <cellStyle name="Normal 17 6 2 2 2 7 4" xfId="21380"/>
    <cellStyle name="Normal 17 6 2 2 2 8" xfId="5845"/>
    <cellStyle name="Normal 17 6 2 2 2 8 2" xfId="13360"/>
    <cellStyle name="Normal 17 6 2 2 2 8 2 2" xfId="29566"/>
    <cellStyle name="Normal 17 6 2 2 2 8 3" xfId="22051"/>
    <cellStyle name="Normal 17 6 2 2 2 9" xfId="9772"/>
    <cellStyle name="Normal 17 6 2 2 2 9 2" xfId="25978"/>
    <cellStyle name="Normal 17 6 2 2 3" xfId="2145"/>
    <cellStyle name="Normal 17 6 2 2 3 2" xfId="3058"/>
    <cellStyle name="Normal 17 6 2 2 3 2 2" xfId="6840"/>
    <cellStyle name="Normal 17 6 2 2 3 2 2 2" xfId="14351"/>
    <cellStyle name="Normal 17 6 2 2 3 2 2 2 2" xfId="30557"/>
    <cellStyle name="Normal 17 6 2 2 3 2 2 3" xfId="23046"/>
    <cellStyle name="Normal 17 6 2 2 3 2 3" xfId="10751"/>
    <cellStyle name="Normal 17 6 2 2 3 2 3 2" xfId="26957"/>
    <cellStyle name="Normal 17 6 2 2 3 2 4" xfId="19280"/>
    <cellStyle name="Normal 17 6 2 2 3 3" xfId="5984"/>
    <cellStyle name="Normal 17 6 2 2 3 3 2" xfId="13498"/>
    <cellStyle name="Normal 17 6 2 2 3 3 2 2" xfId="29704"/>
    <cellStyle name="Normal 17 6 2 2 3 3 3" xfId="22190"/>
    <cellStyle name="Normal 17 6 2 2 3 4" xfId="9907"/>
    <cellStyle name="Normal 17 6 2 2 3 4 2" xfId="26113"/>
    <cellStyle name="Normal 17 6 2 2 3 5" xfId="18434"/>
    <cellStyle name="Normal 17 6 2 2 4" xfId="2633"/>
    <cellStyle name="Normal 17 6 2 2 4 2" xfId="6417"/>
    <cellStyle name="Normal 17 6 2 2 4 2 2" xfId="13929"/>
    <cellStyle name="Normal 17 6 2 2 4 2 2 2" xfId="30135"/>
    <cellStyle name="Normal 17 6 2 2 4 2 3" xfId="22623"/>
    <cellStyle name="Normal 17 6 2 2 4 3" xfId="10329"/>
    <cellStyle name="Normal 17 6 2 2 4 3 2" xfId="26535"/>
    <cellStyle name="Normal 17 6 2 2 4 4" xfId="18857"/>
    <cellStyle name="Normal 17 6 2 2 5" xfId="3509"/>
    <cellStyle name="Normal 17 6 2 2 5 2" xfId="7267"/>
    <cellStyle name="Normal 17 6 2 2 5 2 2" xfId="14777"/>
    <cellStyle name="Normal 17 6 2 2 5 2 2 2" xfId="30983"/>
    <cellStyle name="Normal 17 6 2 2 5 2 3" xfId="23473"/>
    <cellStyle name="Normal 17 6 2 2 5 3" xfId="11174"/>
    <cellStyle name="Normal 17 6 2 2 5 3 2" xfId="27380"/>
    <cellStyle name="Normal 17 6 2 2 5 4" xfId="19727"/>
    <cellStyle name="Normal 17 6 2 2 6" xfId="4033"/>
    <cellStyle name="Normal 17 6 2 2 6 2" xfId="7703"/>
    <cellStyle name="Normal 17 6 2 2 6 2 2" xfId="15210"/>
    <cellStyle name="Normal 17 6 2 2 6 2 2 2" xfId="31416"/>
    <cellStyle name="Normal 17 6 2 2 6 2 3" xfId="23909"/>
    <cellStyle name="Normal 17 6 2 2 6 3" xfId="11596"/>
    <cellStyle name="Normal 17 6 2 2 6 3 2" xfId="27802"/>
    <cellStyle name="Normal 17 6 2 2 6 4" xfId="20239"/>
    <cellStyle name="Normal 17 6 2 2 7" xfId="4458"/>
    <cellStyle name="Normal 17 6 2 2 7 2" xfId="8128"/>
    <cellStyle name="Normal 17 6 2 2 7 2 2" xfId="15635"/>
    <cellStyle name="Normal 17 6 2 2 7 2 2 2" xfId="31841"/>
    <cellStyle name="Normal 17 6 2 2 7 2 3" xfId="24334"/>
    <cellStyle name="Normal 17 6 2 2 7 3" xfId="12021"/>
    <cellStyle name="Normal 17 6 2 2 7 3 2" xfId="28227"/>
    <cellStyle name="Normal 17 6 2 2 7 4" xfId="20664"/>
    <cellStyle name="Normal 17 6 2 2 8" xfId="4883"/>
    <cellStyle name="Normal 17 6 2 2 8 2" xfId="8551"/>
    <cellStyle name="Normal 17 6 2 2 8 2 2" xfId="16058"/>
    <cellStyle name="Normal 17 6 2 2 8 2 2 2" xfId="32264"/>
    <cellStyle name="Normal 17 6 2 2 8 2 3" xfId="24757"/>
    <cellStyle name="Normal 17 6 2 2 8 3" xfId="12443"/>
    <cellStyle name="Normal 17 6 2 2 8 3 2" xfId="28649"/>
    <cellStyle name="Normal 17 6 2 2 8 4" xfId="21089"/>
    <cellStyle name="Normal 17 6 2 2 9" xfId="5369"/>
    <cellStyle name="Normal 17 6 2 2 9 2" xfId="12918"/>
    <cellStyle name="Normal 17 6 2 2 9 2 2" xfId="29124"/>
    <cellStyle name="Normal 17 6 2 2 9 3" xfId="21575"/>
    <cellStyle name="Normal 17 6 2 3" xfId="1994"/>
    <cellStyle name="Normal 17 6 2 3 10" xfId="18299"/>
    <cellStyle name="Normal 17 6 2 3 2" xfId="2500"/>
    <cellStyle name="Normal 17 6 2 3 2 2" xfId="3347"/>
    <cellStyle name="Normal 17 6 2 3 2 2 2" xfId="7129"/>
    <cellStyle name="Normal 17 6 2 3 2 2 2 2" xfId="14640"/>
    <cellStyle name="Normal 17 6 2 3 2 2 2 2 2" xfId="30846"/>
    <cellStyle name="Normal 17 6 2 3 2 2 2 3" xfId="23335"/>
    <cellStyle name="Normal 17 6 2 3 2 2 3" xfId="11040"/>
    <cellStyle name="Normal 17 6 2 3 2 2 3 2" xfId="27246"/>
    <cellStyle name="Normal 17 6 2 3 2 2 4" xfId="19569"/>
    <cellStyle name="Normal 17 6 2 3 2 3" xfId="6284"/>
    <cellStyle name="Normal 17 6 2 3 2 3 2" xfId="13796"/>
    <cellStyle name="Normal 17 6 2 3 2 3 2 2" xfId="30002"/>
    <cellStyle name="Normal 17 6 2 3 2 3 3" xfId="22490"/>
    <cellStyle name="Normal 17 6 2 3 2 4" xfId="10196"/>
    <cellStyle name="Normal 17 6 2 3 2 4 2" xfId="26402"/>
    <cellStyle name="Normal 17 6 2 3 2 5" xfId="18724"/>
    <cellStyle name="Normal 17 6 2 3 3" xfId="2922"/>
    <cellStyle name="Normal 17 6 2 3 3 2" xfId="6706"/>
    <cellStyle name="Normal 17 6 2 3 3 2 2" xfId="14218"/>
    <cellStyle name="Normal 17 6 2 3 3 2 2 2" xfId="30424"/>
    <cellStyle name="Normal 17 6 2 3 3 2 3" xfId="22912"/>
    <cellStyle name="Normal 17 6 2 3 3 3" xfId="10618"/>
    <cellStyle name="Normal 17 6 2 3 3 3 2" xfId="26824"/>
    <cellStyle name="Normal 17 6 2 3 3 4" xfId="19146"/>
    <cellStyle name="Normal 17 6 2 3 4" xfId="3853"/>
    <cellStyle name="Normal 17 6 2 3 4 2" xfId="7563"/>
    <cellStyle name="Normal 17 6 2 3 4 2 2" xfId="15072"/>
    <cellStyle name="Normal 17 6 2 3 4 2 2 2" xfId="31278"/>
    <cellStyle name="Normal 17 6 2 3 4 2 3" xfId="23769"/>
    <cellStyle name="Normal 17 6 2 3 4 3" xfId="11463"/>
    <cellStyle name="Normal 17 6 2 3 4 3 2" xfId="27669"/>
    <cellStyle name="Normal 17 6 2 3 4 4" xfId="20064"/>
    <cellStyle name="Normal 17 6 2 3 5" xfId="4322"/>
    <cellStyle name="Normal 17 6 2 3 5 2" xfId="7992"/>
    <cellStyle name="Normal 17 6 2 3 5 2 2" xfId="15499"/>
    <cellStyle name="Normal 17 6 2 3 5 2 2 2" xfId="31705"/>
    <cellStyle name="Normal 17 6 2 3 5 2 3" xfId="24198"/>
    <cellStyle name="Normal 17 6 2 3 5 3" xfId="11885"/>
    <cellStyle name="Normal 17 6 2 3 5 3 2" xfId="28091"/>
    <cellStyle name="Normal 17 6 2 3 5 4" xfId="20528"/>
    <cellStyle name="Normal 17 6 2 3 6" xfId="4747"/>
    <cellStyle name="Normal 17 6 2 3 6 2" xfId="8417"/>
    <cellStyle name="Normal 17 6 2 3 6 2 2" xfId="15924"/>
    <cellStyle name="Normal 17 6 2 3 6 2 2 2" xfId="32130"/>
    <cellStyle name="Normal 17 6 2 3 6 2 3" xfId="24623"/>
    <cellStyle name="Normal 17 6 2 3 6 3" xfId="12310"/>
    <cellStyle name="Normal 17 6 2 3 6 3 2" xfId="28516"/>
    <cellStyle name="Normal 17 6 2 3 6 4" xfId="20953"/>
    <cellStyle name="Normal 17 6 2 3 7" xfId="5175"/>
    <cellStyle name="Normal 17 6 2 3 7 2" xfId="8840"/>
    <cellStyle name="Normal 17 6 2 3 7 2 2" xfId="16347"/>
    <cellStyle name="Normal 17 6 2 3 7 2 2 2" xfId="32553"/>
    <cellStyle name="Normal 17 6 2 3 7 2 3" xfId="25046"/>
    <cellStyle name="Normal 17 6 2 3 7 3" xfId="12732"/>
    <cellStyle name="Normal 17 6 2 3 7 3 2" xfId="28938"/>
    <cellStyle name="Normal 17 6 2 3 7 4" xfId="21381"/>
    <cellStyle name="Normal 17 6 2 3 8" xfId="5846"/>
    <cellStyle name="Normal 17 6 2 3 8 2" xfId="13361"/>
    <cellStyle name="Normal 17 6 2 3 8 2 2" xfId="29567"/>
    <cellStyle name="Normal 17 6 2 3 8 3" xfId="22052"/>
    <cellStyle name="Normal 17 6 2 3 9" xfId="9773"/>
    <cellStyle name="Normal 17 6 2 3 9 2" xfId="25979"/>
    <cellStyle name="Normal 17 6 2 4" xfId="2078"/>
    <cellStyle name="Normal 17 6 2 4 2" xfId="2991"/>
    <cellStyle name="Normal 17 6 2 4 2 2" xfId="6773"/>
    <cellStyle name="Normal 17 6 2 4 2 2 2" xfId="14284"/>
    <cellStyle name="Normal 17 6 2 4 2 2 2 2" xfId="30490"/>
    <cellStyle name="Normal 17 6 2 4 2 2 3" xfId="22979"/>
    <cellStyle name="Normal 17 6 2 4 2 3" xfId="10684"/>
    <cellStyle name="Normal 17 6 2 4 2 3 2" xfId="26890"/>
    <cellStyle name="Normal 17 6 2 4 2 4" xfId="19213"/>
    <cellStyle name="Normal 17 6 2 4 3" xfId="5917"/>
    <cellStyle name="Normal 17 6 2 4 3 2" xfId="13431"/>
    <cellStyle name="Normal 17 6 2 4 3 2 2" xfId="29637"/>
    <cellStyle name="Normal 17 6 2 4 3 3" xfId="22123"/>
    <cellStyle name="Normal 17 6 2 4 4" xfId="9840"/>
    <cellStyle name="Normal 17 6 2 4 4 2" xfId="26046"/>
    <cellStyle name="Normal 17 6 2 4 5" xfId="18367"/>
    <cellStyle name="Normal 17 6 2 5" xfId="2566"/>
    <cellStyle name="Normal 17 6 2 5 2" xfId="6350"/>
    <cellStyle name="Normal 17 6 2 5 2 2" xfId="13862"/>
    <cellStyle name="Normal 17 6 2 5 2 2 2" xfId="30068"/>
    <cellStyle name="Normal 17 6 2 5 2 3" xfId="22556"/>
    <cellStyle name="Normal 17 6 2 5 3" xfId="10262"/>
    <cellStyle name="Normal 17 6 2 5 3 2" xfId="26468"/>
    <cellStyle name="Normal 17 6 2 5 4" xfId="18790"/>
    <cellStyle name="Normal 17 6 2 6" xfId="3442"/>
    <cellStyle name="Normal 17 6 2 6 2" xfId="7200"/>
    <cellStyle name="Normal 17 6 2 6 2 2" xfId="14710"/>
    <cellStyle name="Normal 17 6 2 6 2 2 2" xfId="30916"/>
    <cellStyle name="Normal 17 6 2 6 2 3" xfId="23406"/>
    <cellStyle name="Normal 17 6 2 6 3" xfId="11107"/>
    <cellStyle name="Normal 17 6 2 6 3 2" xfId="27313"/>
    <cellStyle name="Normal 17 6 2 6 4" xfId="19660"/>
    <cellStyle name="Normal 17 6 2 7" xfId="3966"/>
    <cellStyle name="Normal 17 6 2 7 2" xfId="7636"/>
    <cellStyle name="Normal 17 6 2 7 2 2" xfId="15143"/>
    <cellStyle name="Normal 17 6 2 7 2 2 2" xfId="31349"/>
    <cellStyle name="Normal 17 6 2 7 2 3" xfId="23842"/>
    <cellStyle name="Normal 17 6 2 7 3" xfId="11529"/>
    <cellStyle name="Normal 17 6 2 7 3 2" xfId="27735"/>
    <cellStyle name="Normal 17 6 2 7 4" xfId="20172"/>
    <cellStyle name="Normal 17 6 2 8" xfId="4391"/>
    <cellStyle name="Normal 17 6 2 8 2" xfId="8061"/>
    <cellStyle name="Normal 17 6 2 8 2 2" xfId="15568"/>
    <cellStyle name="Normal 17 6 2 8 2 2 2" xfId="31774"/>
    <cellStyle name="Normal 17 6 2 8 2 3" xfId="24267"/>
    <cellStyle name="Normal 17 6 2 8 3" xfId="11954"/>
    <cellStyle name="Normal 17 6 2 8 3 2" xfId="28160"/>
    <cellStyle name="Normal 17 6 2 8 4" xfId="20597"/>
    <cellStyle name="Normal 17 6 2 9" xfId="4815"/>
    <cellStyle name="Normal 17 6 2 9 2" xfId="8484"/>
    <cellStyle name="Normal 17 6 2 9 2 2" xfId="15991"/>
    <cellStyle name="Normal 17 6 2 9 2 2 2" xfId="32197"/>
    <cellStyle name="Normal 17 6 2 9 2 3" xfId="24690"/>
    <cellStyle name="Normal 17 6 2 9 3" xfId="12376"/>
    <cellStyle name="Normal 17 6 2 9 3 2" xfId="28582"/>
    <cellStyle name="Normal 17 6 2 9 4" xfId="21021"/>
    <cellStyle name="Normal 17 6 3" xfId="525"/>
    <cellStyle name="Normal 17 6 3 10" xfId="5324"/>
    <cellStyle name="Normal 17 6 3 10 2" xfId="12873"/>
    <cellStyle name="Normal 17 6 3 10 2 2" xfId="29079"/>
    <cellStyle name="Normal 17 6 3 10 3" xfId="21530"/>
    <cellStyle name="Normal 17 6 3 11" xfId="9439"/>
    <cellStyle name="Normal 17 6 3 11 2" xfId="25645"/>
    <cellStyle name="Normal 17 6 3 12" xfId="17956"/>
    <cellStyle name="Normal 17 6 3 2" xfId="596"/>
    <cellStyle name="Normal 17 6 3 2 10" xfId="9506"/>
    <cellStyle name="Normal 17 6 3 2 10 2" xfId="25712"/>
    <cellStyle name="Normal 17 6 3 2 11" xfId="18024"/>
    <cellStyle name="Normal 17 6 3 2 2" xfId="1995"/>
    <cellStyle name="Normal 17 6 3 2 2 10" xfId="18300"/>
    <cellStyle name="Normal 17 6 3 2 2 2" xfId="2501"/>
    <cellStyle name="Normal 17 6 3 2 2 2 2" xfId="3348"/>
    <cellStyle name="Normal 17 6 3 2 2 2 2 2" xfId="7130"/>
    <cellStyle name="Normal 17 6 3 2 2 2 2 2 2" xfId="14641"/>
    <cellStyle name="Normal 17 6 3 2 2 2 2 2 2 2" xfId="30847"/>
    <cellStyle name="Normal 17 6 3 2 2 2 2 2 3" xfId="23336"/>
    <cellStyle name="Normal 17 6 3 2 2 2 2 3" xfId="11041"/>
    <cellStyle name="Normal 17 6 3 2 2 2 2 3 2" xfId="27247"/>
    <cellStyle name="Normal 17 6 3 2 2 2 2 4" xfId="19570"/>
    <cellStyle name="Normal 17 6 3 2 2 2 3" xfId="6285"/>
    <cellStyle name="Normal 17 6 3 2 2 2 3 2" xfId="13797"/>
    <cellStyle name="Normal 17 6 3 2 2 2 3 2 2" xfId="30003"/>
    <cellStyle name="Normal 17 6 3 2 2 2 3 3" xfId="22491"/>
    <cellStyle name="Normal 17 6 3 2 2 2 4" xfId="10197"/>
    <cellStyle name="Normal 17 6 3 2 2 2 4 2" xfId="26403"/>
    <cellStyle name="Normal 17 6 3 2 2 2 5" xfId="18725"/>
    <cellStyle name="Normal 17 6 3 2 2 3" xfId="2923"/>
    <cellStyle name="Normal 17 6 3 2 2 3 2" xfId="6707"/>
    <cellStyle name="Normal 17 6 3 2 2 3 2 2" xfId="14219"/>
    <cellStyle name="Normal 17 6 3 2 2 3 2 2 2" xfId="30425"/>
    <cellStyle name="Normal 17 6 3 2 2 3 2 3" xfId="22913"/>
    <cellStyle name="Normal 17 6 3 2 2 3 3" xfId="10619"/>
    <cellStyle name="Normal 17 6 3 2 2 3 3 2" xfId="26825"/>
    <cellStyle name="Normal 17 6 3 2 2 3 4" xfId="19147"/>
    <cellStyle name="Normal 17 6 3 2 2 4" xfId="3854"/>
    <cellStyle name="Normal 17 6 3 2 2 4 2" xfId="7564"/>
    <cellStyle name="Normal 17 6 3 2 2 4 2 2" xfId="15073"/>
    <cellStyle name="Normal 17 6 3 2 2 4 2 2 2" xfId="31279"/>
    <cellStyle name="Normal 17 6 3 2 2 4 2 3" xfId="23770"/>
    <cellStyle name="Normal 17 6 3 2 2 4 3" xfId="11464"/>
    <cellStyle name="Normal 17 6 3 2 2 4 3 2" xfId="27670"/>
    <cellStyle name="Normal 17 6 3 2 2 4 4" xfId="20065"/>
    <cellStyle name="Normal 17 6 3 2 2 5" xfId="4323"/>
    <cellStyle name="Normal 17 6 3 2 2 5 2" xfId="7993"/>
    <cellStyle name="Normal 17 6 3 2 2 5 2 2" xfId="15500"/>
    <cellStyle name="Normal 17 6 3 2 2 5 2 2 2" xfId="31706"/>
    <cellStyle name="Normal 17 6 3 2 2 5 2 3" xfId="24199"/>
    <cellStyle name="Normal 17 6 3 2 2 5 3" xfId="11886"/>
    <cellStyle name="Normal 17 6 3 2 2 5 3 2" xfId="28092"/>
    <cellStyle name="Normal 17 6 3 2 2 5 4" xfId="20529"/>
    <cellStyle name="Normal 17 6 3 2 2 6" xfId="4748"/>
    <cellStyle name="Normal 17 6 3 2 2 6 2" xfId="8418"/>
    <cellStyle name="Normal 17 6 3 2 2 6 2 2" xfId="15925"/>
    <cellStyle name="Normal 17 6 3 2 2 6 2 2 2" xfId="32131"/>
    <cellStyle name="Normal 17 6 3 2 2 6 2 3" xfId="24624"/>
    <cellStyle name="Normal 17 6 3 2 2 6 3" xfId="12311"/>
    <cellStyle name="Normal 17 6 3 2 2 6 3 2" xfId="28517"/>
    <cellStyle name="Normal 17 6 3 2 2 6 4" xfId="20954"/>
    <cellStyle name="Normal 17 6 3 2 2 7" xfId="5176"/>
    <cellStyle name="Normal 17 6 3 2 2 7 2" xfId="8841"/>
    <cellStyle name="Normal 17 6 3 2 2 7 2 2" xfId="16348"/>
    <cellStyle name="Normal 17 6 3 2 2 7 2 2 2" xfId="32554"/>
    <cellStyle name="Normal 17 6 3 2 2 7 2 3" xfId="25047"/>
    <cellStyle name="Normal 17 6 3 2 2 7 3" xfId="12733"/>
    <cellStyle name="Normal 17 6 3 2 2 7 3 2" xfId="28939"/>
    <cellStyle name="Normal 17 6 3 2 2 7 4" xfId="21382"/>
    <cellStyle name="Normal 17 6 3 2 2 8" xfId="5847"/>
    <cellStyle name="Normal 17 6 3 2 2 8 2" xfId="13362"/>
    <cellStyle name="Normal 17 6 3 2 2 8 2 2" xfId="29568"/>
    <cellStyle name="Normal 17 6 3 2 2 8 3" xfId="22053"/>
    <cellStyle name="Normal 17 6 3 2 2 9" xfId="9774"/>
    <cellStyle name="Normal 17 6 3 2 2 9 2" xfId="25980"/>
    <cellStyle name="Normal 17 6 3 2 3" xfId="2167"/>
    <cellStyle name="Normal 17 6 3 2 3 2" xfId="3080"/>
    <cellStyle name="Normal 17 6 3 2 3 2 2" xfId="6862"/>
    <cellStyle name="Normal 17 6 3 2 3 2 2 2" xfId="14373"/>
    <cellStyle name="Normal 17 6 3 2 3 2 2 2 2" xfId="30579"/>
    <cellStyle name="Normal 17 6 3 2 3 2 2 3" xfId="23068"/>
    <cellStyle name="Normal 17 6 3 2 3 2 3" xfId="10773"/>
    <cellStyle name="Normal 17 6 3 2 3 2 3 2" xfId="26979"/>
    <cellStyle name="Normal 17 6 3 2 3 2 4" xfId="19302"/>
    <cellStyle name="Normal 17 6 3 2 3 3" xfId="6006"/>
    <cellStyle name="Normal 17 6 3 2 3 3 2" xfId="13520"/>
    <cellStyle name="Normal 17 6 3 2 3 3 2 2" xfId="29726"/>
    <cellStyle name="Normal 17 6 3 2 3 3 3" xfId="22212"/>
    <cellStyle name="Normal 17 6 3 2 3 4" xfId="9929"/>
    <cellStyle name="Normal 17 6 3 2 3 4 2" xfId="26135"/>
    <cellStyle name="Normal 17 6 3 2 3 5" xfId="18456"/>
    <cellStyle name="Normal 17 6 3 2 4" xfId="2655"/>
    <cellStyle name="Normal 17 6 3 2 4 2" xfId="6439"/>
    <cellStyle name="Normal 17 6 3 2 4 2 2" xfId="13951"/>
    <cellStyle name="Normal 17 6 3 2 4 2 2 2" xfId="30157"/>
    <cellStyle name="Normal 17 6 3 2 4 2 3" xfId="22645"/>
    <cellStyle name="Normal 17 6 3 2 4 3" xfId="10351"/>
    <cellStyle name="Normal 17 6 3 2 4 3 2" xfId="26557"/>
    <cellStyle name="Normal 17 6 3 2 4 4" xfId="18879"/>
    <cellStyle name="Normal 17 6 3 2 5" xfId="3531"/>
    <cellStyle name="Normal 17 6 3 2 5 2" xfId="7289"/>
    <cellStyle name="Normal 17 6 3 2 5 2 2" xfId="14799"/>
    <cellStyle name="Normal 17 6 3 2 5 2 2 2" xfId="31005"/>
    <cellStyle name="Normal 17 6 3 2 5 2 3" xfId="23495"/>
    <cellStyle name="Normal 17 6 3 2 5 3" xfId="11196"/>
    <cellStyle name="Normal 17 6 3 2 5 3 2" xfId="27402"/>
    <cellStyle name="Normal 17 6 3 2 5 4" xfId="19749"/>
    <cellStyle name="Normal 17 6 3 2 6" xfId="4055"/>
    <cellStyle name="Normal 17 6 3 2 6 2" xfId="7725"/>
    <cellStyle name="Normal 17 6 3 2 6 2 2" xfId="15232"/>
    <cellStyle name="Normal 17 6 3 2 6 2 2 2" xfId="31438"/>
    <cellStyle name="Normal 17 6 3 2 6 2 3" xfId="23931"/>
    <cellStyle name="Normal 17 6 3 2 6 3" xfId="11618"/>
    <cellStyle name="Normal 17 6 3 2 6 3 2" xfId="27824"/>
    <cellStyle name="Normal 17 6 3 2 6 4" xfId="20261"/>
    <cellStyle name="Normal 17 6 3 2 7" xfId="4480"/>
    <cellStyle name="Normal 17 6 3 2 7 2" xfId="8150"/>
    <cellStyle name="Normal 17 6 3 2 7 2 2" xfId="15657"/>
    <cellStyle name="Normal 17 6 3 2 7 2 2 2" xfId="31863"/>
    <cellStyle name="Normal 17 6 3 2 7 2 3" xfId="24356"/>
    <cellStyle name="Normal 17 6 3 2 7 3" xfId="12043"/>
    <cellStyle name="Normal 17 6 3 2 7 3 2" xfId="28249"/>
    <cellStyle name="Normal 17 6 3 2 7 4" xfId="20686"/>
    <cellStyle name="Normal 17 6 3 2 8" xfId="4905"/>
    <cellStyle name="Normal 17 6 3 2 8 2" xfId="8573"/>
    <cellStyle name="Normal 17 6 3 2 8 2 2" xfId="16080"/>
    <cellStyle name="Normal 17 6 3 2 8 2 2 2" xfId="32286"/>
    <cellStyle name="Normal 17 6 3 2 8 2 3" xfId="24779"/>
    <cellStyle name="Normal 17 6 3 2 8 3" xfId="12465"/>
    <cellStyle name="Normal 17 6 3 2 8 3 2" xfId="28671"/>
    <cellStyle name="Normal 17 6 3 2 8 4" xfId="21111"/>
    <cellStyle name="Normal 17 6 3 2 9" xfId="5391"/>
    <cellStyle name="Normal 17 6 3 2 9 2" xfId="12940"/>
    <cellStyle name="Normal 17 6 3 2 9 2 2" xfId="29146"/>
    <cellStyle name="Normal 17 6 3 2 9 3" xfId="21597"/>
    <cellStyle name="Normal 17 6 3 3" xfId="1996"/>
    <cellStyle name="Normal 17 6 3 3 10" xfId="18301"/>
    <cellStyle name="Normal 17 6 3 3 2" xfId="2502"/>
    <cellStyle name="Normal 17 6 3 3 2 2" xfId="3349"/>
    <cellStyle name="Normal 17 6 3 3 2 2 2" xfId="7131"/>
    <cellStyle name="Normal 17 6 3 3 2 2 2 2" xfId="14642"/>
    <cellStyle name="Normal 17 6 3 3 2 2 2 2 2" xfId="30848"/>
    <cellStyle name="Normal 17 6 3 3 2 2 2 3" xfId="23337"/>
    <cellStyle name="Normal 17 6 3 3 2 2 3" xfId="11042"/>
    <cellStyle name="Normal 17 6 3 3 2 2 3 2" xfId="27248"/>
    <cellStyle name="Normal 17 6 3 3 2 2 4" xfId="19571"/>
    <cellStyle name="Normal 17 6 3 3 2 3" xfId="6286"/>
    <cellStyle name="Normal 17 6 3 3 2 3 2" xfId="13798"/>
    <cellStyle name="Normal 17 6 3 3 2 3 2 2" xfId="30004"/>
    <cellStyle name="Normal 17 6 3 3 2 3 3" xfId="22492"/>
    <cellStyle name="Normal 17 6 3 3 2 4" xfId="10198"/>
    <cellStyle name="Normal 17 6 3 3 2 4 2" xfId="26404"/>
    <cellStyle name="Normal 17 6 3 3 2 5" xfId="18726"/>
    <cellStyle name="Normal 17 6 3 3 3" xfId="2924"/>
    <cellStyle name="Normal 17 6 3 3 3 2" xfId="6708"/>
    <cellStyle name="Normal 17 6 3 3 3 2 2" xfId="14220"/>
    <cellStyle name="Normal 17 6 3 3 3 2 2 2" xfId="30426"/>
    <cellStyle name="Normal 17 6 3 3 3 2 3" xfId="22914"/>
    <cellStyle name="Normal 17 6 3 3 3 3" xfId="10620"/>
    <cellStyle name="Normal 17 6 3 3 3 3 2" xfId="26826"/>
    <cellStyle name="Normal 17 6 3 3 3 4" xfId="19148"/>
    <cellStyle name="Normal 17 6 3 3 4" xfId="3855"/>
    <cellStyle name="Normal 17 6 3 3 4 2" xfId="7565"/>
    <cellStyle name="Normal 17 6 3 3 4 2 2" xfId="15074"/>
    <cellStyle name="Normal 17 6 3 3 4 2 2 2" xfId="31280"/>
    <cellStyle name="Normal 17 6 3 3 4 2 3" xfId="23771"/>
    <cellStyle name="Normal 17 6 3 3 4 3" xfId="11465"/>
    <cellStyle name="Normal 17 6 3 3 4 3 2" xfId="27671"/>
    <cellStyle name="Normal 17 6 3 3 4 4" xfId="20066"/>
    <cellStyle name="Normal 17 6 3 3 5" xfId="4324"/>
    <cellStyle name="Normal 17 6 3 3 5 2" xfId="7994"/>
    <cellStyle name="Normal 17 6 3 3 5 2 2" xfId="15501"/>
    <cellStyle name="Normal 17 6 3 3 5 2 2 2" xfId="31707"/>
    <cellStyle name="Normal 17 6 3 3 5 2 3" xfId="24200"/>
    <cellStyle name="Normal 17 6 3 3 5 3" xfId="11887"/>
    <cellStyle name="Normal 17 6 3 3 5 3 2" xfId="28093"/>
    <cellStyle name="Normal 17 6 3 3 5 4" xfId="20530"/>
    <cellStyle name="Normal 17 6 3 3 6" xfId="4749"/>
    <cellStyle name="Normal 17 6 3 3 6 2" xfId="8419"/>
    <cellStyle name="Normal 17 6 3 3 6 2 2" xfId="15926"/>
    <cellStyle name="Normal 17 6 3 3 6 2 2 2" xfId="32132"/>
    <cellStyle name="Normal 17 6 3 3 6 2 3" xfId="24625"/>
    <cellStyle name="Normal 17 6 3 3 6 3" xfId="12312"/>
    <cellStyle name="Normal 17 6 3 3 6 3 2" xfId="28518"/>
    <cellStyle name="Normal 17 6 3 3 6 4" xfId="20955"/>
    <cellStyle name="Normal 17 6 3 3 7" xfId="5177"/>
    <cellStyle name="Normal 17 6 3 3 7 2" xfId="8842"/>
    <cellStyle name="Normal 17 6 3 3 7 2 2" xfId="16349"/>
    <cellStyle name="Normal 17 6 3 3 7 2 2 2" xfId="32555"/>
    <cellStyle name="Normal 17 6 3 3 7 2 3" xfId="25048"/>
    <cellStyle name="Normal 17 6 3 3 7 3" xfId="12734"/>
    <cellStyle name="Normal 17 6 3 3 7 3 2" xfId="28940"/>
    <cellStyle name="Normal 17 6 3 3 7 4" xfId="21383"/>
    <cellStyle name="Normal 17 6 3 3 8" xfId="5848"/>
    <cellStyle name="Normal 17 6 3 3 8 2" xfId="13363"/>
    <cellStyle name="Normal 17 6 3 3 8 2 2" xfId="29569"/>
    <cellStyle name="Normal 17 6 3 3 8 3" xfId="22054"/>
    <cellStyle name="Normal 17 6 3 3 9" xfId="9775"/>
    <cellStyle name="Normal 17 6 3 3 9 2" xfId="25981"/>
    <cellStyle name="Normal 17 6 3 4" xfId="2100"/>
    <cellStyle name="Normal 17 6 3 4 2" xfId="3013"/>
    <cellStyle name="Normal 17 6 3 4 2 2" xfId="6795"/>
    <cellStyle name="Normal 17 6 3 4 2 2 2" xfId="14306"/>
    <cellStyle name="Normal 17 6 3 4 2 2 2 2" xfId="30512"/>
    <cellStyle name="Normal 17 6 3 4 2 2 3" xfId="23001"/>
    <cellStyle name="Normal 17 6 3 4 2 3" xfId="10706"/>
    <cellStyle name="Normal 17 6 3 4 2 3 2" xfId="26912"/>
    <cellStyle name="Normal 17 6 3 4 2 4" xfId="19235"/>
    <cellStyle name="Normal 17 6 3 4 3" xfId="5939"/>
    <cellStyle name="Normal 17 6 3 4 3 2" xfId="13453"/>
    <cellStyle name="Normal 17 6 3 4 3 2 2" xfId="29659"/>
    <cellStyle name="Normal 17 6 3 4 3 3" xfId="22145"/>
    <cellStyle name="Normal 17 6 3 4 4" xfId="9862"/>
    <cellStyle name="Normal 17 6 3 4 4 2" xfId="26068"/>
    <cellStyle name="Normal 17 6 3 4 5" xfId="18389"/>
    <cellStyle name="Normal 17 6 3 5" xfId="2588"/>
    <cellStyle name="Normal 17 6 3 5 2" xfId="6372"/>
    <cellStyle name="Normal 17 6 3 5 2 2" xfId="13884"/>
    <cellStyle name="Normal 17 6 3 5 2 2 2" xfId="30090"/>
    <cellStyle name="Normal 17 6 3 5 2 3" xfId="22578"/>
    <cellStyle name="Normal 17 6 3 5 3" xfId="10284"/>
    <cellStyle name="Normal 17 6 3 5 3 2" xfId="26490"/>
    <cellStyle name="Normal 17 6 3 5 4" xfId="18812"/>
    <cellStyle name="Normal 17 6 3 6" xfId="3464"/>
    <cellStyle name="Normal 17 6 3 6 2" xfId="7222"/>
    <cellStyle name="Normal 17 6 3 6 2 2" xfId="14732"/>
    <cellStyle name="Normal 17 6 3 6 2 2 2" xfId="30938"/>
    <cellStyle name="Normal 17 6 3 6 2 3" xfId="23428"/>
    <cellStyle name="Normal 17 6 3 6 3" xfId="11129"/>
    <cellStyle name="Normal 17 6 3 6 3 2" xfId="27335"/>
    <cellStyle name="Normal 17 6 3 6 4" xfId="19682"/>
    <cellStyle name="Normal 17 6 3 7" xfId="3988"/>
    <cellStyle name="Normal 17 6 3 7 2" xfId="7658"/>
    <cellStyle name="Normal 17 6 3 7 2 2" xfId="15165"/>
    <cellStyle name="Normal 17 6 3 7 2 2 2" xfId="31371"/>
    <cellStyle name="Normal 17 6 3 7 2 3" xfId="23864"/>
    <cellStyle name="Normal 17 6 3 7 3" xfId="11551"/>
    <cellStyle name="Normal 17 6 3 7 3 2" xfId="27757"/>
    <cellStyle name="Normal 17 6 3 7 4" xfId="20194"/>
    <cellStyle name="Normal 17 6 3 8" xfId="4413"/>
    <cellStyle name="Normal 17 6 3 8 2" xfId="8083"/>
    <cellStyle name="Normal 17 6 3 8 2 2" xfId="15590"/>
    <cellStyle name="Normal 17 6 3 8 2 2 2" xfId="31796"/>
    <cellStyle name="Normal 17 6 3 8 2 3" xfId="24289"/>
    <cellStyle name="Normal 17 6 3 8 3" xfId="11976"/>
    <cellStyle name="Normal 17 6 3 8 3 2" xfId="28182"/>
    <cellStyle name="Normal 17 6 3 8 4" xfId="20619"/>
    <cellStyle name="Normal 17 6 3 9" xfId="4837"/>
    <cellStyle name="Normal 17 6 3 9 2" xfId="8506"/>
    <cellStyle name="Normal 17 6 3 9 2 2" xfId="16013"/>
    <cellStyle name="Normal 17 6 3 9 2 2 2" xfId="32219"/>
    <cellStyle name="Normal 17 6 3 9 2 3" xfId="24712"/>
    <cellStyle name="Normal 17 6 3 9 3" xfId="12398"/>
    <cellStyle name="Normal 17 6 3 9 3 2" xfId="28604"/>
    <cellStyle name="Normal 17 6 3 9 4" xfId="21043"/>
    <cellStyle name="Normal 17 6 4" xfId="552"/>
    <cellStyle name="Normal 17 6 4 10" xfId="9462"/>
    <cellStyle name="Normal 17 6 4 10 2" xfId="25668"/>
    <cellStyle name="Normal 17 6 4 11" xfId="17980"/>
    <cellStyle name="Normal 17 6 4 2" xfId="1997"/>
    <cellStyle name="Normal 17 6 4 2 10" xfId="18302"/>
    <cellStyle name="Normal 17 6 4 2 2" xfId="2503"/>
    <cellStyle name="Normal 17 6 4 2 2 2" xfId="3350"/>
    <cellStyle name="Normal 17 6 4 2 2 2 2" xfId="7132"/>
    <cellStyle name="Normal 17 6 4 2 2 2 2 2" xfId="14643"/>
    <cellStyle name="Normal 17 6 4 2 2 2 2 2 2" xfId="30849"/>
    <cellStyle name="Normal 17 6 4 2 2 2 2 3" xfId="23338"/>
    <cellStyle name="Normal 17 6 4 2 2 2 3" xfId="11043"/>
    <cellStyle name="Normal 17 6 4 2 2 2 3 2" xfId="27249"/>
    <cellStyle name="Normal 17 6 4 2 2 2 4" xfId="19572"/>
    <cellStyle name="Normal 17 6 4 2 2 3" xfId="6287"/>
    <cellStyle name="Normal 17 6 4 2 2 3 2" xfId="13799"/>
    <cellStyle name="Normal 17 6 4 2 2 3 2 2" xfId="30005"/>
    <cellStyle name="Normal 17 6 4 2 2 3 3" xfId="22493"/>
    <cellStyle name="Normal 17 6 4 2 2 4" xfId="10199"/>
    <cellStyle name="Normal 17 6 4 2 2 4 2" xfId="26405"/>
    <cellStyle name="Normal 17 6 4 2 2 5" xfId="18727"/>
    <cellStyle name="Normal 17 6 4 2 3" xfId="2925"/>
    <cellStyle name="Normal 17 6 4 2 3 2" xfId="6709"/>
    <cellStyle name="Normal 17 6 4 2 3 2 2" xfId="14221"/>
    <cellStyle name="Normal 17 6 4 2 3 2 2 2" xfId="30427"/>
    <cellStyle name="Normal 17 6 4 2 3 2 3" xfId="22915"/>
    <cellStyle name="Normal 17 6 4 2 3 3" xfId="10621"/>
    <cellStyle name="Normal 17 6 4 2 3 3 2" xfId="26827"/>
    <cellStyle name="Normal 17 6 4 2 3 4" xfId="19149"/>
    <cellStyle name="Normal 17 6 4 2 4" xfId="3856"/>
    <cellStyle name="Normal 17 6 4 2 4 2" xfId="7566"/>
    <cellStyle name="Normal 17 6 4 2 4 2 2" xfId="15075"/>
    <cellStyle name="Normal 17 6 4 2 4 2 2 2" xfId="31281"/>
    <cellStyle name="Normal 17 6 4 2 4 2 3" xfId="23772"/>
    <cellStyle name="Normal 17 6 4 2 4 3" xfId="11466"/>
    <cellStyle name="Normal 17 6 4 2 4 3 2" xfId="27672"/>
    <cellStyle name="Normal 17 6 4 2 4 4" xfId="20067"/>
    <cellStyle name="Normal 17 6 4 2 5" xfId="4325"/>
    <cellStyle name="Normal 17 6 4 2 5 2" xfId="7995"/>
    <cellStyle name="Normal 17 6 4 2 5 2 2" xfId="15502"/>
    <cellStyle name="Normal 17 6 4 2 5 2 2 2" xfId="31708"/>
    <cellStyle name="Normal 17 6 4 2 5 2 3" xfId="24201"/>
    <cellStyle name="Normal 17 6 4 2 5 3" xfId="11888"/>
    <cellStyle name="Normal 17 6 4 2 5 3 2" xfId="28094"/>
    <cellStyle name="Normal 17 6 4 2 5 4" xfId="20531"/>
    <cellStyle name="Normal 17 6 4 2 6" xfId="4750"/>
    <cellStyle name="Normal 17 6 4 2 6 2" xfId="8420"/>
    <cellStyle name="Normal 17 6 4 2 6 2 2" xfId="15927"/>
    <cellStyle name="Normal 17 6 4 2 6 2 2 2" xfId="32133"/>
    <cellStyle name="Normal 17 6 4 2 6 2 3" xfId="24626"/>
    <cellStyle name="Normal 17 6 4 2 6 3" xfId="12313"/>
    <cellStyle name="Normal 17 6 4 2 6 3 2" xfId="28519"/>
    <cellStyle name="Normal 17 6 4 2 6 4" xfId="20956"/>
    <cellStyle name="Normal 17 6 4 2 7" xfId="5178"/>
    <cellStyle name="Normal 17 6 4 2 7 2" xfId="8843"/>
    <cellStyle name="Normal 17 6 4 2 7 2 2" xfId="16350"/>
    <cellStyle name="Normal 17 6 4 2 7 2 2 2" xfId="32556"/>
    <cellStyle name="Normal 17 6 4 2 7 2 3" xfId="25049"/>
    <cellStyle name="Normal 17 6 4 2 7 3" xfId="12735"/>
    <cellStyle name="Normal 17 6 4 2 7 3 2" xfId="28941"/>
    <cellStyle name="Normal 17 6 4 2 7 4" xfId="21384"/>
    <cellStyle name="Normal 17 6 4 2 8" xfId="5849"/>
    <cellStyle name="Normal 17 6 4 2 8 2" xfId="13364"/>
    <cellStyle name="Normal 17 6 4 2 8 2 2" xfId="29570"/>
    <cellStyle name="Normal 17 6 4 2 8 3" xfId="22055"/>
    <cellStyle name="Normal 17 6 4 2 9" xfId="9776"/>
    <cellStyle name="Normal 17 6 4 2 9 2" xfId="25982"/>
    <cellStyle name="Normal 17 6 4 3" xfId="2123"/>
    <cellStyle name="Normal 17 6 4 3 2" xfId="3036"/>
    <cellStyle name="Normal 17 6 4 3 2 2" xfId="6818"/>
    <cellStyle name="Normal 17 6 4 3 2 2 2" xfId="14329"/>
    <cellStyle name="Normal 17 6 4 3 2 2 2 2" xfId="30535"/>
    <cellStyle name="Normal 17 6 4 3 2 2 3" xfId="23024"/>
    <cellStyle name="Normal 17 6 4 3 2 3" xfId="10729"/>
    <cellStyle name="Normal 17 6 4 3 2 3 2" xfId="26935"/>
    <cellStyle name="Normal 17 6 4 3 2 4" xfId="19258"/>
    <cellStyle name="Normal 17 6 4 3 3" xfId="5962"/>
    <cellStyle name="Normal 17 6 4 3 3 2" xfId="13476"/>
    <cellStyle name="Normal 17 6 4 3 3 2 2" xfId="29682"/>
    <cellStyle name="Normal 17 6 4 3 3 3" xfId="22168"/>
    <cellStyle name="Normal 17 6 4 3 4" xfId="9885"/>
    <cellStyle name="Normal 17 6 4 3 4 2" xfId="26091"/>
    <cellStyle name="Normal 17 6 4 3 5" xfId="18412"/>
    <cellStyle name="Normal 17 6 4 4" xfId="2611"/>
    <cellStyle name="Normal 17 6 4 4 2" xfId="6395"/>
    <cellStyle name="Normal 17 6 4 4 2 2" xfId="13907"/>
    <cellStyle name="Normal 17 6 4 4 2 2 2" xfId="30113"/>
    <cellStyle name="Normal 17 6 4 4 2 3" xfId="22601"/>
    <cellStyle name="Normal 17 6 4 4 3" xfId="10307"/>
    <cellStyle name="Normal 17 6 4 4 3 2" xfId="26513"/>
    <cellStyle name="Normal 17 6 4 4 4" xfId="18835"/>
    <cellStyle name="Normal 17 6 4 5" xfId="3487"/>
    <cellStyle name="Normal 17 6 4 5 2" xfId="7245"/>
    <cellStyle name="Normal 17 6 4 5 2 2" xfId="14755"/>
    <cellStyle name="Normal 17 6 4 5 2 2 2" xfId="30961"/>
    <cellStyle name="Normal 17 6 4 5 2 3" xfId="23451"/>
    <cellStyle name="Normal 17 6 4 5 3" xfId="11152"/>
    <cellStyle name="Normal 17 6 4 5 3 2" xfId="27358"/>
    <cellStyle name="Normal 17 6 4 5 4" xfId="19705"/>
    <cellStyle name="Normal 17 6 4 6" xfId="4011"/>
    <cellStyle name="Normal 17 6 4 6 2" xfId="7681"/>
    <cellStyle name="Normal 17 6 4 6 2 2" xfId="15188"/>
    <cellStyle name="Normal 17 6 4 6 2 2 2" xfId="31394"/>
    <cellStyle name="Normal 17 6 4 6 2 3" xfId="23887"/>
    <cellStyle name="Normal 17 6 4 6 3" xfId="11574"/>
    <cellStyle name="Normal 17 6 4 6 3 2" xfId="27780"/>
    <cellStyle name="Normal 17 6 4 6 4" xfId="20217"/>
    <cellStyle name="Normal 17 6 4 7" xfId="4436"/>
    <cellStyle name="Normal 17 6 4 7 2" xfId="8106"/>
    <cellStyle name="Normal 17 6 4 7 2 2" xfId="15613"/>
    <cellStyle name="Normal 17 6 4 7 2 2 2" xfId="31819"/>
    <cellStyle name="Normal 17 6 4 7 2 3" xfId="24312"/>
    <cellStyle name="Normal 17 6 4 7 3" xfId="11999"/>
    <cellStyle name="Normal 17 6 4 7 3 2" xfId="28205"/>
    <cellStyle name="Normal 17 6 4 7 4" xfId="20642"/>
    <cellStyle name="Normal 17 6 4 8" xfId="4861"/>
    <cellStyle name="Normal 17 6 4 8 2" xfId="8529"/>
    <cellStyle name="Normal 17 6 4 8 2 2" xfId="16036"/>
    <cellStyle name="Normal 17 6 4 8 2 2 2" xfId="32242"/>
    <cellStyle name="Normal 17 6 4 8 2 3" xfId="24735"/>
    <cellStyle name="Normal 17 6 4 8 3" xfId="12421"/>
    <cellStyle name="Normal 17 6 4 8 3 2" xfId="28627"/>
    <cellStyle name="Normal 17 6 4 8 4" xfId="21067"/>
    <cellStyle name="Normal 17 6 4 9" xfId="5347"/>
    <cellStyle name="Normal 17 6 4 9 2" xfId="12896"/>
    <cellStyle name="Normal 17 6 4 9 2 2" xfId="29102"/>
    <cellStyle name="Normal 17 6 4 9 3" xfId="21553"/>
    <cellStyle name="Normal 17 6 5" xfId="1998"/>
    <cellStyle name="Normal 17 6 5 10" xfId="18303"/>
    <cellStyle name="Normal 17 6 5 2" xfId="2504"/>
    <cellStyle name="Normal 17 6 5 2 2" xfId="3351"/>
    <cellStyle name="Normal 17 6 5 2 2 2" xfId="7133"/>
    <cellStyle name="Normal 17 6 5 2 2 2 2" xfId="14644"/>
    <cellStyle name="Normal 17 6 5 2 2 2 2 2" xfId="30850"/>
    <cellStyle name="Normal 17 6 5 2 2 2 3" xfId="23339"/>
    <cellStyle name="Normal 17 6 5 2 2 3" xfId="11044"/>
    <cellStyle name="Normal 17 6 5 2 2 3 2" xfId="27250"/>
    <cellStyle name="Normal 17 6 5 2 2 4" xfId="19573"/>
    <cellStyle name="Normal 17 6 5 2 3" xfId="6288"/>
    <cellStyle name="Normal 17 6 5 2 3 2" xfId="13800"/>
    <cellStyle name="Normal 17 6 5 2 3 2 2" xfId="30006"/>
    <cellStyle name="Normal 17 6 5 2 3 3" xfId="22494"/>
    <cellStyle name="Normal 17 6 5 2 4" xfId="10200"/>
    <cellStyle name="Normal 17 6 5 2 4 2" xfId="26406"/>
    <cellStyle name="Normal 17 6 5 2 5" xfId="18728"/>
    <cellStyle name="Normal 17 6 5 3" xfId="2926"/>
    <cellStyle name="Normal 17 6 5 3 2" xfId="6710"/>
    <cellStyle name="Normal 17 6 5 3 2 2" xfId="14222"/>
    <cellStyle name="Normal 17 6 5 3 2 2 2" xfId="30428"/>
    <cellStyle name="Normal 17 6 5 3 2 3" xfId="22916"/>
    <cellStyle name="Normal 17 6 5 3 3" xfId="10622"/>
    <cellStyle name="Normal 17 6 5 3 3 2" xfId="26828"/>
    <cellStyle name="Normal 17 6 5 3 4" xfId="19150"/>
    <cellStyle name="Normal 17 6 5 4" xfId="3857"/>
    <cellStyle name="Normal 17 6 5 4 2" xfId="7567"/>
    <cellStyle name="Normal 17 6 5 4 2 2" xfId="15076"/>
    <cellStyle name="Normal 17 6 5 4 2 2 2" xfId="31282"/>
    <cellStyle name="Normal 17 6 5 4 2 3" xfId="23773"/>
    <cellStyle name="Normal 17 6 5 4 3" xfId="11467"/>
    <cellStyle name="Normal 17 6 5 4 3 2" xfId="27673"/>
    <cellStyle name="Normal 17 6 5 4 4" xfId="20068"/>
    <cellStyle name="Normal 17 6 5 5" xfId="4326"/>
    <cellStyle name="Normal 17 6 5 5 2" xfId="7996"/>
    <cellStyle name="Normal 17 6 5 5 2 2" xfId="15503"/>
    <cellStyle name="Normal 17 6 5 5 2 2 2" xfId="31709"/>
    <cellStyle name="Normal 17 6 5 5 2 3" xfId="24202"/>
    <cellStyle name="Normal 17 6 5 5 3" xfId="11889"/>
    <cellStyle name="Normal 17 6 5 5 3 2" xfId="28095"/>
    <cellStyle name="Normal 17 6 5 5 4" xfId="20532"/>
    <cellStyle name="Normal 17 6 5 6" xfId="4751"/>
    <cellStyle name="Normal 17 6 5 6 2" xfId="8421"/>
    <cellStyle name="Normal 17 6 5 6 2 2" xfId="15928"/>
    <cellStyle name="Normal 17 6 5 6 2 2 2" xfId="32134"/>
    <cellStyle name="Normal 17 6 5 6 2 3" xfId="24627"/>
    <cellStyle name="Normal 17 6 5 6 3" xfId="12314"/>
    <cellStyle name="Normal 17 6 5 6 3 2" xfId="28520"/>
    <cellStyle name="Normal 17 6 5 6 4" xfId="20957"/>
    <cellStyle name="Normal 17 6 5 7" xfId="5179"/>
    <cellStyle name="Normal 17 6 5 7 2" xfId="8844"/>
    <cellStyle name="Normal 17 6 5 7 2 2" xfId="16351"/>
    <cellStyle name="Normal 17 6 5 7 2 2 2" xfId="32557"/>
    <cellStyle name="Normal 17 6 5 7 2 3" xfId="25050"/>
    <cellStyle name="Normal 17 6 5 7 3" xfId="12736"/>
    <cellStyle name="Normal 17 6 5 7 3 2" xfId="28942"/>
    <cellStyle name="Normal 17 6 5 7 4" xfId="21385"/>
    <cellStyle name="Normal 17 6 5 8" xfId="5850"/>
    <cellStyle name="Normal 17 6 5 8 2" xfId="13365"/>
    <cellStyle name="Normal 17 6 5 8 2 2" xfId="29571"/>
    <cellStyle name="Normal 17 6 5 8 3" xfId="22056"/>
    <cellStyle name="Normal 17 6 5 9" xfId="9777"/>
    <cellStyle name="Normal 17 6 5 9 2" xfId="25983"/>
    <cellStyle name="Normal 17 6 6" xfId="2056"/>
    <cellStyle name="Normal 17 6 6 2" xfId="2969"/>
    <cellStyle name="Normal 17 6 6 2 2" xfId="6751"/>
    <cellStyle name="Normal 17 6 6 2 2 2" xfId="14262"/>
    <cellStyle name="Normal 17 6 6 2 2 2 2" xfId="30468"/>
    <cellStyle name="Normal 17 6 6 2 2 3" xfId="22957"/>
    <cellStyle name="Normal 17 6 6 2 3" xfId="10662"/>
    <cellStyle name="Normal 17 6 6 2 3 2" xfId="26868"/>
    <cellStyle name="Normal 17 6 6 2 4" xfId="19191"/>
    <cellStyle name="Normal 17 6 6 3" xfId="5895"/>
    <cellStyle name="Normal 17 6 6 3 2" xfId="13409"/>
    <cellStyle name="Normal 17 6 6 3 2 2" xfId="29615"/>
    <cellStyle name="Normal 17 6 6 3 3" xfId="22101"/>
    <cellStyle name="Normal 17 6 6 4" xfId="9818"/>
    <cellStyle name="Normal 17 6 6 4 2" xfId="26024"/>
    <cellStyle name="Normal 17 6 6 5" xfId="18345"/>
    <cellStyle name="Normal 17 6 7" xfId="2544"/>
    <cellStyle name="Normal 17 6 7 2" xfId="6328"/>
    <cellStyle name="Normal 17 6 7 2 2" xfId="13840"/>
    <cellStyle name="Normal 17 6 7 2 2 2" xfId="30046"/>
    <cellStyle name="Normal 17 6 7 2 3" xfId="22534"/>
    <cellStyle name="Normal 17 6 7 3" xfId="10240"/>
    <cellStyle name="Normal 17 6 7 3 2" xfId="26446"/>
    <cellStyle name="Normal 17 6 7 4" xfId="18768"/>
    <cellStyle name="Normal 17 6 8" xfId="3420"/>
    <cellStyle name="Normal 17 6 8 2" xfId="7178"/>
    <cellStyle name="Normal 17 6 8 2 2" xfId="14688"/>
    <cellStyle name="Normal 17 6 8 2 2 2" xfId="30894"/>
    <cellStyle name="Normal 17 6 8 2 3" xfId="23384"/>
    <cellStyle name="Normal 17 6 8 3" xfId="11085"/>
    <cellStyle name="Normal 17 6 8 3 2" xfId="27291"/>
    <cellStyle name="Normal 17 6 8 4" xfId="19638"/>
    <cellStyle name="Normal 17 6 9" xfId="3944"/>
    <cellStyle name="Normal 17 6 9 2" xfId="7614"/>
    <cellStyle name="Normal 17 6 9 2 2" xfId="15121"/>
    <cellStyle name="Normal 17 6 9 2 2 2" xfId="31327"/>
    <cellStyle name="Normal 17 6 9 2 3" xfId="23820"/>
    <cellStyle name="Normal 17 6 9 3" xfId="11507"/>
    <cellStyle name="Normal 17 6 9 3 2" xfId="27713"/>
    <cellStyle name="Normal 17 6 9 4" xfId="20150"/>
    <cellStyle name="Normal 17 7" xfId="482"/>
    <cellStyle name="Normal 17 7 10" xfId="4370"/>
    <cellStyle name="Normal 17 7 10 2" xfId="8040"/>
    <cellStyle name="Normal 17 7 10 2 2" xfId="15547"/>
    <cellStyle name="Normal 17 7 10 2 2 2" xfId="31753"/>
    <cellStyle name="Normal 17 7 10 2 3" xfId="24246"/>
    <cellStyle name="Normal 17 7 10 3" xfId="11933"/>
    <cellStyle name="Normal 17 7 10 3 2" xfId="28139"/>
    <cellStyle name="Normal 17 7 10 4" xfId="20576"/>
    <cellStyle name="Normal 17 7 11" xfId="4794"/>
    <cellStyle name="Normal 17 7 11 2" xfId="8463"/>
    <cellStyle name="Normal 17 7 11 2 2" xfId="15970"/>
    <cellStyle name="Normal 17 7 11 2 2 2" xfId="32176"/>
    <cellStyle name="Normal 17 7 11 2 3" xfId="24669"/>
    <cellStyle name="Normal 17 7 11 3" xfId="12355"/>
    <cellStyle name="Normal 17 7 11 3 2" xfId="28561"/>
    <cellStyle name="Normal 17 7 11 4" xfId="21000"/>
    <cellStyle name="Normal 17 7 12" xfId="5281"/>
    <cellStyle name="Normal 17 7 12 2" xfId="12830"/>
    <cellStyle name="Normal 17 7 12 2 2" xfId="29036"/>
    <cellStyle name="Normal 17 7 12 3" xfId="21487"/>
    <cellStyle name="Normal 17 7 13" xfId="9396"/>
    <cellStyle name="Normal 17 7 13 2" xfId="25602"/>
    <cellStyle name="Normal 17 7 14" xfId="17913"/>
    <cellStyle name="Normal 17 7 2" xfId="504"/>
    <cellStyle name="Normal 17 7 2 10" xfId="5303"/>
    <cellStyle name="Normal 17 7 2 10 2" xfId="12852"/>
    <cellStyle name="Normal 17 7 2 10 2 2" xfId="29058"/>
    <cellStyle name="Normal 17 7 2 10 3" xfId="21509"/>
    <cellStyle name="Normal 17 7 2 11" xfId="9418"/>
    <cellStyle name="Normal 17 7 2 11 2" xfId="25624"/>
    <cellStyle name="Normal 17 7 2 12" xfId="17935"/>
    <cellStyle name="Normal 17 7 2 2" xfId="575"/>
    <cellStyle name="Normal 17 7 2 2 10" xfId="9485"/>
    <cellStyle name="Normal 17 7 2 2 10 2" xfId="25691"/>
    <cellStyle name="Normal 17 7 2 2 11" xfId="18003"/>
    <cellStyle name="Normal 17 7 2 2 2" xfId="1999"/>
    <cellStyle name="Normal 17 7 2 2 2 10" xfId="18304"/>
    <cellStyle name="Normal 17 7 2 2 2 2" xfId="2505"/>
    <cellStyle name="Normal 17 7 2 2 2 2 2" xfId="3352"/>
    <cellStyle name="Normal 17 7 2 2 2 2 2 2" xfId="7134"/>
    <cellStyle name="Normal 17 7 2 2 2 2 2 2 2" xfId="14645"/>
    <cellStyle name="Normal 17 7 2 2 2 2 2 2 2 2" xfId="30851"/>
    <cellStyle name="Normal 17 7 2 2 2 2 2 2 3" xfId="23340"/>
    <cellStyle name="Normal 17 7 2 2 2 2 2 3" xfId="11045"/>
    <cellStyle name="Normal 17 7 2 2 2 2 2 3 2" xfId="27251"/>
    <cellStyle name="Normal 17 7 2 2 2 2 2 4" xfId="19574"/>
    <cellStyle name="Normal 17 7 2 2 2 2 3" xfId="6289"/>
    <cellStyle name="Normal 17 7 2 2 2 2 3 2" xfId="13801"/>
    <cellStyle name="Normal 17 7 2 2 2 2 3 2 2" xfId="30007"/>
    <cellStyle name="Normal 17 7 2 2 2 2 3 3" xfId="22495"/>
    <cellStyle name="Normal 17 7 2 2 2 2 4" xfId="10201"/>
    <cellStyle name="Normal 17 7 2 2 2 2 4 2" xfId="26407"/>
    <cellStyle name="Normal 17 7 2 2 2 2 5" xfId="18729"/>
    <cellStyle name="Normal 17 7 2 2 2 3" xfId="2927"/>
    <cellStyle name="Normal 17 7 2 2 2 3 2" xfId="6711"/>
    <cellStyle name="Normal 17 7 2 2 2 3 2 2" xfId="14223"/>
    <cellStyle name="Normal 17 7 2 2 2 3 2 2 2" xfId="30429"/>
    <cellStyle name="Normal 17 7 2 2 2 3 2 3" xfId="22917"/>
    <cellStyle name="Normal 17 7 2 2 2 3 3" xfId="10623"/>
    <cellStyle name="Normal 17 7 2 2 2 3 3 2" xfId="26829"/>
    <cellStyle name="Normal 17 7 2 2 2 3 4" xfId="19151"/>
    <cellStyle name="Normal 17 7 2 2 2 4" xfId="3858"/>
    <cellStyle name="Normal 17 7 2 2 2 4 2" xfId="7568"/>
    <cellStyle name="Normal 17 7 2 2 2 4 2 2" xfId="15077"/>
    <cellStyle name="Normal 17 7 2 2 2 4 2 2 2" xfId="31283"/>
    <cellStyle name="Normal 17 7 2 2 2 4 2 3" xfId="23774"/>
    <cellStyle name="Normal 17 7 2 2 2 4 3" xfId="11468"/>
    <cellStyle name="Normal 17 7 2 2 2 4 3 2" xfId="27674"/>
    <cellStyle name="Normal 17 7 2 2 2 4 4" xfId="20069"/>
    <cellStyle name="Normal 17 7 2 2 2 5" xfId="4327"/>
    <cellStyle name="Normal 17 7 2 2 2 5 2" xfId="7997"/>
    <cellStyle name="Normal 17 7 2 2 2 5 2 2" xfId="15504"/>
    <cellStyle name="Normal 17 7 2 2 2 5 2 2 2" xfId="31710"/>
    <cellStyle name="Normal 17 7 2 2 2 5 2 3" xfId="24203"/>
    <cellStyle name="Normal 17 7 2 2 2 5 3" xfId="11890"/>
    <cellStyle name="Normal 17 7 2 2 2 5 3 2" xfId="28096"/>
    <cellStyle name="Normal 17 7 2 2 2 5 4" xfId="20533"/>
    <cellStyle name="Normal 17 7 2 2 2 6" xfId="4752"/>
    <cellStyle name="Normal 17 7 2 2 2 6 2" xfId="8422"/>
    <cellStyle name="Normal 17 7 2 2 2 6 2 2" xfId="15929"/>
    <cellStyle name="Normal 17 7 2 2 2 6 2 2 2" xfId="32135"/>
    <cellStyle name="Normal 17 7 2 2 2 6 2 3" xfId="24628"/>
    <cellStyle name="Normal 17 7 2 2 2 6 3" xfId="12315"/>
    <cellStyle name="Normal 17 7 2 2 2 6 3 2" xfId="28521"/>
    <cellStyle name="Normal 17 7 2 2 2 6 4" xfId="20958"/>
    <cellStyle name="Normal 17 7 2 2 2 7" xfId="5180"/>
    <cellStyle name="Normal 17 7 2 2 2 7 2" xfId="8845"/>
    <cellStyle name="Normal 17 7 2 2 2 7 2 2" xfId="16352"/>
    <cellStyle name="Normal 17 7 2 2 2 7 2 2 2" xfId="32558"/>
    <cellStyle name="Normal 17 7 2 2 2 7 2 3" xfId="25051"/>
    <cellStyle name="Normal 17 7 2 2 2 7 3" xfId="12737"/>
    <cellStyle name="Normal 17 7 2 2 2 7 3 2" xfId="28943"/>
    <cellStyle name="Normal 17 7 2 2 2 7 4" xfId="21386"/>
    <cellStyle name="Normal 17 7 2 2 2 8" xfId="5851"/>
    <cellStyle name="Normal 17 7 2 2 2 8 2" xfId="13366"/>
    <cellStyle name="Normal 17 7 2 2 2 8 2 2" xfId="29572"/>
    <cellStyle name="Normal 17 7 2 2 2 8 3" xfId="22057"/>
    <cellStyle name="Normal 17 7 2 2 2 9" xfId="9778"/>
    <cellStyle name="Normal 17 7 2 2 2 9 2" xfId="25984"/>
    <cellStyle name="Normal 17 7 2 2 3" xfId="2146"/>
    <cellStyle name="Normal 17 7 2 2 3 2" xfId="3059"/>
    <cellStyle name="Normal 17 7 2 2 3 2 2" xfId="6841"/>
    <cellStyle name="Normal 17 7 2 2 3 2 2 2" xfId="14352"/>
    <cellStyle name="Normal 17 7 2 2 3 2 2 2 2" xfId="30558"/>
    <cellStyle name="Normal 17 7 2 2 3 2 2 3" xfId="23047"/>
    <cellStyle name="Normal 17 7 2 2 3 2 3" xfId="10752"/>
    <cellStyle name="Normal 17 7 2 2 3 2 3 2" xfId="26958"/>
    <cellStyle name="Normal 17 7 2 2 3 2 4" xfId="19281"/>
    <cellStyle name="Normal 17 7 2 2 3 3" xfId="5985"/>
    <cellStyle name="Normal 17 7 2 2 3 3 2" xfId="13499"/>
    <cellStyle name="Normal 17 7 2 2 3 3 2 2" xfId="29705"/>
    <cellStyle name="Normal 17 7 2 2 3 3 3" xfId="22191"/>
    <cellStyle name="Normal 17 7 2 2 3 4" xfId="9908"/>
    <cellStyle name="Normal 17 7 2 2 3 4 2" xfId="26114"/>
    <cellStyle name="Normal 17 7 2 2 3 5" xfId="18435"/>
    <cellStyle name="Normal 17 7 2 2 4" xfId="2634"/>
    <cellStyle name="Normal 17 7 2 2 4 2" xfId="6418"/>
    <cellStyle name="Normal 17 7 2 2 4 2 2" xfId="13930"/>
    <cellStyle name="Normal 17 7 2 2 4 2 2 2" xfId="30136"/>
    <cellStyle name="Normal 17 7 2 2 4 2 3" xfId="22624"/>
    <cellStyle name="Normal 17 7 2 2 4 3" xfId="10330"/>
    <cellStyle name="Normal 17 7 2 2 4 3 2" xfId="26536"/>
    <cellStyle name="Normal 17 7 2 2 4 4" xfId="18858"/>
    <cellStyle name="Normal 17 7 2 2 5" xfId="3510"/>
    <cellStyle name="Normal 17 7 2 2 5 2" xfId="7268"/>
    <cellStyle name="Normal 17 7 2 2 5 2 2" xfId="14778"/>
    <cellStyle name="Normal 17 7 2 2 5 2 2 2" xfId="30984"/>
    <cellStyle name="Normal 17 7 2 2 5 2 3" xfId="23474"/>
    <cellStyle name="Normal 17 7 2 2 5 3" xfId="11175"/>
    <cellStyle name="Normal 17 7 2 2 5 3 2" xfId="27381"/>
    <cellStyle name="Normal 17 7 2 2 5 4" xfId="19728"/>
    <cellStyle name="Normal 17 7 2 2 6" xfId="4034"/>
    <cellStyle name="Normal 17 7 2 2 6 2" xfId="7704"/>
    <cellStyle name="Normal 17 7 2 2 6 2 2" xfId="15211"/>
    <cellStyle name="Normal 17 7 2 2 6 2 2 2" xfId="31417"/>
    <cellStyle name="Normal 17 7 2 2 6 2 3" xfId="23910"/>
    <cellStyle name="Normal 17 7 2 2 6 3" xfId="11597"/>
    <cellStyle name="Normal 17 7 2 2 6 3 2" xfId="27803"/>
    <cellStyle name="Normal 17 7 2 2 6 4" xfId="20240"/>
    <cellStyle name="Normal 17 7 2 2 7" xfId="4459"/>
    <cellStyle name="Normal 17 7 2 2 7 2" xfId="8129"/>
    <cellStyle name="Normal 17 7 2 2 7 2 2" xfId="15636"/>
    <cellStyle name="Normal 17 7 2 2 7 2 2 2" xfId="31842"/>
    <cellStyle name="Normal 17 7 2 2 7 2 3" xfId="24335"/>
    <cellStyle name="Normal 17 7 2 2 7 3" xfId="12022"/>
    <cellStyle name="Normal 17 7 2 2 7 3 2" xfId="28228"/>
    <cellStyle name="Normal 17 7 2 2 7 4" xfId="20665"/>
    <cellStyle name="Normal 17 7 2 2 8" xfId="4884"/>
    <cellStyle name="Normal 17 7 2 2 8 2" xfId="8552"/>
    <cellStyle name="Normal 17 7 2 2 8 2 2" xfId="16059"/>
    <cellStyle name="Normal 17 7 2 2 8 2 2 2" xfId="32265"/>
    <cellStyle name="Normal 17 7 2 2 8 2 3" xfId="24758"/>
    <cellStyle name="Normal 17 7 2 2 8 3" xfId="12444"/>
    <cellStyle name="Normal 17 7 2 2 8 3 2" xfId="28650"/>
    <cellStyle name="Normal 17 7 2 2 8 4" xfId="21090"/>
    <cellStyle name="Normal 17 7 2 2 9" xfId="5370"/>
    <cellStyle name="Normal 17 7 2 2 9 2" xfId="12919"/>
    <cellStyle name="Normal 17 7 2 2 9 2 2" xfId="29125"/>
    <cellStyle name="Normal 17 7 2 2 9 3" xfId="21576"/>
    <cellStyle name="Normal 17 7 2 3" xfId="2000"/>
    <cellStyle name="Normal 17 7 2 3 10" xfId="18305"/>
    <cellStyle name="Normal 17 7 2 3 2" xfId="2506"/>
    <cellStyle name="Normal 17 7 2 3 2 2" xfId="3353"/>
    <cellStyle name="Normal 17 7 2 3 2 2 2" xfId="7135"/>
    <cellStyle name="Normal 17 7 2 3 2 2 2 2" xfId="14646"/>
    <cellStyle name="Normal 17 7 2 3 2 2 2 2 2" xfId="30852"/>
    <cellStyle name="Normal 17 7 2 3 2 2 2 3" xfId="23341"/>
    <cellStyle name="Normal 17 7 2 3 2 2 3" xfId="11046"/>
    <cellStyle name="Normal 17 7 2 3 2 2 3 2" xfId="27252"/>
    <cellStyle name="Normal 17 7 2 3 2 2 4" xfId="19575"/>
    <cellStyle name="Normal 17 7 2 3 2 3" xfId="6290"/>
    <cellStyle name="Normal 17 7 2 3 2 3 2" xfId="13802"/>
    <cellStyle name="Normal 17 7 2 3 2 3 2 2" xfId="30008"/>
    <cellStyle name="Normal 17 7 2 3 2 3 3" xfId="22496"/>
    <cellStyle name="Normal 17 7 2 3 2 4" xfId="10202"/>
    <cellStyle name="Normal 17 7 2 3 2 4 2" xfId="26408"/>
    <cellStyle name="Normal 17 7 2 3 2 5" xfId="18730"/>
    <cellStyle name="Normal 17 7 2 3 3" xfId="2928"/>
    <cellStyle name="Normal 17 7 2 3 3 2" xfId="6712"/>
    <cellStyle name="Normal 17 7 2 3 3 2 2" xfId="14224"/>
    <cellStyle name="Normal 17 7 2 3 3 2 2 2" xfId="30430"/>
    <cellStyle name="Normal 17 7 2 3 3 2 3" xfId="22918"/>
    <cellStyle name="Normal 17 7 2 3 3 3" xfId="10624"/>
    <cellStyle name="Normal 17 7 2 3 3 3 2" xfId="26830"/>
    <cellStyle name="Normal 17 7 2 3 3 4" xfId="19152"/>
    <cellStyle name="Normal 17 7 2 3 4" xfId="3859"/>
    <cellStyle name="Normal 17 7 2 3 4 2" xfId="7569"/>
    <cellStyle name="Normal 17 7 2 3 4 2 2" xfId="15078"/>
    <cellStyle name="Normal 17 7 2 3 4 2 2 2" xfId="31284"/>
    <cellStyle name="Normal 17 7 2 3 4 2 3" xfId="23775"/>
    <cellStyle name="Normal 17 7 2 3 4 3" xfId="11469"/>
    <cellStyle name="Normal 17 7 2 3 4 3 2" xfId="27675"/>
    <cellStyle name="Normal 17 7 2 3 4 4" xfId="20070"/>
    <cellStyle name="Normal 17 7 2 3 5" xfId="4328"/>
    <cellStyle name="Normal 17 7 2 3 5 2" xfId="7998"/>
    <cellStyle name="Normal 17 7 2 3 5 2 2" xfId="15505"/>
    <cellStyle name="Normal 17 7 2 3 5 2 2 2" xfId="31711"/>
    <cellStyle name="Normal 17 7 2 3 5 2 3" xfId="24204"/>
    <cellStyle name="Normal 17 7 2 3 5 3" xfId="11891"/>
    <cellStyle name="Normal 17 7 2 3 5 3 2" xfId="28097"/>
    <cellStyle name="Normal 17 7 2 3 5 4" xfId="20534"/>
    <cellStyle name="Normal 17 7 2 3 6" xfId="4753"/>
    <cellStyle name="Normal 17 7 2 3 6 2" xfId="8423"/>
    <cellStyle name="Normal 17 7 2 3 6 2 2" xfId="15930"/>
    <cellStyle name="Normal 17 7 2 3 6 2 2 2" xfId="32136"/>
    <cellStyle name="Normal 17 7 2 3 6 2 3" xfId="24629"/>
    <cellStyle name="Normal 17 7 2 3 6 3" xfId="12316"/>
    <cellStyle name="Normal 17 7 2 3 6 3 2" xfId="28522"/>
    <cellStyle name="Normal 17 7 2 3 6 4" xfId="20959"/>
    <cellStyle name="Normal 17 7 2 3 7" xfId="5181"/>
    <cellStyle name="Normal 17 7 2 3 7 2" xfId="8846"/>
    <cellStyle name="Normal 17 7 2 3 7 2 2" xfId="16353"/>
    <cellStyle name="Normal 17 7 2 3 7 2 2 2" xfId="32559"/>
    <cellStyle name="Normal 17 7 2 3 7 2 3" xfId="25052"/>
    <cellStyle name="Normal 17 7 2 3 7 3" xfId="12738"/>
    <cellStyle name="Normal 17 7 2 3 7 3 2" xfId="28944"/>
    <cellStyle name="Normal 17 7 2 3 7 4" xfId="21387"/>
    <cellStyle name="Normal 17 7 2 3 8" xfId="5852"/>
    <cellStyle name="Normal 17 7 2 3 8 2" xfId="13367"/>
    <cellStyle name="Normal 17 7 2 3 8 2 2" xfId="29573"/>
    <cellStyle name="Normal 17 7 2 3 8 3" xfId="22058"/>
    <cellStyle name="Normal 17 7 2 3 9" xfId="9779"/>
    <cellStyle name="Normal 17 7 2 3 9 2" xfId="25985"/>
    <cellStyle name="Normal 17 7 2 4" xfId="2079"/>
    <cellStyle name="Normal 17 7 2 4 2" xfId="2992"/>
    <cellStyle name="Normal 17 7 2 4 2 2" xfId="6774"/>
    <cellStyle name="Normal 17 7 2 4 2 2 2" xfId="14285"/>
    <cellStyle name="Normal 17 7 2 4 2 2 2 2" xfId="30491"/>
    <cellStyle name="Normal 17 7 2 4 2 2 3" xfId="22980"/>
    <cellStyle name="Normal 17 7 2 4 2 3" xfId="10685"/>
    <cellStyle name="Normal 17 7 2 4 2 3 2" xfId="26891"/>
    <cellStyle name="Normal 17 7 2 4 2 4" xfId="19214"/>
    <cellStyle name="Normal 17 7 2 4 3" xfId="5918"/>
    <cellStyle name="Normal 17 7 2 4 3 2" xfId="13432"/>
    <cellStyle name="Normal 17 7 2 4 3 2 2" xfId="29638"/>
    <cellStyle name="Normal 17 7 2 4 3 3" xfId="22124"/>
    <cellStyle name="Normal 17 7 2 4 4" xfId="9841"/>
    <cellStyle name="Normal 17 7 2 4 4 2" xfId="26047"/>
    <cellStyle name="Normal 17 7 2 4 5" xfId="18368"/>
    <cellStyle name="Normal 17 7 2 5" xfId="2567"/>
    <cellStyle name="Normal 17 7 2 5 2" xfId="6351"/>
    <cellStyle name="Normal 17 7 2 5 2 2" xfId="13863"/>
    <cellStyle name="Normal 17 7 2 5 2 2 2" xfId="30069"/>
    <cellStyle name="Normal 17 7 2 5 2 3" xfId="22557"/>
    <cellStyle name="Normal 17 7 2 5 3" xfId="10263"/>
    <cellStyle name="Normal 17 7 2 5 3 2" xfId="26469"/>
    <cellStyle name="Normal 17 7 2 5 4" xfId="18791"/>
    <cellStyle name="Normal 17 7 2 6" xfId="3443"/>
    <cellStyle name="Normal 17 7 2 6 2" xfId="7201"/>
    <cellStyle name="Normal 17 7 2 6 2 2" xfId="14711"/>
    <cellStyle name="Normal 17 7 2 6 2 2 2" xfId="30917"/>
    <cellStyle name="Normal 17 7 2 6 2 3" xfId="23407"/>
    <cellStyle name="Normal 17 7 2 6 3" xfId="11108"/>
    <cellStyle name="Normal 17 7 2 6 3 2" xfId="27314"/>
    <cellStyle name="Normal 17 7 2 6 4" xfId="19661"/>
    <cellStyle name="Normal 17 7 2 7" xfId="3967"/>
    <cellStyle name="Normal 17 7 2 7 2" xfId="7637"/>
    <cellStyle name="Normal 17 7 2 7 2 2" xfId="15144"/>
    <cellStyle name="Normal 17 7 2 7 2 2 2" xfId="31350"/>
    <cellStyle name="Normal 17 7 2 7 2 3" xfId="23843"/>
    <cellStyle name="Normal 17 7 2 7 3" xfId="11530"/>
    <cellStyle name="Normal 17 7 2 7 3 2" xfId="27736"/>
    <cellStyle name="Normal 17 7 2 7 4" xfId="20173"/>
    <cellStyle name="Normal 17 7 2 8" xfId="4392"/>
    <cellStyle name="Normal 17 7 2 8 2" xfId="8062"/>
    <cellStyle name="Normal 17 7 2 8 2 2" xfId="15569"/>
    <cellStyle name="Normal 17 7 2 8 2 2 2" xfId="31775"/>
    <cellStyle name="Normal 17 7 2 8 2 3" xfId="24268"/>
    <cellStyle name="Normal 17 7 2 8 3" xfId="11955"/>
    <cellStyle name="Normal 17 7 2 8 3 2" xfId="28161"/>
    <cellStyle name="Normal 17 7 2 8 4" xfId="20598"/>
    <cellStyle name="Normal 17 7 2 9" xfId="4816"/>
    <cellStyle name="Normal 17 7 2 9 2" xfId="8485"/>
    <cellStyle name="Normal 17 7 2 9 2 2" xfId="15992"/>
    <cellStyle name="Normal 17 7 2 9 2 2 2" xfId="32198"/>
    <cellStyle name="Normal 17 7 2 9 2 3" xfId="24691"/>
    <cellStyle name="Normal 17 7 2 9 3" xfId="12377"/>
    <cellStyle name="Normal 17 7 2 9 3 2" xfId="28583"/>
    <cellStyle name="Normal 17 7 2 9 4" xfId="21022"/>
    <cellStyle name="Normal 17 7 3" xfId="526"/>
    <cellStyle name="Normal 17 7 3 10" xfId="5325"/>
    <cellStyle name="Normal 17 7 3 10 2" xfId="12874"/>
    <cellStyle name="Normal 17 7 3 10 2 2" xfId="29080"/>
    <cellStyle name="Normal 17 7 3 10 3" xfId="21531"/>
    <cellStyle name="Normal 17 7 3 11" xfId="9440"/>
    <cellStyle name="Normal 17 7 3 11 2" xfId="25646"/>
    <cellStyle name="Normal 17 7 3 12" xfId="17957"/>
    <cellStyle name="Normal 17 7 3 2" xfId="597"/>
    <cellStyle name="Normal 17 7 3 2 10" xfId="9507"/>
    <cellStyle name="Normal 17 7 3 2 10 2" xfId="25713"/>
    <cellStyle name="Normal 17 7 3 2 11" xfId="18025"/>
    <cellStyle name="Normal 17 7 3 2 2" xfId="2001"/>
    <cellStyle name="Normal 17 7 3 2 2 10" xfId="18306"/>
    <cellStyle name="Normal 17 7 3 2 2 2" xfId="2507"/>
    <cellStyle name="Normal 17 7 3 2 2 2 2" xfId="3354"/>
    <cellStyle name="Normal 17 7 3 2 2 2 2 2" xfId="7136"/>
    <cellStyle name="Normal 17 7 3 2 2 2 2 2 2" xfId="14647"/>
    <cellStyle name="Normal 17 7 3 2 2 2 2 2 2 2" xfId="30853"/>
    <cellStyle name="Normal 17 7 3 2 2 2 2 2 3" xfId="23342"/>
    <cellStyle name="Normal 17 7 3 2 2 2 2 3" xfId="11047"/>
    <cellStyle name="Normal 17 7 3 2 2 2 2 3 2" xfId="27253"/>
    <cellStyle name="Normal 17 7 3 2 2 2 2 4" xfId="19576"/>
    <cellStyle name="Normal 17 7 3 2 2 2 3" xfId="6291"/>
    <cellStyle name="Normal 17 7 3 2 2 2 3 2" xfId="13803"/>
    <cellStyle name="Normal 17 7 3 2 2 2 3 2 2" xfId="30009"/>
    <cellStyle name="Normal 17 7 3 2 2 2 3 3" xfId="22497"/>
    <cellStyle name="Normal 17 7 3 2 2 2 4" xfId="10203"/>
    <cellStyle name="Normal 17 7 3 2 2 2 4 2" xfId="26409"/>
    <cellStyle name="Normal 17 7 3 2 2 2 5" xfId="18731"/>
    <cellStyle name="Normal 17 7 3 2 2 3" xfId="2929"/>
    <cellStyle name="Normal 17 7 3 2 2 3 2" xfId="6713"/>
    <cellStyle name="Normal 17 7 3 2 2 3 2 2" xfId="14225"/>
    <cellStyle name="Normal 17 7 3 2 2 3 2 2 2" xfId="30431"/>
    <cellStyle name="Normal 17 7 3 2 2 3 2 3" xfId="22919"/>
    <cellStyle name="Normal 17 7 3 2 2 3 3" xfId="10625"/>
    <cellStyle name="Normal 17 7 3 2 2 3 3 2" xfId="26831"/>
    <cellStyle name="Normal 17 7 3 2 2 3 4" xfId="19153"/>
    <cellStyle name="Normal 17 7 3 2 2 4" xfId="3860"/>
    <cellStyle name="Normal 17 7 3 2 2 4 2" xfId="7570"/>
    <cellStyle name="Normal 17 7 3 2 2 4 2 2" xfId="15079"/>
    <cellStyle name="Normal 17 7 3 2 2 4 2 2 2" xfId="31285"/>
    <cellStyle name="Normal 17 7 3 2 2 4 2 3" xfId="23776"/>
    <cellStyle name="Normal 17 7 3 2 2 4 3" xfId="11470"/>
    <cellStyle name="Normal 17 7 3 2 2 4 3 2" xfId="27676"/>
    <cellStyle name="Normal 17 7 3 2 2 4 4" xfId="20071"/>
    <cellStyle name="Normal 17 7 3 2 2 5" xfId="4329"/>
    <cellStyle name="Normal 17 7 3 2 2 5 2" xfId="7999"/>
    <cellStyle name="Normal 17 7 3 2 2 5 2 2" xfId="15506"/>
    <cellStyle name="Normal 17 7 3 2 2 5 2 2 2" xfId="31712"/>
    <cellStyle name="Normal 17 7 3 2 2 5 2 3" xfId="24205"/>
    <cellStyle name="Normal 17 7 3 2 2 5 3" xfId="11892"/>
    <cellStyle name="Normal 17 7 3 2 2 5 3 2" xfId="28098"/>
    <cellStyle name="Normal 17 7 3 2 2 5 4" xfId="20535"/>
    <cellStyle name="Normal 17 7 3 2 2 6" xfId="4754"/>
    <cellStyle name="Normal 17 7 3 2 2 6 2" xfId="8424"/>
    <cellStyle name="Normal 17 7 3 2 2 6 2 2" xfId="15931"/>
    <cellStyle name="Normal 17 7 3 2 2 6 2 2 2" xfId="32137"/>
    <cellStyle name="Normal 17 7 3 2 2 6 2 3" xfId="24630"/>
    <cellStyle name="Normal 17 7 3 2 2 6 3" xfId="12317"/>
    <cellStyle name="Normal 17 7 3 2 2 6 3 2" xfId="28523"/>
    <cellStyle name="Normal 17 7 3 2 2 6 4" xfId="20960"/>
    <cellStyle name="Normal 17 7 3 2 2 7" xfId="5182"/>
    <cellStyle name="Normal 17 7 3 2 2 7 2" xfId="8847"/>
    <cellStyle name="Normal 17 7 3 2 2 7 2 2" xfId="16354"/>
    <cellStyle name="Normal 17 7 3 2 2 7 2 2 2" xfId="32560"/>
    <cellStyle name="Normal 17 7 3 2 2 7 2 3" xfId="25053"/>
    <cellStyle name="Normal 17 7 3 2 2 7 3" xfId="12739"/>
    <cellStyle name="Normal 17 7 3 2 2 7 3 2" xfId="28945"/>
    <cellStyle name="Normal 17 7 3 2 2 7 4" xfId="21388"/>
    <cellStyle name="Normal 17 7 3 2 2 8" xfId="5853"/>
    <cellStyle name="Normal 17 7 3 2 2 8 2" xfId="13368"/>
    <cellStyle name="Normal 17 7 3 2 2 8 2 2" xfId="29574"/>
    <cellStyle name="Normal 17 7 3 2 2 8 3" xfId="22059"/>
    <cellStyle name="Normal 17 7 3 2 2 9" xfId="9780"/>
    <cellStyle name="Normal 17 7 3 2 2 9 2" xfId="25986"/>
    <cellStyle name="Normal 17 7 3 2 3" xfId="2168"/>
    <cellStyle name="Normal 17 7 3 2 3 2" xfId="3081"/>
    <cellStyle name="Normal 17 7 3 2 3 2 2" xfId="6863"/>
    <cellStyle name="Normal 17 7 3 2 3 2 2 2" xfId="14374"/>
    <cellStyle name="Normal 17 7 3 2 3 2 2 2 2" xfId="30580"/>
    <cellStyle name="Normal 17 7 3 2 3 2 2 3" xfId="23069"/>
    <cellStyle name="Normal 17 7 3 2 3 2 3" xfId="10774"/>
    <cellStyle name="Normal 17 7 3 2 3 2 3 2" xfId="26980"/>
    <cellStyle name="Normal 17 7 3 2 3 2 4" xfId="19303"/>
    <cellStyle name="Normal 17 7 3 2 3 3" xfId="6007"/>
    <cellStyle name="Normal 17 7 3 2 3 3 2" xfId="13521"/>
    <cellStyle name="Normal 17 7 3 2 3 3 2 2" xfId="29727"/>
    <cellStyle name="Normal 17 7 3 2 3 3 3" xfId="22213"/>
    <cellStyle name="Normal 17 7 3 2 3 4" xfId="9930"/>
    <cellStyle name="Normal 17 7 3 2 3 4 2" xfId="26136"/>
    <cellStyle name="Normal 17 7 3 2 3 5" xfId="18457"/>
    <cellStyle name="Normal 17 7 3 2 4" xfId="2656"/>
    <cellStyle name="Normal 17 7 3 2 4 2" xfId="6440"/>
    <cellStyle name="Normal 17 7 3 2 4 2 2" xfId="13952"/>
    <cellStyle name="Normal 17 7 3 2 4 2 2 2" xfId="30158"/>
    <cellStyle name="Normal 17 7 3 2 4 2 3" xfId="22646"/>
    <cellStyle name="Normal 17 7 3 2 4 3" xfId="10352"/>
    <cellStyle name="Normal 17 7 3 2 4 3 2" xfId="26558"/>
    <cellStyle name="Normal 17 7 3 2 4 4" xfId="18880"/>
    <cellStyle name="Normal 17 7 3 2 5" xfId="3532"/>
    <cellStyle name="Normal 17 7 3 2 5 2" xfId="7290"/>
    <cellStyle name="Normal 17 7 3 2 5 2 2" xfId="14800"/>
    <cellStyle name="Normal 17 7 3 2 5 2 2 2" xfId="31006"/>
    <cellStyle name="Normal 17 7 3 2 5 2 3" xfId="23496"/>
    <cellStyle name="Normal 17 7 3 2 5 3" xfId="11197"/>
    <cellStyle name="Normal 17 7 3 2 5 3 2" xfId="27403"/>
    <cellStyle name="Normal 17 7 3 2 5 4" xfId="19750"/>
    <cellStyle name="Normal 17 7 3 2 6" xfId="4056"/>
    <cellStyle name="Normal 17 7 3 2 6 2" xfId="7726"/>
    <cellStyle name="Normal 17 7 3 2 6 2 2" xfId="15233"/>
    <cellStyle name="Normal 17 7 3 2 6 2 2 2" xfId="31439"/>
    <cellStyle name="Normal 17 7 3 2 6 2 3" xfId="23932"/>
    <cellStyle name="Normal 17 7 3 2 6 3" xfId="11619"/>
    <cellStyle name="Normal 17 7 3 2 6 3 2" xfId="27825"/>
    <cellStyle name="Normal 17 7 3 2 6 4" xfId="20262"/>
    <cellStyle name="Normal 17 7 3 2 7" xfId="4481"/>
    <cellStyle name="Normal 17 7 3 2 7 2" xfId="8151"/>
    <cellStyle name="Normal 17 7 3 2 7 2 2" xfId="15658"/>
    <cellStyle name="Normal 17 7 3 2 7 2 2 2" xfId="31864"/>
    <cellStyle name="Normal 17 7 3 2 7 2 3" xfId="24357"/>
    <cellStyle name="Normal 17 7 3 2 7 3" xfId="12044"/>
    <cellStyle name="Normal 17 7 3 2 7 3 2" xfId="28250"/>
    <cellStyle name="Normal 17 7 3 2 7 4" xfId="20687"/>
    <cellStyle name="Normal 17 7 3 2 8" xfId="4906"/>
    <cellStyle name="Normal 17 7 3 2 8 2" xfId="8574"/>
    <cellStyle name="Normal 17 7 3 2 8 2 2" xfId="16081"/>
    <cellStyle name="Normal 17 7 3 2 8 2 2 2" xfId="32287"/>
    <cellStyle name="Normal 17 7 3 2 8 2 3" xfId="24780"/>
    <cellStyle name="Normal 17 7 3 2 8 3" xfId="12466"/>
    <cellStyle name="Normal 17 7 3 2 8 3 2" xfId="28672"/>
    <cellStyle name="Normal 17 7 3 2 8 4" xfId="21112"/>
    <cellStyle name="Normal 17 7 3 2 9" xfId="5392"/>
    <cellStyle name="Normal 17 7 3 2 9 2" xfId="12941"/>
    <cellStyle name="Normal 17 7 3 2 9 2 2" xfId="29147"/>
    <cellStyle name="Normal 17 7 3 2 9 3" xfId="21598"/>
    <cellStyle name="Normal 17 7 3 3" xfId="2002"/>
    <cellStyle name="Normal 17 7 3 3 10" xfId="18307"/>
    <cellStyle name="Normal 17 7 3 3 2" xfId="2508"/>
    <cellStyle name="Normal 17 7 3 3 2 2" xfId="3355"/>
    <cellStyle name="Normal 17 7 3 3 2 2 2" xfId="7137"/>
    <cellStyle name="Normal 17 7 3 3 2 2 2 2" xfId="14648"/>
    <cellStyle name="Normal 17 7 3 3 2 2 2 2 2" xfId="30854"/>
    <cellStyle name="Normal 17 7 3 3 2 2 2 3" xfId="23343"/>
    <cellStyle name="Normal 17 7 3 3 2 2 3" xfId="11048"/>
    <cellStyle name="Normal 17 7 3 3 2 2 3 2" xfId="27254"/>
    <cellStyle name="Normal 17 7 3 3 2 2 4" xfId="19577"/>
    <cellStyle name="Normal 17 7 3 3 2 3" xfId="6292"/>
    <cellStyle name="Normal 17 7 3 3 2 3 2" xfId="13804"/>
    <cellStyle name="Normal 17 7 3 3 2 3 2 2" xfId="30010"/>
    <cellStyle name="Normal 17 7 3 3 2 3 3" xfId="22498"/>
    <cellStyle name="Normal 17 7 3 3 2 4" xfId="10204"/>
    <cellStyle name="Normal 17 7 3 3 2 4 2" xfId="26410"/>
    <cellStyle name="Normal 17 7 3 3 2 5" xfId="18732"/>
    <cellStyle name="Normal 17 7 3 3 3" xfId="2930"/>
    <cellStyle name="Normal 17 7 3 3 3 2" xfId="6714"/>
    <cellStyle name="Normal 17 7 3 3 3 2 2" xfId="14226"/>
    <cellStyle name="Normal 17 7 3 3 3 2 2 2" xfId="30432"/>
    <cellStyle name="Normal 17 7 3 3 3 2 3" xfId="22920"/>
    <cellStyle name="Normal 17 7 3 3 3 3" xfId="10626"/>
    <cellStyle name="Normal 17 7 3 3 3 3 2" xfId="26832"/>
    <cellStyle name="Normal 17 7 3 3 3 4" xfId="19154"/>
    <cellStyle name="Normal 17 7 3 3 4" xfId="3861"/>
    <cellStyle name="Normal 17 7 3 3 4 2" xfId="7571"/>
    <cellStyle name="Normal 17 7 3 3 4 2 2" xfId="15080"/>
    <cellStyle name="Normal 17 7 3 3 4 2 2 2" xfId="31286"/>
    <cellStyle name="Normal 17 7 3 3 4 2 3" xfId="23777"/>
    <cellStyle name="Normal 17 7 3 3 4 3" xfId="11471"/>
    <cellStyle name="Normal 17 7 3 3 4 3 2" xfId="27677"/>
    <cellStyle name="Normal 17 7 3 3 4 4" xfId="20072"/>
    <cellStyle name="Normal 17 7 3 3 5" xfId="4330"/>
    <cellStyle name="Normal 17 7 3 3 5 2" xfId="8000"/>
    <cellStyle name="Normal 17 7 3 3 5 2 2" xfId="15507"/>
    <cellStyle name="Normal 17 7 3 3 5 2 2 2" xfId="31713"/>
    <cellStyle name="Normal 17 7 3 3 5 2 3" xfId="24206"/>
    <cellStyle name="Normal 17 7 3 3 5 3" xfId="11893"/>
    <cellStyle name="Normal 17 7 3 3 5 3 2" xfId="28099"/>
    <cellStyle name="Normal 17 7 3 3 5 4" xfId="20536"/>
    <cellStyle name="Normal 17 7 3 3 6" xfId="4755"/>
    <cellStyle name="Normal 17 7 3 3 6 2" xfId="8425"/>
    <cellStyle name="Normal 17 7 3 3 6 2 2" xfId="15932"/>
    <cellStyle name="Normal 17 7 3 3 6 2 2 2" xfId="32138"/>
    <cellStyle name="Normal 17 7 3 3 6 2 3" xfId="24631"/>
    <cellStyle name="Normal 17 7 3 3 6 3" xfId="12318"/>
    <cellStyle name="Normal 17 7 3 3 6 3 2" xfId="28524"/>
    <cellStyle name="Normal 17 7 3 3 6 4" xfId="20961"/>
    <cellStyle name="Normal 17 7 3 3 7" xfId="5183"/>
    <cellStyle name="Normal 17 7 3 3 7 2" xfId="8848"/>
    <cellStyle name="Normal 17 7 3 3 7 2 2" xfId="16355"/>
    <cellStyle name="Normal 17 7 3 3 7 2 2 2" xfId="32561"/>
    <cellStyle name="Normal 17 7 3 3 7 2 3" xfId="25054"/>
    <cellStyle name="Normal 17 7 3 3 7 3" xfId="12740"/>
    <cellStyle name="Normal 17 7 3 3 7 3 2" xfId="28946"/>
    <cellStyle name="Normal 17 7 3 3 7 4" xfId="21389"/>
    <cellStyle name="Normal 17 7 3 3 8" xfId="5854"/>
    <cellStyle name="Normal 17 7 3 3 8 2" xfId="13369"/>
    <cellStyle name="Normal 17 7 3 3 8 2 2" xfId="29575"/>
    <cellStyle name="Normal 17 7 3 3 8 3" xfId="22060"/>
    <cellStyle name="Normal 17 7 3 3 9" xfId="9781"/>
    <cellStyle name="Normal 17 7 3 3 9 2" xfId="25987"/>
    <cellStyle name="Normal 17 7 3 4" xfId="2101"/>
    <cellStyle name="Normal 17 7 3 4 2" xfId="3014"/>
    <cellStyle name="Normal 17 7 3 4 2 2" xfId="6796"/>
    <cellStyle name="Normal 17 7 3 4 2 2 2" xfId="14307"/>
    <cellStyle name="Normal 17 7 3 4 2 2 2 2" xfId="30513"/>
    <cellStyle name="Normal 17 7 3 4 2 2 3" xfId="23002"/>
    <cellStyle name="Normal 17 7 3 4 2 3" xfId="10707"/>
    <cellStyle name="Normal 17 7 3 4 2 3 2" xfId="26913"/>
    <cellStyle name="Normal 17 7 3 4 2 4" xfId="19236"/>
    <cellStyle name="Normal 17 7 3 4 3" xfId="5940"/>
    <cellStyle name="Normal 17 7 3 4 3 2" xfId="13454"/>
    <cellStyle name="Normal 17 7 3 4 3 2 2" xfId="29660"/>
    <cellStyle name="Normal 17 7 3 4 3 3" xfId="22146"/>
    <cellStyle name="Normal 17 7 3 4 4" xfId="9863"/>
    <cellStyle name="Normal 17 7 3 4 4 2" xfId="26069"/>
    <cellStyle name="Normal 17 7 3 4 5" xfId="18390"/>
    <cellStyle name="Normal 17 7 3 5" xfId="2589"/>
    <cellStyle name="Normal 17 7 3 5 2" xfId="6373"/>
    <cellStyle name="Normal 17 7 3 5 2 2" xfId="13885"/>
    <cellStyle name="Normal 17 7 3 5 2 2 2" xfId="30091"/>
    <cellStyle name="Normal 17 7 3 5 2 3" xfId="22579"/>
    <cellStyle name="Normal 17 7 3 5 3" xfId="10285"/>
    <cellStyle name="Normal 17 7 3 5 3 2" xfId="26491"/>
    <cellStyle name="Normal 17 7 3 5 4" xfId="18813"/>
    <cellStyle name="Normal 17 7 3 6" xfId="3465"/>
    <cellStyle name="Normal 17 7 3 6 2" xfId="7223"/>
    <cellStyle name="Normal 17 7 3 6 2 2" xfId="14733"/>
    <cellStyle name="Normal 17 7 3 6 2 2 2" xfId="30939"/>
    <cellStyle name="Normal 17 7 3 6 2 3" xfId="23429"/>
    <cellStyle name="Normal 17 7 3 6 3" xfId="11130"/>
    <cellStyle name="Normal 17 7 3 6 3 2" xfId="27336"/>
    <cellStyle name="Normal 17 7 3 6 4" xfId="19683"/>
    <cellStyle name="Normal 17 7 3 7" xfId="3989"/>
    <cellStyle name="Normal 17 7 3 7 2" xfId="7659"/>
    <cellStyle name="Normal 17 7 3 7 2 2" xfId="15166"/>
    <cellStyle name="Normal 17 7 3 7 2 2 2" xfId="31372"/>
    <cellStyle name="Normal 17 7 3 7 2 3" xfId="23865"/>
    <cellStyle name="Normal 17 7 3 7 3" xfId="11552"/>
    <cellStyle name="Normal 17 7 3 7 3 2" xfId="27758"/>
    <cellStyle name="Normal 17 7 3 7 4" xfId="20195"/>
    <cellStyle name="Normal 17 7 3 8" xfId="4414"/>
    <cellStyle name="Normal 17 7 3 8 2" xfId="8084"/>
    <cellStyle name="Normal 17 7 3 8 2 2" xfId="15591"/>
    <cellStyle name="Normal 17 7 3 8 2 2 2" xfId="31797"/>
    <cellStyle name="Normal 17 7 3 8 2 3" xfId="24290"/>
    <cellStyle name="Normal 17 7 3 8 3" xfId="11977"/>
    <cellStyle name="Normal 17 7 3 8 3 2" xfId="28183"/>
    <cellStyle name="Normal 17 7 3 8 4" xfId="20620"/>
    <cellStyle name="Normal 17 7 3 9" xfId="4838"/>
    <cellStyle name="Normal 17 7 3 9 2" xfId="8507"/>
    <cellStyle name="Normal 17 7 3 9 2 2" xfId="16014"/>
    <cellStyle name="Normal 17 7 3 9 2 2 2" xfId="32220"/>
    <cellStyle name="Normal 17 7 3 9 2 3" xfId="24713"/>
    <cellStyle name="Normal 17 7 3 9 3" xfId="12399"/>
    <cellStyle name="Normal 17 7 3 9 3 2" xfId="28605"/>
    <cellStyle name="Normal 17 7 3 9 4" xfId="21044"/>
    <cellStyle name="Normal 17 7 4" xfId="553"/>
    <cellStyle name="Normal 17 7 4 10" xfId="9463"/>
    <cellStyle name="Normal 17 7 4 10 2" xfId="25669"/>
    <cellStyle name="Normal 17 7 4 11" xfId="17981"/>
    <cellStyle name="Normal 17 7 4 2" xfId="2003"/>
    <cellStyle name="Normal 17 7 4 2 10" xfId="18308"/>
    <cellStyle name="Normal 17 7 4 2 2" xfId="2509"/>
    <cellStyle name="Normal 17 7 4 2 2 2" xfId="3356"/>
    <cellStyle name="Normal 17 7 4 2 2 2 2" xfId="7138"/>
    <cellStyle name="Normal 17 7 4 2 2 2 2 2" xfId="14649"/>
    <cellStyle name="Normal 17 7 4 2 2 2 2 2 2" xfId="30855"/>
    <cellStyle name="Normal 17 7 4 2 2 2 2 3" xfId="23344"/>
    <cellStyle name="Normal 17 7 4 2 2 2 3" xfId="11049"/>
    <cellStyle name="Normal 17 7 4 2 2 2 3 2" xfId="27255"/>
    <cellStyle name="Normal 17 7 4 2 2 2 4" xfId="19578"/>
    <cellStyle name="Normal 17 7 4 2 2 3" xfId="6293"/>
    <cellStyle name="Normal 17 7 4 2 2 3 2" xfId="13805"/>
    <cellStyle name="Normal 17 7 4 2 2 3 2 2" xfId="30011"/>
    <cellStyle name="Normal 17 7 4 2 2 3 3" xfId="22499"/>
    <cellStyle name="Normal 17 7 4 2 2 4" xfId="10205"/>
    <cellStyle name="Normal 17 7 4 2 2 4 2" xfId="26411"/>
    <cellStyle name="Normal 17 7 4 2 2 5" xfId="18733"/>
    <cellStyle name="Normal 17 7 4 2 3" xfId="2931"/>
    <cellStyle name="Normal 17 7 4 2 3 2" xfId="6715"/>
    <cellStyle name="Normal 17 7 4 2 3 2 2" xfId="14227"/>
    <cellStyle name="Normal 17 7 4 2 3 2 2 2" xfId="30433"/>
    <cellStyle name="Normal 17 7 4 2 3 2 3" xfId="22921"/>
    <cellStyle name="Normal 17 7 4 2 3 3" xfId="10627"/>
    <cellStyle name="Normal 17 7 4 2 3 3 2" xfId="26833"/>
    <cellStyle name="Normal 17 7 4 2 3 4" xfId="19155"/>
    <cellStyle name="Normal 17 7 4 2 4" xfId="3862"/>
    <cellStyle name="Normal 17 7 4 2 4 2" xfId="7572"/>
    <cellStyle name="Normal 17 7 4 2 4 2 2" xfId="15081"/>
    <cellStyle name="Normal 17 7 4 2 4 2 2 2" xfId="31287"/>
    <cellStyle name="Normal 17 7 4 2 4 2 3" xfId="23778"/>
    <cellStyle name="Normal 17 7 4 2 4 3" xfId="11472"/>
    <cellStyle name="Normal 17 7 4 2 4 3 2" xfId="27678"/>
    <cellStyle name="Normal 17 7 4 2 4 4" xfId="20073"/>
    <cellStyle name="Normal 17 7 4 2 5" xfId="4331"/>
    <cellStyle name="Normal 17 7 4 2 5 2" xfId="8001"/>
    <cellStyle name="Normal 17 7 4 2 5 2 2" xfId="15508"/>
    <cellStyle name="Normal 17 7 4 2 5 2 2 2" xfId="31714"/>
    <cellStyle name="Normal 17 7 4 2 5 2 3" xfId="24207"/>
    <cellStyle name="Normal 17 7 4 2 5 3" xfId="11894"/>
    <cellStyle name="Normal 17 7 4 2 5 3 2" xfId="28100"/>
    <cellStyle name="Normal 17 7 4 2 5 4" xfId="20537"/>
    <cellStyle name="Normal 17 7 4 2 6" xfId="4756"/>
    <cellStyle name="Normal 17 7 4 2 6 2" xfId="8426"/>
    <cellStyle name="Normal 17 7 4 2 6 2 2" xfId="15933"/>
    <cellStyle name="Normal 17 7 4 2 6 2 2 2" xfId="32139"/>
    <cellStyle name="Normal 17 7 4 2 6 2 3" xfId="24632"/>
    <cellStyle name="Normal 17 7 4 2 6 3" xfId="12319"/>
    <cellStyle name="Normal 17 7 4 2 6 3 2" xfId="28525"/>
    <cellStyle name="Normal 17 7 4 2 6 4" xfId="20962"/>
    <cellStyle name="Normal 17 7 4 2 7" xfId="5184"/>
    <cellStyle name="Normal 17 7 4 2 7 2" xfId="8849"/>
    <cellStyle name="Normal 17 7 4 2 7 2 2" xfId="16356"/>
    <cellStyle name="Normal 17 7 4 2 7 2 2 2" xfId="32562"/>
    <cellStyle name="Normal 17 7 4 2 7 2 3" xfId="25055"/>
    <cellStyle name="Normal 17 7 4 2 7 3" xfId="12741"/>
    <cellStyle name="Normal 17 7 4 2 7 3 2" xfId="28947"/>
    <cellStyle name="Normal 17 7 4 2 7 4" xfId="21390"/>
    <cellStyle name="Normal 17 7 4 2 8" xfId="5855"/>
    <cellStyle name="Normal 17 7 4 2 8 2" xfId="13370"/>
    <cellStyle name="Normal 17 7 4 2 8 2 2" xfId="29576"/>
    <cellStyle name="Normal 17 7 4 2 8 3" xfId="22061"/>
    <cellStyle name="Normal 17 7 4 2 9" xfId="9782"/>
    <cellStyle name="Normal 17 7 4 2 9 2" xfId="25988"/>
    <cellStyle name="Normal 17 7 4 3" xfId="2124"/>
    <cellStyle name="Normal 17 7 4 3 2" xfId="3037"/>
    <cellStyle name="Normal 17 7 4 3 2 2" xfId="6819"/>
    <cellStyle name="Normal 17 7 4 3 2 2 2" xfId="14330"/>
    <cellStyle name="Normal 17 7 4 3 2 2 2 2" xfId="30536"/>
    <cellStyle name="Normal 17 7 4 3 2 2 3" xfId="23025"/>
    <cellStyle name="Normal 17 7 4 3 2 3" xfId="10730"/>
    <cellStyle name="Normal 17 7 4 3 2 3 2" xfId="26936"/>
    <cellStyle name="Normal 17 7 4 3 2 4" xfId="19259"/>
    <cellStyle name="Normal 17 7 4 3 3" xfId="5963"/>
    <cellStyle name="Normal 17 7 4 3 3 2" xfId="13477"/>
    <cellStyle name="Normal 17 7 4 3 3 2 2" xfId="29683"/>
    <cellStyle name="Normal 17 7 4 3 3 3" xfId="22169"/>
    <cellStyle name="Normal 17 7 4 3 4" xfId="9886"/>
    <cellStyle name="Normal 17 7 4 3 4 2" xfId="26092"/>
    <cellStyle name="Normal 17 7 4 3 5" xfId="18413"/>
    <cellStyle name="Normal 17 7 4 4" xfId="2612"/>
    <cellStyle name="Normal 17 7 4 4 2" xfId="6396"/>
    <cellStyle name="Normal 17 7 4 4 2 2" xfId="13908"/>
    <cellStyle name="Normal 17 7 4 4 2 2 2" xfId="30114"/>
    <cellStyle name="Normal 17 7 4 4 2 3" xfId="22602"/>
    <cellStyle name="Normal 17 7 4 4 3" xfId="10308"/>
    <cellStyle name="Normal 17 7 4 4 3 2" xfId="26514"/>
    <cellStyle name="Normal 17 7 4 4 4" xfId="18836"/>
    <cellStyle name="Normal 17 7 4 5" xfId="3488"/>
    <cellStyle name="Normal 17 7 4 5 2" xfId="7246"/>
    <cellStyle name="Normal 17 7 4 5 2 2" xfId="14756"/>
    <cellStyle name="Normal 17 7 4 5 2 2 2" xfId="30962"/>
    <cellStyle name="Normal 17 7 4 5 2 3" xfId="23452"/>
    <cellStyle name="Normal 17 7 4 5 3" xfId="11153"/>
    <cellStyle name="Normal 17 7 4 5 3 2" xfId="27359"/>
    <cellStyle name="Normal 17 7 4 5 4" xfId="19706"/>
    <cellStyle name="Normal 17 7 4 6" xfId="4012"/>
    <cellStyle name="Normal 17 7 4 6 2" xfId="7682"/>
    <cellStyle name="Normal 17 7 4 6 2 2" xfId="15189"/>
    <cellStyle name="Normal 17 7 4 6 2 2 2" xfId="31395"/>
    <cellStyle name="Normal 17 7 4 6 2 3" xfId="23888"/>
    <cellStyle name="Normal 17 7 4 6 3" xfId="11575"/>
    <cellStyle name="Normal 17 7 4 6 3 2" xfId="27781"/>
    <cellStyle name="Normal 17 7 4 6 4" xfId="20218"/>
    <cellStyle name="Normal 17 7 4 7" xfId="4437"/>
    <cellStyle name="Normal 17 7 4 7 2" xfId="8107"/>
    <cellStyle name="Normal 17 7 4 7 2 2" xfId="15614"/>
    <cellStyle name="Normal 17 7 4 7 2 2 2" xfId="31820"/>
    <cellStyle name="Normal 17 7 4 7 2 3" xfId="24313"/>
    <cellStyle name="Normal 17 7 4 7 3" xfId="12000"/>
    <cellStyle name="Normal 17 7 4 7 3 2" xfId="28206"/>
    <cellStyle name="Normal 17 7 4 7 4" xfId="20643"/>
    <cellStyle name="Normal 17 7 4 8" xfId="4862"/>
    <cellStyle name="Normal 17 7 4 8 2" xfId="8530"/>
    <cellStyle name="Normal 17 7 4 8 2 2" xfId="16037"/>
    <cellStyle name="Normal 17 7 4 8 2 2 2" xfId="32243"/>
    <cellStyle name="Normal 17 7 4 8 2 3" xfId="24736"/>
    <cellStyle name="Normal 17 7 4 8 3" xfId="12422"/>
    <cellStyle name="Normal 17 7 4 8 3 2" xfId="28628"/>
    <cellStyle name="Normal 17 7 4 8 4" xfId="21068"/>
    <cellStyle name="Normal 17 7 4 9" xfId="5348"/>
    <cellStyle name="Normal 17 7 4 9 2" xfId="12897"/>
    <cellStyle name="Normal 17 7 4 9 2 2" xfId="29103"/>
    <cellStyle name="Normal 17 7 4 9 3" xfId="21554"/>
    <cellStyle name="Normal 17 7 5" xfId="2004"/>
    <cellStyle name="Normal 17 7 5 10" xfId="18309"/>
    <cellStyle name="Normal 17 7 5 2" xfId="2510"/>
    <cellStyle name="Normal 17 7 5 2 2" xfId="3357"/>
    <cellStyle name="Normal 17 7 5 2 2 2" xfId="7139"/>
    <cellStyle name="Normal 17 7 5 2 2 2 2" xfId="14650"/>
    <cellStyle name="Normal 17 7 5 2 2 2 2 2" xfId="30856"/>
    <cellStyle name="Normal 17 7 5 2 2 2 3" xfId="23345"/>
    <cellStyle name="Normal 17 7 5 2 2 3" xfId="11050"/>
    <cellStyle name="Normal 17 7 5 2 2 3 2" xfId="27256"/>
    <cellStyle name="Normal 17 7 5 2 2 4" xfId="19579"/>
    <cellStyle name="Normal 17 7 5 2 3" xfId="6294"/>
    <cellStyle name="Normal 17 7 5 2 3 2" xfId="13806"/>
    <cellStyle name="Normal 17 7 5 2 3 2 2" xfId="30012"/>
    <cellStyle name="Normal 17 7 5 2 3 3" xfId="22500"/>
    <cellStyle name="Normal 17 7 5 2 4" xfId="10206"/>
    <cellStyle name="Normal 17 7 5 2 4 2" xfId="26412"/>
    <cellStyle name="Normal 17 7 5 2 5" xfId="18734"/>
    <cellStyle name="Normal 17 7 5 3" xfId="2932"/>
    <cellStyle name="Normal 17 7 5 3 2" xfId="6716"/>
    <cellStyle name="Normal 17 7 5 3 2 2" xfId="14228"/>
    <cellStyle name="Normal 17 7 5 3 2 2 2" xfId="30434"/>
    <cellStyle name="Normal 17 7 5 3 2 3" xfId="22922"/>
    <cellStyle name="Normal 17 7 5 3 3" xfId="10628"/>
    <cellStyle name="Normal 17 7 5 3 3 2" xfId="26834"/>
    <cellStyle name="Normal 17 7 5 3 4" xfId="19156"/>
    <cellStyle name="Normal 17 7 5 4" xfId="3863"/>
    <cellStyle name="Normal 17 7 5 4 2" xfId="7573"/>
    <cellStyle name="Normal 17 7 5 4 2 2" xfId="15082"/>
    <cellStyle name="Normal 17 7 5 4 2 2 2" xfId="31288"/>
    <cellStyle name="Normal 17 7 5 4 2 3" xfId="23779"/>
    <cellStyle name="Normal 17 7 5 4 3" xfId="11473"/>
    <cellStyle name="Normal 17 7 5 4 3 2" xfId="27679"/>
    <cellStyle name="Normal 17 7 5 4 4" xfId="20074"/>
    <cellStyle name="Normal 17 7 5 5" xfId="4332"/>
    <cellStyle name="Normal 17 7 5 5 2" xfId="8002"/>
    <cellStyle name="Normal 17 7 5 5 2 2" xfId="15509"/>
    <cellStyle name="Normal 17 7 5 5 2 2 2" xfId="31715"/>
    <cellStyle name="Normal 17 7 5 5 2 3" xfId="24208"/>
    <cellStyle name="Normal 17 7 5 5 3" xfId="11895"/>
    <cellStyle name="Normal 17 7 5 5 3 2" xfId="28101"/>
    <cellStyle name="Normal 17 7 5 5 4" xfId="20538"/>
    <cellStyle name="Normal 17 7 5 6" xfId="4757"/>
    <cellStyle name="Normal 17 7 5 6 2" xfId="8427"/>
    <cellStyle name="Normal 17 7 5 6 2 2" xfId="15934"/>
    <cellStyle name="Normal 17 7 5 6 2 2 2" xfId="32140"/>
    <cellStyle name="Normal 17 7 5 6 2 3" xfId="24633"/>
    <cellStyle name="Normal 17 7 5 6 3" xfId="12320"/>
    <cellStyle name="Normal 17 7 5 6 3 2" xfId="28526"/>
    <cellStyle name="Normal 17 7 5 6 4" xfId="20963"/>
    <cellStyle name="Normal 17 7 5 7" xfId="5185"/>
    <cellStyle name="Normal 17 7 5 7 2" xfId="8850"/>
    <cellStyle name="Normal 17 7 5 7 2 2" xfId="16357"/>
    <cellStyle name="Normal 17 7 5 7 2 2 2" xfId="32563"/>
    <cellStyle name="Normal 17 7 5 7 2 3" xfId="25056"/>
    <cellStyle name="Normal 17 7 5 7 3" xfId="12742"/>
    <cellStyle name="Normal 17 7 5 7 3 2" xfId="28948"/>
    <cellStyle name="Normal 17 7 5 7 4" xfId="21391"/>
    <cellStyle name="Normal 17 7 5 8" xfId="5856"/>
    <cellStyle name="Normal 17 7 5 8 2" xfId="13371"/>
    <cellStyle name="Normal 17 7 5 8 2 2" xfId="29577"/>
    <cellStyle name="Normal 17 7 5 8 3" xfId="22062"/>
    <cellStyle name="Normal 17 7 5 9" xfId="9783"/>
    <cellStyle name="Normal 17 7 5 9 2" xfId="25989"/>
    <cellStyle name="Normal 17 7 6" xfId="2057"/>
    <cellStyle name="Normal 17 7 6 2" xfId="2970"/>
    <cellStyle name="Normal 17 7 6 2 2" xfId="6752"/>
    <cellStyle name="Normal 17 7 6 2 2 2" xfId="14263"/>
    <cellStyle name="Normal 17 7 6 2 2 2 2" xfId="30469"/>
    <cellStyle name="Normal 17 7 6 2 2 3" xfId="22958"/>
    <cellStyle name="Normal 17 7 6 2 3" xfId="10663"/>
    <cellStyle name="Normal 17 7 6 2 3 2" xfId="26869"/>
    <cellStyle name="Normal 17 7 6 2 4" xfId="19192"/>
    <cellStyle name="Normal 17 7 6 3" xfId="5896"/>
    <cellStyle name="Normal 17 7 6 3 2" xfId="13410"/>
    <cellStyle name="Normal 17 7 6 3 2 2" xfId="29616"/>
    <cellStyle name="Normal 17 7 6 3 3" xfId="22102"/>
    <cellStyle name="Normal 17 7 6 4" xfId="9819"/>
    <cellStyle name="Normal 17 7 6 4 2" xfId="26025"/>
    <cellStyle name="Normal 17 7 6 5" xfId="18346"/>
    <cellStyle name="Normal 17 7 7" xfId="2545"/>
    <cellStyle name="Normal 17 7 7 2" xfId="6329"/>
    <cellStyle name="Normal 17 7 7 2 2" xfId="13841"/>
    <cellStyle name="Normal 17 7 7 2 2 2" xfId="30047"/>
    <cellStyle name="Normal 17 7 7 2 3" xfId="22535"/>
    <cellStyle name="Normal 17 7 7 3" xfId="10241"/>
    <cellStyle name="Normal 17 7 7 3 2" xfId="26447"/>
    <cellStyle name="Normal 17 7 7 4" xfId="18769"/>
    <cellStyle name="Normal 17 7 8" xfId="3421"/>
    <cellStyle name="Normal 17 7 8 2" xfId="7179"/>
    <cellStyle name="Normal 17 7 8 2 2" xfId="14689"/>
    <cellStyle name="Normal 17 7 8 2 2 2" xfId="30895"/>
    <cellStyle name="Normal 17 7 8 2 3" xfId="23385"/>
    <cellStyle name="Normal 17 7 8 3" xfId="11086"/>
    <cellStyle name="Normal 17 7 8 3 2" xfId="27292"/>
    <cellStyle name="Normal 17 7 8 4" xfId="19639"/>
    <cellStyle name="Normal 17 7 9" xfId="3945"/>
    <cellStyle name="Normal 17 7 9 2" xfId="7615"/>
    <cellStyle name="Normal 17 7 9 2 2" xfId="15122"/>
    <cellStyle name="Normal 17 7 9 2 2 2" xfId="31328"/>
    <cellStyle name="Normal 17 7 9 2 3" xfId="23821"/>
    <cellStyle name="Normal 17 7 9 3" xfId="11508"/>
    <cellStyle name="Normal 17 7 9 3 2" xfId="27714"/>
    <cellStyle name="Normal 17 7 9 4" xfId="20151"/>
    <cellStyle name="Normal 17 8" xfId="363"/>
    <cellStyle name="Normal 17 8 10" xfId="5246"/>
    <cellStyle name="Normal 17 8 10 2" xfId="12795"/>
    <cellStyle name="Normal 17 8 10 2 2" xfId="29001"/>
    <cellStyle name="Normal 17 8 10 3" xfId="21452"/>
    <cellStyle name="Normal 17 8 11" xfId="9375"/>
    <cellStyle name="Normal 17 8 11 2" xfId="25581"/>
    <cellStyle name="Normal 17 8 12" xfId="17890"/>
    <cellStyle name="Normal 17 8 2" xfId="530"/>
    <cellStyle name="Normal 17 8 2 10" xfId="9442"/>
    <cellStyle name="Normal 17 8 2 10 2" xfId="25648"/>
    <cellStyle name="Normal 17 8 2 11" xfId="17959"/>
    <cellStyle name="Normal 17 8 2 2" xfId="2005"/>
    <cellStyle name="Normal 17 8 2 2 10" xfId="18310"/>
    <cellStyle name="Normal 17 8 2 2 2" xfId="2511"/>
    <cellStyle name="Normal 17 8 2 2 2 2" xfId="3358"/>
    <cellStyle name="Normal 17 8 2 2 2 2 2" xfId="7140"/>
    <cellStyle name="Normal 17 8 2 2 2 2 2 2" xfId="14651"/>
    <cellStyle name="Normal 17 8 2 2 2 2 2 2 2" xfId="30857"/>
    <cellStyle name="Normal 17 8 2 2 2 2 2 3" xfId="23346"/>
    <cellStyle name="Normal 17 8 2 2 2 2 3" xfId="11051"/>
    <cellStyle name="Normal 17 8 2 2 2 2 3 2" xfId="27257"/>
    <cellStyle name="Normal 17 8 2 2 2 2 4" xfId="19580"/>
    <cellStyle name="Normal 17 8 2 2 2 3" xfId="6295"/>
    <cellStyle name="Normal 17 8 2 2 2 3 2" xfId="13807"/>
    <cellStyle name="Normal 17 8 2 2 2 3 2 2" xfId="30013"/>
    <cellStyle name="Normal 17 8 2 2 2 3 3" xfId="22501"/>
    <cellStyle name="Normal 17 8 2 2 2 4" xfId="10207"/>
    <cellStyle name="Normal 17 8 2 2 2 4 2" xfId="26413"/>
    <cellStyle name="Normal 17 8 2 2 2 5" xfId="18735"/>
    <cellStyle name="Normal 17 8 2 2 3" xfId="2933"/>
    <cellStyle name="Normal 17 8 2 2 3 2" xfId="6717"/>
    <cellStyle name="Normal 17 8 2 2 3 2 2" xfId="14229"/>
    <cellStyle name="Normal 17 8 2 2 3 2 2 2" xfId="30435"/>
    <cellStyle name="Normal 17 8 2 2 3 2 3" xfId="22923"/>
    <cellStyle name="Normal 17 8 2 2 3 3" xfId="10629"/>
    <cellStyle name="Normal 17 8 2 2 3 3 2" xfId="26835"/>
    <cellStyle name="Normal 17 8 2 2 3 4" xfId="19157"/>
    <cellStyle name="Normal 17 8 2 2 4" xfId="3864"/>
    <cellStyle name="Normal 17 8 2 2 4 2" xfId="7574"/>
    <cellStyle name="Normal 17 8 2 2 4 2 2" xfId="15083"/>
    <cellStyle name="Normal 17 8 2 2 4 2 2 2" xfId="31289"/>
    <cellStyle name="Normal 17 8 2 2 4 2 3" xfId="23780"/>
    <cellStyle name="Normal 17 8 2 2 4 3" xfId="11474"/>
    <cellStyle name="Normal 17 8 2 2 4 3 2" xfId="27680"/>
    <cellStyle name="Normal 17 8 2 2 4 4" xfId="20075"/>
    <cellStyle name="Normal 17 8 2 2 5" xfId="4333"/>
    <cellStyle name="Normal 17 8 2 2 5 2" xfId="8003"/>
    <cellStyle name="Normal 17 8 2 2 5 2 2" xfId="15510"/>
    <cellStyle name="Normal 17 8 2 2 5 2 2 2" xfId="31716"/>
    <cellStyle name="Normal 17 8 2 2 5 2 3" xfId="24209"/>
    <cellStyle name="Normal 17 8 2 2 5 3" xfId="11896"/>
    <cellStyle name="Normal 17 8 2 2 5 3 2" xfId="28102"/>
    <cellStyle name="Normal 17 8 2 2 5 4" xfId="20539"/>
    <cellStyle name="Normal 17 8 2 2 6" xfId="4758"/>
    <cellStyle name="Normal 17 8 2 2 6 2" xfId="8428"/>
    <cellStyle name="Normal 17 8 2 2 6 2 2" xfId="15935"/>
    <cellStyle name="Normal 17 8 2 2 6 2 2 2" xfId="32141"/>
    <cellStyle name="Normal 17 8 2 2 6 2 3" xfId="24634"/>
    <cellStyle name="Normal 17 8 2 2 6 3" xfId="12321"/>
    <cellStyle name="Normal 17 8 2 2 6 3 2" xfId="28527"/>
    <cellStyle name="Normal 17 8 2 2 6 4" xfId="20964"/>
    <cellStyle name="Normal 17 8 2 2 7" xfId="5186"/>
    <cellStyle name="Normal 17 8 2 2 7 2" xfId="8851"/>
    <cellStyle name="Normal 17 8 2 2 7 2 2" xfId="16358"/>
    <cellStyle name="Normal 17 8 2 2 7 2 2 2" xfId="32564"/>
    <cellStyle name="Normal 17 8 2 2 7 2 3" xfId="25057"/>
    <cellStyle name="Normal 17 8 2 2 7 3" xfId="12743"/>
    <cellStyle name="Normal 17 8 2 2 7 3 2" xfId="28949"/>
    <cellStyle name="Normal 17 8 2 2 7 4" xfId="21392"/>
    <cellStyle name="Normal 17 8 2 2 8" xfId="5857"/>
    <cellStyle name="Normal 17 8 2 2 8 2" xfId="13372"/>
    <cellStyle name="Normal 17 8 2 2 8 2 2" xfId="29578"/>
    <cellStyle name="Normal 17 8 2 2 8 3" xfId="22063"/>
    <cellStyle name="Normal 17 8 2 2 9" xfId="9784"/>
    <cellStyle name="Normal 17 8 2 2 9 2" xfId="25990"/>
    <cellStyle name="Normal 17 8 2 3" xfId="2103"/>
    <cellStyle name="Normal 17 8 2 3 2" xfId="3016"/>
    <cellStyle name="Normal 17 8 2 3 2 2" xfId="6798"/>
    <cellStyle name="Normal 17 8 2 3 2 2 2" xfId="14309"/>
    <cellStyle name="Normal 17 8 2 3 2 2 2 2" xfId="30515"/>
    <cellStyle name="Normal 17 8 2 3 2 2 3" xfId="23004"/>
    <cellStyle name="Normal 17 8 2 3 2 3" xfId="10709"/>
    <cellStyle name="Normal 17 8 2 3 2 3 2" xfId="26915"/>
    <cellStyle name="Normal 17 8 2 3 2 4" xfId="19238"/>
    <cellStyle name="Normal 17 8 2 3 3" xfId="5942"/>
    <cellStyle name="Normal 17 8 2 3 3 2" xfId="13456"/>
    <cellStyle name="Normal 17 8 2 3 3 2 2" xfId="29662"/>
    <cellStyle name="Normal 17 8 2 3 3 3" xfId="22148"/>
    <cellStyle name="Normal 17 8 2 3 4" xfId="9865"/>
    <cellStyle name="Normal 17 8 2 3 4 2" xfId="26071"/>
    <cellStyle name="Normal 17 8 2 3 5" xfId="18392"/>
    <cellStyle name="Normal 17 8 2 4" xfId="2591"/>
    <cellStyle name="Normal 17 8 2 4 2" xfId="6375"/>
    <cellStyle name="Normal 17 8 2 4 2 2" xfId="13887"/>
    <cellStyle name="Normal 17 8 2 4 2 2 2" xfId="30093"/>
    <cellStyle name="Normal 17 8 2 4 2 3" xfId="22581"/>
    <cellStyle name="Normal 17 8 2 4 3" xfId="10287"/>
    <cellStyle name="Normal 17 8 2 4 3 2" xfId="26493"/>
    <cellStyle name="Normal 17 8 2 4 4" xfId="18815"/>
    <cellStyle name="Normal 17 8 2 5" xfId="3467"/>
    <cellStyle name="Normal 17 8 2 5 2" xfId="7225"/>
    <cellStyle name="Normal 17 8 2 5 2 2" xfId="14735"/>
    <cellStyle name="Normal 17 8 2 5 2 2 2" xfId="30941"/>
    <cellStyle name="Normal 17 8 2 5 2 3" xfId="23431"/>
    <cellStyle name="Normal 17 8 2 5 3" xfId="11132"/>
    <cellStyle name="Normal 17 8 2 5 3 2" xfId="27338"/>
    <cellStyle name="Normal 17 8 2 5 4" xfId="19685"/>
    <cellStyle name="Normal 17 8 2 6" xfId="3991"/>
    <cellStyle name="Normal 17 8 2 6 2" xfId="7661"/>
    <cellStyle name="Normal 17 8 2 6 2 2" xfId="15168"/>
    <cellStyle name="Normal 17 8 2 6 2 2 2" xfId="31374"/>
    <cellStyle name="Normal 17 8 2 6 2 3" xfId="23867"/>
    <cellStyle name="Normal 17 8 2 6 3" xfId="11554"/>
    <cellStyle name="Normal 17 8 2 6 3 2" xfId="27760"/>
    <cellStyle name="Normal 17 8 2 6 4" xfId="20197"/>
    <cellStyle name="Normal 17 8 2 7" xfId="4416"/>
    <cellStyle name="Normal 17 8 2 7 2" xfId="8086"/>
    <cellStyle name="Normal 17 8 2 7 2 2" xfId="15593"/>
    <cellStyle name="Normal 17 8 2 7 2 2 2" xfId="31799"/>
    <cellStyle name="Normal 17 8 2 7 2 3" xfId="24292"/>
    <cellStyle name="Normal 17 8 2 7 3" xfId="11979"/>
    <cellStyle name="Normal 17 8 2 7 3 2" xfId="28185"/>
    <cellStyle name="Normal 17 8 2 7 4" xfId="20622"/>
    <cellStyle name="Normal 17 8 2 8" xfId="4840"/>
    <cellStyle name="Normal 17 8 2 8 2" xfId="8509"/>
    <cellStyle name="Normal 17 8 2 8 2 2" xfId="16016"/>
    <cellStyle name="Normal 17 8 2 8 2 2 2" xfId="32222"/>
    <cellStyle name="Normal 17 8 2 8 2 3" xfId="24715"/>
    <cellStyle name="Normal 17 8 2 8 3" xfId="12401"/>
    <cellStyle name="Normal 17 8 2 8 3 2" xfId="28607"/>
    <cellStyle name="Normal 17 8 2 8 4" xfId="21046"/>
    <cellStyle name="Normal 17 8 2 9" xfId="5327"/>
    <cellStyle name="Normal 17 8 2 9 2" xfId="12876"/>
    <cellStyle name="Normal 17 8 2 9 2 2" xfId="29082"/>
    <cellStyle name="Normal 17 8 2 9 3" xfId="21533"/>
    <cellStyle name="Normal 17 8 3" xfId="2006"/>
    <cellStyle name="Normal 17 8 3 10" xfId="18311"/>
    <cellStyle name="Normal 17 8 3 2" xfId="2512"/>
    <cellStyle name="Normal 17 8 3 2 2" xfId="3359"/>
    <cellStyle name="Normal 17 8 3 2 2 2" xfId="7141"/>
    <cellStyle name="Normal 17 8 3 2 2 2 2" xfId="14652"/>
    <cellStyle name="Normal 17 8 3 2 2 2 2 2" xfId="30858"/>
    <cellStyle name="Normal 17 8 3 2 2 2 3" xfId="23347"/>
    <cellStyle name="Normal 17 8 3 2 2 3" xfId="11052"/>
    <cellStyle name="Normal 17 8 3 2 2 3 2" xfId="27258"/>
    <cellStyle name="Normal 17 8 3 2 2 4" xfId="19581"/>
    <cellStyle name="Normal 17 8 3 2 3" xfId="6296"/>
    <cellStyle name="Normal 17 8 3 2 3 2" xfId="13808"/>
    <cellStyle name="Normal 17 8 3 2 3 2 2" xfId="30014"/>
    <cellStyle name="Normal 17 8 3 2 3 3" xfId="22502"/>
    <cellStyle name="Normal 17 8 3 2 4" xfId="10208"/>
    <cellStyle name="Normal 17 8 3 2 4 2" xfId="26414"/>
    <cellStyle name="Normal 17 8 3 2 5" xfId="18736"/>
    <cellStyle name="Normal 17 8 3 3" xfId="2934"/>
    <cellStyle name="Normal 17 8 3 3 2" xfId="6718"/>
    <cellStyle name="Normal 17 8 3 3 2 2" xfId="14230"/>
    <cellStyle name="Normal 17 8 3 3 2 2 2" xfId="30436"/>
    <cellStyle name="Normal 17 8 3 3 2 3" xfId="22924"/>
    <cellStyle name="Normal 17 8 3 3 3" xfId="10630"/>
    <cellStyle name="Normal 17 8 3 3 3 2" xfId="26836"/>
    <cellStyle name="Normal 17 8 3 3 4" xfId="19158"/>
    <cellStyle name="Normal 17 8 3 4" xfId="3865"/>
    <cellStyle name="Normal 17 8 3 4 2" xfId="7575"/>
    <cellStyle name="Normal 17 8 3 4 2 2" xfId="15084"/>
    <cellStyle name="Normal 17 8 3 4 2 2 2" xfId="31290"/>
    <cellStyle name="Normal 17 8 3 4 2 3" xfId="23781"/>
    <cellStyle name="Normal 17 8 3 4 3" xfId="11475"/>
    <cellStyle name="Normal 17 8 3 4 3 2" xfId="27681"/>
    <cellStyle name="Normal 17 8 3 4 4" xfId="20076"/>
    <cellStyle name="Normal 17 8 3 5" xfId="4334"/>
    <cellStyle name="Normal 17 8 3 5 2" xfId="8004"/>
    <cellStyle name="Normal 17 8 3 5 2 2" xfId="15511"/>
    <cellStyle name="Normal 17 8 3 5 2 2 2" xfId="31717"/>
    <cellStyle name="Normal 17 8 3 5 2 3" xfId="24210"/>
    <cellStyle name="Normal 17 8 3 5 3" xfId="11897"/>
    <cellStyle name="Normal 17 8 3 5 3 2" xfId="28103"/>
    <cellStyle name="Normal 17 8 3 5 4" xfId="20540"/>
    <cellStyle name="Normal 17 8 3 6" xfId="4759"/>
    <cellStyle name="Normal 17 8 3 6 2" xfId="8429"/>
    <cellStyle name="Normal 17 8 3 6 2 2" xfId="15936"/>
    <cellStyle name="Normal 17 8 3 6 2 2 2" xfId="32142"/>
    <cellStyle name="Normal 17 8 3 6 2 3" xfId="24635"/>
    <cellStyle name="Normal 17 8 3 6 3" xfId="12322"/>
    <cellStyle name="Normal 17 8 3 6 3 2" xfId="28528"/>
    <cellStyle name="Normal 17 8 3 6 4" xfId="20965"/>
    <cellStyle name="Normal 17 8 3 7" xfId="5187"/>
    <cellStyle name="Normal 17 8 3 7 2" xfId="8852"/>
    <cellStyle name="Normal 17 8 3 7 2 2" xfId="16359"/>
    <cellStyle name="Normal 17 8 3 7 2 2 2" xfId="32565"/>
    <cellStyle name="Normal 17 8 3 7 2 3" xfId="25058"/>
    <cellStyle name="Normal 17 8 3 7 3" xfId="12744"/>
    <cellStyle name="Normal 17 8 3 7 3 2" xfId="28950"/>
    <cellStyle name="Normal 17 8 3 7 4" xfId="21393"/>
    <cellStyle name="Normal 17 8 3 8" xfId="5858"/>
    <cellStyle name="Normal 17 8 3 8 2" xfId="13373"/>
    <cellStyle name="Normal 17 8 3 8 2 2" xfId="29579"/>
    <cellStyle name="Normal 17 8 3 8 3" xfId="22064"/>
    <cellStyle name="Normal 17 8 3 9" xfId="9785"/>
    <cellStyle name="Normal 17 8 3 9 2" xfId="25991"/>
    <cellStyle name="Normal 17 8 4" xfId="2036"/>
    <cellStyle name="Normal 17 8 4 2" xfId="2949"/>
    <cellStyle name="Normal 17 8 4 2 2" xfId="6731"/>
    <cellStyle name="Normal 17 8 4 2 2 2" xfId="14242"/>
    <cellStyle name="Normal 17 8 4 2 2 2 2" xfId="30448"/>
    <cellStyle name="Normal 17 8 4 2 2 3" xfId="22937"/>
    <cellStyle name="Normal 17 8 4 2 3" xfId="10642"/>
    <cellStyle name="Normal 17 8 4 2 3 2" xfId="26848"/>
    <cellStyle name="Normal 17 8 4 2 4" xfId="19171"/>
    <cellStyle name="Normal 17 8 4 3" xfId="5875"/>
    <cellStyle name="Normal 17 8 4 3 2" xfId="13389"/>
    <cellStyle name="Normal 17 8 4 3 2 2" xfId="29595"/>
    <cellStyle name="Normal 17 8 4 3 3" xfId="22081"/>
    <cellStyle name="Normal 17 8 4 4" xfId="9798"/>
    <cellStyle name="Normal 17 8 4 4 2" xfId="26004"/>
    <cellStyle name="Normal 17 8 4 5" xfId="18325"/>
    <cellStyle name="Normal 17 8 5" xfId="2524"/>
    <cellStyle name="Normal 17 8 5 2" xfId="6308"/>
    <cellStyle name="Normal 17 8 5 2 2" xfId="13820"/>
    <cellStyle name="Normal 17 8 5 2 2 2" xfId="30026"/>
    <cellStyle name="Normal 17 8 5 2 3" xfId="22514"/>
    <cellStyle name="Normal 17 8 5 3" xfId="10220"/>
    <cellStyle name="Normal 17 8 5 3 2" xfId="26426"/>
    <cellStyle name="Normal 17 8 5 4" xfId="18748"/>
    <cellStyle name="Normal 17 8 6" xfId="3395"/>
    <cellStyle name="Normal 17 8 6 2" xfId="7157"/>
    <cellStyle name="Normal 17 8 6 2 2" xfId="14668"/>
    <cellStyle name="Normal 17 8 6 2 2 2" xfId="30874"/>
    <cellStyle name="Normal 17 8 6 2 3" xfId="23363"/>
    <cellStyle name="Normal 17 8 6 3" xfId="11065"/>
    <cellStyle name="Normal 17 8 6 3 2" xfId="27271"/>
    <cellStyle name="Normal 17 8 6 4" xfId="19613"/>
    <cellStyle name="Normal 17 8 7" xfId="3924"/>
    <cellStyle name="Normal 17 8 7 2" xfId="7594"/>
    <cellStyle name="Normal 17 8 7 2 2" xfId="15101"/>
    <cellStyle name="Normal 17 8 7 2 2 2" xfId="31307"/>
    <cellStyle name="Normal 17 8 7 2 3" xfId="23800"/>
    <cellStyle name="Normal 17 8 7 3" xfId="11487"/>
    <cellStyle name="Normal 17 8 7 3 2" xfId="27693"/>
    <cellStyle name="Normal 17 8 7 4" xfId="20130"/>
    <cellStyle name="Normal 17 8 8" xfId="4349"/>
    <cellStyle name="Normal 17 8 8 2" xfId="8019"/>
    <cellStyle name="Normal 17 8 8 2 2" xfId="15526"/>
    <cellStyle name="Normal 17 8 8 2 2 2" xfId="31732"/>
    <cellStyle name="Normal 17 8 8 2 3" xfId="24225"/>
    <cellStyle name="Normal 17 8 8 3" xfId="11912"/>
    <cellStyle name="Normal 17 8 8 3 2" xfId="28118"/>
    <cellStyle name="Normal 17 8 8 4" xfId="20555"/>
    <cellStyle name="Normal 17 8 9" xfId="4771"/>
    <cellStyle name="Normal 17 8 9 2" xfId="8441"/>
    <cellStyle name="Normal 17 8 9 2 2" xfId="15948"/>
    <cellStyle name="Normal 17 8 9 2 2 2" xfId="32154"/>
    <cellStyle name="Normal 17 8 9 2 3" xfId="24647"/>
    <cellStyle name="Normal 17 8 9 3" xfId="12334"/>
    <cellStyle name="Normal 17 8 9 3 2" xfId="28540"/>
    <cellStyle name="Normal 17 8 9 4" xfId="20977"/>
    <cellStyle name="Normal 17 9" xfId="483"/>
    <cellStyle name="Normal 17 9 10" xfId="5282"/>
    <cellStyle name="Normal 17 9 10 2" xfId="12831"/>
    <cellStyle name="Normal 17 9 10 2 2" xfId="29037"/>
    <cellStyle name="Normal 17 9 10 3" xfId="21488"/>
    <cellStyle name="Normal 17 9 11" xfId="9397"/>
    <cellStyle name="Normal 17 9 11 2" xfId="25603"/>
    <cellStyle name="Normal 17 9 12" xfId="17914"/>
    <cellStyle name="Normal 17 9 2" xfId="554"/>
    <cellStyle name="Normal 17 9 2 10" xfId="9464"/>
    <cellStyle name="Normal 17 9 2 10 2" xfId="25670"/>
    <cellStyle name="Normal 17 9 2 11" xfId="17982"/>
    <cellStyle name="Normal 17 9 2 2" xfId="2007"/>
    <cellStyle name="Normal 17 9 2 2 10" xfId="18312"/>
    <cellStyle name="Normal 17 9 2 2 2" xfId="2513"/>
    <cellStyle name="Normal 17 9 2 2 2 2" xfId="3360"/>
    <cellStyle name="Normal 17 9 2 2 2 2 2" xfId="7142"/>
    <cellStyle name="Normal 17 9 2 2 2 2 2 2" xfId="14653"/>
    <cellStyle name="Normal 17 9 2 2 2 2 2 2 2" xfId="30859"/>
    <cellStyle name="Normal 17 9 2 2 2 2 2 3" xfId="23348"/>
    <cellStyle name="Normal 17 9 2 2 2 2 3" xfId="11053"/>
    <cellStyle name="Normal 17 9 2 2 2 2 3 2" xfId="27259"/>
    <cellStyle name="Normal 17 9 2 2 2 2 4" xfId="19582"/>
    <cellStyle name="Normal 17 9 2 2 2 3" xfId="6297"/>
    <cellStyle name="Normal 17 9 2 2 2 3 2" xfId="13809"/>
    <cellStyle name="Normal 17 9 2 2 2 3 2 2" xfId="30015"/>
    <cellStyle name="Normal 17 9 2 2 2 3 3" xfId="22503"/>
    <cellStyle name="Normal 17 9 2 2 2 4" xfId="10209"/>
    <cellStyle name="Normal 17 9 2 2 2 4 2" xfId="26415"/>
    <cellStyle name="Normal 17 9 2 2 2 5" xfId="18737"/>
    <cellStyle name="Normal 17 9 2 2 3" xfId="2935"/>
    <cellStyle name="Normal 17 9 2 2 3 2" xfId="6719"/>
    <cellStyle name="Normal 17 9 2 2 3 2 2" xfId="14231"/>
    <cellStyle name="Normal 17 9 2 2 3 2 2 2" xfId="30437"/>
    <cellStyle name="Normal 17 9 2 2 3 2 3" xfId="22925"/>
    <cellStyle name="Normal 17 9 2 2 3 3" xfId="10631"/>
    <cellStyle name="Normal 17 9 2 2 3 3 2" xfId="26837"/>
    <cellStyle name="Normal 17 9 2 2 3 4" xfId="19159"/>
    <cellStyle name="Normal 17 9 2 2 4" xfId="3866"/>
    <cellStyle name="Normal 17 9 2 2 4 2" xfId="7576"/>
    <cellStyle name="Normal 17 9 2 2 4 2 2" xfId="15085"/>
    <cellStyle name="Normal 17 9 2 2 4 2 2 2" xfId="31291"/>
    <cellStyle name="Normal 17 9 2 2 4 2 3" xfId="23782"/>
    <cellStyle name="Normal 17 9 2 2 4 3" xfId="11476"/>
    <cellStyle name="Normal 17 9 2 2 4 3 2" xfId="27682"/>
    <cellStyle name="Normal 17 9 2 2 4 4" xfId="20077"/>
    <cellStyle name="Normal 17 9 2 2 5" xfId="4335"/>
    <cellStyle name="Normal 17 9 2 2 5 2" xfId="8005"/>
    <cellStyle name="Normal 17 9 2 2 5 2 2" xfId="15512"/>
    <cellStyle name="Normal 17 9 2 2 5 2 2 2" xfId="31718"/>
    <cellStyle name="Normal 17 9 2 2 5 2 3" xfId="24211"/>
    <cellStyle name="Normal 17 9 2 2 5 3" xfId="11898"/>
    <cellStyle name="Normal 17 9 2 2 5 3 2" xfId="28104"/>
    <cellStyle name="Normal 17 9 2 2 5 4" xfId="20541"/>
    <cellStyle name="Normal 17 9 2 2 6" xfId="4760"/>
    <cellStyle name="Normal 17 9 2 2 6 2" xfId="8430"/>
    <cellStyle name="Normal 17 9 2 2 6 2 2" xfId="15937"/>
    <cellStyle name="Normal 17 9 2 2 6 2 2 2" xfId="32143"/>
    <cellStyle name="Normal 17 9 2 2 6 2 3" xfId="24636"/>
    <cellStyle name="Normal 17 9 2 2 6 3" xfId="12323"/>
    <cellStyle name="Normal 17 9 2 2 6 3 2" xfId="28529"/>
    <cellStyle name="Normal 17 9 2 2 6 4" xfId="20966"/>
    <cellStyle name="Normal 17 9 2 2 7" xfId="5188"/>
    <cellStyle name="Normal 17 9 2 2 7 2" xfId="8853"/>
    <cellStyle name="Normal 17 9 2 2 7 2 2" xfId="16360"/>
    <cellStyle name="Normal 17 9 2 2 7 2 2 2" xfId="32566"/>
    <cellStyle name="Normal 17 9 2 2 7 2 3" xfId="25059"/>
    <cellStyle name="Normal 17 9 2 2 7 3" xfId="12745"/>
    <cellStyle name="Normal 17 9 2 2 7 3 2" xfId="28951"/>
    <cellStyle name="Normal 17 9 2 2 7 4" xfId="21394"/>
    <cellStyle name="Normal 17 9 2 2 8" xfId="5859"/>
    <cellStyle name="Normal 17 9 2 2 8 2" xfId="13374"/>
    <cellStyle name="Normal 17 9 2 2 8 2 2" xfId="29580"/>
    <cellStyle name="Normal 17 9 2 2 8 3" xfId="22065"/>
    <cellStyle name="Normal 17 9 2 2 9" xfId="9786"/>
    <cellStyle name="Normal 17 9 2 2 9 2" xfId="25992"/>
    <cellStyle name="Normal 17 9 2 3" xfId="2125"/>
    <cellStyle name="Normal 17 9 2 3 2" xfId="3038"/>
    <cellStyle name="Normal 17 9 2 3 2 2" xfId="6820"/>
    <cellStyle name="Normal 17 9 2 3 2 2 2" xfId="14331"/>
    <cellStyle name="Normal 17 9 2 3 2 2 2 2" xfId="30537"/>
    <cellStyle name="Normal 17 9 2 3 2 2 3" xfId="23026"/>
    <cellStyle name="Normal 17 9 2 3 2 3" xfId="10731"/>
    <cellStyle name="Normal 17 9 2 3 2 3 2" xfId="26937"/>
    <cellStyle name="Normal 17 9 2 3 2 4" xfId="19260"/>
    <cellStyle name="Normal 17 9 2 3 3" xfId="5964"/>
    <cellStyle name="Normal 17 9 2 3 3 2" xfId="13478"/>
    <cellStyle name="Normal 17 9 2 3 3 2 2" xfId="29684"/>
    <cellStyle name="Normal 17 9 2 3 3 3" xfId="22170"/>
    <cellStyle name="Normal 17 9 2 3 4" xfId="9887"/>
    <cellStyle name="Normal 17 9 2 3 4 2" xfId="26093"/>
    <cellStyle name="Normal 17 9 2 3 5" xfId="18414"/>
    <cellStyle name="Normal 17 9 2 4" xfId="2613"/>
    <cellStyle name="Normal 17 9 2 4 2" xfId="6397"/>
    <cellStyle name="Normal 17 9 2 4 2 2" xfId="13909"/>
    <cellStyle name="Normal 17 9 2 4 2 2 2" xfId="30115"/>
    <cellStyle name="Normal 17 9 2 4 2 3" xfId="22603"/>
    <cellStyle name="Normal 17 9 2 4 3" xfId="10309"/>
    <cellStyle name="Normal 17 9 2 4 3 2" xfId="26515"/>
    <cellStyle name="Normal 17 9 2 4 4" xfId="18837"/>
    <cellStyle name="Normal 17 9 2 5" xfId="3489"/>
    <cellStyle name="Normal 17 9 2 5 2" xfId="7247"/>
    <cellStyle name="Normal 17 9 2 5 2 2" xfId="14757"/>
    <cellStyle name="Normal 17 9 2 5 2 2 2" xfId="30963"/>
    <cellStyle name="Normal 17 9 2 5 2 3" xfId="23453"/>
    <cellStyle name="Normal 17 9 2 5 3" xfId="11154"/>
    <cellStyle name="Normal 17 9 2 5 3 2" xfId="27360"/>
    <cellStyle name="Normal 17 9 2 5 4" xfId="19707"/>
    <cellStyle name="Normal 17 9 2 6" xfId="4013"/>
    <cellStyle name="Normal 17 9 2 6 2" xfId="7683"/>
    <cellStyle name="Normal 17 9 2 6 2 2" xfId="15190"/>
    <cellStyle name="Normal 17 9 2 6 2 2 2" xfId="31396"/>
    <cellStyle name="Normal 17 9 2 6 2 3" xfId="23889"/>
    <cellStyle name="Normal 17 9 2 6 3" xfId="11576"/>
    <cellStyle name="Normal 17 9 2 6 3 2" xfId="27782"/>
    <cellStyle name="Normal 17 9 2 6 4" xfId="20219"/>
    <cellStyle name="Normal 17 9 2 7" xfId="4438"/>
    <cellStyle name="Normal 17 9 2 7 2" xfId="8108"/>
    <cellStyle name="Normal 17 9 2 7 2 2" xfId="15615"/>
    <cellStyle name="Normal 17 9 2 7 2 2 2" xfId="31821"/>
    <cellStyle name="Normal 17 9 2 7 2 3" xfId="24314"/>
    <cellStyle name="Normal 17 9 2 7 3" xfId="12001"/>
    <cellStyle name="Normal 17 9 2 7 3 2" xfId="28207"/>
    <cellStyle name="Normal 17 9 2 7 4" xfId="20644"/>
    <cellStyle name="Normal 17 9 2 8" xfId="4863"/>
    <cellStyle name="Normal 17 9 2 8 2" xfId="8531"/>
    <cellStyle name="Normal 17 9 2 8 2 2" xfId="16038"/>
    <cellStyle name="Normal 17 9 2 8 2 2 2" xfId="32244"/>
    <cellStyle name="Normal 17 9 2 8 2 3" xfId="24737"/>
    <cellStyle name="Normal 17 9 2 8 3" xfId="12423"/>
    <cellStyle name="Normal 17 9 2 8 3 2" xfId="28629"/>
    <cellStyle name="Normal 17 9 2 8 4" xfId="21069"/>
    <cellStyle name="Normal 17 9 2 9" xfId="5349"/>
    <cellStyle name="Normal 17 9 2 9 2" xfId="12898"/>
    <cellStyle name="Normal 17 9 2 9 2 2" xfId="29104"/>
    <cellStyle name="Normal 17 9 2 9 3" xfId="21555"/>
    <cellStyle name="Normal 17 9 3" xfId="2008"/>
    <cellStyle name="Normal 17 9 3 10" xfId="18313"/>
    <cellStyle name="Normal 17 9 3 2" xfId="2514"/>
    <cellStyle name="Normal 17 9 3 2 2" xfId="3361"/>
    <cellStyle name="Normal 17 9 3 2 2 2" xfId="7143"/>
    <cellStyle name="Normal 17 9 3 2 2 2 2" xfId="14654"/>
    <cellStyle name="Normal 17 9 3 2 2 2 2 2" xfId="30860"/>
    <cellStyle name="Normal 17 9 3 2 2 2 3" xfId="23349"/>
    <cellStyle name="Normal 17 9 3 2 2 3" xfId="11054"/>
    <cellStyle name="Normal 17 9 3 2 2 3 2" xfId="27260"/>
    <cellStyle name="Normal 17 9 3 2 2 4" xfId="19583"/>
    <cellStyle name="Normal 17 9 3 2 3" xfId="6298"/>
    <cellStyle name="Normal 17 9 3 2 3 2" xfId="13810"/>
    <cellStyle name="Normal 17 9 3 2 3 2 2" xfId="30016"/>
    <cellStyle name="Normal 17 9 3 2 3 3" xfId="22504"/>
    <cellStyle name="Normal 17 9 3 2 4" xfId="10210"/>
    <cellStyle name="Normal 17 9 3 2 4 2" xfId="26416"/>
    <cellStyle name="Normal 17 9 3 2 5" xfId="18738"/>
    <cellStyle name="Normal 17 9 3 3" xfId="2936"/>
    <cellStyle name="Normal 17 9 3 3 2" xfId="6720"/>
    <cellStyle name="Normal 17 9 3 3 2 2" xfId="14232"/>
    <cellStyle name="Normal 17 9 3 3 2 2 2" xfId="30438"/>
    <cellStyle name="Normal 17 9 3 3 2 3" xfId="22926"/>
    <cellStyle name="Normal 17 9 3 3 3" xfId="10632"/>
    <cellStyle name="Normal 17 9 3 3 3 2" xfId="26838"/>
    <cellStyle name="Normal 17 9 3 3 4" xfId="19160"/>
    <cellStyle name="Normal 17 9 3 4" xfId="3867"/>
    <cellStyle name="Normal 17 9 3 4 2" xfId="7577"/>
    <cellStyle name="Normal 17 9 3 4 2 2" xfId="15086"/>
    <cellStyle name="Normal 17 9 3 4 2 2 2" xfId="31292"/>
    <cellStyle name="Normal 17 9 3 4 2 3" xfId="23783"/>
    <cellStyle name="Normal 17 9 3 4 3" xfId="11477"/>
    <cellStyle name="Normal 17 9 3 4 3 2" xfId="27683"/>
    <cellStyle name="Normal 17 9 3 4 4" xfId="20078"/>
    <cellStyle name="Normal 17 9 3 5" xfId="4336"/>
    <cellStyle name="Normal 17 9 3 5 2" xfId="8006"/>
    <cellStyle name="Normal 17 9 3 5 2 2" xfId="15513"/>
    <cellStyle name="Normal 17 9 3 5 2 2 2" xfId="31719"/>
    <cellStyle name="Normal 17 9 3 5 2 3" xfId="24212"/>
    <cellStyle name="Normal 17 9 3 5 3" xfId="11899"/>
    <cellStyle name="Normal 17 9 3 5 3 2" xfId="28105"/>
    <cellStyle name="Normal 17 9 3 5 4" xfId="20542"/>
    <cellStyle name="Normal 17 9 3 6" xfId="4761"/>
    <cellStyle name="Normal 17 9 3 6 2" xfId="8431"/>
    <cellStyle name="Normal 17 9 3 6 2 2" xfId="15938"/>
    <cellStyle name="Normal 17 9 3 6 2 2 2" xfId="32144"/>
    <cellStyle name="Normal 17 9 3 6 2 3" xfId="24637"/>
    <cellStyle name="Normal 17 9 3 6 3" xfId="12324"/>
    <cellStyle name="Normal 17 9 3 6 3 2" xfId="28530"/>
    <cellStyle name="Normal 17 9 3 6 4" xfId="20967"/>
    <cellStyle name="Normal 17 9 3 7" xfId="5189"/>
    <cellStyle name="Normal 17 9 3 7 2" xfId="8854"/>
    <cellStyle name="Normal 17 9 3 7 2 2" xfId="16361"/>
    <cellStyle name="Normal 17 9 3 7 2 2 2" xfId="32567"/>
    <cellStyle name="Normal 17 9 3 7 2 3" xfId="25060"/>
    <cellStyle name="Normal 17 9 3 7 3" xfId="12746"/>
    <cellStyle name="Normal 17 9 3 7 3 2" xfId="28952"/>
    <cellStyle name="Normal 17 9 3 7 4" xfId="21395"/>
    <cellStyle name="Normal 17 9 3 8" xfId="5860"/>
    <cellStyle name="Normal 17 9 3 8 2" xfId="13375"/>
    <cellStyle name="Normal 17 9 3 8 2 2" xfId="29581"/>
    <cellStyle name="Normal 17 9 3 8 3" xfId="22066"/>
    <cellStyle name="Normal 17 9 3 9" xfId="9787"/>
    <cellStyle name="Normal 17 9 3 9 2" xfId="25993"/>
    <cellStyle name="Normal 17 9 4" xfId="2058"/>
    <cellStyle name="Normal 17 9 4 2" xfId="2971"/>
    <cellStyle name="Normal 17 9 4 2 2" xfId="6753"/>
    <cellStyle name="Normal 17 9 4 2 2 2" xfId="14264"/>
    <cellStyle name="Normal 17 9 4 2 2 2 2" xfId="30470"/>
    <cellStyle name="Normal 17 9 4 2 2 3" xfId="22959"/>
    <cellStyle name="Normal 17 9 4 2 3" xfId="10664"/>
    <cellStyle name="Normal 17 9 4 2 3 2" xfId="26870"/>
    <cellStyle name="Normal 17 9 4 2 4" xfId="19193"/>
    <cellStyle name="Normal 17 9 4 3" xfId="5897"/>
    <cellStyle name="Normal 17 9 4 3 2" xfId="13411"/>
    <cellStyle name="Normal 17 9 4 3 2 2" xfId="29617"/>
    <cellStyle name="Normal 17 9 4 3 3" xfId="22103"/>
    <cellStyle name="Normal 17 9 4 4" xfId="9820"/>
    <cellStyle name="Normal 17 9 4 4 2" xfId="26026"/>
    <cellStyle name="Normal 17 9 4 5" xfId="18347"/>
    <cellStyle name="Normal 17 9 5" xfId="2546"/>
    <cellStyle name="Normal 17 9 5 2" xfId="6330"/>
    <cellStyle name="Normal 17 9 5 2 2" xfId="13842"/>
    <cellStyle name="Normal 17 9 5 2 2 2" xfId="30048"/>
    <cellStyle name="Normal 17 9 5 2 3" xfId="22536"/>
    <cellStyle name="Normal 17 9 5 3" xfId="10242"/>
    <cellStyle name="Normal 17 9 5 3 2" xfId="26448"/>
    <cellStyle name="Normal 17 9 5 4" xfId="18770"/>
    <cellStyle name="Normal 17 9 6" xfId="3422"/>
    <cellStyle name="Normal 17 9 6 2" xfId="7180"/>
    <cellStyle name="Normal 17 9 6 2 2" xfId="14690"/>
    <cellStyle name="Normal 17 9 6 2 2 2" xfId="30896"/>
    <cellStyle name="Normal 17 9 6 2 3" xfId="23386"/>
    <cellStyle name="Normal 17 9 6 3" xfId="11087"/>
    <cellStyle name="Normal 17 9 6 3 2" xfId="27293"/>
    <cellStyle name="Normal 17 9 6 4" xfId="19640"/>
    <cellStyle name="Normal 17 9 7" xfId="3946"/>
    <cellStyle name="Normal 17 9 7 2" xfId="7616"/>
    <cellStyle name="Normal 17 9 7 2 2" xfId="15123"/>
    <cellStyle name="Normal 17 9 7 2 2 2" xfId="31329"/>
    <cellStyle name="Normal 17 9 7 2 3" xfId="23822"/>
    <cellStyle name="Normal 17 9 7 3" xfId="11509"/>
    <cellStyle name="Normal 17 9 7 3 2" xfId="27715"/>
    <cellStyle name="Normal 17 9 7 4" xfId="20152"/>
    <cellStyle name="Normal 17 9 8" xfId="4371"/>
    <cellStyle name="Normal 17 9 8 2" xfId="8041"/>
    <cellStyle name="Normal 17 9 8 2 2" xfId="15548"/>
    <cellStyle name="Normal 17 9 8 2 2 2" xfId="31754"/>
    <cellStyle name="Normal 17 9 8 2 3" xfId="24247"/>
    <cellStyle name="Normal 17 9 8 3" xfId="11934"/>
    <cellStyle name="Normal 17 9 8 3 2" xfId="28140"/>
    <cellStyle name="Normal 17 9 8 4" xfId="20577"/>
    <cellStyle name="Normal 17 9 9" xfId="4795"/>
    <cellStyle name="Normal 17 9 9 2" xfId="8464"/>
    <cellStyle name="Normal 17 9 9 2 2" xfId="15971"/>
    <cellStyle name="Normal 17 9 9 2 2 2" xfId="32177"/>
    <cellStyle name="Normal 17 9 9 2 3" xfId="24670"/>
    <cellStyle name="Normal 17 9 9 3" xfId="12356"/>
    <cellStyle name="Normal 17 9 9 3 2" xfId="28562"/>
    <cellStyle name="Normal 17 9 9 4" xfId="21001"/>
    <cellStyle name="Normal 18" xfId="297"/>
    <cellStyle name="Normal 18 2" xfId="380"/>
    <cellStyle name="Normal 18 2 2" xfId="1562"/>
    <cellStyle name="Normal 18 2 3" xfId="1133"/>
    <cellStyle name="Normal 18 3" xfId="364"/>
    <cellStyle name="Normal 18 3 2" xfId="2009"/>
    <cellStyle name="Normal 18 4" xfId="616"/>
    <cellStyle name="Normal 19" xfId="298"/>
    <cellStyle name="Normal 19 2" xfId="617"/>
    <cellStyle name="Normal 19 2 2" xfId="1170"/>
    <cellStyle name="Normal 19 2 3" xfId="1090"/>
    <cellStyle name="Normal 19 3" xfId="1169"/>
    <cellStyle name="Normal 19 4" xfId="1515"/>
    <cellStyle name="Normal 19 5" xfId="715"/>
    <cellStyle name="Normal 2" xfId="299"/>
    <cellStyle name="Normal 2 2" xfId="1"/>
    <cellStyle name="Normal 2 2 2" xfId="531"/>
    <cellStyle name="Normal 2 2 2 2" xfId="2010"/>
    <cellStyle name="Normal 2 2 3" xfId="1171"/>
    <cellStyle name="Normal 2 3" xfId="1516"/>
    <cellStyle name="Normal 2 4" xfId="1030"/>
    <cellStyle name="Normal 2 5" xfId="2030"/>
    <cellStyle name="Normal 2 5 2" xfId="2"/>
    <cellStyle name="Normal 2 5 3" xfId="2946"/>
    <cellStyle name="Normal 2 6" xfId="16860"/>
    <cellStyle name="Normal 20" xfId="660"/>
    <cellStyle name="Normal 20 2" xfId="1132"/>
    <cellStyle name="Normal 20 2 2" xfId="1561"/>
    <cellStyle name="Normal 20 3" xfId="1048"/>
    <cellStyle name="Normal 20 4" xfId="1790"/>
    <cellStyle name="Normal 20 5" xfId="1813"/>
    <cellStyle name="Normal 20 5 10" xfId="18120"/>
    <cellStyle name="Normal 20 5 2" xfId="2322"/>
    <cellStyle name="Normal 20 5 2 2" xfId="3169"/>
    <cellStyle name="Normal 20 5 2 2 2" xfId="6951"/>
    <cellStyle name="Normal 20 5 2 2 2 2" xfId="14462"/>
    <cellStyle name="Normal 20 5 2 2 2 2 2" xfId="30668"/>
    <cellStyle name="Normal 20 5 2 2 2 3" xfId="23157"/>
    <cellStyle name="Normal 20 5 2 2 3" xfId="10862"/>
    <cellStyle name="Normal 20 5 2 2 3 2" xfId="27068"/>
    <cellStyle name="Normal 20 5 2 2 4" xfId="19391"/>
    <cellStyle name="Normal 20 5 2 3" xfId="6106"/>
    <cellStyle name="Normal 20 5 2 3 2" xfId="13618"/>
    <cellStyle name="Normal 20 5 2 3 2 2" xfId="29824"/>
    <cellStyle name="Normal 20 5 2 3 3" xfId="22312"/>
    <cellStyle name="Normal 20 5 2 4" xfId="10018"/>
    <cellStyle name="Normal 20 5 2 4 2" xfId="26224"/>
    <cellStyle name="Normal 20 5 2 5" xfId="18546"/>
    <cellStyle name="Normal 20 5 3" xfId="2744"/>
    <cellStyle name="Normal 20 5 3 2" xfId="6528"/>
    <cellStyle name="Normal 20 5 3 2 2" xfId="14040"/>
    <cellStyle name="Normal 20 5 3 2 2 2" xfId="30246"/>
    <cellStyle name="Normal 20 5 3 2 3" xfId="22734"/>
    <cellStyle name="Normal 20 5 3 3" xfId="10440"/>
    <cellStyle name="Normal 20 5 3 3 2" xfId="26646"/>
    <cellStyle name="Normal 20 5 3 4" xfId="18968"/>
    <cellStyle name="Normal 20 5 4" xfId="3675"/>
    <cellStyle name="Normal 20 5 4 2" xfId="7385"/>
    <cellStyle name="Normal 20 5 4 2 2" xfId="14894"/>
    <cellStyle name="Normal 20 5 4 2 2 2" xfId="31100"/>
    <cellStyle name="Normal 20 5 4 2 3" xfId="23591"/>
    <cellStyle name="Normal 20 5 4 3" xfId="11285"/>
    <cellStyle name="Normal 20 5 4 3 2" xfId="27491"/>
    <cellStyle name="Normal 20 5 4 4" xfId="19886"/>
    <cellStyle name="Normal 20 5 5" xfId="4144"/>
    <cellStyle name="Normal 20 5 5 2" xfId="7814"/>
    <cellStyle name="Normal 20 5 5 2 2" xfId="15321"/>
    <cellStyle name="Normal 20 5 5 2 2 2" xfId="31527"/>
    <cellStyle name="Normal 20 5 5 2 3" xfId="24020"/>
    <cellStyle name="Normal 20 5 5 3" xfId="11707"/>
    <cellStyle name="Normal 20 5 5 3 2" xfId="27913"/>
    <cellStyle name="Normal 20 5 5 4" xfId="20350"/>
    <cellStyle name="Normal 20 5 6" xfId="4569"/>
    <cellStyle name="Normal 20 5 6 2" xfId="8239"/>
    <cellStyle name="Normal 20 5 6 2 2" xfId="15746"/>
    <cellStyle name="Normal 20 5 6 2 2 2" xfId="31952"/>
    <cellStyle name="Normal 20 5 6 2 3" xfId="24445"/>
    <cellStyle name="Normal 20 5 6 3" xfId="12132"/>
    <cellStyle name="Normal 20 5 6 3 2" xfId="28338"/>
    <cellStyle name="Normal 20 5 6 4" xfId="20775"/>
    <cellStyle name="Normal 20 5 7" xfId="4996"/>
    <cellStyle name="Normal 20 5 7 2" xfId="8662"/>
    <cellStyle name="Normal 20 5 7 2 2" xfId="16169"/>
    <cellStyle name="Normal 20 5 7 2 2 2" xfId="32375"/>
    <cellStyle name="Normal 20 5 7 2 3" xfId="24868"/>
    <cellStyle name="Normal 20 5 7 3" xfId="12554"/>
    <cellStyle name="Normal 20 5 7 3 2" xfId="28760"/>
    <cellStyle name="Normal 20 5 7 4" xfId="21202"/>
    <cellStyle name="Normal 20 5 8" xfId="5668"/>
    <cellStyle name="Normal 20 5 8 2" xfId="13183"/>
    <cellStyle name="Normal 20 5 8 2 2" xfId="29389"/>
    <cellStyle name="Normal 20 5 8 3" xfId="21874"/>
    <cellStyle name="Normal 20 5 9" xfId="9595"/>
    <cellStyle name="Normal 20 5 9 2" xfId="25801"/>
    <cellStyle name="Normal 21" xfId="661"/>
    <cellStyle name="Normal 21 2" xfId="1131"/>
    <cellStyle name="Normal 21 2 2" xfId="1560"/>
    <cellStyle name="Normal 21 3" xfId="1082"/>
    <cellStyle name="Normal 22" xfId="1097"/>
    <cellStyle name="Normal 22 2" xfId="1130"/>
    <cellStyle name="Normal 22 2 2" xfId="1559"/>
    <cellStyle name="Normal 23" xfId="1098"/>
    <cellStyle name="Normal 23 2" xfId="1129"/>
    <cellStyle name="Normal 23 2 2" xfId="1558"/>
    <cellStyle name="Normal 24" xfId="1099"/>
    <cellStyle name="Normal 24 2" xfId="1128"/>
    <cellStyle name="Normal 24 2 2" xfId="1557"/>
    <cellStyle name="Normal 25" xfId="1100"/>
    <cellStyle name="Normal 25 2" xfId="1220"/>
    <cellStyle name="Normal 25 2 2" xfId="1573"/>
    <cellStyle name="Normal 26" xfId="300"/>
    <cellStyle name="Normal 26 2" xfId="618"/>
    <cellStyle name="Normal 26 2 2" xfId="1574"/>
    <cellStyle name="Normal 27" xfId="1101"/>
    <cellStyle name="Normal 27 2" xfId="1221"/>
    <cellStyle name="Normal 27 2 2" xfId="1575"/>
    <cellStyle name="Normal 28" xfId="1102"/>
    <cellStyle name="Normal 28 2" xfId="1222"/>
    <cellStyle name="Normal 28 2 2" xfId="1576"/>
    <cellStyle name="Normal 29" xfId="1103"/>
    <cellStyle name="Normal 29 2" xfId="1223"/>
    <cellStyle name="Normal 29 2 2" xfId="1577"/>
    <cellStyle name="Normal 3" xfId="301"/>
    <cellStyle name="Normal 3 10" xfId="17887"/>
    <cellStyle name="Normal 3 11" xfId="33950"/>
    <cellStyle name="Normal 3 12" xfId="33952"/>
    <cellStyle name="Normal 3 2" xfId="619"/>
    <cellStyle name="Normal 3 2 2" xfId="1172"/>
    <cellStyle name="Normal 3 2 2 2" xfId="17885"/>
    <cellStyle name="Normal 3 2 3" xfId="17882"/>
    <cellStyle name="Normal 3 3" xfId="1517"/>
    <cellStyle name="Normal 3 3 2" xfId="17883"/>
    <cellStyle name="Normal 3 4" xfId="1031"/>
    <cellStyle name="Normal 3 4 2" xfId="17884"/>
    <cellStyle name="Normal 3 5" xfId="17870"/>
    <cellStyle name="Normal 3 5 2" xfId="33942"/>
    <cellStyle name="Normal 3 6" xfId="17878"/>
    <cellStyle name="Normal 3 7" xfId="17879"/>
    <cellStyle name="Normal 3 8" xfId="17880"/>
    <cellStyle name="Normal 3 9" xfId="17881"/>
    <cellStyle name="Normal 30" xfId="302"/>
    <cellStyle name="Normal 30 2" xfId="620"/>
    <cellStyle name="Normal 30 2 2" xfId="1578"/>
    <cellStyle name="Normal 30 2 3" xfId="1224"/>
    <cellStyle name="Normal 30 3" xfId="1104"/>
    <cellStyle name="Normal 31" xfId="1105"/>
    <cellStyle name="Normal 31 2" xfId="1225"/>
    <cellStyle name="Normal 31 2 2" xfId="1579"/>
    <cellStyle name="Normal 32" xfId="1107"/>
    <cellStyle name="Normal 32 2" xfId="1173"/>
    <cellStyle name="Normal 33" xfId="1548"/>
    <cellStyle name="Normal 33 2" xfId="1606"/>
    <cellStyle name="Normal 34" xfId="993"/>
    <cellStyle name="Normal 34 2" xfId="2182"/>
    <cellStyle name="Normal 35" xfId="679"/>
    <cellStyle name="Normal 35 2" xfId="2180"/>
    <cellStyle name="Normal 36" xfId="1656"/>
    <cellStyle name="Normal 36 2" xfId="2220"/>
    <cellStyle name="Normal 37" xfId="1137"/>
    <cellStyle name="Normal 37 2" xfId="2184"/>
    <cellStyle name="Normal 38" xfId="1632"/>
    <cellStyle name="Normal 38 2" xfId="2205"/>
    <cellStyle name="Normal 39" xfId="1621"/>
    <cellStyle name="Normal 39 2" xfId="2198"/>
    <cellStyle name="Normal 4" xfId="303"/>
    <cellStyle name="Normal 4 2" xfId="621"/>
    <cellStyle name="Normal 4 2 2" xfId="1174"/>
    <cellStyle name="Normal 4 3" xfId="1518"/>
    <cellStyle name="Normal 4 4" xfId="1032"/>
    <cellStyle name="Normal 40" xfId="1631"/>
    <cellStyle name="Normal 40 2" xfId="2204"/>
    <cellStyle name="Normal 41" xfId="1634"/>
    <cellStyle name="Normal 41 2" xfId="2207"/>
    <cellStyle name="Normal 42" xfId="1662"/>
    <cellStyle name="Normal 42 2" xfId="2222"/>
    <cellStyle name="Normal 43" xfId="1714"/>
    <cellStyle name="Normal 43 2" xfId="2245"/>
    <cellStyle name="Normal 44" xfId="1630"/>
    <cellStyle name="Normal 44 2" xfId="2203"/>
    <cellStyle name="Normal 45" xfId="1672"/>
    <cellStyle name="Normal 45 2" xfId="1787"/>
    <cellStyle name="Normal 46" xfId="1637"/>
    <cellStyle name="Normal 46 2" xfId="2208"/>
    <cellStyle name="Normal 47" xfId="1670"/>
    <cellStyle name="Normal 47 2" xfId="2226"/>
    <cellStyle name="Normal 48" xfId="1676"/>
    <cellStyle name="Normal 48 2" xfId="2229"/>
    <cellStyle name="Normal 49" xfId="1703"/>
    <cellStyle name="Normal 49 2" xfId="2241"/>
    <cellStyle name="Normal 5" xfId="304"/>
    <cellStyle name="Normal 5 2" xfId="622"/>
    <cellStyle name="Normal 5 2 2" xfId="1175"/>
    <cellStyle name="Normal 5 3" xfId="1519"/>
    <cellStyle name="Normal 5 4" xfId="1033"/>
    <cellStyle name="Normal 50" xfId="1623"/>
    <cellStyle name="Normal 50 2" xfId="2199"/>
    <cellStyle name="Normal 51" xfId="1664"/>
    <cellStyle name="Normal 51 2" xfId="2223"/>
    <cellStyle name="Normal 52" xfId="1642"/>
    <cellStyle name="Normal 52 2" xfId="2210"/>
    <cellStyle name="Normal 53" xfId="1710"/>
    <cellStyle name="Normal 53 2" xfId="2243"/>
    <cellStyle name="Normal 54" xfId="1625"/>
    <cellStyle name="Normal 54 2" xfId="2200"/>
    <cellStyle name="Normal 55" xfId="1683"/>
    <cellStyle name="Normal 55 2" xfId="2233"/>
    <cellStyle name="Normal 56" xfId="1646"/>
    <cellStyle name="Normal 56 2" xfId="2213"/>
    <cellStyle name="Normal 57" xfId="1711"/>
    <cellStyle name="Normal 57 2" xfId="2244"/>
    <cellStyle name="Normal 58" xfId="1648"/>
    <cellStyle name="Normal 58 2" xfId="2214"/>
    <cellStyle name="Normal 59" xfId="1668"/>
    <cellStyle name="Normal 59 2" xfId="2224"/>
    <cellStyle name="Normal 6" xfId="305"/>
    <cellStyle name="Normal 6 2" xfId="623"/>
    <cellStyle name="Normal 6 2 2" xfId="1176"/>
    <cellStyle name="Normal 6 3" xfId="1520"/>
    <cellStyle name="Normal 6 4" xfId="1034"/>
    <cellStyle name="Normal 60" xfId="1721"/>
    <cellStyle name="Normal 60 2" xfId="2248"/>
    <cellStyle name="Normal 61" xfId="1684"/>
    <cellStyle name="Normal 61 2" xfId="2234"/>
    <cellStyle name="Normal 62" xfId="1641"/>
    <cellStyle name="Normal 62 2" xfId="2209"/>
    <cellStyle name="Normal 63" xfId="1645"/>
    <cellStyle name="Normal 63 2" xfId="2212"/>
    <cellStyle name="Normal 64" xfId="1707"/>
    <cellStyle name="Normal 64 2" xfId="2242"/>
    <cellStyle name="Normal 65" xfId="1657"/>
    <cellStyle name="Normal 65 2" xfId="2221"/>
    <cellStyle name="Normal 66" xfId="1678"/>
    <cellStyle name="Normal 66 2" xfId="2231"/>
    <cellStyle name="Normal 67" xfId="1652"/>
    <cellStyle name="Normal 67 2" xfId="2217"/>
    <cellStyle name="Normal 68" xfId="1698"/>
    <cellStyle name="Normal 68 2" xfId="2239"/>
    <cellStyle name="Normal 69" xfId="1715"/>
    <cellStyle name="Normal 69 2" xfId="2246"/>
    <cellStyle name="Normal 7" xfId="306"/>
    <cellStyle name="Normal 7 2" xfId="624"/>
    <cellStyle name="Normal 7 2 2" xfId="1177"/>
    <cellStyle name="Normal 7 3" xfId="1521"/>
    <cellStyle name="Normal 7 4" xfId="714"/>
    <cellStyle name="Normal 70" xfId="1628"/>
    <cellStyle name="Normal 70 2" xfId="2201"/>
    <cellStyle name="Normal 71" xfId="1671"/>
    <cellStyle name="Normal 71 2" xfId="2227"/>
    <cellStyle name="Normal 72" xfId="1653"/>
    <cellStyle name="Normal 72 2" xfId="2218"/>
    <cellStyle name="Normal 73" xfId="1649"/>
    <cellStyle name="Normal 73 2" xfId="2215"/>
    <cellStyle name="Normal 74" xfId="1644"/>
    <cellStyle name="Normal 74 2" xfId="2211"/>
    <cellStyle name="Normal 75" xfId="1700"/>
    <cellStyle name="Normal 75 2" xfId="2240"/>
    <cellStyle name="Normal 76" xfId="1690"/>
    <cellStyle name="Normal 76 2" xfId="2237"/>
    <cellStyle name="Normal 77" xfId="1724"/>
    <cellStyle name="Normal 77 2" xfId="2250"/>
    <cellStyle name="Normal 78" xfId="1677"/>
    <cellStyle name="Normal 78 2" xfId="2230"/>
    <cellStyle name="Normal 79" xfId="1654"/>
    <cellStyle name="Normal 79 2" xfId="2219"/>
    <cellStyle name="Normal 8" xfId="307"/>
    <cellStyle name="Normal 8 2" xfId="625"/>
    <cellStyle name="Normal 8 2 2" xfId="1178"/>
    <cellStyle name="Normal 8 3" xfId="1522"/>
    <cellStyle name="Normal 8 4" xfId="713"/>
    <cellStyle name="Normal 80" xfId="1674"/>
    <cellStyle name="Normal 80 2" xfId="2228"/>
    <cellStyle name="Normal 81" xfId="1650"/>
    <cellStyle name="Normal 81 2" xfId="2216"/>
    <cellStyle name="Normal 82" xfId="1692"/>
    <cellStyle name="Normal 82 2" xfId="2238"/>
    <cellStyle name="Normal 83" xfId="1723"/>
    <cellStyle name="Normal 83 2" xfId="2249"/>
    <cellStyle name="Normal 84" xfId="1728"/>
    <cellStyle name="Normal 84 2" xfId="2251"/>
    <cellStyle name="Normal 85" xfId="1629"/>
    <cellStyle name="Normal 85 2" xfId="2202"/>
    <cellStyle name="Normal 86" xfId="1716"/>
    <cellStyle name="Normal 86 2" xfId="2247"/>
    <cellStyle name="Normal 87" xfId="1681"/>
    <cellStyle name="Normal 87 2" xfId="2232"/>
    <cellStyle name="Normal 88" xfId="1688"/>
    <cellStyle name="Normal 88 2" xfId="2235"/>
    <cellStyle name="Normal 89" xfId="1669"/>
    <cellStyle name="Normal 89 2" xfId="2225"/>
    <cellStyle name="Normal 9" xfId="308"/>
    <cellStyle name="Normal 9 2" xfId="626"/>
    <cellStyle name="Normal 9 2 2" xfId="1179"/>
    <cellStyle name="Normal 9 3" xfId="1523"/>
    <cellStyle name="Normal 9 4" xfId="712"/>
    <cellStyle name="Normal 90" xfId="1633"/>
    <cellStyle name="Normal 90 2" xfId="2206"/>
    <cellStyle name="Normal 91" xfId="1689"/>
    <cellStyle name="Normal 91 2" xfId="2236"/>
    <cellStyle name="Normal 92" xfId="1729"/>
    <cellStyle name="Normal 92 2" xfId="2252"/>
    <cellStyle name="Normal 93" xfId="1736"/>
    <cellStyle name="Normal 93 2" xfId="2256"/>
    <cellStyle name="Normal 94" xfId="1735"/>
    <cellStyle name="Normal 94 2" xfId="2255"/>
    <cellStyle name="Normal 95" xfId="1749"/>
    <cellStyle name="Normal 95 2" xfId="2269"/>
    <cellStyle name="Normal 96" xfId="1754"/>
    <cellStyle name="Normal 96 2" xfId="2272"/>
    <cellStyle name="Normal 97" xfId="1767"/>
    <cellStyle name="Normal 97 2" xfId="2285"/>
    <cellStyle name="Normal 98" xfId="1772"/>
    <cellStyle name="Normal 98 2" xfId="2288"/>
    <cellStyle name="Normal 99" xfId="1785"/>
    <cellStyle name="Normal 99 10" xfId="5646"/>
    <cellStyle name="Normal 99 10 2" xfId="13161"/>
    <cellStyle name="Normal 99 10 2 2" xfId="29367"/>
    <cellStyle name="Normal 99 10 3" xfId="21852"/>
    <cellStyle name="Normal 99 11" xfId="9574"/>
    <cellStyle name="Normal 99 11 2" xfId="25780"/>
    <cellStyle name="Normal 99 12" xfId="18099"/>
    <cellStyle name="Normal 99 2" xfId="2027"/>
    <cellStyle name="Normal 99 3" xfId="2301"/>
    <cellStyle name="Normal 99 3 2" xfId="3148"/>
    <cellStyle name="Normal 99 3 2 2" xfId="6930"/>
    <cellStyle name="Normal 99 3 2 2 2" xfId="14441"/>
    <cellStyle name="Normal 99 3 2 2 2 2" xfId="30647"/>
    <cellStyle name="Normal 99 3 2 2 3" xfId="23136"/>
    <cellStyle name="Normal 99 3 2 3" xfId="10841"/>
    <cellStyle name="Normal 99 3 2 3 2" xfId="27047"/>
    <cellStyle name="Normal 99 3 2 4" xfId="19370"/>
    <cellStyle name="Normal 99 3 3" xfId="6085"/>
    <cellStyle name="Normal 99 3 3 2" xfId="13597"/>
    <cellStyle name="Normal 99 3 3 2 2" xfId="29803"/>
    <cellStyle name="Normal 99 3 3 3" xfId="22291"/>
    <cellStyle name="Normal 99 3 4" xfId="9997"/>
    <cellStyle name="Normal 99 3 4 2" xfId="26203"/>
    <cellStyle name="Normal 99 3 5" xfId="18525"/>
    <cellStyle name="Normal 99 4" xfId="2028"/>
    <cellStyle name="Normal 99 5" xfId="2723"/>
    <cellStyle name="Normal 99 5 2" xfId="6507"/>
    <cellStyle name="Normal 99 5 2 2" xfId="14019"/>
    <cellStyle name="Normal 99 5 2 2 2" xfId="30225"/>
    <cellStyle name="Normal 99 5 2 3" xfId="22713"/>
    <cellStyle name="Normal 99 5 3" xfId="10419"/>
    <cellStyle name="Normal 99 5 3 2" xfId="26625"/>
    <cellStyle name="Normal 99 5 4" xfId="18947"/>
    <cellStyle name="Normal 99 6" xfId="3653"/>
    <cellStyle name="Normal 99 6 2" xfId="7363"/>
    <cellStyle name="Normal 99 6 2 2" xfId="14872"/>
    <cellStyle name="Normal 99 6 2 2 2" xfId="31078"/>
    <cellStyle name="Normal 99 6 2 3" xfId="23569"/>
    <cellStyle name="Normal 99 6 3" xfId="11264"/>
    <cellStyle name="Normal 99 6 3 2" xfId="27470"/>
    <cellStyle name="Normal 99 6 4" xfId="19864"/>
    <cellStyle name="Normal 99 7" xfId="4123"/>
    <cellStyle name="Normal 99 7 2" xfId="7793"/>
    <cellStyle name="Normal 99 7 2 2" xfId="15300"/>
    <cellStyle name="Normal 99 7 2 2 2" xfId="31506"/>
    <cellStyle name="Normal 99 7 2 3" xfId="23999"/>
    <cellStyle name="Normal 99 7 3" xfId="11686"/>
    <cellStyle name="Normal 99 7 3 2" xfId="27892"/>
    <cellStyle name="Normal 99 7 4" xfId="20329"/>
    <cellStyle name="Normal 99 8" xfId="4548"/>
    <cellStyle name="Normal 99 8 2" xfId="8218"/>
    <cellStyle name="Normal 99 8 2 2" xfId="15725"/>
    <cellStyle name="Normal 99 8 2 2 2" xfId="31931"/>
    <cellStyle name="Normal 99 8 2 3" xfId="24424"/>
    <cellStyle name="Normal 99 8 3" xfId="12111"/>
    <cellStyle name="Normal 99 8 3 2" xfId="28317"/>
    <cellStyle name="Normal 99 8 4" xfId="20754"/>
    <cellStyle name="Normal 99 9" xfId="4975"/>
    <cellStyle name="Normal 99 9 2" xfId="8641"/>
    <cellStyle name="Normal 99 9 2 2" xfId="16148"/>
    <cellStyle name="Normal 99 9 2 2 2" xfId="32354"/>
    <cellStyle name="Normal 99 9 2 3" xfId="24847"/>
    <cellStyle name="Normal 99 9 3" xfId="12533"/>
    <cellStyle name="Normal 99 9 3 2" xfId="28739"/>
    <cellStyle name="Normal 99 9 4" xfId="21181"/>
    <cellStyle name="Note" xfId="16832" builtinId="10" customBuiltin="1"/>
    <cellStyle name="Note 10" xfId="310"/>
    <cellStyle name="Note 10 2" xfId="628"/>
    <cellStyle name="Note 10 2 2" xfId="1180"/>
    <cellStyle name="Note 10 3" xfId="1525"/>
    <cellStyle name="Note 10 4" xfId="710"/>
    <cellStyle name="Note 11" xfId="311"/>
    <cellStyle name="Note 11 2" xfId="629"/>
    <cellStyle name="Note 11 2 2" xfId="1181"/>
    <cellStyle name="Note 11 3" xfId="1526"/>
    <cellStyle name="Note 11 4" xfId="709"/>
    <cellStyle name="Note 12" xfId="312"/>
    <cellStyle name="Note 12 2" xfId="630"/>
    <cellStyle name="Note 12 2 2" xfId="1182"/>
    <cellStyle name="Note 12 3" xfId="1527"/>
    <cellStyle name="Note 12 4" xfId="708"/>
    <cellStyle name="Note 13" xfId="313"/>
    <cellStyle name="Note 13 2" xfId="631"/>
    <cellStyle name="Note 13 2 2" xfId="1183"/>
    <cellStyle name="Note 13 3" xfId="1528"/>
    <cellStyle name="Note 13 4" xfId="707"/>
    <cellStyle name="Note 14" xfId="314"/>
    <cellStyle name="Note 14 2" xfId="632"/>
    <cellStyle name="Note 14 2 2" xfId="1184"/>
    <cellStyle name="Note 14 3" xfId="1529"/>
    <cellStyle name="Note 14 4" xfId="706"/>
    <cellStyle name="Note 15" xfId="315"/>
    <cellStyle name="Note 15 2" xfId="633"/>
    <cellStyle name="Note 15 2 2" xfId="1185"/>
    <cellStyle name="Note 15 3" xfId="1530"/>
    <cellStyle name="Note 15 4" xfId="705"/>
    <cellStyle name="Note 16" xfId="316"/>
    <cellStyle name="Note 16 2" xfId="634"/>
    <cellStyle name="Note 16 2 2" xfId="1186"/>
    <cellStyle name="Note 16 3" xfId="1531"/>
    <cellStyle name="Note 16 4" xfId="704"/>
    <cellStyle name="Note 17" xfId="317"/>
    <cellStyle name="Note 17 2" xfId="635"/>
    <cellStyle name="Note 17 2 2" xfId="1187"/>
    <cellStyle name="Note 17 3" xfId="1532"/>
    <cellStyle name="Note 17 4" xfId="703"/>
    <cellStyle name="Note 18" xfId="318"/>
    <cellStyle name="Note 18 2" xfId="636"/>
    <cellStyle name="Note 18 2 2" xfId="1188"/>
    <cellStyle name="Note 18 3" xfId="1533"/>
    <cellStyle name="Note 18 4" xfId="702"/>
    <cellStyle name="Note 19" xfId="319"/>
    <cellStyle name="Note 19 2" xfId="637"/>
    <cellStyle name="Note 19 2 2" xfId="1189"/>
    <cellStyle name="Note 19 3" xfId="1534"/>
    <cellStyle name="Note 19 4" xfId="701"/>
    <cellStyle name="Note 2" xfId="320"/>
    <cellStyle name="Note 2 2" xfId="321"/>
    <cellStyle name="Note 2 2 2" xfId="382"/>
    <cellStyle name="Note 2 2 2 2" xfId="1190"/>
    <cellStyle name="Note 2 2 2 3" xfId="1795"/>
    <cellStyle name="Note 2 2 3" xfId="366"/>
    <cellStyle name="Note 2 2 3 2" xfId="1535"/>
    <cellStyle name="Note 2 2 4" xfId="639"/>
    <cellStyle name="Note 2 2 5" xfId="1035"/>
    <cellStyle name="Note 2 3" xfId="381"/>
    <cellStyle name="Note 2 3 2" xfId="1227"/>
    <cellStyle name="Note 2 3 2 2" xfId="1581"/>
    <cellStyle name="Note 2 3 3" xfId="1060"/>
    <cellStyle name="Note 2 3 4" xfId="2011"/>
    <cellStyle name="Note 2 4" xfId="365"/>
    <cellStyle name="Note 2 4 2" xfId="1191"/>
    <cellStyle name="Note 2 4 3" xfId="1072"/>
    <cellStyle name="Note 2 4 4" xfId="2012"/>
    <cellStyle name="Note 2 5" xfId="638"/>
    <cellStyle name="Note 2 5 2" xfId="1192"/>
    <cellStyle name="Note 2 6" xfId="1226"/>
    <cellStyle name="Note 2 6 2" xfId="1580"/>
    <cellStyle name="Note 2 7" xfId="1507"/>
    <cellStyle name="Note 2 7 2" xfId="1601"/>
    <cellStyle name="Note 2 8" xfId="700"/>
    <cellStyle name="Note 20" xfId="322"/>
    <cellStyle name="Note 20 2" xfId="640"/>
    <cellStyle name="Note 20 2 2" xfId="1193"/>
    <cellStyle name="Note 20 3" xfId="1536"/>
    <cellStyle name="Note 20 4" xfId="699"/>
    <cellStyle name="Note 21" xfId="323"/>
    <cellStyle name="Note 21 2" xfId="641"/>
    <cellStyle name="Note 21 2 2" xfId="1194"/>
    <cellStyle name="Note 21 3" xfId="1537"/>
    <cellStyle name="Note 21 4" xfId="698"/>
    <cellStyle name="Note 22" xfId="324"/>
    <cellStyle name="Note 22 2" xfId="642"/>
    <cellStyle name="Note 22 2 2" xfId="1195"/>
    <cellStyle name="Note 22 3" xfId="1538"/>
    <cellStyle name="Note 22 4" xfId="697"/>
    <cellStyle name="Note 23" xfId="429"/>
    <cellStyle name="Note 23 2" xfId="528"/>
    <cellStyle name="Note 23 2 2" xfId="1196"/>
    <cellStyle name="Note 23 2 3" xfId="2013"/>
    <cellStyle name="Note 23 3" xfId="1036"/>
    <cellStyle name="Note 24" xfId="452"/>
    <cellStyle name="Note 24 10" xfId="3931"/>
    <cellStyle name="Note 24 10 2" xfId="7601"/>
    <cellStyle name="Note 24 10 2 2" xfId="15108"/>
    <cellStyle name="Note 24 10 2 2 2" xfId="31314"/>
    <cellStyle name="Note 24 10 2 3" xfId="23807"/>
    <cellStyle name="Note 24 10 3" xfId="11494"/>
    <cellStyle name="Note 24 10 3 2" xfId="27700"/>
    <cellStyle name="Note 24 10 4" xfId="20137"/>
    <cellStyle name="Note 24 11" xfId="4356"/>
    <cellStyle name="Note 24 11 2" xfId="8026"/>
    <cellStyle name="Note 24 11 2 2" xfId="15533"/>
    <cellStyle name="Note 24 11 2 2 2" xfId="31739"/>
    <cellStyle name="Note 24 11 2 3" xfId="24232"/>
    <cellStyle name="Note 24 11 3" xfId="11919"/>
    <cellStyle name="Note 24 11 3 2" xfId="28125"/>
    <cellStyle name="Note 24 11 4" xfId="20562"/>
    <cellStyle name="Note 24 12" xfId="4779"/>
    <cellStyle name="Note 24 12 2" xfId="8448"/>
    <cellStyle name="Note 24 12 2 2" xfId="15955"/>
    <cellStyle name="Note 24 12 2 2 2" xfId="32161"/>
    <cellStyle name="Note 24 12 2 3" xfId="24654"/>
    <cellStyle name="Note 24 12 3" xfId="12341"/>
    <cellStyle name="Note 24 12 3 2" xfId="28547"/>
    <cellStyle name="Note 24 12 4" xfId="20985"/>
    <cellStyle name="Note 24 13" xfId="5265"/>
    <cellStyle name="Note 24 13 2" xfId="12814"/>
    <cellStyle name="Note 24 13 2 2" xfId="29020"/>
    <cellStyle name="Note 24 13 3" xfId="21471"/>
    <cellStyle name="Note 24 14" xfId="9382"/>
    <cellStyle name="Note 24 14 2" xfId="25588"/>
    <cellStyle name="Note 24 15" xfId="17898"/>
    <cellStyle name="Note 24 2" xfId="490"/>
    <cellStyle name="Note 24 2 10" xfId="4802"/>
    <cellStyle name="Note 24 2 10 2" xfId="8471"/>
    <cellStyle name="Note 24 2 10 2 2" xfId="15978"/>
    <cellStyle name="Note 24 2 10 2 2 2" xfId="32184"/>
    <cellStyle name="Note 24 2 10 2 3" xfId="24677"/>
    <cellStyle name="Note 24 2 10 3" xfId="12363"/>
    <cellStyle name="Note 24 2 10 3 2" xfId="28569"/>
    <cellStyle name="Note 24 2 10 4" xfId="21008"/>
    <cellStyle name="Note 24 2 11" xfId="5289"/>
    <cellStyle name="Note 24 2 11 2" xfId="12838"/>
    <cellStyle name="Note 24 2 11 2 2" xfId="29044"/>
    <cellStyle name="Note 24 2 11 3" xfId="21495"/>
    <cellStyle name="Note 24 2 12" xfId="9404"/>
    <cellStyle name="Note 24 2 12 2" xfId="25610"/>
    <cellStyle name="Note 24 2 13" xfId="17921"/>
    <cellStyle name="Note 24 2 2" xfId="561"/>
    <cellStyle name="Note 24 2 2 10" xfId="5356"/>
    <cellStyle name="Note 24 2 2 10 2" xfId="12905"/>
    <cellStyle name="Note 24 2 2 10 2 2" xfId="29111"/>
    <cellStyle name="Note 24 2 2 10 3" xfId="21562"/>
    <cellStyle name="Note 24 2 2 11" xfId="9471"/>
    <cellStyle name="Note 24 2 2 11 2" xfId="25677"/>
    <cellStyle name="Note 24 2 2 12" xfId="17989"/>
    <cellStyle name="Note 24 2 2 2" xfId="2014"/>
    <cellStyle name="Note 24 2 2 2 10" xfId="9788"/>
    <cellStyle name="Note 24 2 2 2 10 2" xfId="25994"/>
    <cellStyle name="Note 24 2 2 2 11" xfId="18314"/>
    <cellStyle name="Note 24 2 2 2 2" xfId="2515"/>
    <cellStyle name="Note 24 2 2 2 2 2" xfId="3362"/>
    <cellStyle name="Note 24 2 2 2 2 2 2" xfId="7144"/>
    <cellStyle name="Note 24 2 2 2 2 2 2 2" xfId="14655"/>
    <cellStyle name="Note 24 2 2 2 2 2 2 2 2" xfId="30861"/>
    <cellStyle name="Note 24 2 2 2 2 2 2 3" xfId="23350"/>
    <cellStyle name="Note 24 2 2 2 2 2 3" xfId="11055"/>
    <cellStyle name="Note 24 2 2 2 2 2 3 2" xfId="27261"/>
    <cellStyle name="Note 24 2 2 2 2 2 4" xfId="19584"/>
    <cellStyle name="Note 24 2 2 2 2 3" xfId="6299"/>
    <cellStyle name="Note 24 2 2 2 2 3 2" xfId="13811"/>
    <cellStyle name="Note 24 2 2 2 2 3 2 2" xfId="30017"/>
    <cellStyle name="Note 24 2 2 2 2 3 3" xfId="22505"/>
    <cellStyle name="Note 24 2 2 2 2 4" xfId="10211"/>
    <cellStyle name="Note 24 2 2 2 2 4 2" xfId="26417"/>
    <cellStyle name="Note 24 2 2 2 2 5" xfId="18739"/>
    <cellStyle name="Note 24 2 2 2 3" xfId="2937"/>
    <cellStyle name="Note 24 2 2 2 3 2" xfId="6721"/>
    <cellStyle name="Note 24 2 2 2 3 2 2" xfId="14233"/>
    <cellStyle name="Note 24 2 2 2 3 2 2 2" xfId="30439"/>
    <cellStyle name="Note 24 2 2 2 3 2 3" xfId="22927"/>
    <cellStyle name="Note 24 2 2 2 3 3" xfId="10633"/>
    <cellStyle name="Note 24 2 2 2 3 3 2" xfId="26839"/>
    <cellStyle name="Note 24 2 2 2 3 4" xfId="19161"/>
    <cellStyle name="Note 24 2 2 2 4" xfId="3868"/>
    <cellStyle name="Note 24 2 2 2 4 2" xfId="7578"/>
    <cellStyle name="Note 24 2 2 2 4 2 2" xfId="15087"/>
    <cellStyle name="Note 24 2 2 2 4 2 2 2" xfId="31293"/>
    <cellStyle name="Note 24 2 2 2 4 2 3" xfId="23784"/>
    <cellStyle name="Note 24 2 2 2 4 3" xfId="11478"/>
    <cellStyle name="Note 24 2 2 2 4 3 2" xfId="27684"/>
    <cellStyle name="Note 24 2 2 2 4 4" xfId="20079"/>
    <cellStyle name="Note 24 2 2 2 5" xfId="3550"/>
    <cellStyle name="Note 24 2 2 2 6" xfId="4337"/>
    <cellStyle name="Note 24 2 2 2 6 2" xfId="8007"/>
    <cellStyle name="Note 24 2 2 2 6 2 2" xfId="15514"/>
    <cellStyle name="Note 24 2 2 2 6 2 2 2" xfId="31720"/>
    <cellStyle name="Note 24 2 2 2 6 2 3" xfId="24213"/>
    <cellStyle name="Note 24 2 2 2 6 3" xfId="11900"/>
    <cellStyle name="Note 24 2 2 2 6 3 2" xfId="28106"/>
    <cellStyle name="Note 24 2 2 2 6 4" xfId="20543"/>
    <cellStyle name="Note 24 2 2 2 7" xfId="4762"/>
    <cellStyle name="Note 24 2 2 2 7 2" xfId="8432"/>
    <cellStyle name="Note 24 2 2 2 7 2 2" xfId="15939"/>
    <cellStyle name="Note 24 2 2 2 7 2 2 2" xfId="32145"/>
    <cellStyle name="Note 24 2 2 2 7 2 3" xfId="24638"/>
    <cellStyle name="Note 24 2 2 2 7 3" xfId="12325"/>
    <cellStyle name="Note 24 2 2 2 7 3 2" xfId="28531"/>
    <cellStyle name="Note 24 2 2 2 7 4" xfId="20968"/>
    <cellStyle name="Note 24 2 2 2 8" xfId="5190"/>
    <cellStyle name="Note 24 2 2 2 8 2" xfId="8855"/>
    <cellStyle name="Note 24 2 2 2 8 2 2" xfId="16362"/>
    <cellStyle name="Note 24 2 2 2 8 2 2 2" xfId="32568"/>
    <cellStyle name="Note 24 2 2 2 8 2 3" xfId="25061"/>
    <cellStyle name="Note 24 2 2 2 8 3" xfId="12747"/>
    <cellStyle name="Note 24 2 2 2 8 3 2" xfId="28953"/>
    <cellStyle name="Note 24 2 2 2 8 4" xfId="21396"/>
    <cellStyle name="Note 24 2 2 2 9" xfId="5861"/>
    <cellStyle name="Note 24 2 2 2 9 2" xfId="13376"/>
    <cellStyle name="Note 24 2 2 2 9 2 2" xfId="29582"/>
    <cellStyle name="Note 24 2 2 2 9 3" xfId="22067"/>
    <cellStyle name="Note 24 2 2 3" xfId="2132"/>
    <cellStyle name="Note 24 2 2 3 2" xfId="3045"/>
    <cellStyle name="Note 24 2 2 3 2 2" xfId="6827"/>
    <cellStyle name="Note 24 2 2 3 2 2 2" xfId="14338"/>
    <cellStyle name="Note 24 2 2 3 2 2 2 2" xfId="30544"/>
    <cellStyle name="Note 24 2 2 3 2 2 3" xfId="23033"/>
    <cellStyle name="Note 24 2 2 3 2 3" xfId="10738"/>
    <cellStyle name="Note 24 2 2 3 2 3 2" xfId="26944"/>
    <cellStyle name="Note 24 2 2 3 2 4" xfId="19267"/>
    <cellStyle name="Note 24 2 2 3 3" xfId="5971"/>
    <cellStyle name="Note 24 2 2 3 3 2" xfId="13485"/>
    <cellStyle name="Note 24 2 2 3 3 2 2" xfId="29691"/>
    <cellStyle name="Note 24 2 2 3 3 3" xfId="22177"/>
    <cellStyle name="Note 24 2 2 3 4" xfId="9894"/>
    <cellStyle name="Note 24 2 2 3 4 2" xfId="26100"/>
    <cellStyle name="Note 24 2 2 3 5" xfId="18421"/>
    <cellStyle name="Note 24 2 2 4" xfId="2620"/>
    <cellStyle name="Note 24 2 2 4 2" xfId="6404"/>
    <cellStyle name="Note 24 2 2 4 2 2" xfId="13916"/>
    <cellStyle name="Note 24 2 2 4 2 2 2" xfId="30122"/>
    <cellStyle name="Note 24 2 2 4 2 3" xfId="22610"/>
    <cellStyle name="Note 24 2 2 4 3" xfId="10316"/>
    <cellStyle name="Note 24 2 2 4 3 2" xfId="26522"/>
    <cellStyle name="Note 24 2 2 4 4" xfId="18844"/>
    <cellStyle name="Note 24 2 2 5" xfId="3496"/>
    <cellStyle name="Note 24 2 2 5 2" xfId="7254"/>
    <cellStyle name="Note 24 2 2 5 2 2" xfId="14764"/>
    <cellStyle name="Note 24 2 2 5 2 2 2" xfId="30970"/>
    <cellStyle name="Note 24 2 2 5 2 3" xfId="23460"/>
    <cellStyle name="Note 24 2 2 5 3" xfId="11161"/>
    <cellStyle name="Note 24 2 2 5 3 2" xfId="27367"/>
    <cellStyle name="Note 24 2 2 5 4" xfId="19714"/>
    <cellStyle name="Note 24 2 2 6" xfId="3553"/>
    <cellStyle name="Note 24 2 2 7" xfId="4020"/>
    <cellStyle name="Note 24 2 2 7 2" xfId="7690"/>
    <cellStyle name="Note 24 2 2 7 2 2" xfId="15197"/>
    <cellStyle name="Note 24 2 2 7 2 2 2" xfId="31403"/>
    <cellStyle name="Note 24 2 2 7 2 3" xfId="23896"/>
    <cellStyle name="Note 24 2 2 7 3" xfId="11583"/>
    <cellStyle name="Note 24 2 2 7 3 2" xfId="27789"/>
    <cellStyle name="Note 24 2 2 7 4" xfId="20226"/>
    <cellStyle name="Note 24 2 2 8" xfId="4445"/>
    <cellStyle name="Note 24 2 2 8 2" xfId="8115"/>
    <cellStyle name="Note 24 2 2 8 2 2" xfId="15622"/>
    <cellStyle name="Note 24 2 2 8 2 2 2" xfId="31828"/>
    <cellStyle name="Note 24 2 2 8 2 3" xfId="24321"/>
    <cellStyle name="Note 24 2 2 8 3" xfId="12008"/>
    <cellStyle name="Note 24 2 2 8 3 2" xfId="28214"/>
    <cellStyle name="Note 24 2 2 8 4" xfId="20651"/>
    <cellStyle name="Note 24 2 2 9" xfId="4870"/>
    <cellStyle name="Note 24 2 2 9 2" xfId="8538"/>
    <cellStyle name="Note 24 2 2 9 2 2" xfId="16045"/>
    <cellStyle name="Note 24 2 2 9 2 2 2" xfId="32251"/>
    <cellStyle name="Note 24 2 2 9 2 3" xfId="24744"/>
    <cellStyle name="Note 24 2 2 9 3" xfId="12430"/>
    <cellStyle name="Note 24 2 2 9 3 2" xfId="28636"/>
    <cellStyle name="Note 24 2 2 9 4" xfId="21076"/>
    <cellStyle name="Note 24 2 3" xfId="2015"/>
    <cellStyle name="Note 24 2 3 10" xfId="9789"/>
    <cellStyle name="Note 24 2 3 10 2" xfId="25995"/>
    <cellStyle name="Note 24 2 3 11" xfId="18315"/>
    <cellStyle name="Note 24 2 3 2" xfId="2516"/>
    <cellStyle name="Note 24 2 3 2 2" xfId="3363"/>
    <cellStyle name="Note 24 2 3 2 2 2" xfId="7145"/>
    <cellStyle name="Note 24 2 3 2 2 2 2" xfId="14656"/>
    <cellStyle name="Note 24 2 3 2 2 2 2 2" xfId="30862"/>
    <cellStyle name="Note 24 2 3 2 2 2 3" xfId="23351"/>
    <cellStyle name="Note 24 2 3 2 2 3" xfId="11056"/>
    <cellStyle name="Note 24 2 3 2 2 3 2" xfId="27262"/>
    <cellStyle name="Note 24 2 3 2 2 4" xfId="19585"/>
    <cellStyle name="Note 24 2 3 2 3" xfId="6300"/>
    <cellStyle name="Note 24 2 3 2 3 2" xfId="13812"/>
    <cellStyle name="Note 24 2 3 2 3 2 2" xfId="30018"/>
    <cellStyle name="Note 24 2 3 2 3 3" xfId="22506"/>
    <cellStyle name="Note 24 2 3 2 4" xfId="10212"/>
    <cellStyle name="Note 24 2 3 2 4 2" xfId="26418"/>
    <cellStyle name="Note 24 2 3 2 5" xfId="18740"/>
    <cellStyle name="Note 24 2 3 3" xfId="2938"/>
    <cellStyle name="Note 24 2 3 3 2" xfId="6722"/>
    <cellStyle name="Note 24 2 3 3 2 2" xfId="14234"/>
    <cellStyle name="Note 24 2 3 3 2 2 2" xfId="30440"/>
    <cellStyle name="Note 24 2 3 3 2 3" xfId="22928"/>
    <cellStyle name="Note 24 2 3 3 3" xfId="10634"/>
    <cellStyle name="Note 24 2 3 3 3 2" xfId="26840"/>
    <cellStyle name="Note 24 2 3 3 4" xfId="19162"/>
    <cellStyle name="Note 24 2 3 4" xfId="3869"/>
    <cellStyle name="Note 24 2 3 4 2" xfId="7579"/>
    <cellStyle name="Note 24 2 3 4 2 2" xfId="15088"/>
    <cellStyle name="Note 24 2 3 4 2 2 2" xfId="31294"/>
    <cellStyle name="Note 24 2 3 4 2 3" xfId="23785"/>
    <cellStyle name="Note 24 2 3 4 3" xfId="11479"/>
    <cellStyle name="Note 24 2 3 4 3 2" xfId="27685"/>
    <cellStyle name="Note 24 2 3 4 4" xfId="20080"/>
    <cellStyle name="Note 24 2 3 5" xfId="3912"/>
    <cellStyle name="Note 24 2 3 6" xfId="4338"/>
    <cellStyle name="Note 24 2 3 6 2" xfId="8008"/>
    <cellStyle name="Note 24 2 3 6 2 2" xfId="15515"/>
    <cellStyle name="Note 24 2 3 6 2 2 2" xfId="31721"/>
    <cellStyle name="Note 24 2 3 6 2 3" xfId="24214"/>
    <cellStyle name="Note 24 2 3 6 3" xfId="11901"/>
    <cellStyle name="Note 24 2 3 6 3 2" xfId="28107"/>
    <cellStyle name="Note 24 2 3 6 4" xfId="20544"/>
    <cellStyle name="Note 24 2 3 7" xfId="4763"/>
    <cellStyle name="Note 24 2 3 7 2" xfId="8433"/>
    <cellStyle name="Note 24 2 3 7 2 2" xfId="15940"/>
    <cellStyle name="Note 24 2 3 7 2 2 2" xfId="32146"/>
    <cellStyle name="Note 24 2 3 7 2 3" xfId="24639"/>
    <cellStyle name="Note 24 2 3 7 3" xfId="12326"/>
    <cellStyle name="Note 24 2 3 7 3 2" xfId="28532"/>
    <cellStyle name="Note 24 2 3 7 4" xfId="20969"/>
    <cellStyle name="Note 24 2 3 8" xfId="5191"/>
    <cellStyle name="Note 24 2 3 8 2" xfId="8856"/>
    <cellStyle name="Note 24 2 3 8 2 2" xfId="16363"/>
    <cellStyle name="Note 24 2 3 8 2 2 2" xfId="32569"/>
    <cellStyle name="Note 24 2 3 8 2 3" xfId="25062"/>
    <cellStyle name="Note 24 2 3 8 3" xfId="12748"/>
    <cellStyle name="Note 24 2 3 8 3 2" xfId="28954"/>
    <cellStyle name="Note 24 2 3 8 4" xfId="21397"/>
    <cellStyle name="Note 24 2 3 9" xfId="5862"/>
    <cellStyle name="Note 24 2 3 9 2" xfId="13377"/>
    <cellStyle name="Note 24 2 3 9 2 2" xfId="29583"/>
    <cellStyle name="Note 24 2 3 9 3" xfId="22068"/>
    <cellStyle name="Note 24 2 4" xfId="2065"/>
    <cellStyle name="Note 24 2 4 2" xfId="2978"/>
    <cellStyle name="Note 24 2 4 2 2" xfId="6760"/>
    <cellStyle name="Note 24 2 4 2 2 2" xfId="14271"/>
    <cellStyle name="Note 24 2 4 2 2 2 2" xfId="30477"/>
    <cellStyle name="Note 24 2 4 2 2 3" xfId="22966"/>
    <cellStyle name="Note 24 2 4 2 3" xfId="10671"/>
    <cellStyle name="Note 24 2 4 2 3 2" xfId="26877"/>
    <cellStyle name="Note 24 2 4 2 4" xfId="19200"/>
    <cellStyle name="Note 24 2 4 3" xfId="5904"/>
    <cellStyle name="Note 24 2 4 3 2" xfId="13418"/>
    <cellStyle name="Note 24 2 4 3 2 2" xfId="29624"/>
    <cellStyle name="Note 24 2 4 3 3" xfId="22110"/>
    <cellStyle name="Note 24 2 4 4" xfId="9827"/>
    <cellStyle name="Note 24 2 4 4 2" xfId="26033"/>
    <cellStyle name="Note 24 2 4 5" xfId="18354"/>
    <cellStyle name="Note 24 2 5" xfId="2553"/>
    <cellStyle name="Note 24 2 5 2" xfId="6337"/>
    <cellStyle name="Note 24 2 5 2 2" xfId="13849"/>
    <cellStyle name="Note 24 2 5 2 2 2" xfId="30055"/>
    <cellStyle name="Note 24 2 5 2 3" xfId="22543"/>
    <cellStyle name="Note 24 2 5 3" xfId="10249"/>
    <cellStyle name="Note 24 2 5 3 2" xfId="26455"/>
    <cellStyle name="Note 24 2 5 4" xfId="18777"/>
    <cellStyle name="Note 24 2 6" xfId="3429"/>
    <cellStyle name="Note 24 2 6 2" xfId="7187"/>
    <cellStyle name="Note 24 2 6 2 2" xfId="14697"/>
    <cellStyle name="Note 24 2 6 2 2 2" xfId="30903"/>
    <cellStyle name="Note 24 2 6 2 3" xfId="23393"/>
    <cellStyle name="Note 24 2 6 3" xfId="11094"/>
    <cellStyle name="Note 24 2 6 3 2" xfId="27300"/>
    <cellStyle name="Note 24 2 6 4" xfId="19647"/>
    <cellStyle name="Note 24 2 7" xfId="3908"/>
    <cellStyle name="Note 24 2 8" xfId="3953"/>
    <cellStyle name="Note 24 2 8 2" xfId="7623"/>
    <cellStyle name="Note 24 2 8 2 2" xfId="15130"/>
    <cellStyle name="Note 24 2 8 2 2 2" xfId="31336"/>
    <cellStyle name="Note 24 2 8 2 3" xfId="23829"/>
    <cellStyle name="Note 24 2 8 3" xfId="11516"/>
    <cellStyle name="Note 24 2 8 3 2" xfId="27722"/>
    <cellStyle name="Note 24 2 8 4" xfId="20159"/>
    <cellStyle name="Note 24 2 9" xfId="4378"/>
    <cellStyle name="Note 24 2 9 2" xfId="8048"/>
    <cellStyle name="Note 24 2 9 2 2" xfId="15555"/>
    <cellStyle name="Note 24 2 9 2 2 2" xfId="31761"/>
    <cellStyle name="Note 24 2 9 2 3" xfId="24254"/>
    <cellStyle name="Note 24 2 9 3" xfId="11941"/>
    <cellStyle name="Note 24 2 9 3 2" xfId="28147"/>
    <cellStyle name="Note 24 2 9 4" xfId="20584"/>
    <cellStyle name="Note 24 3" xfId="512"/>
    <cellStyle name="Note 24 3 10" xfId="4824"/>
    <cellStyle name="Note 24 3 10 2" xfId="8493"/>
    <cellStyle name="Note 24 3 10 2 2" xfId="16000"/>
    <cellStyle name="Note 24 3 10 2 2 2" xfId="32206"/>
    <cellStyle name="Note 24 3 10 2 3" xfId="24699"/>
    <cellStyle name="Note 24 3 10 3" xfId="12385"/>
    <cellStyle name="Note 24 3 10 3 2" xfId="28591"/>
    <cellStyle name="Note 24 3 10 4" xfId="21030"/>
    <cellStyle name="Note 24 3 11" xfId="5311"/>
    <cellStyle name="Note 24 3 11 2" xfId="12860"/>
    <cellStyle name="Note 24 3 11 2 2" xfId="29066"/>
    <cellStyle name="Note 24 3 11 3" xfId="21517"/>
    <cellStyle name="Note 24 3 12" xfId="9426"/>
    <cellStyle name="Note 24 3 12 2" xfId="25632"/>
    <cellStyle name="Note 24 3 13" xfId="17943"/>
    <cellStyle name="Note 24 3 2" xfId="583"/>
    <cellStyle name="Note 24 3 2 10" xfId="5378"/>
    <cellStyle name="Note 24 3 2 10 2" xfId="12927"/>
    <cellStyle name="Note 24 3 2 10 2 2" xfId="29133"/>
    <cellStyle name="Note 24 3 2 10 3" xfId="21584"/>
    <cellStyle name="Note 24 3 2 11" xfId="9493"/>
    <cellStyle name="Note 24 3 2 11 2" xfId="25699"/>
    <cellStyle name="Note 24 3 2 12" xfId="18011"/>
    <cellStyle name="Note 24 3 2 2" xfId="2016"/>
    <cellStyle name="Note 24 3 2 2 10" xfId="9790"/>
    <cellStyle name="Note 24 3 2 2 10 2" xfId="25996"/>
    <cellStyle name="Note 24 3 2 2 11" xfId="18316"/>
    <cellStyle name="Note 24 3 2 2 2" xfId="2517"/>
    <cellStyle name="Note 24 3 2 2 2 2" xfId="3364"/>
    <cellStyle name="Note 24 3 2 2 2 2 2" xfId="7146"/>
    <cellStyle name="Note 24 3 2 2 2 2 2 2" xfId="14657"/>
    <cellStyle name="Note 24 3 2 2 2 2 2 2 2" xfId="30863"/>
    <cellStyle name="Note 24 3 2 2 2 2 2 3" xfId="23352"/>
    <cellStyle name="Note 24 3 2 2 2 2 3" xfId="11057"/>
    <cellStyle name="Note 24 3 2 2 2 2 3 2" xfId="27263"/>
    <cellStyle name="Note 24 3 2 2 2 2 4" xfId="19586"/>
    <cellStyle name="Note 24 3 2 2 2 3" xfId="6301"/>
    <cellStyle name="Note 24 3 2 2 2 3 2" xfId="13813"/>
    <cellStyle name="Note 24 3 2 2 2 3 2 2" xfId="30019"/>
    <cellStyle name="Note 24 3 2 2 2 3 3" xfId="22507"/>
    <cellStyle name="Note 24 3 2 2 2 4" xfId="10213"/>
    <cellStyle name="Note 24 3 2 2 2 4 2" xfId="26419"/>
    <cellStyle name="Note 24 3 2 2 2 5" xfId="18741"/>
    <cellStyle name="Note 24 3 2 2 3" xfId="2939"/>
    <cellStyle name="Note 24 3 2 2 3 2" xfId="6723"/>
    <cellStyle name="Note 24 3 2 2 3 2 2" xfId="14235"/>
    <cellStyle name="Note 24 3 2 2 3 2 2 2" xfId="30441"/>
    <cellStyle name="Note 24 3 2 2 3 2 3" xfId="22929"/>
    <cellStyle name="Note 24 3 2 2 3 3" xfId="10635"/>
    <cellStyle name="Note 24 3 2 2 3 3 2" xfId="26841"/>
    <cellStyle name="Note 24 3 2 2 3 4" xfId="19163"/>
    <cellStyle name="Note 24 3 2 2 4" xfId="3870"/>
    <cellStyle name="Note 24 3 2 2 4 2" xfId="7580"/>
    <cellStyle name="Note 24 3 2 2 4 2 2" xfId="15089"/>
    <cellStyle name="Note 24 3 2 2 4 2 2 2" xfId="31295"/>
    <cellStyle name="Note 24 3 2 2 4 2 3" xfId="23786"/>
    <cellStyle name="Note 24 3 2 2 4 3" xfId="11480"/>
    <cellStyle name="Note 24 3 2 2 4 3 2" xfId="27686"/>
    <cellStyle name="Note 24 3 2 2 4 4" xfId="20081"/>
    <cellStyle name="Note 24 3 2 2 5" xfId="3562"/>
    <cellStyle name="Note 24 3 2 2 6" xfId="4339"/>
    <cellStyle name="Note 24 3 2 2 6 2" xfId="8009"/>
    <cellStyle name="Note 24 3 2 2 6 2 2" xfId="15516"/>
    <cellStyle name="Note 24 3 2 2 6 2 2 2" xfId="31722"/>
    <cellStyle name="Note 24 3 2 2 6 2 3" xfId="24215"/>
    <cellStyle name="Note 24 3 2 2 6 3" xfId="11902"/>
    <cellStyle name="Note 24 3 2 2 6 3 2" xfId="28108"/>
    <cellStyle name="Note 24 3 2 2 6 4" xfId="20545"/>
    <cellStyle name="Note 24 3 2 2 7" xfId="4764"/>
    <cellStyle name="Note 24 3 2 2 7 2" xfId="8434"/>
    <cellStyle name="Note 24 3 2 2 7 2 2" xfId="15941"/>
    <cellStyle name="Note 24 3 2 2 7 2 2 2" xfId="32147"/>
    <cellStyle name="Note 24 3 2 2 7 2 3" xfId="24640"/>
    <cellStyle name="Note 24 3 2 2 7 3" xfId="12327"/>
    <cellStyle name="Note 24 3 2 2 7 3 2" xfId="28533"/>
    <cellStyle name="Note 24 3 2 2 7 4" xfId="20970"/>
    <cellStyle name="Note 24 3 2 2 8" xfId="5192"/>
    <cellStyle name="Note 24 3 2 2 8 2" xfId="8857"/>
    <cellStyle name="Note 24 3 2 2 8 2 2" xfId="16364"/>
    <cellStyle name="Note 24 3 2 2 8 2 2 2" xfId="32570"/>
    <cellStyle name="Note 24 3 2 2 8 2 3" xfId="25063"/>
    <cellStyle name="Note 24 3 2 2 8 3" xfId="12749"/>
    <cellStyle name="Note 24 3 2 2 8 3 2" xfId="28955"/>
    <cellStyle name="Note 24 3 2 2 8 4" xfId="21398"/>
    <cellStyle name="Note 24 3 2 2 9" xfId="5863"/>
    <cellStyle name="Note 24 3 2 2 9 2" xfId="13378"/>
    <cellStyle name="Note 24 3 2 2 9 2 2" xfId="29584"/>
    <cellStyle name="Note 24 3 2 2 9 3" xfId="22069"/>
    <cellStyle name="Note 24 3 2 3" xfId="2154"/>
    <cellStyle name="Note 24 3 2 3 2" xfId="3067"/>
    <cellStyle name="Note 24 3 2 3 2 2" xfId="6849"/>
    <cellStyle name="Note 24 3 2 3 2 2 2" xfId="14360"/>
    <cellStyle name="Note 24 3 2 3 2 2 2 2" xfId="30566"/>
    <cellStyle name="Note 24 3 2 3 2 2 3" xfId="23055"/>
    <cellStyle name="Note 24 3 2 3 2 3" xfId="10760"/>
    <cellStyle name="Note 24 3 2 3 2 3 2" xfId="26966"/>
    <cellStyle name="Note 24 3 2 3 2 4" xfId="19289"/>
    <cellStyle name="Note 24 3 2 3 3" xfId="5993"/>
    <cellStyle name="Note 24 3 2 3 3 2" xfId="13507"/>
    <cellStyle name="Note 24 3 2 3 3 2 2" xfId="29713"/>
    <cellStyle name="Note 24 3 2 3 3 3" xfId="22199"/>
    <cellStyle name="Note 24 3 2 3 4" xfId="9916"/>
    <cellStyle name="Note 24 3 2 3 4 2" xfId="26122"/>
    <cellStyle name="Note 24 3 2 3 5" xfId="18443"/>
    <cellStyle name="Note 24 3 2 4" xfId="2642"/>
    <cellStyle name="Note 24 3 2 4 2" xfId="6426"/>
    <cellStyle name="Note 24 3 2 4 2 2" xfId="13938"/>
    <cellStyle name="Note 24 3 2 4 2 2 2" xfId="30144"/>
    <cellStyle name="Note 24 3 2 4 2 3" xfId="22632"/>
    <cellStyle name="Note 24 3 2 4 3" xfId="10338"/>
    <cellStyle name="Note 24 3 2 4 3 2" xfId="26544"/>
    <cellStyle name="Note 24 3 2 4 4" xfId="18866"/>
    <cellStyle name="Note 24 3 2 5" xfId="3518"/>
    <cellStyle name="Note 24 3 2 5 2" xfId="7276"/>
    <cellStyle name="Note 24 3 2 5 2 2" xfId="14786"/>
    <cellStyle name="Note 24 3 2 5 2 2 2" xfId="30992"/>
    <cellStyle name="Note 24 3 2 5 2 3" xfId="23482"/>
    <cellStyle name="Note 24 3 2 5 3" xfId="11183"/>
    <cellStyle name="Note 24 3 2 5 3 2" xfId="27389"/>
    <cellStyle name="Note 24 3 2 5 4" xfId="19736"/>
    <cellStyle name="Note 24 3 2 6" xfId="3594"/>
    <cellStyle name="Note 24 3 2 7" xfId="4042"/>
    <cellStyle name="Note 24 3 2 7 2" xfId="7712"/>
    <cellStyle name="Note 24 3 2 7 2 2" xfId="15219"/>
    <cellStyle name="Note 24 3 2 7 2 2 2" xfId="31425"/>
    <cellStyle name="Note 24 3 2 7 2 3" xfId="23918"/>
    <cellStyle name="Note 24 3 2 7 3" xfId="11605"/>
    <cellStyle name="Note 24 3 2 7 3 2" xfId="27811"/>
    <cellStyle name="Note 24 3 2 7 4" xfId="20248"/>
    <cellStyle name="Note 24 3 2 8" xfId="4467"/>
    <cellStyle name="Note 24 3 2 8 2" xfId="8137"/>
    <cellStyle name="Note 24 3 2 8 2 2" xfId="15644"/>
    <cellStyle name="Note 24 3 2 8 2 2 2" xfId="31850"/>
    <cellStyle name="Note 24 3 2 8 2 3" xfId="24343"/>
    <cellStyle name="Note 24 3 2 8 3" xfId="12030"/>
    <cellStyle name="Note 24 3 2 8 3 2" xfId="28236"/>
    <cellStyle name="Note 24 3 2 8 4" xfId="20673"/>
    <cellStyle name="Note 24 3 2 9" xfId="4892"/>
    <cellStyle name="Note 24 3 2 9 2" xfId="8560"/>
    <cellStyle name="Note 24 3 2 9 2 2" xfId="16067"/>
    <cellStyle name="Note 24 3 2 9 2 2 2" xfId="32273"/>
    <cellStyle name="Note 24 3 2 9 2 3" xfId="24766"/>
    <cellStyle name="Note 24 3 2 9 3" xfId="12452"/>
    <cellStyle name="Note 24 3 2 9 3 2" xfId="28658"/>
    <cellStyle name="Note 24 3 2 9 4" xfId="21098"/>
    <cellStyle name="Note 24 3 3" xfId="2017"/>
    <cellStyle name="Note 24 3 3 10" xfId="9791"/>
    <cellStyle name="Note 24 3 3 10 2" xfId="25997"/>
    <cellStyle name="Note 24 3 3 11" xfId="18317"/>
    <cellStyle name="Note 24 3 3 2" xfId="2518"/>
    <cellStyle name="Note 24 3 3 2 2" xfId="3365"/>
    <cellStyle name="Note 24 3 3 2 2 2" xfId="7147"/>
    <cellStyle name="Note 24 3 3 2 2 2 2" xfId="14658"/>
    <cellStyle name="Note 24 3 3 2 2 2 2 2" xfId="30864"/>
    <cellStyle name="Note 24 3 3 2 2 2 3" xfId="23353"/>
    <cellStyle name="Note 24 3 3 2 2 3" xfId="11058"/>
    <cellStyle name="Note 24 3 3 2 2 3 2" xfId="27264"/>
    <cellStyle name="Note 24 3 3 2 2 4" xfId="19587"/>
    <cellStyle name="Note 24 3 3 2 3" xfId="6302"/>
    <cellStyle name="Note 24 3 3 2 3 2" xfId="13814"/>
    <cellStyle name="Note 24 3 3 2 3 2 2" xfId="30020"/>
    <cellStyle name="Note 24 3 3 2 3 3" xfId="22508"/>
    <cellStyle name="Note 24 3 3 2 4" xfId="10214"/>
    <cellStyle name="Note 24 3 3 2 4 2" xfId="26420"/>
    <cellStyle name="Note 24 3 3 2 5" xfId="18742"/>
    <cellStyle name="Note 24 3 3 3" xfId="2940"/>
    <cellStyle name="Note 24 3 3 3 2" xfId="6724"/>
    <cellStyle name="Note 24 3 3 3 2 2" xfId="14236"/>
    <cellStyle name="Note 24 3 3 3 2 2 2" xfId="30442"/>
    <cellStyle name="Note 24 3 3 3 2 3" xfId="22930"/>
    <cellStyle name="Note 24 3 3 3 3" xfId="10636"/>
    <cellStyle name="Note 24 3 3 3 3 2" xfId="26842"/>
    <cellStyle name="Note 24 3 3 3 4" xfId="19164"/>
    <cellStyle name="Note 24 3 3 4" xfId="3871"/>
    <cellStyle name="Note 24 3 3 4 2" xfId="7581"/>
    <cellStyle name="Note 24 3 3 4 2 2" xfId="15090"/>
    <cellStyle name="Note 24 3 3 4 2 2 2" xfId="31296"/>
    <cellStyle name="Note 24 3 3 4 2 3" xfId="23787"/>
    <cellStyle name="Note 24 3 3 4 3" xfId="11481"/>
    <cellStyle name="Note 24 3 3 4 3 2" xfId="27687"/>
    <cellStyle name="Note 24 3 3 4 4" xfId="20082"/>
    <cellStyle name="Note 24 3 3 5" xfId="3919"/>
    <cellStyle name="Note 24 3 3 6" xfId="4340"/>
    <cellStyle name="Note 24 3 3 6 2" xfId="8010"/>
    <cellStyle name="Note 24 3 3 6 2 2" xfId="15517"/>
    <cellStyle name="Note 24 3 3 6 2 2 2" xfId="31723"/>
    <cellStyle name="Note 24 3 3 6 2 3" xfId="24216"/>
    <cellStyle name="Note 24 3 3 6 3" xfId="11903"/>
    <cellStyle name="Note 24 3 3 6 3 2" xfId="28109"/>
    <cellStyle name="Note 24 3 3 6 4" xfId="20546"/>
    <cellStyle name="Note 24 3 3 7" xfId="4765"/>
    <cellStyle name="Note 24 3 3 7 2" xfId="8435"/>
    <cellStyle name="Note 24 3 3 7 2 2" xfId="15942"/>
    <cellStyle name="Note 24 3 3 7 2 2 2" xfId="32148"/>
    <cellStyle name="Note 24 3 3 7 2 3" xfId="24641"/>
    <cellStyle name="Note 24 3 3 7 3" xfId="12328"/>
    <cellStyle name="Note 24 3 3 7 3 2" xfId="28534"/>
    <cellStyle name="Note 24 3 3 7 4" xfId="20971"/>
    <cellStyle name="Note 24 3 3 8" xfId="5193"/>
    <cellStyle name="Note 24 3 3 8 2" xfId="8858"/>
    <cellStyle name="Note 24 3 3 8 2 2" xfId="16365"/>
    <cellStyle name="Note 24 3 3 8 2 2 2" xfId="32571"/>
    <cellStyle name="Note 24 3 3 8 2 3" xfId="25064"/>
    <cellStyle name="Note 24 3 3 8 3" xfId="12750"/>
    <cellStyle name="Note 24 3 3 8 3 2" xfId="28956"/>
    <cellStyle name="Note 24 3 3 8 4" xfId="21399"/>
    <cellStyle name="Note 24 3 3 9" xfId="5864"/>
    <cellStyle name="Note 24 3 3 9 2" xfId="13379"/>
    <cellStyle name="Note 24 3 3 9 2 2" xfId="29585"/>
    <cellStyle name="Note 24 3 3 9 3" xfId="22070"/>
    <cellStyle name="Note 24 3 4" xfId="2087"/>
    <cellStyle name="Note 24 3 4 2" xfId="3000"/>
    <cellStyle name="Note 24 3 4 2 2" xfId="6782"/>
    <cellStyle name="Note 24 3 4 2 2 2" xfId="14293"/>
    <cellStyle name="Note 24 3 4 2 2 2 2" xfId="30499"/>
    <cellStyle name="Note 24 3 4 2 2 3" xfId="22988"/>
    <cellStyle name="Note 24 3 4 2 3" xfId="10693"/>
    <cellStyle name="Note 24 3 4 2 3 2" xfId="26899"/>
    <cellStyle name="Note 24 3 4 2 4" xfId="19222"/>
    <cellStyle name="Note 24 3 4 3" xfId="5926"/>
    <cellStyle name="Note 24 3 4 3 2" xfId="13440"/>
    <cellStyle name="Note 24 3 4 3 2 2" xfId="29646"/>
    <cellStyle name="Note 24 3 4 3 3" xfId="22132"/>
    <cellStyle name="Note 24 3 4 4" xfId="9849"/>
    <cellStyle name="Note 24 3 4 4 2" xfId="26055"/>
    <cellStyle name="Note 24 3 4 5" xfId="18376"/>
    <cellStyle name="Note 24 3 5" xfId="2575"/>
    <cellStyle name="Note 24 3 5 2" xfId="6359"/>
    <cellStyle name="Note 24 3 5 2 2" xfId="13871"/>
    <cellStyle name="Note 24 3 5 2 2 2" xfId="30077"/>
    <cellStyle name="Note 24 3 5 2 3" xfId="22565"/>
    <cellStyle name="Note 24 3 5 3" xfId="10271"/>
    <cellStyle name="Note 24 3 5 3 2" xfId="26477"/>
    <cellStyle name="Note 24 3 5 4" xfId="18799"/>
    <cellStyle name="Note 24 3 6" xfId="3451"/>
    <cellStyle name="Note 24 3 6 2" xfId="7209"/>
    <cellStyle name="Note 24 3 6 2 2" xfId="14719"/>
    <cellStyle name="Note 24 3 6 2 2 2" xfId="30925"/>
    <cellStyle name="Note 24 3 6 2 3" xfId="23415"/>
    <cellStyle name="Note 24 3 6 3" xfId="11116"/>
    <cellStyle name="Note 24 3 6 3 2" xfId="27322"/>
    <cellStyle name="Note 24 3 6 4" xfId="19669"/>
    <cellStyle name="Note 24 3 7" xfId="3573"/>
    <cellStyle name="Note 24 3 8" xfId="3975"/>
    <cellStyle name="Note 24 3 8 2" xfId="7645"/>
    <cellStyle name="Note 24 3 8 2 2" xfId="15152"/>
    <cellStyle name="Note 24 3 8 2 2 2" xfId="31358"/>
    <cellStyle name="Note 24 3 8 2 3" xfId="23851"/>
    <cellStyle name="Note 24 3 8 3" xfId="11538"/>
    <cellStyle name="Note 24 3 8 3 2" xfId="27744"/>
    <cellStyle name="Note 24 3 8 4" xfId="20181"/>
    <cellStyle name="Note 24 3 9" xfId="4400"/>
    <cellStyle name="Note 24 3 9 2" xfId="8070"/>
    <cellStyle name="Note 24 3 9 2 2" xfId="15577"/>
    <cellStyle name="Note 24 3 9 2 2 2" xfId="31783"/>
    <cellStyle name="Note 24 3 9 2 3" xfId="24276"/>
    <cellStyle name="Note 24 3 9 3" xfId="11963"/>
    <cellStyle name="Note 24 3 9 3 2" xfId="28169"/>
    <cellStyle name="Note 24 3 9 4" xfId="20606"/>
    <cellStyle name="Note 24 4" xfId="539"/>
    <cellStyle name="Note 24 4 10" xfId="5334"/>
    <cellStyle name="Note 24 4 10 2" xfId="12883"/>
    <cellStyle name="Note 24 4 10 2 2" xfId="29089"/>
    <cellStyle name="Note 24 4 10 3" xfId="21540"/>
    <cellStyle name="Note 24 4 11" xfId="9449"/>
    <cellStyle name="Note 24 4 11 2" xfId="25655"/>
    <cellStyle name="Note 24 4 12" xfId="17967"/>
    <cellStyle name="Note 24 4 2" xfId="2018"/>
    <cellStyle name="Note 24 4 2 10" xfId="9792"/>
    <cellStyle name="Note 24 4 2 10 2" xfId="25998"/>
    <cellStyle name="Note 24 4 2 11" xfId="18318"/>
    <cellStyle name="Note 24 4 2 2" xfId="2519"/>
    <cellStyle name="Note 24 4 2 2 2" xfId="3366"/>
    <cellStyle name="Note 24 4 2 2 2 2" xfId="7148"/>
    <cellStyle name="Note 24 4 2 2 2 2 2" xfId="14659"/>
    <cellStyle name="Note 24 4 2 2 2 2 2 2" xfId="30865"/>
    <cellStyle name="Note 24 4 2 2 2 2 3" xfId="23354"/>
    <cellStyle name="Note 24 4 2 2 2 3" xfId="11059"/>
    <cellStyle name="Note 24 4 2 2 2 3 2" xfId="27265"/>
    <cellStyle name="Note 24 4 2 2 2 4" xfId="19588"/>
    <cellStyle name="Note 24 4 2 2 3" xfId="6303"/>
    <cellStyle name="Note 24 4 2 2 3 2" xfId="13815"/>
    <cellStyle name="Note 24 4 2 2 3 2 2" xfId="30021"/>
    <cellStyle name="Note 24 4 2 2 3 3" xfId="22509"/>
    <cellStyle name="Note 24 4 2 2 4" xfId="10215"/>
    <cellStyle name="Note 24 4 2 2 4 2" xfId="26421"/>
    <cellStyle name="Note 24 4 2 2 5" xfId="18743"/>
    <cellStyle name="Note 24 4 2 3" xfId="2941"/>
    <cellStyle name="Note 24 4 2 3 2" xfId="6725"/>
    <cellStyle name="Note 24 4 2 3 2 2" xfId="14237"/>
    <cellStyle name="Note 24 4 2 3 2 2 2" xfId="30443"/>
    <cellStyle name="Note 24 4 2 3 2 3" xfId="22931"/>
    <cellStyle name="Note 24 4 2 3 3" xfId="10637"/>
    <cellStyle name="Note 24 4 2 3 3 2" xfId="26843"/>
    <cellStyle name="Note 24 4 2 3 4" xfId="19165"/>
    <cellStyle name="Note 24 4 2 4" xfId="3872"/>
    <cellStyle name="Note 24 4 2 4 2" xfId="7582"/>
    <cellStyle name="Note 24 4 2 4 2 2" xfId="15091"/>
    <cellStyle name="Note 24 4 2 4 2 2 2" xfId="31297"/>
    <cellStyle name="Note 24 4 2 4 2 3" xfId="23788"/>
    <cellStyle name="Note 24 4 2 4 3" xfId="11482"/>
    <cellStyle name="Note 24 4 2 4 3 2" xfId="27688"/>
    <cellStyle name="Note 24 4 2 4 4" xfId="20083"/>
    <cellStyle name="Note 24 4 2 5" xfId="3386"/>
    <cellStyle name="Note 24 4 2 6" xfId="4341"/>
    <cellStyle name="Note 24 4 2 6 2" xfId="8011"/>
    <cellStyle name="Note 24 4 2 6 2 2" xfId="15518"/>
    <cellStyle name="Note 24 4 2 6 2 2 2" xfId="31724"/>
    <cellStyle name="Note 24 4 2 6 2 3" xfId="24217"/>
    <cellStyle name="Note 24 4 2 6 3" xfId="11904"/>
    <cellStyle name="Note 24 4 2 6 3 2" xfId="28110"/>
    <cellStyle name="Note 24 4 2 6 4" xfId="20547"/>
    <cellStyle name="Note 24 4 2 7" xfId="4766"/>
    <cellStyle name="Note 24 4 2 7 2" xfId="8436"/>
    <cellStyle name="Note 24 4 2 7 2 2" xfId="15943"/>
    <cellStyle name="Note 24 4 2 7 2 2 2" xfId="32149"/>
    <cellStyle name="Note 24 4 2 7 2 3" xfId="24642"/>
    <cellStyle name="Note 24 4 2 7 3" xfId="12329"/>
    <cellStyle name="Note 24 4 2 7 3 2" xfId="28535"/>
    <cellStyle name="Note 24 4 2 7 4" xfId="20972"/>
    <cellStyle name="Note 24 4 2 8" xfId="5194"/>
    <cellStyle name="Note 24 4 2 8 2" xfId="8859"/>
    <cellStyle name="Note 24 4 2 8 2 2" xfId="16366"/>
    <cellStyle name="Note 24 4 2 8 2 2 2" xfId="32572"/>
    <cellStyle name="Note 24 4 2 8 2 3" xfId="25065"/>
    <cellStyle name="Note 24 4 2 8 3" xfId="12751"/>
    <cellStyle name="Note 24 4 2 8 3 2" xfId="28957"/>
    <cellStyle name="Note 24 4 2 8 4" xfId="21400"/>
    <cellStyle name="Note 24 4 2 9" xfId="5865"/>
    <cellStyle name="Note 24 4 2 9 2" xfId="13380"/>
    <cellStyle name="Note 24 4 2 9 2 2" xfId="29586"/>
    <cellStyle name="Note 24 4 2 9 3" xfId="22071"/>
    <cellStyle name="Note 24 4 3" xfId="2110"/>
    <cellStyle name="Note 24 4 3 2" xfId="3023"/>
    <cellStyle name="Note 24 4 3 2 2" xfId="6805"/>
    <cellStyle name="Note 24 4 3 2 2 2" xfId="14316"/>
    <cellStyle name="Note 24 4 3 2 2 2 2" xfId="30522"/>
    <cellStyle name="Note 24 4 3 2 2 3" xfId="23011"/>
    <cellStyle name="Note 24 4 3 2 3" xfId="10716"/>
    <cellStyle name="Note 24 4 3 2 3 2" xfId="26922"/>
    <cellStyle name="Note 24 4 3 2 4" xfId="19245"/>
    <cellStyle name="Note 24 4 3 3" xfId="5949"/>
    <cellStyle name="Note 24 4 3 3 2" xfId="13463"/>
    <cellStyle name="Note 24 4 3 3 2 2" xfId="29669"/>
    <cellStyle name="Note 24 4 3 3 3" xfId="22155"/>
    <cellStyle name="Note 24 4 3 4" xfId="9872"/>
    <cellStyle name="Note 24 4 3 4 2" xfId="26078"/>
    <cellStyle name="Note 24 4 3 5" xfId="18399"/>
    <cellStyle name="Note 24 4 4" xfId="2598"/>
    <cellStyle name="Note 24 4 4 2" xfId="6382"/>
    <cellStyle name="Note 24 4 4 2 2" xfId="13894"/>
    <cellStyle name="Note 24 4 4 2 2 2" xfId="30100"/>
    <cellStyle name="Note 24 4 4 2 3" xfId="22588"/>
    <cellStyle name="Note 24 4 4 3" xfId="10294"/>
    <cellStyle name="Note 24 4 4 3 2" xfId="26500"/>
    <cellStyle name="Note 24 4 4 4" xfId="18822"/>
    <cellStyle name="Note 24 4 5" xfId="3474"/>
    <cellStyle name="Note 24 4 5 2" xfId="7232"/>
    <cellStyle name="Note 24 4 5 2 2" xfId="14742"/>
    <cellStyle name="Note 24 4 5 2 2 2" xfId="30948"/>
    <cellStyle name="Note 24 4 5 2 3" xfId="23438"/>
    <cellStyle name="Note 24 4 5 3" xfId="11139"/>
    <cellStyle name="Note 24 4 5 3 2" xfId="27345"/>
    <cellStyle name="Note 24 4 5 4" xfId="19692"/>
    <cellStyle name="Note 24 4 6" xfId="3920"/>
    <cellStyle name="Note 24 4 7" xfId="3998"/>
    <cellStyle name="Note 24 4 7 2" xfId="7668"/>
    <cellStyle name="Note 24 4 7 2 2" xfId="15175"/>
    <cellStyle name="Note 24 4 7 2 2 2" xfId="31381"/>
    <cellStyle name="Note 24 4 7 2 3" xfId="23874"/>
    <cellStyle name="Note 24 4 7 3" xfId="11561"/>
    <cellStyle name="Note 24 4 7 3 2" xfId="27767"/>
    <cellStyle name="Note 24 4 7 4" xfId="20204"/>
    <cellStyle name="Note 24 4 8" xfId="4423"/>
    <cellStyle name="Note 24 4 8 2" xfId="8093"/>
    <cellStyle name="Note 24 4 8 2 2" xfId="15600"/>
    <cellStyle name="Note 24 4 8 2 2 2" xfId="31806"/>
    <cellStyle name="Note 24 4 8 2 3" xfId="24299"/>
    <cellStyle name="Note 24 4 8 3" xfId="11986"/>
    <cellStyle name="Note 24 4 8 3 2" xfId="28192"/>
    <cellStyle name="Note 24 4 8 4" xfId="20629"/>
    <cellStyle name="Note 24 4 9" xfId="4848"/>
    <cellStyle name="Note 24 4 9 2" xfId="8516"/>
    <cellStyle name="Note 24 4 9 2 2" xfId="16023"/>
    <cellStyle name="Note 24 4 9 2 2 2" xfId="32229"/>
    <cellStyle name="Note 24 4 9 2 3" xfId="24722"/>
    <cellStyle name="Note 24 4 9 3" xfId="12408"/>
    <cellStyle name="Note 24 4 9 3 2" xfId="28614"/>
    <cellStyle name="Note 24 4 9 4" xfId="21054"/>
    <cellStyle name="Note 24 5" xfId="2019"/>
    <cellStyle name="Note 24 5 10" xfId="9793"/>
    <cellStyle name="Note 24 5 10 2" xfId="25999"/>
    <cellStyle name="Note 24 5 11" xfId="18319"/>
    <cellStyle name="Note 24 5 2" xfId="2520"/>
    <cellStyle name="Note 24 5 2 2" xfId="3367"/>
    <cellStyle name="Note 24 5 2 2 2" xfId="7149"/>
    <cellStyle name="Note 24 5 2 2 2 2" xfId="14660"/>
    <cellStyle name="Note 24 5 2 2 2 2 2" xfId="30866"/>
    <cellStyle name="Note 24 5 2 2 2 3" xfId="23355"/>
    <cellStyle name="Note 24 5 2 2 3" xfId="11060"/>
    <cellStyle name="Note 24 5 2 2 3 2" xfId="27266"/>
    <cellStyle name="Note 24 5 2 2 4" xfId="19589"/>
    <cellStyle name="Note 24 5 2 3" xfId="6304"/>
    <cellStyle name="Note 24 5 2 3 2" xfId="13816"/>
    <cellStyle name="Note 24 5 2 3 2 2" xfId="30022"/>
    <cellStyle name="Note 24 5 2 3 3" xfId="22510"/>
    <cellStyle name="Note 24 5 2 4" xfId="10216"/>
    <cellStyle name="Note 24 5 2 4 2" xfId="26422"/>
    <cellStyle name="Note 24 5 2 5" xfId="18744"/>
    <cellStyle name="Note 24 5 3" xfId="2942"/>
    <cellStyle name="Note 24 5 3 2" xfId="6726"/>
    <cellStyle name="Note 24 5 3 2 2" xfId="14238"/>
    <cellStyle name="Note 24 5 3 2 2 2" xfId="30444"/>
    <cellStyle name="Note 24 5 3 2 3" xfId="22932"/>
    <cellStyle name="Note 24 5 3 3" xfId="10638"/>
    <cellStyle name="Note 24 5 3 3 2" xfId="26844"/>
    <cellStyle name="Note 24 5 3 4" xfId="19166"/>
    <cellStyle name="Note 24 5 4" xfId="3873"/>
    <cellStyle name="Note 24 5 4 2" xfId="7583"/>
    <cellStyle name="Note 24 5 4 2 2" xfId="15092"/>
    <cellStyle name="Note 24 5 4 2 2 2" xfId="31298"/>
    <cellStyle name="Note 24 5 4 2 3" xfId="23789"/>
    <cellStyle name="Note 24 5 4 3" xfId="11483"/>
    <cellStyle name="Note 24 5 4 3 2" xfId="27689"/>
    <cellStyle name="Note 24 5 4 4" xfId="20084"/>
    <cellStyle name="Note 24 5 5" xfId="3581"/>
    <cellStyle name="Note 24 5 6" xfId="4342"/>
    <cellStyle name="Note 24 5 6 2" xfId="8012"/>
    <cellStyle name="Note 24 5 6 2 2" xfId="15519"/>
    <cellStyle name="Note 24 5 6 2 2 2" xfId="31725"/>
    <cellStyle name="Note 24 5 6 2 3" xfId="24218"/>
    <cellStyle name="Note 24 5 6 3" xfId="11905"/>
    <cellStyle name="Note 24 5 6 3 2" xfId="28111"/>
    <cellStyle name="Note 24 5 6 4" xfId="20548"/>
    <cellStyle name="Note 24 5 7" xfId="4767"/>
    <cellStyle name="Note 24 5 7 2" xfId="8437"/>
    <cellStyle name="Note 24 5 7 2 2" xfId="15944"/>
    <cellStyle name="Note 24 5 7 2 2 2" xfId="32150"/>
    <cellStyle name="Note 24 5 7 2 3" xfId="24643"/>
    <cellStyle name="Note 24 5 7 3" xfId="12330"/>
    <cellStyle name="Note 24 5 7 3 2" xfId="28536"/>
    <cellStyle name="Note 24 5 7 4" xfId="20973"/>
    <cellStyle name="Note 24 5 8" xfId="5195"/>
    <cellStyle name="Note 24 5 8 2" xfId="8860"/>
    <cellStyle name="Note 24 5 8 2 2" xfId="16367"/>
    <cellStyle name="Note 24 5 8 2 2 2" xfId="32573"/>
    <cellStyle name="Note 24 5 8 2 3" xfId="25066"/>
    <cellStyle name="Note 24 5 8 3" xfId="12752"/>
    <cellStyle name="Note 24 5 8 3 2" xfId="28958"/>
    <cellStyle name="Note 24 5 8 4" xfId="21401"/>
    <cellStyle name="Note 24 5 9" xfId="5866"/>
    <cellStyle name="Note 24 5 9 2" xfId="13381"/>
    <cellStyle name="Note 24 5 9 2 2" xfId="29587"/>
    <cellStyle name="Note 24 5 9 3" xfId="22072"/>
    <cellStyle name="Note 24 6" xfId="2043"/>
    <cellStyle name="Note 24 6 2" xfId="2956"/>
    <cellStyle name="Note 24 6 2 2" xfId="6738"/>
    <cellStyle name="Note 24 6 2 2 2" xfId="14249"/>
    <cellStyle name="Note 24 6 2 2 2 2" xfId="30455"/>
    <cellStyle name="Note 24 6 2 2 3" xfId="22944"/>
    <cellStyle name="Note 24 6 2 3" xfId="10649"/>
    <cellStyle name="Note 24 6 2 3 2" xfId="26855"/>
    <cellStyle name="Note 24 6 2 4" xfId="19178"/>
    <cellStyle name="Note 24 6 3" xfId="5882"/>
    <cellStyle name="Note 24 6 3 2" xfId="13396"/>
    <cellStyle name="Note 24 6 3 2 2" xfId="29602"/>
    <cellStyle name="Note 24 6 3 3" xfId="22088"/>
    <cellStyle name="Note 24 6 4" xfId="9805"/>
    <cellStyle name="Note 24 6 4 2" xfId="26011"/>
    <cellStyle name="Note 24 6 5" xfId="18332"/>
    <cellStyle name="Note 24 7" xfId="2531"/>
    <cellStyle name="Note 24 7 2" xfId="6315"/>
    <cellStyle name="Note 24 7 2 2" xfId="13827"/>
    <cellStyle name="Note 24 7 2 2 2" xfId="30033"/>
    <cellStyle name="Note 24 7 2 3" xfId="22521"/>
    <cellStyle name="Note 24 7 3" xfId="10227"/>
    <cellStyle name="Note 24 7 3 2" xfId="26433"/>
    <cellStyle name="Note 24 7 4" xfId="18755"/>
    <cellStyle name="Note 24 8" xfId="3405"/>
    <cellStyle name="Note 24 8 2" xfId="7165"/>
    <cellStyle name="Note 24 8 2 2" xfId="14675"/>
    <cellStyle name="Note 24 8 2 2 2" xfId="30881"/>
    <cellStyle name="Note 24 8 2 3" xfId="23371"/>
    <cellStyle name="Note 24 8 3" xfId="11072"/>
    <cellStyle name="Note 24 8 3 2" xfId="27278"/>
    <cellStyle name="Note 24 8 4" xfId="19623"/>
    <cellStyle name="Note 24 9" xfId="3546"/>
    <cellStyle name="Note 25" xfId="627"/>
    <cellStyle name="Note 25 2" xfId="2171"/>
    <cellStyle name="Note 26" xfId="711"/>
    <cellStyle name="Note 27" xfId="1799"/>
    <cellStyle name="Note 27 10" xfId="9581"/>
    <cellStyle name="Note 27 10 2" xfId="25787"/>
    <cellStyle name="Note 27 11" xfId="18106"/>
    <cellStyle name="Note 27 2" xfId="2308"/>
    <cellStyle name="Note 27 2 2" xfId="3155"/>
    <cellStyle name="Note 27 2 2 2" xfId="6937"/>
    <cellStyle name="Note 27 2 2 2 2" xfId="14448"/>
    <cellStyle name="Note 27 2 2 2 2 2" xfId="30654"/>
    <cellStyle name="Note 27 2 2 2 3" xfId="23143"/>
    <cellStyle name="Note 27 2 2 3" xfId="10848"/>
    <cellStyle name="Note 27 2 2 3 2" xfId="27054"/>
    <cellStyle name="Note 27 2 2 4" xfId="19377"/>
    <cellStyle name="Note 27 2 3" xfId="6092"/>
    <cellStyle name="Note 27 2 3 2" xfId="13604"/>
    <cellStyle name="Note 27 2 3 2 2" xfId="29810"/>
    <cellStyle name="Note 27 2 3 3" xfId="22298"/>
    <cellStyle name="Note 27 2 4" xfId="10004"/>
    <cellStyle name="Note 27 2 4 2" xfId="26210"/>
    <cellStyle name="Note 27 2 5" xfId="18532"/>
    <cellStyle name="Note 27 3" xfId="2730"/>
    <cellStyle name="Note 27 3 2" xfId="6514"/>
    <cellStyle name="Note 27 3 2 2" xfId="14026"/>
    <cellStyle name="Note 27 3 2 2 2" xfId="30232"/>
    <cellStyle name="Note 27 3 2 3" xfId="22720"/>
    <cellStyle name="Note 27 3 3" xfId="10426"/>
    <cellStyle name="Note 27 3 3 2" xfId="26632"/>
    <cellStyle name="Note 27 3 4" xfId="18954"/>
    <cellStyle name="Note 27 4" xfId="3661"/>
    <cellStyle name="Note 27 4 2" xfId="7371"/>
    <cellStyle name="Note 27 4 2 2" xfId="14880"/>
    <cellStyle name="Note 27 4 2 2 2" xfId="31086"/>
    <cellStyle name="Note 27 4 2 3" xfId="23577"/>
    <cellStyle name="Note 27 4 3" xfId="11271"/>
    <cellStyle name="Note 27 4 3 2" xfId="27477"/>
    <cellStyle name="Note 27 4 4" xfId="19872"/>
    <cellStyle name="Note 27 5" xfId="3379"/>
    <cellStyle name="Note 27 6" xfId="4130"/>
    <cellStyle name="Note 27 6 2" xfId="7800"/>
    <cellStyle name="Note 27 6 2 2" xfId="15307"/>
    <cellStyle name="Note 27 6 2 2 2" xfId="31513"/>
    <cellStyle name="Note 27 6 2 3" xfId="24006"/>
    <cellStyle name="Note 27 6 3" xfId="11693"/>
    <cellStyle name="Note 27 6 3 2" xfId="27899"/>
    <cellStyle name="Note 27 6 4" xfId="20336"/>
    <cellStyle name="Note 27 7" xfId="4555"/>
    <cellStyle name="Note 27 7 2" xfId="8225"/>
    <cellStyle name="Note 27 7 2 2" xfId="15732"/>
    <cellStyle name="Note 27 7 2 2 2" xfId="31938"/>
    <cellStyle name="Note 27 7 2 3" xfId="24431"/>
    <cellStyle name="Note 27 7 3" xfId="12118"/>
    <cellStyle name="Note 27 7 3 2" xfId="28324"/>
    <cellStyle name="Note 27 7 4" xfId="20761"/>
    <cellStyle name="Note 27 8" xfId="4982"/>
    <cellStyle name="Note 27 8 2" xfId="8648"/>
    <cellStyle name="Note 27 8 2 2" xfId="16155"/>
    <cellStyle name="Note 27 8 2 2 2" xfId="32361"/>
    <cellStyle name="Note 27 8 2 3" xfId="24854"/>
    <cellStyle name="Note 27 8 3" xfId="12540"/>
    <cellStyle name="Note 27 8 3 2" xfId="28746"/>
    <cellStyle name="Note 27 8 4" xfId="21188"/>
    <cellStyle name="Note 27 9" xfId="5654"/>
    <cellStyle name="Note 27 9 2" xfId="13169"/>
    <cellStyle name="Note 27 9 2 2" xfId="29375"/>
    <cellStyle name="Note 27 9 3" xfId="21860"/>
    <cellStyle name="Note 28" xfId="309"/>
    <cellStyle name="Note 3" xfId="325"/>
    <cellStyle name="Note 3 2" xfId="383"/>
    <cellStyle name="Note 3 2 2" xfId="1229"/>
    <cellStyle name="Note 3 2 2 2" xfId="1583"/>
    <cellStyle name="Note 3 2 3" xfId="677"/>
    <cellStyle name="Note 3 2 4" xfId="1796"/>
    <cellStyle name="Note 3 3" xfId="367"/>
    <cellStyle name="Note 3 3 2" xfId="1230"/>
    <cellStyle name="Note 3 3 2 2" xfId="1584"/>
    <cellStyle name="Note 3 3 3" xfId="1061"/>
    <cellStyle name="Note 3 3 4" xfId="2020"/>
    <cellStyle name="Note 3 4" xfId="643"/>
    <cellStyle name="Note 3 4 2" xfId="1197"/>
    <cellStyle name="Note 3 4 3" xfId="1073"/>
    <cellStyle name="Note 3 5" xfId="1089"/>
    <cellStyle name="Note 3 5 2" xfId="1198"/>
    <cellStyle name="Note 3 6" xfId="1119"/>
    <cellStyle name="Note 3 6 2" xfId="1199"/>
    <cellStyle name="Note 3 7" xfId="1228"/>
    <cellStyle name="Note 3 7 2" xfId="1582"/>
    <cellStyle name="Note 3 8" xfId="1505"/>
    <cellStyle name="Note 3 8 2" xfId="1600"/>
    <cellStyle name="Note 3 9" xfId="696"/>
    <cellStyle name="Note 4" xfId="326"/>
    <cellStyle name="Note 4 2" xfId="644"/>
    <cellStyle name="Note 4 2 2" xfId="1200"/>
    <cellStyle name="Note 4 3" xfId="1540"/>
    <cellStyle name="Note 4 4" xfId="695"/>
    <cellStyle name="Note 5" xfId="327"/>
    <cellStyle name="Note 5 2" xfId="645"/>
    <cellStyle name="Note 5 2 2" xfId="1201"/>
    <cellStyle name="Note 5 3" xfId="1541"/>
    <cellStyle name="Note 5 4" xfId="694"/>
    <cellStyle name="Note 6" xfId="328"/>
    <cellStyle name="Note 6 2" xfId="646"/>
    <cellStyle name="Note 6 2 2" xfId="1202"/>
    <cellStyle name="Note 6 3" xfId="1542"/>
    <cellStyle name="Note 6 4" xfId="693"/>
    <cellStyle name="Note 7" xfId="329"/>
    <cellStyle name="Note 7 2" xfId="647"/>
    <cellStyle name="Note 7 2 2" xfId="1203"/>
    <cellStyle name="Note 7 3" xfId="1543"/>
    <cellStyle name="Note 7 4" xfId="692"/>
    <cellStyle name="Note 8" xfId="330"/>
    <cellStyle name="Note 8 2" xfId="648"/>
    <cellStyle name="Note 8 2 2" xfId="1204"/>
    <cellStyle name="Note 8 3" xfId="1544"/>
    <cellStyle name="Note 8 4" xfId="691"/>
    <cellStyle name="Note 9" xfId="331"/>
    <cellStyle name="Note 9 2" xfId="649"/>
    <cellStyle name="Note 9 2 2" xfId="1205"/>
    <cellStyle name="Note 9 3" xfId="1545"/>
    <cellStyle name="Note 9 4" xfId="690"/>
    <cellStyle name="Output" xfId="16827" builtinId="21" customBuiltin="1"/>
    <cellStyle name="Output 2" xfId="430"/>
    <cellStyle name="Output 2 2" xfId="1037"/>
    <cellStyle name="Output 3" xfId="447"/>
    <cellStyle name="Output 3 2" xfId="1546"/>
    <cellStyle name="Output 4" xfId="689"/>
    <cellStyle name="Output 5" xfId="332"/>
    <cellStyle name="OUTPUT AMOUNTS" xfId="333"/>
    <cellStyle name="Percent" xfId="33951" builtinId="5"/>
    <cellStyle name="Percent 2" xfId="334"/>
    <cellStyle name="Percent 2 2" xfId="391"/>
    <cellStyle name="Percent 2 2 2" xfId="1206"/>
    <cellStyle name="Percent 2 3" xfId="479"/>
    <cellStyle name="Percent 2 3 2" xfId="529"/>
    <cellStyle name="Percent 2 3 2 2" xfId="2021"/>
    <cellStyle name="Percent 2 4" xfId="368"/>
    <cellStyle name="Percent 2 4 2" xfId="2022"/>
    <cellStyle name="Percent 2 5" xfId="17871"/>
    <cellStyle name="Percent 2 5 2" xfId="33943"/>
    <cellStyle name="Percent 3" xfId="335"/>
    <cellStyle name="Percent 3 2" xfId="384"/>
    <cellStyle name="Percent 3 2 2" xfId="1585"/>
    <cellStyle name="Percent 3 3" xfId="369"/>
    <cellStyle name="Percent 3 3 2" xfId="2023"/>
    <cellStyle name="Percent 3 4" xfId="650"/>
    <cellStyle name="Percent 4" xfId="657"/>
    <cellStyle name="Percent 4 2" xfId="1599"/>
    <cellStyle name="Percent 4 3" xfId="1498"/>
    <cellStyle name="Percent 5" xfId="1792"/>
    <cellStyle name="Percent 5 10" xfId="9579"/>
    <cellStyle name="Percent 5 10 2" xfId="25785"/>
    <cellStyle name="Percent 5 11" xfId="18104"/>
    <cellStyle name="Percent 5 2" xfId="2306"/>
    <cellStyle name="Percent 5 2 2" xfId="3153"/>
    <cellStyle name="Percent 5 2 2 2" xfId="6935"/>
    <cellStyle name="Percent 5 2 2 2 2" xfId="14446"/>
    <cellStyle name="Percent 5 2 2 2 2 2" xfId="30652"/>
    <cellStyle name="Percent 5 2 2 2 3" xfId="23141"/>
    <cellStyle name="Percent 5 2 2 3" xfId="10846"/>
    <cellStyle name="Percent 5 2 2 3 2" xfId="27052"/>
    <cellStyle name="Percent 5 2 2 4" xfId="19375"/>
    <cellStyle name="Percent 5 2 3" xfId="6090"/>
    <cellStyle name="Percent 5 2 3 2" xfId="13602"/>
    <cellStyle name="Percent 5 2 3 2 2" xfId="29808"/>
    <cellStyle name="Percent 5 2 3 3" xfId="22296"/>
    <cellStyle name="Percent 5 2 4" xfId="10002"/>
    <cellStyle name="Percent 5 2 4 2" xfId="26208"/>
    <cellStyle name="Percent 5 2 5" xfId="18530"/>
    <cellStyle name="Percent 5 3" xfId="2728"/>
    <cellStyle name="Percent 5 3 2" xfId="6512"/>
    <cellStyle name="Percent 5 3 2 2" xfId="14024"/>
    <cellStyle name="Percent 5 3 2 2 2" xfId="30230"/>
    <cellStyle name="Percent 5 3 2 3" xfId="22718"/>
    <cellStyle name="Percent 5 3 3" xfId="10424"/>
    <cellStyle name="Percent 5 3 3 2" xfId="26630"/>
    <cellStyle name="Percent 5 3 4" xfId="18952"/>
    <cellStyle name="Percent 5 4" xfId="3658"/>
    <cellStyle name="Percent 5 4 2" xfId="7368"/>
    <cellStyle name="Percent 5 4 2 2" xfId="14877"/>
    <cellStyle name="Percent 5 4 2 2 2" xfId="31083"/>
    <cellStyle name="Percent 5 4 2 3" xfId="23574"/>
    <cellStyle name="Percent 5 4 3" xfId="11269"/>
    <cellStyle name="Percent 5 4 3 2" xfId="27475"/>
    <cellStyle name="Percent 5 4 4" xfId="19869"/>
    <cellStyle name="Percent 5 5" xfId="3907"/>
    <cellStyle name="Percent 5 6" xfId="4128"/>
    <cellStyle name="Percent 5 6 2" xfId="7798"/>
    <cellStyle name="Percent 5 6 2 2" xfId="15305"/>
    <cellStyle name="Percent 5 6 2 2 2" xfId="31511"/>
    <cellStyle name="Percent 5 6 2 3" xfId="24004"/>
    <cellStyle name="Percent 5 6 3" xfId="11691"/>
    <cellStyle name="Percent 5 6 3 2" xfId="27897"/>
    <cellStyle name="Percent 5 6 4" xfId="20334"/>
    <cellStyle name="Percent 5 7" xfId="4553"/>
    <cellStyle name="Percent 5 7 2" xfId="8223"/>
    <cellStyle name="Percent 5 7 2 2" xfId="15730"/>
    <cellStyle name="Percent 5 7 2 2 2" xfId="31936"/>
    <cellStyle name="Percent 5 7 2 3" xfId="24429"/>
    <cellStyle name="Percent 5 7 3" xfId="12116"/>
    <cellStyle name="Percent 5 7 3 2" xfId="28322"/>
    <cellStyle name="Percent 5 7 4" xfId="20759"/>
    <cellStyle name="Percent 5 8" xfId="4980"/>
    <cellStyle name="Percent 5 8 2" xfId="8646"/>
    <cellStyle name="Percent 5 8 2 2" xfId="16153"/>
    <cellStyle name="Percent 5 8 2 2 2" xfId="32359"/>
    <cellStyle name="Percent 5 8 2 3" xfId="24852"/>
    <cellStyle name="Percent 5 8 3" xfId="12538"/>
    <cellStyle name="Percent 5 8 3 2" xfId="28744"/>
    <cellStyle name="Percent 5 8 4" xfId="21186"/>
    <cellStyle name="Percent 5 9" xfId="5651"/>
    <cellStyle name="Percent 5 9 2" xfId="13166"/>
    <cellStyle name="Percent 5 9 2 2" xfId="29372"/>
    <cellStyle name="Percent 5 9 3" xfId="21857"/>
    <cellStyle name="Percent 6" xfId="4346"/>
    <cellStyle name="Percent 6 2" xfId="8016"/>
    <cellStyle name="Percent 6 2 2" xfId="15523"/>
    <cellStyle name="Percent 6 2 2 2" xfId="31729"/>
    <cellStyle name="Percent 6 2 3" xfId="24222"/>
    <cellStyle name="Percent 6 3" xfId="11909"/>
    <cellStyle name="Percent 6 3 2" xfId="28115"/>
    <cellStyle name="Percent 6 4" xfId="20552"/>
    <cellStyle name="PivotComment" xfId="336"/>
    <cellStyle name="PivotComment 2" xfId="385"/>
    <cellStyle name="PivotComment 2 2" xfId="1207"/>
    <cellStyle name="PivotComment 2 2 2" xfId="17809"/>
    <cellStyle name="PivotComment 2 3" xfId="1038"/>
    <cellStyle name="PivotComment 2 3 2" xfId="17810"/>
    <cellStyle name="PivotComment 2 4" xfId="17808"/>
    <cellStyle name="PivotComment 3" xfId="370"/>
    <cellStyle name="PivotComment 3 2" xfId="1586"/>
    <cellStyle name="PivotComment 3 2 2" xfId="17812"/>
    <cellStyle name="PivotComment 3 3" xfId="1231"/>
    <cellStyle name="PivotComment 3 3 2" xfId="17813"/>
    <cellStyle name="PivotComment 3 4" xfId="17811"/>
    <cellStyle name="PivotComment 4" xfId="651"/>
    <cellStyle name="PivotComment 4 2" xfId="1598"/>
    <cellStyle name="PivotComment 4 2 2" xfId="17815"/>
    <cellStyle name="PivotComment 4 3" xfId="17814"/>
    <cellStyle name="PivotComment 5" xfId="17807"/>
    <cellStyle name="PivotDateEffect" xfId="337"/>
    <cellStyle name="PivotDateEffect 2" xfId="386"/>
    <cellStyle name="PivotDateEffect 2 2" xfId="1208"/>
    <cellStyle name="PivotDateEffect 2 2 2" xfId="17818"/>
    <cellStyle name="PivotDateEffect 2 3" xfId="1039"/>
    <cellStyle name="PivotDateEffect 2 3 2" xfId="17819"/>
    <cellStyle name="PivotDateEffect 2 4" xfId="17817"/>
    <cellStyle name="PivotDateEffect 3" xfId="371"/>
    <cellStyle name="PivotDateEffect 3 2" xfId="1587"/>
    <cellStyle name="PivotDateEffect 3 2 2" xfId="17821"/>
    <cellStyle name="PivotDateEffect 3 3" xfId="1232"/>
    <cellStyle name="PivotDateEffect 3 3 2" xfId="17822"/>
    <cellStyle name="PivotDateEffect 3 4" xfId="17820"/>
    <cellStyle name="PivotDateEffect 4" xfId="652"/>
    <cellStyle name="PivotDateEffect 4 2" xfId="1597"/>
    <cellStyle name="PivotDateEffect 4 2 2" xfId="17824"/>
    <cellStyle name="PivotDateEffect 4 3" xfId="17823"/>
    <cellStyle name="PivotDateEffect 5" xfId="17816"/>
    <cellStyle name="PivotDollars" xfId="338"/>
    <cellStyle name="PivotDollars 2" xfId="1040"/>
    <cellStyle name="PivotDollars 2 2" xfId="1209"/>
    <cellStyle name="PivotDollars 2 2 2" xfId="17827"/>
    <cellStyle name="PivotDollars 2 3" xfId="17826"/>
    <cellStyle name="PivotDollars 3" xfId="1233"/>
    <cellStyle name="PivotDollars 3 2" xfId="1588"/>
    <cellStyle name="PivotDollars 3 2 2" xfId="17829"/>
    <cellStyle name="PivotDollars 3 3" xfId="17828"/>
    <cellStyle name="PivotDollars 4" xfId="17825"/>
    <cellStyle name="PivotDollarsEnd" xfId="339"/>
    <cellStyle name="PivotDollarsEnd 2" xfId="1041"/>
    <cellStyle name="PivotDollarsEnd 2 2" xfId="1210"/>
    <cellStyle name="PivotDollarsEnd 2 2 2" xfId="17832"/>
    <cellStyle name="PivotDollarsEnd 2 3" xfId="17831"/>
    <cellStyle name="PivotDollarsEnd 3" xfId="1234"/>
    <cellStyle name="PivotDollarsEnd 3 2" xfId="1589"/>
    <cellStyle name="PivotDollarsEnd 3 2 2" xfId="17834"/>
    <cellStyle name="PivotDollarsEnd 3 3" xfId="17833"/>
    <cellStyle name="PivotDollarsEnd 4" xfId="17830"/>
    <cellStyle name="PivotDollarsMiddle" xfId="340"/>
    <cellStyle name="PivotDollarsMiddle 2" xfId="1042"/>
    <cellStyle name="PivotDollarsMiddle 2 2" xfId="1211"/>
    <cellStyle name="PivotDollarsMiddle 2 2 2" xfId="17837"/>
    <cellStyle name="PivotDollarsMiddle 2 3" xfId="17836"/>
    <cellStyle name="PivotDollarsMiddle 3" xfId="1235"/>
    <cellStyle name="PivotDollarsMiddle 3 2" xfId="1590"/>
    <cellStyle name="PivotDollarsMiddle 3 2 2" xfId="17839"/>
    <cellStyle name="PivotDollarsMiddle 3 3" xfId="17838"/>
    <cellStyle name="PivotDollarsMiddle 4" xfId="17835"/>
    <cellStyle name="PivotSelection" xfId="341"/>
    <cellStyle name="PivotSelection 2" xfId="1062"/>
    <cellStyle name="PivotSelection 3" xfId="1121"/>
    <cellStyle name="PivotSelection 4" xfId="688"/>
    <cellStyle name="purple" xfId="342"/>
    <cellStyle name="purple 2" xfId="1063"/>
    <cellStyle name="purple 3" xfId="1122"/>
    <cellStyle name="purple 4" xfId="687"/>
    <cellStyle name="Report" xfId="343"/>
    <cellStyle name="ReportDate" xfId="344"/>
    <cellStyle name="ReportDate 2" xfId="1212"/>
    <cellStyle name="ReportNumbers" xfId="345"/>
    <cellStyle name="ReportNumbers 2" xfId="387"/>
    <cellStyle name="ReportNumbers 2 2" xfId="1213"/>
    <cellStyle name="ReportNumbers 2 2 2" xfId="17842"/>
    <cellStyle name="ReportNumbers 2 3" xfId="17841"/>
    <cellStyle name="ReportNumbers 3" xfId="372"/>
    <cellStyle name="ReportNumbers 3 2" xfId="1591"/>
    <cellStyle name="ReportNumbers 3 2 2" xfId="17844"/>
    <cellStyle name="ReportNumbers 3 3" xfId="17843"/>
    <cellStyle name="ReportNumbers 4" xfId="17840"/>
    <cellStyle name="ReportWord" xfId="346"/>
    <cellStyle name="ReportWord 2" xfId="1043"/>
    <cellStyle name="ReportWord 2 2" xfId="1214"/>
    <cellStyle name="ReportWord 3" xfId="1064"/>
    <cellStyle name="ReportWord 3 2" xfId="1237"/>
    <cellStyle name="ReportWord 3 2 2" xfId="1593"/>
    <cellStyle name="ReportWord 4" xfId="1074"/>
    <cellStyle name="ReportWord 4 2" xfId="1215"/>
    <cellStyle name="ReportWord 5" xfId="1123"/>
    <cellStyle name="ReportWord 5 2" xfId="1216"/>
    <cellStyle name="ReportWord 6" xfId="1236"/>
    <cellStyle name="ReportWord 6 2" xfId="1592"/>
    <cellStyle name="ReportWord 7" xfId="1493"/>
    <cellStyle name="ReportWord 7 2" xfId="1596"/>
    <cellStyle name="ReportWord 8" xfId="686"/>
    <cellStyle name="result" xfId="347"/>
    <cellStyle name="result 2" xfId="1065"/>
    <cellStyle name="result 3" xfId="1124"/>
    <cellStyle name="result 4" xfId="685"/>
    <cellStyle name="secondary" xfId="348"/>
    <cellStyle name="section" xfId="349"/>
    <cellStyle name="section 2" xfId="1066"/>
    <cellStyle name="section 3" xfId="1125"/>
    <cellStyle name="section 4" xfId="684"/>
    <cellStyle name="Style 1" xfId="33955"/>
    <cellStyle name="TableNumbers" xfId="350"/>
    <cellStyle name="TableNumbers 2" xfId="388"/>
    <cellStyle name="TableNumbers 2 2" xfId="1217"/>
    <cellStyle name="TableNumbers 2 2 2" xfId="17847"/>
    <cellStyle name="TableNumbers 2 3" xfId="1044"/>
    <cellStyle name="TableNumbers 2 3 2" xfId="17848"/>
    <cellStyle name="TableNumbers 2 4" xfId="1798"/>
    <cellStyle name="TableNumbers 2 4 2" xfId="17849"/>
    <cellStyle name="TableNumbers 2 5" xfId="17846"/>
    <cellStyle name="TableNumbers 3" xfId="373"/>
    <cellStyle name="TableNumbers 3 2" xfId="1239"/>
    <cellStyle name="TableNumbers 3 2 2" xfId="1595"/>
    <cellStyle name="TableNumbers 3 2 2 2" xfId="17852"/>
    <cellStyle name="TableNumbers 3 2 3" xfId="17851"/>
    <cellStyle name="TableNumbers 3 3" xfId="1067"/>
    <cellStyle name="TableNumbers 3 3 2" xfId="17853"/>
    <cellStyle name="TableNumbers 3 4" xfId="2024"/>
    <cellStyle name="TableNumbers 3 4 2" xfId="17854"/>
    <cellStyle name="TableNumbers 3 5" xfId="17850"/>
    <cellStyle name="TableNumbers 4" xfId="653"/>
    <cellStyle name="TableNumbers 4 2" xfId="1218"/>
    <cellStyle name="TableNumbers 4 2 2" xfId="17856"/>
    <cellStyle name="TableNumbers 4 3" xfId="1075"/>
    <cellStyle name="TableNumbers 4 3 2" xfId="17857"/>
    <cellStyle name="TableNumbers 4 4" xfId="17855"/>
    <cellStyle name="TableNumbers 5" xfId="1126"/>
    <cellStyle name="TableNumbers 5 2" xfId="1219"/>
    <cellStyle name="TableNumbers 5 2 2" xfId="17859"/>
    <cellStyle name="TableNumbers 5 3" xfId="17858"/>
    <cellStyle name="TableNumbers 6" xfId="1238"/>
    <cellStyle name="TableNumbers 6 2" xfId="1594"/>
    <cellStyle name="TableNumbers 6 2 2" xfId="17861"/>
    <cellStyle name="TableNumbers 6 3" xfId="17860"/>
    <cellStyle name="TableNumbers 7" xfId="1552"/>
    <cellStyle name="TableNumbers 7 2" xfId="1607"/>
    <cellStyle name="TableNumbers 7 2 2" xfId="17863"/>
    <cellStyle name="TableNumbers 7 3" xfId="17862"/>
    <cellStyle name="TableNumbers 8" xfId="683"/>
    <cellStyle name="TableNumbers 8 2" xfId="17864"/>
    <cellStyle name="TableNumbers 9" xfId="17845"/>
    <cellStyle name="Title" xfId="16818" builtinId="15" customBuiltin="1"/>
    <cellStyle name="Title 2" xfId="431"/>
    <cellStyle name="Title 2 2" xfId="1045"/>
    <cellStyle name="Title 3" xfId="438"/>
    <cellStyle name="Title 3 2" xfId="1549"/>
    <cellStyle name="Title 4" xfId="682"/>
    <cellStyle name="Title 5" xfId="351"/>
    <cellStyle name="Total" xfId="16834" builtinId="25" customBuiltin="1"/>
    <cellStyle name="Total 2" xfId="432"/>
    <cellStyle name="Total 2 2" xfId="1046"/>
    <cellStyle name="Total 3" xfId="454"/>
    <cellStyle name="Total 3 2" xfId="1550"/>
    <cellStyle name="Total 4" xfId="681"/>
    <cellStyle name="Total 5" xfId="352"/>
    <cellStyle name="TotalNumbers" xfId="353"/>
    <cellStyle name="TotalNumbers 2" xfId="17865"/>
    <cellStyle name="UNDERLINE" xfId="354"/>
    <cellStyle name="UNDERLINE 2" xfId="1068"/>
    <cellStyle name="UNDERLINE 3" xfId="1127"/>
    <cellStyle name="UNDERLINE 4" xfId="680"/>
    <cellStyle name="unique" xfId="355"/>
    <cellStyle name="Usual" xfId="356"/>
    <cellStyle name="Warning Text" xfId="16831" builtinId="11" customBuiltin="1"/>
    <cellStyle name="Warning Text 2" xfId="433"/>
    <cellStyle name="Warning Text 2 2" xfId="1047"/>
    <cellStyle name="Warning Text 3" xfId="451"/>
    <cellStyle name="Warning Text 3 2" xfId="1551"/>
    <cellStyle name="Warning Text 4" xfId="678"/>
    <cellStyle name="Warning Text 5" xfId="357"/>
  </cellStyles>
  <dxfs count="520">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font>
        <color rgb="FF9C0006"/>
      </font>
      <fill>
        <patternFill>
          <bgColor rgb="FFFFC7CE"/>
        </patternFill>
      </fill>
    </dxf>
    <dxf>
      <font>
        <strike val="0"/>
      </font>
      <fill>
        <patternFill>
          <bgColor theme="5"/>
        </patternFill>
      </fill>
    </dxf>
    <dxf>
      <font>
        <strike val="0"/>
      </font>
      <fill>
        <patternFill>
          <bgColor theme="5"/>
        </patternFill>
      </fill>
    </dxf>
    <dxf>
      <font>
        <color rgb="FF9C0006"/>
      </font>
      <fill>
        <patternFill>
          <bgColor rgb="FFFFC7CE"/>
        </patternFill>
      </fill>
    </dxf>
    <dxf>
      <font>
        <color rgb="FF9C0006"/>
      </font>
      <fill>
        <patternFill>
          <bgColor rgb="FFFFC7CE"/>
        </patternFill>
      </fill>
    </dxf>
    <dxf>
      <font>
        <color rgb="FF9C0006"/>
      </font>
      <fill>
        <patternFill>
          <bgColor theme="4" tint="0.59996337778862885"/>
        </patternFill>
      </fill>
    </dxf>
    <dxf>
      <font>
        <strike val="0"/>
      </font>
      <fill>
        <patternFill>
          <bgColor rgb="FF56B4DF"/>
        </patternFill>
      </fill>
    </dxf>
    <dxf>
      <fill>
        <patternFill>
          <bgColor theme="5"/>
        </patternFill>
      </fill>
    </dxf>
    <dxf>
      <numFmt numFmtId="181" formatCode="\-"/>
    </dxf>
    <dxf>
      <fill>
        <patternFill>
          <bgColor theme="5"/>
        </patternFill>
      </fill>
    </dxf>
    <dxf>
      <numFmt numFmtId="181" formatCode="\-"/>
    </dxf>
    <dxf>
      <fill>
        <patternFill>
          <bgColor theme="4" tint="0.59996337778862885"/>
        </patternFill>
      </fill>
    </dxf>
    <dxf>
      <numFmt numFmtId="181" formatCode="\-"/>
    </dxf>
    <dxf>
      <fill>
        <patternFill>
          <bgColor theme="5"/>
        </patternFill>
      </fill>
    </dxf>
    <dxf>
      <numFmt numFmtId="181" formatCode="\-"/>
    </dxf>
    <dxf>
      <fill>
        <patternFill>
          <bgColor theme="5"/>
        </patternFill>
      </fill>
    </dxf>
    <dxf>
      <numFmt numFmtId="181" formatCode="\-"/>
    </dxf>
    <dxf>
      <fill>
        <patternFill>
          <bgColor theme="5"/>
        </patternFill>
      </fill>
    </dxf>
    <dxf>
      <numFmt numFmtId="181" formatCode="\-"/>
    </dxf>
    <dxf>
      <fill>
        <patternFill>
          <bgColor theme="5"/>
        </patternFill>
      </fill>
    </dxf>
    <dxf>
      <numFmt numFmtId="181" formatCode="\-"/>
    </dxf>
    <dxf>
      <fill>
        <patternFill>
          <bgColor theme="5"/>
        </patternFill>
      </fill>
    </dxf>
    <dxf>
      <numFmt numFmtId="181" formatCode="\-"/>
    </dxf>
    <dxf>
      <fill>
        <patternFill>
          <bgColor theme="5"/>
        </patternFill>
      </fill>
    </dxf>
    <dxf>
      <numFmt numFmtId="181" formatCode="\-"/>
    </dxf>
    <dxf>
      <fill>
        <patternFill>
          <bgColor theme="5"/>
        </patternFill>
      </fill>
    </dxf>
    <dxf>
      <numFmt numFmtId="181" formatCode="\-"/>
    </dxf>
    <dxf>
      <fill>
        <patternFill>
          <bgColor theme="5"/>
        </patternFill>
      </fill>
    </dxf>
    <dxf>
      <numFmt numFmtId="181" formatCode="\-"/>
    </dxf>
    <dxf>
      <fill>
        <patternFill>
          <bgColor theme="5"/>
        </patternFill>
      </fill>
    </dxf>
    <dxf>
      <numFmt numFmtId="181" formatCode="\-"/>
    </dxf>
    <dxf>
      <fill>
        <patternFill>
          <bgColor theme="4" tint="0.59996337778862885"/>
        </patternFill>
      </fill>
    </dxf>
    <dxf>
      <numFmt numFmtId="181" formatCode="\-"/>
    </dxf>
    <dxf>
      <fill>
        <patternFill>
          <bgColor theme="5"/>
        </patternFill>
      </fill>
    </dxf>
    <dxf>
      <numFmt numFmtId="181" formatCode="\-"/>
    </dxf>
    <dxf>
      <fill>
        <patternFill>
          <bgColor theme="5"/>
        </patternFill>
      </fill>
    </dxf>
    <dxf>
      <numFmt numFmtId="181" formatCode="\-"/>
    </dxf>
    <dxf>
      <fill>
        <patternFill>
          <bgColor theme="5"/>
        </patternFill>
      </fill>
    </dxf>
    <dxf>
      <numFmt numFmtId="181" formatCode="\-"/>
    </dxf>
    <dxf>
      <fill>
        <patternFill>
          <bgColor theme="5"/>
        </patternFill>
      </fill>
    </dxf>
    <dxf>
      <numFmt numFmtId="181" formatCode="\-"/>
    </dxf>
    <dxf>
      <fill>
        <patternFill>
          <bgColor theme="4" tint="0.59996337778862885"/>
        </patternFill>
      </fill>
    </dxf>
    <dxf>
      <numFmt numFmtId="181" formatCode="\-"/>
    </dxf>
    <dxf>
      <fill>
        <patternFill>
          <bgColor theme="4" tint="0.59996337778862885"/>
        </patternFill>
      </fill>
    </dxf>
    <dxf>
      <numFmt numFmtId="181" formatCode="\-"/>
    </dxf>
    <dxf>
      <fill>
        <patternFill>
          <bgColor theme="5"/>
        </patternFill>
      </fill>
    </dxf>
    <dxf>
      <numFmt numFmtId="181" formatCode="\-"/>
    </dxf>
    <dxf>
      <fill>
        <patternFill>
          <bgColor theme="5"/>
        </patternFill>
      </fill>
    </dxf>
    <dxf>
      <numFmt numFmtId="181" formatCode="\-"/>
    </dxf>
    <dxf>
      <fill>
        <patternFill>
          <bgColor theme="5"/>
        </patternFill>
      </fill>
    </dxf>
    <dxf>
      <numFmt numFmtId="181" formatCode="\-"/>
    </dxf>
    <dxf>
      <fill>
        <patternFill>
          <bgColor theme="5"/>
        </patternFill>
      </fill>
    </dxf>
    <dxf>
      <numFmt numFmtId="181" formatCode="\-"/>
    </dxf>
    <dxf>
      <fill>
        <patternFill>
          <bgColor theme="5"/>
        </patternFill>
      </fill>
    </dxf>
    <dxf>
      <numFmt numFmtId="181" formatCode="\-"/>
    </dxf>
    <dxf>
      <fill>
        <patternFill>
          <bgColor theme="5"/>
        </patternFill>
      </fill>
    </dxf>
    <dxf>
      <numFmt numFmtId="181" formatCode="\-"/>
    </dxf>
    <dxf>
      <fill>
        <patternFill>
          <bgColor theme="5"/>
        </patternFill>
      </fill>
    </dxf>
    <dxf>
      <numFmt numFmtId="181" formatCode="\-"/>
    </dxf>
    <dxf>
      <fill>
        <patternFill>
          <bgColor theme="5"/>
        </patternFill>
      </fill>
    </dxf>
    <dxf>
      <numFmt numFmtId="181" formatCode="\-"/>
    </dxf>
    <dxf>
      <fill>
        <patternFill>
          <bgColor theme="4" tint="0.59996337778862885"/>
        </patternFill>
      </fill>
    </dxf>
    <dxf>
      <numFmt numFmtId="181" formatCode="\-"/>
    </dxf>
    <dxf>
      <fill>
        <patternFill>
          <bgColor theme="4" tint="0.59996337778862885"/>
        </patternFill>
      </fill>
    </dxf>
    <dxf>
      <numFmt numFmtId="181" formatCode="\-"/>
    </dxf>
    <dxf>
      <fill>
        <patternFill>
          <bgColor theme="4" tint="0.59996337778862885"/>
        </patternFill>
      </fill>
    </dxf>
    <dxf>
      <numFmt numFmtId="181" formatCode="\-"/>
    </dxf>
    <dxf>
      <fill>
        <patternFill>
          <bgColor theme="4" tint="0.59996337778862885"/>
        </patternFill>
      </fill>
    </dxf>
    <dxf>
      <numFmt numFmtId="181" formatCode="\-"/>
    </dxf>
    <dxf>
      <fill>
        <patternFill>
          <bgColor theme="4" tint="0.59996337778862885"/>
        </patternFill>
      </fill>
    </dxf>
    <dxf>
      <numFmt numFmtId="181" formatCode="\-"/>
    </dxf>
    <dxf>
      <fill>
        <patternFill>
          <bgColor theme="5"/>
        </patternFill>
      </fill>
    </dxf>
    <dxf>
      <numFmt numFmtId="181" formatCode="\-"/>
    </dxf>
    <dxf>
      <fill>
        <patternFill>
          <bgColor theme="5"/>
        </patternFill>
      </fill>
    </dxf>
    <dxf>
      <numFmt numFmtId="181" formatCode="\-"/>
    </dxf>
    <dxf>
      <fill>
        <patternFill>
          <bgColor theme="5"/>
        </patternFill>
      </fill>
    </dxf>
    <dxf>
      <numFmt numFmtId="181" formatCode="\-"/>
    </dxf>
    <dxf>
      <fill>
        <patternFill>
          <bgColor theme="5"/>
        </patternFill>
      </fill>
    </dxf>
    <dxf>
      <numFmt numFmtId="181" formatCode="\-"/>
    </dxf>
    <dxf>
      <fill>
        <patternFill>
          <bgColor theme="4" tint="0.59996337778862885"/>
        </patternFill>
      </fill>
    </dxf>
    <dxf>
      <numFmt numFmtId="181" formatCode="\-"/>
    </dxf>
    <dxf>
      <fill>
        <patternFill>
          <bgColor theme="4" tint="0.59996337778862885"/>
        </patternFill>
      </fill>
    </dxf>
    <dxf>
      <numFmt numFmtId="181" formatCode="\-"/>
    </dxf>
    <dxf>
      <fill>
        <patternFill>
          <bgColor theme="4" tint="0.59996337778862885"/>
        </patternFill>
      </fill>
    </dxf>
    <dxf>
      <numFmt numFmtId="181" formatCode="\-"/>
    </dxf>
    <dxf>
      <fill>
        <patternFill>
          <bgColor theme="4" tint="0.59996337778862885"/>
        </patternFill>
      </fill>
    </dxf>
    <dxf>
      <numFmt numFmtId="181" formatCode="\-"/>
    </dxf>
    <dxf>
      <fill>
        <patternFill>
          <bgColor theme="4" tint="0.59996337778862885"/>
        </patternFill>
      </fill>
    </dxf>
    <dxf>
      <numFmt numFmtId="181" formatCode="\-"/>
    </dxf>
    <dxf>
      <fill>
        <patternFill>
          <bgColor theme="5"/>
        </patternFill>
      </fill>
    </dxf>
    <dxf>
      <numFmt numFmtId="181" formatCode="\-"/>
    </dxf>
    <dxf>
      <fill>
        <patternFill>
          <bgColor theme="5"/>
        </patternFill>
      </fill>
    </dxf>
    <dxf>
      <numFmt numFmtId="181" formatCode="\-"/>
    </dxf>
    <dxf>
      <fill>
        <patternFill>
          <bgColor theme="4" tint="0.59996337778862885"/>
        </patternFill>
      </fill>
    </dxf>
    <dxf>
      <numFmt numFmtId="181" formatCode="\-"/>
    </dxf>
    <dxf>
      <fill>
        <patternFill>
          <bgColor theme="4" tint="0.59996337778862885"/>
        </patternFill>
      </fill>
    </dxf>
    <dxf>
      <numFmt numFmtId="181" formatCode="\-"/>
    </dxf>
    <dxf>
      <fill>
        <patternFill>
          <bgColor theme="4" tint="0.59996337778862885"/>
        </patternFill>
      </fill>
    </dxf>
    <dxf>
      <numFmt numFmtId="181" formatCode="\-"/>
    </dxf>
    <dxf>
      <fill>
        <patternFill>
          <bgColor theme="5"/>
        </patternFill>
      </fill>
    </dxf>
    <dxf>
      <numFmt numFmtId="181" formatCode="\-"/>
    </dxf>
    <dxf>
      <fill>
        <patternFill>
          <bgColor theme="5"/>
        </patternFill>
      </fill>
    </dxf>
    <dxf>
      <numFmt numFmtId="181" formatCode="\-"/>
    </dxf>
    <dxf>
      <fill>
        <patternFill>
          <bgColor theme="5"/>
        </patternFill>
      </fill>
    </dxf>
    <dxf>
      <numFmt numFmtId="181" formatCode="\-"/>
    </dxf>
    <dxf>
      <fill>
        <patternFill>
          <bgColor theme="5"/>
        </patternFill>
      </fill>
    </dxf>
    <dxf>
      <numFmt numFmtId="181" formatCode="\-"/>
    </dxf>
    <dxf>
      <fill>
        <patternFill>
          <bgColor theme="5"/>
        </patternFill>
      </fill>
    </dxf>
    <dxf>
      <numFmt numFmtId="181" formatCode="\-"/>
    </dxf>
    <dxf>
      <fill>
        <patternFill>
          <bgColor theme="5"/>
        </patternFill>
      </fill>
    </dxf>
    <dxf>
      <numFmt numFmtId="181" formatCode="\-"/>
    </dxf>
    <dxf>
      <fill>
        <patternFill>
          <bgColor theme="5"/>
        </patternFill>
      </fill>
    </dxf>
    <dxf>
      <numFmt numFmtId="181" formatCode="\-"/>
    </dxf>
    <dxf>
      <fill>
        <patternFill>
          <bgColor theme="5"/>
        </patternFill>
      </fill>
    </dxf>
    <dxf>
      <numFmt numFmtId="181" formatCode="\-"/>
    </dxf>
    <dxf>
      <fill>
        <patternFill>
          <bgColor theme="5"/>
        </patternFill>
      </fill>
    </dxf>
    <dxf>
      <numFmt numFmtId="181" formatCode="\-"/>
    </dxf>
    <dxf>
      <fill>
        <patternFill>
          <bgColor theme="5"/>
        </patternFill>
      </fill>
    </dxf>
    <dxf>
      <numFmt numFmtId="181" formatCode="\-"/>
    </dxf>
    <dxf>
      <fill>
        <patternFill>
          <bgColor theme="5"/>
        </patternFill>
      </fill>
    </dxf>
    <dxf>
      <numFmt numFmtId="181" formatCode="\-"/>
    </dxf>
    <dxf>
      <fill>
        <patternFill>
          <bgColor theme="5"/>
        </patternFill>
      </fill>
    </dxf>
    <dxf>
      <numFmt numFmtId="181" formatCode="\-"/>
    </dxf>
    <dxf>
      <fill>
        <patternFill>
          <bgColor theme="5"/>
        </patternFill>
      </fill>
    </dxf>
    <dxf>
      <numFmt numFmtId="181" formatCode="\-"/>
    </dxf>
    <dxf>
      <fill>
        <patternFill>
          <bgColor theme="5"/>
        </patternFill>
      </fill>
    </dxf>
    <dxf>
      <numFmt numFmtId="181" formatCode="\-"/>
    </dxf>
    <dxf>
      <fill>
        <patternFill>
          <bgColor theme="5"/>
        </patternFill>
      </fill>
    </dxf>
    <dxf>
      <numFmt numFmtId="181" formatCode="\-"/>
    </dxf>
    <dxf>
      <fill>
        <patternFill>
          <bgColor theme="5"/>
        </patternFill>
      </fill>
    </dxf>
    <dxf>
      <numFmt numFmtId="181" formatCode="\-"/>
    </dxf>
    <dxf>
      <fill>
        <patternFill>
          <bgColor theme="5"/>
        </patternFill>
      </fill>
    </dxf>
    <dxf>
      <numFmt numFmtId="181" formatCode="\-"/>
    </dxf>
    <dxf>
      <fill>
        <patternFill>
          <bgColor theme="5"/>
        </patternFill>
      </fill>
    </dxf>
    <dxf>
      <numFmt numFmtId="181" formatCode="\-"/>
    </dxf>
    <dxf>
      <fill>
        <patternFill>
          <bgColor theme="5"/>
        </patternFill>
      </fill>
    </dxf>
    <dxf>
      <numFmt numFmtId="181" formatCode="\-"/>
    </dxf>
    <dxf>
      <fill>
        <patternFill>
          <bgColor theme="5"/>
        </patternFill>
      </fill>
    </dxf>
    <dxf>
      <numFmt numFmtId="181" formatCode="\-"/>
    </dxf>
    <dxf>
      <fill>
        <patternFill>
          <bgColor theme="5"/>
        </patternFill>
      </fill>
    </dxf>
    <dxf>
      <numFmt numFmtId="181" formatCode="\-"/>
    </dxf>
    <dxf>
      <fill>
        <patternFill>
          <bgColor rgb="FF56B4DF"/>
        </patternFill>
      </fill>
    </dxf>
    <dxf>
      <numFmt numFmtId="181" formatCode="\-"/>
    </dxf>
    <dxf>
      <fill>
        <patternFill>
          <bgColor theme="5"/>
        </patternFill>
      </fill>
    </dxf>
    <dxf>
      <numFmt numFmtId="181" formatCode="\-"/>
    </dxf>
    <dxf>
      <fill>
        <patternFill>
          <bgColor theme="5"/>
        </patternFill>
      </fill>
    </dxf>
    <dxf>
      <numFmt numFmtId="181" formatCode="\-"/>
    </dxf>
    <dxf>
      <fill>
        <patternFill>
          <bgColor theme="5"/>
        </patternFill>
      </fill>
    </dxf>
    <dxf>
      <numFmt numFmtId="181" formatCode="\-"/>
    </dxf>
    <dxf>
      <numFmt numFmtId="181" formatCode="\-"/>
    </dxf>
    <dxf>
      <fill>
        <patternFill>
          <bgColor theme="5"/>
        </patternFill>
      </fill>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s>
  <tableStyles count="0" defaultTableStyle="TableStyleMedium2" defaultPivotStyle="PivotStyleLight16"/>
  <colors>
    <mruColors>
      <color rgb="FF56B4DF"/>
      <color rgb="FFBFBFBF"/>
      <color rgb="FFF1F1F1"/>
      <color rgb="FFDEE8F1"/>
      <color rgb="FFCC79A7"/>
      <color rgb="FFD7F7B7"/>
      <color rgb="FFFF6600"/>
      <color rgb="FFFF0000"/>
      <color rgb="FF009E73"/>
      <color rgb="FF22B43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078144318225826E-2"/>
          <c:y val="2.6590384661131866E-2"/>
          <c:w val="0.62207293039920586"/>
          <c:h val="0.71759545162594862"/>
        </c:manualLayout>
      </c:layout>
      <c:lineChart>
        <c:grouping val="standard"/>
        <c:varyColors val="0"/>
        <c:ser>
          <c:idx val="0"/>
          <c:order val="0"/>
          <c:tx>
            <c:strRef>
              <c:f>ChartData!$B$36</c:f>
              <c:strCache>
                <c:ptCount val="1"/>
                <c:pt idx="0">
                  <c:v>Total Australian Government R&amp;D investment</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38"/>
            <c:marker>
              <c:symbol val="circle"/>
              <c:size val="5"/>
              <c:spPr>
                <a:solidFill>
                  <a:schemeClr val="accent1"/>
                </a:solidFill>
                <a:ln w="9525">
                  <a:solidFill>
                    <a:schemeClr val="accent1"/>
                  </a:solidFill>
                </a:ln>
                <a:effectLst/>
              </c:spPr>
            </c:marker>
            <c:bubble3D val="0"/>
          </c:dPt>
          <c:dPt>
            <c:idx val="39"/>
            <c:marker>
              <c:symbol val="circle"/>
              <c:size val="5"/>
              <c:spPr>
                <a:solidFill>
                  <a:schemeClr val="accent1"/>
                </a:solidFill>
                <a:ln w="9525">
                  <a:solidFill>
                    <a:schemeClr val="accent1"/>
                  </a:solidFill>
                </a:ln>
                <a:effectLst/>
              </c:spPr>
            </c:marker>
            <c:bubble3D val="0"/>
          </c:dPt>
          <c:dPt>
            <c:idx val="40"/>
            <c:marker>
              <c:symbol val="circle"/>
              <c:size val="5"/>
              <c:spPr>
                <a:solidFill>
                  <a:schemeClr val="accent1"/>
                </a:solidFill>
                <a:ln w="9525">
                  <a:solidFill>
                    <a:schemeClr val="accent1"/>
                  </a:solidFill>
                </a:ln>
                <a:effectLst/>
              </c:spPr>
            </c:marker>
            <c:bubble3D val="0"/>
          </c:dPt>
          <c:dPt>
            <c:idx val="41"/>
            <c:marker>
              <c:symbol val="circle"/>
              <c:size val="5"/>
              <c:spPr>
                <a:solidFill>
                  <a:schemeClr val="accent1"/>
                </a:solidFill>
                <a:ln w="9525">
                  <a:solidFill>
                    <a:schemeClr val="accent1"/>
                  </a:solidFill>
                </a:ln>
                <a:effectLst/>
              </c:spPr>
            </c:marker>
            <c:bubble3D val="0"/>
            <c:spPr>
              <a:ln w="28575" cap="rnd">
                <a:solidFill>
                  <a:schemeClr val="accent1"/>
                </a:solidFill>
                <a:prstDash val="sysDot"/>
                <a:round/>
              </a:ln>
              <a:effectLst/>
            </c:spPr>
          </c:dPt>
          <c:cat>
            <c:strRef>
              <c:f>ChartData!$C$35:$AR$35</c:f>
              <c:strCache>
                <c:ptCount val="42"/>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pt idx="41">
                  <c:v>2019-20</c:v>
                </c:pt>
              </c:strCache>
            </c:strRef>
          </c:cat>
          <c:val>
            <c:numRef>
              <c:f>ChartData!$C$36:$AR$36</c:f>
              <c:numCache>
                <c:formatCode>[$-F800]dddd\,\ mmmm\ dd\,\ yyyy</c:formatCode>
                <c:ptCount val="42"/>
                <c:pt idx="0">
                  <c:v>689.2</c:v>
                </c:pt>
                <c:pt idx="1">
                  <c:v>778.1</c:v>
                </c:pt>
                <c:pt idx="2">
                  <c:v>894.6</c:v>
                </c:pt>
                <c:pt idx="3">
                  <c:v>1011.5</c:v>
                </c:pt>
                <c:pt idx="4">
                  <c:v>1162.7</c:v>
                </c:pt>
                <c:pt idx="5">
                  <c:v>1252.3</c:v>
                </c:pt>
                <c:pt idx="6">
                  <c:v>1432.3</c:v>
                </c:pt>
                <c:pt idx="7">
                  <c:v>1716.1</c:v>
                </c:pt>
                <c:pt idx="8">
                  <c:v>1869</c:v>
                </c:pt>
                <c:pt idx="9">
                  <c:v>1936</c:v>
                </c:pt>
                <c:pt idx="10">
                  <c:v>2065.6</c:v>
                </c:pt>
                <c:pt idx="11">
                  <c:v>2273.5</c:v>
                </c:pt>
                <c:pt idx="12">
                  <c:v>2487.1999999999998</c:v>
                </c:pt>
                <c:pt idx="13">
                  <c:v>2803.98</c:v>
                </c:pt>
                <c:pt idx="14">
                  <c:v>3117.08</c:v>
                </c:pt>
                <c:pt idx="15">
                  <c:v>3456.63</c:v>
                </c:pt>
                <c:pt idx="16">
                  <c:v>3562.38</c:v>
                </c:pt>
                <c:pt idx="17">
                  <c:v>3839.01</c:v>
                </c:pt>
                <c:pt idx="18">
                  <c:v>3717.5</c:v>
                </c:pt>
                <c:pt idx="19">
                  <c:v>3689.1</c:v>
                </c:pt>
                <c:pt idx="20">
                  <c:v>3765.82</c:v>
                </c:pt>
                <c:pt idx="21">
                  <c:v>3995.53</c:v>
                </c:pt>
                <c:pt idx="22">
                  <c:v>4163.05</c:v>
                </c:pt>
                <c:pt idx="23">
                  <c:v>4580.7299999999996</c:v>
                </c:pt>
                <c:pt idx="24">
                  <c:v>4919.71</c:v>
                </c:pt>
                <c:pt idx="25">
                  <c:v>5585.87</c:v>
                </c:pt>
                <c:pt idx="26">
                  <c:v>5162.1400000000003</c:v>
                </c:pt>
                <c:pt idx="27">
                  <c:v>6053.3</c:v>
                </c:pt>
                <c:pt idx="28">
                  <c:v>6561.81</c:v>
                </c:pt>
                <c:pt idx="29">
                  <c:v>6666.98</c:v>
                </c:pt>
                <c:pt idx="30">
                  <c:v>7493.22</c:v>
                </c:pt>
                <c:pt idx="31">
                  <c:v>8317.9</c:v>
                </c:pt>
                <c:pt idx="32">
                  <c:v>8870.24</c:v>
                </c:pt>
                <c:pt idx="33">
                  <c:v>10072.129999999999</c:v>
                </c:pt>
                <c:pt idx="34">
                  <c:v>9791.69</c:v>
                </c:pt>
                <c:pt idx="35">
                  <c:v>9851.14</c:v>
                </c:pt>
                <c:pt idx="36">
                  <c:v>9835.48</c:v>
                </c:pt>
                <c:pt idx="37">
                  <c:v>9615.8799999999992</c:v>
                </c:pt>
                <c:pt idx="38">
                  <c:v>9501.82</c:v>
                </c:pt>
                <c:pt idx="39">
                  <c:v>10285.780000000001</c:v>
                </c:pt>
                <c:pt idx="40">
                  <c:v>9396.25</c:v>
                </c:pt>
                <c:pt idx="41">
                  <c:v>9635.82</c:v>
                </c:pt>
              </c:numCache>
            </c:numRef>
          </c:val>
          <c:smooth val="0"/>
        </c:ser>
        <c:ser>
          <c:idx val="1"/>
          <c:order val="1"/>
          <c:tx>
            <c:strRef>
              <c:f>ChartData!$B$37</c:f>
              <c:strCache>
                <c:ptCount val="1"/>
                <c:pt idx="0">
                  <c:v>Australian Government research activities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38"/>
            <c:marker>
              <c:symbol val="circle"/>
              <c:size val="5"/>
              <c:spPr>
                <a:solidFill>
                  <a:schemeClr val="accent2"/>
                </a:solidFill>
                <a:ln w="9525">
                  <a:solidFill>
                    <a:schemeClr val="accent2"/>
                  </a:solidFill>
                </a:ln>
                <a:effectLst/>
              </c:spPr>
            </c:marker>
            <c:bubble3D val="0"/>
          </c:dPt>
          <c:dPt>
            <c:idx val="39"/>
            <c:marker>
              <c:symbol val="circle"/>
              <c:size val="5"/>
              <c:spPr>
                <a:solidFill>
                  <a:schemeClr val="accent2"/>
                </a:solidFill>
                <a:ln w="9525">
                  <a:solidFill>
                    <a:schemeClr val="accent2"/>
                  </a:solidFill>
                </a:ln>
                <a:effectLst/>
              </c:spPr>
            </c:marker>
            <c:bubble3D val="0"/>
          </c:dPt>
          <c:dPt>
            <c:idx val="40"/>
            <c:marker>
              <c:symbol val="circle"/>
              <c:size val="5"/>
              <c:spPr>
                <a:solidFill>
                  <a:schemeClr val="accent2"/>
                </a:solidFill>
                <a:ln w="9525">
                  <a:solidFill>
                    <a:schemeClr val="accent2"/>
                  </a:solidFill>
                </a:ln>
                <a:effectLst/>
              </c:spPr>
            </c:marker>
            <c:bubble3D val="0"/>
          </c:dPt>
          <c:dPt>
            <c:idx val="41"/>
            <c:marker>
              <c:symbol val="circle"/>
              <c:size val="5"/>
              <c:spPr>
                <a:solidFill>
                  <a:schemeClr val="accent2"/>
                </a:solidFill>
                <a:ln w="9525">
                  <a:solidFill>
                    <a:schemeClr val="accent2"/>
                  </a:solidFill>
                </a:ln>
                <a:effectLst/>
              </c:spPr>
            </c:marker>
            <c:bubble3D val="0"/>
            <c:spPr>
              <a:ln w="28575" cap="rnd">
                <a:solidFill>
                  <a:schemeClr val="accent2"/>
                </a:solidFill>
                <a:prstDash val="sysDot"/>
                <a:round/>
              </a:ln>
              <a:effectLst/>
            </c:spPr>
          </c:dPt>
          <c:cat>
            <c:strRef>
              <c:f>ChartData!$C$35:$AR$35</c:f>
              <c:strCache>
                <c:ptCount val="42"/>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pt idx="41">
                  <c:v>2019-20</c:v>
                </c:pt>
              </c:strCache>
            </c:strRef>
          </c:cat>
          <c:val>
            <c:numRef>
              <c:f>ChartData!$C$37:$AR$37</c:f>
              <c:numCache>
                <c:formatCode>[$-F800]dddd\,\ mmmm\ dd\,\ yyyy</c:formatCode>
                <c:ptCount val="42"/>
                <c:pt idx="0">
                  <c:v>321.10000000000002</c:v>
                </c:pt>
                <c:pt idx="1">
                  <c:v>373</c:v>
                </c:pt>
                <c:pt idx="2">
                  <c:v>430.9</c:v>
                </c:pt>
                <c:pt idx="3">
                  <c:v>515.79999999999995</c:v>
                </c:pt>
                <c:pt idx="4">
                  <c:v>582.20000000000005</c:v>
                </c:pt>
                <c:pt idx="5">
                  <c:v>599.70000000000005</c:v>
                </c:pt>
                <c:pt idx="6">
                  <c:v>625.70000000000005</c:v>
                </c:pt>
                <c:pt idx="7">
                  <c:v>671.8</c:v>
                </c:pt>
                <c:pt idx="8">
                  <c:v>733.2</c:v>
                </c:pt>
                <c:pt idx="9">
                  <c:v>729.3</c:v>
                </c:pt>
                <c:pt idx="10">
                  <c:v>758.4</c:v>
                </c:pt>
                <c:pt idx="11">
                  <c:v>815.7</c:v>
                </c:pt>
                <c:pt idx="12">
                  <c:v>869.7</c:v>
                </c:pt>
                <c:pt idx="13">
                  <c:v>918.28</c:v>
                </c:pt>
                <c:pt idx="14">
                  <c:v>940.08</c:v>
                </c:pt>
                <c:pt idx="15">
                  <c:v>971.83</c:v>
                </c:pt>
                <c:pt idx="16">
                  <c:v>937.28</c:v>
                </c:pt>
                <c:pt idx="17">
                  <c:v>922.3</c:v>
                </c:pt>
                <c:pt idx="18">
                  <c:v>980.1</c:v>
                </c:pt>
                <c:pt idx="19">
                  <c:v>936.2</c:v>
                </c:pt>
                <c:pt idx="20">
                  <c:v>940.9</c:v>
                </c:pt>
                <c:pt idx="21">
                  <c:v>1013.83</c:v>
                </c:pt>
                <c:pt idx="22">
                  <c:v>1141.1500000000001</c:v>
                </c:pt>
                <c:pt idx="23">
                  <c:v>1216.07</c:v>
                </c:pt>
                <c:pt idx="24">
                  <c:v>1270.5899999999999</c:v>
                </c:pt>
                <c:pt idx="25">
                  <c:v>1436.43</c:v>
                </c:pt>
                <c:pt idx="26">
                  <c:v>1384</c:v>
                </c:pt>
                <c:pt idx="27">
                  <c:v>1425.35</c:v>
                </c:pt>
                <c:pt idx="28">
                  <c:v>1508.46</c:v>
                </c:pt>
                <c:pt idx="29">
                  <c:v>1639.35</c:v>
                </c:pt>
                <c:pt idx="30">
                  <c:v>1618.64</c:v>
                </c:pt>
                <c:pt idx="31">
                  <c:v>1710.44</c:v>
                </c:pt>
                <c:pt idx="32">
                  <c:v>1747.26</c:v>
                </c:pt>
                <c:pt idx="33">
                  <c:v>1776.19</c:v>
                </c:pt>
                <c:pt idx="34">
                  <c:v>1838.35</c:v>
                </c:pt>
                <c:pt idx="35">
                  <c:v>1874.54</c:v>
                </c:pt>
                <c:pt idx="36">
                  <c:v>1890.29</c:v>
                </c:pt>
                <c:pt idx="37">
                  <c:v>1878.55</c:v>
                </c:pt>
                <c:pt idx="38">
                  <c:v>1926.87</c:v>
                </c:pt>
                <c:pt idx="39">
                  <c:v>2001.26</c:v>
                </c:pt>
                <c:pt idx="40">
                  <c:v>2072.58</c:v>
                </c:pt>
                <c:pt idx="41">
                  <c:v>2097.2800000000002</c:v>
                </c:pt>
              </c:numCache>
            </c:numRef>
          </c:val>
          <c:smooth val="0"/>
        </c:ser>
        <c:ser>
          <c:idx val="2"/>
          <c:order val="2"/>
          <c:tx>
            <c:strRef>
              <c:f>ChartData!$B$38</c:f>
              <c:strCache>
                <c:ptCount val="1"/>
                <c:pt idx="0">
                  <c:v>Business Enterprise sector</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Pt>
            <c:idx val="38"/>
            <c:marker>
              <c:symbol val="circle"/>
              <c:size val="5"/>
              <c:spPr>
                <a:solidFill>
                  <a:schemeClr val="accent3"/>
                </a:solidFill>
                <a:ln w="9525">
                  <a:solidFill>
                    <a:schemeClr val="accent3"/>
                  </a:solidFill>
                </a:ln>
                <a:effectLst/>
              </c:spPr>
            </c:marker>
            <c:bubble3D val="0"/>
          </c:dPt>
          <c:dPt>
            <c:idx val="39"/>
            <c:marker>
              <c:symbol val="circle"/>
              <c:size val="5"/>
              <c:spPr>
                <a:solidFill>
                  <a:schemeClr val="accent3"/>
                </a:solidFill>
                <a:ln w="9525">
                  <a:solidFill>
                    <a:schemeClr val="accent3"/>
                  </a:solidFill>
                </a:ln>
                <a:effectLst/>
              </c:spPr>
            </c:marker>
            <c:bubble3D val="0"/>
          </c:dPt>
          <c:dPt>
            <c:idx val="40"/>
            <c:marker>
              <c:symbol val="circle"/>
              <c:size val="5"/>
              <c:spPr>
                <a:solidFill>
                  <a:schemeClr val="accent3"/>
                </a:solidFill>
                <a:ln w="9525">
                  <a:solidFill>
                    <a:schemeClr val="accent3"/>
                  </a:solidFill>
                </a:ln>
                <a:effectLst/>
              </c:spPr>
            </c:marker>
            <c:bubble3D val="0"/>
          </c:dPt>
          <c:dPt>
            <c:idx val="41"/>
            <c:marker>
              <c:symbol val="circle"/>
              <c:size val="5"/>
              <c:spPr>
                <a:solidFill>
                  <a:schemeClr val="accent3"/>
                </a:solidFill>
                <a:ln w="9525">
                  <a:solidFill>
                    <a:schemeClr val="accent3"/>
                  </a:solidFill>
                </a:ln>
                <a:effectLst/>
              </c:spPr>
            </c:marker>
            <c:bubble3D val="0"/>
            <c:spPr>
              <a:ln w="28575" cap="rnd">
                <a:solidFill>
                  <a:schemeClr val="accent3"/>
                </a:solidFill>
                <a:prstDash val="sysDot"/>
                <a:round/>
              </a:ln>
              <a:effectLst/>
            </c:spPr>
          </c:dPt>
          <c:cat>
            <c:strRef>
              <c:f>ChartData!$C$35:$AR$35</c:f>
              <c:strCache>
                <c:ptCount val="42"/>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pt idx="41">
                  <c:v>2019-20</c:v>
                </c:pt>
              </c:strCache>
            </c:strRef>
          </c:cat>
          <c:val>
            <c:numRef>
              <c:f>ChartData!$C$38:$AR$38</c:f>
              <c:numCache>
                <c:formatCode>[$-F800]dddd\,\ mmmm\ dd\,\ yyyy</c:formatCode>
                <c:ptCount val="42"/>
                <c:pt idx="0">
                  <c:v>25.9</c:v>
                </c:pt>
                <c:pt idx="1">
                  <c:v>37.700000000000003</c:v>
                </c:pt>
                <c:pt idx="2">
                  <c:v>53.2</c:v>
                </c:pt>
                <c:pt idx="3">
                  <c:v>27.5</c:v>
                </c:pt>
                <c:pt idx="4">
                  <c:v>56.5</c:v>
                </c:pt>
                <c:pt idx="5">
                  <c:v>71.5</c:v>
                </c:pt>
                <c:pt idx="6">
                  <c:v>111.3</c:v>
                </c:pt>
                <c:pt idx="7">
                  <c:v>271.39999999999998</c:v>
                </c:pt>
                <c:pt idx="8">
                  <c:v>294.3</c:v>
                </c:pt>
                <c:pt idx="9">
                  <c:v>312.5</c:v>
                </c:pt>
                <c:pt idx="10">
                  <c:v>292.8</c:v>
                </c:pt>
                <c:pt idx="11">
                  <c:v>384.9</c:v>
                </c:pt>
                <c:pt idx="12">
                  <c:v>455.9</c:v>
                </c:pt>
                <c:pt idx="13">
                  <c:v>552.20000000000005</c:v>
                </c:pt>
                <c:pt idx="14">
                  <c:v>658.9</c:v>
                </c:pt>
                <c:pt idx="15">
                  <c:v>808.7</c:v>
                </c:pt>
                <c:pt idx="16">
                  <c:v>831.3</c:v>
                </c:pt>
                <c:pt idx="17">
                  <c:v>954.4</c:v>
                </c:pt>
                <c:pt idx="18">
                  <c:v>652.79999999999995</c:v>
                </c:pt>
                <c:pt idx="19">
                  <c:v>556.4</c:v>
                </c:pt>
                <c:pt idx="20">
                  <c:v>575.70000000000005</c:v>
                </c:pt>
                <c:pt idx="21">
                  <c:v>713.6</c:v>
                </c:pt>
                <c:pt idx="22">
                  <c:v>739.3</c:v>
                </c:pt>
                <c:pt idx="23">
                  <c:v>865</c:v>
                </c:pt>
                <c:pt idx="24">
                  <c:v>955.75</c:v>
                </c:pt>
                <c:pt idx="25">
                  <c:v>1071.5999999999999</c:v>
                </c:pt>
                <c:pt idx="26">
                  <c:v>1067.92</c:v>
                </c:pt>
                <c:pt idx="27">
                  <c:v>1264.02</c:v>
                </c:pt>
                <c:pt idx="28">
                  <c:v>1412.94</c:v>
                </c:pt>
                <c:pt idx="29">
                  <c:v>1677.14</c:v>
                </c:pt>
                <c:pt idx="30">
                  <c:v>2175</c:v>
                </c:pt>
                <c:pt idx="31">
                  <c:v>2229.1999999999998</c:v>
                </c:pt>
                <c:pt idx="32">
                  <c:v>2277.84</c:v>
                </c:pt>
                <c:pt idx="33">
                  <c:v>3351.01</c:v>
                </c:pt>
                <c:pt idx="34">
                  <c:v>3202.51</c:v>
                </c:pt>
                <c:pt idx="35">
                  <c:v>3007.95</c:v>
                </c:pt>
                <c:pt idx="36">
                  <c:v>2986.67</c:v>
                </c:pt>
                <c:pt idx="37">
                  <c:v>2966.39</c:v>
                </c:pt>
                <c:pt idx="38">
                  <c:v>2763.87</c:v>
                </c:pt>
                <c:pt idx="39">
                  <c:v>2674.88</c:v>
                </c:pt>
                <c:pt idx="40">
                  <c:v>2119.37</c:v>
                </c:pt>
                <c:pt idx="41">
                  <c:v>2062.91</c:v>
                </c:pt>
              </c:numCache>
            </c:numRef>
          </c:val>
          <c:smooth val="0"/>
        </c:ser>
        <c:ser>
          <c:idx val="3"/>
          <c:order val="3"/>
          <c:tx>
            <c:strRef>
              <c:f>ChartData!$B$39</c:f>
              <c:strCache>
                <c:ptCount val="1"/>
                <c:pt idx="0">
                  <c:v>Higher Education sector</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Pt>
            <c:idx val="38"/>
            <c:marker>
              <c:symbol val="circle"/>
              <c:size val="5"/>
              <c:spPr>
                <a:solidFill>
                  <a:schemeClr val="accent4"/>
                </a:solidFill>
                <a:ln w="9525">
                  <a:solidFill>
                    <a:schemeClr val="accent4"/>
                  </a:solidFill>
                </a:ln>
                <a:effectLst/>
              </c:spPr>
            </c:marker>
            <c:bubble3D val="0"/>
          </c:dPt>
          <c:dPt>
            <c:idx val="39"/>
            <c:marker>
              <c:symbol val="circle"/>
              <c:size val="5"/>
              <c:spPr>
                <a:solidFill>
                  <a:schemeClr val="accent4"/>
                </a:solidFill>
                <a:ln w="9525">
                  <a:solidFill>
                    <a:schemeClr val="accent4"/>
                  </a:solidFill>
                </a:ln>
                <a:effectLst/>
              </c:spPr>
            </c:marker>
            <c:bubble3D val="0"/>
          </c:dPt>
          <c:dPt>
            <c:idx val="40"/>
            <c:marker>
              <c:symbol val="circle"/>
              <c:size val="5"/>
              <c:spPr>
                <a:solidFill>
                  <a:schemeClr val="accent4"/>
                </a:solidFill>
                <a:ln w="9525">
                  <a:solidFill>
                    <a:schemeClr val="accent4"/>
                  </a:solidFill>
                </a:ln>
                <a:effectLst/>
              </c:spPr>
            </c:marker>
            <c:bubble3D val="0"/>
          </c:dPt>
          <c:dPt>
            <c:idx val="41"/>
            <c:marker>
              <c:symbol val="circle"/>
              <c:size val="5"/>
              <c:spPr>
                <a:solidFill>
                  <a:schemeClr val="accent4"/>
                </a:solidFill>
                <a:ln w="9525">
                  <a:solidFill>
                    <a:schemeClr val="accent4"/>
                  </a:solidFill>
                </a:ln>
                <a:effectLst/>
              </c:spPr>
            </c:marker>
            <c:bubble3D val="0"/>
            <c:spPr>
              <a:ln w="28575" cap="rnd">
                <a:solidFill>
                  <a:schemeClr val="accent4"/>
                </a:solidFill>
                <a:prstDash val="sysDot"/>
                <a:round/>
              </a:ln>
              <a:effectLst/>
            </c:spPr>
          </c:dPt>
          <c:cat>
            <c:strRef>
              <c:f>ChartData!$C$35:$AR$35</c:f>
              <c:strCache>
                <c:ptCount val="42"/>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pt idx="41">
                  <c:v>2019-20</c:v>
                </c:pt>
              </c:strCache>
            </c:strRef>
          </c:cat>
          <c:val>
            <c:numRef>
              <c:f>ChartData!$C$39:$AR$39</c:f>
              <c:numCache>
                <c:formatCode>[$-F800]dddd\,\ mmmm\ dd\,\ yyyy</c:formatCode>
                <c:ptCount val="42"/>
                <c:pt idx="0">
                  <c:v>300</c:v>
                </c:pt>
                <c:pt idx="1">
                  <c:v>312.39999999999998</c:v>
                </c:pt>
                <c:pt idx="2">
                  <c:v>354.6</c:v>
                </c:pt>
                <c:pt idx="3">
                  <c:v>400.8</c:v>
                </c:pt>
                <c:pt idx="4">
                  <c:v>444.3</c:v>
                </c:pt>
                <c:pt idx="5">
                  <c:v>480.3</c:v>
                </c:pt>
                <c:pt idx="6">
                  <c:v>582.70000000000005</c:v>
                </c:pt>
                <c:pt idx="7">
                  <c:v>651.29999999999995</c:v>
                </c:pt>
                <c:pt idx="8">
                  <c:v>696.1</c:v>
                </c:pt>
                <c:pt idx="9">
                  <c:v>756</c:v>
                </c:pt>
                <c:pt idx="10">
                  <c:v>848.5</c:v>
                </c:pt>
                <c:pt idx="11">
                  <c:v>875.4</c:v>
                </c:pt>
                <c:pt idx="12">
                  <c:v>938.5</c:v>
                </c:pt>
                <c:pt idx="13">
                  <c:v>1058.3</c:v>
                </c:pt>
                <c:pt idx="14">
                  <c:v>1202.0999999999999</c:v>
                </c:pt>
                <c:pt idx="15">
                  <c:v>1299.4000000000001</c:v>
                </c:pt>
                <c:pt idx="16">
                  <c:v>1380.8</c:v>
                </c:pt>
                <c:pt idx="17">
                  <c:v>1505.3</c:v>
                </c:pt>
                <c:pt idx="18">
                  <c:v>1613.2</c:v>
                </c:pt>
                <c:pt idx="19">
                  <c:v>1677.9</c:v>
                </c:pt>
                <c:pt idx="20">
                  <c:v>1739.7</c:v>
                </c:pt>
                <c:pt idx="21">
                  <c:v>1800.08</c:v>
                </c:pt>
                <c:pt idx="22">
                  <c:v>1793.64</c:v>
                </c:pt>
                <c:pt idx="23">
                  <c:v>1870.74</c:v>
                </c:pt>
                <c:pt idx="24">
                  <c:v>1971.44</c:v>
                </c:pt>
                <c:pt idx="25">
                  <c:v>2164.7399999999998</c:v>
                </c:pt>
                <c:pt idx="26">
                  <c:v>1792.34</c:v>
                </c:pt>
                <c:pt idx="27">
                  <c:v>2080.8200000000002</c:v>
                </c:pt>
                <c:pt idx="28">
                  <c:v>1973.55</c:v>
                </c:pt>
                <c:pt idx="29">
                  <c:v>1966.61</c:v>
                </c:pt>
                <c:pt idx="30">
                  <c:v>1998.48</c:v>
                </c:pt>
                <c:pt idx="31">
                  <c:v>2354.9699999999998</c:v>
                </c:pt>
                <c:pt idx="32">
                  <c:v>2594.8000000000002</c:v>
                </c:pt>
                <c:pt idx="33">
                  <c:v>2747.78</c:v>
                </c:pt>
                <c:pt idx="34">
                  <c:v>2772.35</c:v>
                </c:pt>
                <c:pt idx="35">
                  <c:v>2843.94</c:v>
                </c:pt>
                <c:pt idx="36">
                  <c:v>2839.69</c:v>
                </c:pt>
                <c:pt idx="37">
                  <c:v>2875.55</c:v>
                </c:pt>
                <c:pt idx="38">
                  <c:v>2750.84</c:v>
                </c:pt>
                <c:pt idx="39">
                  <c:v>2935.36</c:v>
                </c:pt>
                <c:pt idx="40">
                  <c:v>2924.75</c:v>
                </c:pt>
                <c:pt idx="41">
                  <c:v>2967.13</c:v>
                </c:pt>
              </c:numCache>
            </c:numRef>
          </c:val>
          <c:smooth val="0"/>
        </c:ser>
        <c:ser>
          <c:idx val="4"/>
          <c:order val="4"/>
          <c:tx>
            <c:strRef>
              <c:f>ChartData!$B$40</c:f>
              <c:strCache>
                <c:ptCount val="1"/>
                <c:pt idx="0">
                  <c:v>Multisector</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Pt>
            <c:idx val="38"/>
            <c:marker>
              <c:symbol val="circle"/>
              <c:size val="5"/>
              <c:spPr>
                <a:solidFill>
                  <a:schemeClr val="accent5"/>
                </a:solidFill>
                <a:ln w="9525">
                  <a:solidFill>
                    <a:schemeClr val="accent5"/>
                  </a:solidFill>
                </a:ln>
                <a:effectLst/>
              </c:spPr>
            </c:marker>
            <c:bubble3D val="0"/>
          </c:dPt>
          <c:dPt>
            <c:idx val="39"/>
            <c:marker>
              <c:symbol val="circle"/>
              <c:size val="5"/>
              <c:spPr>
                <a:solidFill>
                  <a:schemeClr val="accent5"/>
                </a:solidFill>
                <a:ln w="9525">
                  <a:solidFill>
                    <a:schemeClr val="accent5"/>
                  </a:solidFill>
                </a:ln>
                <a:effectLst/>
              </c:spPr>
            </c:marker>
            <c:bubble3D val="0"/>
          </c:dPt>
          <c:dPt>
            <c:idx val="40"/>
            <c:marker>
              <c:symbol val="circle"/>
              <c:size val="5"/>
              <c:spPr>
                <a:solidFill>
                  <a:schemeClr val="accent5"/>
                </a:solidFill>
                <a:ln w="9525">
                  <a:solidFill>
                    <a:schemeClr val="accent5"/>
                  </a:solidFill>
                </a:ln>
                <a:effectLst/>
              </c:spPr>
            </c:marker>
            <c:bubble3D val="0"/>
          </c:dPt>
          <c:dPt>
            <c:idx val="41"/>
            <c:marker>
              <c:symbol val="circle"/>
              <c:size val="5"/>
              <c:spPr>
                <a:solidFill>
                  <a:schemeClr val="accent5"/>
                </a:solidFill>
                <a:ln w="9525">
                  <a:solidFill>
                    <a:schemeClr val="accent5"/>
                  </a:solidFill>
                </a:ln>
                <a:effectLst/>
              </c:spPr>
            </c:marker>
            <c:bubble3D val="0"/>
            <c:spPr>
              <a:ln w="28575" cap="rnd">
                <a:solidFill>
                  <a:schemeClr val="accent5"/>
                </a:solidFill>
                <a:prstDash val="sysDot"/>
                <a:round/>
              </a:ln>
              <a:effectLst/>
            </c:spPr>
          </c:dPt>
          <c:cat>
            <c:strRef>
              <c:f>ChartData!$C$35:$AR$35</c:f>
              <c:strCache>
                <c:ptCount val="42"/>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pt idx="41">
                  <c:v>2019-20</c:v>
                </c:pt>
              </c:strCache>
            </c:strRef>
          </c:cat>
          <c:val>
            <c:numRef>
              <c:f>ChartData!$C$40:$AR$40</c:f>
              <c:numCache>
                <c:formatCode>[$-F800]dddd\,\ mmmm\ dd\,\ yyyy</c:formatCode>
                <c:ptCount val="42"/>
                <c:pt idx="0">
                  <c:v>42.2</c:v>
                </c:pt>
                <c:pt idx="1">
                  <c:v>55</c:v>
                </c:pt>
                <c:pt idx="2">
                  <c:v>55.9</c:v>
                </c:pt>
                <c:pt idx="3">
                  <c:v>67.400000000000006</c:v>
                </c:pt>
                <c:pt idx="4">
                  <c:v>79.7</c:v>
                </c:pt>
                <c:pt idx="5">
                  <c:v>100.8</c:v>
                </c:pt>
                <c:pt idx="6">
                  <c:v>112.6</c:v>
                </c:pt>
                <c:pt idx="7">
                  <c:v>121.6</c:v>
                </c:pt>
                <c:pt idx="8">
                  <c:v>145.4</c:v>
                </c:pt>
                <c:pt idx="9">
                  <c:v>138.19999999999999</c:v>
                </c:pt>
                <c:pt idx="10">
                  <c:v>165.9</c:v>
                </c:pt>
                <c:pt idx="11">
                  <c:v>197.5</c:v>
                </c:pt>
                <c:pt idx="12">
                  <c:v>223.1</c:v>
                </c:pt>
                <c:pt idx="13">
                  <c:v>275.2</c:v>
                </c:pt>
                <c:pt idx="14">
                  <c:v>316</c:v>
                </c:pt>
                <c:pt idx="15">
                  <c:v>376.7</c:v>
                </c:pt>
                <c:pt idx="16">
                  <c:v>413</c:v>
                </c:pt>
                <c:pt idx="17">
                  <c:v>457.01</c:v>
                </c:pt>
                <c:pt idx="18">
                  <c:v>471.4</c:v>
                </c:pt>
                <c:pt idx="19">
                  <c:v>518.6</c:v>
                </c:pt>
                <c:pt idx="20">
                  <c:v>508.32</c:v>
                </c:pt>
                <c:pt idx="21">
                  <c:v>465.83</c:v>
                </c:pt>
                <c:pt idx="22">
                  <c:v>487.27</c:v>
                </c:pt>
                <c:pt idx="23">
                  <c:v>626.62</c:v>
                </c:pt>
                <c:pt idx="24">
                  <c:v>720.24</c:v>
                </c:pt>
                <c:pt idx="25">
                  <c:v>912.8</c:v>
                </c:pt>
                <c:pt idx="26">
                  <c:v>917.89</c:v>
                </c:pt>
                <c:pt idx="27">
                  <c:v>1283.1099999999999</c:v>
                </c:pt>
                <c:pt idx="28">
                  <c:v>1666.86</c:v>
                </c:pt>
                <c:pt idx="29">
                  <c:v>1383.88</c:v>
                </c:pt>
                <c:pt idx="30">
                  <c:v>1700.64</c:v>
                </c:pt>
                <c:pt idx="31">
                  <c:v>2020.58</c:v>
                </c:pt>
                <c:pt idx="32">
                  <c:v>2249.89</c:v>
                </c:pt>
                <c:pt idx="33">
                  <c:v>2195.2800000000002</c:v>
                </c:pt>
                <c:pt idx="34">
                  <c:v>1974.3</c:v>
                </c:pt>
                <c:pt idx="35">
                  <c:v>2123.71</c:v>
                </c:pt>
                <c:pt idx="36">
                  <c:v>2117.7800000000002</c:v>
                </c:pt>
                <c:pt idx="37">
                  <c:v>1893.88</c:v>
                </c:pt>
                <c:pt idx="38">
                  <c:v>2059.8200000000002</c:v>
                </c:pt>
                <c:pt idx="39">
                  <c:v>2667.21</c:v>
                </c:pt>
                <c:pt idx="40">
                  <c:v>2255.75</c:v>
                </c:pt>
                <c:pt idx="41">
                  <c:v>2486.38</c:v>
                </c:pt>
              </c:numCache>
            </c:numRef>
          </c:val>
          <c:smooth val="0"/>
        </c:ser>
        <c:dLbls>
          <c:showLegendKey val="0"/>
          <c:showVal val="0"/>
          <c:showCatName val="0"/>
          <c:showSerName val="0"/>
          <c:showPercent val="0"/>
          <c:showBubbleSize val="0"/>
        </c:dLbls>
        <c:marker val="1"/>
        <c:smooth val="0"/>
        <c:axId val="1002314304"/>
        <c:axId val="1002318224"/>
      </c:lineChart>
      <c:catAx>
        <c:axId val="100231430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US" b="1" baseline="0">
                    <a:solidFill>
                      <a:schemeClr val="bg2">
                        <a:lumMod val="25000"/>
                      </a:schemeClr>
                    </a:solidFill>
                  </a:rPr>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1002318224"/>
        <c:crosses val="autoZero"/>
        <c:auto val="1"/>
        <c:lblAlgn val="ctr"/>
        <c:lblOffset val="100"/>
        <c:noMultiLvlLbl val="0"/>
      </c:catAx>
      <c:valAx>
        <c:axId val="10023182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US" b="1" baseline="0">
                    <a:solidFill>
                      <a:schemeClr val="bg2">
                        <a:lumMod val="25000"/>
                      </a:schemeClr>
                    </a:solidFill>
                  </a:rPr>
                  <a:t>$million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1002314304"/>
        <c:crosses val="autoZero"/>
        <c:crossBetween val="between"/>
      </c:valAx>
      <c:spPr>
        <a:noFill/>
        <a:ln>
          <a:noFill/>
        </a:ln>
        <a:effectLst/>
      </c:spPr>
    </c:plotArea>
    <c:legend>
      <c:legendPos val="b"/>
      <c:layout>
        <c:manualLayout>
          <c:xMode val="edge"/>
          <c:yMode val="edge"/>
          <c:x val="0.68956619918972772"/>
          <c:y val="0.41629976766499355"/>
          <c:w val="0.28430830320623629"/>
          <c:h val="0.35006478419804782"/>
        </c:manualLayout>
      </c:layout>
      <c:overlay val="0"/>
      <c:spPr>
        <a:noFill/>
        <a:ln>
          <a:noFill/>
        </a:ln>
        <a:effectLst/>
      </c:spPr>
      <c:txPr>
        <a:bodyPr rot="0" spcFirstLastPara="1" vertOverflow="ellipsis" vert="horz" wrap="square" anchor="ctr" anchorCtr="0"/>
        <a:lstStyle/>
        <a:p>
          <a:pPr>
            <a:defRPr sz="10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legend>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078144318225826E-2"/>
          <c:y val="2.6590384661131866E-2"/>
          <c:w val="0.62207293039920586"/>
          <c:h val="0.71759545162594862"/>
        </c:manualLayout>
      </c:layout>
      <c:lineChart>
        <c:grouping val="standard"/>
        <c:varyColors val="0"/>
        <c:ser>
          <c:idx val="0"/>
          <c:order val="0"/>
          <c:tx>
            <c:strRef>
              <c:f>ChartData!$B$70</c:f>
              <c:strCache>
                <c:ptCount val="1"/>
                <c:pt idx="0">
                  <c:v>Australian Government research activities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39"/>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dPt>
          <c:dPt>
            <c:idx val="40"/>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dPt>
          <c:dPt>
            <c:idx val="41"/>
            <c:marker>
              <c:symbol val="circle"/>
              <c:size val="5"/>
              <c:spPr>
                <a:solidFill>
                  <a:schemeClr val="accent1"/>
                </a:solidFill>
                <a:ln w="9525">
                  <a:solidFill>
                    <a:schemeClr val="accent1"/>
                  </a:solidFill>
                </a:ln>
                <a:effectLst/>
              </c:spPr>
            </c:marker>
            <c:bubble3D val="0"/>
            <c:spPr>
              <a:ln w="28575" cap="rnd">
                <a:solidFill>
                  <a:schemeClr val="accent1"/>
                </a:solidFill>
                <a:prstDash val="sysDot"/>
                <a:round/>
              </a:ln>
              <a:effectLst/>
            </c:spPr>
          </c:dPt>
          <c:cat>
            <c:strRef>
              <c:f>ChartData!$C$69:$AR$69</c:f>
              <c:strCache>
                <c:ptCount val="42"/>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pt idx="41">
                  <c:v>2019-20</c:v>
                </c:pt>
              </c:strCache>
            </c:strRef>
          </c:cat>
          <c:val>
            <c:numRef>
              <c:f>ChartData!$C$70:$AR$70</c:f>
              <c:numCache>
                <c:formatCode>0.00%</c:formatCode>
                <c:ptCount val="42"/>
                <c:pt idx="0">
                  <c:v>0.4659024956471271</c:v>
                </c:pt>
                <c:pt idx="1">
                  <c:v>0.47937283125562263</c:v>
                </c:pt>
                <c:pt idx="2">
                  <c:v>0.48166778448468583</c:v>
                </c:pt>
                <c:pt idx="3">
                  <c:v>0.50993573900148292</c:v>
                </c:pt>
                <c:pt idx="4">
                  <c:v>0.50073105702244769</c:v>
                </c:pt>
                <c:pt idx="5">
                  <c:v>0.4788788628922781</c:v>
                </c:pt>
                <c:pt idx="6">
                  <c:v>0.43684982196467231</c:v>
                </c:pt>
                <c:pt idx="7">
                  <c:v>0.39146902861138616</c:v>
                </c:pt>
                <c:pt idx="8">
                  <c:v>0.39229534510433389</c:v>
                </c:pt>
                <c:pt idx="9">
                  <c:v>0.3767045454545454</c:v>
                </c:pt>
                <c:pt idx="10">
                  <c:v>0.36715724244771503</c:v>
                </c:pt>
                <c:pt idx="11">
                  <c:v>0.35878601275566296</c:v>
                </c:pt>
                <c:pt idx="12">
                  <c:v>0.34967031199742682</c:v>
                </c:pt>
                <c:pt idx="13">
                  <c:v>0.32749043768221908</c:v>
                </c:pt>
                <c:pt idx="14">
                  <c:v>0.30158972550904234</c:v>
                </c:pt>
                <c:pt idx="15">
                  <c:v>0.28114914303766564</c:v>
                </c:pt>
                <c:pt idx="16">
                  <c:v>0.26310520968981144</c:v>
                </c:pt>
                <c:pt idx="17">
                  <c:v>0.24024404189305956</c:v>
                </c:pt>
                <c:pt idx="18">
                  <c:v>0.26364492266308004</c:v>
                </c:pt>
                <c:pt idx="19">
                  <c:v>0.25377463337941503</c:v>
                </c:pt>
                <c:pt idx="20">
                  <c:v>0.24985262173975392</c:v>
                </c:pt>
                <c:pt idx="21">
                  <c:v>0.25374067833770331</c:v>
                </c:pt>
                <c:pt idx="22">
                  <c:v>0.2741124664729308</c:v>
                </c:pt>
                <c:pt idx="23">
                  <c:v>0.26547499317248408</c:v>
                </c:pt>
                <c:pt idx="24">
                  <c:v>0.25826416677652886</c:v>
                </c:pt>
                <c:pt idx="25">
                  <c:v>0.25715419603343731</c:v>
                </c:pt>
                <c:pt idx="26">
                  <c:v>0.26810512884739646</c:v>
                </c:pt>
                <c:pt idx="27">
                  <c:v>0.23546633822643862</c:v>
                </c:pt>
                <c:pt idx="28">
                  <c:v>0.22988513604682675</c:v>
                </c:pt>
                <c:pt idx="29">
                  <c:v>0.2458907341174586</c:v>
                </c:pt>
                <c:pt idx="30">
                  <c:v>0.2160133171983821</c:v>
                </c:pt>
                <c:pt idx="31">
                  <c:v>0.20563391170439138</c:v>
                </c:pt>
                <c:pt idx="32">
                  <c:v>0.19698022922123923</c:v>
                </c:pt>
                <c:pt idx="33">
                  <c:v>0.17634689471783668</c:v>
                </c:pt>
                <c:pt idx="34">
                  <c:v>0.18774543279614725</c:v>
                </c:pt>
                <c:pt idx="35">
                  <c:v>0.19028666421730875</c:v>
                </c:pt>
                <c:pt idx="36">
                  <c:v>0.19219067089853639</c:v>
                </c:pt>
                <c:pt idx="37">
                  <c:v>0.19535926535285633</c:v>
                </c:pt>
                <c:pt idx="38">
                  <c:v>0.20278925511021123</c:v>
                </c:pt>
                <c:pt idx="39">
                  <c:v>0.19456545451052895</c:v>
                </c:pt>
                <c:pt idx="40">
                  <c:v>0.2205754062957441</c:v>
                </c:pt>
                <c:pt idx="41">
                  <c:v>0.2176542281547959</c:v>
                </c:pt>
              </c:numCache>
            </c:numRef>
          </c:val>
          <c:smooth val="0"/>
        </c:ser>
        <c:ser>
          <c:idx val="1"/>
          <c:order val="1"/>
          <c:tx>
            <c:strRef>
              <c:f>ChartData!$B$71</c:f>
              <c:strCache>
                <c:ptCount val="1"/>
                <c:pt idx="0">
                  <c:v>Business Enterprise sector</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39"/>
            <c:marker>
              <c:symbol val="circle"/>
              <c:size val="5"/>
              <c:spPr>
                <a:solidFill>
                  <a:schemeClr val="accent2"/>
                </a:solidFill>
                <a:ln w="9525">
                  <a:solidFill>
                    <a:schemeClr val="accent2"/>
                  </a:solidFill>
                </a:ln>
                <a:effectLst/>
              </c:spPr>
            </c:marker>
            <c:bubble3D val="0"/>
            <c:spPr>
              <a:ln w="28575" cap="rnd">
                <a:solidFill>
                  <a:schemeClr val="accent2"/>
                </a:solidFill>
                <a:round/>
              </a:ln>
              <a:effectLst/>
            </c:spPr>
          </c:dPt>
          <c:dPt>
            <c:idx val="40"/>
            <c:marker>
              <c:symbol val="circle"/>
              <c:size val="5"/>
              <c:spPr>
                <a:solidFill>
                  <a:schemeClr val="accent2"/>
                </a:solidFill>
                <a:ln w="9525">
                  <a:solidFill>
                    <a:schemeClr val="accent2"/>
                  </a:solidFill>
                </a:ln>
                <a:effectLst/>
              </c:spPr>
            </c:marker>
            <c:bubble3D val="0"/>
            <c:spPr>
              <a:ln w="28575" cap="rnd">
                <a:solidFill>
                  <a:schemeClr val="accent2"/>
                </a:solidFill>
                <a:round/>
              </a:ln>
              <a:effectLst/>
            </c:spPr>
          </c:dPt>
          <c:dPt>
            <c:idx val="41"/>
            <c:marker>
              <c:symbol val="circle"/>
              <c:size val="5"/>
              <c:spPr>
                <a:solidFill>
                  <a:schemeClr val="accent2"/>
                </a:solidFill>
                <a:ln w="9525">
                  <a:solidFill>
                    <a:schemeClr val="accent2"/>
                  </a:solidFill>
                </a:ln>
                <a:effectLst/>
              </c:spPr>
            </c:marker>
            <c:bubble3D val="0"/>
            <c:spPr>
              <a:ln w="28575" cap="rnd">
                <a:solidFill>
                  <a:schemeClr val="accent2"/>
                </a:solidFill>
                <a:prstDash val="sysDot"/>
                <a:round/>
              </a:ln>
              <a:effectLst/>
            </c:spPr>
          </c:dPt>
          <c:cat>
            <c:strRef>
              <c:f>ChartData!$C$69:$AR$69</c:f>
              <c:strCache>
                <c:ptCount val="42"/>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pt idx="41">
                  <c:v>2019-20</c:v>
                </c:pt>
              </c:strCache>
            </c:strRef>
          </c:cat>
          <c:val>
            <c:numRef>
              <c:f>ChartData!$C$71:$AR$71</c:f>
              <c:numCache>
                <c:formatCode>0.00%</c:formatCode>
                <c:ptCount val="42"/>
                <c:pt idx="0">
                  <c:v>3.757980266976204E-2</c:v>
                </c:pt>
                <c:pt idx="1">
                  <c:v>4.8451355866855166E-2</c:v>
                </c:pt>
                <c:pt idx="2">
                  <c:v>5.9467918622848191E-2</c:v>
                </c:pt>
                <c:pt idx="3">
                  <c:v>2.7187345526445868E-2</c:v>
                </c:pt>
                <c:pt idx="4">
                  <c:v>4.8593790315644619E-2</c:v>
                </c:pt>
                <c:pt idx="5">
                  <c:v>5.7094945300646814E-2</c:v>
                </c:pt>
                <c:pt idx="6">
                  <c:v>7.7707184249109842E-2</c:v>
                </c:pt>
                <c:pt idx="7">
                  <c:v>0.15814929199930072</c:v>
                </c:pt>
                <c:pt idx="8">
                  <c:v>0.15746388443017656</c:v>
                </c:pt>
                <c:pt idx="9">
                  <c:v>0.1614152892561983</c:v>
                </c:pt>
                <c:pt idx="10">
                  <c:v>0.14175058094500392</c:v>
                </c:pt>
                <c:pt idx="11">
                  <c:v>0.16929843853089946</c:v>
                </c:pt>
                <c:pt idx="12">
                  <c:v>0.18329848825989065</c:v>
                </c:pt>
                <c:pt idx="13">
                  <c:v>0.19693470876166883</c:v>
                </c:pt>
                <c:pt idx="14">
                  <c:v>0.21138379874234822</c:v>
                </c:pt>
                <c:pt idx="15">
                  <c:v>0.2339563296947198</c:v>
                </c:pt>
                <c:pt idx="16">
                  <c:v>0.23335516330229697</c:v>
                </c:pt>
                <c:pt idx="17">
                  <c:v>0.24860556606606965</c:v>
                </c:pt>
                <c:pt idx="18">
                  <c:v>0.17560188298587762</c:v>
                </c:pt>
                <c:pt idx="19">
                  <c:v>0.15082269388197667</c:v>
                </c:pt>
                <c:pt idx="20">
                  <c:v>0.15287507103366602</c:v>
                </c:pt>
                <c:pt idx="21">
                  <c:v>0.17859949563662614</c:v>
                </c:pt>
                <c:pt idx="22">
                  <c:v>0.17758597414302096</c:v>
                </c:pt>
                <c:pt idx="23">
                  <c:v>0.18883457196441875</c:v>
                </c:pt>
                <c:pt idx="24">
                  <c:v>0.19426939805465146</c:v>
                </c:pt>
                <c:pt idx="25">
                  <c:v>0.1918411357397117</c:v>
                </c:pt>
                <c:pt idx="26">
                  <c:v>0.20687554235720912</c:v>
                </c:pt>
                <c:pt idx="27">
                  <c:v>0.20881511116526785</c:v>
                </c:pt>
                <c:pt idx="28">
                  <c:v>0.21532726103140135</c:v>
                </c:pt>
                <c:pt idx="29">
                  <c:v>0.25155960790692566</c:v>
                </c:pt>
                <c:pt idx="30">
                  <c:v>0.29026211069838753</c:v>
                </c:pt>
                <c:pt idx="31">
                  <c:v>0.26800026551454253</c:v>
                </c:pt>
                <c:pt idx="32">
                  <c:v>0.25679562513444582</c:v>
                </c:pt>
                <c:pt idx="33">
                  <c:v>0.33270149556668932</c:v>
                </c:pt>
                <c:pt idx="34">
                  <c:v>0.32706360105643401</c:v>
                </c:pt>
                <c:pt idx="35">
                  <c:v>0.3053403883792577</c:v>
                </c:pt>
                <c:pt idx="36">
                  <c:v>0.30366243332318166</c:v>
                </c:pt>
                <c:pt idx="37">
                  <c:v>0.30848897228332828</c:v>
                </c:pt>
                <c:pt idx="38">
                  <c:v>0.29087767028992895</c:v>
                </c:pt>
                <c:pt idx="39">
                  <c:v>0.2600565198173424</c:v>
                </c:pt>
                <c:pt idx="40">
                  <c:v>0.22555452189293734</c:v>
                </c:pt>
                <c:pt idx="41">
                  <c:v>0.21408784947226575</c:v>
                </c:pt>
              </c:numCache>
            </c:numRef>
          </c:val>
          <c:smooth val="0"/>
        </c:ser>
        <c:ser>
          <c:idx val="2"/>
          <c:order val="2"/>
          <c:tx>
            <c:strRef>
              <c:f>ChartData!$B$72</c:f>
              <c:strCache>
                <c:ptCount val="1"/>
                <c:pt idx="0">
                  <c:v>Higher Education sector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Pt>
            <c:idx val="39"/>
            <c:marker>
              <c:symbol val="circle"/>
              <c:size val="5"/>
              <c:spPr>
                <a:solidFill>
                  <a:schemeClr val="accent3"/>
                </a:solidFill>
                <a:ln w="9525">
                  <a:solidFill>
                    <a:schemeClr val="accent3"/>
                  </a:solidFill>
                </a:ln>
                <a:effectLst/>
              </c:spPr>
            </c:marker>
            <c:bubble3D val="0"/>
            <c:spPr>
              <a:ln w="28575" cap="rnd">
                <a:solidFill>
                  <a:schemeClr val="accent3"/>
                </a:solidFill>
                <a:round/>
              </a:ln>
              <a:effectLst/>
            </c:spPr>
          </c:dPt>
          <c:dPt>
            <c:idx val="40"/>
            <c:marker>
              <c:symbol val="circle"/>
              <c:size val="5"/>
              <c:spPr>
                <a:solidFill>
                  <a:schemeClr val="accent3"/>
                </a:solidFill>
                <a:ln w="9525">
                  <a:solidFill>
                    <a:schemeClr val="accent3"/>
                  </a:solidFill>
                </a:ln>
                <a:effectLst/>
              </c:spPr>
            </c:marker>
            <c:bubble3D val="0"/>
            <c:spPr>
              <a:ln w="28575" cap="rnd">
                <a:solidFill>
                  <a:schemeClr val="accent3"/>
                </a:solidFill>
                <a:round/>
              </a:ln>
              <a:effectLst/>
            </c:spPr>
          </c:dPt>
          <c:dPt>
            <c:idx val="41"/>
            <c:marker>
              <c:symbol val="circle"/>
              <c:size val="5"/>
              <c:spPr>
                <a:solidFill>
                  <a:schemeClr val="accent3"/>
                </a:solidFill>
                <a:ln w="9525">
                  <a:solidFill>
                    <a:schemeClr val="accent3"/>
                  </a:solidFill>
                </a:ln>
                <a:effectLst/>
              </c:spPr>
            </c:marker>
            <c:bubble3D val="0"/>
            <c:spPr>
              <a:ln w="28575" cap="rnd">
                <a:solidFill>
                  <a:schemeClr val="accent3"/>
                </a:solidFill>
                <a:prstDash val="sysDot"/>
                <a:round/>
              </a:ln>
              <a:effectLst/>
            </c:spPr>
          </c:dPt>
          <c:cat>
            <c:strRef>
              <c:f>ChartData!$C$69:$AR$69</c:f>
              <c:strCache>
                <c:ptCount val="42"/>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pt idx="41">
                  <c:v>2019-20</c:v>
                </c:pt>
              </c:strCache>
            </c:strRef>
          </c:cat>
          <c:val>
            <c:numRef>
              <c:f>ChartData!$C$72:$AR$72</c:f>
              <c:numCache>
                <c:formatCode>0.00%</c:formatCode>
                <c:ptCount val="42"/>
                <c:pt idx="0">
                  <c:v>0.43528728961114332</c:v>
                </c:pt>
                <c:pt idx="1">
                  <c:v>0.40149081094974937</c:v>
                </c:pt>
                <c:pt idx="2">
                  <c:v>0.39637826961770617</c:v>
                </c:pt>
                <c:pt idx="3">
                  <c:v>0.39624320316361838</c:v>
                </c:pt>
                <c:pt idx="4">
                  <c:v>0.38212780596886553</c:v>
                </c:pt>
                <c:pt idx="5">
                  <c:v>0.38353429689371554</c:v>
                </c:pt>
                <c:pt idx="6">
                  <c:v>0.40682817845423447</c:v>
                </c:pt>
                <c:pt idx="7">
                  <c:v>0.37952333780082737</c:v>
                </c:pt>
                <c:pt idx="8">
                  <c:v>0.3724451578384162</c:v>
                </c:pt>
                <c:pt idx="9">
                  <c:v>0.39049586776859502</c:v>
                </c:pt>
                <c:pt idx="10">
                  <c:v>0.41077652982184371</c:v>
                </c:pt>
                <c:pt idx="11">
                  <c:v>0.38504508467121168</c:v>
                </c:pt>
                <c:pt idx="12">
                  <c:v>0.37733193953039562</c:v>
                </c:pt>
                <c:pt idx="13">
                  <c:v>0.37742847207981539</c:v>
                </c:pt>
                <c:pt idx="14">
                  <c:v>0.38564951353494731</c:v>
                </c:pt>
                <c:pt idx="15">
                  <c:v>0.37591548757922461</c:v>
                </c:pt>
                <c:pt idx="16">
                  <c:v>0.38760592985421827</c:v>
                </c:pt>
                <c:pt idx="17">
                  <c:v>0.39210599182654504</c:v>
                </c:pt>
                <c:pt idx="18">
                  <c:v>0.43394754539340957</c:v>
                </c:pt>
                <c:pt idx="19">
                  <c:v>0.45482638041798817</c:v>
                </c:pt>
                <c:pt idx="20">
                  <c:v>0.4619710979282069</c:v>
                </c:pt>
                <c:pt idx="21">
                  <c:v>0.45052198305507263</c:v>
                </c:pt>
                <c:pt idx="22">
                  <c:v>0.43084812255618121</c:v>
                </c:pt>
                <c:pt idx="23">
                  <c:v>0.40839438438728853</c:v>
                </c:pt>
                <c:pt idx="24">
                  <c:v>0.40072303940262238</c:v>
                </c:pt>
                <c:pt idx="25">
                  <c:v>0.38753807064101559</c:v>
                </c:pt>
                <c:pt idx="26">
                  <c:v>0.34720791371152171</c:v>
                </c:pt>
                <c:pt idx="27">
                  <c:v>0.34374939245455693</c:v>
                </c:pt>
                <c:pt idx="28">
                  <c:v>0.30076241200749149</c:v>
                </c:pt>
                <c:pt idx="29">
                  <c:v>0.2949780639961308</c:v>
                </c:pt>
                <c:pt idx="30">
                  <c:v>0.26670441613185852</c:v>
                </c:pt>
                <c:pt idx="31">
                  <c:v>0.2831207847115772</c:v>
                </c:pt>
                <c:pt idx="32">
                  <c:v>0.2925285410164381</c:v>
                </c:pt>
                <c:pt idx="33">
                  <c:v>0.27280997325581013</c:v>
                </c:pt>
                <c:pt idx="34">
                  <c:v>0.28313246536988701</c:v>
                </c:pt>
                <c:pt idx="35">
                  <c:v>0.28869191908410813</c:v>
                </c:pt>
                <c:pt idx="36">
                  <c:v>0.28871941122963124</c:v>
                </c:pt>
                <c:pt idx="37">
                  <c:v>0.29904196067655553</c:v>
                </c:pt>
                <c:pt idx="38">
                  <c:v>0.28950658314417466</c:v>
                </c:pt>
                <c:pt idx="39">
                  <c:v>0.2853802591957969</c:v>
                </c:pt>
                <c:pt idx="40">
                  <c:v>0.31126841126554711</c:v>
                </c:pt>
                <c:pt idx="41">
                  <c:v>0.30792704049685732</c:v>
                </c:pt>
              </c:numCache>
            </c:numRef>
          </c:val>
          <c:smooth val="0"/>
        </c:ser>
        <c:ser>
          <c:idx val="3"/>
          <c:order val="3"/>
          <c:tx>
            <c:strRef>
              <c:f>ChartData!$B$73</c:f>
              <c:strCache>
                <c:ptCount val="1"/>
                <c:pt idx="0">
                  <c:v>Multisector</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Pt>
            <c:idx val="39"/>
            <c:marker>
              <c:symbol val="circle"/>
              <c:size val="5"/>
              <c:spPr>
                <a:solidFill>
                  <a:schemeClr val="accent4"/>
                </a:solidFill>
                <a:ln w="9525">
                  <a:solidFill>
                    <a:schemeClr val="accent4"/>
                  </a:solidFill>
                </a:ln>
                <a:effectLst/>
              </c:spPr>
            </c:marker>
            <c:bubble3D val="0"/>
            <c:spPr>
              <a:ln w="28575" cap="rnd">
                <a:solidFill>
                  <a:schemeClr val="accent4"/>
                </a:solidFill>
                <a:round/>
              </a:ln>
              <a:effectLst/>
            </c:spPr>
          </c:dPt>
          <c:dPt>
            <c:idx val="40"/>
            <c:marker>
              <c:symbol val="circle"/>
              <c:size val="5"/>
              <c:spPr>
                <a:solidFill>
                  <a:schemeClr val="accent4"/>
                </a:solidFill>
                <a:ln w="9525">
                  <a:solidFill>
                    <a:schemeClr val="accent4"/>
                  </a:solidFill>
                </a:ln>
                <a:effectLst/>
              </c:spPr>
            </c:marker>
            <c:bubble3D val="0"/>
            <c:spPr>
              <a:ln w="28575" cap="rnd">
                <a:solidFill>
                  <a:schemeClr val="accent4"/>
                </a:solidFill>
                <a:round/>
              </a:ln>
              <a:effectLst/>
            </c:spPr>
          </c:dPt>
          <c:dPt>
            <c:idx val="41"/>
            <c:marker>
              <c:symbol val="circle"/>
              <c:size val="5"/>
              <c:spPr>
                <a:solidFill>
                  <a:schemeClr val="accent4"/>
                </a:solidFill>
                <a:ln w="9525">
                  <a:solidFill>
                    <a:schemeClr val="accent4"/>
                  </a:solidFill>
                </a:ln>
                <a:effectLst/>
              </c:spPr>
            </c:marker>
            <c:bubble3D val="0"/>
            <c:spPr>
              <a:ln w="28575" cap="rnd">
                <a:solidFill>
                  <a:schemeClr val="accent4"/>
                </a:solidFill>
                <a:prstDash val="sysDot"/>
                <a:round/>
              </a:ln>
              <a:effectLst/>
            </c:spPr>
          </c:dPt>
          <c:cat>
            <c:strRef>
              <c:f>ChartData!$C$69:$AR$69</c:f>
              <c:strCache>
                <c:ptCount val="42"/>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pt idx="41">
                  <c:v>2019-20</c:v>
                </c:pt>
              </c:strCache>
            </c:strRef>
          </c:cat>
          <c:val>
            <c:numRef>
              <c:f>ChartData!$C$73:$AR$73</c:f>
              <c:numCache>
                <c:formatCode>0.00%</c:formatCode>
                <c:ptCount val="42"/>
                <c:pt idx="0">
                  <c:v>6.1230412071967499E-2</c:v>
                </c:pt>
                <c:pt idx="1">
                  <c:v>7.0685001927772773E-2</c:v>
                </c:pt>
                <c:pt idx="2">
                  <c:v>6.2486027274759659E-2</c:v>
                </c:pt>
                <c:pt idx="3">
                  <c:v>6.6633712308452789E-2</c:v>
                </c:pt>
                <c:pt idx="4">
                  <c:v>6.8547346693042063E-2</c:v>
                </c:pt>
                <c:pt idx="5">
                  <c:v>8.049189491335941E-2</c:v>
                </c:pt>
                <c:pt idx="6">
                  <c:v>7.8614815331983529E-2</c:v>
                </c:pt>
                <c:pt idx="7">
                  <c:v>7.0858341588485488E-2</c:v>
                </c:pt>
                <c:pt idx="8">
                  <c:v>7.779561262707331E-2</c:v>
                </c:pt>
                <c:pt idx="9">
                  <c:v>7.1384297520661152E-2</c:v>
                </c:pt>
                <c:pt idx="10">
                  <c:v>8.0315646785437664E-2</c:v>
                </c:pt>
                <c:pt idx="11">
                  <c:v>8.687046404222562E-2</c:v>
                </c:pt>
                <c:pt idx="12">
                  <c:v>8.9699260212286899E-2</c:v>
                </c:pt>
                <c:pt idx="13">
                  <c:v>9.8146381476297076E-2</c:v>
                </c:pt>
                <c:pt idx="14">
                  <c:v>0.10137696221366223</c:v>
                </c:pt>
                <c:pt idx="15">
                  <c:v>0.10897903968838997</c:v>
                </c:pt>
                <c:pt idx="16">
                  <c:v>0.11593369715367335</c:v>
                </c:pt>
                <c:pt idx="17">
                  <c:v>0.11904440021432597</c:v>
                </c:pt>
                <c:pt idx="18">
                  <c:v>0.12680564895763283</c:v>
                </c:pt>
                <c:pt idx="19">
                  <c:v>0.14057629232062022</c:v>
                </c:pt>
                <c:pt idx="20">
                  <c:v>0.13498255360054384</c:v>
                </c:pt>
                <c:pt idx="21">
                  <c:v>0.11658722793360185</c:v>
                </c:pt>
                <c:pt idx="22">
                  <c:v>0.11704508276856371</c:v>
                </c:pt>
                <c:pt idx="23">
                  <c:v>0.13679394698966038</c:v>
                </c:pt>
                <c:pt idx="24">
                  <c:v>0.14639784726848082</c:v>
                </c:pt>
                <c:pt idx="25">
                  <c:v>0.16341289066093598</c:v>
                </c:pt>
                <c:pt idx="26">
                  <c:v>0.17781141508387296</c:v>
                </c:pt>
                <c:pt idx="27">
                  <c:v>0.21196915815373696</c:v>
                </c:pt>
                <c:pt idx="28">
                  <c:v>0.25402519091428044</c:v>
                </c:pt>
                <c:pt idx="29">
                  <c:v>0.20757159397948488</c:v>
                </c:pt>
                <c:pt idx="30">
                  <c:v>0.22695676533718162</c:v>
                </c:pt>
                <c:pt idx="31">
                  <c:v>0.24291923476806024</c:v>
                </c:pt>
                <c:pt idx="32">
                  <c:v>0.25364442225115463</c:v>
                </c:pt>
                <c:pt idx="33">
                  <c:v>0.21795597564703525</c:v>
                </c:pt>
                <c:pt idx="34">
                  <c:v>0.20163007648168133</c:v>
                </c:pt>
                <c:pt idx="35">
                  <c:v>0.21558008971709142</c:v>
                </c:pt>
                <c:pt idx="36">
                  <c:v>0.21532042314662206</c:v>
                </c:pt>
                <c:pt idx="37">
                  <c:v>0.19695380967459802</c:v>
                </c:pt>
                <c:pt idx="38">
                  <c:v>0.21678165791905818</c:v>
                </c:pt>
                <c:pt idx="39">
                  <c:v>0.25931050668269212</c:v>
                </c:pt>
                <c:pt idx="40">
                  <c:v>0.2400695288344272</c:v>
                </c:pt>
                <c:pt idx="41">
                  <c:v>0.25803517802517867</c:v>
                </c:pt>
              </c:numCache>
            </c:numRef>
          </c:val>
          <c:smooth val="0"/>
        </c:ser>
        <c:ser>
          <c:idx val="4"/>
          <c:order val="4"/>
          <c:tx>
            <c:strRef>
              <c:f>ChartData!$B$74</c:f>
              <c:strCache>
                <c:ptCount val="1"/>
                <c:pt idx="0">
                  <c:v>Australian Government (Other R&amp;D) </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Pt>
            <c:idx val="39"/>
            <c:marker>
              <c:symbol val="circle"/>
              <c:size val="5"/>
              <c:spPr>
                <a:solidFill>
                  <a:schemeClr val="accent5"/>
                </a:solidFill>
                <a:ln w="9525">
                  <a:solidFill>
                    <a:schemeClr val="accent5"/>
                  </a:solidFill>
                </a:ln>
                <a:effectLst/>
              </c:spPr>
            </c:marker>
            <c:bubble3D val="0"/>
            <c:spPr>
              <a:ln w="28575" cap="rnd">
                <a:solidFill>
                  <a:schemeClr val="accent5"/>
                </a:solidFill>
                <a:round/>
              </a:ln>
              <a:effectLst/>
            </c:spPr>
          </c:dPt>
          <c:dPt>
            <c:idx val="40"/>
            <c:marker>
              <c:symbol val="circle"/>
              <c:size val="5"/>
              <c:spPr>
                <a:solidFill>
                  <a:schemeClr val="accent5"/>
                </a:solidFill>
                <a:ln w="9525">
                  <a:solidFill>
                    <a:schemeClr val="accent5"/>
                  </a:solidFill>
                </a:ln>
                <a:effectLst/>
              </c:spPr>
            </c:marker>
            <c:bubble3D val="0"/>
            <c:spPr>
              <a:ln w="28575" cap="rnd">
                <a:solidFill>
                  <a:schemeClr val="accent5"/>
                </a:solidFill>
                <a:round/>
              </a:ln>
              <a:effectLst/>
            </c:spPr>
          </c:dPt>
          <c:dPt>
            <c:idx val="41"/>
            <c:marker>
              <c:symbol val="circle"/>
              <c:size val="5"/>
              <c:spPr>
                <a:solidFill>
                  <a:schemeClr val="accent5"/>
                </a:solidFill>
                <a:ln w="9525">
                  <a:solidFill>
                    <a:schemeClr val="accent5"/>
                  </a:solidFill>
                </a:ln>
                <a:effectLst/>
              </c:spPr>
            </c:marker>
            <c:bubble3D val="0"/>
            <c:spPr>
              <a:ln w="28575" cap="rnd">
                <a:solidFill>
                  <a:schemeClr val="accent5"/>
                </a:solidFill>
                <a:prstDash val="sysDot"/>
                <a:round/>
              </a:ln>
              <a:effectLst/>
            </c:spPr>
          </c:dPt>
          <c:cat>
            <c:strRef>
              <c:f>ChartData!$C$69:$AR$69</c:f>
              <c:strCache>
                <c:ptCount val="42"/>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pt idx="41">
                  <c:v>2019-20</c:v>
                </c:pt>
              </c:strCache>
            </c:strRef>
          </c:cat>
          <c:val>
            <c:numRef>
              <c:f>ChartData!$C$74:$AR$74</c:f>
              <c:numCache>
                <c:formatCode>0.00%</c:formatCode>
                <c:ptCount val="42"/>
                <c:pt idx="0">
                  <c:v>8.5316308763784099E-2</c:v>
                </c:pt>
                <c:pt idx="1">
                  <c:v>9.741678447500321E-2</c:v>
                </c:pt>
                <c:pt idx="2">
                  <c:v>9.8815112899619945E-2</c:v>
                </c:pt>
                <c:pt idx="3">
                  <c:v>9.767671774592189E-2</c:v>
                </c:pt>
                <c:pt idx="4">
                  <c:v>9.9079728218801053E-2</c:v>
                </c:pt>
                <c:pt idx="5">
                  <c:v>9.7021480475924279E-2</c:v>
                </c:pt>
                <c:pt idx="6">
                  <c:v>9.9420512462472965E-2</c:v>
                </c:pt>
                <c:pt idx="7">
                  <c:v>9.4167006584697843E-2</c:v>
                </c:pt>
                <c:pt idx="8">
                  <c:v>9.3097913322632425E-2</c:v>
                </c:pt>
                <c:pt idx="9">
                  <c:v>9.6280991735537183E-2</c:v>
                </c:pt>
                <c:pt idx="10">
                  <c:v>9.2612316034082126E-2</c:v>
                </c:pt>
                <c:pt idx="11">
                  <c:v>9.0389267648999322E-2</c:v>
                </c:pt>
                <c:pt idx="12">
                  <c:v>8.7729173367642313E-2</c:v>
                </c:pt>
                <c:pt idx="13">
                  <c:v>8.18748383990585E-2</c:v>
                </c:pt>
                <c:pt idx="14">
                  <c:v>7.7758375710079861E-2</c:v>
                </c:pt>
                <c:pt idx="15">
                  <c:v>7.0278896080226166E-2</c:v>
                </c:pt>
                <c:pt idx="16">
                  <c:v>6.4081017723820119E-2</c:v>
                </c:pt>
                <c:pt idx="17">
                  <c:v>6.176066608787207E-2</c:v>
                </c:pt>
                <c:pt idx="18">
                  <c:v>7.55077336919973E-2</c:v>
                </c:pt>
                <c:pt idx="19">
                  <c:v>6.9746008511561083E-2</c:v>
                </c:pt>
                <c:pt idx="20">
                  <c:v>6.4846434508287712E-2</c:v>
                </c:pt>
                <c:pt idx="21">
                  <c:v>6.9134723486134017E-2</c:v>
                </c:pt>
                <c:pt idx="22">
                  <c:v>9.210666015862394E-2</c:v>
                </c:pt>
                <c:pt idx="23">
                  <c:v>9.419221263689688E-2</c:v>
                </c:pt>
                <c:pt idx="24">
                  <c:v>9.251146339169608E-2</c:v>
                </c:pt>
                <c:pt idx="25">
                  <c:v>0.10273855188660509</c:v>
                </c:pt>
                <c:pt idx="26">
                  <c:v>9.5211633497736328E-2</c:v>
                </c:pt>
                <c:pt idx="27">
                  <c:v>7.9348082818004512E-2</c:v>
                </c:pt>
                <c:pt idx="28">
                  <c:v>7.4714472136944862E-2</c:v>
                </c:pt>
                <c:pt idx="29">
                  <c:v>8.5527283178802524E-2</c:v>
                </c:pt>
                <c:pt idx="30">
                  <c:v>7.5174541780660631E-2</c:v>
                </c:pt>
                <c:pt idx="31">
                  <c:v>7.1887448676276555E-2</c:v>
                </c:pt>
                <c:pt idx="32">
                  <c:v>6.8220476080299658E-2</c:v>
                </c:pt>
                <c:pt idx="33">
                  <c:v>5.9603872156125642E-2</c:v>
                </c:pt>
                <c:pt idx="34">
                  <c:v>6.8472210958694449E-2</c:v>
                </c:pt>
                <c:pt idx="35">
                  <c:v>6.8083410011994833E-2</c:v>
                </c:pt>
                <c:pt idx="36">
                  <c:v>7.1705009463221961E-2</c:v>
                </c:pt>
                <c:pt idx="37">
                  <c:v>6.497448551059852E-2</c:v>
                </c:pt>
                <c:pt idx="38">
                  <c:v>7.2841985515579938E-2</c:v>
                </c:pt>
                <c:pt idx="39">
                  <c:v>7.1539729263980861E-2</c:v>
                </c:pt>
                <c:pt idx="40">
                  <c:v>8.1869495329495862E-2</c:v>
                </c:pt>
                <c:pt idx="41">
                  <c:v>8.1969631034571847E-2</c:v>
                </c:pt>
              </c:numCache>
            </c:numRef>
          </c:val>
          <c:smooth val="0"/>
        </c:ser>
        <c:dLbls>
          <c:showLegendKey val="0"/>
          <c:showVal val="0"/>
          <c:showCatName val="0"/>
          <c:showSerName val="0"/>
          <c:showPercent val="0"/>
          <c:showBubbleSize val="0"/>
        </c:dLbls>
        <c:marker val="1"/>
        <c:smooth val="0"/>
        <c:axId val="1002320184"/>
        <c:axId val="1002321752"/>
      </c:lineChart>
      <c:catAx>
        <c:axId val="10023201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US" b="1" baseline="0">
                    <a:solidFill>
                      <a:schemeClr val="bg2">
                        <a:lumMod val="25000"/>
                      </a:schemeClr>
                    </a:solidFill>
                  </a:rPr>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1002321752"/>
        <c:crosses val="autoZero"/>
        <c:auto val="1"/>
        <c:lblAlgn val="ctr"/>
        <c:lblOffset val="100"/>
        <c:noMultiLvlLbl val="0"/>
      </c:catAx>
      <c:valAx>
        <c:axId val="100232175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US" b="1" baseline="0">
                    <a:solidFill>
                      <a:schemeClr val="bg2">
                        <a:lumMod val="25000"/>
                      </a:schemeClr>
                    </a:solidFill>
                  </a:rPr>
                  <a:t>Percentage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1002320184"/>
        <c:crosses val="autoZero"/>
        <c:crossBetween val="between"/>
      </c:valAx>
      <c:spPr>
        <a:noFill/>
        <a:ln>
          <a:noFill/>
        </a:ln>
        <a:effectLst/>
      </c:spPr>
    </c:plotArea>
    <c:legend>
      <c:legendPos val="b"/>
      <c:layout>
        <c:manualLayout>
          <c:xMode val="edge"/>
          <c:yMode val="edge"/>
          <c:x val="0.68956619918972772"/>
          <c:y val="0.41629976766499355"/>
          <c:w val="0.28430830320623629"/>
          <c:h val="0.35006478419804782"/>
        </c:manualLayout>
      </c:layout>
      <c:overlay val="0"/>
      <c:spPr>
        <a:noFill/>
        <a:ln>
          <a:noFill/>
        </a:ln>
        <a:effectLst/>
      </c:spPr>
      <c:txPr>
        <a:bodyPr rot="0" spcFirstLastPara="1" vertOverflow="ellipsis" vert="horz" wrap="square" anchor="ctr" anchorCtr="0"/>
        <a:lstStyle/>
        <a:p>
          <a:pPr>
            <a:defRPr sz="10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legend>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078144318225826E-2"/>
          <c:y val="2.4390130424448382E-2"/>
          <c:w val="0.62207293039920586"/>
          <c:h val="0.8225964529000348"/>
        </c:manualLayout>
      </c:layout>
      <c:lineChart>
        <c:grouping val="standard"/>
        <c:varyColors val="0"/>
        <c:ser>
          <c:idx val="0"/>
          <c:order val="0"/>
          <c:tx>
            <c:strRef>
              <c:f>ChartData!$B$168</c:f>
              <c:strCache>
                <c:ptCount val="1"/>
                <c:pt idx="0">
                  <c:v>Commonwealth Scientific and Industrial Research Organisation (CSIRO)</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39"/>
            <c:marker>
              <c:symbol val="circle"/>
              <c:size val="5"/>
              <c:spPr>
                <a:solidFill>
                  <a:schemeClr val="accent1"/>
                </a:solidFill>
                <a:ln w="9525">
                  <a:solidFill>
                    <a:schemeClr val="accent1"/>
                  </a:solidFill>
                </a:ln>
                <a:effectLst/>
              </c:spPr>
            </c:marker>
            <c:bubble3D val="0"/>
          </c:dPt>
          <c:dPt>
            <c:idx val="40"/>
            <c:marker>
              <c:symbol val="circle"/>
              <c:size val="5"/>
              <c:spPr>
                <a:solidFill>
                  <a:schemeClr val="accent1"/>
                </a:solidFill>
                <a:ln w="9525">
                  <a:solidFill>
                    <a:schemeClr val="accent1"/>
                  </a:solidFill>
                </a:ln>
                <a:effectLst/>
              </c:spPr>
            </c:marker>
            <c:bubble3D val="0"/>
          </c:dPt>
          <c:dPt>
            <c:idx val="41"/>
            <c:marker>
              <c:symbol val="circle"/>
              <c:size val="5"/>
              <c:spPr>
                <a:solidFill>
                  <a:schemeClr val="accent1"/>
                </a:solidFill>
                <a:ln w="9525">
                  <a:solidFill>
                    <a:schemeClr val="accent1"/>
                  </a:solidFill>
                </a:ln>
                <a:effectLst/>
              </c:spPr>
            </c:marker>
            <c:bubble3D val="0"/>
            <c:spPr>
              <a:ln w="28575" cap="rnd">
                <a:solidFill>
                  <a:schemeClr val="accent1"/>
                </a:solidFill>
                <a:prstDash val="sysDot"/>
                <a:round/>
              </a:ln>
              <a:effectLst/>
            </c:spPr>
          </c:dPt>
          <c:cat>
            <c:strRef>
              <c:f>ChartData!$C$167:$AR$167</c:f>
              <c:strCache>
                <c:ptCount val="42"/>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pt idx="41">
                  <c:v>2019-20</c:v>
                </c:pt>
              </c:strCache>
            </c:strRef>
          </c:cat>
          <c:val>
            <c:numRef>
              <c:f>ChartData!$C$168:$AR$168</c:f>
              <c:numCache>
                <c:formatCode>[$-F800]dddd\,\ mmmm\ dd\,\ yyyy</c:formatCode>
                <c:ptCount val="42"/>
                <c:pt idx="0">
                  <c:v>184.5</c:v>
                </c:pt>
                <c:pt idx="1">
                  <c:v>211.3</c:v>
                </c:pt>
                <c:pt idx="2">
                  <c:v>247.1</c:v>
                </c:pt>
                <c:pt idx="3">
                  <c:v>290.89999999999998</c:v>
                </c:pt>
                <c:pt idx="4">
                  <c:v>328.2</c:v>
                </c:pt>
                <c:pt idx="5">
                  <c:v>331.6</c:v>
                </c:pt>
                <c:pt idx="6">
                  <c:v>324.89999999999998</c:v>
                </c:pt>
                <c:pt idx="7">
                  <c:v>344.3</c:v>
                </c:pt>
                <c:pt idx="8">
                  <c:v>367.8</c:v>
                </c:pt>
                <c:pt idx="9">
                  <c:v>347.8</c:v>
                </c:pt>
                <c:pt idx="10">
                  <c:v>348.1</c:v>
                </c:pt>
                <c:pt idx="11">
                  <c:v>375.2</c:v>
                </c:pt>
                <c:pt idx="12">
                  <c:v>414.4</c:v>
                </c:pt>
                <c:pt idx="13">
                  <c:v>446.3</c:v>
                </c:pt>
                <c:pt idx="14">
                  <c:v>456.2</c:v>
                </c:pt>
                <c:pt idx="15">
                  <c:v>460.4</c:v>
                </c:pt>
                <c:pt idx="16">
                  <c:v>461.6</c:v>
                </c:pt>
                <c:pt idx="17">
                  <c:v>417.6</c:v>
                </c:pt>
                <c:pt idx="18">
                  <c:v>444.5</c:v>
                </c:pt>
                <c:pt idx="19">
                  <c:v>466.8</c:v>
                </c:pt>
                <c:pt idx="20">
                  <c:v>475.4</c:v>
                </c:pt>
                <c:pt idx="21">
                  <c:v>500</c:v>
                </c:pt>
                <c:pt idx="22">
                  <c:v>496.7</c:v>
                </c:pt>
                <c:pt idx="23">
                  <c:v>509.6</c:v>
                </c:pt>
                <c:pt idx="24">
                  <c:v>532.05999999999995</c:v>
                </c:pt>
                <c:pt idx="25">
                  <c:v>568.65</c:v>
                </c:pt>
                <c:pt idx="26">
                  <c:v>577.1</c:v>
                </c:pt>
                <c:pt idx="27">
                  <c:v>593.9</c:v>
                </c:pt>
                <c:pt idx="28">
                  <c:v>610.1</c:v>
                </c:pt>
                <c:pt idx="29">
                  <c:v>663.1</c:v>
                </c:pt>
                <c:pt idx="30">
                  <c:v>675.79</c:v>
                </c:pt>
                <c:pt idx="31">
                  <c:v>704.88</c:v>
                </c:pt>
                <c:pt idx="32">
                  <c:v>720.42</c:v>
                </c:pt>
                <c:pt idx="33">
                  <c:v>724.94</c:v>
                </c:pt>
                <c:pt idx="34">
                  <c:v>733.82</c:v>
                </c:pt>
                <c:pt idx="35">
                  <c:v>778.18</c:v>
                </c:pt>
                <c:pt idx="36">
                  <c:v>745.27</c:v>
                </c:pt>
                <c:pt idx="37">
                  <c:v>750.28</c:v>
                </c:pt>
                <c:pt idx="38">
                  <c:v>787.27</c:v>
                </c:pt>
                <c:pt idx="39">
                  <c:v>793.55</c:v>
                </c:pt>
                <c:pt idx="40">
                  <c:v>834.56</c:v>
                </c:pt>
                <c:pt idx="41">
                  <c:v>839.15</c:v>
                </c:pt>
              </c:numCache>
            </c:numRef>
          </c:val>
          <c:smooth val="0"/>
        </c:ser>
        <c:ser>
          <c:idx val="1"/>
          <c:order val="1"/>
          <c:tx>
            <c:strRef>
              <c:f>ChartData!$B$169</c:f>
              <c:strCache>
                <c:ptCount val="1"/>
                <c:pt idx="0">
                  <c:v>NHMRC Research Grants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39"/>
            <c:marker>
              <c:symbol val="circle"/>
              <c:size val="5"/>
              <c:spPr>
                <a:solidFill>
                  <a:schemeClr val="accent2"/>
                </a:solidFill>
                <a:ln w="9525">
                  <a:solidFill>
                    <a:schemeClr val="accent2"/>
                  </a:solidFill>
                </a:ln>
                <a:effectLst/>
              </c:spPr>
            </c:marker>
            <c:bubble3D val="0"/>
          </c:dPt>
          <c:dPt>
            <c:idx val="40"/>
            <c:marker>
              <c:symbol val="circle"/>
              <c:size val="5"/>
              <c:spPr>
                <a:solidFill>
                  <a:schemeClr val="accent2"/>
                </a:solidFill>
                <a:ln w="9525">
                  <a:solidFill>
                    <a:schemeClr val="accent2"/>
                  </a:solidFill>
                </a:ln>
                <a:effectLst/>
              </c:spPr>
            </c:marker>
            <c:bubble3D val="0"/>
          </c:dPt>
          <c:dPt>
            <c:idx val="41"/>
            <c:marker>
              <c:symbol val="circle"/>
              <c:size val="5"/>
              <c:spPr>
                <a:solidFill>
                  <a:schemeClr val="accent2"/>
                </a:solidFill>
                <a:ln w="9525">
                  <a:solidFill>
                    <a:schemeClr val="accent2"/>
                  </a:solidFill>
                </a:ln>
                <a:effectLst/>
              </c:spPr>
            </c:marker>
            <c:bubble3D val="0"/>
            <c:spPr>
              <a:ln w="28575" cap="rnd">
                <a:solidFill>
                  <a:schemeClr val="accent2"/>
                </a:solidFill>
                <a:prstDash val="sysDot"/>
                <a:round/>
              </a:ln>
              <a:effectLst/>
            </c:spPr>
          </c:dPt>
          <c:cat>
            <c:strRef>
              <c:f>ChartData!$C$167:$AR$167</c:f>
              <c:strCache>
                <c:ptCount val="42"/>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pt idx="41">
                  <c:v>2019-20</c:v>
                </c:pt>
              </c:strCache>
            </c:strRef>
          </c:cat>
          <c:val>
            <c:numRef>
              <c:f>ChartData!$C$169:$AR$169</c:f>
              <c:numCache>
                <c:formatCode>[$-F800]dddd\,\ mmmm\ dd\,\ yyyy</c:formatCode>
                <c:ptCount val="42"/>
                <c:pt idx="0">
                  <c:v>13.2</c:v>
                </c:pt>
                <c:pt idx="1">
                  <c:v>14</c:v>
                </c:pt>
                <c:pt idx="2">
                  <c:v>18.7</c:v>
                </c:pt>
                <c:pt idx="3">
                  <c:v>25.6</c:v>
                </c:pt>
                <c:pt idx="4">
                  <c:v>30</c:v>
                </c:pt>
                <c:pt idx="5">
                  <c:v>38.5</c:v>
                </c:pt>
                <c:pt idx="6">
                  <c:v>44.2</c:v>
                </c:pt>
                <c:pt idx="7">
                  <c:v>51.2</c:v>
                </c:pt>
                <c:pt idx="8">
                  <c:v>61.7</c:v>
                </c:pt>
                <c:pt idx="9">
                  <c:v>66.7</c:v>
                </c:pt>
                <c:pt idx="10">
                  <c:v>73.400000000000006</c:v>
                </c:pt>
                <c:pt idx="11">
                  <c:v>84.9</c:v>
                </c:pt>
                <c:pt idx="12">
                  <c:v>96.5</c:v>
                </c:pt>
                <c:pt idx="13">
                  <c:v>105.1</c:v>
                </c:pt>
                <c:pt idx="14">
                  <c:v>112.2</c:v>
                </c:pt>
                <c:pt idx="15">
                  <c:v>120.8</c:v>
                </c:pt>
                <c:pt idx="16">
                  <c:v>126.7</c:v>
                </c:pt>
                <c:pt idx="17">
                  <c:v>141.30000000000001</c:v>
                </c:pt>
                <c:pt idx="18">
                  <c:v>152.4</c:v>
                </c:pt>
                <c:pt idx="19">
                  <c:v>164.3</c:v>
                </c:pt>
                <c:pt idx="20">
                  <c:v>177.1</c:v>
                </c:pt>
                <c:pt idx="21">
                  <c:v>173.6</c:v>
                </c:pt>
                <c:pt idx="22">
                  <c:v>183.3</c:v>
                </c:pt>
                <c:pt idx="23">
                  <c:v>243</c:v>
                </c:pt>
                <c:pt idx="24">
                  <c:v>290.51</c:v>
                </c:pt>
                <c:pt idx="25">
                  <c:v>332.41</c:v>
                </c:pt>
                <c:pt idx="26">
                  <c:v>378.22</c:v>
                </c:pt>
                <c:pt idx="27">
                  <c:v>424.56</c:v>
                </c:pt>
                <c:pt idx="28">
                  <c:v>471.69</c:v>
                </c:pt>
                <c:pt idx="29">
                  <c:v>560.73</c:v>
                </c:pt>
                <c:pt idx="30">
                  <c:v>699.26</c:v>
                </c:pt>
                <c:pt idx="31">
                  <c:v>707.07</c:v>
                </c:pt>
                <c:pt idx="32">
                  <c:v>754.18</c:v>
                </c:pt>
                <c:pt idx="33">
                  <c:v>811.81</c:v>
                </c:pt>
                <c:pt idx="34">
                  <c:v>763.03</c:v>
                </c:pt>
                <c:pt idx="35">
                  <c:v>863.42</c:v>
                </c:pt>
                <c:pt idx="36">
                  <c:v>904.51</c:v>
                </c:pt>
                <c:pt idx="37">
                  <c:v>825.49</c:v>
                </c:pt>
                <c:pt idx="38">
                  <c:v>840.5</c:v>
                </c:pt>
                <c:pt idx="39">
                  <c:v>853.09</c:v>
                </c:pt>
                <c:pt idx="40">
                  <c:v>846.19</c:v>
                </c:pt>
                <c:pt idx="41">
                  <c:v>868.58</c:v>
                </c:pt>
              </c:numCache>
            </c:numRef>
          </c:val>
          <c:smooth val="0"/>
        </c:ser>
        <c:ser>
          <c:idx val="2"/>
          <c:order val="2"/>
          <c:tx>
            <c:strRef>
              <c:f>ChartData!$B$170</c:f>
              <c:strCache>
                <c:ptCount val="1"/>
                <c:pt idx="0">
                  <c:v>Australian Research Council (ARC) - National Competitive Grants Program</c:v>
                </c:pt>
              </c:strCache>
            </c:strRef>
          </c:tx>
          <c:spPr>
            <a:ln w="28575" cap="rnd">
              <a:solidFill>
                <a:schemeClr val="accent3"/>
              </a:solidFill>
              <a:round/>
            </a:ln>
            <a:effectLst/>
          </c:spPr>
          <c:marker>
            <c:symbol val="circle"/>
            <c:size val="5"/>
            <c:spPr>
              <a:solidFill>
                <a:schemeClr val="accent3"/>
              </a:solidFill>
              <a:ln w="9525">
                <a:solidFill>
                  <a:schemeClr val="accent3"/>
                </a:solidFill>
                <a:prstDash val="solid"/>
              </a:ln>
              <a:effectLst/>
            </c:spPr>
          </c:marker>
          <c:dPt>
            <c:idx val="39"/>
            <c:marker>
              <c:symbol val="circle"/>
              <c:size val="5"/>
              <c:spPr>
                <a:solidFill>
                  <a:schemeClr val="accent3"/>
                </a:solidFill>
                <a:ln w="9525">
                  <a:solidFill>
                    <a:schemeClr val="accent3"/>
                  </a:solidFill>
                </a:ln>
                <a:effectLst/>
              </c:spPr>
            </c:marker>
            <c:bubble3D val="0"/>
            <c:spPr>
              <a:ln w="28575" cap="rnd">
                <a:solidFill>
                  <a:schemeClr val="accent3"/>
                </a:solidFill>
                <a:round/>
              </a:ln>
              <a:effectLst/>
            </c:spPr>
          </c:dPt>
          <c:dPt>
            <c:idx val="40"/>
            <c:marker>
              <c:symbol val="circle"/>
              <c:size val="5"/>
              <c:spPr>
                <a:solidFill>
                  <a:schemeClr val="accent3"/>
                </a:solidFill>
                <a:ln w="9525">
                  <a:solidFill>
                    <a:schemeClr val="accent3"/>
                  </a:solidFill>
                </a:ln>
                <a:effectLst/>
              </c:spPr>
            </c:marker>
            <c:bubble3D val="0"/>
            <c:spPr>
              <a:ln w="28575" cap="rnd">
                <a:solidFill>
                  <a:schemeClr val="accent3"/>
                </a:solidFill>
                <a:round/>
              </a:ln>
              <a:effectLst/>
            </c:spPr>
          </c:dPt>
          <c:dPt>
            <c:idx val="41"/>
            <c:marker>
              <c:symbol val="circle"/>
              <c:size val="5"/>
              <c:spPr>
                <a:solidFill>
                  <a:schemeClr val="accent3"/>
                </a:solidFill>
                <a:ln w="9525">
                  <a:solidFill>
                    <a:schemeClr val="accent3"/>
                  </a:solidFill>
                </a:ln>
                <a:effectLst/>
              </c:spPr>
            </c:marker>
            <c:bubble3D val="0"/>
            <c:spPr>
              <a:ln w="28575" cap="rnd">
                <a:solidFill>
                  <a:schemeClr val="accent3"/>
                </a:solidFill>
                <a:prstDash val="sysDot"/>
                <a:round/>
              </a:ln>
              <a:effectLst/>
            </c:spPr>
          </c:dPt>
          <c:cat>
            <c:strRef>
              <c:f>ChartData!$C$167:$AR$167</c:f>
              <c:strCache>
                <c:ptCount val="42"/>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pt idx="41">
                  <c:v>2019-20</c:v>
                </c:pt>
              </c:strCache>
            </c:strRef>
          </c:cat>
          <c:val>
            <c:numRef>
              <c:f>ChartData!$C$170:$AR$170</c:f>
              <c:numCache>
                <c:formatCode>[$-F800]dddd\,\ mmmm\ dd\,\ yyyy</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237.19</c:v>
                </c:pt>
                <c:pt idx="23">
                  <c:v>261.74</c:v>
                </c:pt>
                <c:pt idx="24">
                  <c:v>298.94</c:v>
                </c:pt>
                <c:pt idx="25">
                  <c:v>399.6</c:v>
                </c:pt>
                <c:pt idx="26">
                  <c:v>457.79</c:v>
                </c:pt>
                <c:pt idx="27">
                  <c:v>566.42999999999995</c:v>
                </c:pt>
                <c:pt idx="28">
                  <c:v>571.48</c:v>
                </c:pt>
                <c:pt idx="29">
                  <c:v>573.09</c:v>
                </c:pt>
                <c:pt idx="30">
                  <c:v>583.82000000000005</c:v>
                </c:pt>
                <c:pt idx="31">
                  <c:v>647.57000000000005</c:v>
                </c:pt>
                <c:pt idx="32">
                  <c:v>703.47</c:v>
                </c:pt>
                <c:pt idx="33">
                  <c:v>797.87</c:v>
                </c:pt>
                <c:pt idx="34">
                  <c:v>873.23</c:v>
                </c:pt>
                <c:pt idx="35">
                  <c:v>883.28</c:v>
                </c:pt>
                <c:pt idx="36">
                  <c:v>852.9</c:v>
                </c:pt>
                <c:pt idx="37">
                  <c:v>815.3</c:v>
                </c:pt>
                <c:pt idx="38">
                  <c:v>743.66</c:v>
                </c:pt>
                <c:pt idx="39">
                  <c:v>758.03</c:v>
                </c:pt>
                <c:pt idx="40">
                  <c:v>764.11</c:v>
                </c:pt>
                <c:pt idx="41">
                  <c:v>791.34</c:v>
                </c:pt>
              </c:numCache>
            </c:numRef>
          </c:val>
          <c:smooth val="0"/>
        </c:ser>
        <c:ser>
          <c:idx val="3"/>
          <c:order val="3"/>
          <c:tx>
            <c:strRef>
              <c:f>ChartData!$B$171</c:f>
              <c:strCache>
                <c:ptCount val="1"/>
                <c:pt idx="0">
                  <c:v>No selection</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Pt>
            <c:idx val="39"/>
            <c:marker>
              <c:symbol val="circle"/>
              <c:size val="5"/>
              <c:spPr>
                <a:solidFill>
                  <a:schemeClr val="accent4"/>
                </a:solidFill>
                <a:ln w="9525">
                  <a:solidFill>
                    <a:schemeClr val="accent4"/>
                  </a:solidFill>
                </a:ln>
                <a:effectLst/>
              </c:spPr>
            </c:marker>
            <c:bubble3D val="0"/>
          </c:dPt>
          <c:dPt>
            <c:idx val="40"/>
            <c:marker>
              <c:symbol val="circle"/>
              <c:size val="5"/>
              <c:spPr>
                <a:solidFill>
                  <a:schemeClr val="accent4"/>
                </a:solidFill>
                <a:ln w="9525">
                  <a:solidFill>
                    <a:schemeClr val="accent4"/>
                  </a:solidFill>
                </a:ln>
                <a:effectLst/>
              </c:spPr>
            </c:marker>
            <c:bubble3D val="0"/>
          </c:dPt>
          <c:dPt>
            <c:idx val="41"/>
            <c:marker>
              <c:symbol val="circle"/>
              <c:size val="5"/>
              <c:spPr>
                <a:solidFill>
                  <a:schemeClr val="accent4"/>
                </a:solidFill>
                <a:ln w="9525">
                  <a:solidFill>
                    <a:schemeClr val="accent4"/>
                  </a:solidFill>
                </a:ln>
                <a:effectLst/>
              </c:spPr>
            </c:marker>
            <c:bubble3D val="0"/>
            <c:spPr>
              <a:ln w="28575" cap="rnd">
                <a:solidFill>
                  <a:schemeClr val="accent4"/>
                </a:solidFill>
                <a:prstDash val="sysDot"/>
                <a:round/>
              </a:ln>
              <a:effectLst/>
            </c:spPr>
          </c:dPt>
          <c:cat>
            <c:strRef>
              <c:f>ChartData!$C$167:$AR$167</c:f>
              <c:strCache>
                <c:ptCount val="42"/>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pt idx="41">
                  <c:v>2019-20</c:v>
                </c:pt>
              </c:strCache>
            </c:strRef>
          </c:cat>
          <c:val>
            <c:numRef>
              <c:f>ChartData!$C$171:$AR$171</c:f>
              <c:numCache>
                <c:formatCode>[$-F800]dddd\,\ mmmm\ dd\,\ yyyy</c:formatCode>
                <c:ptCount val="4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numCache>
            </c:numRef>
          </c:val>
          <c:smooth val="0"/>
        </c:ser>
        <c:ser>
          <c:idx val="4"/>
          <c:order val="4"/>
          <c:tx>
            <c:strRef>
              <c:f>ChartData!$B$172</c:f>
              <c:strCache>
                <c:ptCount val="1"/>
                <c:pt idx="0">
                  <c:v>No selection</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Pt>
            <c:idx val="39"/>
            <c:marker>
              <c:symbol val="circle"/>
              <c:size val="5"/>
              <c:spPr>
                <a:solidFill>
                  <a:schemeClr val="accent5"/>
                </a:solidFill>
                <a:ln w="9525">
                  <a:solidFill>
                    <a:schemeClr val="accent5"/>
                  </a:solidFill>
                </a:ln>
                <a:effectLst/>
              </c:spPr>
            </c:marker>
            <c:bubble3D val="0"/>
          </c:dPt>
          <c:dPt>
            <c:idx val="40"/>
            <c:marker>
              <c:symbol val="circle"/>
              <c:size val="5"/>
              <c:spPr>
                <a:solidFill>
                  <a:schemeClr val="accent5"/>
                </a:solidFill>
                <a:ln w="9525">
                  <a:solidFill>
                    <a:schemeClr val="accent5"/>
                  </a:solidFill>
                </a:ln>
                <a:effectLst/>
              </c:spPr>
            </c:marker>
            <c:bubble3D val="0"/>
          </c:dPt>
          <c:dPt>
            <c:idx val="41"/>
            <c:marker>
              <c:symbol val="circle"/>
              <c:size val="5"/>
              <c:spPr>
                <a:solidFill>
                  <a:schemeClr val="accent5"/>
                </a:solidFill>
                <a:ln w="9525">
                  <a:solidFill>
                    <a:schemeClr val="accent5"/>
                  </a:solidFill>
                </a:ln>
                <a:effectLst/>
              </c:spPr>
            </c:marker>
            <c:bubble3D val="0"/>
            <c:spPr>
              <a:ln w="28575" cap="rnd">
                <a:solidFill>
                  <a:schemeClr val="accent5"/>
                </a:solidFill>
                <a:prstDash val="sysDot"/>
                <a:round/>
              </a:ln>
              <a:effectLst/>
            </c:spPr>
          </c:dPt>
          <c:cat>
            <c:strRef>
              <c:f>ChartData!$C$167:$AR$167</c:f>
              <c:strCache>
                <c:ptCount val="42"/>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pt idx="41">
                  <c:v>2019-20</c:v>
                </c:pt>
              </c:strCache>
            </c:strRef>
          </c:cat>
          <c:val>
            <c:numRef>
              <c:f>ChartData!$C$172:$AR$172</c:f>
              <c:numCache>
                <c:formatCode>[$-F800]dddd\,\ mmmm\ dd\,\ yyyy</c:formatCode>
                <c:ptCount val="4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numCache>
            </c:numRef>
          </c:val>
          <c:smooth val="0"/>
        </c:ser>
        <c:dLbls>
          <c:showLegendKey val="0"/>
          <c:showVal val="0"/>
          <c:showCatName val="0"/>
          <c:showSerName val="0"/>
          <c:showPercent val="0"/>
          <c:showBubbleSize val="0"/>
        </c:dLbls>
        <c:marker val="1"/>
        <c:smooth val="0"/>
        <c:axId val="1002317048"/>
        <c:axId val="1002315480"/>
      </c:lineChart>
      <c:catAx>
        <c:axId val="10023170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AU" b="1" baseline="0">
                    <a:solidFill>
                      <a:schemeClr val="bg2">
                        <a:lumMod val="25000"/>
                      </a:schemeClr>
                    </a:solidFill>
                  </a:rPr>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1002315480"/>
        <c:crosses val="autoZero"/>
        <c:auto val="1"/>
        <c:lblAlgn val="ctr"/>
        <c:lblOffset val="100"/>
        <c:noMultiLvlLbl val="0"/>
      </c:catAx>
      <c:valAx>
        <c:axId val="10023154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US" b="1" baseline="0">
                    <a:solidFill>
                      <a:schemeClr val="bg2">
                        <a:lumMod val="25000"/>
                      </a:schemeClr>
                    </a:solidFill>
                  </a:rPr>
                  <a:t>$million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1002317048"/>
        <c:crosses val="autoZero"/>
        <c:crossBetween val="between"/>
      </c:valAx>
      <c:spPr>
        <a:noFill/>
        <a:ln>
          <a:noFill/>
        </a:ln>
        <a:effectLst/>
      </c:spPr>
    </c:plotArea>
    <c:legend>
      <c:legendPos val="b"/>
      <c:layout>
        <c:manualLayout>
          <c:xMode val="edge"/>
          <c:yMode val="edge"/>
          <c:x val="0.68956619918972772"/>
          <c:y val="0.46711180397752294"/>
          <c:w val="0.28422917733188435"/>
          <c:h val="0.37711444626468665"/>
        </c:manualLayout>
      </c:layout>
      <c:overlay val="0"/>
      <c:spPr>
        <a:noFill/>
        <a:ln>
          <a:noFill/>
        </a:ln>
        <a:effectLst/>
      </c:spPr>
      <c:txPr>
        <a:bodyPr rot="0" spcFirstLastPara="1" vertOverflow="ellipsis" vert="horz" wrap="square" anchor="ctr" anchorCtr="0"/>
        <a:lstStyle/>
        <a:p>
          <a:pPr>
            <a:defRPr sz="10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legend>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078144318225826E-2"/>
          <c:y val="1.5163730432976448E-2"/>
          <c:w val="0.62207293039920586"/>
          <c:h val="0.714995978020733"/>
        </c:manualLayout>
      </c:layout>
      <c:lineChart>
        <c:grouping val="standard"/>
        <c:varyColors val="0"/>
        <c:ser>
          <c:idx val="0"/>
          <c:order val="0"/>
          <c:tx>
            <c:strRef>
              <c:f>ChartData!$B$11</c:f>
              <c:strCache>
                <c:ptCount val="1"/>
                <c:pt idx="0">
                  <c:v>06. Industrial production and technology</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28"/>
            <c:marker>
              <c:symbol val="circle"/>
              <c:size val="5"/>
              <c:spPr>
                <a:solidFill>
                  <a:schemeClr val="accent1"/>
                </a:solidFill>
                <a:ln w="9525">
                  <a:solidFill>
                    <a:schemeClr val="accent1"/>
                  </a:solidFill>
                </a:ln>
                <a:effectLst/>
              </c:spPr>
            </c:marker>
            <c:bubble3D val="0"/>
          </c:dPt>
          <c:dPt>
            <c:idx val="29"/>
            <c:marker>
              <c:symbol val="circle"/>
              <c:size val="5"/>
              <c:spPr>
                <a:solidFill>
                  <a:schemeClr val="accent1"/>
                </a:solidFill>
                <a:ln w="9525">
                  <a:solidFill>
                    <a:schemeClr val="accent1"/>
                  </a:solidFill>
                </a:ln>
                <a:effectLst/>
              </c:spPr>
            </c:marker>
            <c:bubble3D val="0"/>
          </c:dPt>
          <c:dPt>
            <c:idx val="30"/>
            <c:marker>
              <c:symbol val="circle"/>
              <c:size val="5"/>
              <c:spPr>
                <a:solidFill>
                  <a:schemeClr val="accent1"/>
                </a:solidFill>
                <a:ln w="9525">
                  <a:solidFill>
                    <a:schemeClr val="accent1"/>
                  </a:solidFill>
                </a:ln>
                <a:effectLst/>
              </c:spPr>
            </c:marker>
            <c:bubble3D val="0"/>
          </c:dPt>
          <c:dPt>
            <c:idx val="31"/>
            <c:marker>
              <c:symbol val="circle"/>
              <c:size val="5"/>
              <c:spPr>
                <a:solidFill>
                  <a:schemeClr val="accent1"/>
                </a:solidFill>
                <a:ln w="9525">
                  <a:solidFill>
                    <a:schemeClr val="accent1"/>
                  </a:solidFill>
                </a:ln>
                <a:effectLst/>
              </c:spPr>
            </c:marker>
            <c:bubble3D val="0"/>
            <c:spPr>
              <a:ln w="28575" cap="rnd">
                <a:solidFill>
                  <a:schemeClr val="accent1"/>
                </a:solidFill>
                <a:prstDash val="sysDot"/>
                <a:round/>
              </a:ln>
              <a:effectLst/>
            </c:spPr>
          </c:dPt>
          <c:cat>
            <c:strRef>
              <c:f>ChartData!$C$10:$AH$10</c:f>
              <c:strCache>
                <c:ptCount val="32"/>
                <c:pt idx="0">
                  <c:v>1988-89</c:v>
                </c:pt>
                <c:pt idx="1">
                  <c:v>1989-90</c:v>
                </c:pt>
                <c:pt idx="2">
                  <c:v>1990-91</c:v>
                </c:pt>
                <c:pt idx="3">
                  <c:v>1991-92</c:v>
                </c:pt>
                <c:pt idx="4">
                  <c:v>1992-93</c:v>
                </c:pt>
                <c:pt idx="5">
                  <c:v>1993-94</c:v>
                </c:pt>
                <c:pt idx="6">
                  <c:v>1994-95</c:v>
                </c:pt>
                <c:pt idx="7">
                  <c:v>1995-96</c:v>
                </c:pt>
                <c:pt idx="8">
                  <c:v>1996-97</c:v>
                </c:pt>
                <c:pt idx="9">
                  <c:v>1997-98</c:v>
                </c:pt>
                <c:pt idx="10">
                  <c:v>1998-99</c:v>
                </c:pt>
                <c:pt idx="11">
                  <c:v>1999-00</c:v>
                </c:pt>
                <c:pt idx="12">
                  <c:v>2000-01</c:v>
                </c:pt>
                <c:pt idx="13">
                  <c:v>2001-02</c:v>
                </c:pt>
                <c:pt idx="14">
                  <c:v>2002-03</c:v>
                </c:pt>
                <c:pt idx="15">
                  <c:v>2003-04</c:v>
                </c:pt>
                <c:pt idx="16">
                  <c:v>2004-05</c:v>
                </c:pt>
                <c:pt idx="17">
                  <c:v>2005-06</c:v>
                </c:pt>
                <c:pt idx="18">
                  <c:v>2006-07</c:v>
                </c:pt>
                <c:pt idx="19">
                  <c:v>2007-08</c:v>
                </c:pt>
                <c:pt idx="20">
                  <c:v>2008-09</c:v>
                </c:pt>
                <c:pt idx="21">
                  <c:v>2009-10</c:v>
                </c:pt>
                <c:pt idx="22">
                  <c:v>2010-11</c:v>
                </c:pt>
                <c:pt idx="23">
                  <c:v>2011-12</c:v>
                </c:pt>
                <c:pt idx="24">
                  <c:v>2012-13</c:v>
                </c:pt>
                <c:pt idx="25">
                  <c:v>2013-14</c:v>
                </c:pt>
                <c:pt idx="26">
                  <c:v>2014-15</c:v>
                </c:pt>
                <c:pt idx="27">
                  <c:v>2015-16</c:v>
                </c:pt>
                <c:pt idx="28">
                  <c:v>2016-17</c:v>
                </c:pt>
                <c:pt idx="29">
                  <c:v>2017-18</c:v>
                </c:pt>
                <c:pt idx="30">
                  <c:v>2018-19</c:v>
                </c:pt>
                <c:pt idx="31">
                  <c:v>2019-20</c:v>
                </c:pt>
              </c:strCache>
            </c:strRef>
          </c:cat>
          <c:val>
            <c:numRef>
              <c:f>ChartData!$C$11:$AH$11</c:f>
              <c:numCache>
                <c:formatCode>0.00</c:formatCode>
                <c:ptCount val="32"/>
                <c:pt idx="0">
                  <c:v>86.4</c:v>
                </c:pt>
                <c:pt idx="1">
                  <c:v>109</c:v>
                </c:pt>
                <c:pt idx="2">
                  <c:v>125.8</c:v>
                </c:pt>
                <c:pt idx="3">
                  <c:v>134.6</c:v>
                </c:pt>
                <c:pt idx="4">
                  <c:v>195.7</c:v>
                </c:pt>
                <c:pt idx="5">
                  <c:v>210.8</c:v>
                </c:pt>
                <c:pt idx="6">
                  <c:v>251</c:v>
                </c:pt>
                <c:pt idx="7">
                  <c:v>284.39999999999998</c:v>
                </c:pt>
                <c:pt idx="8">
                  <c:v>293.39999999999998</c:v>
                </c:pt>
                <c:pt idx="9">
                  <c:v>310.2</c:v>
                </c:pt>
                <c:pt idx="10">
                  <c:v>375.6</c:v>
                </c:pt>
                <c:pt idx="11">
                  <c:v>385</c:v>
                </c:pt>
                <c:pt idx="12">
                  <c:v>419.24</c:v>
                </c:pt>
                <c:pt idx="13">
                  <c:v>568.89</c:v>
                </c:pt>
                <c:pt idx="14">
                  <c:v>468.69</c:v>
                </c:pt>
                <c:pt idx="15">
                  <c:v>524.84</c:v>
                </c:pt>
                <c:pt idx="16">
                  <c:v>522.67999999999995</c:v>
                </c:pt>
                <c:pt idx="17">
                  <c:v>1454.11</c:v>
                </c:pt>
                <c:pt idx="18">
                  <c:v>1545.25</c:v>
                </c:pt>
                <c:pt idx="19">
                  <c:v>1745.42</c:v>
                </c:pt>
                <c:pt idx="20">
                  <c:v>1953.89</c:v>
                </c:pt>
                <c:pt idx="21">
                  <c:v>2062.08</c:v>
                </c:pt>
                <c:pt idx="22">
                  <c:v>2039.39</c:v>
                </c:pt>
                <c:pt idx="23">
                  <c:v>2374.15</c:v>
                </c:pt>
                <c:pt idx="24">
                  <c:v>2089.37</c:v>
                </c:pt>
                <c:pt idx="25">
                  <c:v>1896.32</c:v>
                </c:pt>
                <c:pt idx="26">
                  <c:v>1809.44</c:v>
                </c:pt>
                <c:pt idx="27">
                  <c:v>1987.28</c:v>
                </c:pt>
                <c:pt idx="28">
                  <c:v>1928.31</c:v>
                </c:pt>
                <c:pt idx="29">
                  <c:v>1908.64</c:v>
                </c:pt>
                <c:pt idx="30">
                  <c:v>1592.69</c:v>
                </c:pt>
                <c:pt idx="31">
                  <c:v>1576.95</c:v>
                </c:pt>
              </c:numCache>
            </c:numRef>
          </c:val>
          <c:smooth val="0"/>
        </c:ser>
        <c:ser>
          <c:idx val="1"/>
          <c:order val="1"/>
          <c:tx>
            <c:strRef>
              <c:f>ChartData!$B$12</c:f>
              <c:strCache>
                <c:ptCount val="1"/>
                <c:pt idx="0">
                  <c:v>07. Health</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28"/>
            <c:marker>
              <c:symbol val="circle"/>
              <c:size val="5"/>
              <c:spPr>
                <a:solidFill>
                  <a:schemeClr val="accent2"/>
                </a:solidFill>
                <a:ln w="9525">
                  <a:solidFill>
                    <a:schemeClr val="accent2"/>
                  </a:solidFill>
                </a:ln>
                <a:effectLst/>
              </c:spPr>
            </c:marker>
            <c:bubble3D val="0"/>
            <c:spPr>
              <a:ln w="28575" cap="rnd">
                <a:solidFill>
                  <a:schemeClr val="accent2"/>
                </a:solidFill>
                <a:round/>
              </a:ln>
              <a:effectLst/>
            </c:spPr>
          </c:dPt>
          <c:dPt>
            <c:idx val="29"/>
            <c:marker>
              <c:symbol val="circle"/>
              <c:size val="5"/>
              <c:spPr>
                <a:solidFill>
                  <a:schemeClr val="accent2"/>
                </a:solidFill>
                <a:ln w="9525">
                  <a:solidFill>
                    <a:schemeClr val="accent2"/>
                  </a:solidFill>
                </a:ln>
                <a:effectLst/>
              </c:spPr>
            </c:marker>
            <c:bubble3D val="0"/>
            <c:spPr>
              <a:ln w="28575" cap="rnd">
                <a:solidFill>
                  <a:schemeClr val="accent2"/>
                </a:solidFill>
                <a:round/>
              </a:ln>
              <a:effectLst/>
            </c:spPr>
          </c:dPt>
          <c:dPt>
            <c:idx val="30"/>
            <c:marker>
              <c:symbol val="circle"/>
              <c:size val="5"/>
              <c:spPr>
                <a:solidFill>
                  <a:schemeClr val="accent2"/>
                </a:solidFill>
                <a:ln w="9525">
                  <a:solidFill>
                    <a:schemeClr val="accent2"/>
                  </a:solidFill>
                </a:ln>
                <a:effectLst/>
              </c:spPr>
            </c:marker>
            <c:bubble3D val="0"/>
            <c:spPr>
              <a:ln w="28575" cap="rnd">
                <a:solidFill>
                  <a:schemeClr val="accent2"/>
                </a:solidFill>
                <a:round/>
              </a:ln>
              <a:effectLst/>
            </c:spPr>
          </c:dPt>
          <c:dPt>
            <c:idx val="31"/>
            <c:marker>
              <c:symbol val="circle"/>
              <c:size val="5"/>
              <c:spPr>
                <a:solidFill>
                  <a:schemeClr val="accent2"/>
                </a:solidFill>
                <a:ln w="9525">
                  <a:solidFill>
                    <a:schemeClr val="accent2"/>
                  </a:solidFill>
                </a:ln>
                <a:effectLst/>
              </c:spPr>
            </c:marker>
            <c:bubble3D val="0"/>
            <c:spPr>
              <a:ln w="28575" cap="rnd">
                <a:solidFill>
                  <a:schemeClr val="accent2"/>
                </a:solidFill>
                <a:prstDash val="sysDot"/>
                <a:round/>
              </a:ln>
              <a:effectLst/>
            </c:spPr>
          </c:dPt>
          <c:cat>
            <c:strRef>
              <c:f>ChartData!$C$10:$AH$10</c:f>
              <c:strCache>
                <c:ptCount val="32"/>
                <c:pt idx="0">
                  <c:v>1988-89</c:v>
                </c:pt>
                <c:pt idx="1">
                  <c:v>1989-90</c:v>
                </c:pt>
                <c:pt idx="2">
                  <c:v>1990-91</c:v>
                </c:pt>
                <c:pt idx="3">
                  <c:v>1991-92</c:v>
                </c:pt>
                <c:pt idx="4">
                  <c:v>1992-93</c:v>
                </c:pt>
                <c:pt idx="5">
                  <c:v>1993-94</c:v>
                </c:pt>
                <c:pt idx="6">
                  <c:v>1994-95</c:v>
                </c:pt>
                <c:pt idx="7">
                  <c:v>1995-96</c:v>
                </c:pt>
                <c:pt idx="8">
                  <c:v>1996-97</c:v>
                </c:pt>
                <c:pt idx="9">
                  <c:v>1997-98</c:v>
                </c:pt>
                <c:pt idx="10">
                  <c:v>1998-99</c:v>
                </c:pt>
                <c:pt idx="11">
                  <c:v>1999-00</c:v>
                </c:pt>
                <c:pt idx="12">
                  <c:v>2000-01</c:v>
                </c:pt>
                <c:pt idx="13">
                  <c:v>2001-02</c:v>
                </c:pt>
                <c:pt idx="14">
                  <c:v>2002-03</c:v>
                </c:pt>
                <c:pt idx="15">
                  <c:v>2003-04</c:v>
                </c:pt>
                <c:pt idx="16">
                  <c:v>2004-05</c:v>
                </c:pt>
                <c:pt idx="17">
                  <c:v>2005-06</c:v>
                </c:pt>
                <c:pt idx="18">
                  <c:v>2006-07</c:v>
                </c:pt>
                <c:pt idx="19">
                  <c:v>2007-08</c:v>
                </c:pt>
                <c:pt idx="20">
                  <c:v>2008-09</c:v>
                </c:pt>
                <c:pt idx="21">
                  <c:v>2009-10</c:v>
                </c:pt>
                <c:pt idx="22">
                  <c:v>2010-11</c:v>
                </c:pt>
                <c:pt idx="23">
                  <c:v>2011-12</c:v>
                </c:pt>
                <c:pt idx="24">
                  <c:v>2012-13</c:v>
                </c:pt>
                <c:pt idx="25">
                  <c:v>2013-14</c:v>
                </c:pt>
                <c:pt idx="26">
                  <c:v>2014-15</c:v>
                </c:pt>
                <c:pt idx="27">
                  <c:v>2015-16</c:v>
                </c:pt>
                <c:pt idx="28">
                  <c:v>2016-17</c:v>
                </c:pt>
                <c:pt idx="29">
                  <c:v>2017-18</c:v>
                </c:pt>
                <c:pt idx="30">
                  <c:v>2018-19</c:v>
                </c:pt>
                <c:pt idx="31">
                  <c:v>2019-20</c:v>
                </c:pt>
              </c:strCache>
            </c:strRef>
          </c:cat>
          <c:val>
            <c:numRef>
              <c:f>ChartData!$C$12:$AH$12</c:f>
              <c:numCache>
                <c:formatCode>0.00</c:formatCode>
                <c:ptCount val="32"/>
                <c:pt idx="0">
                  <c:v>98.9</c:v>
                </c:pt>
                <c:pt idx="1">
                  <c:v>104.5</c:v>
                </c:pt>
                <c:pt idx="2">
                  <c:v>118.1</c:v>
                </c:pt>
                <c:pt idx="3">
                  <c:v>141.6</c:v>
                </c:pt>
                <c:pt idx="4">
                  <c:v>147.19999999999999</c:v>
                </c:pt>
                <c:pt idx="5">
                  <c:v>167.1</c:v>
                </c:pt>
                <c:pt idx="6">
                  <c:v>152.6</c:v>
                </c:pt>
                <c:pt idx="7">
                  <c:v>164.81</c:v>
                </c:pt>
                <c:pt idx="8">
                  <c:v>167.9</c:v>
                </c:pt>
                <c:pt idx="9">
                  <c:v>180.8</c:v>
                </c:pt>
                <c:pt idx="10">
                  <c:v>195.72</c:v>
                </c:pt>
                <c:pt idx="11">
                  <c:v>180.53</c:v>
                </c:pt>
                <c:pt idx="12">
                  <c:v>192.83</c:v>
                </c:pt>
                <c:pt idx="13">
                  <c:v>259.43</c:v>
                </c:pt>
                <c:pt idx="14">
                  <c:v>312.37</c:v>
                </c:pt>
                <c:pt idx="15">
                  <c:v>430.52</c:v>
                </c:pt>
                <c:pt idx="16">
                  <c:v>392.61</c:v>
                </c:pt>
                <c:pt idx="17">
                  <c:v>840.78</c:v>
                </c:pt>
                <c:pt idx="18">
                  <c:v>1145.8900000000001</c:v>
                </c:pt>
                <c:pt idx="19">
                  <c:v>859.27</c:v>
                </c:pt>
                <c:pt idx="20">
                  <c:v>1057.79</c:v>
                </c:pt>
                <c:pt idx="21">
                  <c:v>1041.19</c:v>
                </c:pt>
                <c:pt idx="22">
                  <c:v>1249.8499999999999</c:v>
                </c:pt>
                <c:pt idx="23">
                  <c:v>1370.93</c:v>
                </c:pt>
                <c:pt idx="24">
                  <c:v>1199.6500000000001</c:v>
                </c:pt>
                <c:pt idx="25">
                  <c:v>1295.6600000000001</c:v>
                </c:pt>
                <c:pt idx="26">
                  <c:v>1300.52</c:v>
                </c:pt>
                <c:pt idx="27">
                  <c:v>1150.6300000000001</c:v>
                </c:pt>
                <c:pt idx="28">
                  <c:v>1236.99</c:v>
                </c:pt>
                <c:pt idx="29">
                  <c:v>1364.59</c:v>
                </c:pt>
                <c:pt idx="30">
                  <c:v>1470.2</c:v>
                </c:pt>
                <c:pt idx="31">
                  <c:v>1661.63</c:v>
                </c:pt>
              </c:numCache>
            </c:numRef>
          </c:val>
          <c:smooth val="0"/>
        </c:ser>
        <c:ser>
          <c:idx val="2"/>
          <c:order val="2"/>
          <c:tx>
            <c:strRef>
              <c:f>ChartData!$B$13</c:f>
              <c:strCache>
                <c:ptCount val="1"/>
                <c:pt idx="0">
                  <c:v>12. General advancement of knowledge: R&amp;D financed from General University Funds (GUF)</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Pt>
            <c:idx val="28"/>
            <c:marker>
              <c:symbol val="circle"/>
              <c:size val="5"/>
              <c:spPr>
                <a:solidFill>
                  <a:schemeClr val="accent3"/>
                </a:solidFill>
                <a:ln w="9525">
                  <a:solidFill>
                    <a:schemeClr val="accent3"/>
                  </a:solidFill>
                </a:ln>
                <a:effectLst/>
              </c:spPr>
            </c:marker>
            <c:bubble3D val="0"/>
          </c:dPt>
          <c:dPt>
            <c:idx val="29"/>
            <c:marker>
              <c:symbol val="circle"/>
              <c:size val="5"/>
              <c:spPr>
                <a:solidFill>
                  <a:schemeClr val="accent3"/>
                </a:solidFill>
                <a:ln w="9525">
                  <a:solidFill>
                    <a:schemeClr val="accent3"/>
                  </a:solidFill>
                </a:ln>
                <a:effectLst/>
              </c:spPr>
            </c:marker>
            <c:bubble3D val="0"/>
          </c:dPt>
          <c:dPt>
            <c:idx val="30"/>
            <c:marker>
              <c:symbol val="circle"/>
              <c:size val="5"/>
              <c:spPr>
                <a:solidFill>
                  <a:schemeClr val="accent3"/>
                </a:solidFill>
                <a:ln w="9525">
                  <a:solidFill>
                    <a:schemeClr val="accent3"/>
                  </a:solidFill>
                </a:ln>
                <a:effectLst/>
              </c:spPr>
            </c:marker>
            <c:bubble3D val="0"/>
          </c:dPt>
          <c:dPt>
            <c:idx val="31"/>
            <c:marker>
              <c:symbol val="circle"/>
              <c:size val="5"/>
              <c:spPr>
                <a:solidFill>
                  <a:schemeClr val="accent3"/>
                </a:solidFill>
                <a:ln w="9525">
                  <a:solidFill>
                    <a:schemeClr val="accent3"/>
                  </a:solidFill>
                </a:ln>
                <a:effectLst/>
              </c:spPr>
            </c:marker>
            <c:bubble3D val="0"/>
            <c:spPr>
              <a:ln w="28575" cap="rnd">
                <a:solidFill>
                  <a:schemeClr val="accent3"/>
                </a:solidFill>
                <a:prstDash val="sysDot"/>
                <a:round/>
              </a:ln>
              <a:effectLst/>
            </c:spPr>
          </c:dPt>
          <c:cat>
            <c:strRef>
              <c:f>ChartData!$C$10:$AH$10</c:f>
              <c:strCache>
                <c:ptCount val="32"/>
                <c:pt idx="0">
                  <c:v>1988-89</c:v>
                </c:pt>
                <c:pt idx="1">
                  <c:v>1989-90</c:v>
                </c:pt>
                <c:pt idx="2">
                  <c:v>1990-91</c:v>
                </c:pt>
                <c:pt idx="3">
                  <c:v>1991-92</c:v>
                </c:pt>
                <c:pt idx="4">
                  <c:v>1992-93</c:v>
                </c:pt>
                <c:pt idx="5">
                  <c:v>1993-94</c:v>
                </c:pt>
                <c:pt idx="6">
                  <c:v>1994-95</c:v>
                </c:pt>
                <c:pt idx="7">
                  <c:v>1995-96</c:v>
                </c:pt>
                <c:pt idx="8">
                  <c:v>1996-97</c:v>
                </c:pt>
                <c:pt idx="9">
                  <c:v>1997-98</c:v>
                </c:pt>
                <c:pt idx="10">
                  <c:v>1998-99</c:v>
                </c:pt>
                <c:pt idx="11">
                  <c:v>1999-00</c:v>
                </c:pt>
                <c:pt idx="12">
                  <c:v>2000-01</c:v>
                </c:pt>
                <c:pt idx="13">
                  <c:v>2001-02</c:v>
                </c:pt>
                <c:pt idx="14">
                  <c:v>2002-03</c:v>
                </c:pt>
                <c:pt idx="15">
                  <c:v>2003-04</c:v>
                </c:pt>
                <c:pt idx="16">
                  <c:v>2004-05</c:v>
                </c:pt>
                <c:pt idx="17">
                  <c:v>2005-06</c:v>
                </c:pt>
                <c:pt idx="18">
                  <c:v>2006-07</c:v>
                </c:pt>
                <c:pt idx="19">
                  <c:v>2007-08</c:v>
                </c:pt>
                <c:pt idx="20">
                  <c:v>2008-09</c:v>
                </c:pt>
                <c:pt idx="21">
                  <c:v>2009-10</c:v>
                </c:pt>
                <c:pt idx="22">
                  <c:v>2010-11</c:v>
                </c:pt>
                <c:pt idx="23">
                  <c:v>2011-12</c:v>
                </c:pt>
                <c:pt idx="24">
                  <c:v>2012-13</c:v>
                </c:pt>
                <c:pt idx="25">
                  <c:v>2013-14</c:v>
                </c:pt>
                <c:pt idx="26">
                  <c:v>2014-15</c:v>
                </c:pt>
                <c:pt idx="27">
                  <c:v>2015-16</c:v>
                </c:pt>
                <c:pt idx="28">
                  <c:v>2016-17</c:v>
                </c:pt>
                <c:pt idx="29">
                  <c:v>2017-18</c:v>
                </c:pt>
                <c:pt idx="30">
                  <c:v>2018-19</c:v>
                </c:pt>
                <c:pt idx="31">
                  <c:v>2019-20</c:v>
                </c:pt>
              </c:strCache>
            </c:strRef>
          </c:cat>
          <c:val>
            <c:numRef>
              <c:f>ChartData!$C$13:$AH$13</c:f>
              <c:numCache>
                <c:formatCode>0.00</c:formatCode>
                <c:ptCount val="32"/>
                <c:pt idx="0">
                  <c:v>848.5</c:v>
                </c:pt>
                <c:pt idx="1">
                  <c:v>875.2</c:v>
                </c:pt>
                <c:pt idx="2">
                  <c:v>935.9</c:v>
                </c:pt>
                <c:pt idx="3">
                  <c:v>1054.3</c:v>
                </c:pt>
                <c:pt idx="4">
                  <c:v>1199</c:v>
                </c:pt>
                <c:pt idx="5">
                  <c:v>1296</c:v>
                </c:pt>
                <c:pt idx="6">
                  <c:v>1377.3</c:v>
                </c:pt>
                <c:pt idx="7">
                  <c:v>1502.4</c:v>
                </c:pt>
                <c:pt idx="8">
                  <c:v>1610.5</c:v>
                </c:pt>
                <c:pt idx="9">
                  <c:v>1675.4</c:v>
                </c:pt>
                <c:pt idx="10">
                  <c:v>1737.2</c:v>
                </c:pt>
                <c:pt idx="11">
                  <c:v>1788.28</c:v>
                </c:pt>
                <c:pt idx="12">
                  <c:v>1544.5</c:v>
                </c:pt>
                <c:pt idx="13">
                  <c:v>1601.5</c:v>
                </c:pt>
                <c:pt idx="14">
                  <c:v>1671.5</c:v>
                </c:pt>
                <c:pt idx="15">
                  <c:v>1757.2</c:v>
                </c:pt>
                <c:pt idx="16">
                  <c:v>1332.96</c:v>
                </c:pt>
                <c:pt idx="17">
                  <c:v>1383.25</c:v>
                </c:pt>
                <c:pt idx="18">
                  <c:v>1400.4</c:v>
                </c:pt>
                <c:pt idx="19">
                  <c:v>1391.68</c:v>
                </c:pt>
                <c:pt idx="20">
                  <c:v>1408.43</c:v>
                </c:pt>
                <c:pt idx="21">
                  <c:v>1513.96</c:v>
                </c:pt>
                <c:pt idx="22">
                  <c:v>1661.43</c:v>
                </c:pt>
                <c:pt idx="23">
                  <c:v>1774.62</c:v>
                </c:pt>
                <c:pt idx="24">
                  <c:v>1807.46</c:v>
                </c:pt>
                <c:pt idx="25">
                  <c:v>1874.46</c:v>
                </c:pt>
                <c:pt idx="26">
                  <c:v>1947.27</c:v>
                </c:pt>
                <c:pt idx="27">
                  <c:v>2022.28</c:v>
                </c:pt>
                <c:pt idx="28">
                  <c:v>1978.08</c:v>
                </c:pt>
                <c:pt idx="29">
                  <c:v>2141.5500000000002</c:v>
                </c:pt>
                <c:pt idx="30">
                  <c:v>2122.8200000000002</c:v>
                </c:pt>
                <c:pt idx="31">
                  <c:v>2143.84</c:v>
                </c:pt>
              </c:numCache>
            </c:numRef>
          </c:val>
          <c:smooth val="0"/>
        </c:ser>
        <c:ser>
          <c:idx val="3"/>
          <c:order val="3"/>
          <c:tx>
            <c:strRef>
              <c:f>ChartData!$B$14</c:f>
              <c:strCache>
                <c:ptCount val="1"/>
                <c:pt idx="0">
                  <c:v>No selection</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Pt>
            <c:idx val="28"/>
            <c:marker>
              <c:symbol val="circle"/>
              <c:size val="5"/>
              <c:spPr>
                <a:solidFill>
                  <a:schemeClr val="accent4"/>
                </a:solidFill>
                <a:ln w="9525">
                  <a:solidFill>
                    <a:schemeClr val="accent4"/>
                  </a:solidFill>
                </a:ln>
                <a:effectLst/>
              </c:spPr>
            </c:marker>
            <c:bubble3D val="0"/>
            <c:spPr>
              <a:ln w="28575" cap="rnd">
                <a:solidFill>
                  <a:schemeClr val="accent4"/>
                </a:solidFill>
                <a:round/>
              </a:ln>
              <a:effectLst/>
            </c:spPr>
          </c:dPt>
          <c:dPt>
            <c:idx val="29"/>
            <c:marker>
              <c:symbol val="circle"/>
              <c:size val="5"/>
              <c:spPr>
                <a:solidFill>
                  <a:schemeClr val="accent4"/>
                </a:solidFill>
                <a:ln w="9525">
                  <a:solidFill>
                    <a:schemeClr val="accent4"/>
                  </a:solidFill>
                </a:ln>
                <a:effectLst/>
              </c:spPr>
            </c:marker>
            <c:bubble3D val="0"/>
            <c:spPr>
              <a:ln w="28575" cap="rnd">
                <a:solidFill>
                  <a:schemeClr val="accent4"/>
                </a:solidFill>
                <a:round/>
              </a:ln>
              <a:effectLst/>
            </c:spPr>
          </c:dPt>
          <c:dPt>
            <c:idx val="30"/>
            <c:marker>
              <c:symbol val="circle"/>
              <c:size val="5"/>
              <c:spPr>
                <a:solidFill>
                  <a:schemeClr val="accent4"/>
                </a:solidFill>
                <a:ln w="9525">
                  <a:solidFill>
                    <a:schemeClr val="accent4"/>
                  </a:solidFill>
                </a:ln>
                <a:effectLst/>
              </c:spPr>
            </c:marker>
            <c:bubble3D val="0"/>
            <c:spPr>
              <a:ln w="28575" cap="rnd">
                <a:solidFill>
                  <a:schemeClr val="accent4"/>
                </a:solidFill>
                <a:round/>
              </a:ln>
              <a:effectLst/>
            </c:spPr>
          </c:dPt>
          <c:dPt>
            <c:idx val="31"/>
            <c:marker>
              <c:symbol val="circle"/>
              <c:size val="5"/>
              <c:spPr>
                <a:solidFill>
                  <a:schemeClr val="accent4"/>
                </a:solidFill>
                <a:ln w="9525">
                  <a:solidFill>
                    <a:schemeClr val="accent4"/>
                  </a:solidFill>
                </a:ln>
                <a:effectLst/>
              </c:spPr>
            </c:marker>
            <c:bubble3D val="0"/>
            <c:spPr>
              <a:ln w="28575" cap="rnd">
                <a:solidFill>
                  <a:schemeClr val="accent4"/>
                </a:solidFill>
                <a:prstDash val="sysDot"/>
                <a:round/>
              </a:ln>
              <a:effectLst/>
            </c:spPr>
          </c:dPt>
          <c:cat>
            <c:strRef>
              <c:f>ChartData!$C$10:$AH$10</c:f>
              <c:strCache>
                <c:ptCount val="32"/>
                <c:pt idx="0">
                  <c:v>1988-89</c:v>
                </c:pt>
                <c:pt idx="1">
                  <c:v>1989-90</c:v>
                </c:pt>
                <c:pt idx="2">
                  <c:v>1990-91</c:v>
                </c:pt>
                <c:pt idx="3">
                  <c:v>1991-92</c:v>
                </c:pt>
                <c:pt idx="4">
                  <c:v>1992-93</c:v>
                </c:pt>
                <c:pt idx="5">
                  <c:v>1993-94</c:v>
                </c:pt>
                <c:pt idx="6">
                  <c:v>1994-95</c:v>
                </c:pt>
                <c:pt idx="7">
                  <c:v>1995-96</c:v>
                </c:pt>
                <c:pt idx="8">
                  <c:v>1996-97</c:v>
                </c:pt>
                <c:pt idx="9">
                  <c:v>1997-98</c:v>
                </c:pt>
                <c:pt idx="10">
                  <c:v>1998-99</c:v>
                </c:pt>
                <c:pt idx="11">
                  <c:v>1999-00</c:v>
                </c:pt>
                <c:pt idx="12">
                  <c:v>2000-01</c:v>
                </c:pt>
                <c:pt idx="13">
                  <c:v>2001-02</c:v>
                </c:pt>
                <c:pt idx="14">
                  <c:v>2002-03</c:v>
                </c:pt>
                <c:pt idx="15">
                  <c:v>2003-04</c:v>
                </c:pt>
                <c:pt idx="16">
                  <c:v>2004-05</c:v>
                </c:pt>
                <c:pt idx="17">
                  <c:v>2005-06</c:v>
                </c:pt>
                <c:pt idx="18">
                  <c:v>2006-07</c:v>
                </c:pt>
                <c:pt idx="19">
                  <c:v>2007-08</c:v>
                </c:pt>
                <c:pt idx="20">
                  <c:v>2008-09</c:v>
                </c:pt>
                <c:pt idx="21">
                  <c:v>2009-10</c:v>
                </c:pt>
                <c:pt idx="22">
                  <c:v>2010-11</c:v>
                </c:pt>
                <c:pt idx="23">
                  <c:v>2011-12</c:v>
                </c:pt>
                <c:pt idx="24">
                  <c:v>2012-13</c:v>
                </c:pt>
                <c:pt idx="25">
                  <c:v>2013-14</c:v>
                </c:pt>
                <c:pt idx="26">
                  <c:v>2014-15</c:v>
                </c:pt>
                <c:pt idx="27">
                  <c:v>2015-16</c:v>
                </c:pt>
                <c:pt idx="28">
                  <c:v>2016-17</c:v>
                </c:pt>
                <c:pt idx="29">
                  <c:v>2017-18</c:v>
                </c:pt>
                <c:pt idx="30">
                  <c:v>2018-19</c:v>
                </c:pt>
                <c:pt idx="31">
                  <c:v>2019-20</c:v>
                </c:pt>
              </c:strCache>
            </c:strRef>
          </c:cat>
          <c:val>
            <c:numRef>
              <c:f>ChartData!$C$14:$AH$14</c:f>
              <c:numCache>
                <c:formatCode>0.00</c:formatCode>
                <c:ptCount val="3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numCache>
            </c:numRef>
          </c:val>
          <c:smooth val="0"/>
        </c:ser>
        <c:ser>
          <c:idx val="4"/>
          <c:order val="4"/>
          <c:tx>
            <c:strRef>
              <c:f>ChartData!$B$15</c:f>
              <c:strCache>
                <c:ptCount val="1"/>
                <c:pt idx="0">
                  <c:v>No selection</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Pt>
            <c:idx val="28"/>
            <c:marker>
              <c:symbol val="circle"/>
              <c:size val="5"/>
              <c:spPr>
                <a:solidFill>
                  <a:schemeClr val="accent5"/>
                </a:solidFill>
                <a:ln w="9525">
                  <a:solidFill>
                    <a:schemeClr val="accent5"/>
                  </a:solidFill>
                </a:ln>
                <a:effectLst/>
              </c:spPr>
            </c:marker>
            <c:bubble3D val="0"/>
          </c:dPt>
          <c:dPt>
            <c:idx val="29"/>
            <c:marker>
              <c:symbol val="circle"/>
              <c:size val="5"/>
              <c:spPr>
                <a:solidFill>
                  <a:schemeClr val="accent5"/>
                </a:solidFill>
                <a:ln w="9525">
                  <a:solidFill>
                    <a:schemeClr val="accent5"/>
                  </a:solidFill>
                </a:ln>
                <a:effectLst/>
              </c:spPr>
            </c:marker>
            <c:bubble3D val="0"/>
          </c:dPt>
          <c:dPt>
            <c:idx val="30"/>
            <c:marker>
              <c:symbol val="circle"/>
              <c:size val="5"/>
              <c:spPr>
                <a:solidFill>
                  <a:schemeClr val="accent5"/>
                </a:solidFill>
                <a:ln w="9525">
                  <a:solidFill>
                    <a:schemeClr val="accent5"/>
                  </a:solidFill>
                </a:ln>
                <a:effectLst/>
              </c:spPr>
            </c:marker>
            <c:bubble3D val="0"/>
          </c:dPt>
          <c:dPt>
            <c:idx val="31"/>
            <c:marker>
              <c:symbol val="circle"/>
              <c:size val="5"/>
              <c:spPr>
                <a:solidFill>
                  <a:schemeClr val="accent5"/>
                </a:solidFill>
                <a:ln w="9525">
                  <a:solidFill>
                    <a:schemeClr val="accent5"/>
                  </a:solidFill>
                </a:ln>
                <a:effectLst/>
              </c:spPr>
            </c:marker>
            <c:bubble3D val="0"/>
            <c:spPr>
              <a:ln w="28575" cap="rnd">
                <a:solidFill>
                  <a:schemeClr val="accent5"/>
                </a:solidFill>
                <a:prstDash val="sysDot"/>
                <a:round/>
              </a:ln>
              <a:effectLst/>
            </c:spPr>
          </c:dPt>
          <c:cat>
            <c:strRef>
              <c:f>ChartData!$C$10:$AH$10</c:f>
              <c:strCache>
                <c:ptCount val="32"/>
                <c:pt idx="0">
                  <c:v>1988-89</c:v>
                </c:pt>
                <c:pt idx="1">
                  <c:v>1989-90</c:v>
                </c:pt>
                <c:pt idx="2">
                  <c:v>1990-91</c:v>
                </c:pt>
                <c:pt idx="3">
                  <c:v>1991-92</c:v>
                </c:pt>
                <c:pt idx="4">
                  <c:v>1992-93</c:v>
                </c:pt>
                <c:pt idx="5">
                  <c:v>1993-94</c:v>
                </c:pt>
                <c:pt idx="6">
                  <c:v>1994-95</c:v>
                </c:pt>
                <c:pt idx="7">
                  <c:v>1995-96</c:v>
                </c:pt>
                <c:pt idx="8">
                  <c:v>1996-97</c:v>
                </c:pt>
                <c:pt idx="9">
                  <c:v>1997-98</c:v>
                </c:pt>
                <c:pt idx="10">
                  <c:v>1998-99</c:v>
                </c:pt>
                <c:pt idx="11">
                  <c:v>1999-00</c:v>
                </c:pt>
                <c:pt idx="12">
                  <c:v>2000-01</c:v>
                </c:pt>
                <c:pt idx="13">
                  <c:v>2001-02</c:v>
                </c:pt>
                <c:pt idx="14">
                  <c:v>2002-03</c:v>
                </c:pt>
                <c:pt idx="15">
                  <c:v>2003-04</c:v>
                </c:pt>
                <c:pt idx="16">
                  <c:v>2004-05</c:v>
                </c:pt>
                <c:pt idx="17">
                  <c:v>2005-06</c:v>
                </c:pt>
                <c:pt idx="18">
                  <c:v>2006-07</c:v>
                </c:pt>
                <c:pt idx="19">
                  <c:v>2007-08</c:v>
                </c:pt>
                <c:pt idx="20">
                  <c:v>2008-09</c:v>
                </c:pt>
                <c:pt idx="21">
                  <c:v>2009-10</c:v>
                </c:pt>
                <c:pt idx="22">
                  <c:v>2010-11</c:v>
                </c:pt>
                <c:pt idx="23">
                  <c:v>2011-12</c:v>
                </c:pt>
                <c:pt idx="24">
                  <c:v>2012-13</c:v>
                </c:pt>
                <c:pt idx="25">
                  <c:v>2013-14</c:v>
                </c:pt>
                <c:pt idx="26">
                  <c:v>2014-15</c:v>
                </c:pt>
                <c:pt idx="27">
                  <c:v>2015-16</c:v>
                </c:pt>
                <c:pt idx="28">
                  <c:v>2016-17</c:v>
                </c:pt>
                <c:pt idx="29">
                  <c:v>2017-18</c:v>
                </c:pt>
                <c:pt idx="30">
                  <c:v>2018-19</c:v>
                </c:pt>
                <c:pt idx="31">
                  <c:v>2019-20</c:v>
                </c:pt>
              </c:strCache>
            </c:strRef>
          </c:cat>
          <c:val>
            <c:numRef>
              <c:f>ChartData!$C$15:$AH$15</c:f>
              <c:numCache>
                <c:formatCode>0.00</c:formatCode>
                <c:ptCount val="3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numCache>
            </c:numRef>
          </c:val>
          <c:smooth val="0"/>
        </c:ser>
        <c:dLbls>
          <c:showLegendKey val="0"/>
          <c:showVal val="0"/>
          <c:showCatName val="0"/>
          <c:showSerName val="0"/>
          <c:showPercent val="0"/>
          <c:showBubbleSize val="0"/>
        </c:dLbls>
        <c:marker val="1"/>
        <c:smooth val="0"/>
        <c:axId val="996873744"/>
        <c:axId val="996870608"/>
      </c:lineChart>
      <c:catAx>
        <c:axId val="9968737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AU" b="1" baseline="0">
                    <a:solidFill>
                      <a:schemeClr val="bg2">
                        <a:lumMod val="25000"/>
                      </a:schemeClr>
                    </a:solidFill>
                  </a:rPr>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996870608"/>
        <c:crosses val="autoZero"/>
        <c:auto val="1"/>
        <c:lblAlgn val="ctr"/>
        <c:lblOffset val="100"/>
        <c:noMultiLvlLbl val="0"/>
      </c:catAx>
      <c:valAx>
        <c:axId val="99687060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US" b="1" baseline="0">
                    <a:solidFill>
                      <a:schemeClr val="bg2">
                        <a:lumMod val="25000"/>
                      </a:schemeClr>
                    </a:solidFill>
                  </a:rPr>
                  <a:t>$million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996873744"/>
        <c:crosses val="autoZero"/>
        <c:crossBetween val="between"/>
      </c:valAx>
      <c:spPr>
        <a:noFill/>
        <a:ln>
          <a:noFill/>
        </a:ln>
        <a:effectLst/>
      </c:spPr>
    </c:plotArea>
    <c:legend>
      <c:legendPos val="b"/>
      <c:layout>
        <c:manualLayout>
          <c:xMode val="edge"/>
          <c:yMode val="edge"/>
          <c:x val="0.68956619918972772"/>
          <c:y val="0.38971657319813441"/>
          <c:w val="0.28516223081774272"/>
          <c:h val="0.34447478237882134"/>
        </c:manualLayout>
      </c:layout>
      <c:overlay val="0"/>
      <c:spPr>
        <a:noFill/>
        <a:ln>
          <a:noFill/>
        </a:ln>
        <a:effectLst/>
      </c:spPr>
      <c:txPr>
        <a:bodyPr rot="0" spcFirstLastPara="1" vertOverflow="ellipsis" vert="horz" wrap="square" anchor="ctr" anchorCtr="0"/>
        <a:lstStyle/>
        <a:p>
          <a:pPr>
            <a:defRPr sz="10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legend>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078144318225826E-2"/>
          <c:y val="2.4390130424448382E-2"/>
          <c:w val="0.62207293039920586"/>
          <c:h val="0.8407689828245154"/>
        </c:manualLayout>
      </c:layout>
      <c:lineChart>
        <c:grouping val="standard"/>
        <c:varyColors val="0"/>
        <c:ser>
          <c:idx val="0"/>
          <c:order val="0"/>
          <c:tx>
            <c:strRef>
              <c:f>ChartData!$B$103</c:f>
              <c:strCache>
                <c:ptCount val="1"/>
                <c:pt idx="0">
                  <c:v>Grains Research and Development Corporation - Grains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38"/>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dPt>
          <c:dPt>
            <c:idx val="39"/>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dPt>
          <c:dPt>
            <c:idx val="40"/>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dPt>
          <c:dPt>
            <c:idx val="41"/>
            <c:marker>
              <c:symbol val="circle"/>
              <c:size val="5"/>
              <c:spPr>
                <a:solidFill>
                  <a:schemeClr val="accent1"/>
                </a:solidFill>
                <a:ln w="9525">
                  <a:solidFill>
                    <a:schemeClr val="accent1"/>
                  </a:solidFill>
                </a:ln>
                <a:effectLst/>
              </c:spPr>
            </c:marker>
            <c:bubble3D val="0"/>
            <c:spPr>
              <a:ln w="28575" cap="rnd">
                <a:solidFill>
                  <a:schemeClr val="accent1"/>
                </a:solidFill>
                <a:prstDash val="sysDot"/>
                <a:round/>
              </a:ln>
              <a:effectLst/>
            </c:spPr>
          </c:dPt>
          <c:cat>
            <c:strRef>
              <c:f>ChartData!$C$102:$AR$102</c:f>
              <c:strCache>
                <c:ptCount val="42"/>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pt idx="41">
                  <c:v>2019-20</c:v>
                </c:pt>
              </c:strCache>
            </c:strRef>
          </c:cat>
          <c:val>
            <c:numRef>
              <c:f>ChartData!$C$103:$AR$103</c:f>
              <c:numCache>
                <c:formatCode>0.00</c:formatCode>
                <c:ptCount val="42"/>
                <c:pt idx="0">
                  <c:v>0</c:v>
                </c:pt>
                <c:pt idx="1">
                  <c:v>0</c:v>
                </c:pt>
                <c:pt idx="2">
                  <c:v>0</c:v>
                </c:pt>
                <c:pt idx="3">
                  <c:v>0</c:v>
                </c:pt>
                <c:pt idx="4">
                  <c:v>0</c:v>
                </c:pt>
                <c:pt idx="5">
                  <c:v>0</c:v>
                </c:pt>
                <c:pt idx="6">
                  <c:v>0</c:v>
                </c:pt>
                <c:pt idx="7">
                  <c:v>0</c:v>
                </c:pt>
                <c:pt idx="8">
                  <c:v>0</c:v>
                </c:pt>
                <c:pt idx="9">
                  <c:v>0</c:v>
                </c:pt>
                <c:pt idx="10">
                  <c:v>0</c:v>
                </c:pt>
                <c:pt idx="11">
                  <c:v>0</c:v>
                </c:pt>
                <c:pt idx="12">
                  <c:v>4.2699999999999996</c:v>
                </c:pt>
                <c:pt idx="13">
                  <c:v>5.31</c:v>
                </c:pt>
                <c:pt idx="14">
                  <c:v>9.36</c:v>
                </c:pt>
                <c:pt idx="15">
                  <c:v>12.61</c:v>
                </c:pt>
                <c:pt idx="16">
                  <c:v>8.51</c:v>
                </c:pt>
                <c:pt idx="17">
                  <c:v>17.18</c:v>
                </c:pt>
                <c:pt idx="18">
                  <c:v>19.48</c:v>
                </c:pt>
                <c:pt idx="19">
                  <c:v>20.39</c:v>
                </c:pt>
                <c:pt idx="20">
                  <c:v>17.97</c:v>
                </c:pt>
                <c:pt idx="21">
                  <c:v>17.75</c:v>
                </c:pt>
                <c:pt idx="22">
                  <c:v>21.13</c:v>
                </c:pt>
                <c:pt idx="23">
                  <c:v>24.79</c:v>
                </c:pt>
                <c:pt idx="24">
                  <c:v>25.6</c:v>
                </c:pt>
                <c:pt idx="25">
                  <c:v>28.2</c:v>
                </c:pt>
                <c:pt idx="26">
                  <c:v>25.71</c:v>
                </c:pt>
                <c:pt idx="27">
                  <c:v>25.91</c:v>
                </c:pt>
                <c:pt idx="28">
                  <c:v>23.2</c:v>
                </c:pt>
                <c:pt idx="29">
                  <c:v>36.39</c:v>
                </c:pt>
                <c:pt idx="30">
                  <c:v>30.78</c:v>
                </c:pt>
                <c:pt idx="31">
                  <c:v>30.25</c:v>
                </c:pt>
                <c:pt idx="32">
                  <c:v>22.19</c:v>
                </c:pt>
                <c:pt idx="33">
                  <c:v>46.61</c:v>
                </c:pt>
                <c:pt idx="34">
                  <c:v>55.55</c:v>
                </c:pt>
                <c:pt idx="35">
                  <c:v>55.72</c:v>
                </c:pt>
                <c:pt idx="36">
                  <c:v>53.7</c:v>
                </c:pt>
                <c:pt idx="37">
                  <c:v>59.45</c:v>
                </c:pt>
                <c:pt idx="38">
                  <c:v>77.510000000000005</c:v>
                </c:pt>
                <c:pt idx="39">
                  <c:v>61.09</c:v>
                </c:pt>
                <c:pt idx="40">
                  <c:v>49.17</c:v>
                </c:pt>
                <c:pt idx="41">
                  <c:v>71.290000000000006</c:v>
                </c:pt>
              </c:numCache>
            </c:numRef>
          </c:val>
          <c:smooth val="0"/>
        </c:ser>
        <c:ser>
          <c:idx val="1"/>
          <c:order val="1"/>
          <c:tx>
            <c:strRef>
              <c:f>ChartData!$B$104</c:f>
              <c:strCache>
                <c:ptCount val="1"/>
                <c:pt idx="0">
                  <c:v>Grains Research and Development Corporation - Wheat</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38"/>
            <c:marker>
              <c:symbol val="circle"/>
              <c:size val="5"/>
              <c:spPr>
                <a:solidFill>
                  <a:schemeClr val="accent2"/>
                </a:solidFill>
                <a:ln w="9525">
                  <a:solidFill>
                    <a:schemeClr val="accent2"/>
                  </a:solidFill>
                </a:ln>
                <a:effectLst/>
              </c:spPr>
            </c:marker>
            <c:bubble3D val="0"/>
          </c:dPt>
          <c:dPt>
            <c:idx val="39"/>
            <c:marker>
              <c:symbol val="circle"/>
              <c:size val="5"/>
              <c:spPr>
                <a:solidFill>
                  <a:schemeClr val="accent2"/>
                </a:solidFill>
                <a:ln w="9525">
                  <a:solidFill>
                    <a:schemeClr val="accent2"/>
                  </a:solidFill>
                </a:ln>
                <a:effectLst/>
              </c:spPr>
            </c:marker>
            <c:bubble3D val="0"/>
          </c:dPt>
          <c:dPt>
            <c:idx val="40"/>
            <c:marker>
              <c:symbol val="circle"/>
              <c:size val="5"/>
              <c:spPr>
                <a:solidFill>
                  <a:schemeClr val="accent2"/>
                </a:solidFill>
                <a:ln w="9525">
                  <a:solidFill>
                    <a:schemeClr val="accent2"/>
                  </a:solidFill>
                </a:ln>
                <a:effectLst/>
              </c:spPr>
            </c:marker>
            <c:bubble3D val="0"/>
          </c:dPt>
          <c:dPt>
            <c:idx val="41"/>
            <c:marker>
              <c:symbol val="circle"/>
              <c:size val="5"/>
              <c:spPr>
                <a:solidFill>
                  <a:schemeClr val="accent2"/>
                </a:solidFill>
                <a:ln w="9525">
                  <a:solidFill>
                    <a:schemeClr val="accent2"/>
                  </a:solidFill>
                </a:ln>
                <a:effectLst/>
              </c:spPr>
            </c:marker>
            <c:bubble3D val="0"/>
            <c:spPr>
              <a:ln w="28575" cap="rnd">
                <a:solidFill>
                  <a:schemeClr val="accent2"/>
                </a:solidFill>
                <a:prstDash val="sysDot"/>
                <a:round/>
              </a:ln>
              <a:effectLst/>
            </c:spPr>
          </c:dPt>
          <c:cat>
            <c:strRef>
              <c:f>ChartData!$C$102:$AR$102</c:f>
              <c:strCache>
                <c:ptCount val="42"/>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pt idx="41">
                  <c:v>2019-20</c:v>
                </c:pt>
              </c:strCache>
            </c:strRef>
          </c:cat>
          <c:val>
            <c:numRef>
              <c:f>ChartData!$C$104:$AR$104</c:f>
              <c:numCache>
                <c:formatCode>0.00</c:formatCode>
                <c:ptCount val="42"/>
                <c:pt idx="0">
                  <c:v>3.47</c:v>
                </c:pt>
                <c:pt idx="1">
                  <c:v>3.09</c:v>
                </c:pt>
                <c:pt idx="2">
                  <c:v>2.0099999999999998</c:v>
                </c:pt>
                <c:pt idx="3">
                  <c:v>1.97</c:v>
                </c:pt>
                <c:pt idx="4">
                  <c:v>4.6500000000000004</c:v>
                </c:pt>
                <c:pt idx="5">
                  <c:v>4.6500000000000004</c:v>
                </c:pt>
                <c:pt idx="6">
                  <c:v>5.4</c:v>
                </c:pt>
                <c:pt idx="7">
                  <c:v>5.48</c:v>
                </c:pt>
                <c:pt idx="8">
                  <c:v>6.4</c:v>
                </c:pt>
                <c:pt idx="9">
                  <c:v>5.16</c:v>
                </c:pt>
                <c:pt idx="10">
                  <c:v>8.35</c:v>
                </c:pt>
                <c:pt idx="11">
                  <c:v>9.84</c:v>
                </c:pt>
                <c:pt idx="12">
                  <c:v>8.4499999999999993</c:v>
                </c:pt>
                <c:pt idx="13">
                  <c:v>12.92</c:v>
                </c:pt>
                <c:pt idx="14">
                  <c:v>18.350000000000001</c:v>
                </c:pt>
                <c:pt idx="15">
                  <c:v>19.95</c:v>
                </c:pt>
                <c:pt idx="16">
                  <c:v>16.28</c:v>
                </c:pt>
                <c:pt idx="17">
                  <c:v>33.65</c:v>
                </c:pt>
                <c:pt idx="18">
                  <c:v>35.17</c:v>
                </c:pt>
                <c:pt idx="19">
                  <c:v>32.020000000000003</c:v>
                </c:pt>
                <c:pt idx="20">
                  <c:v>31.64</c:v>
                </c:pt>
                <c:pt idx="21">
                  <c:v>29.05</c:v>
                </c:pt>
                <c:pt idx="22">
                  <c:v>27.37</c:v>
                </c:pt>
                <c:pt idx="23">
                  <c:v>37.14</c:v>
                </c:pt>
                <c:pt idx="24">
                  <c:v>39.4</c:v>
                </c:pt>
                <c:pt idx="25">
                  <c:v>41.4</c:v>
                </c:pt>
                <c:pt idx="26">
                  <c:v>41.45</c:v>
                </c:pt>
                <c:pt idx="27">
                  <c:v>41.45</c:v>
                </c:pt>
                <c:pt idx="28">
                  <c:v>27.6</c:v>
                </c:pt>
                <c:pt idx="29">
                  <c:v>40.39</c:v>
                </c:pt>
                <c:pt idx="30">
                  <c:v>31.11</c:v>
                </c:pt>
                <c:pt idx="31">
                  <c:v>45.18</c:v>
                </c:pt>
                <c:pt idx="32">
                  <c:v>63.96</c:v>
                </c:pt>
                <c:pt idx="33">
                  <c:v>64.180000000000007</c:v>
                </c:pt>
                <c:pt idx="34">
                  <c:v>62.84</c:v>
                </c:pt>
                <c:pt idx="35">
                  <c:v>64.7</c:v>
                </c:pt>
                <c:pt idx="36">
                  <c:v>63.89</c:v>
                </c:pt>
                <c:pt idx="37">
                  <c:v>51.07</c:v>
                </c:pt>
                <c:pt idx="38">
                  <c:v>62.04</c:v>
                </c:pt>
                <c:pt idx="39">
                  <c:v>56.33</c:v>
                </c:pt>
                <c:pt idx="40">
                  <c:v>49.17</c:v>
                </c:pt>
                <c:pt idx="41">
                  <c:v>57.61</c:v>
                </c:pt>
              </c:numCache>
            </c:numRef>
          </c:val>
          <c:smooth val="0"/>
        </c:ser>
        <c:ser>
          <c:idx val="2"/>
          <c:order val="2"/>
          <c:tx>
            <c:strRef>
              <c:f>ChartData!$B$105</c:f>
              <c:strCache>
                <c:ptCount val="1"/>
                <c:pt idx="0">
                  <c:v>Australian Wool Innovation</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Pt>
            <c:idx val="38"/>
            <c:marker>
              <c:symbol val="circle"/>
              <c:size val="5"/>
              <c:spPr>
                <a:solidFill>
                  <a:schemeClr val="accent3"/>
                </a:solidFill>
                <a:ln w="9525">
                  <a:solidFill>
                    <a:schemeClr val="accent3"/>
                  </a:solidFill>
                </a:ln>
                <a:effectLst/>
              </c:spPr>
            </c:marker>
            <c:bubble3D val="0"/>
            <c:spPr>
              <a:ln w="28575" cap="rnd">
                <a:solidFill>
                  <a:schemeClr val="accent3"/>
                </a:solidFill>
                <a:round/>
              </a:ln>
              <a:effectLst/>
            </c:spPr>
          </c:dPt>
          <c:dPt>
            <c:idx val="39"/>
            <c:marker>
              <c:symbol val="circle"/>
              <c:size val="5"/>
              <c:spPr>
                <a:solidFill>
                  <a:schemeClr val="accent3"/>
                </a:solidFill>
                <a:ln w="9525">
                  <a:solidFill>
                    <a:schemeClr val="accent3"/>
                  </a:solidFill>
                </a:ln>
                <a:effectLst/>
              </c:spPr>
            </c:marker>
            <c:bubble3D val="0"/>
            <c:spPr>
              <a:ln w="28575" cap="rnd">
                <a:solidFill>
                  <a:schemeClr val="accent3"/>
                </a:solidFill>
                <a:round/>
              </a:ln>
              <a:effectLst/>
            </c:spPr>
          </c:dPt>
          <c:dPt>
            <c:idx val="40"/>
            <c:marker>
              <c:symbol val="circle"/>
              <c:size val="5"/>
              <c:spPr>
                <a:solidFill>
                  <a:schemeClr val="accent3"/>
                </a:solidFill>
                <a:ln w="9525">
                  <a:solidFill>
                    <a:schemeClr val="accent3"/>
                  </a:solidFill>
                </a:ln>
                <a:effectLst/>
              </c:spPr>
            </c:marker>
            <c:bubble3D val="0"/>
            <c:spPr>
              <a:ln w="28575" cap="rnd">
                <a:solidFill>
                  <a:schemeClr val="accent3"/>
                </a:solidFill>
                <a:round/>
              </a:ln>
              <a:effectLst/>
            </c:spPr>
          </c:dPt>
          <c:dPt>
            <c:idx val="41"/>
            <c:marker>
              <c:symbol val="circle"/>
              <c:size val="5"/>
              <c:spPr>
                <a:solidFill>
                  <a:schemeClr val="accent3"/>
                </a:solidFill>
                <a:ln w="9525">
                  <a:solidFill>
                    <a:schemeClr val="accent3"/>
                  </a:solidFill>
                </a:ln>
                <a:effectLst/>
              </c:spPr>
            </c:marker>
            <c:bubble3D val="0"/>
            <c:spPr>
              <a:ln w="28575" cap="rnd">
                <a:solidFill>
                  <a:schemeClr val="accent3"/>
                </a:solidFill>
                <a:prstDash val="sysDot"/>
                <a:round/>
              </a:ln>
              <a:effectLst/>
            </c:spPr>
          </c:dPt>
          <c:cat>
            <c:strRef>
              <c:f>ChartData!$C$102:$AR$102</c:f>
              <c:strCache>
                <c:ptCount val="42"/>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pt idx="41">
                  <c:v>2019-20</c:v>
                </c:pt>
              </c:strCache>
            </c:strRef>
          </c:cat>
          <c:val>
            <c:numRef>
              <c:f>ChartData!$C$105:$AR$105</c:f>
              <c:numCache>
                <c:formatCode>0.00</c:formatCode>
                <c:ptCount val="42"/>
                <c:pt idx="0">
                  <c:v>0</c:v>
                </c:pt>
                <c:pt idx="1">
                  <c:v>5.4</c:v>
                </c:pt>
                <c:pt idx="2">
                  <c:v>7.54</c:v>
                </c:pt>
                <c:pt idx="3">
                  <c:v>8.77</c:v>
                </c:pt>
                <c:pt idx="4">
                  <c:v>8.83</c:v>
                </c:pt>
                <c:pt idx="5">
                  <c:v>9.3000000000000007</c:v>
                </c:pt>
                <c:pt idx="6">
                  <c:v>12.32</c:v>
                </c:pt>
                <c:pt idx="7">
                  <c:v>11.88</c:v>
                </c:pt>
                <c:pt idx="8">
                  <c:v>15.25</c:v>
                </c:pt>
                <c:pt idx="9">
                  <c:v>18.309999999999999</c:v>
                </c:pt>
                <c:pt idx="10">
                  <c:v>14.21</c:v>
                </c:pt>
                <c:pt idx="11">
                  <c:v>19.63</c:v>
                </c:pt>
                <c:pt idx="12">
                  <c:v>17.11</c:v>
                </c:pt>
                <c:pt idx="13">
                  <c:v>14.05</c:v>
                </c:pt>
                <c:pt idx="14">
                  <c:v>12.32</c:v>
                </c:pt>
                <c:pt idx="15">
                  <c:v>12.45</c:v>
                </c:pt>
                <c:pt idx="16">
                  <c:v>19.5</c:v>
                </c:pt>
                <c:pt idx="17">
                  <c:v>10.94</c:v>
                </c:pt>
                <c:pt idx="18">
                  <c:v>12.79</c:v>
                </c:pt>
                <c:pt idx="19">
                  <c:v>13.09</c:v>
                </c:pt>
                <c:pt idx="20">
                  <c:v>10.53</c:v>
                </c:pt>
                <c:pt idx="21">
                  <c:v>11.97</c:v>
                </c:pt>
                <c:pt idx="22">
                  <c:v>11.81</c:v>
                </c:pt>
                <c:pt idx="23">
                  <c:v>56.31</c:v>
                </c:pt>
                <c:pt idx="24">
                  <c:v>62.6</c:v>
                </c:pt>
                <c:pt idx="25">
                  <c:v>40.4</c:v>
                </c:pt>
                <c:pt idx="26">
                  <c:v>40.409999999999997</c:v>
                </c:pt>
                <c:pt idx="27">
                  <c:v>42</c:v>
                </c:pt>
                <c:pt idx="28">
                  <c:v>46.5</c:v>
                </c:pt>
                <c:pt idx="29">
                  <c:v>45.11</c:v>
                </c:pt>
                <c:pt idx="30">
                  <c:v>41.7</c:v>
                </c:pt>
                <c:pt idx="31">
                  <c:v>35.32</c:v>
                </c:pt>
                <c:pt idx="32">
                  <c:v>47.03</c:v>
                </c:pt>
                <c:pt idx="33">
                  <c:v>52</c:v>
                </c:pt>
                <c:pt idx="34">
                  <c:v>43.75</c:v>
                </c:pt>
                <c:pt idx="35">
                  <c:v>43.31</c:v>
                </c:pt>
                <c:pt idx="36">
                  <c:v>48.3</c:v>
                </c:pt>
                <c:pt idx="37">
                  <c:v>50.33</c:v>
                </c:pt>
                <c:pt idx="38">
                  <c:v>60.21</c:v>
                </c:pt>
                <c:pt idx="39">
                  <c:v>72.48</c:v>
                </c:pt>
                <c:pt idx="40">
                  <c:v>69</c:v>
                </c:pt>
                <c:pt idx="41">
                  <c:v>52</c:v>
                </c:pt>
              </c:numCache>
            </c:numRef>
          </c:val>
          <c:smooth val="0"/>
        </c:ser>
        <c:ser>
          <c:idx val="3"/>
          <c:order val="3"/>
          <c:tx>
            <c:strRef>
              <c:f>ChartData!$B$106</c:f>
              <c:strCache>
                <c:ptCount val="1"/>
                <c:pt idx="0">
                  <c:v>No selection</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Pt>
            <c:idx val="38"/>
            <c:marker>
              <c:symbol val="circle"/>
              <c:size val="5"/>
              <c:spPr>
                <a:solidFill>
                  <a:schemeClr val="accent4"/>
                </a:solidFill>
                <a:ln w="9525">
                  <a:solidFill>
                    <a:schemeClr val="accent4"/>
                  </a:solidFill>
                </a:ln>
                <a:effectLst/>
              </c:spPr>
            </c:marker>
            <c:bubble3D val="0"/>
            <c:spPr>
              <a:ln w="28575" cap="rnd">
                <a:solidFill>
                  <a:schemeClr val="accent4"/>
                </a:solidFill>
                <a:round/>
              </a:ln>
              <a:effectLst/>
            </c:spPr>
          </c:dPt>
          <c:dPt>
            <c:idx val="39"/>
            <c:marker>
              <c:symbol val="circle"/>
              <c:size val="5"/>
              <c:spPr>
                <a:solidFill>
                  <a:schemeClr val="accent4"/>
                </a:solidFill>
                <a:ln w="9525">
                  <a:solidFill>
                    <a:schemeClr val="accent4"/>
                  </a:solidFill>
                </a:ln>
                <a:effectLst/>
              </c:spPr>
            </c:marker>
            <c:bubble3D val="0"/>
            <c:spPr>
              <a:ln w="28575" cap="rnd">
                <a:solidFill>
                  <a:schemeClr val="accent4"/>
                </a:solidFill>
                <a:round/>
              </a:ln>
              <a:effectLst/>
            </c:spPr>
          </c:dPt>
          <c:dPt>
            <c:idx val="40"/>
            <c:marker>
              <c:symbol val="circle"/>
              <c:size val="5"/>
              <c:spPr>
                <a:solidFill>
                  <a:schemeClr val="accent4"/>
                </a:solidFill>
                <a:ln w="9525">
                  <a:solidFill>
                    <a:schemeClr val="accent4"/>
                  </a:solidFill>
                </a:ln>
                <a:effectLst/>
              </c:spPr>
            </c:marker>
            <c:bubble3D val="0"/>
            <c:spPr>
              <a:ln w="28575" cap="rnd">
                <a:solidFill>
                  <a:schemeClr val="accent4"/>
                </a:solidFill>
                <a:round/>
              </a:ln>
              <a:effectLst/>
            </c:spPr>
          </c:dPt>
          <c:dPt>
            <c:idx val="41"/>
            <c:marker>
              <c:symbol val="circle"/>
              <c:size val="5"/>
              <c:spPr>
                <a:solidFill>
                  <a:schemeClr val="accent4"/>
                </a:solidFill>
                <a:ln w="9525">
                  <a:solidFill>
                    <a:schemeClr val="accent4"/>
                  </a:solidFill>
                </a:ln>
                <a:effectLst/>
              </c:spPr>
            </c:marker>
            <c:bubble3D val="0"/>
            <c:spPr>
              <a:ln w="28575" cap="rnd">
                <a:solidFill>
                  <a:schemeClr val="accent4"/>
                </a:solidFill>
                <a:prstDash val="sysDot"/>
                <a:round/>
              </a:ln>
              <a:effectLst/>
            </c:spPr>
          </c:dPt>
          <c:cat>
            <c:strRef>
              <c:f>ChartData!$C$102:$AR$102</c:f>
              <c:strCache>
                <c:ptCount val="42"/>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pt idx="41">
                  <c:v>2019-20</c:v>
                </c:pt>
              </c:strCache>
            </c:strRef>
          </c:cat>
          <c:val>
            <c:numRef>
              <c:f>ChartData!$C$106:$AR$106</c:f>
              <c:numCache>
                <c:formatCode>0.00</c:formatCode>
                <c:ptCount val="4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numCache>
            </c:numRef>
          </c:val>
          <c:smooth val="0"/>
        </c:ser>
        <c:ser>
          <c:idx val="4"/>
          <c:order val="4"/>
          <c:tx>
            <c:strRef>
              <c:f>ChartData!$B$107</c:f>
              <c:strCache>
                <c:ptCount val="1"/>
                <c:pt idx="0">
                  <c:v>No selection</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Pt>
            <c:idx val="38"/>
            <c:marker>
              <c:symbol val="circle"/>
              <c:size val="5"/>
              <c:spPr>
                <a:solidFill>
                  <a:schemeClr val="accent5"/>
                </a:solidFill>
                <a:ln w="9525">
                  <a:solidFill>
                    <a:schemeClr val="accent5"/>
                  </a:solidFill>
                </a:ln>
                <a:effectLst/>
              </c:spPr>
            </c:marker>
            <c:bubble3D val="0"/>
            <c:spPr>
              <a:ln w="28575" cap="rnd">
                <a:solidFill>
                  <a:schemeClr val="accent5"/>
                </a:solidFill>
                <a:round/>
              </a:ln>
              <a:effectLst/>
            </c:spPr>
          </c:dPt>
          <c:dPt>
            <c:idx val="39"/>
            <c:marker>
              <c:symbol val="circle"/>
              <c:size val="5"/>
              <c:spPr>
                <a:solidFill>
                  <a:schemeClr val="accent5"/>
                </a:solidFill>
                <a:ln w="9525">
                  <a:solidFill>
                    <a:schemeClr val="accent5"/>
                  </a:solidFill>
                </a:ln>
                <a:effectLst/>
              </c:spPr>
            </c:marker>
            <c:bubble3D val="0"/>
            <c:spPr>
              <a:ln w="28575" cap="rnd">
                <a:solidFill>
                  <a:schemeClr val="accent5"/>
                </a:solidFill>
                <a:round/>
              </a:ln>
              <a:effectLst/>
            </c:spPr>
          </c:dPt>
          <c:dPt>
            <c:idx val="40"/>
            <c:marker>
              <c:symbol val="circle"/>
              <c:size val="5"/>
              <c:spPr>
                <a:solidFill>
                  <a:schemeClr val="accent5"/>
                </a:solidFill>
                <a:ln w="9525">
                  <a:solidFill>
                    <a:schemeClr val="accent5"/>
                  </a:solidFill>
                </a:ln>
                <a:effectLst/>
              </c:spPr>
            </c:marker>
            <c:bubble3D val="0"/>
            <c:spPr>
              <a:ln w="28575" cap="rnd">
                <a:solidFill>
                  <a:schemeClr val="accent5"/>
                </a:solidFill>
                <a:round/>
              </a:ln>
              <a:effectLst/>
            </c:spPr>
          </c:dPt>
          <c:dPt>
            <c:idx val="41"/>
            <c:marker>
              <c:symbol val="circle"/>
              <c:size val="5"/>
              <c:spPr>
                <a:solidFill>
                  <a:schemeClr val="accent5"/>
                </a:solidFill>
                <a:ln w="9525">
                  <a:solidFill>
                    <a:schemeClr val="accent5"/>
                  </a:solidFill>
                </a:ln>
                <a:effectLst/>
              </c:spPr>
            </c:marker>
            <c:bubble3D val="0"/>
            <c:spPr>
              <a:ln w="28575" cap="rnd">
                <a:solidFill>
                  <a:schemeClr val="accent5"/>
                </a:solidFill>
                <a:prstDash val="sysDot"/>
                <a:round/>
              </a:ln>
              <a:effectLst/>
            </c:spPr>
          </c:dPt>
          <c:cat>
            <c:strRef>
              <c:f>ChartData!$C$102:$AR$102</c:f>
              <c:strCache>
                <c:ptCount val="42"/>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pt idx="41">
                  <c:v>2019-20</c:v>
                </c:pt>
              </c:strCache>
            </c:strRef>
          </c:cat>
          <c:val>
            <c:numRef>
              <c:f>ChartData!$C$107:$AR$107</c:f>
              <c:numCache>
                <c:formatCode>0.00</c:formatCode>
                <c:ptCount val="4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numCache>
            </c:numRef>
          </c:val>
          <c:smooth val="0"/>
        </c:ser>
        <c:dLbls>
          <c:showLegendKey val="0"/>
          <c:showVal val="0"/>
          <c:showCatName val="0"/>
          <c:showSerName val="0"/>
          <c:showPercent val="0"/>
          <c:showBubbleSize val="0"/>
        </c:dLbls>
        <c:marker val="1"/>
        <c:smooth val="0"/>
        <c:axId val="996873352"/>
        <c:axId val="996872568"/>
      </c:lineChart>
      <c:catAx>
        <c:axId val="9968733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US" b="1" baseline="0">
                    <a:solidFill>
                      <a:schemeClr val="bg2">
                        <a:lumMod val="25000"/>
                      </a:schemeClr>
                    </a:solidFill>
                  </a:rPr>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996872568"/>
        <c:crosses val="autoZero"/>
        <c:auto val="1"/>
        <c:lblAlgn val="ctr"/>
        <c:lblOffset val="100"/>
        <c:noMultiLvlLbl val="0"/>
      </c:catAx>
      <c:valAx>
        <c:axId val="99687256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US" b="1" baseline="0">
                    <a:solidFill>
                      <a:schemeClr val="bg2">
                        <a:lumMod val="25000"/>
                      </a:schemeClr>
                    </a:solidFill>
                  </a:rPr>
                  <a:t>$million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0.00" sourceLinked="1"/>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996873352"/>
        <c:crosses val="autoZero"/>
        <c:crossBetween val="between"/>
      </c:valAx>
      <c:spPr>
        <a:noFill/>
        <a:ln>
          <a:noFill/>
        </a:ln>
        <a:effectLst/>
      </c:spPr>
    </c:plotArea>
    <c:legend>
      <c:legendPos val="b"/>
      <c:layout>
        <c:manualLayout>
          <c:xMode val="edge"/>
          <c:yMode val="edge"/>
          <c:x val="0.68956619918972772"/>
          <c:y val="0.49121001980015655"/>
          <c:w val="0.24784009138340532"/>
          <c:h val="0.37466537735414651"/>
        </c:manualLayout>
      </c:layout>
      <c:overlay val="0"/>
      <c:spPr>
        <a:noFill/>
        <a:ln>
          <a:noFill/>
        </a:ln>
        <a:effectLst/>
      </c:spPr>
      <c:txPr>
        <a:bodyPr rot="0" spcFirstLastPara="1" vertOverflow="ellipsis" vert="horz" wrap="square" anchor="ctr" anchorCtr="0"/>
        <a:lstStyle/>
        <a:p>
          <a:pPr>
            <a:defRPr sz="10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legend>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078144318225826E-2"/>
          <c:y val="2.9528216487389937E-2"/>
          <c:w val="0.62207293039920586"/>
          <c:h val="0.82848988946804181"/>
        </c:manualLayout>
      </c:layout>
      <c:lineChart>
        <c:grouping val="standard"/>
        <c:varyColors val="0"/>
        <c:ser>
          <c:idx val="0"/>
          <c:order val="0"/>
          <c:tx>
            <c:strRef>
              <c:f>ChartData!$B$140</c:f>
              <c:strCache>
                <c:ptCount val="1"/>
                <c:pt idx="0">
                  <c:v>Fisheries Research and Development Corporation</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38"/>
            <c:marker>
              <c:symbol val="circle"/>
              <c:size val="5"/>
              <c:spPr>
                <a:solidFill>
                  <a:schemeClr val="accent1"/>
                </a:solidFill>
                <a:ln w="9525">
                  <a:solidFill>
                    <a:schemeClr val="accent1"/>
                  </a:solidFill>
                </a:ln>
                <a:effectLst/>
              </c:spPr>
            </c:marker>
            <c:bubble3D val="0"/>
          </c:dPt>
          <c:dPt>
            <c:idx val="39"/>
            <c:marker>
              <c:symbol val="circle"/>
              <c:size val="5"/>
              <c:spPr>
                <a:solidFill>
                  <a:schemeClr val="accent1"/>
                </a:solidFill>
                <a:ln w="9525">
                  <a:solidFill>
                    <a:schemeClr val="accent1"/>
                  </a:solidFill>
                </a:ln>
                <a:effectLst/>
              </c:spPr>
            </c:marker>
            <c:bubble3D val="0"/>
          </c:dPt>
          <c:dPt>
            <c:idx val="40"/>
            <c:marker>
              <c:symbol val="circle"/>
              <c:size val="5"/>
              <c:spPr>
                <a:solidFill>
                  <a:schemeClr val="accent1"/>
                </a:solidFill>
                <a:ln w="9525">
                  <a:solidFill>
                    <a:schemeClr val="accent1"/>
                  </a:solidFill>
                </a:ln>
                <a:effectLst/>
              </c:spPr>
            </c:marker>
            <c:bubble3D val="0"/>
          </c:dPt>
          <c:dPt>
            <c:idx val="41"/>
            <c:marker>
              <c:symbol val="circle"/>
              <c:size val="5"/>
              <c:spPr>
                <a:solidFill>
                  <a:schemeClr val="accent1"/>
                </a:solidFill>
                <a:ln w="9525">
                  <a:solidFill>
                    <a:schemeClr val="accent1"/>
                  </a:solidFill>
                </a:ln>
                <a:effectLst/>
              </c:spPr>
            </c:marker>
            <c:bubble3D val="0"/>
            <c:spPr>
              <a:ln w="28575" cap="rnd">
                <a:solidFill>
                  <a:schemeClr val="accent1"/>
                </a:solidFill>
                <a:prstDash val="sysDot"/>
                <a:round/>
              </a:ln>
              <a:effectLst/>
            </c:spPr>
          </c:dPt>
          <c:cat>
            <c:strRef>
              <c:f>ChartData!$C$139:$AR$139</c:f>
              <c:strCache>
                <c:ptCount val="42"/>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pt idx="41">
                  <c:v>2019-20</c:v>
                </c:pt>
              </c:strCache>
            </c:strRef>
          </c:cat>
          <c:val>
            <c:numRef>
              <c:f>ChartData!$C$140:$AR$140</c:f>
              <c:numCache>
                <c:formatCode>[$-F800]dddd\,\ mmmm\ dd\,\ yyyy</c:formatCode>
                <c:ptCount val="42"/>
                <c:pt idx="0">
                  <c:v>0.7</c:v>
                </c:pt>
                <c:pt idx="1">
                  <c:v>0.9</c:v>
                </c:pt>
                <c:pt idx="2">
                  <c:v>1.3</c:v>
                </c:pt>
                <c:pt idx="3">
                  <c:v>1.5</c:v>
                </c:pt>
                <c:pt idx="4">
                  <c:v>2.5</c:v>
                </c:pt>
                <c:pt idx="5">
                  <c:v>3.1</c:v>
                </c:pt>
                <c:pt idx="6">
                  <c:v>4.3</c:v>
                </c:pt>
                <c:pt idx="7">
                  <c:v>5</c:v>
                </c:pt>
                <c:pt idx="8">
                  <c:v>6.2</c:v>
                </c:pt>
                <c:pt idx="9">
                  <c:v>6.2</c:v>
                </c:pt>
                <c:pt idx="10">
                  <c:v>5.4</c:v>
                </c:pt>
                <c:pt idx="11">
                  <c:v>8.1</c:v>
                </c:pt>
                <c:pt idx="12">
                  <c:v>8.4</c:v>
                </c:pt>
                <c:pt idx="13">
                  <c:v>6.6</c:v>
                </c:pt>
                <c:pt idx="14">
                  <c:v>7.5</c:v>
                </c:pt>
                <c:pt idx="15">
                  <c:v>8.5</c:v>
                </c:pt>
                <c:pt idx="16">
                  <c:v>9.1999999999999993</c:v>
                </c:pt>
                <c:pt idx="17">
                  <c:v>10.4</c:v>
                </c:pt>
                <c:pt idx="18">
                  <c:v>11.3</c:v>
                </c:pt>
                <c:pt idx="19">
                  <c:v>11.2</c:v>
                </c:pt>
                <c:pt idx="20">
                  <c:v>12.1</c:v>
                </c:pt>
                <c:pt idx="21">
                  <c:v>13.1</c:v>
                </c:pt>
                <c:pt idx="22">
                  <c:v>12.8</c:v>
                </c:pt>
                <c:pt idx="23">
                  <c:v>15.8</c:v>
                </c:pt>
                <c:pt idx="24">
                  <c:v>25.5</c:v>
                </c:pt>
                <c:pt idx="25">
                  <c:v>27.9</c:v>
                </c:pt>
                <c:pt idx="26">
                  <c:v>31.7</c:v>
                </c:pt>
                <c:pt idx="27">
                  <c:v>32.799999999999997</c:v>
                </c:pt>
                <c:pt idx="28">
                  <c:v>28</c:v>
                </c:pt>
                <c:pt idx="29">
                  <c:v>14.9</c:v>
                </c:pt>
                <c:pt idx="30">
                  <c:v>21.35</c:v>
                </c:pt>
                <c:pt idx="31">
                  <c:v>16.34</c:v>
                </c:pt>
                <c:pt idx="32">
                  <c:v>16.53</c:v>
                </c:pt>
                <c:pt idx="33">
                  <c:v>17.489999999999998</c:v>
                </c:pt>
                <c:pt idx="34">
                  <c:v>17.04</c:v>
                </c:pt>
                <c:pt idx="35">
                  <c:v>18.12</c:v>
                </c:pt>
                <c:pt idx="36">
                  <c:v>18.71</c:v>
                </c:pt>
                <c:pt idx="37">
                  <c:v>19.78</c:v>
                </c:pt>
                <c:pt idx="38">
                  <c:v>22.02</c:v>
                </c:pt>
                <c:pt idx="39">
                  <c:v>22.71</c:v>
                </c:pt>
                <c:pt idx="40">
                  <c:v>22.51</c:v>
                </c:pt>
                <c:pt idx="41">
                  <c:v>23.41</c:v>
                </c:pt>
              </c:numCache>
            </c:numRef>
          </c:val>
          <c:smooth val="0"/>
        </c:ser>
        <c:ser>
          <c:idx val="1"/>
          <c:order val="1"/>
          <c:tx>
            <c:strRef>
              <c:f>ChartData!$B$141</c:f>
              <c:strCache>
                <c:ptCount val="1"/>
                <c:pt idx="0">
                  <c:v>Grains Research and Development Corporation</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38"/>
            <c:marker>
              <c:symbol val="circle"/>
              <c:size val="5"/>
              <c:spPr>
                <a:solidFill>
                  <a:schemeClr val="accent2"/>
                </a:solidFill>
                <a:ln w="9525">
                  <a:solidFill>
                    <a:schemeClr val="accent2"/>
                  </a:solidFill>
                </a:ln>
                <a:effectLst/>
              </c:spPr>
            </c:marker>
            <c:bubble3D val="0"/>
          </c:dPt>
          <c:dPt>
            <c:idx val="39"/>
            <c:marker>
              <c:symbol val="circle"/>
              <c:size val="5"/>
              <c:spPr>
                <a:solidFill>
                  <a:schemeClr val="accent2"/>
                </a:solidFill>
                <a:ln w="9525">
                  <a:solidFill>
                    <a:schemeClr val="accent2"/>
                  </a:solidFill>
                </a:ln>
                <a:effectLst/>
              </c:spPr>
            </c:marker>
            <c:bubble3D val="0"/>
          </c:dPt>
          <c:dPt>
            <c:idx val="40"/>
            <c:marker>
              <c:symbol val="circle"/>
              <c:size val="5"/>
              <c:spPr>
                <a:solidFill>
                  <a:schemeClr val="accent2"/>
                </a:solidFill>
                <a:ln w="9525">
                  <a:solidFill>
                    <a:schemeClr val="accent2"/>
                  </a:solidFill>
                </a:ln>
                <a:effectLst/>
              </c:spPr>
            </c:marker>
            <c:bubble3D val="0"/>
          </c:dPt>
          <c:dPt>
            <c:idx val="41"/>
            <c:marker>
              <c:symbol val="circle"/>
              <c:size val="5"/>
              <c:spPr>
                <a:solidFill>
                  <a:schemeClr val="accent2"/>
                </a:solidFill>
                <a:ln w="9525">
                  <a:solidFill>
                    <a:schemeClr val="accent2"/>
                  </a:solidFill>
                </a:ln>
                <a:effectLst/>
              </c:spPr>
            </c:marker>
            <c:bubble3D val="0"/>
            <c:spPr>
              <a:ln w="28575" cap="rnd">
                <a:solidFill>
                  <a:schemeClr val="accent2"/>
                </a:solidFill>
                <a:prstDash val="sysDot"/>
                <a:round/>
              </a:ln>
              <a:effectLst/>
            </c:spPr>
          </c:dPt>
          <c:cat>
            <c:strRef>
              <c:f>ChartData!$C$139:$AR$139</c:f>
              <c:strCache>
                <c:ptCount val="42"/>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pt idx="41">
                  <c:v>2019-20</c:v>
                </c:pt>
              </c:strCache>
            </c:strRef>
          </c:cat>
          <c:val>
            <c:numRef>
              <c:f>ChartData!$C$141:$AR$141</c:f>
              <c:numCache>
                <c:formatCode>[$-F800]dddd\,\ mmmm\ dd\,\ yyyy</c:formatCode>
                <c:ptCount val="42"/>
                <c:pt idx="0">
                  <c:v>0</c:v>
                </c:pt>
                <c:pt idx="1">
                  <c:v>6</c:v>
                </c:pt>
                <c:pt idx="2">
                  <c:v>5.8</c:v>
                </c:pt>
                <c:pt idx="3">
                  <c:v>7.5</c:v>
                </c:pt>
                <c:pt idx="4">
                  <c:v>6.8</c:v>
                </c:pt>
                <c:pt idx="5">
                  <c:v>10.9</c:v>
                </c:pt>
                <c:pt idx="6">
                  <c:v>14.1</c:v>
                </c:pt>
                <c:pt idx="7">
                  <c:v>15.2</c:v>
                </c:pt>
                <c:pt idx="8">
                  <c:v>17.899999999999999</c:v>
                </c:pt>
                <c:pt idx="9">
                  <c:v>11.2</c:v>
                </c:pt>
                <c:pt idx="10">
                  <c:v>11.1</c:v>
                </c:pt>
                <c:pt idx="11">
                  <c:v>13.3</c:v>
                </c:pt>
                <c:pt idx="12">
                  <c:v>14.4</c:v>
                </c:pt>
                <c:pt idx="13">
                  <c:v>14.8</c:v>
                </c:pt>
                <c:pt idx="14">
                  <c:v>15.7</c:v>
                </c:pt>
                <c:pt idx="15">
                  <c:v>21.2</c:v>
                </c:pt>
                <c:pt idx="16">
                  <c:v>23.3</c:v>
                </c:pt>
                <c:pt idx="17">
                  <c:v>21.3</c:v>
                </c:pt>
                <c:pt idx="18">
                  <c:v>29.1</c:v>
                </c:pt>
                <c:pt idx="19">
                  <c:v>33.799999999999997</c:v>
                </c:pt>
                <c:pt idx="20">
                  <c:v>33.6</c:v>
                </c:pt>
                <c:pt idx="21">
                  <c:v>31.9</c:v>
                </c:pt>
                <c:pt idx="22">
                  <c:v>34</c:v>
                </c:pt>
                <c:pt idx="23">
                  <c:v>40.799999999999997</c:v>
                </c:pt>
                <c:pt idx="24">
                  <c:v>39.200000000000003</c:v>
                </c:pt>
                <c:pt idx="25">
                  <c:v>39.200000000000003</c:v>
                </c:pt>
                <c:pt idx="26">
                  <c:v>35.1</c:v>
                </c:pt>
                <c:pt idx="27">
                  <c:v>35.1</c:v>
                </c:pt>
                <c:pt idx="28">
                  <c:v>35.799999999999997</c:v>
                </c:pt>
                <c:pt idx="29">
                  <c:v>37.5</c:v>
                </c:pt>
                <c:pt idx="30">
                  <c:v>42.22</c:v>
                </c:pt>
                <c:pt idx="31">
                  <c:v>50.07</c:v>
                </c:pt>
                <c:pt idx="32">
                  <c:v>53.4</c:v>
                </c:pt>
                <c:pt idx="33">
                  <c:v>57.57</c:v>
                </c:pt>
                <c:pt idx="34">
                  <c:v>62.85</c:v>
                </c:pt>
                <c:pt idx="35">
                  <c:v>68.739999999999995</c:v>
                </c:pt>
                <c:pt idx="36">
                  <c:v>67.849999999999994</c:v>
                </c:pt>
                <c:pt idx="37">
                  <c:v>70.23</c:v>
                </c:pt>
                <c:pt idx="38">
                  <c:v>73.290000000000006</c:v>
                </c:pt>
                <c:pt idx="39">
                  <c:v>71.260000000000005</c:v>
                </c:pt>
                <c:pt idx="40">
                  <c:v>61.46</c:v>
                </c:pt>
                <c:pt idx="41">
                  <c:v>70.099999999999994</c:v>
                </c:pt>
              </c:numCache>
            </c:numRef>
          </c:val>
          <c:smooth val="0"/>
        </c:ser>
        <c:ser>
          <c:idx val="2"/>
          <c:order val="2"/>
          <c:tx>
            <c:strRef>
              <c:f>ChartData!$B$142</c:f>
              <c:strCache>
                <c:ptCount val="1"/>
                <c:pt idx="0">
                  <c:v>Horticulture Innovation Australia Limited</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Pt>
            <c:idx val="38"/>
            <c:marker>
              <c:symbol val="circle"/>
              <c:size val="5"/>
              <c:spPr>
                <a:solidFill>
                  <a:schemeClr val="accent3"/>
                </a:solidFill>
                <a:ln w="9525">
                  <a:solidFill>
                    <a:schemeClr val="accent3"/>
                  </a:solidFill>
                </a:ln>
                <a:effectLst/>
              </c:spPr>
            </c:marker>
            <c:bubble3D val="0"/>
          </c:dPt>
          <c:dPt>
            <c:idx val="39"/>
            <c:marker>
              <c:symbol val="circle"/>
              <c:size val="5"/>
              <c:spPr>
                <a:solidFill>
                  <a:schemeClr val="accent3"/>
                </a:solidFill>
                <a:ln w="9525">
                  <a:solidFill>
                    <a:schemeClr val="accent3"/>
                  </a:solidFill>
                </a:ln>
                <a:effectLst/>
              </c:spPr>
            </c:marker>
            <c:bubble3D val="0"/>
          </c:dPt>
          <c:dPt>
            <c:idx val="40"/>
            <c:marker>
              <c:symbol val="circle"/>
              <c:size val="5"/>
              <c:spPr>
                <a:solidFill>
                  <a:schemeClr val="accent3"/>
                </a:solidFill>
                <a:ln w="9525">
                  <a:solidFill>
                    <a:schemeClr val="accent3"/>
                  </a:solidFill>
                </a:ln>
                <a:effectLst/>
              </c:spPr>
            </c:marker>
            <c:bubble3D val="0"/>
          </c:dPt>
          <c:dPt>
            <c:idx val="41"/>
            <c:marker>
              <c:symbol val="circle"/>
              <c:size val="5"/>
              <c:spPr>
                <a:solidFill>
                  <a:schemeClr val="accent3"/>
                </a:solidFill>
                <a:ln w="9525">
                  <a:solidFill>
                    <a:schemeClr val="accent3"/>
                  </a:solidFill>
                </a:ln>
                <a:effectLst/>
              </c:spPr>
            </c:marker>
            <c:bubble3D val="0"/>
            <c:spPr>
              <a:ln w="28575" cap="rnd">
                <a:solidFill>
                  <a:schemeClr val="accent3"/>
                </a:solidFill>
                <a:prstDash val="sysDot"/>
                <a:round/>
              </a:ln>
              <a:effectLst/>
            </c:spPr>
          </c:dPt>
          <c:cat>
            <c:strRef>
              <c:f>ChartData!$C$139:$AR$139</c:f>
              <c:strCache>
                <c:ptCount val="42"/>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pt idx="41">
                  <c:v>2019-20</c:v>
                </c:pt>
              </c:strCache>
            </c:strRef>
          </c:cat>
          <c:val>
            <c:numRef>
              <c:f>ChartData!$C$142:$AR$142</c:f>
              <c:numCache>
                <c:formatCode>[$-F800]dddd\,\ mmmm\ dd\,\ yyyy</c:formatCode>
                <c:ptCount val="42"/>
                <c:pt idx="0">
                  <c:v>0</c:v>
                </c:pt>
                <c:pt idx="1">
                  <c:v>0</c:v>
                </c:pt>
                <c:pt idx="2">
                  <c:v>0</c:v>
                </c:pt>
                <c:pt idx="3">
                  <c:v>0</c:v>
                </c:pt>
                <c:pt idx="4">
                  <c:v>0</c:v>
                </c:pt>
                <c:pt idx="5">
                  <c:v>0</c:v>
                </c:pt>
                <c:pt idx="6">
                  <c:v>0</c:v>
                </c:pt>
                <c:pt idx="7">
                  <c:v>0</c:v>
                </c:pt>
                <c:pt idx="8">
                  <c:v>0</c:v>
                </c:pt>
                <c:pt idx="9">
                  <c:v>0</c:v>
                </c:pt>
                <c:pt idx="10">
                  <c:v>0.6</c:v>
                </c:pt>
                <c:pt idx="11">
                  <c:v>1.2</c:v>
                </c:pt>
                <c:pt idx="12">
                  <c:v>3.1</c:v>
                </c:pt>
                <c:pt idx="13">
                  <c:v>4.4000000000000004</c:v>
                </c:pt>
                <c:pt idx="14">
                  <c:v>8.3000000000000007</c:v>
                </c:pt>
                <c:pt idx="15">
                  <c:v>9.6</c:v>
                </c:pt>
                <c:pt idx="16">
                  <c:v>10.7</c:v>
                </c:pt>
                <c:pt idx="17">
                  <c:v>11.4</c:v>
                </c:pt>
                <c:pt idx="18">
                  <c:v>12</c:v>
                </c:pt>
                <c:pt idx="19">
                  <c:v>11.4</c:v>
                </c:pt>
                <c:pt idx="20">
                  <c:v>15.3</c:v>
                </c:pt>
                <c:pt idx="21">
                  <c:v>15.8</c:v>
                </c:pt>
                <c:pt idx="22">
                  <c:v>15.8</c:v>
                </c:pt>
                <c:pt idx="23">
                  <c:v>29.5</c:v>
                </c:pt>
                <c:pt idx="24">
                  <c:v>30.2</c:v>
                </c:pt>
                <c:pt idx="25">
                  <c:v>30</c:v>
                </c:pt>
                <c:pt idx="26">
                  <c:v>30</c:v>
                </c:pt>
                <c:pt idx="27">
                  <c:v>32.9</c:v>
                </c:pt>
                <c:pt idx="28">
                  <c:v>34</c:v>
                </c:pt>
                <c:pt idx="29">
                  <c:v>36.200000000000003</c:v>
                </c:pt>
                <c:pt idx="30">
                  <c:v>32.35</c:v>
                </c:pt>
                <c:pt idx="31">
                  <c:v>40.19</c:v>
                </c:pt>
                <c:pt idx="32">
                  <c:v>39.229999999999997</c:v>
                </c:pt>
                <c:pt idx="33">
                  <c:v>42</c:v>
                </c:pt>
                <c:pt idx="34">
                  <c:v>41.89</c:v>
                </c:pt>
                <c:pt idx="35">
                  <c:v>41.26</c:v>
                </c:pt>
                <c:pt idx="36">
                  <c:v>41.02</c:v>
                </c:pt>
                <c:pt idx="37">
                  <c:v>44.07</c:v>
                </c:pt>
                <c:pt idx="38">
                  <c:v>45.53</c:v>
                </c:pt>
                <c:pt idx="39">
                  <c:v>51.29</c:v>
                </c:pt>
                <c:pt idx="40">
                  <c:v>52.18</c:v>
                </c:pt>
                <c:pt idx="41">
                  <c:v>53.68</c:v>
                </c:pt>
              </c:numCache>
            </c:numRef>
          </c:val>
          <c:smooth val="0"/>
        </c:ser>
        <c:ser>
          <c:idx val="3"/>
          <c:order val="3"/>
          <c:tx>
            <c:strRef>
              <c:f>ChartData!$B$143</c:f>
              <c:strCache>
                <c:ptCount val="1"/>
                <c:pt idx="0">
                  <c:v>No selection</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Pt>
            <c:idx val="38"/>
            <c:marker>
              <c:symbol val="circle"/>
              <c:size val="5"/>
              <c:spPr>
                <a:solidFill>
                  <a:schemeClr val="accent4"/>
                </a:solidFill>
                <a:ln w="9525">
                  <a:solidFill>
                    <a:schemeClr val="accent4"/>
                  </a:solidFill>
                </a:ln>
                <a:effectLst/>
              </c:spPr>
            </c:marker>
            <c:bubble3D val="0"/>
          </c:dPt>
          <c:dPt>
            <c:idx val="39"/>
            <c:marker>
              <c:symbol val="circle"/>
              <c:size val="5"/>
              <c:spPr>
                <a:solidFill>
                  <a:schemeClr val="accent4"/>
                </a:solidFill>
                <a:ln w="9525">
                  <a:solidFill>
                    <a:schemeClr val="accent4"/>
                  </a:solidFill>
                </a:ln>
                <a:effectLst/>
              </c:spPr>
            </c:marker>
            <c:bubble3D val="0"/>
          </c:dPt>
          <c:dPt>
            <c:idx val="40"/>
            <c:marker>
              <c:symbol val="circle"/>
              <c:size val="5"/>
              <c:spPr>
                <a:solidFill>
                  <a:schemeClr val="accent4"/>
                </a:solidFill>
                <a:ln w="9525">
                  <a:solidFill>
                    <a:schemeClr val="accent4"/>
                  </a:solidFill>
                </a:ln>
                <a:effectLst/>
              </c:spPr>
            </c:marker>
            <c:bubble3D val="0"/>
          </c:dPt>
          <c:dPt>
            <c:idx val="41"/>
            <c:marker>
              <c:symbol val="circle"/>
              <c:size val="5"/>
              <c:spPr>
                <a:solidFill>
                  <a:schemeClr val="accent4"/>
                </a:solidFill>
                <a:ln w="9525">
                  <a:solidFill>
                    <a:schemeClr val="accent4"/>
                  </a:solidFill>
                </a:ln>
                <a:effectLst/>
              </c:spPr>
            </c:marker>
            <c:bubble3D val="0"/>
            <c:spPr>
              <a:ln w="28575" cap="rnd">
                <a:solidFill>
                  <a:schemeClr val="accent4"/>
                </a:solidFill>
                <a:prstDash val="sysDot"/>
                <a:round/>
              </a:ln>
              <a:effectLst/>
            </c:spPr>
          </c:dPt>
          <c:cat>
            <c:strRef>
              <c:f>ChartData!$C$139:$AR$139</c:f>
              <c:strCache>
                <c:ptCount val="42"/>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pt idx="41">
                  <c:v>2019-20</c:v>
                </c:pt>
              </c:strCache>
            </c:strRef>
          </c:cat>
          <c:val>
            <c:numRef>
              <c:f>ChartData!$C$143:$AR$143</c:f>
              <c:numCache>
                <c:formatCode>[$-F800]dddd\,\ mmmm\ dd\,\ yyyy</c:formatCode>
                <c:ptCount val="4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numCache>
            </c:numRef>
          </c:val>
          <c:smooth val="0"/>
        </c:ser>
        <c:ser>
          <c:idx val="4"/>
          <c:order val="4"/>
          <c:tx>
            <c:strRef>
              <c:f>ChartData!$B$144</c:f>
              <c:strCache>
                <c:ptCount val="1"/>
                <c:pt idx="0">
                  <c:v>No selection</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Pt>
            <c:idx val="38"/>
            <c:marker>
              <c:symbol val="circle"/>
              <c:size val="5"/>
              <c:spPr>
                <a:solidFill>
                  <a:schemeClr val="accent5"/>
                </a:solidFill>
                <a:ln w="9525">
                  <a:solidFill>
                    <a:schemeClr val="accent5"/>
                  </a:solidFill>
                </a:ln>
                <a:effectLst/>
              </c:spPr>
            </c:marker>
            <c:bubble3D val="0"/>
          </c:dPt>
          <c:dPt>
            <c:idx val="39"/>
            <c:marker>
              <c:symbol val="circle"/>
              <c:size val="5"/>
              <c:spPr>
                <a:solidFill>
                  <a:schemeClr val="accent5"/>
                </a:solidFill>
                <a:ln w="9525">
                  <a:solidFill>
                    <a:schemeClr val="accent5"/>
                  </a:solidFill>
                </a:ln>
                <a:effectLst/>
              </c:spPr>
            </c:marker>
            <c:bubble3D val="0"/>
          </c:dPt>
          <c:dPt>
            <c:idx val="40"/>
            <c:marker>
              <c:symbol val="circle"/>
              <c:size val="5"/>
              <c:spPr>
                <a:solidFill>
                  <a:schemeClr val="accent5"/>
                </a:solidFill>
                <a:ln w="9525">
                  <a:solidFill>
                    <a:schemeClr val="accent5"/>
                  </a:solidFill>
                </a:ln>
                <a:effectLst/>
              </c:spPr>
            </c:marker>
            <c:bubble3D val="0"/>
          </c:dPt>
          <c:dPt>
            <c:idx val="41"/>
            <c:marker>
              <c:symbol val="circle"/>
              <c:size val="5"/>
              <c:spPr>
                <a:solidFill>
                  <a:schemeClr val="accent5"/>
                </a:solidFill>
                <a:ln w="9525">
                  <a:solidFill>
                    <a:schemeClr val="accent5"/>
                  </a:solidFill>
                </a:ln>
                <a:effectLst/>
              </c:spPr>
            </c:marker>
            <c:bubble3D val="0"/>
            <c:spPr>
              <a:ln w="28575" cap="rnd">
                <a:solidFill>
                  <a:schemeClr val="accent5"/>
                </a:solidFill>
                <a:prstDash val="sysDot"/>
                <a:round/>
              </a:ln>
              <a:effectLst/>
            </c:spPr>
          </c:dPt>
          <c:cat>
            <c:strRef>
              <c:f>ChartData!$C$139:$AR$139</c:f>
              <c:strCache>
                <c:ptCount val="42"/>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pt idx="41">
                  <c:v>2019-20</c:v>
                </c:pt>
              </c:strCache>
            </c:strRef>
          </c:cat>
          <c:val>
            <c:numRef>
              <c:f>ChartData!$C$144:$AR$144</c:f>
              <c:numCache>
                <c:formatCode>[$-F800]dddd\,\ mmmm\ dd\,\ yyyy</c:formatCode>
                <c:ptCount val="4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numCache>
            </c:numRef>
          </c:val>
          <c:smooth val="0"/>
        </c:ser>
        <c:dLbls>
          <c:showLegendKey val="0"/>
          <c:showVal val="0"/>
          <c:showCatName val="0"/>
          <c:showSerName val="0"/>
          <c:showPercent val="0"/>
          <c:showBubbleSize val="0"/>
        </c:dLbls>
        <c:marker val="1"/>
        <c:smooth val="0"/>
        <c:axId val="996860416"/>
        <c:axId val="996865120"/>
      </c:lineChart>
      <c:catAx>
        <c:axId val="9968604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US" b="1" baseline="0">
                    <a:solidFill>
                      <a:schemeClr val="bg2">
                        <a:lumMod val="25000"/>
                      </a:schemeClr>
                    </a:solidFill>
                  </a:rPr>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996865120"/>
        <c:crosses val="autoZero"/>
        <c:auto val="1"/>
        <c:lblAlgn val="ctr"/>
        <c:lblOffset val="100"/>
        <c:noMultiLvlLbl val="0"/>
      </c:catAx>
      <c:valAx>
        <c:axId val="99686512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US" b="1" baseline="0">
                    <a:solidFill>
                      <a:schemeClr val="bg2">
                        <a:lumMod val="25000"/>
                      </a:schemeClr>
                    </a:solidFill>
                  </a:rPr>
                  <a:t>$million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F800]dddd\,\ mmmm\ dd\,\ yyyy" sourceLinked="1"/>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996860416"/>
        <c:crosses val="autoZero"/>
        <c:crossBetween val="between"/>
      </c:valAx>
      <c:spPr>
        <a:noFill/>
        <a:ln>
          <a:noFill/>
        </a:ln>
        <a:effectLst/>
      </c:spPr>
    </c:plotArea>
    <c:legend>
      <c:legendPos val="b"/>
      <c:layout>
        <c:manualLayout>
          <c:xMode val="edge"/>
          <c:yMode val="edge"/>
          <c:x val="0.68956619918972772"/>
          <c:y val="0.49116890318287681"/>
          <c:w val="0.28430830320623629"/>
          <c:h val="0.367986026394588"/>
        </c:manualLayout>
      </c:layout>
      <c:overlay val="0"/>
      <c:spPr>
        <a:noFill/>
        <a:ln>
          <a:noFill/>
        </a:ln>
        <a:effectLst/>
      </c:spPr>
      <c:txPr>
        <a:bodyPr rot="0" spcFirstLastPara="1" vertOverflow="ellipsis" vert="horz" wrap="square" anchor="ctr" anchorCtr="0"/>
        <a:lstStyle/>
        <a:p>
          <a:pPr>
            <a:defRPr sz="10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legend>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2" dropStyle="combo" dx="16" fmlaLink="ChartData!$A$36" fmlaRange="ChartData!$B$43:$B$67" noThreeD="1" sel="2" val="0"/>
</file>

<file path=xl/ctrlProps/ctrlProp10.xml><?xml version="1.0" encoding="utf-8"?>
<formControlPr xmlns="http://schemas.microsoft.com/office/spreadsheetml/2009/9/main" objectType="Drop" dropLines="22" dropStyle="combo" dx="16" fmlaLink="ChartData!$A$73" fmlaRange="ChartData!$B$77:$B$100" noThreeD="1" sel="5" val="2"/>
</file>

<file path=xl/ctrlProps/ctrlProp11.xml><?xml version="1.0" encoding="utf-8"?>
<formControlPr xmlns="http://schemas.microsoft.com/office/spreadsheetml/2009/9/main" objectType="Drop" dropLines="22" dropStyle="combo" dx="16" fmlaLink="ChartData!$A$74" fmlaRange="ChartData!$B$77:$B$100" noThreeD="1" sel="10" val="2"/>
</file>

<file path=xl/ctrlProps/ctrlProp12.xml><?xml version="1.0" encoding="utf-8"?>
<formControlPr xmlns="http://schemas.microsoft.com/office/spreadsheetml/2009/9/main" objectType="Drop" dropLines="22" dropStyle="combo" dx="16" fmlaLink="ChartData!$A$168" fmlaRange="ChartData!$B$176:$B$315" noThreeD="1" sel="52" val="44"/>
</file>

<file path=xl/ctrlProps/ctrlProp13.xml><?xml version="1.0" encoding="utf-8"?>
<formControlPr xmlns="http://schemas.microsoft.com/office/spreadsheetml/2009/9/main" objectType="Drop" dropLines="22" dropStyle="combo" dx="16" fmlaLink="ChartData!$A$169" fmlaRange="ChartData!$B$176:$B$315" noThreeD="1" sel="109" val="88"/>
</file>

<file path=xl/ctrlProps/ctrlProp14.xml><?xml version="1.0" encoding="utf-8"?>
<formControlPr xmlns="http://schemas.microsoft.com/office/spreadsheetml/2009/9/main" objectType="Drop" dropLines="22" dropStyle="combo" dx="16" fmlaLink="ChartData!$A$170" fmlaRange="ChartData!$B$176:$B$315" noThreeD="1" sel="35" val="22"/>
</file>

<file path=xl/ctrlProps/ctrlProp15.xml><?xml version="1.0" encoding="utf-8"?>
<formControlPr xmlns="http://schemas.microsoft.com/office/spreadsheetml/2009/9/main" objectType="Drop" dropLines="22" dropStyle="combo" dx="16" fmlaLink="ChartData!$A$171" fmlaRange="ChartData!$B$176:$B$315" noThreeD="1" sel="1" val="0"/>
</file>

<file path=xl/ctrlProps/ctrlProp16.xml><?xml version="1.0" encoding="utf-8"?>
<formControlPr xmlns="http://schemas.microsoft.com/office/spreadsheetml/2009/9/main" objectType="Drop" dropLines="22" dropStyle="combo" dx="16" fmlaLink="ChartData!$A$172" fmlaRange="ChartData!$B$176:$B$315" noThreeD="1" sel="1" val="0"/>
</file>

<file path=xl/ctrlProps/ctrlProp17.xml><?xml version="1.0" encoding="utf-8"?>
<formControlPr xmlns="http://schemas.microsoft.com/office/spreadsheetml/2009/9/main" objectType="CheckBox" fmlaLink="ChartData!$A$4" lockText="1"/>
</file>

<file path=xl/ctrlProps/ctrlProp18.xml><?xml version="1.0" encoding="utf-8"?>
<formControlPr xmlns="http://schemas.microsoft.com/office/spreadsheetml/2009/9/main" objectType="CheckBox" fmlaLink="ChartData!$A$4" lockText="1"/>
</file>

<file path=xl/ctrlProps/ctrlProp19.xml><?xml version="1.0" encoding="utf-8"?>
<formControlPr xmlns="http://schemas.microsoft.com/office/spreadsheetml/2009/9/main" objectType="Drop" dropLines="16" dropStyle="combo" dx="16" fmlaLink="ChartData!$A$11" fmlaRange="ChartData!$B$18:$B$33" noThreeD="1" sel="7" val="0"/>
</file>

<file path=xl/ctrlProps/ctrlProp2.xml><?xml version="1.0" encoding="utf-8"?>
<formControlPr xmlns="http://schemas.microsoft.com/office/spreadsheetml/2009/9/main" objectType="Drop" dropLines="22" dropStyle="combo" dx="16" fmlaLink="ChartData!$A$37" fmlaRange="ChartData!$B$43:$B$67" noThreeD="1" sel="3" val="2"/>
</file>

<file path=xl/ctrlProps/ctrlProp20.xml><?xml version="1.0" encoding="utf-8"?>
<formControlPr xmlns="http://schemas.microsoft.com/office/spreadsheetml/2009/9/main" objectType="Drop" dropLines="16" dropStyle="combo" dx="16" fmlaLink="ChartData!$A$12" fmlaRange="ChartData!$B$18:$B$33" noThreeD="1" sel="8" val="0"/>
</file>

<file path=xl/ctrlProps/ctrlProp21.xml><?xml version="1.0" encoding="utf-8"?>
<formControlPr xmlns="http://schemas.microsoft.com/office/spreadsheetml/2009/9/main" objectType="Drop" dropLines="16" dropStyle="combo" dx="16" fmlaLink="ChartData!$A$13" fmlaRange="ChartData!$B$18:$B$33" noThreeD="1" sel="13" val="0"/>
</file>

<file path=xl/ctrlProps/ctrlProp22.xml><?xml version="1.0" encoding="utf-8"?>
<formControlPr xmlns="http://schemas.microsoft.com/office/spreadsheetml/2009/9/main" objectType="Drop" dropLines="16" dropStyle="combo" dx="16" fmlaLink="ChartData!$A$14" fmlaRange="ChartData!$B$18:$B$33" noThreeD="1" sel="1" val="0"/>
</file>

<file path=xl/ctrlProps/ctrlProp23.xml><?xml version="1.0" encoding="utf-8"?>
<formControlPr xmlns="http://schemas.microsoft.com/office/spreadsheetml/2009/9/main" objectType="Drop" dropLines="16" dropStyle="combo" dx="16" fmlaLink="ChartData!$A$15" fmlaRange="ChartData!$B$18:$B$33" noThreeD="1" sel="1" val="0"/>
</file>

<file path=xl/ctrlProps/ctrlProp24.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fmlaLink="ChartData!$A$4" lockText="1"/>
</file>

<file path=xl/ctrlProps/ctrlProp26.xml><?xml version="1.0" encoding="utf-8"?>
<formControlPr xmlns="http://schemas.microsoft.com/office/spreadsheetml/2009/9/main" objectType="CheckBox" fmlaLink="ChartData!$A$4" lockText="1"/>
</file>

<file path=xl/ctrlProps/ctrlProp27.xml><?xml version="1.0" encoding="utf-8"?>
<formControlPr xmlns="http://schemas.microsoft.com/office/spreadsheetml/2009/9/main" objectType="Drop" dropLines="25" dropStyle="combo" dx="16" fmlaLink="ChartData!$A$103" fmlaRange="ChartData!$B$110:$B$136" noThreeD="1" sel="16" val="0"/>
</file>

<file path=xl/ctrlProps/ctrlProp28.xml><?xml version="1.0" encoding="utf-8"?>
<formControlPr xmlns="http://schemas.microsoft.com/office/spreadsheetml/2009/9/main" objectType="Drop" dropLines="25" dropStyle="combo" dx="16" fmlaLink="ChartData!$A$104" fmlaRange="ChartData!$B$110:$B$136" noThreeD="1" sel="17" val="2"/>
</file>

<file path=xl/ctrlProps/ctrlProp29.xml><?xml version="1.0" encoding="utf-8"?>
<formControlPr xmlns="http://schemas.microsoft.com/office/spreadsheetml/2009/9/main" objectType="Drop" dropLines="25" dropStyle="combo" dx="16" fmlaLink="ChartData!$A$105" fmlaRange="ChartData!$B$110:$B$136" noThreeD="1" sel="6" val="2"/>
</file>

<file path=xl/ctrlProps/ctrlProp3.xml><?xml version="1.0" encoding="utf-8"?>
<formControlPr xmlns="http://schemas.microsoft.com/office/spreadsheetml/2009/9/main" objectType="Drop" dropLines="22" dropStyle="combo" dx="16" fmlaLink="ChartData!$A$38" fmlaRange="ChartData!$B$43:$B$67" noThreeD="1" sel="4" val="3"/>
</file>

<file path=xl/ctrlProps/ctrlProp30.xml><?xml version="1.0" encoding="utf-8"?>
<formControlPr xmlns="http://schemas.microsoft.com/office/spreadsheetml/2009/9/main" objectType="Drop" dropLines="25" dropStyle="combo" dx="16" fmlaLink="ChartData!$A$106" fmlaRange="ChartData!$B$110:$B$136" noThreeD="1" sel="1" val="0"/>
</file>

<file path=xl/ctrlProps/ctrlProp31.xml><?xml version="1.0" encoding="utf-8"?>
<formControlPr xmlns="http://schemas.microsoft.com/office/spreadsheetml/2009/9/main" objectType="Drop" dropLines="25" dropStyle="combo" dx="16" fmlaLink="ChartData!$A$107" fmlaRange="ChartData!$B$110:$B$136" noThreeD="1" sel="1" val="0"/>
</file>

<file path=xl/ctrlProps/ctrlProp32.xml><?xml version="1.0" encoding="utf-8"?>
<formControlPr xmlns="http://schemas.microsoft.com/office/spreadsheetml/2009/9/main" objectType="CheckBox" fmlaLink="ChartData!$A$4" lockText="1"/>
</file>

<file path=xl/ctrlProps/ctrlProp33.xml><?xml version="1.0" encoding="utf-8"?>
<formControlPr xmlns="http://schemas.microsoft.com/office/spreadsheetml/2009/9/main" objectType="CheckBox" fmlaLink="ChartData!$A$4" lockText="1"/>
</file>

<file path=xl/ctrlProps/ctrlProp34.xml><?xml version="1.0" encoding="utf-8"?>
<formControlPr xmlns="http://schemas.microsoft.com/office/spreadsheetml/2009/9/main" objectType="Drop" dropLines="17" dropStyle="combo" dx="16" fmlaLink="ChartData!$A$140" fmlaRange="ChartData!$B$147:$B$163" noThreeD="1" sel="8" val="0"/>
</file>

<file path=xl/ctrlProps/ctrlProp35.xml><?xml version="1.0" encoding="utf-8"?>
<formControlPr xmlns="http://schemas.microsoft.com/office/spreadsheetml/2009/9/main" objectType="Drop" dropLines="17" dropStyle="combo" dx="16" fmlaLink="ChartData!$A$141" fmlaRange="ChartData!$B$147:$B$163" noThreeD="1" sel="10" val="0"/>
</file>

<file path=xl/ctrlProps/ctrlProp36.xml><?xml version="1.0" encoding="utf-8"?>
<formControlPr xmlns="http://schemas.microsoft.com/office/spreadsheetml/2009/9/main" objectType="Drop" dropLines="17" dropStyle="combo" dx="16" fmlaLink="ChartData!$A$142" fmlaRange="ChartData!$B$147:$B$163" noThreeD="1" sel="11" val="0"/>
</file>

<file path=xl/ctrlProps/ctrlProp37.xml><?xml version="1.0" encoding="utf-8"?>
<formControlPr xmlns="http://schemas.microsoft.com/office/spreadsheetml/2009/9/main" objectType="Drop" dropLines="17" dropStyle="combo" dx="16" fmlaLink="ChartData!$A$143" fmlaRange="ChartData!$B$147:$B$163" noThreeD="1" sel="1" val="0"/>
</file>

<file path=xl/ctrlProps/ctrlProp38.xml><?xml version="1.0" encoding="utf-8"?>
<formControlPr xmlns="http://schemas.microsoft.com/office/spreadsheetml/2009/9/main" objectType="Drop" dropLines="17" dropStyle="combo" dx="16" fmlaLink="ChartData!$A$144" fmlaRange="ChartData!$B$147:$B$163" noThreeD="1" sel="1" val="0"/>
</file>

<file path=xl/ctrlProps/ctrlProp39.xml><?xml version="1.0" encoding="utf-8"?>
<formControlPr xmlns="http://schemas.microsoft.com/office/spreadsheetml/2009/9/main" objectType="CheckBox" fmlaLink="ChartData!$A$4" lockText="1"/>
</file>

<file path=xl/ctrlProps/ctrlProp4.xml><?xml version="1.0" encoding="utf-8"?>
<formControlPr xmlns="http://schemas.microsoft.com/office/spreadsheetml/2009/9/main" objectType="Drop" dropLines="22" dropStyle="combo" dx="16" fmlaLink="ChartData!$A$39" fmlaRange="ChartData!$B$43:$B$67" noThreeD="1" sel="5" val="3"/>
</file>

<file path=xl/ctrlProps/ctrlProp40.xml><?xml version="1.0" encoding="utf-8"?>
<formControlPr xmlns="http://schemas.microsoft.com/office/spreadsheetml/2009/9/main" objectType="CheckBox" fmlaLink="ChartData!$A$4" lockText="1"/>
</file>

<file path=xl/ctrlProps/ctrlProp5.xml><?xml version="1.0" encoding="utf-8"?>
<formControlPr xmlns="http://schemas.microsoft.com/office/spreadsheetml/2009/9/main" objectType="Drop" dropLines="22" dropStyle="combo" dx="16" fmlaLink="ChartData!$A$40" fmlaRange="ChartData!$B$43:$B$67" noThreeD="1" sel="6" val="0"/>
</file>

<file path=xl/ctrlProps/ctrlProp6.xml><?xml version="1.0" encoding="utf-8"?>
<formControlPr xmlns="http://schemas.microsoft.com/office/spreadsheetml/2009/9/main" objectType="CheckBox" fmlaLink="ChartData!$A$4" lockText="1"/>
</file>

<file path=xl/ctrlProps/ctrlProp7.xml><?xml version="1.0" encoding="utf-8"?>
<formControlPr xmlns="http://schemas.microsoft.com/office/spreadsheetml/2009/9/main" objectType="Drop" dropLines="22" dropStyle="combo" dx="16" fmlaLink="ChartData!$A$70" fmlaRange="ChartData!$B77:$B$100" noThreeD="1" sel="2" val="0"/>
</file>

<file path=xl/ctrlProps/ctrlProp8.xml><?xml version="1.0" encoding="utf-8"?>
<formControlPr xmlns="http://schemas.microsoft.com/office/spreadsheetml/2009/9/main" objectType="Drop" dropLines="22" dropStyle="combo" dx="16" fmlaLink="ChartData!$A$71" fmlaRange="ChartData!$B$77:$B$100" noThreeD="1" sel="3" val="2"/>
</file>

<file path=xl/ctrlProps/ctrlProp9.xml><?xml version="1.0" encoding="utf-8"?>
<formControlPr xmlns="http://schemas.microsoft.com/office/spreadsheetml/2009/9/main" objectType="Drop" dropLines="22" dropStyle="combo" dx="16" fmlaLink="ChartData!$A$72" fmlaRange="ChartData!$B$77:$B$100" noThreeD="1" sel="4" val="2"/>
</file>

<file path=xl/drawings/_rels/drawing1.xml.rels><?xml version="1.0" encoding="UTF-8" standalone="yes"?>
<Relationships xmlns="http://schemas.openxmlformats.org/package/2006/relationships"><Relationship Id="rId8" Type="http://schemas.openxmlformats.org/officeDocument/2006/relationships/hyperlink" Target="#'Other SRI'!A1"/><Relationship Id="rId13" Type="http://schemas.openxmlformats.org/officeDocument/2006/relationships/hyperlink" Target="#'About SRI'!A1"/><Relationship Id="rId18" Type="http://schemas.openxmlformats.org/officeDocument/2006/relationships/hyperlink" Target="https://app.powerbi.com/view?r=eyJrIjoiNDU3MDZkZmEtZjBjYi00ZDA0LTgwYWQtMTg1ZGFhZGI2OTk1IiwidCI6IjA3MDk5MWRkLWNkYjctNDc2Zi04MGRjLWU4YzNhOTFjNzBhZiJ9" TargetMode="External"/><Relationship Id="rId3" Type="http://schemas.openxmlformats.org/officeDocument/2006/relationships/hyperlink" Target="#Sector!A1"/><Relationship Id="rId7" Type="http://schemas.openxmlformats.org/officeDocument/2006/relationships/hyperlink" Target="#Programs!A1"/><Relationship Id="rId12" Type="http://schemas.openxmlformats.org/officeDocument/2006/relationships/image" Target="../media/image2.png"/><Relationship Id="rId17" Type="http://schemas.openxmlformats.org/officeDocument/2006/relationships/hyperlink" Target="#Definitions!A1"/><Relationship Id="rId2" Type="http://schemas.openxmlformats.org/officeDocument/2006/relationships/hyperlink" Target="#'R&amp;D'!A1"/><Relationship Id="rId16" Type="http://schemas.openxmlformats.org/officeDocument/2006/relationships/hyperlink" Target="#Notes!A1"/><Relationship Id="rId1" Type="http://schemas.openxmlformats.org/officeDocument/2006/relationships/image" Target="../media/image1.jpg"/><Relationship Id="rId6" Type="http://schemas.openxmlformats.org/officeDocument/2006/relationships/hyperlink" Target="#SEO!A1"/><Relationship Id="rId11" Type="http://schemas.openxmlformats.org/officeDocument/2006/relationships/hyperlink" Target="#'S&amp;R Priorities'!A1"/><Relationship Id="rId5" Type="http://schemas.openxmlformats.org/officeDocument/2006/relationships/hyperlink" Target="#Rural!A1"/><Relationship Id="rId15" Type="http://schemas.openxmlformats.org/officeDocument/2006/relationships/hyperlink" Target="#Publication!A1"/><Relationship Id="rId10" Type="http://schemas.openxmlformats.org/officeDocument/2006/relationships/hyperlink" Target="#AGOR!A1"/><Relationship Id="rId4" Type="http://schemas.openxmlformats.org/officeDocument/2006/relationships/hyperlink" Target="#Portfolio!A1"/><Relationship Id="rId9" Type="http://schemas.openxmlformats.org/officeDocument/2006/relationships/hyperlink" Target="#'KT &amp; RC'!A1"/><Relationship Id="rId14" Type="http://schemas.openxmlformats.org/officeDocument/2006/relationships/hyperlink" Target="#Foreword!A1"/></Relationships>
</file>

<file path=xl/drawings/_rels/drawing10.xml.rels><?xml version="1.0" encoding="UTF-8" standalone="yes"?>
<Relationships xmlns="http://schemas.openxmlformats.org/package/2006/relationships"><Relationship Id="rId2" Type="http://schemas.openxmlformats.org/officeDocument/2006/relationships/hyperlink" Target="#Homepage!A1"/><Relationship Id="rId1" Type="http://schemas.openxmlformats.org/officeDocument/2006/relationships/chart" Target="../charts/chart6.xml"/></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hyperlink" Target="#Homepage!A1"/><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2" Type="http://schemas.openxmlformats.org/officeDocument/2006/relationships/hyperlink" Target="#Homepage!A1"/><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2" Type="http://schemas.openxmlformats.org/officeDocument/2006/relationships/hyperlink" Target="#Homepage!A1"/><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2" Type="http://schemas.openxmlformats.org/officeDocument/2006/relationships/hyperlink" Target="#Homepage!A1"/><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2" Type="http://schemas.openxmlformats.org/officeDocument/2006/relationships/hyperlink" Target="#Homepage!A1"/><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1</xdr:row>
      <xdr:rowOff>0</xdr:rowOff>
    </xdr:from>
    <xdr:to>
      <xdr:col>34</xdr:col>
      <xdr:colOff>0</xdr:colOff>
      <xdr:row>3</xdr:row>
      <xdr:rowOff>9525</xdr:rowOff>
    </xdr:to>
    <xdr:pic>
      <xdr:nvPicPr>
        <xdr:cNvPr id="8" name="Picture 7"/>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r="-135"/>
        <a:stretch/>
      </xdr:blipFill>
      <xdr:spPr>
        <a:xfrm>
          <a:off x="285750" y="152400"/>
          <a:ext cx="7667625" cy="1400175"/>
        </a:xfrm>
        <a:prstGeom prst="rect">
          <a:avLst/>
        </a:prstGeom>
      </xdr:spPr>
    </xdr:pic>
    <xdr:clientData/>
  </xdr:twoCellAnchor>
  <xdr:oneCellAnchor>
    <xdr:from>
      <xdr:col>4</xdr:col>
      <xdr:colOff>0</xdr:colOff>
      <xdr:row>8</xdr:row>
      <xdr:rowOff>20653</xdr:rowOff>
    </xdr:from>
    <xdr:ext cx="2695575" cy="304801"/>
    <xdr:sp macro="" textlink="">
      <xdr:nvSpPr>
        <xdr:cNvPr id="12" name="TextBox 11">
          <a:hlinkClick xmlns:r="http://schemas.openxmlformats.org/officeDocument/2006/relationships" r:id="rId2"/>
        </xdr:cNvPr>
        <xdr:cNvSpPr txBox="1"/>
      </xdr:nvSpPr>
      <xdr:spPr>
        <a:xfrm>
          <a:off x="1190625" y="3059128"/>
          <a:ext cx="2695575" cy="304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AU" sz="1100" b="1">
              <a:solidFill>
                <a:schemeClr val="tx1"/>
              </a:solidFill>
              <a:latin typeface="Arial" panose="020B0604020202020204" pitchFamily="34" charset="0"/>
              <a:cs typeface="Arial" panose="020B0604020202020204" pitchFamily="34" charset="0"/>
            </a:rPr>
            <a:t>Research &amp; Development </a:t>
          </a:r>
        </a:p>
      </xdr:txBody>
    </xdr:sp>
    <xdr:clientData/>
  </xdr:oneCellAnchor>
  <xdr:oneCellAnchor>
    <xdr:from>
      <xdr:col>19</xdr:col>
      <xdr:colOff>9525</xdr:colOff>
      <xdr:row>8</xdr:row>
      <xdr:rowOff>20653</xdr:rowOff>
    </xdr:from>
    <xdr:ext cx="2838450" cy="419987"/>
    <xdr:sp macro="" textlink="">
      <xdr:nvSpPr>
        <xdr:cNvPr id="13" name="TextBox 12">
          <a:hlinkClick xmlns:r="http://schemas.openxmlformats.org/officeDocument/2006/relationships" r:id="rId3"/>
        </xdr:cNvPr>
        <xdr:cNvSpPr txBox="1"/>
      </xdr:nvSpPr>
      <xdr:spPr>
        <a:xfrm>
          <a:off x="4667250" y="3059128"/>
          <a:ext cx="2838450" cy="4199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AU" sz="1100" b="1">
              <a:solidFill>
                <a:schemeClr val="tx1"/>
              </a:solidFill>
              <a:latin typeface="Arial" panose="020B0604020202020204" pitchFamily="34" charset="0"/>
              <a:cs typeface="Arial" panose="020B0604020202020204" pitchFamily="34" charset="0"/>
            </a:rPr>
            <a:t>Research</a:t>
          </a:r>
          <a:r>
            <a:rPr lang="en-AU" sz="1100" b="1" baseline="0">
              <a:solidFill>
                <a:schemeClr val="tx1"/>
              </a:solidFill>
              <a:latin typeface="Arial" panose="020B0604020202020204" pitchFamily="34" charset="0"/>
              <a:cs typeface="Arial" panose="020B0604020202020204" pitchFamily="34" charset="0"/>
            </a:rPr>
            <a:t> &amp; Development </a:t>
          </a:r>
        </a:p>
        <a:p>
          <a:pPr algn="ctr"/>
          <a:r>
            <a:rPr lang="en-AU" sz="1100" b="1">
              <a:solidFill>
                <a:schemeClr val="tx1"/>
              </a:solidFill>
              <a:latin typeface="Arial" panose="020B0604020202020204" pitchFamily="34" charset="0"/>
              <a:cs typeface="Arial" panose="020B0604020202020204" pitchFamily="34" charset="0"/>
            </a:rPr>
            <a:t> by Sector</a:t>
          </a:r>
        </a:p>
      </xdr:txBody>
    </xdr:sp>
    <xdr:clientData/>
  </xdr:oneCellAnchor>
  <xdr:oneCellAnchor>
    <xdr:from>
      <xdr:col>19</xdr:col>
      <xdr:colOff>9525</xdr:colOff>
      <xdr:row>15</xdr:row>
      <xdr:rowOff>132894</xdr:rowOff>
    </xdr:from>
    <xdr:ext cx="2847974" cy="416781"/>
    <xdr:sp macro="" textlink="">
      <xdr:nvSpPr>
        <xdr:cNvPr id="14" name="TextBox 13">
          <a:hlinkClick xmlns:r="http://schemas.openxmlformats.org/officeDocument/2006/relationships" r:id="rId4"/>
        </xdr:cNvPr>
        <xdr:cNvSpPr txBox="1"/>
      </xdr:nvSpPr>
      <xdr:spPr>
        <a:xfrm>
          <a:off x="4667250" y="4447719"/>
          <a:ext cx="2847974" cy="416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100" b="1">
              <a:solidFill>
                <a:schemeClr val="tx1"/>
              </a:solidFill>
              <a:effectLst/>
              <a:latin typeface="Arial" panose="020B0604020202020204" pitchFamily="34" charset="0"/>
              <a:ea typeface="+mn-ea"/>
              <a:cs typeface="Arial" panose="020B0604020202020204" pitchFamily="34" charset="0"/>
            </a:rPr>
            <a:t>Research</a:t>
          </a:r>
          <a:r>
            <a:rPr lang="en-AU" sz="1100" b="1" baseline="0">
              <a:solidFill>
                <a:schemeClr val="tx1"/>
              </a:solidFill>
              <a:effectLst/>
              <a:latin typeface="Arial" panose="020B0604020202020204" pitchFamily="34" charset="0"/>
              <a:ea typeface="+mn-ea"/>
              <a:cs typeface="Arial" panose="020B0604020202020204" pitchFamily="34" charset="0"/>
            </a:rPr>
            <a:t> &amp; Development</a:t>
          </a:r>
          <a:r>
            <a:rPr lang="en-AU" sz="1100" b="1">
              <a:solidFill>
                <a:schemeClr val="tx1"/>
              </a:solidFill>
              <a:latin typeface="Arial" panose="020B0604020202020204" pitchFamily="34" charset="0"/>
              <a:cs typeface="Arial" panose="020B0604020202020204"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lang="en-AU" sz="1100" b="1">
              <a:solidFill>
                <a:schemeClr val="tx1"/>
              </a:solidFill>
              <a:latin typeface="Arial" panose="020B0604020202020204" pitchFamily="34" charset="0"/>
              <a:cs typeface="Arial" panose="020B0604020202020204" pitchFamily="34" charset="0"/>
            </a:rPr>
            <a:t>by Portfolio</a:t>
          </a:r>
        </a:p>
      </xdr:txBody>
    </xdr:sp>
    <xdr:clientData/>
  </xdr:oneCellAnchor>
  <xdr:oneCellAnchor>
    <xdr:from>
      <xdr:col>19</xdr:col>
      <xdr:colOff>9524</xdr:colOff>
      <xdr:row>22</xdr:row>
      <xdr:rowOff>87627</xdr:rowOff>
    </xdr:from>
    <xdr:ext cx="2819401" cy="256160"/>
    <xdr:sp macro="" textlink="">
      <xdr:nvSpPr>
        <xdr:cNvPr id="15" name="TextBox 14">
          <a:hlinkClick xmlns:r="http://schemas.openxmlformats.org/officeDocument/2006/relationships" r:id="rId5"/>
        </xdr:cNvPr>
        <xdr:cNvSpPr txBox="1"/>
      </xdr:nvSpPr>
      <xdr:spPr>
        <a:xfrm>
          <a:off x="4667249" y="5669277"/>
          <a:ext cx="2819401"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AU" sz="1100" b="1">
              <a:solidFill>
                <a:schemeClr val="tx1"/>
              </a:solidFill>
              <a:latin typeface="Arial" panose="020B0604020202020204" pitchFamily="34" charset="0"/>
              <a:cs typeface="Arial" panose="020B0604020202020204" pitchFamily="34" charset="0"/>
            </a:rPr>
            <a:t>Rural Research Levies and Programs</a:t>
          </a:r>
        </a:p>
      </xdr:txBody>
    </xdr:sp>
    <xdr:clientData/>
  </xdr:oneCellAnchor>
  <xdr:oneCellAnchor>
    <xdr:from>
      <xdr:col>19</xdr:col>
      <xdr:colOff>28575</xdr:colOff>
      <xdr:row>19</xdr:row>
      <xdr:rowOff>100084</xdr:rowOff>
    </xdr:from>
    <xdr:ext cx="2838450" cy="256160"/>
    <xdr:sp macro="" textlink="">
      <xdr:nvSpPr>
        <xdr:cNvPr id="16" name="TextBox 15">
          <a:hlinkClick xmlns:r="http://schemas.openxmlformats.org/officeDocument/2006/relationships" r:id="rId6"/>
        </xdr:cNvPr>
        <xdr:cNvSpPr txBox="1"/>
      </xdr:nvSpPr>
      <xdr:spPr>
        <a:xfrm>
          <a:off x="4686300" y="5138809"/>
          <a:ext cx="2838450"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AU" sz="1100" b="1">
              <a:solidFill>
                <a:schemeClr val="tx1"/>
              </a:solidFill>
              <a:latin typeface="Arial" panose="020B0604020202020204" pitchFamily="34" charset="0"/>
              <a:cs typeface="Arial" panose="020B0604020202020204" pitchFamily="34" charset="0"/>
            </a:rPr>
            <a:t>Socio-Economic Objectives </a:t>
          </a:r>
        </a:p>
      </xdr:txBody>
    </xdr:sp>
    <xdr:clientData/>
  </xdr:oneCellAnchor>
  <xdr:oneCellAnchor>
    <xdr:from>
      <xdr:col>19</xdr:col>
      <xdr:colOff>19050</xdr:colOff>
      <xdr:row>11</xdr:row>
      <xdr:rowOff>162499</xdr:rowOff>
    </xdr:from>
    <xdr:ext cx="2838450" cy="419987"/>
    <xdr:sp macro="" textlink="">
      <xdr:nvSpPr>
        <xdr:cNvPr id="17" name="TextBox 16">
          <a:hlinkClick xmlns:r="http://schemas.openxmlformats.org/officeDocument/2006/relationships" r:id="rId7"/>
        </xdr:cNvPr>
        <xdr:cNvSpPr txBox="1"/>
      </xdr:nvSpPr>
      <xdr:spPr>
        <a:xfrm>
          <a:off x="4676775" y="3753424"/>
          <a:ext cx="2838450" cy="4199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100" b="1">
              <a:solidFill>
                <a:schemeClr val="tx1"/>
              </a:solidFill>
              <a:effectLst/>
              <a:latin typeface="Arial" panose="020B0604020202020204" pitchFamily="34" charset="0"/>
              <a:ea typeface="+mn-ea"/>
              <a:cs typeface="Arial" panose="020B0604020202020204" pitchFamily="34" charset="0"/>
            </a:rPr>
            <a:t>Research</a:t>
          </a:r>
          <a:r>
            <a:rPr lang="en-AU" sz="1100" b="1" baseline="0">
              <a:solidFill>
                <a:schemeClr val="tx1"/>
              </a:solidFill>
              <a:effectLst/>
              <a:latin typeface="Arial" panose="020B0604020202020204" pitchFamily="34" charset="0"/>
              <a:ea typeface="+mn-ea"/>
              <a:cs typeface="Arial" panose="020B0604020202020204" pitchFamily="34" charset="0"/>
            </a:rPr>
            <a:t> &amp; Development </a:t>
          </a:r>
          <a:r>
            <a:rPr lang="en-AU" sz="1100" b="1">
              <a:solidFill>
                <a:schemeClr val="tx1"/>
              </a:solidFill>
              <a:latin typeface="Arial" panose="020B0604020202020204" pitchFamily="34" charset="0"/>
              <a:cs typeface="Arial" panose="020B0604020202020204"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lang="en-AU" sz="1100" b="1">
              <a:solidFill>
                <a:schemeClr val="tx1"/>
              </a:solidFill>
              <a:latin typeface="Arial" panose="020B0604020202020204" pitchFamily="34" charset="0"/>
              <a:cs typeface="Arial" panose="020B0604020202020204" pitchFamily="34" charset="0"/>
            </a:rPr>
            <a:t>by Programs</a:t>
          </a:r>
          <a:r>
            <a:rPr lang="en-AU" sz="1100" b="1" baseline="0">
              <a:solidFill>
                <a:schemeClr val="tx1"/>
              </a:solidFill>
              <a:latin typeface="Arial" panose="020B0604020202020204" pitchFamily="34" charset="0"/>
              <a:cs typeface="Arial" panose="020B0604020202020204" pitchFamily="34" charset="0"/>
            </a:rPr>
            <a:t> and Activities</a:t>
          </a:r>
          <a:endParaRPr lang="en-AU" sz="1100" b="1">
            <a:solidFill>
              <a:schemeClr val="tx1"/>
            </a:solidFill>
            <a:latin typeface="Arial" panose="020B0604020202020204" pitchFamily="34" charset="0"/>
            <a:cs typeface="Arial" panose="020B0604020202020204" pitchFamily="34" charset="0"/>
          </a:endParaRPr>
        </a:p>
      </xdr:txBody>
    </xdr:sp>
    <xdr:clientData/>
  </xdr:oneCellAnchor>
  <xdr:oneCellAnchor>
    <xdr:from>
      <xdr:col>32</xdr:col>
      <xdr:colOff>0</xdr:colOff>
      <xdr:row>9</xdr:row>
      <xdr:rowOff>92952</xdr:rowOff>
    </xdr:from>
    <xdr:ext cx="2733675" cy="264560"/>
    <xdr:sp macro="" textlink="">
      <xdr:nvSpPr>
        <xdr:cNvPr id="28" name="TextBox 27"/>
        <xdr:cNvSpPr txBox="1"/>
      </xdr:nvSpPr>
      <xdr:spPr>
        <a:xfrm>
          <a:off x="7810500" y="3093327"/>
          <a:ext cx="27336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endParaRPr lang="en-AU" sz="1100" b="1">
            <a:solidFill>
              <a:schemeClr val="tx1"/>
            </a:solidFill>
            <a:latin typeface="Arial" panose="020B0604020202020204" pitchFamily="34" charset="0"/>
            <a:cs typeface="Arial" panose="020B0604020202020204" pitchFamily="34" charset="0"/>
          </a:endParaRPr>
        </a:p>
      </xdr:txBody>
    </xdr:sp>
    <xdr:clientData/>
  </xdr:oneCellAnchor>
  <xdr:oneCellAnchor>
    <xdr:from>
      <xdr:col>4</xdr:col>
      <xdr:colOff>0</xdr:colOff>
      <xdr:row>11</xdr:row>
      <xdr:rowOff>34301</xdr:rowOff>
    </xdr:from>
    <xdr:ext cx="2705100" cy="416781"/>
    <xdr:sp macro="" textlink="">
      <xdr:nvSpPr>
        <xdr:cNvPr id="35" name="TextBox 34">
          <a:hlinkClick xmlns:r="http://schemas.openxmlformats.org/officeDocument/2006/relationships" r:id="rId8"/>
        </xdr:cNvPr>
        <xdr:cNvSpPr txBox="1"/>
      </xdr:nvSpPr>
      <xdr:spPr>
        <a:xfrm>
          <a:off x="1190625" y="3625226"/>
          <a:ext cx="2705100" cy="416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AU" sz="1100" b="1">
              <a:solidFill>
                <a:schemeClr val="tx1"/>
              </a:solidFill>
              <a:latin typeface="Arial" panose="020B0604020202020204" pitchFamily="34" charset="0"/>
              <a:cs typeface="Arial" panose="020B0604020202020204" pitchFamily="34" charset="0"/>
            </a:rPr>
            <a:t>Other Science,</a:t>
          </a:r>
          <a:r>
            <a:rPr lang="en-AU" sz="1100" b="1" baseline="0">
              <a:solidFill>
                <a:schemeClr val="tx1"/>
              </a:solidFill>
              <a:latin typeface="Arial" panose="020B0604020202020204" pitchFamily="34" charset="0"/>
              <a:cs typeface="Arial" panose="020B0604020202020204" pitchFamily="34" charset="0"/>
            </a:rPr>
            <a:t> Research &amp; Innovation </a:t>
          </a:r>
        </a:p>
      </xdr:txBody>
    </xdr:sp>
    <xdr:clientData/>
  </xdr:oneCellAnchor>
  <xdr:oneCellAnchor>
    <xdr:from>
      <xdr:col>3</xdr:col>
      <xdr:colOff>209550</xdr:colOff>
      <xdr:row>14</xdr:row>
      <xdr:rowOff>169454</xdr:rowOff>
    </xdr:from>
    <xdr:ext cx="2771775" cy="419987"/>
    <xdr:sp macro="" textlink="">
      <xdr:nvSpPr>
        <xdr:cNvPr id="36" name="TextBox 35">
          <a:hlinkClick xmlns:r="http://schemas.openxmlformats.org/officeDocument/2006/relationships" r:id="rId9"/>
        </xdr:cNvPr>
        <xdr:cNvSpPr txBox="1"/>
      </xdr:nvSpPr>
      <xdr:spPr>
        <a:xfrm>
          <a:off x="1152525" y="4303304"/>
          <a:ext cx="2771775" cy="4199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AU" sz="1100" b="1">
              <a:solidFill>
                <a:schemeClr val="tx1"/>
              </a:solidFill>
              <a:latin typeface="Arial" panose="020B0604020202020204" pitchFamily="34" charset="0"/>
              <a:cs typeface="Arial" panose="020B0604020202020204" pitchFamily="34" charset="0"/>
            </a:rPr>
            <a:t>Knowledge Transfer &amp; Research Commercialisation </a:t>
          </a:r>
        </a:p>
      </xdr:txBody>
    </xdr:sp>
    <xdr:clientData/>
  </xdr:oneCellAnchor>
  <xdr:oneCellAnchor>
    <xdr:from>
      <xdr:col>4</xdr:col>
      <xdr:colOff>19049</xdr:colOff>
      <xdr:row>18</xdr:row>
      <xdr:rowOff>126838</xdr:rowOff>
    </xdr:from>
    <xdr:ext cx="2695575" cy="419987"/>
    <xdr:sp macro="" textlink="">
      <xdr:nvSpPr>
        <xdr:cNvPr id="37" name="TextBox 36">
          <a:hlinkClick xmlns:r="http://schemas.openxmlformats.org/officeDocument/2006/relationships" r:id="rId10"/>
        </xdr:cNvPr>
        <xdr:cNvSpPr txBox="1"/>
      </xdr:nvSpPr>
      <xdr:spPr>
        <a:xfrm>
          <a:off x="1209674" y="4984588"/>
          <a:ext cx="2695575" cy="4199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AU" sz="1100" b="1">
              <a:solidFill>
                <a:schemeClr val="tx1"/>
              </a:solidFill>
              <a:latin typeface="Arial" panose="020B0604020202020204" pitchFamily="34" charset="0"/>
              <a:cs typeface="Arial" panose="020B0604020202020204" pitchFamily="34" charset="0"/>
            </a:rPr>
            <a:t>Australian Government </a:t>
          </a:r>
        </a:p>
        <a:p>
          <a:pPr algn="ctr"/>
          <a:r>
            <a:rPr lang="en-AU" sz="1100" b="1">
              <a:solidFill>
                <a:schemeClr val="tx1"/>
              </a:solidFill>
              <a:latin typeface="Arial" panose="020B0604020202020204" pitchFamily="34" charset="0"/>
              <a:cs typeface="Arial" panose="020B0604020202020204" pitchFamily="34" charset="0"/>
            </a:rPr>
            <a:t>Organisations Register </a:t>
          </a:r>
        </a:p>
      </xdr:txBody>
    </xdr:sp>
    <xdr:clientData/>
  </xdr:oneCellAnchor>
  <xdr:oneCellAnchor>
    <xdr:from>
      <xdr:col>4</xdr:col>
      <xdr:colOff>1</xdr:colOff>
      <xdr:row>22</xdr:row>
      <xdr:rowOff>84222</xdr:rowOff>
    </xdr:from>
    <xdr:ext cx="2705100" cy="254557"/>
    <xdr:sp macro="" textlink="">
      <xdr:nvSpPr>
        <xdr:cNvPr id="51" name="TextBox 50">
          <a:hlinkClick xmlns:r="http://schemas.openxmlformats.org/officeDocument/2006/relationships" r:id="rId11"/>
        </xdr:cNvPr>
        <xdr:cNvSpPr txBox="1"/>
      </xdr:nvSpPr>
      <xdr:spPr>
        <a:xfrm>
          <a:off x="1190626" y="5665872"/>
          <a:ext cx="2705100"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AU" sz="1100" b="1">
              <a:solidFill>
                <a:schemeClr val="tx1"/>
              </a:solidFill>
              <a:latin typeface="Arial" panose="020B0604020202020204" pitchFamily="34" charset="0"/>
              <a:cs typeface="Arial" panose="020B0604020202020204" pitchFamily="34" charset="0"/>
            </a:rPr>
            <a:t>Science &amp; Research</a:t>
          </a:r>
          <a:r>
            <a:rPr lang="en-AU" sz="1100" b="1" baseline="0">
              <a:solidFill>
                <a:schemeClr val="tx1"/>
              </a:solidFill>
              <a:latin typeface="Arial" panose="020B0604020202020204" pitchFamily="34" charset="0"/>
              <a:cs typeface="Arial" panose="020B0604020202020204" pitchFamily="34" charset="0"/>
            </a:rPr>
            <a:t> Priorities</a:t>
          </a:r>
          <a:endParaRPr lang="en-AU" sz="1100" b="1">
            <a:solidFill>
              <a:schemeClr val="tx1"/>
            </a:solidFill>
            <a:latin typeface="Arial" panose="020B0604020202020204" pitchFamily="34" charset="0"/>
            <a:cs typeface="Arial" panose="020B0604020202020204" pitchFamily="34" charset="0"/>
          </a:endParaRPr>
        </a:p>
      </xdr:txBody>
    </xdr:sp>
    <xdr:clientData/>
  </xdr:oneCellAnchor>
  <xdr:twoCellAnchor>
    <xdr:from>
      <xdr:col>2</xdr:col>
      <xdr:colOff>123825</xdr:colOff>
      <xdr:row>1</xdr:row>
      <xdr:rowOff>752475</xdr:rowOff>
    </xdr:from>
    <xdr:to>
      <xdr:col>33</xdr:col>
      <xdr:colOff>133350</xdr:colOff>
      <xdr:row>1</xdr:row>
      <xdr:rowOff>1190625</xdr:rowOff>
    </xdr:to>
    <xdr:sp macro="" textlink="">
      <xdr:nvSpPr>
        <xdr:cNvPr id="9" name="TextBox 8"/>
        <xdr:cNvSpPr txBox="1"/>
      </xdr:nvSpPr>
      <xdr:spPr>
        <a:xfrm>
          <a:off x="571500" y="904875"/>
          <a:ext cx="716280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800" b="1">
              <a:solidFill>
                <a:schemeClr val="bg1"/>
              </a:solidFill>
              <a:latin typeface="Arial" panose="020B0604020202020204" pitchFamily="34" charset="0"/>
              <a:cs typeface="Arial" panose="020B0604020202020204" pitchFamily="34" charset="0"/>
            </a:rPr>
            <a:t>2020–21 Science, Research and Innovation (SRI) Budget Tables</a:t>
          </a:r>
        </a:p>
      </xdr:txBody>
    </xdr:sp>
    <xdr:clientData/>
  </xdr:twoCellAnchor>
  <xdr:twoCellAnchor editAs="oneCell">
    <xdr:from>
      <xdr:col>1</xdr:col>
      <xdr:colOff>93514</xdr:colOff>
      <xdr:row>1</xdr:row>
      <xdr:rowOff>113165</xdr:rowOff>
    </xdr:from>
    <xdr:to>
      <xdr:col>9</xdr:col>
      <xdr:colOff>228407</xdr:colOff>
      <xdr:row>1</xdr:row>
      <xdr:rowOff>609600</xdr:rowOff>
    </xdr:to>
    <xdr:pic>
      <xdr:nvPicPr>
        <xdr:cNvPr id="2" name="Picture 1"/>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60214" y="265565"/>
          <a:ext cx="1916068" cy="496435"/>
        </a:xfrm>
        <a:prstGeom prst="rect">
          <a:avLst/>
        </a:prstGeom>
        <a:solidFill>
          <a:srgbClr val="FFFF00">
            <a:alpha val="0"/>
          </a:srgbClr>
        </a:solidFill>
      </xdr:spPr>
    </xdr:pic>
    <xdr:clientData/>
  </xdr:twoCellAnchor>
  <xdr:twoCellAnchor>
    <xdr:from>
      <xdr:col>1</xdr:col>
      <xdr:colOff>171450</xdr:colOff>
      <xdr:row>4</xdr:row>
      <xdr:rowOff>91950</xdr:rowOff>
    </xdr:from>
    <xdr:to>
      <xdr:col>7</xdr:col>
      <xdr:colOff>142875</xdr:colOff>
      <xdr:row>4</xdr:row>
      <xdr:rowOff>361950</xdr:rowOff>
    </xdr:to>
    <xdr:sp macro="" textlink="">
      <xdr:nvSpPr>
        <xdr:cNvPr id="22" name="Rectangle 21">
          <a:hlinkClick xmlns:r="http://schemas.openxmlformats.org/officeDocument/2006/relationships" r:id="rId13"/>
        </xdr:cNvPr>
        <xdr:cNvSpPr/>
      </xdr:nvSpPr>
      <xdr:spPr>
        <a:xfrm>
          <a:off x="438150" y="1749300"/>
          <a:ext cx="1257300" cy="270000"/>
        </a:xfrm>
        <a:prstGeom prst="rect">
          <a:avLst/>
        </a:prstGeom>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r>
            <a:rPr lang="en-AU" sz="1100" b="1">
              <a:solidFill>
                <a:sysClr val="windowText" lastClr="000000"/>
              </a:solidFill>
              <a:latin typeface="Arial" panose="020B0604020202020204" pitchFamily="34" charset="0"/>
              <a:ea typeface="+mn-ea"/>
              <a:cs typeface="Arial" panose="020B0604020202020204" pitchFamily="34" charset="0"/>
            </a:rPr>
            <a:t>About </a:t>
          </a:r>
        </a:p>
      </xdr:txBody>
    </xdr:sp>
    <xdr:clientData/>
  </xdr:twoCellAnchor>
  <xdr:twoCellAnchor>
    <xdr:from>
      <xdr:col>13</xdr:col>
      <xdr:colOff>214312</xdr:colOff>
      <xdr:row>4</xdr:row>
      <xdr:rowOff>91950</xdr:rowOff>
    </xdr:from>
    <xdr:to>
      <xdr:col>20</xdr:col>
      <xdr:colOff>52387</xdr:colOff>
      <xdr:row>4</xdr:row>
      <xdr:rowOff>361950</xdr:rowOff>
    </xdr:to>
    <xdr:sp macro="" textlink="">
      <xdr:nvSpPr>
        <xdr:cNvPr id="23" name="Rectangle 22">
          <a:hlinkClick xmlns:r="http://schemas.openxmlformats.org/officeDocument/2006/relationships" r:id="rId14"/>
        </xdr:cNvPr>
        <xdr:cNvSpPr/>
      </xdr:nvSpPr>
      <xdr:spPr>
        <a:xfrm>
          <a:off x="3252787" y="1749300"/>
          <a:ext cx="1447800" cy="270000"/>
        </a:xfrm>
        <a:prstGeom prst="rect">
          <a:avLst/>
        </a:prstGeom>
        <a:solidFill>
          <a:schemeClr val="bg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r>
            <a:rPr lang="en-AU" sz="1100" b="1">
              <a:solidFill>
                <a:sysClr val="windowText" lastClr="000000"/>
              </a:solidFill>
              <a:latin typeface="Arial" panose="020B0604020202020204" pitchFamily="34" charset="0"/>
              <a:ea typeface="+mn-ea"/>
              <a:cs typeface="Arial" panose="020B0604020202020204" pitchFamily="34" charset="0"/>
            </a:rPr>
            <a:t>Foreword</a:t>
          </a:r>
        </a:p>
      </xdr:txBody>
    </xdr:sp>
    <xdr:clientData/>
  </xdr:twoCellAnchor>
  <xdr:twoCellAnchor>
    <xdr:from>
      <xdr:col>8</xdr:col>
      <xdr:colOff>11906</xdr:colOff>
      <xdr:row>4</xdr:row>
      <xdr:rowOff>91950</xdr:rowOff>
    </xdr:from>
    <xdr:to>
      <xdr:col>13</xdr:col>
      <xdr:colOff>97631</xdr:colOff>
      <xdr:row>4</xdr:row>
      <xdr:rowOff>361950</xdr:rowOff>
    </xdr:to>
    <xdr:sp macro="" textlink="">
      <xdr:nvSpPr>
        <xdr:cNvPr id="24" name="Rectangle 23">
          <a:hlinkClick xmlns:r="http://schemas.openxmlformats.org/officeDocument/2006/relationships" r:id="rId15"/>
        </xdr:cNvPr>
        <xdr:cNvSpPr/>
      </xdr:nvSpPr>
      <xdr:spPr>
        <a:xfrm>
          <a:off x="1812131" y="1749300"/>
          <a:ext cx="1323975" cy="270000"/>
        </a:xfrm>
        <a:prstGeom prst="rect">
          <a:avLst/>
        </a:prstGeom>
        <a:solidFill>
          <a:schemeClr val="bg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r>
            <a:rPr lang="en-AU" sz="1100" b="1">
              <a:solidFill>
                <a:sysClr val="windowText" lastClr="000000"/>
              </a:solidFill>
              <a:latin typeface="Arial" panose="020B0604020202020204" pitchFamily="34" charset="0"/>
              <a:ea typeface="+mn-ea"/>
              <a:cs typeface="Arial" panose="020B0604020202020204" pitchFamily="34" charset="0"/>
            </a:rPr>
            <a:t>Publication</a:t>
          </a:r>
        </a:p>
      </xdr:txBody>
    </xdr:sp>
    <xdr:clientData/>
  </xdr:twoCellAnchor>
  <xdr:twoCellAnchor>
    <xdr:from>
      <xdr:col>21</xdr:col>
      <xdr:colOff>54768</xdr:colOff>
      <xdr:row>4</xdr:row>
      <xdr:rowOff>91950</xdr:rowOff>
    </xdr:from>
    <xdr:to>
      <xdr:col>26</xdr:col>
      <xdr:colOff>197643</xdr:colOff>
      <xdr:row>4</xdr:row>
      <xdr:rowOff>361950</xdr:rowOff>
    </xdr:to>
    <xdr:sp macro="" textlink="">
      <xdr:nvSpPr>
        <xdr:cNvPr id="25" name="Rectangle 24">
          <a:hlinkClick xmlns:r="http://schemas.openxmlformats.org/officeDocument/2006/relationships" r:id="rId16"/>
        </xdr:cNvPr>
        <xdr:cNvSpPr/>
      </xdr:nvSpPr>
      <xdr:spPr>
        <a:xfrm>
          <a:off x="4817268" y="1749300"/>
          <a:ext cx="1381125" cy="270000"/>
        </a:xfrm>
        <a:prstGeom prst="rect">
          <a:avLst/>
        </a:prstGeom>
        <a:solidFill>
          <a:schemeClr val="bg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r>
            <a:rPr lang="en-AU" sz="1100" b="1">
              <a:solidFill>
                <a:sysClr val="windowText" lastClr="000000"/>
              </a:solidFill>
              <a:latin typeface="Arial" panose="020B0604020202020204" pitchFamily="34" charset="0"/>
              <a:ea typeface="+mn-ea"/>
              <a:cs typeface="Arial" panose="020B0604020202020204" pitchFamily="34" charset="0"/>
            </a:rPr>
            <a:t>Notes</a:t>
          </a:r>
        </a:p>
      </xdr:txBody>
    </xdr:sp>
    <xdr:clientData/>
  </xdr:twoCellAnchor>
  <xdr:twoCellAnchor>
    <xdr:from>
      <xdr:col>27</xdr:col>
      <xdr:colOff>66675</xdr:colOff>
      <xdr:row>4</xdr:row>
      <xdr:rowOff>91950</xdr:rowOff>
    </xdr:from>
    <xdr:to>
      <xdr:col>33</xdr:col>
      <xdr:colOff>171450</xdr:colOff>
      <xdr:row>4</xdr:row>
      <xdr:rowOff>361950</xdr:rowOff>
    </xdr:to>
    <xdr:sp macro="" textlink="">
      <xdr:nvSpPr>
        <xdr:cNvPr id="26" name="Rectangle 25">
          <a:hlinkClick xmlns:r="http://schemas.openxmlformats.org/officeDocument/2006/relationships" r:id="rId17"/>
        </xdr:cNvPr>
        <xdr:cNvSpPr/>
      </xdr:nvSpPr>
      <xdr:spPr>
        <a:xfrm>
          <a:off x="6315075" y="1749300"/>
          <a:ext cx="1457325" cy="270000"/>
        </a:xfrm>
        <a:prstGeom prst="rect">
          <a:avLst/>
        </a:prstGeom>
        <a:solidFill>
          <a:schemeClr val="bg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r>
            <a:rPr lang="en-AU" sz="1100" b="1">
              <a:solidFill>
                <a:sysClr val="windowText" lastClr="000000"/>
              </a:solidFill>
              <a:latin typeface="Arial" panose="020B0604020202020204" pitchFamily="34" charset="0"/>
              <a:ea typeface="+mn-ea"/>
              <a:cs typeface="Arial" panose="020B0604020202020204" pitchFamily="34" charset="0"/>
            </a:rPr>
            <a:t>Definitions</a:t>
          </a:r>
        </a:p>
      </xdr:txBody>
    </xdr:sp>
    <xdr:clientData/>
  </xdr:twoCellAnchor>
  <xdr:twoCellAnchor>
    <xdr:from>
      <xdr:col>11</xdr:col>
      <xdr:colOff>123825</xdr:colOff>
      <xdr:row>28</xdr:row>
      <xdr:rowOff>0</xdr:rowOff>
    </xdr:from>
    <xdr:to>
      <xdr:col>21</xdr:col>
      <xdr:colOff>200025</xdr:colOff>
      <xdr:row>30</xdr:row>
      <xdr:rowOff>66675</xdr:rowOff>
    </xdr:to>
    <xdr:sp macro="" textlink="">
      <xdr:nvSpPr>
        <xdr:cNvPr id="21" name="Rectangle 20">
          <a:hlinkClick xmlns:r="http://schemas.openxmlformats.org/officeDocument/2006/relationships" r:id="rId18"/>
        </xdr:cNvPr>
        <xdr:cNvSpPr/>
      </xdr:nvSpPr>
      <xdr:spPr>
        <a:xfrm>
          <a:off x="2667000" y="6448425"/>
          <a:ext cx="2295525" cy="361950"/>
        </a:xfrm>
        <a:prstGeom prst="rect">
          <a:avLst/>
        </a:prstGeom>
        <a:solidFill>
          <a:schemeClr val="bg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r>
            <a:rPr lang="en-AU" sz="1600" b="1">
              <a:solidFill>
                <a:sysClr val="windowText" lastClr="000000"/>
              </a:solidFill>
              <a:latin typeface="Arial" panose="020B0604020202020204" pitchFamily="34" charset="0"/>
              <a:ea typeface="+mn-ea"/>
              <a:cs typeface="Arial" panose="020B0604020202020204" pitchFamily="34" charset="0"/>
            </a:rPr>
            <a:t>Interactive Charts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9526</xdr:colOff>
      <xdr:row>1</xdr:row>
      <xdr:rowOff>85725</xdr:rowOff>
    </xdr:from>
    <xdr:to>
      <xdr:col>55</xdr:col>
      <xdr:colOff>38100</xdr:colOff>
      <xdr:row>34</xdr:row>
      <xdr:rowOff>152400</xdr:rowOff>
    </xdr:to>
    <xdr:graphicFrame macro="">
      <xdr:nvGraphicFramePr>
        <xdr:cNvPr id="2" name="Chart 1" descr="Chart, rural R&amp;D corporations, 1978-79 to 2019-20" title="Rural R&amp;D corporations, 1978-79 to 2019-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39</xdr:col>
          <xdr:colOff>0</xdr:colOff>
          <xdr:row>4</xdr:row>
          <xdr:rowOff>104775</xdr:rowOff>
        </xdr:from>
        <xdr:to>
          <xdr:col>54</xdr:col>
          <xdr:colOff>133350</xdr:colOff>
          <xdr:row>5</xdr:row>
          <xdr:rowOff>142875</xdr:rowOff>
        </xdr:to>
        <xdr:sp macro="" textlink="">
          <xdr:nvSpPr>
            <xdr:cNvPr id="10241" name="Drop Down 1" descr="drop down menu rural R&amp;D corporations" hidden="1">
              <a:extLst>
                <a:ext uri="{63B3BB69-23CF-44E3-9099-C40C66FF867C}">
                  <a14:compatExt spid="_x0000_s102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7</xdr:row>
          <xdr:rowOff>0</xdr:rowOff>
        </xdr:from>
        <xdr:to>
          <xdr:col>54</xdr:col>
          <xdr:colOff>133350</xdr:colOff>
          <xdr:row>8</xdr:row>
          <xdr:rowOff>38100</xdr:rowOff>
        </xdr:to>
        <xdr:sp macro="" textlink="">
          <xdr:nvSpPr>
            <xdr:cNvPr id="10242" name="Drop Down 2" descr="drop down menu rural R&amp;D corporations" hidden="1">
              <a:extLst>
                <a:ext uri="{63B3BB69-23CF-44E3-9099-C40C66FF867C}">
                  <a14:compatExt spid="_x0000_s102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xdr:row>
          <xdr:rowOff>85725</xdr:rowOff>
        </xdr:from>
        <xdr:to>
          <xdr:col>54</xdr:col>
          <xdr:colOff>133350</xdr:colOff>
          <xdr:row>10</xdr:row>
          <xdr:rowOff>123825</xdr:rowOff>
        </xdr:to>
        <xdr:sp macro="" textlink="">
          <xdr:nvSpPr>
            <xdr:cNvPr id="10243" name="Drop Down 3" descr="drop down menu rural R&amp;D corporations" hidden="1">
              <a:extLst>
                <a:ext uri="{63B3BB69-23CF-44E3-9099-C40C66FF867C}">
                  <a14:compatExt spid="_x0000_s102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11</xdr:row>
          <xdr:rowOff>152400</xdr:rowOff>
        </xdr:from>
        <xdr:to>
          <xdr:col>54</xdr:col>
          <xdr:colOff>133350</xdr:colOff>
          <xdr:row>13</xdr:row>
          <xdr:rowOff>28575</xdr:rowOff>
        </xdr:to>
        <xdr:sp macro="" textlink="">
          <xdr:nvSpPr>
            <xdr:cNvPr id="10244" name="Drop Down 4" descr="drop down menu rural R&amp;D corporations" hidden="1">
              <a:extLst>
                <a:ext uri="{63B3BB69-23CF-44E3-9099-C40C66FF867C}">
                  <a14:compatExt spid="_x0000_s102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14</xdr:row>
          <xdr:rowOff>104775</xdr:rowOff>
        </xdr:from>
        <xdr:to>
          <xdr:col>54</xdr:col>
          <xdr:colOff>133350</xdr:colOff>
          <xdr:row>15</xdr:row>
          <xdr:rowOff>95250</xdr:rowOff>
        </xdr:to>
        <xdr:sp macro="" textlink="">
          <xdr:nvSpPr>
            <xdr:cNvPr id="10245" name="Drop Down 5" descr="drop down menu rural R&amp;D corporations" hidden="1">
              <a:extLst>
                <a:ext uri="{63B3BB69-23CF-44E3-9099-C40C66FF867C}">
                  <a14:compatExt spid="_x0000_s102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39</xdr:col>
      <xdr:colOff>0</xdr:colOff>
      <xdr:row>2</xdr:row>
      <xdr:rowOff>0</xdr:rowOff>
    </xdr:from>
    <xdr:to>
      <xdr:col>54</xdr:col>
      <xdr:colOff>123825</xdr:colOff>
      <xdr:row>4</xdr:row>
      <xdr:rowOff>0</xdr:rowOff>
    </xdr:to>
    <xdr:sp macro="" textlink="">
      <xdr:nvSpPr>
        <xdr:cNvPr id="9" name="TextBox 8"/>
        <xdr:cNvSpPr txBox="1"/>
      </xdr:nvSpPr>
      <xdr:spPr>
        <a:xfrm>
          <a:off x="9410700" y="1590675"/>
          <a:ext cx="38385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200" b="1">
              <a:solidFill>
                <a:schemeClr val="bg2">
                  <a:lumMod val="25000"/>
                </a:schemeClr>
              </a:solidFill>
              <a:latin typeface="Arial" panose="020B0604020202020204" pitchFamily="34" charset="0"/>
              <a:cs typeface="Arial" panose="020B0604020202020204" pitchFamily="34" charset="0"/>
            </a:rPr>
            <a:t>Select up to five categories to display </a:t>
          </a:r>
          <a:r>
            <a:rPr lang="en-AU" sz="1200" b="1" baseline="0">
              <a:solidFill>
                <a:schemeClr val="bg2">
                  <a:lumMod val="25000"/>
                </a:schemeClr>
              </a:solidFill>
              <a:latin typeface="Arial" panose="020B0604020202020204" pitchFamily="34" charset="0"/>
              <a:cs typeface="Arial" panose="020B0604020202020204" pitchFamily="34" charset="0"/>
            </a:rPr>
            <a:t>on </a:t>
          </a:r>
          <a:r>
            <a:rPr lang="en-AU" sz="1200" b="1">
              <a:solidFill>
                <a:schemeClr val="bg2">
                  <a:lumMod val="25000"/>
                </a:schemeClr>
              </a:solidFill>
              <a:latin typeface="Arial" panose="020B0604020202020204" pitchFamily="34" charset="0"/>
              <a:cs typeface="Arial" panose="020B0604020202020204" pitchFamily="34" charset="0"/>
            </a:rPr>
            <a:t>the chart</a:t>
          </a:r>
        </a:p>
      </xdr:txBody>
    </xdr:sp>
    <xdr:clientData/>
  </xdr:twoCellAnchor>
  <mc:AlternateContent xmlns:mc="http://schemas.openxmlformats.org/markup-compatibility/2006">
    <mc:Choice xmlns:a14="http://schemas.microsoft.com/office/drawing/2010/main" Requires="a14">
      <xdr:twoCellAnchor editAs="oneCell">
        <xdr:from>
          <xdr:col>56</xdr:col>
          <xdr:colOff>0</xdr:colOff>
          <xdr:row>2</xdr:row>
          <xdr:rowOff>0</xdr:rowOff>
        </xdr:from>
        <xdr:to>
          <xdr:col>56</xdr:col>
          <xdr:colOff>200025</xdr:colOff>
          <xdr:row>3</xdr:row>
          <xdr:rowOff>9525</xdr:rowOff>
        </xdr:to>
        <xdr:sp macro="" textlink="">
          <xdr:nvSpPr>
            <xdr:cNvPr id="10246" name="Check Box 6" descr="check box inflation adjustment" hidden="1">
              <a:extLst>
                <a:ext uri="{63B3BB69-23CF-44E3-9099-C40C66FF867C}">
                  <a14:compatExt spid="_x0000_s10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0</xdr:colOff>
          <xdr:row>2</xdr:row>
          <xdr:rowOff>0</xdr:rowOff>
        </xdr:from>
        <xdr:to>
          <xdr:col>56</xdr:col>
          <xdr:colOff>200025</xdr:colOff>
          <xdr:row>3</xdr:row>
          <xdr:rowOff>9525</xdr:rowOff>
        </xdr:to>
        <xdr:sp macro="" textlink="">
          <xdr:nvSpPr>
            <xdr:cNvPr id="10247" name="Check Box 7" descr="check box inflation adjustment" hidden="1">
              <a:extLst>
                <a:ext uri="{63B3BB69-23CF-44E3-9099-C40C66FF867C}">
                  <a14:compatExt spid="_x0000_s10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56</xdr:col>
      <xdr:colOff>0</xdr:colOff>
      <xdr:row>7</xdr:row>
      <xdr:rowOff>0</xdr:rowOff>
    </xdr:from>
    <xdr:to>
      <xdr:col>61</xdr:col>
      <xdr:colOff>4432</xdr:colOff>
      <xdr:row>9</xdr:row>
      <xdr:rowOff>31821</xdr:rowOff>
    </xdr:to>
    <xdr:sp macro="" textlink="">
      <xdr:nvSpPr>
        <xdr:cNvPr id="13" name="Rounded Rectangle 12">
          <a:hlinkClick xmlns:r="http://schemas.openxmlformats.org/officeDocument/2006/relationships" r:id="rId2" tooltip="Go to Sector chart"/>
        </xdr:cNvPr>
        <xdr:cNvSpPr/>
      </xdr:nvSpPr>
      <xdr:spPr>
        <a:xfrm>
          <a:off x="13811250" y="2000250"/>
          <a:ext cx="1260000" cy="360866"/>
        </a:xfrm>
        <a:prstGeom prst="roundRect">
          <a:avLst/>
        </a:prstGeom>
        <a:solidFill>
          <a:srgbClr val="92D050"/>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AU" sz="1400" b="1">
              <a:solidFill>
                <a:schemeClr val="bg2">
                  <a:lumMod val="25000"/>
                </a:schemeClr>
              </a:solidFill>
              <a:latin typeface="Arial" panose="020B0604020202020204" pitchFamily="34" charset="0"/>
              <a:ea typeface="+mn-ea"/>
              <a:cs typeface="Arial" panose="020B0604020202020204" pitchFamily="34" charset="0"/>
            </a:rPr>
            <a:t>Homepage</a:t>
          </a: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285750</xdr:colOff>
      <xdr:row>73</xdr:row>
      <xdr:rowOff>47625</xdr:rowOff>
    </xdr:from>
    <xdr:ext cx="6865820" cy="7410901"/>
    <xdr:pic>
      <xdr:nvPicPr>
        <xdr:cNvPr id="2" name="Picture 1" descr="Frascati Manual 2015, sector breakdown" title="Decision tree for allocation institutional units to the main sectors in this manual"/>
        <xdr:cNvPicPr>
          <a:picLocks noChangeAspect="1"/>
        </xdr:cNvPicPr>
      </xdr:nvPicPr>
      <xdr:blipFill>
        <a:blip xmlns:r="http://schemas.openxmlformats.org/officeDocument/2006/relationships" r:embed="rId1"/>
        <a:stretch>
          <a:fillRect/>
        </a:stretch>
      </xdr:blipFill>
      <xdr:spPr>
        <a:xfrm>
          <a:off x="485775" y="19335750"/>
          <a:ext cx="6865820" cy="741090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1978025</xdr:colOff>
      <xdr:row>7</xdr:row>
      <xdr:rowOff>80963</xdr:rowOff>
    </xdr:from>
    <xdr:to>
      <xdr:col>1</xdr:col>
      <xdr:colOff>3333750</xdr:colOff>
      <xdr:row>9</xdr:row>
      <xdr:rowOff>184671</xdr:rowOff>
    </xdr:to>
    <xdr:pic>
      <xdr:nvPicPr>
        <xdr:cNvPr id="2" name="Picture 1" descr="Creative commons licence logo" title="Creative commons licence logo"/>
        <xdr:cNvPicPr>
          <a:picLocks noChangeAspect="1"/>
        </xdr:cNvPicPr>
      </xdr:nvPicPr>
      <xdr:blipFill>
        <a:blip xmlns:r="http://schemas.openxmlformats.org/officeDocument/2006/relationships" r:embed="rId1"/>
        <a:stretch>
          <a:fillRect/>
        </a:stretch>
      </xdr:blipFill>
      <xdr:spPr>
        <a:xfrm>
          <a:off x="2216150" y="1576388"/>
          <a:ext cx="1355725" cy="4847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1695451</xdr:colOff>
      <xdr:row>2</xdr:row>
      <xdr:rowOff>187979</xdr:rowOff>
    </xdr:from>
    <xdr:ext cx="2628900" cy="681123"/>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1" y="749954"/>
          <a:ext cx="2628900" cy="681123"/>
        </a:xfrm>
        <a:prstGeom prst="rect">
          <a:avLst/>
        </a:prstGeom>
        <a:solidFill>
          <a:srgbClr val="FFFF00">
            <a:alpha val="0"/>
          </a:srgbClr>
        </a:solidFill>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47</xdr:col>
      <xdr:colOff>76200</xdr:colOff>
      <xdr:row>75</xdr:row>
      <xdr:rowOff>0</xdr:rowOff>
    </xdr:from>
    <xdr:to>
      <xdr:col>55</xdr:col>
      <xdr:colOff>323850</xdr:colOff>
      <xdr:row>109</xdr:row>
      <xdr:rowOff>219005</xdr:rowOff>
    </xdr:to>
    <xdr:pic>
      <xdr:nvPicPr>
        <xdr:cNvPr id="5" name="Picture 4"/>
        <xdr:cNvPicPr>
          <a:picLocks noChangeAspect="1"/>
        </xdr:cNvPicPr>
      </xdr:nvPicPr>
      <xdr:blipFill>
        <a:blip xmlns:r="http://schemas.openxmlformats.org/officeDocument/2006/relationships" r:embed="rId1"/>
        <a:stretch>
          <a:fillRect/>
        </a:stretch>
      </xdr:blipFill>
      <xdr:spPr>
        <a:xfrm>
          <a:off x="39957375" y="14030325"/>
          <a:ext cx="5124450" cy="671505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38101</xdr:colOff>
      <xdr:row>2</xdr:row>
      <xdr:rowOff>76200</xdr:rowOff>
    </xdr:from>
    <xdr:to>
      <xdr:col>55</xdr:col>
      <xdr:colOff>123825</xdr:colOff>
      <xdr:row>41</xdr:row>
      <xdr:rowOff>66675</xdr:rowOff>
    </xdr:to>
    <xdr:graphicFrame macro="">
      <xdr:nvGraphicFramePr>
        <xdr:cNvPr id="2" name="Chart 1" descr="Interactive chart allowing up to five sector categories to be displayed on the chart" title="Australian Government investment in R&amp;D by sector and/or subsector, 1978-79 to 2019-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39</xdr:col>
          <xdr:colOff>0</xdr:colOff>
          <xdr:row>5</xdr:row>
          <xdr:rowOff>104775</xdr:rowOff>
        </xdr:from>
        <xdr:to>
          <xdr:col>54</xdr:col>
          <xdr:colOff>133350</xdr:colOff>
          <xdr:row>6</xdr:row>
          <xdr:rowOff>142875</xdr:rowOff>
        </xdr:to>
        <xdr:sp macro="" textlink="">
          <xdr:nvSpPr>
            <xdr:cNvPr id="224257" name="Drop Down 1" descr="Drop down list of sector and/or subsector categories" hidden="1">
              <a:extLst>
                <a:ext uri="{63B3BB69-23CF-44E3-9099-C40C66FF867C}">
                  <a14:compatExt spid="_x0000_s2242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8</xdr:row>
          <xdr:rowOff>0</xdr:rowOff>
        </xdr:from>
        <xdr:to>
          <xdr:col>54</xdr:col>
          <xdr:colOff>133350</xdr:colOff>
          <xdr:row>9</xdr:row>
          <xdr:rowOff>38100</xdr:rowOff>
        </xdr:to>
        <xdr:sp macro="" textlink="">
          <xdr:nvSpPr>
            <xdr:cNvPr id="224258" name="Drop Down 2" descr="drop down menu of sector and/or subsector categories" hidden="1">
              <a:extLst>
                <a:ext uri="{63B3BB69-23CF-44E3-9099-C40C66FF867C}">
                  <a14:compatExt spid="_x0000_s2242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10</xdr:row>
          <xdr:rowOff>85725</xdr:rowOff>
        </xdr:from>
        <xdr:to>
          <xdr:col>54</xdr:col>
          <xdr:colOff>133350</xdr:colOff>
          <xdr:row>11</xdr:row>
          <xdr:rowOff>123825</xdr:rowOff>
        </xdr:to>
        <xdr:sp macro="" textlink="">
          <xdr:nvSpPr>
            <xdr:cNvPr id="224259" name="Drop Down 3" descr="drop down menu of sector and/or sub sector categories" hidden="1">
              <a:extLst>
                <a:ext uri="{63B3BB69-23CF-44E3-9099-C40C66FF867C}">
                  <a14:compatExt spid="_x0000_s2242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12</xdr:row>
          <xdr:rowOff>152400</xdr:rowOff>
        </xdr:from>
        <xdr:to>
          <xdr:col>54</xdr:col>
          <xdr:colOff>133350</xdr:colOff>
          <xdr:row>14</xdr:row>
          <xdr:rowOff>28575</xdr:rowOff>
        </xdr:to>
        <xdr:sp macro="" textlink="">
          <xdr:nvSpPr>
            <xdr:cNvPr id="224260" name="Drop Down 4" descr="drop down menu of sector and/or subsector categories" hidden="1">
              <a:extLst>
                <a:ext uri="{63B3BB69-23CF-44E3-9099-C40C66FF867C}">
                  <a14:compatExt spid="_x0000_s2242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15</xdr:row>
          <xdr:rowOff>104775</xdr:rowOff>
        </xdr:from>
        <xdr:to>
          <xdr:col>54</xdr:col>
          <xdr:colOff>133350</xdr:colOff>
          <xdr:row>16</xdr:row>
          <xdr:rowOff>95250</xdr:rowOff>
        </xdr:to>
        <xdr:sp macro="" textlink="">
          <xdr:nvSpPr>
            <xdr:cNvPr id="224261" name="Drop Down 5" descr="drop down menu of sector and/or subsector categories" hidden="1">
              <a:extLst>
                <a:ext uri="{63B3BB69-23CF-44E3-9099-C40C66FF867C}">
                  <a14:compatExt spid="_x0000_s2242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39</xdr:col>
      <xdr:colOff>0</xdr:colOff>
      <xdr:row>3</xdr:row>
      <xdr:rowOff>0</xdr:rowOff>
    </xdr:from>
    <xdr:to>
      <xdr:col>54</xdr:col>
      <xdr:colOff>123825</xdr:colOff>
      <xdr:row>5</xdr:row>
      <xdr:rowOff>0</xdr:rowOff>
    </xdr:to>
    <xdr:sp macro="" textlink="">
      <xdr:nvSpPr>
        <xdr:cNvPr id="8" name="TextBox 7" descr="Sector and/or subsector categories" title="sector and/or subsector"/>
        <xdr:cNvSpPr txBox="1"/>
      </xdr:nvSpPr>
      <xdr:spPr>
        <a:xfrm>
          <a:off x="9410700" y="1114425"/>
          <a:ext cx="3838575" cy="361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200" b="1">
              <a:solidFill>
                <a:schemeClr val="bg2">
                  <a:lumMod val="25000"/>
                </a:schemeClr>
              </a:solidFill>
              <a:latin typeface="Arial" panose="020B0604020202020204" pitchFamily="34" charset="0"/>
              <a:cs typeface="Arial" panose="020B0604020202020204" pitchFamily="34" charset="0"/>
            </a:rPr>
            <a:t>Select up to five categories to display </a:t>
          </a:r>
          <a:r>
            <a:rPr lang="en-AU" sz="1200" b="1" baseline="0">
              <a:solidFill>
                <a:schemeClr val="bg2">
                  <a:lumMod val="25000"/>
                </a:schemeClr>
              </a:solidFill>
              <a:latin typeface="Arial" panose="020B0604020202020204" pitchFamily="34" charset="0"/>
              <a:cs typeface="Arial" panose="020B0604020202020204" pitchFamily="34" charset="0"/>
            </a:rPr>
            <a:t>on </a:t>
          </a:r>
          <a:r>
            <a:rPr lang="en-AU" sz="1200" b="1">
              <a:solidFill>
                <a:schemeClr val="bg2">
                  <a:lumMod val="25000"/>
                </a:schemeClr>
              </a:solidFill>
              <a:latin typeface="Arial" panose="020B0604020202020204" pitchFamily="34" charset="0"/>
              <a:cs typeface="Arial" panose="020B0604020202020204" pitchFamily="34" charset="0"/>
            </a:rPr>
            <a:t>the chart</a:t>
          </a:r>
        </a:p>
      </xdr:txBody>
    </xdr:sp>
    <xdr:clientData/>
  </xdr:twoCellAnchor>
  <mc:AlternateContent xmlns:mc="http://schemas.openxmlformats.org/markup-compatibility/2006">
    <mc:Choice xmlns:a14="http://schemas.microsoft.com/office/drawing/2010/main" Requires="a14">
      <xdr:twoCellAnchor editAs="oneCell">
        <xdr:from>
          <xdr:col>56</xdr:col>
          <xdr:colOff>0</xdr:colOff>
          <xdr:row>3</xdr:row>
          <xdr:rowOff>0</xdr:rowOff>
        </xdr:from>
        <xdr:to>
          <xdr:col>56</xdr:col>
          <xdr:colOff>200025</xdr:colOff>
          <xdr:row>3</xdr:row>
          <xdr:rowOff>180975</xdr:rowOff>
        </xdr:to>
        <xdr:sp macro="" textlink="">
          <xdr:nvSpPr>
            <xdr:cNvPr id="224262" name="Check Box 6" descr="adjust for inflation check box" hidden="1">
              <a:extLst>
                <a:ext uri="{63B3BB69-23CF-44E3-9099-C40C66FF867C}">
                  <a14:compatExt spid="_x0000_s224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56</xdr:col>
      <xdr:colOff>19050</xdr:colOff>
      <xdr:row>7</xdr:row>
      <xdr:rowOff>171449</xdr:rowOff>
    </xdr:from>
    <xdr:to>
      <xdr:col>61</xdr:col>
      <xdr:colOff>219076</xdr:colOff>
      <xdr:row>10</xdr:row>
      <xdr:rowOff>57150</xdr:rowOff>
    </xdr:to>
    <xdr:sp macro="" textlink="">
      <xdr:nvSpPr>
        <xdr:cNvPr id="13" name="Rounded Rectangle 12">
          <a:hlinkClick xmlns:r="http://schemas.openxmlformats.org/officeDocument/2006/relationships" r:id="rId2" tooltip="Go to Sector chart"/>
        </xdr:cNvPr>
        <xdr:cNvSpPr/>
      </xdr:nvSpPr>
      <xdr:spPr>
        <a:xfrm>
          <a:off x="13639800" y="1676399"/>
          <a:ext cx="1438276" cy="381001"/>
        </a:xfrm>
        <a:prstGeom prst="roundRect">
          <a:avLst/>
        </a:prstGeom>
        <a:solidFill>
          <a:srgbClr val="92D050"/>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AU" sz="1400" b="1">
              <a:solidFill>
                <a:schemeClr val="bg2">
                  <a:lumMod val="25000"/>
                </a:schemeClr>
              </a:solidFill>
              <a:latin typeface="Arial" panose="020B0604020202020204" pitchFamily="34" charset="0"/>
              <a:ea typeface="+mn-ea"/>
              <a:cs typeface="Arial" panose="020B0604020202020204" pitchFamily="34" charset="0"/>
            </a:rPr>
            <a:t>Homepage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38101</xdr:colOff>
      <xdr:row>1</xdr:row>
      <xdr:rowOff>76200</xdr:rowOff>
    </xdr:from>
    <xdr:to>
      <xdr:col>55</xdr:col>
      <xdr:colOff>123825</xdr:colOff>
      <xdr:row>40</xdr:row>
      <xdr:rowOff>66675</xdr:rowOff>
    </xdr:to>
    <xdr:graphicFrame macro="">
      <xdr:nvGraphicFramePr>
        <xdr:cNvPr id="2" name="Chart 1" title="Aust. Govt. investment in R&amp;D by sector and/or subsector, as a percentage of total investment, 1978-19 to 2019-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39</xdr:col>
          <xdr:colOff>0</xdr:colOff>
          <xdr:row>4</xdr:row>
          <xdr:rowOff>104775</xdr:rowOff>
        </xdr:from>
        <xdr:to>
          <xdr:col>54</xdr:col>
          <xdr:colOff>133350</xdr:colOff>
          <xdr:row>5</xdr:row>
          <xdr:rowOff>142875</xdr:rowOff>
        </xdr:to>
        <xdr:sp macro="" textlink="">
          <xdr:nvSpPr>
            <xdr:cNvPr id="216065" name="Drop Down 1" descr="sector and/or subsector drop down menu" hidden="1">
              <a:extLst>
                <a:ext uri="{63B3BB69-23CF-44E3-9099-C40C66FF867C}">
                  <a14:compatExt spid="_x0000_s216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7</xdr:row>
          <xdr:rowOff>0</xdr:rowOff>
        </xdr:from>
        <xdr:to>
          <xdr:col>54</xdr:col>
          <xdr:colOff>133350</xdr:colOff>
          <xdr:row>8</xdr:row>
          <xdr:rowOff>38100</xdr:rowOff>
        </xdr:to>
        <xdr:sp macro="" textlink="">
          <xdr:nvSpPr>
            <xdr:cNvPr id="216066" name="Drop Down 2" descr="sector and/or subsector drop down menu" hidden="1">
              <a:extLst>
                <a:ext uri="{63B3BB69-23CF-44E3-9099-C40C66FF867C}">
                  <a14:compatExt spid="_x0000_s216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xdr:row>
          <xdr:rowOff>85725</xdr:rowOff>
        </xdr:from>
        <xdr:to>
          <xdr:col>54</xdr:col>
          <xdr:colOff>133350</xdr:colOff>
          <xdr:row>10</xdr:row>
          <xdr:rowOff>123825</xdr:rowOff>
        </xdr:to>
        <xdr:sp macro="" textlink="">
          <xdr:nvSpPr>
            <xdr:cNvPr id="216067" name="Drop Down 3" descr="sector and/or subsector drop down menu" hidden="1">
              <a:extLst>
                <a:ext uri="{63B3BB69-23CF-44E3-9099-C40C66FF867C}">
                  <a14:compatExt spid="_x0000_s216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11</xdr:row>
          <xdr:rowOff>152400</xdr:rowOff>
        </xdr:from>
        <xdr:to>
          <xdr:col>54</xdr:col>
          <xdr:colOff>133350</xdr:colOff>
          <xdr:row>13</xdr:row>
          <xdr:rowOff>28575</xdr:rowOff>
        </xdr:to>
        <xdr:sp macro="" textlink="">
          <xdr:nvSpPr>
            <xdr:cNvPr id="216068" name="Drop Down 4" descr="sector and/or subsector drop down menu" hidden="1">
              <a:extLst>
                <a:ext uri="{63B3BB69-23CF-44E3-9099-C40C66FF867C}">
                  <a14:compatExt spid="_x0000_s216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14</xdr:row>
          <xdr:rowOff>104775</xdr:rowOff>
        </xdr:from>
        <xdr:to>
          <xdr:col>54</xdr:col>
          <xdr:colOff>133350</xdr:colOff>
          <xdr:row>15</xdr:row>
          <xdr:rowOff>95250</xdr:rowOff>
        </xdr:to>
        <xdr:sp macro="" textlink="">
          <xdr:nvSpPr>
            <xdr:cNvPr id="216069" name="Drop Down 5" descr="sector and/or subsector drop down menu" hidden="1">
              <a:extLst>
                <a:ext uri="{63B3BB69-23CF-44E3-9099-C40C66FF867C}">
                  <a14:compatExt spid="_x0000_s2160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39</xdr:col>
      <xdr:colOff>0</xdr:colOff>
      <xdr:row>2</xdr:row>
      <xdr:rowOff>0</xdr:rowOff>
    </xdr:from>
    <xdr:to>
      <xdr:col>54</xdr:col>
      <xdr:colOff>123825</xdr:colOff>
      <xdr:row>4</xdr:row>
      <xdr:rowOff>0</xdr:rowOff>
    </xdr:to>
    <xdr:sp macro="" textlink="">
      <xdr:nvSpPr>
        <xdr:cNvPr id="8" name="TextBox 7"/>
        <xdr:cNvSpPr txBox="1"/>
      </xdr:nvSpPr>
      <xdr:spPr>
        <a:xfrm>
          <a:off x="9410700" y="1104900"/>
          <a:ext cx="38385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200" b="1">
              <a:solidFill>
                <a:schemeClr val="bg2">
                  <a:lumMod val="25000"/>
                </a:schemeClr>
              </a:solidFill>
              <a:latin typeface="Arial" panose="020B0604020202020204" pitchFamily="34" charset="0"/>
              <a:cs typeface="Arial" panose="020B0604020202020204" pitchFamily="34" charset="0"/>
            </a:rPr>
            <a:t>Select up to five categories to display </a:t>
          </a:r>
          <a:r>
            <a:rPr lang="en-AU" sz="1200" b="1" baseline="0">
              <a:solidFill>
                <a:schemeClr val="bg2">
                  <a:lumMod val="25000"/>
                </a:schemeClr>
              </a:solidFill>
              <a:latin typeface="Arial" panose="020B0604020202020204" pitchFamily="34" charset="0"/>
              <a:cs typeface="Arial" panose="020B0604020202020204" pitchFamily="34" charset="0"/>
            </a:rPr>
            <a:t>on </a:t>
          </a:r>
          <a:r>
            <a:rPr lang="en-AU" sz="1200" b="1">
              <a:solidFill>
                <a:schemeClr val="bg2">
                  <a:lumMod val="25000"/>
                </a:schemeClr>
              </a:solidFill>
              <a:latin typeface="Arial" panose="020B0604020202020204" pitchFamily="34" charset="0"/>
              <a:cs typeface="Arial" panose="020B0604020202020204" pitchFamily="34" charset="0"/>
            </a:rPr>
            <a:t>the chart</a:t>
          </a:r>
        </a:p>
      </xdr:txBody>
    </xdr:sp>
    <xdr:clientData/>
  </xdr:twoCellAnchor>
  <xdr:twoCellAnchor>
    <xdr:from>
      <xdr:col>55</xdr:col>
      <xdr:colOff>246682</xdr:colOff>
      <xdr:row>2</xdr:row>
      <xdr:rowOff>0</xdr:rowOff>
    </xdr:from>
    <xdr:to>
      <xdr:col>61</xdr:col>
      <xdr:colOff>0</xdr:colOff>
      <xdr:row>4</xdr:row>
      <xdr:rowOff>31821</xdr:rowOff>
    </xdr:to>
    <xdr:sp macro="" textlink="">
      <xdr:nvSpPr>
        <xdr:cNvPr id="12" name="Rounded Rectangle 11">
          <a:hlinkClick xmlns:r="http://schemas.openxmlformats.org/officeDocument/2006/relationships" r:id="rId2" tooltip="Go to Sector chart"/>
        </xdr:cNvPr>
        <xdr:cNvSpPr/>
      </xdr:nvSpPr>
      <xdr:spPr>
        <a:xfrm>
          <a:off x="13806818" y="1117023"/>
          <a:ext cx="1260000" cy="360866"/>
        </a:xfrm>
        <a:prstGeom prst="roundRect">
          <a:avLst/>
        </a:prstGeom>
        <a:solidFill>
          <a:srgbClr val="92D050"/>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AU" sz="1400" b="1">
              <a:solidFill>
                <a:schemeClr val="bg2">
                  <a:lumMod val="25000"/>
                </a:schemeClr>
              </a:solidFill>
              <a:latin typeface="Arial" panose="020B0604020202020204" pitchFamily="34" charset="0"/>
              <a:ea typeface="+mn-ea"/>
              <a:cs typeface="Arial" panose="020B0604020202020204" pitchFamily="34" charset="0"/>
            </a:rPr>
            <a:t>Homepage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9526</xdr:colOff>
      <xdr:row>1</xdr:row>
      <xdr:rowOff>76200</xdr:rowOff>
    </xdr:from>
    <xdr:to>
      <xdr:col>55</xdr:col>
      <xdr:colOff>161925</xdr:colOff>
      <xdr:row>36</xdr:row>
      <xdr:rowOff>85725</xdr:rowOff>
    </xdr:to>
    <xdr:graphicFrame macro="">
      <xdr:nvGraphicFramePr>
        <xdr:cNvPr id="2" name="Chart 1" descr="Australian Government R&amp;D programs and activities funded in 2019-20" title="Australian Government R&amp;D programs and activities funded in 2019-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39</xdr:col>
          <xdr:colOff>0</xdr:colOff>
          <xdr:row>4</xdr:row>
          <xdr:rowOff>104775</xdr:rowOff>
        </xdr:from>
        <xdr:to>
          <xdr:col>54</xdr:col>
          <xdr:colOff>133350</xdr:colOff>
          <xdr:row>5</xdr:row>
          <xdr:rowOff>142875</xdr:rowOff>
        </xdr:to>
        <xdr:sp macro="" textlink="">
          <xdr:nvSpPr>
            <xdr:cNvPr id="4097" name="Drop Down 1" descr="drop down menu of programs and activities funded in 2019-20" hidden="1">
              <a:extLst>
                <a:ext uri="{63B3BB69-23CF-44E3-9099-C40C66FF867C}">
                  <a14:compatExt spid="_x0000_s40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7</xdr:row>
          <xdr:rowOff>0</xdr:rowOff>
        </xdr:from>
        <xdr:to>
          <xdr:col>54</xdr:col>
          <xdr:colOff>133350</xdr:colOff>
          <xdr:row>8</xdr:row>
          <xdr:rowOff>38100</xdr:rowOff>
        </xdr:to>
        <xdr:sp macro="" textlink="">
          <xdr:nvSpPr>
            <xdr:cNvPr id="4098" name="Drop Down 2" descr="drop down menu of programs and activities funded in 2019-20" hidden="1">
              <a:extLst>
                <a:ext uri="{63B3BB69-23CF-44E3-9099-C40C66FF867C}">
                  <a14:compatExt spid="_x0000_s40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xdr:row>
          <xdr:rowOff>85725</xdr:rowOff>
        </xdr:from>
        <xdr:to>
          <xdr:col>54</xdr:col>
          <xdr:colOff>133350</xdr:colOff>
          <xdr:row>10</xdr:row>
          <xdr:rowOff>123825</xdr:rowOff>
        </xdr:to>
        <xdr:sp macro="" textlink="">
          <xdr:nvSpPr>
            <xdr:cNvPr id="4099" name="Drop Down 3" descr="drop down menu of programs and activities funded in 2019-20" hidden="1">
              <a:extLst>
                <a:ext uri="{63B3BB69-23CF-44E3-9099-C40C66FF867C}">
                  <a14:compatExt spid="_x0000_s40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11</xdr:row>
          <xdr:rowOff>152400</xdr:rowOff>
        </xdr:from>
        <xdr:to>
          <xdr:col>54</xdr:col>
          <xdr:colOff>133350</xdr:colOff>
          <xdr:row>13</xdr:row>
          <xdr:rowOff>28575</xdr:rowOff>
        </xdr:to>
        <xdr:sp macro="" textlink="">
          <xdr:nvSpPr>
            <xdr:cNvPr id="4100" name="Drop Down 4" descr="drop down menu of programs and activities funded in 2019-20" hidden="1">
              <a:extLst>
                <a:ext uri="{63B3BB69-23CF-44E3-9099-C40C66FF867C}">
                  <a14:compatExt spid="_x0000_s4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14</xdr:row>
          <xdr:rowOff>104775</xdr:rowOff>
        </xdr:from>
        <xdr:to>
          <xdr:col>54</xdr:col>
          <xdr:colOff>133350</xdr:colOff>
          <xdr:row>15</xdr:row>
          <xdr:rowOff>95250</xdr:rowOff>
        </xdr:to>
        <xdr:sp macro="" textlink="">
          <xdr:nvSpPr>
            <xdr:cNvPr id="4101" name="Drop Down 5" descr="drop down menu of programs and activities funded in 2019-20" hidden="1">
              <a:extLst>
                <a:ext uri="{63B3BB69-23CF-44E3-9099-C40C66FF867C}">
                  <a14:compatExt spid="_x0000_s41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39</xdr:col>
      <xdr:colOff>0</xdr:colOff>
      <xdr:row>2</xdr:row>
      <xdr:rowOff>0</xdr:rowOff>
    </xdr:from>
    <xdr:to>
      <xdr:col>54</xdr:col>
      <xdr:colOff>123825</xdr:colOff>
      <xdr:row>4</xdr:row>
      <xdr:rowOff>0</xdr:rowOff>
    </xdr:to>
    <xdr:sp macro="" textlink="">
      <xdr:nvSpPr>
        <xdr:cNvPr id="9" name="TextBox 8"/>
        <xdr:cNvSpPr txBox="1"/>
      </xdr:nvSpPr>
      <xdr:spPr>
        <a:xfrm>
          <a:off x="9410700" y="1590675"/>
          <a:ext cx="38385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200" b="1">
              <a:solidFill>
                <a:schemeClr val="tx1">
                  <a:lumMod val="85000"/>
                  <a:lumOff val="15000"/>
                </a:schemeClr>
              </a:solidFill>
              <a:latin typeface="Arial" panose="020B0604020202020204" pitchFamily="34" charset="0"/>
              <a:cs typeface="Arial" panose="020B0604020202020204" pitchFamily="34" charset="0"/>
            </a:rPr>
            <a:t>Select up to five categories to display </a:t>
          </a:r>
          <a:r>
            <a:rPr lang="en-AU" sz="1200" b="1" baseline="0">
              <a:solidFill>
                <a:schemeClr val="tx1">
                  <a:lumMod val="85000"/>
                  <a:lumOff val="15000"/>
                </a:schemeClr>
              </a:solidFill>
              <a:latin typeface="Arial" panose="020B0604020202020204" pitchFamily="34" charset="0"/>
              <a:cs typeface="Arial" panose="020B0604020202020204" pitchFamily="34" charset="0"/>
            </a:rPr>
            <a:t>on </a:t>
          </a:r>
          <a:r>
            <a:rPr lang="en-AU" sz="1200" b="1">
              <a:solidFill>
                <a:schemeClr val="tx1">
                  <a:lumMod val="85000"/>
                  <a:lumOff val="15000"/>
                </a:schemeClr>
              </a:solidFill>
              <a:latin typeface="Arial" panose="020B0604020202020204" pitchFamily="34" charset="0"/>
              <a:cs typeface="Arial" panose="020B0604020202020204" pitchFamily="34" charset="0"/>
            </a:rPr>
            <a:t>the chart</a:t>
          </a:r>
        </a:p>
      </xdr:txBody>
    </xdr:sp>
    <xdr:clientData/>
  </xdr:twoCellAnchor>
  <mc:AlternateContent xmlns:mc="http://schemas.openxmlformats.org/markup-compatibility/2006">
    <mc:Choice xmlns:a14="http://schemas.microsoft.com/office/drawing/2010/main" Requires="a14">
      <xdr:twoCellAnchor editAs="oneCell">
        <xdr:from>
          <xdr:col>57</xdr:col>
          <xdr:colOff>0</xdr:colOff>
          <xdr:row>2</xdr:row>
          <xdr:rowOff>0</xdr:rowOff>
        </xdr:from>
        <xdr:to>
          <xdr:col>57</xdr:col>
          <xdr:colOff>200025</xdr:colOff>
          <xdr:row>2</xdr:row>
          <xdr:rowOff>180975</xdr:rowOff>
        </xdr:to>
        <xdr:sp macro="" textlink="">
          <xdr:nvSpPr>
            <xdr:cNvPr id="4102" name="Check Box 6" descr="inflation adjustement check box" hidden="1">
              <a:extLst>
                <a:ext uri="{63B3BB69-23CF-44E3-9099-C40C66FF867C}">
                  <a14:compatExt spid="_x0000_s4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0</xdr:colOff>
          <xdr:row>2</xdr:row>
          <xdr:rowOff>0</xdr:rowOff>
        </xdr:from>
        <xdr:to>
          <xdr:col>57</xdr:col>
          <xdr:colOff>200025</xdr:colOff>
          <xdr:row>2</xdr:row>
          <xdr:rowOff>180975</xdr:rowOff>
        </xdr:to>
        <xdr:sp macro="" textlink="">
          <xdr:nvSpPr>
            <xdr:cNvPr id="4103" name="Check Box 7" descr="inflation adjustment check box" hidden="1">
              <a:extLst>
                <a:ext uri="{63B3BB69-23CF-44E3-9099-C40C66FF867C}">
                  <a14:compatExt spid="_x0000_s4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57</xdr:col>
      <xdr:colOff>0</xdr:colOff>
      <xdr:row>7</xdr:row>
      <xdr:rowOff>0</xdr:rowOff>
    </xdr:from>
    <xdr:to>
      <xdr:col>62</xdr:col>
      <xdr:colOff>4432</xdr:colOff>
      <xdr:row>9</xdr:row>
      <xdr:rowOff>31821</xdr:rowOff>
    </xdr:to>
    <xdr:sp macro="" textlink="">
      <xdr:nvSpPr>
        <xdr:cNvPr id="14" name="Rounded Rectangle 13">
          <a:hlinkClick xmlns:r="http://schemas.openxmlformats.org/officeDocument/2006/relationships" r:id="rId2" tooltip="Go to Sector chart"/>
        </xdr:cNvPr>
        <xdr:cNvSpPr/>
      </xdr:nvSpPr>
      <xdr:spPr>
        <a:xfrm>
          <a:off x="14062364" y="2000250"/>
          <a:ext cx="1260000" cy="360866"/>
        </a:xfrm>
        <a:prstGeom prst="roundRect">
          <a:avLst/>
        </a:prstGeom>
        <a:solidFill>
          <a:srgbClr val="92D050"/>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AU" sz="1400" b="1">
              <a:solidFill>
                <a:schemeClr val="bg2">
                  <a:lumMod val="25000"/>
                </a:schemeClr>
              </a:solidFill>
              <a:latin typeface="Arial" panose="020B0604020202020204" pitchFamily="34" charset="0"/>
              <a:ea typeface="+mn-ea"/>
              <a:cs typeface="Arial" panose="020B0604020202020204" pitchFamily="34" charset="0"/>
            </a:rPr>
            <a:t>Homepage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9526</xdr:colOff>
      <xdr:row>1</xdr:row>
      <xdr:rowOff>0</xdr:rowOff>
    </xdr:from>
    <xdr:to>
      <xdr:col>55</xdr:col>
      <xdr:colOff>190500</xdr:colOff>
      <xdr:row>41</xdr:row>
      <xdr:rowOff>57150</xdr:rowOff>
    </xdr:to>
    <xdr:graphicFrame macro="">
      <xdr:nvGraphicFramePr>
        <xdr:cNvPr id="7" name="Chart 6" title="Australian Government investment in R&amp;D by socio-economic objective, 1988-29 to 2019-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39</xdr:col>
          <xdr:colOff>0</xdr:colOff>
          <xdr:row>3</xdr:row>
          <xdr:rowOff>104775</xdr:rowOff>
        </xdr:from>
        <xdr:to>
          <xdr:col>54</xdr:col>
          <xdr:colOff>133350</xdr:colOff>
          <xdr:row>4</xdr:row>
          <xdr:rowOff>142875</xdr:rowOff>
        </xdr:to>
        <xdr:sp macro="" textlink="">
          <xdr:nvSpPr>
            <xdr:cNvPr id="1025" name="Drop Down 1" descr="drop down menu of socio-ecomonic objectives"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6</xdr:row>
          <xdr:rowOff>0</xdr:rowOff>
        </xdr:from>
        <xdr:to>
          <xdr:col>54</xdr:col>
          <xdr:colOff>133350</xdr:colOff>
          <xdr:row>7</xdr:row>
          <xdr:rowOff>38100</xdr:rowOff>
        </xdr:to>
        <xdr:sp macro="" textlink="">
          <xdr:nvSpPr>
            <xdr:cNvPr id="1026" name="Drop Down 2" descr="drop down menu of socio-ecomonic objectives" hidden="1">
              <a:extLst>
                <a:ext uri="{63B3BB69-23CF-44E3-9099-C40C66FF867C}">
                  <a14:compatExt spid="_x0000_s10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8</xdr:row>
          <xdr:rowOff>85725</xdr:rowOff>
        </xdr:from>
        <xdr:to>
          <xdr:col>54</xdr:col>
          <xdr:colOff>133350</xdr:colOff>
          <xdr:row>9</xdr:row>
          <xdr:rowOff>123825</xdr:rowOff>
        </xdr:to>
        <xdr:sp macro="" textlink="">
          <xdr:nvSpPr>
            <xdr:cNvPr id="1027" name="Drop Down 3" descr="drop down menu of socio-ecomonic objectives" hidden="1">
              <a:extLst>
                <a:ext uri="{63B3BB69-23CF-44E3-9099-C40C66FF867C}">
                  <a14:compatExt spid="_x0000_s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10</xdr:row>
          <xdr:rowOff>152400</xdr:rowOff>
        </xdr:from>
        <xdr:to>
          <xdr:col>54</xdr:col>
          <xdr:colOff>133350</xdr:colOff>
          <xdr:row>12</xdr:row>
          <xdr:rowOff>28575</xdr:rowOff>
        </xdr:to>
        <xdr:sp macro="" textlink="">
          <xdr:nvSpPr>
            <xdr:cNvPr id="1028" name="Drop Down 4" descr="drop down menu of socio-ecomonic objectives" hidden="1">
              <a:extLst>
                <a:ext uri="{63B3BB69-23CF-44E3-9099-C40C66FF867C}">
                  <a14:compatExt spid="_x0000_s10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13</xdr:row>
          <xdr:rowOff>104775</xdr:rowOff>
        </xdr:from>
        <xdr:to>
          <xdr:col>54</xdr:col>
          <xdr:colOff>133350</xdr:colOff>
          <xdr:row>14</xdr:row>
          <xdr:rowOff>95250</xdr:rowOff>
        </xdr:to>
        <xdr:sp macro="" textlink="">
          <xdr:nvSpPr>
            <xdr:cNvPr id="1029" name="Drop Down 5" descr="drop down menu of socio-ecomonic objectives" hidden="1">
              <a:extLst>
                <a:ext uri="{63B3BB69-23CF-44E3-9099-C40C66FF867C}">
                  <a14:compatExt spid="_x0000_s10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39</xdr:col>
      <xdr:colOff>0</xdr:colOff>
      <xdr:row>1</xdr:row>
      <xdr:rowOff>0</xdr:rowOff>
    </xdr:from>
    <xdr:to>
      <xdr:col>54</xdr:col>
      <xdr:colOff>123825</xdr:colOff>
      <xdr:row>3</xdr:row>
      <xdr:rowOff>0</xdr:rowOff>
    </xdr:to>
    <xdr:sp macro="" textlink="">
      <xdr:nvSpPr>
        <xdr:cNvPr id="2" name="TextBox 1"/>
        <xdr:cNvSpPr txBox="1"/>
      </xdr:nvSpPr>
      <xdr:spPr>
        <a:xfrm>
          <a:off x="9410700" y="1590675"/>
          <a:ext cx="38385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200" b="1">
              <a:solidFill>
                <a:schemeClr val="bg2">
                  <a:lumMod val="25000"/>
                </a:schemeClr>
              </a:solidFill>
              <a:latin typeface="Arial" panose="020B0604020202020204" pitchFamily="34" charset="0"/>
              <a:cs typeface="Arial" panose="020B0604020202020204" pitchFamily="34" charset="0"/>
            </a:rPr>
            <a:t>Select up to five categories to display </a:t>
          </a:r>
          <a:r>
            <a:rPr lang="en-AU" sz="1200" b="1" baseline="0">
              <a:solidFill>
                <a:schemeClr val="bg2">
                  <a:lumMod val="25000"/>
                </a:schemeClr>
              </a:solidFill>
              <a:latin typeface="Arial" panose="020B0604020202020204" pitchFamily="34" charset="0"/>
              <a:cs typeface="Arial" panose="020B0604020202020204" pitchFamily="34" charset="0"/>
            </a:rPr>
            <a:t>on </a:t>
          </a:r>
          <a:r>
            <a:rPr lang="en-AU" sz="1200" b="1">
              <a:solidFill>
                <a:schemeClr val="bg2">
                  <a:lumMod val="25000"/>
                </a:schemeClr>
              </a:solidFill>
              <a:latin typeface="Arial" panose="020B0604020202020204" pitchFamily="34" charset="0"/>
              <a:cs typeface="Arial" panose="020B0604020202020204" pitchFamily="34" charset="0"/>
            </a:rPr>
            <a:t>the chart</a:t>
          </a:r>
        </a:p>
      </xdr:txBody>
    </xdr:sp>
    <xdr:clientData/>
  </xdr:twoCellAnchor>
  <mc:AlternateContent xmlns:mc="http://schemas.openxmlformats.org/markup-compatibility/2006">
    <mc:Choice xmlns:a14="http://schemas.microsoft.com/office/drawing/2010/main" Requires="a14">
      <xdr:twoCellAnchor editAs="oneCell">
        <xdr:from>
          <xdr:col>56</xdr:col>
          <xdr:colOff>0</xdr:colOff>
          <xdr:row>1</xdr:row>
          <xdr:rowOff>0</xdr:rowOff>
        </xdr:from>
        <xdr:to>
          <xdr:col>56</xdr:col>
          <xdr:colOff>200025</xdr:colOff>
          <xdr:row>1</xdr:row>
          <xdr:rowOff>180975</xdr:rowOff>
        </xdr:to>
        <xdr:sp macro="" textlink="">
          <xdr:nvSpPr>
            <xdr:cNvPr id="1030" name="Check Box 6" descr="adjustement for inflation check box" hidden="1">
              <a:extLst>
                <a:ext uri="{63B3BB69-23CF-44E3-9099-C40C66FF867C}">
                  <a14:compatExt spid="_x0000_s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0</xdr:colOff>
          <xdr:row>1</xdr:row>
          <xdr:rowOff>0</xdr:rowOff>
        </xdr:from>
        <xdr:to>
          <xdr:col>56</xdr:col>
          <xdr:colOff>200025</xdr:colOff>
          <xdr:row>1</xdr:row>
          <xdr:rowOff>180975</xdr:rowOff>
        </xdr:to>
        <xdr:sp macro="" textlink="">
          <xdr:nvSpPr>
            <xdr:cNvPr id="1031" name="Check Box 7" descr="Adjustement for inflation check box&#10;" hidden="1">
              <a:extLst>
                <a:ext uri="{63B3BB69-23CF-44E3-9099-C40C66FF867C}">
                  <a14:compatExt spid="_x0000_s1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0</xdr:colOff>
          <xdr:row>1</xdr:row>
          <xdr:rowOff>0</xdr:rowOff>
        </xdr:from>
        <xdr:to>
          <xdr:col>56</xdr:col>
          <xdr:colOff>200025</xdr:colOff>
          <xdr:row>1</xdr:row>
          <xdr:rowOff>180975</xdr:rowOff>
        </xdr:to>
        <xdr:sp macro="" textlink="">
          <xdr:nvSpPr>
            <xdr:cNvPr id="1032" name="Check Box 8" descr="Adjustment for inflation check box" hidden="1">
              <a:extLst>
                <a:ext uri="{63B3BB69-23CF-44E3-9099-C40C66FF867C}">
                  <a14:compatExt spid="_x0000_s1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56</xdr:col>
      <xdr:colOff>0</xdr:colOff>
      <xdr:row>6</xdr:row>
      <xdr:rowOff>0</xdr:rowOff>
    </xdr:from>
    <xdr:to>
      <xdr:col>61</xdr:col>
      <xdr:colOff>4432</xdr:colOff>
      <xdr:row>8</xdr:row>
      <xdr:rowOff>31821</xdr:rowOff>
    </xdr:to>
    <xdr:sp macro="" textlink="">
      <xdr:nvSpPr>
        <xdr:cNvPr id="14" name="Rounded Rectangle 13">
          <a:hlinkClick xmlns:r="http://schemas.openxmlformats.org/officeDocument/2006/relationships" r:id="rId2" tooltip="Go to Sector chart"/>
        </xdr:cNvPr>
        <xdr:cNvSpPr/>
      </xdr:nvSpPr>
      <xdr:spPr>
        <a:xfrm>
          <a:off x="13811250" y="2000250"/>
          <a:ext cx="1260000" cy="360866"/>
        </a:xfrm>
        <a:prstGeom prst="roundRect">
          <a:avLst/>
        </a:prstGeom>
        <a:solidFill>
          <a:srgbClr val="92D050"/>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AU" sz="1400" b="1">
              <a:solidFill>
                <a:schemeClr val="bg2">
                  <a:lumMod val="25000"/>
                </a:schemeClr>
              </a:solidFill>
              <a:latin typeface="Arial" panose="020B0604020202020204" pitchFamily="34" charset="0"/>
              <a:ea typeface="+mn-ea"/>
              <a:cs typeface="Arial" panose="020B0604020202020204" pitchFamily="34" charset="0"/>
            </a:rPr>
            <a:t>Homepage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9526</xdr:colOff>
      <xdr:row>1</xdr:row>
      <xdr:rowOff>0</xdr:rowOff>
    </xdr:from>
    <xdr:to>
      <xdr:col>55</xdr:col>
      <xdr:colOff>142875</xdr:colOff>
      <xdr:row>34</xdr:row>
      <xdr:rowOff>0</xdr:rowOff>
    </xdr:to>
    <xdr:graphicFrame macro="">
      <xdr:nvGraphicFramePr>
        <xdr:cNvPr id="2" name="Chart 1" title="Rural research levies, 1978-79 to 2019-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39</xdr:col>
          <xdr:colOff>0</xdr:colOff>
          <xdr:row>3</xdr:row>
          <xdr:rowOff>104775</xdr:rowOff>
        </xdr:from>
        <xdr:to>
          <xdr:col>54</xdr:col>
          <xdr:colOff>133350</xdr:colOff>
          <xdr:row>4</xdr:row>
          <xdr:rowOff>142875</xdr:rowOff>
        </xdr:to>
        <xdr:sp macro="" textlink="">
          <xdr:nvSpPr>
            <xdr:cNvPr id="5121" name="Drop Down 1" descr="Drop down menu, rural research levies" hidden="1">
              <a:extLst>
                <a:ext uri="{63B3BB69-23CF-44E3-9099-C40C66FF867C}">
                  <a14:compatExt spid="_x0000_s51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6</xdr:row>
          <xdr:rowOff>0</xdr:rowOff>
        </xdr:from>
        <xdr:to>
          <xdr:col>54</xdr:col>
          <xdr:colOff>133350</xdr:colOff>
          <xdr:row>7</xdr:row>
          <xdr:rowOff>38100</xdr:rowOff>
        </xdr:to>
        <xdr:sp macro="" textlink="">
          <xdr:nvSpPr>
            <xdr:cNvPr id="5122" name="Drop Down 2" descr="drop down menu rural research levies" hidden="1">
              <a:extLst>
                <a:ext uri="{63B3BB69-23CF-44E3-9099-C40C66FF867C}">
                  <a14:compatExt spid="_x0000_s51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8</xdr:row>
          <xdr:rowOff>85725</xdr:rowOff>
        </xdr:from>
        <xdr:to>
          <xdr:col>54</xdr:col>
          <xdr:colOff>133350</xdr:colOff>
          <xdr:row>9</xdr:row>
          <xdr:rowOff>123825</xdr:rowOff>
        </xdr:to>
        <xdr:sp macro="" textlink="">
          <xdr:nvSpPr>
            <xdr:cNvPr id="5123" name="Drop Down 3" descr="drop down menu rural research levies" hidden="1">
              <a:extLst>
                <a:ext uri="{63B3BB69-23CF-44E3-9099-C40C66FF867C}">
                  <a14:compatExt spid="_x0000_s51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10</xdr:row>
          <xdr:rowOff>152400</xdr:rowOff>
        </xdr:from>
        <xdr:to>
          <xdr:col>54</xdr:col>
          <xdr:colOff>133350</xdr:colOff>
          <xdr:row>12</xdr:row>
          <xdr:rowOff>28575</xdr:rowOff>
        </xdr:to>
        <xdr:sp macro="" textlink="">
          <xdr:nvSpPr>
            <xdr:cNvPr id="5124" name="Drop Down 4" descr="drop down menu rural research levies" hidden="1">
              <a:extLst>
                <a:ext uri="{63B3BB69-23CF-44E3-9099-C40C66FF867C}">
                  <a14:compatExt spid="_x0000_s51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13</xdr:row>
          <xdr:rowOff>104775</xdr:rowOff>
        </xdr:from>
        <xdr:to>
          <xdr:col>54</xdr:col>
          <xdr:colOff>133350</xdr:colOff>
          <xdr:row>14</xdr:row>
          <xdr:rowOff>95250</xdr:rowOff>
        </xdr:to>
        <xdr:sp macro="" textlink="">
          <xdr:nvSpPr>
            <xdr:cNvPr id="5125" name="Drop Down 5" descr="drop down menu rural research levies" hidden="1">
              <a:extLst>
                <a:ext uri="{63B3BB69-23CF-44E3-9099-C40C66FF867C}">
                  <a14:compatExt spid="_x0000_s51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39</xdr:col>
      <xdr:colOff>0</xdr:colOff>
      <xdr:row>1</xdr:row>
      <xdr:rowOff>0</xdr:rowOff>
    </xdr:from>
    <xdr:to>
      <xdr:col>54</xdr:col>
      <xdr:colOff>123825</xdr:colOff>
      <xdr:row>3</xdr:row>
      <xdr:rowOff>0</xdr:rowOff>
    </xdr:to>
    <xdr:sp macro="" textlink="">
      <xdr:nvSpPr>
        <xdr:cNvPr id="9" name="TextBox 8"/>
        <xdr:cNvSpPr txBox="1"/>
      </xdr:nvSpPr>
      <xdr:spPr>
        <a:xfrm>
          <a:off x="9410700" y="1590675"/>
          <a:ext cx="38385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200" b="1">
              <a:solidFill>
                <a:schemeClr val="bg2">
                  <a:lumMod val="25000"/>
                </a:schemeClr>
              </a:solidFill>
              <a:latin typeface="Arial" panose="020B0604020202020204" pitchFamily="34" charset="0"/>
              <a:cs typeface="Arial" panose="020B0604020202020204" pitchFamily="34" charset="0"/>
            </a:rPr>
            <a:t>Select up to five categories to display </a:t>
          </a:r>
          <a:r>
            <a:rPr lang="en-AU" sz="1200" b="1" baseline="0">
              <a:solidFill>
                <a:schemeClr val="bg2">
                  <a:lumMod val="25000"/>
                </a:schemeClr>
              </a:solidFill>
              <a:latin typeface="Arial" panose="020B0604020202020204" pitchFamily="34" charset="0"/>
              <a:cs typeface="Arial" panose="020B0604020202020204" pitchFamily="34" charset="0"/>
            </a:rPr>
            <a:t>on </a:t>
          </a:r>
          <a:r>
            <a:rPr lang="en-AU" sz="1200" b="1">
              <a:solidFill>
                <a:schemeClr val="bg2">
                  <a:lumMod val="25000"/>
                </a:schemeClr>
              </a:solidFill>
              <a:latin typeface="Arial" panose="020B0604020202020204" pitchFamily="34" charset="0"/>
              <a:cs typeface="Arial" panose="020B0604020202020204" pitchFamily="34" charset="0"/>
            </a:rPr>
            <a:t>the chart</a:t>
          </a:r>
        </a:p>
      </xdr:txBody>
    </xdr:sp>
    <xdr:clientData/>
  </xdr:twoCellAnchor>
  <mc:AlternateContent xmlns:mc="http://schemas.openxmlformats.org/markup-compatibility/2006">
    <mc:Choice xmlns:a14="http://schemas.microsoft.com/office/drawing/2010/main" Requires="a14">
      <xdr:twoCellAnchor editAs="oneCell">
        <xdr:from>
          <xdr:col>56</xdr:col>
          <xdr:colOff>0</xdr:colOff>
          <xdr:row>1</xdr:row>
          <xdr:rowOff>0</xdr:rowOff>
        </xdr:from>
        <xdr:to>
          <xdr:col>56</xdr:col>
          <xdr:colOff>200025</xdr:colOff>
          <xdr:row>2</xdr:row>
          <xdr:rowOff>9525</xdr:rowOff>
        </xdr:to>
        <xdr:sp macro="" textlink="">
          <xdr:nvSpPr>
            <xdr:cNvPr id="5126" name="Check Box 6" descr="check box inflation adjustment" hidden="1">
              <a:extLst>
                <a:ext uri="{63B3BB69-23CF-44E3-9099-C40C66FF867C}">
                  <a14:compatExt spid="_x0000_s5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0</xdr:colOff>
          <xdr:row>1</xdr:row>
          <xdr:rowOff>0</xdr:rowOff>
        </xdr:from>
        <xdr:to>
          <xdr:col>56</xdr:col>
          <xdr:colOff>200025</xdr:colOff>
          <xdr:row>2</xdr:row>
          <xdr:rowOff>9525</xdr:rowOff>
        </xdr:to>
        <xdr:sp macro="" textlink="">
          <xdr:nvSpPr>
            <xdr:cNvPr id="5127" name="Check Box 7" descr="check box inflation adjustment" hidden="1">
              <a:extLst>
                <a:ext uri="{63B3BB69-23CF-44E3-9099-C40C66FF867C}">
                  <a14:compatExt spid="_x0000_s5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55</xdr:col>
      <xdr:colOff>246682</xdr:colOff>
      <xdr:row>5</xdr:row>
      <xdr:rowOff>141361</xdr:rowOff>
    </xdr:from>
    <xdr:to>
      <xdr:col>61</xdr:col>
      <xdr:colOff>0</xdr:colOff>
      <xdr:row>8</xdr:row>
      <xdr:rowOff>0</xdr:rowOff>
    </xdr:to>
    <xdr:sp macro="" textlink="">
      <xdr:nvSpPr>
        <xdr:cNvPr id="13" name="Rounded Rectangle 12">
          <a:hlinkClick xmlns:r="http://schemas.openxmlformats.org/officeDocument/2006/relationships" r:id="rId2" tooltip="Go to Sector chart"/>
        </xdr:cNvPr>
        <xdr:cNvSpPr/>
      </xdr:nvSpPr>
      <xdr:spPr>
        <a:xfrm>
          <a:off x="13806818" y="1968429"/>
          <a:ext cx="1260000" cy="360866"/>
        </a:xfrm>
        <a:prstGeom prst="roundRect">
          <a:avLst/>
        </a:prstGeom>
        <a:solidFill>
          <a:srgbClr val="92D050"/>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AU" sz="1400" b="1">
              <a:solidFill>
                <a:schemeClr val="bg2">
                  <a:lumMod val="25000"/>
                </a:schemeClr>
              </a:solidFill>
              <a:latin typeface="Arial" panose="020B0604020202020204" pitchFamily="34" charset="0"/>
              <a:ea typeface="+mn-ea"/>
              <a:cs typeface="Arial" panose="020B0604020202020204" pitchFamily="34" charset="0"/>
            </a:rPr>
            <a:t>Homepage</a:t>
          </a:r>
        </a:p>
      </xdr:txBody>
    </xdr:sp>
    <xdr:clientData/>
  </xdr:twoCellAnchor>
</xdr:wsDr>
</file>

<file path=xl/theme/theme1.xml><?xml version="1.0" encoding="utf-8"?>
<a:theme xmlns:a="http://schemas.openxmlformats.org/drawingml/2006/main" name="AID">
  <a:themeElements>
    <a:clrScheme name="Custom 1">
      <a:dk1>
        <a:sysClr val="windowText" lastClr="000000"/>
      </a:dk1>
      <a:lt1>
        <a:sysClr val="window" lastClr="FFFFFF"/>
      </a:lt1>
      <a:dk2>
        <a:srgbClr val="005CAF"/>
      </a:dk2>
      <a:lt2>
        <a:srgbClr val="BCBFC1"/>
      </a:lt2>
      <a:accent1>
        <a:srgbClr val="005CAF"/>
      </a:accent1>
      <a:accent2>
        <a:srgbClr val="56B4DF"/>
      </a:accent2>
      <a:accent3>
        <a:srgbClr val="9ED9DF"/>
      </a:accent3>
      <a:accent4>
        <a:srgbClr val="BCBFC1"/>
      </a:accent4>
      <a:accent5>
        <a:srgbClr val="51B7A4"/>
      </a:accent5>
      <a:accent6>
        <a:srgbClr val="0A7568"/>
      </a:accent6>
      <a:hlink>
        <a:srgbClr val="D1AAF7"/>
      </a:hlink>
      <a:folHlink>
        <a:srgbClr val="F36A5A"/>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industry.gov.au/data-and-publications/science-research-and-innovation-sri-budget-tables" TargetMode="External"/><Relationship Id="rId1" Type="http://schemas.openxmlformats.org/officeDocument/2006/relationships/hyperlink" Target="mailto:SRIBudgetTables@industry.gov.au"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abs.gov.au/statistics/economy/national-accounts/australian-national-accounts-national-income-expenditure-and-product/latest-release" TargetMode="External"/><Relationship Id="rId2" Type="http://schemas.openxmlformats.org/officeDocument/2006/relationships/hyperlink" Target="https://www.abs.gov.au/statistics/economy/national-accounts/australian-system-national-accounts/latest-release" TargetMode="External"/><Relationship Id="rId1" Type="http://schemas.openxmlformats.org/officeDocument/2006/relationships/hyperlink" Target="https://budget.gov.au/2019-20/content/bp1/index.htm" TargetMode="External"/><Relationship Id="rId6" Type="http://schemas.openxmlformats.org/officeDocument/2006/relationships/drawing" Target="../drawings/drawing4.xml"/><Relationship Id="rId5" Type="http://schemas.openxmlformats.org/officeDocument/2006/relationships/printerSettings" Target="../printerSettings/printerSettings11.bin"/><Relationship Id="rId4" Type="http://schemas.openxmlformats.org/officeDocument/2006/relationships/hyperlink" Target="https://budget.gov.au/2020-21/content/myefo/index.htm"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5.xml"/><Relationship Id="rId1" Type="http://schemas.openxmlformats.org/officeDocument/2006/relationships/printerSettings" Target="../printerSettings/printerSettings16.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1.xml"/><Relationship Id="rId3" Type="http://schemas.openxmlformats.org/officeDocument/2006/relationships/vmlDrawing" Target="../drawings/vmlDrawing2.vml"/><Relationship Id="rId7" Type="http://schemas.openxmlformats.org/officeDocument/2006/relationships/ctrlProp" Target="../ctrlProps/ctrlProp10.xml"/><Relationship Id="rId2" Type="http://schemas.openxmlformats.org/officeDocument/2006/relationships/drawing" Target="../drawings/drawing6.xml"/><Relationship Id="rId1" Type="http://schemas.openxmlformats.org/officeDocument/2006/relationships/printerSettings" Target="../printerSettings/printerSettings17.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6.xml"/><Relationship Id="rId3" Type="http://schemas.openxmlformats.org/officeDocument/2006/relationships/vmlDrawing" Target="../drawings/vmlDrawing3.vml"/><Relationship Id="rId7" Type="http://schemas.openxmlformats.org/officeDocument/2006/relationships/ctrlProp" Target="../ctrlProps/ctrlProp15.xml"/><Relationship Id="rId2" Type="http://schemas.openxmlformats.org/officeDocument/2006/relationships/drawing" Target="../drawings/drawing7.xml"/><Relationship Id="rId1" Type="http://schemas.openxmlformats.org/officeDocument/2006/relationships/printerSettings" Target="../printerSettings/printerSettings18.bin"/><Relationship Id="rId6" Type="http://schemas.openxmlformats.org/officeDocument/2006/relationships/ctrlProp" Target="../ctrlProps/ctrlProp14.xml"/><Relationship Id="rId5" Type="http://schemas.openxmlformats.org/officeDocument/2006/relationships/ctrlProp" Target="../ctrlProps/ctrlProp13.xml"/><Relationship Id="rId10" Type="http://schemas.openxmlformats.org/officeDocument/2006/relationships/ctrlProp" Target="../ctrlProps/ctrlProp18.xml"/><Relationship Id="rId4" Type="http://schemas.openxmlformats.org/officeDocument/2006/relationships/ctrlProp" Target="../ctrlProps/ctrlProp12.xml"/><Relationship Id="rId9" Type="http://schemas.openxmlformats.org/officeDocument/2006/relationships/ctrlProp" Target="../ctrlProps/ctrlProp17.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23.xml"/><Relationship Id="rId3" Type="http://schemas.openxmlformats.org/officeDocument/2006/relationships/vmlDrawing" Target="../drawings/vmlDrawing4.vml"/><Relationship Id="rId7" Type="http://schemas.openxmlformats.org/officeDocument/2006/relationships/ctrlProp" Target="../ctrlProps/ctrlProp22.xml"/><Relationship Id="rId2" Type="http://schemas.openxmlformats.org/officeDocument/2006/relationships/drawing" Target="../drawings/drawing8.xml"/><Relationship Id="rId1" Type="http://schemas.openxmlformats.org/officeDocument/2006/relationships/printerSettings" Target="../printerSettings/printerSettings19.bin"/><Relationship Id="rId6" Type="http://schemas.openxmlformats.org/officeDocument/2006/relationships/ctrlProp" Target="../ctrlProps/ctrlProp21.xml"/><Relationship Id="rId11" Type="http://schemas.openxmlformats.org/officeDocument/2006/relationships/ctrlProp" Target="../ctrlProps/ctrlProp26.xml"/><Relationship Id="rId5" Type="http://schemas.openxmlformats.org/officeDocument/2006/relationships/ctrlProp" Target="../ctrlProps/ctrlProp20.xml"/><Relationship Id="rId10" Type="http://schemas.openxmlformats.org/officeDocument/2006/relationships/ctrlProp" Target="../ctrlProps/ctrlProp25.xml"/><Relationship Id="rId4" Type="http://schemas.openxmlformats.org/officeDocument/2006/relationships/ctrlProp" Target="../ctrlProps/ctrlProp19.xml"/><Relationship Id="rId9" Type="http://schemas.openxmlformats.org/officeDocument/2006/relationships/ctrlProp" Target="../ctrlProps/ctrlProp24.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industry.gov.au/data-and-publications/science-research-and-innovation-sri-budget-tables" TargetMode="Externa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31.xml"/><Relationship Id="rId3" Type="http://schemas.openxmlformats.org/officeDocument/2006/relationships/vmlDrawing" Target="../drawings/vmlDrawing5.vml"/><Relationship Id="rId7" Type="http://schemas.openxmlformats.org/officeDocument/2006/relationships/ctrlProp" Target="../ctrlProps/ctrlProp30.xml"/><Relationship Id="rId2" Type="http://schemas.openxmlformats.org/officeDocument/2006/relationships/drawing" Target="../drawings/drawing9.xml"/><Relationship Id="rId1" Type="http://schemas.openxmlformats.org/officeDocument/2006/relationships/printerSettings" Target="../printerSettings/printerSettings20.bin"/><Relationship Id="rId6" Type="http://schemas.openxmlformats.org/officeDocument/2006/relationships/ctrlProp" Target="../ctrlProps/ctrlProp29.xml"/><Relationship Id="rId5" Type="http://schemas.openxmlformats.org/officeDocument/2006/relationships/ctrlProp" Target="../ctrlProps/ctrlProp28.xml"/><Relationship Id="rId10" Type="http://schemas.openxmlformats.org/officeDocument/2006/relationships/ctrlProp" Target="../ctrlProps/ctrlProp33.xml"/><Relationship Id="rId4" Type="http://schemas.openxmlformats.org/officeDocument/2006/relationships/ctrlProp" Target="../ctrlProps/ctrlProp27.xml"/><Relationship Id="rId9" Type="http://schemas.openxmlformats.org/officeDocument/2006/relationships/ctrlProp" Target="../ctrlProps/ctrlProp32.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38.xml"/><Relationship Id="rId3" Type="http://schemas.openxmlformats.org/officeDocument/2006/relationships/vmlDrawing" Target="../drawings/vmlDrawing6.vml"/><Relationship Id="rId7" Type="http://schemas.openxmlformats.org/officeDocument/2006/relationships/ctrlProp" Target="../ctrlProps/ctrlProp37.xml"/><Relationship Id="rId2" Type="http://schemas.openxmlformats.org/officeDocument/2006/relationships/drawing" Target="../drawings/drawing10.xml"/><Relationship Id="rId1" Type="http://schemas.openxmlformats.org/officeDocument/2006/relationships/printerSettings" Target="../printerSettings/printerSettings21.bin"/><Relationship Id="rId6" Type="http://schemas.openxmlformats.org/officeDocument/2006/relationships/ctrlProp" Target="../ctrlProps/ctrlProp36.xml"/><Relationship Id="rId5" Type="http://schemas.openxmlformats.org/officeDocument/2006/relationships/ctrlProp" Target="../ctrlProps/ctrlProp35.xml"/><Relationship Id="rId10" Type="http://schemas.openxmlformats.org/officeDocument/2006/relationships/ctrlProp" Target="../ctrlProps/ctrlProp40.xml"/><Relationship Id="rId4" Type="http://schemas.openxmlformats.org/officeDocument/2006/relationships/ctrlProp" Target="../ctrlProps/ctrlProp34.xml"/><Relationship Id="rId9" Type="http://schemas.openxmlformats.org/officeDocument/2006/relationships/ctrlProp" Target="../ctrlProps/ctrlProp39.xml"/></Relationships>
</file>

<file path=xl/worksheets/_rels/sheet22.xml.rels><?xml version="1.0" encoding="UTF-8" standalone="yes"?>
<Relationships xmlns="http://schemas.openxmlformats.org/package/2006/relationships"><Relationship Id="rId8" Type="http://schemas.openxmlformats.org/officeDocument/2006/relationships/hyperlink" Target="http://www.abs.gov.au/AUSSTATS/abs@.nsf/allprimarymainfeatures/52AFA5FD696482CACA25768D0021E2C7?opendocument" TargetMode="External"/><Relationship Id="rId13" Type="http://schemas.openxmlformats.org/officeDocument/2006/relationships/hyperlink" Target="https://www.finance.gov.au/publications/resource-management-guides/guide-appropriations-rmg-100" TargetMode="External"/><Relationship Id="rId18" Type="http://schemas.openxmlformats.org/officeDocument/2006/relationships/hyperlink" Target="https://budget.gov.au/2020-21/content/myefo/index.htm" TargetMode="External"/><Relationship Id="rId3" Type="http://schemas.openxmlformats.org/officeDocument/2006/relationships/hyperlink" Target="http://www.abs.gov.au/AUSSTATS/abs@.nsf/productsbyCatalogue/0AE638AFEA290E1BCA256964007CF648?OpenDocument" TargetMode="External"/><Relationship Id="rId7" Type="http://schemas.openxmlformats.org/officeDocument/2006/relationships/hyperlink" Target="https://www.abs.gov.au/statistics/industry/technology-and-innovation/research-and-experimental-development-businesses-australia/latest-release" TargetMode="External"/><Relationship Id="rId12" Type="http://schemas.openxmlformats.org/officeDocument/2006/relationships/hyperlink" Target="https://www.finance.gov.au/resource-management/governance/agor/" TargetMode="External"/><Relationship Id="rId17" Type="http://schemas.openxmlformats.org/officeDocument/2006/relationships/hyperlink" Target="https://data.gov.au/dataset/ds-dga-86d7d307-92e2-48d9-b375-480685056673/details?q=Budget" TargetMode="External"/><Relationship Id="rId2" Type="http://schemas.openxmlformats.org/officeDocument/2006/relationships/hyperlink" Target="http://www.oecd.org/sti/inno/Frascati-Manual.htm" TargetMode="External"/><Relationship Id="rId16" Type="http://schemas.openxmlformats.org/officeDocument/2006/relationships/hyperlink" Target="https://www.pc.gov.au/inquiries/completed/rural-research/report/rural-research.pdf" TargetMode="External"/><Relationship Id="rId1" Type="http://schemas.openxmlformats.org/officeDocument/2006/relationships/hyperlink" Target="mailto:SRIBudgetTables@industry.gov.au" TargetMode="External"/><Relationship Id="rId6" Type="http://schemas.openxmlformats.org/officeDocument/2006/relationships/hyperlink" Target="http://www.abs.gov.au/AUSSTATS/abs@.nsf/DetailsPage/1297.02008?OpenDocument" TargetMode="External"/><Relationship Id="rId11" Type="http://schemas.openxmlformats.org/officeDocument/2006/relationships/hyperlink" Target="https://unstats.un.org/unsd/nationalaccount/docs/SNA2008.pdf" TargetMode="External"/><Relationship Id="rId5" Type="http://schemas.openxmlformats.org/officeDocument/2006/relationships/hyperlink" Target="http://www.abs.gov.au/AUSSTATS/abs@.nsf/productsbyCatalogue/17EF02A5029649E2CA257F990030EDFE?OpenDocument" TargetMode="External"/><Relationship Id="rId15" Type="http://schemas.openxmlformats.org/officeDocument/2006/relationships/hyperlink" Target="http://www.oecd.org/sti/msti.htm" TargetMode="External"/><Relationship Id="rId10" Type="http://schemas.openxmlformats.org/officeDocument/2006/relationships/hyperlink" Target="http://www.abs.gov.au/ausstats/abs@.nsf/mf/5204.0" TargetMode="External"/><Relationship Id="rId19" Type="http://schemas.openxmlformats.org/officeDocument/2006/relationships/printerSettings" Target="../printerSettings/printerSettings22.bin"/><Relationship Id="rId4" Type="http://schemas.openxmlformats.org/officeDocument/2006/relationships/hyperlink" Target="http://www.abs.gov.au/AUSSTATS/abs@.nsf/productsbyCatalogue/AE02B963FB1D51B2CA2571B60075B1C0?OpenDocument" TargetMode="External"/><Relationship Id="rId9" Type="http://schemas.openxmlformats.org/officeDocument/2006/relationships/hyperlink" Target="https://www.oecd.org/sti/inno/Frascati-Annex-R-DDeflators-and-Currency-Converters.pdf" TargetMode="External"/><Relationship Id="rId14" Type="http://schemas.openxmlformats.org/officeDocument/2006/relationships/hyperlink" Target="http://www.abs.gov.au/ausstats/abs@.nsf/PrimaryMainFeatures/5216.0?OpenDocument"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www.finance.gov.au/resource-management/governance/agor/" TargetMode="External"/><Relationship Id="rId13" Type="http://schemas.openxmlformats.org/officeDocument/2006/relationships/hyperlink" Target="https://www.oecd.org/science/oslo-manual-2018-9789264304604-en.htm" TargetMode="External"/><Relationship Id="rId3" Type="http://schemas.openxmlformats.org/officeDocument/2006/relationships/hyperlink" Target="file:///\\prod.protected.ind\sciencecommercialisationpolicy\programmesprojectstaskforces\scienceresearchandinnovationbudgettables\budgettables\docs\2019-20_SRIBT_Data_Collection_Spreadsheet.xlsx" TargetMode="External"/><Relationship Id="rId7" Type="http://schemas.openxmlformats.org/officeDocument/2006/relationships/hyperlink" Target="https://www.industry.gov.au/data-and-publications/science-research-and-innovation-sri-budget-tables" TargetMode="External"/><Relationship Id="rId12" Type="http://schemas.openxmlformats.org/officeDocument/2006/relationships/hyperlink" Target="http://www.oecd.org/publications/frascati-manual-2015-9789264239012-en.htm" TargetMode="External"/><Relationship Id="rId17" Type="http://schemas.openxmlformats.org/officeDocument/2006/relationships/drawing" Target="../drawings/drawing11.xml"/><Relationship Id="rId2" Type="http://schemas.openxmlformats.org/officeDocument/2006/relationships/hyperlink" Target="https://sciencecouncil.org/about-science/our-definition-of-science/" TargetMode="External"/><Relationship Id="rId16" Type="http://schemas.openxmlformats.org/officeDocument/2006/relationships/printerSettings" Target="../printerSettings/printerSettings23.bin"/><Relationship Id="rId1" Type="http://schemas.openxmlformats.org/officeDocument/2006/relationships/hyperlink" Target="http://www.oecd.org/sti/inno/oslomanualguidelinesforcollectingandinterpretinginnovationdata3rdedition.htm" TargetMode="External"/><Relationship Id="rId6" Type="http://schemas.openxmlformats.org/officeDocument/2006/relationships/hyperlink" Target="https://www.finance.gov.au/publications/resource-management-guides/guide-appropriations-rmg-100" TargetMode="External"/><Relationship Id="rId11" Type="http://schemas.openxmlformats.org/officeDocument/2006/relationships/hyperlink" Target="http://www.oecd.org/publications/frascati-manual-2015-9789264239012-en.htm" TargetMode="External"/><Relationship Id="rId5" Type="http://schemas.openxmlformats.org/officeDocument/2006/relationships/hyperlink" Target="http://www.oecd.org/publications/frascati-manual-2015-9789264239012-en.htm" TargetMode="External"/><Relationship Id="rId15" Type="http://schemas.openxmlformats.org/officeDocument/2006/relationships/hyperlink" Target="https://www.industry.gov.au/data-and-publications/performance-review-of-the-australian-innovation-science-and-research-system-2016" TargetMode="External"/><Relationship Id="rId10" Type="http://schemas.openxmlformats.org/officeDocument/2006/relationships/hyperlink" Target="http://www.oecd.org/publications/frascati-manual-2015-9789264239012-en.htm" TargetMode="External"/><Relationship Id="rId4" Type="http://schemas.openxmlformats.org/officeDocument/2006/relationships/hyperlink" Target="file:///\\prod.protected.ind\sciencecommercialisationpolicy\programmesprojectstaskforces\scienceresearchandinnovationbudgettables\budgettables\docs\2019-20_SRIBT_Data_Collection_Spreadsheet.xlsx" TargetMode="External"/><Relationship Id="rId9" Type="http://schemas.openxmlformats.org/officeDocument/2006/relationships/hyperlink" Target="https://sciencecouncil.org/about-science/our-definition-of-science/" TargetMode="External"/><Relationship Id="rId14" Type="http://schemas.openxmlformats.org/officeDocument/2006/relationships/hyperlink" Target="https://www.oecd.org/innovation/commercialising-public-research.htm"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creativecommons.org/licenses/by/4.0/legalcode" TargetMode="External"/><Relationship Id="rId1" Type="http://schemas.openxmlformats.org/officeDocument/2006/relationships/hyperlink" Target="https://creativecommons.org/licenses/by/4.0/"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industry.gov.au/data-and-publications/science-research-and-innovation-sri-budget-table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finance.gov.au/resource-management/governance/ago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1" tint="0.34998626667073579"/>
  </sheetPr>
  <dimension ref="A1:XEL34"/>
  <sheetViews>
    <sheetView showGridLines="0" showRowColHeaders="0" tabSelected="1" zoomScaleNormal="100" workbookViewId="0">
      <selection activeCell="AH28" sqref="AH28"/>
    </sheetView>
  </sheetViews>
  <sheetFormatPr defaultColWidth="0" defaultRowHeight="0" customHeight="1" zeroHeight="1"/>
  <cols>
    <col min="1" max="1" width="4" style="33" customWidth="1"/>
    <col min="2" max="2" width="2.7109375" style="33" customWidth="1"/>
    <col min="3" max="3" width="3.7109375" style="33" customWidth="1"/>
    <col min="4" max="4" width="1.7109375" style="33" customWidth="1"/>
    <col min="5" max="19" width="3.7109375" style="33" customWidth="1"/>
    <col min="20" max="20" width="1.85546875" style="33" customWidth="1"/>
    <col min="21" max="21" width="1.7109375" style="33" customWidth="1"/>
    <col min="22" max="31" width="3.7109375" style="33" customWidth="1"/>
    <col min="32" max="32" width="1.7109375" style="33" customWidth="1"/>
    <col min="33" max="33" width="3.7109375" style="33" customWidth="1"/>
    <col min="34" max="34" width="5.28515625" style="33" customWidth="1"/>
    <col min="35" max="16353" width="0" style="33" hidden="1"/>
    <col min="16354" max="16357" width="3.140625" style="33" hidden="1"/>
    <col min="16358" max="16366" width="0" style="33" hidden="1"/>
    <col min="16367" max="16384" width="3.140625" style="33" hidden="1"/>
  </cols>
  <sheetData>
    <row r="1" spans="1:36" ht="12" customHeight="1"/>
    <row r="2" spans="1:36" ht="97.5" customHeight="1">
      <c r="A2" s="329"/>
      <c r="B2" s="437" t="s">
        <v>3002</v>
      </c>
      <c r="C2" s="437"/>
      <c r="D2" s="635"/>
      <c r="E2" s="635"/>
      <c r="F2" s="635"/>
      <c r="G2" s="635"/>
      <c r="H2" s="635"/>
      <c r="I2" s="635"/>
      <c r="J2" s="635"/>
      <c r="K2" s="635"/>
      <c r="L2" s="917"/>
      <c r="M2" s="917"/>
      <c r="N2" s="917"/>
      <c r="O2" s="917"/>
      <c r="P2" s="917"/>
      <c r="Q2" s="917"/>
      <c r="R2" s="917"/>
      <c r="S2" s="917"/>
      <c r="T2" s="917"/>
      <c r="U2" s="917"/>
      <c r="V2" s="917"/>
      <c r="W2" s="917"/>
      <c r="X2" s="917"/>
      <c r="Y2" s="917"/>
      <c r="Z2" s="917"/>
      <c r="AA2" s="917"/>
      <c r="AB2" s="917"/>
      <c r="AC2" s="917"/>
      <c r="AD2" s="917"/>
      <c r="AE2" s="917"/>
      <c r="AF2" s="917"/>
      <c r="AG2" s="917"/>
      <c r="AH2" s="917"/>
    </row>
    <row r="3" spans="1:36" ht="12" customHeight="1">
      <c r="B3" s="437"/>
      <c r="C3" s="437"/>
      <c r="D3" s="437"/>
      <c r="E3" s="437"/>
      <c r="F3" s="437"/>
      <c r="G3" s="437"/>
      <c r="H3" s="437"/>
      <c r="I3" s="437"/>
      <c r="J3" s="437"/>
      <c r="K3" s="437"/>
      <c r="L3" s="438"/>
      <c r="M3" s="439"/>
      <c r="N3" s="439"/>
      <c r="O3" s="439"/>
      <c r="P3" s="439"/>
      <c r="Q3" s="439"/>
      <c r="R3" s="439"/>
      <c r="S3" s="439"/>
      <c r="T3" s="439"/>
      <c r="U3" s="439"/>
      <c r="V3" s="439"/>
      <c r="W3" s="439"/>
      <c r="X3" s="439"/>
      <c r="Y3" s="439"/>
      <c r="Z3" s="439"/>
      <c r="AA3" s="439"/>
      <c r="AB3" s="439"/>
      <c r="AC3" s="439"/>
      <c r="AD3" s="439"/>
      <c r="AE3" s="439"/>
      <c r="AF3" s="439"/>
      <c r="AG3" s="439"/>
      <c r="AH3" s="439"/>
    </row>
    <row r="4" spans="1:36" ht="9" customHeight="1">
      <c r="A4" s="962"/>
      <c r="B4" s="962"/>
      <c r="C4" s="962"/>
      <c r="D4" s="962"/>
      <c r="E4" s="962"/>
      <c r="F4" s="962"/>
      <c r="G4" s="962"/>
      <c r="H4" s="962"/>
      <c r="I4" s="962"/>
      <c r="J4" s="962"/>
      <c r="K4" s="962"/>
      <c r="L4" s="962"/>
      <c r="M4" s="962"/>
      <c r="N4" s="962"/>
      <c r="O4" s="962"/>
      <c r="P4" s="962"/>
      <c r="Q4" s="962"/>
      <c r="R4" s="962"/>
      <c r="S4" s="962"/>
      <c r="T4" s="962"/>
      <c r="U4" s="962"/>
      <c r="V4" s="962"/>
      <c r="W4" s="962"/>
      <c r="X4" s="962"/>
      <c r="Y4" s="962"/>
      <c r="Z4" s="962"/>
      <c r="AA4" s="962"/>
      <c r="AB4" s="962"/>
      <c r="AC4" s="962"/>
      <c r="AD4" s="962"/>
      <c r="AE4" s="962"/>
      <c r="AF4" s="962"/>
      <c r="AG4" s="962"/>
      <c r="AH4" s="962"/>
    </row>
    <row r="5" spans="1:36" ht="36" customHeight="1">
      <c r="A5" s="331"/>
      <c r="B5" s="967"/>
      <c r="C5" s="967"/>
      <c r="D5" s="967"/>
      <c r="E5" s="967"/>
      <c r="F5" s="967"/>
      <c r="G5" s="967"/>
      <c r="H5" s="967"/>
      <c r="I5" s="967"/>
      <c r="J5" s="967"/>
      <c r="K5" s="967"/>
      <c r="L5" s="967"/>
      <c r="M5" s="967"/>
      <c r="N5" s="967"/>
      <c r="O5" s="967"/>
      <c r="P5" s="967"/>
      <c r="Q5" s="967"/>
      <c r="R5" s="967"/>
      <c r="S5" s="967"/>
      <c r="T5" s="967"/>
      <c r="U5" s="967"/>
      <c r="V5" s="967"/>
      <c r="W5" s="967"/>
      <c r="X5" s="967"/>
      <c r="Y5" s="967"/>
      <c r="Z5" s="967"/>
      <c r="AA5" s="967"/>
      <c r="AB5" s="967"/>
      <c r="AC5" s="967"/>
      <c r="AD5" s="967"/>
      <c r="AE5" s="967"/>
      <c r="AF5" s="967"/>
      <c r="AG5" s="967"/>
      <c r="AH5" s="967"/>
    </row>
    <row r="6" spans="1:36" s="963" customFormat="1" ht="9" customHeight="1"/>
    <row r="7" spans="1:36" s="164" customFormat="1" ht="37.5" customHeight="1">
      <c r="B7" s="631"/>
      <c r="C7" s="631"/>
      <c r="D7" s="964" t="s">
        <v>2785</v>
      </c>
      <c r="E7" s="964"/>
      <c r="F7" s="964"/>
      <c r="G7" s="964"/>
      <c r="H7" s="964"/>
      <c r="I7" s="964"/>
      <c r="J7" s="964"/>
      <c r="K7" s="964"/>
      <c r="L7" s="964"/>
      <c r="M7" s="964"/>
      <c r="N7" s="964"/>
      <c r="O7" s="964"/>
      <c r="P7" s="631"/>
      <c r="Q7" s="631"/>
      <c r="R7" s="631"/>
      <c r="S7" s="965" t="s">
        <v>2784</v>
      </c>
      <c r="T7" s="966"/>
      <c r="U7" s="966"/>
      <c r="V7" s="966"/>
      <c r="W7" s="966"/>
      <c r="X7" s="966"/>
      <c r="Y7" s="966"/>
      <c r="Z7" s="966"/>
      <c r="AA7" s="966"/>
      <c r="AB7" s="966"/>
      <c r="AC7" s="966"/>
      <c r="AD7" s="966"/>
      <c r="AE7" s="966"/>
      <c r="AF7" s="633"/>
      <c r="AG7" s="631"/>
      <c r="AH7" s="633"/>
      <c r="AI7" s="631"/>
      <c r="AJ7" s="631"/>
    </row>
    <row r="8" spans="1:36" s="225" customFormat="1" ht="9" customHeight="1">
      <c r="A8" s="224"/>
      <c r="B8" s="632"/>
      <c r="C8" s="632"/>
      <c r="D8" s="629"/>
      <c r="E8" s="240"/>
      <c r="F8" s="240"/>
      <c r="G8" s="240"/>
      <c r="H8" s="240"/>
      <c r="I8" s="240"/>
      <c r="J8" s="240"/>
      <c r="K8" s="240"/>
      <c r="L8" s="240"/>
      <c r="M8" s="240"/>
      <c r="N8" s="240"/>
      <c r="O8" s="240"/>
      <c r="P8" s="632"/>
      <c r="Q8" s="632"/>
      <c r="R8" s="632"/>
      <c r="S8" s="443"/>
      <c r="T8" s="240"/>
      <c r="U8" s="240"/>
      <c r="V8" s="240"/>
      <c r="W8" s="240"/>
      <c r="X8" s="240"/>
      <c r="Y8" s="240"/>
      <c r="Z8" s="240"/>
      <c r="AA8" s="240"/>
      <c r="AB8" s="240"/>
      <c r="AC8" s="240"/>
      <c r="AD8" s="240"/>
      <c r="AE8" s="240"/>
      <c r="AF8" s="632"/>
      <c r="AG8" s="632"/>
      <c r="AH8" s="632"/>
      <c r="AI8" s="632"/>
      <c r="AJ8" s="632"/>
    </row>
    <row r="9" spans="1:36" s="225" customFormat="1" ht="14.25" customHeight="1">
      <c r="A9" s="224"/>
      <c r="B9" s="632"/>
      <c r="C9" s="632"/>
      <c r="D9" s="629"/>
      <c r="E9" s="240"/>
      <c r="F9" s="240"/>
      <c r="G9" s="240"/>
      <c r="H9" s="240"/>
      <c r="I9" s="240"/>
      <c r="J9" s="240"/>
      <c r="K9" s="240"/>
      <c r="L9" s="240"/>
      <c r="M9" s="240"/>
      <c r="N9" s="240"/>
      <c r="O9" s="240"/>
      <c r="P9" s="632"/>
      <c r="Q9" s="632"/>
      <c r="R9" s="632"/>
      <c r="S9" s="443"/>
      <c r="T9" s="240"/>
      <c r="U9" s="240"/>
      <c r="V9" s="240"/>
      <c r="W9" s="240"/>
      <c r="X9" s="240"/>
      <c r="Y9" s="240"/>
      <c r="Z9" s="240"/>
      <c r="AA9" s="240"/>
      <c r="AB9" s="240"/>
      <c r="AC9" s="240"/>
      <c r="AD9" s="240"/>
      <c r="AE9" s="240"/>
      <c r="AF9" s="632"/>
      <c r="AG9" s="632"/>
      <c r="AH9" s="632"/>
      <c r="AI9" s="632"/>
      <c r="AJ9" s="632"/>
    </row>
    <row r="10" spans="1:36" s="225" customFormat="1" ht="14.25" customHeight="1">
      <c r="A10" s="224"/>
      <c r="B10" s="632"/>
      <c r="C10" s="632"/>
      <c r="D10" s="629"/>
      <c r="E10" s="240"/>
      <c r="F10" s="240"/>
      <c r="G10" s="240"/>
      <c r="H10" s="240"/>
      <c r="I10" s="240"/>
      <c r="J10" s="240"/>
      <c r="K10" s="240"/>
      <c r="L10" s="240"/>
      <c r="M10" s="240"/>
      <c r="N10" s="240"/>
      <c r="O10" s="240"/>
      <c r="P10" s="632"/>
      <c r="Q10" s="632"/>
      <c r="R10" s="632"/>
      <c r="S10" s="443"/>
      <c r="T10" s="240"/>
      <c r="U10" s="240"/>
      <c r="V10" s="240"/>
      <c r="W10" s="240"/>
      <c r="X10" s="240"/>
      <c r="Y10" s="240"/>
      <c r="Z10" s="240"/>
      <c r="AA10" s="240"/>
      <c r="AB10" s="240"/>
      <c r="AC10" s="240"/>
      <c r="AD10" s="240"/>
      <c r="AE10" s="240"/>
      <c r="AF10" s="632"/>
      <c r="AG10" s="632"/>
      <c r="AH10" s="632"/>
      <c r="AI10" s="632"/>
      <c r="AJ10" s="632"/>
    </row>
    <row r="11" spans="1:36" s="225" customFormat="1" ht="15" customHeight="1">
      <c r="A11" s="224"/>
      <c r="B11" s="632"/>
      <c r="C11" s="632"/>
      <c r="D11" s="629"/>
      <c r="E11" s="240"/>
      <c r="F11" s="240"/>
      <c r="G11" s="240"/>
      <c r="H11" s="240"/>
      <c r="I11" s="240"/>
      <c r="J11" s="240"/>
      <c r="K11" s="240"/>
      <c r="L11" s="240"/>
      <c r="M11" s="240"/>
      <c r="N11" s="240"/>
      <c r="O11" s="240"/>
      <c r="P11" s="632"/>
      <c r="Q11" s="632"/>
      <c r="R11" s="632"/>
      <c r="S11" s="443"/>
      <c r="T11" s="240"/>
      <c r="U11" s="240"/>
      <c r="V11" s="240"/>
      <c r="W11" s="240"/>
      <c r="X11" s="240"/>
      <c r="Y11" s="240"/>
      <c r="Z11" s="240"/>
      <c r="AA11" s="240"/>
      <c r="AB11" s="240"/>
      <c r="AC11" s="240"/>
      <c r="AD11" s="240"/>
      <c r="AE11" s="240"/>
      <c r="AF11" s="632"/>
      <c r="AG11" s="632"/>
      <c r="AH11" s="632"/>
      <c r="AI11" s="632"/>
      <c r="AJ11" s="632"/>
    </row>
    <row r="12" spans="1:36" s="225" customFormat="1" ht="14.25" customHeight="1">
      <c r="A12" s="224"/>
      <c r="B12" s="632"/>
      <c r="C12" s="632"/>
      <c r="D12" s="629"/>
      <c r="E12" s="240"/>
      <c r="F12" s="240"/>
      <c r="G12" s="240"/>
      <c r="H12" s="240"/>
      <c r="I12" s="240"/>
      <c r="J12" s="240"/>
      <c r="K12" s="240"/>
      <c r="L12" s="240"/>
      <c r="M12" s="240"/>
      <c r="N12" s="240"/>
      <c r="O12" s="240"/>
      <c r="P12" s="632"/>
      <c r="Q12" s="632"/>
      <c r="R12" s="632"/>
      <c r="S12" s="443"/>
      <c r="T12" s="240"/>
      <c r="U12" s="240"/>
      <c r="V12" s="240"/>
      <c r="W12" s="240"/>
      <c r="X12" s="240"/>
      <c r="Y12" s="240"/>
      <c r="Z12" s="240"/>
      <c r="AA12" s="240"/>
      <c r="AB12" s="240"/>
      <c r="AC12" s="240"/>
      <c r="AD12" s="240"/>
      <c r="AE12" s="240"/>
      <c r="AF12" s="632"/>
      <c r="AG12" s="632"/>
      <c r="AH12" s="632"/>
      <c r="AI12" s="632"/>
      <c r="AJ12" s="632"/>
    </row>
    <row r="13" spans="1:36" s="225" customFormat="1" ht="14.25" customHeight="1">
      <c r="A13" s="224"/>
      <c r="B13" s="632"/>
      <c r="C13" s="632"/>
      <c r="D13" s="629"/>
      <c r="E13" s="240"/>
      <c r="F13" s="240"/>
      <c r="G13" s="240"/>
      <c r="H13" s="240"/>
      <c r="I13" s="240"/>
      <c r="J13" s="240"/>
      <c r="K13" s="240"/>
      <c r="L13" s="240"/>
      <c r="M13" s="240"/>
      <c r="N13" s="240"/>
      <c r="O13" s="240"/>
      <c r="P13" s="632"/>
      <c r="Q13" s="632"/>
      <c r="R13" s="632"/>
      <c r="S13" s="443"/>
      <c r="T13" s="240"/>
      <c r="U13" s="240"/>
      <c r="V13" s="240"/>
      <c r="W13" s="240"/>
      <c r="X13" s="240"/>
      <c r="Y13" s="240"/>
      <c r="Z13" s="240"/>
      <c r="AA13" s="240"/>
      <c r="AB13" s="240"/>
      <c r="AC13" s="240"/>
      <c r="AD13" s="240"/>
      <c r="AE13" s="240"/>
      <c r="AF13" s="632"/>
      <c r="AG13" s="632"/>
      <c r="AH13" s="632"/>
      <c r="AI13" s="632"/>
      <c r="AJ13" s="632"/>
    </row>
    <row r="14" spans="1:36" s="225" customFormat="1" ht="14.25" customHeight="1">
      <c r="A14" s="224"/>
      <c r="B14" s="632"/>
      <c r="C14" s="632"/>
      <c r="D14" s="629"/>
      <c r="E14" s="240"/>
      <c r="F14" s="240"/>
      <c r="G14" s="240"/>
      <c r="H14" s="240"/>
      <c r="I14" s="240"/>
      <c r="J14" s="240"/>
      <c r="K14" s="240"/>
      <c r="L14" s="240"/>
      <c r="M14" s="240"/>
      <c r="N14" s="240"/>
      <c r="O14" s="240"/>
      <c r="P14" s="632"/>
      <c r="Q14" s="632"/>
      <c r="R14" s="632"/>
      <c r="S14" s="443"/>
      <c r="T14" s="240"/>
      <c r="U14" s="240"/>
      <c r="V14" s="240"/>
      <c r="W14" s="240"/>
      <c r="X14" s="240"/>
      <c r="Y14" s="240"/>
      <c r="Z14" s="240"/>
      <c r="AA14" s="240"/>
      <c r="AB14" s="240"/>
      <c r="AC14" s="240"/>
      <c r="AD14" s="240"/>
      <c r="AE14" s="240"/>
      <c r="AF14" s="632"/>
      <c r="AG14" s="632"/>
      <c r="AH14" s="632"/>
      <c r="AI14" s="632"/>
      <c r="AJ14" s="632"/>
    </row>
    <row r="15" spans="1:36" s="225" customFormat="1" ht="14.25" customHeight="1">
      <c r="A15" s="224"/>
      <c r="B15" s="632"/>
      <c r="C15" s="632"/>
      <c r="D15" s="629"/>
      <c r="E15" s="240"/>
      <c r="F15" s="240"/>
      <c r="G15" s="240"/>
      <c r="H15" s="240"/>
      <c r="I15" s="240"/>
      <c r="J15" s="240"/>
      <c r="K15" s="240"/>
      <c r="L15" s="240"/>
      <c r="M15" s="240"/>
      <c r="N15" s="240"/>
      <c r="O15" s="240"/>
      <c r="P15" s="632"/>
      <c r="Q15" s="632"/>
      <c r="R15" s="632"/>
      <c r="S15" s="443"/>
      <c r="T15" s="240"/>
      <c r="U15" s="240"/>
      <c r="V15" s="240"/>
      <c r="W15" s="240"/>
      <c r="X15" s="240"/>
      <c r="Y15" s="240"/>
      <c r="Z15" s="240"/>
      <c r="AA15" s="240"/>
      <c r="AB15" s="240"/>
      <c r="AC15" s="240"/>
      <c r="AD15" s="240"/>
      <c r="AE15" s="240"/>
      <c r="AF15" s="632"/>
      <c r="AG15" s="632"/>
      <c r="AH15" s="632"/>
      <c r="AI15" s="632"/>
      <c r="AJ15" s="632"/>
    </row>
    <row r="16" spans="1:36" s="225" customFormat="1" ht="14.25" customHeight="1">
      <c r="A16" s="224"/>
      <c r="B16" s="632"/>
      <c r="C16" s="632"/>
      <c r="D16" s="629"/>
      <c r="E16" s="240"/>
      <c r="F16" s="240"/>
      <c r="G16" s="240"/>
      <c r="H16" s="240"/>
      <c r="I16" s="240"/>
      <c r="J16" s="240"/>
      <c r="K16" s="240"/>
      <c r="L16" s="240"/>
      <c r="M16" s="240"/>
      <c r="N16" s="240"/>
      <c r="O16" s="240"/>
      <c r="P16" s="632"/>
      <c r="Q16" s="632"/>
      <c r="R16" s="632"/>
      <c r="S16" s="443"/>
      <c r="T16" s="240"/>
      <c r="U16" s="240"/>
      <c r="V16" s="240"/>
      <c r="W16" s="240"/>
      <c r="X16" s="240"/>
      <c r="Y16" s="240"/>
      <c r="Z16" s="240"/>
      <c r="AA16" s="240"/>
      <c r="AB16" s="240"/>
      <c r="AC16" s="240"/>
      <c r="AD16" s="240"/>
      <c r="AE16" s="240"/>
      <c r="AF16" s="632"/>
      <c r="AG16" s="632"/>
      <c r="AH16" s="632"/>
      <c r="AI16" s="632"/>
      <c r="AJ16" s="632"/>
    </row>
    <row r="17" spans="1:36" s="225" customFormat="1" ht="14.25" customHeight="1">
      <c r="A17" s="224"/>
      <c r="B17" s="632"/>
      <c r="C17" s="632"/>
      <c r="D17" s="629"/>
      <c r="E17" s="240"/>
      <c r="F17" s="240"/>
      <c r="G17" s="240"/>
      <c r="H17" s="240"/>
      <c r="I17" s="240"/>
      <c r="J17" s="240"/>
      <c r="K17" s="240"/>
      <c r="L17" s="240"/>
      <c r="M17" s="240"/>
      <c r="N17" s="240"/>
      <c r="O17" s="240"/>
      <c r="P17" s="632"/>
      <c r="Q17" s="632"/>
      <c r="R17" s="632"/>
      <c r="S17" s="443"/>
      <c r="T17" s="240"/>
      <c r="U17" s="240"/>
      <c r="V17" s="240"/>
      <c r="W17" s="240"/>
      <c r="X17" s="240"/>
      <c r="Y17" s="240"/>
      <c r="Z17" s="240"/>
      <c r="AA17" s="240"/>
      <c r="AB17" s="240"/>
      <c r="AC17" s="240"/>
      <c r="AD17" s="240"/>
      <c r="AE17" s="240"/>
      <c r="AF17" s="632"/>
      <c r="AG17" s="632"/>
      <c r="AH17" s="632"/>
      <c r="AI17" s="632"/>
      <c r="AJ17" s="632"/>
    </row>
    <row r="18" spans="1:36" s="225" customFormat="1" ht="14.25" customHeight="1">
      <c r="A18" s="224"/>
      <c r="B18" s="632"/>
      <c r="C18" s="632"/>
      <c r="D18" s="629"/>
      <c r="E18" s="240"/>
      <c r="F18" s="240"/>
      <c r="G18" s="240"/>
      <c r="H18" s="240"/>
      <c r="I18" s="240"/>
      <c r="J18" s="240"/>
      <c r="K18" s="240"/>
      <c r="L18" s="240"/>
      <c r="M18" s="240"/>
      <c r="N18" s="240"/>
      <c r="O18" s="240"/>
      <c r="P18" s="632"/>
      <c r="Q18" s="632"/>
      <c r="R18" s="632"/>
      <c r="S18" s="443"/>
      <c r="T18" s="240"/>
      <c r="U18" s="240"/>
      <c r="V18" s="240"/>
      <c r="W18" s="240"/>
      <c r="X18" s="240"/>
      <c r="Y18" s="240"/>
      <c r="Z18" s="240"/>
      <c r="AA18" s="240"/>
      <c r="AB18" s="240"/>
      <c r="AC18" s="240"/>
      <c r="AD18" s="240"/>
      <c r="AE18" s="240"/>
      <c r="AF18" s="632"/>
      <c r="AG18" s="632"/>
      <c r="AH18" s="632"/>
      <c r="AI18" s="632"/>
      <c r="AJ18" s="632"/>
    </row>
    <row r="19" spans="1:36" s="225" customFormat="1" ht="14.25" customHeight="1">
      <c r="A19" s="224"/>
      <c r="B19" s="632"/>
      <c r="C19" s="632"/>
      <c r="D19" s="629"/>
      <c r="E19" s="240"/>
      <c r="F19" s="240"/>
      <c r="G19" s="240"/>
      <c r="H19" s="240"/>
      <c r="I19" s="240"/>
      <c r="J19" s="240"/>
      <c r="K19" s="240"/>
      <c r="L19" s="240"/>
      <c r="M19" s="240"/>
      <c r="N19" s="240"/>
      <c r="O19" s="240"/>
      <c r="P19" s="632"/>
      <c r="Q19" s="632"/>
      <c r="R19" s="632"/>
      <c r="S19" s="443"/>
      <c r="T19" s="240"/>
      <c r="U19" s="240"/>
      <c r="V19" s="240"/>
      <c r="W19" s="240"/>
      <c r="X19" s="240"/>
      <c r="Y19" s="240"/>
      <c r="Z19" s="240"/>
      <c r="AA19" s="240"/>
      <c r="AB19" s="240"/>
      <c r="AC19" s="240"/>
      <c r="AD19" s="240"/>
      <c r="AE19" s="240"/>
      <c r="AF19" s="632"/>
      <c r="AG19" s="632"/>
      <c r="AH19" s="632"/>
      <c r="AI19" s="632"/>
      <c r="AJ19" s="632"/>
    </row>
    <row r="20" spans="1:36" s="225" customFormat="1" ht="14.25" customHeight="1">
      <c r="A20" s="224"/>
      <c r="B20" s="632"/>
      <c r="C20" s="632"/>
      <c r="D20" s="629"/>
      <c r="E20" s="240"/>
      <c r="F20" s="240"/>
      <c r="G20" s="240"/>
      <c r="H20" s="240"/>
      <c r="I20" s="240"/>
      <c r="J20" s="240"/>
      <c r="K20" s="240"/>
      <c r="L20" s="240"/>
      <c r="M20" s="240"/>
      <c r="N20" s="240"/>
      <c r="O20" s="240"/>
      <c r="P20" s="632"/>
      <c r="Q20" s="632"/>
      <c r="R20" s="632"/>
      <c r="S20" s="443"/>
      <c r="T20" s="240"/>
      <c r="U20" s="240"/>
      <c r="V20" s="240"/>
      <c r="W20" s="240"/>
      <c r="X20" s="240"/>
      <c r="Y20" s="240"/>
      <c r="Z20" s="240"/>
      <c r="AA20" s="240"/>
      <c r="AB20" s="240"/>
      <c r="AC20" s="240"/>
      <c r="AD20" s="240"/>
      <c r="AE20" s="240"/>
      <c r="AF20" s="632"/>
      <c r="AG20" s="632"/>
      <c r="AH20" s="632"/>
      <c r="AI20" s="632"/>
      <c r="AJ20" s="632"/>
    </row>
    <row r="21" spans="1:36" s="225" customFormat="1" ht="14.25" customHeight="1">
      <c r="A21" s="224"/>
      <c r="B21" s="632"/>
      <c r="C21" s="632"/>
      <c r="D21" s="629"/>
      <c r="E21" s="240"/>
      <c r="F21" s="240"/>
      <c r="G21" s="240"/>
      <c r="H21" s="240"/>
      <c r="I21" s="240"/>
      <c r="J21" s="240"/>
      <c r="K21" s="240"/>
      <c r="L21" s="240"/>
      <c r="M21" s="240"/>
      <c r="N21" s="240"/>
      <c r="O21" s="240"/>
      <c r="P21" s="632"/>
      <c r="Q21" s="632"/>
      <c r="R21" s="632"/>
      <c r="S21" s="443"/>
      <c r="T21" s="240"/>
      <c r="U21" s="240"/>
      <c r="V21" s="240"/>
      <c r="W21" s="240"/>
      <c r="X21" s="240"/>
      <c r="Y21" s="240"/>
      <c r="Z21" s="240"/>
      <c r="AA21" s="240"/>
      <c r="AB21" s="240"/>
      <c r="AC21" s="240"/>
      <c r="AD21" s="240"/>
      <c r="AE21" s="240"/>
      <c r="AF21" s="632"/>
      <c r="AG21" s="632"/>
      <c r="AH21" s="632"/>
      <c r="AI21" s="632"/>
      <c r="AJ21" s="632"/>
    </row>
    <row r="22" spans="1:36" s="225" customFormat="1" ht="14.25" customHeight="1">
      <c r="A22" s="224"/>
      <c r="B22" s="632"/>
      <c r="C22" s="632"/>
      <c r="D22" s="629"/>
      <c r="E22" s="240"/>
      <c r="F22" s="240"/>
      <c r="G22" s="240"/>
      <c r="H22" s="240"/>
      <c r="I22" s="240"/>
      <c r="J22" s="240"/>
      <c r="K22" s="240"/>
      <c r="L22" s="240"/>
      <c r="M22" s="240"/>
      <c r="N22" s="240"/>
      <c r="O22" s="240"/>
      <c r="P22" s="632"/>
      <c r="Q22" s="632"/>
      <c r="R22" s="632"/>
      <c r="S22" s="443"/>
      <c r="T22" s="240"/>
      <c r="U22" s="240"/>
      <c r="V22" s="240"/>
      <c r="W22" s="240"/>
      <c r="X22" s="240"/>
      <c r="Y22" s="240"/>
      <c r="Z22" s="240"/>
      <c r="AA22" s="240"/>
      <c r="AB22" s="240"/>
      <c r="AC22" s="240"/>
      <c r="AD22" s="240"/>
      <c r="AE22" s="240"/>
      <c r="AF22" s="632"/>
      <c r="AG22" s="632"/>
      <c r="AH22" s="632"/>
      <c r="AI22" s="632"/>
      <c r="AJ22" s="632"/>
    </row>
    <row r="23" spans="1:36" s="225" customFormat="1" ht="14.25" customHeight="1">
      <c r="A23" s="224"/>
      <c r="B23" s="632"/>
      <c r="C23" s="632"/>
      <c r="D23" s="629"/>
      <c r="E23" s="240"/>
      <c r="F23" s="240"/>
      <c r="G23" s="240"/>
      <c r="H23" s="240"/>
      <c r="I23" s="240"/>
      <c r="J23" s="240"/>
      <c r="K23" s="240"/>
      <c r="L23" s="240"/>
      <c r="M23" s="240"/>
      <c r="N23" s="240"/>
      <c r="O23" s="240"/>
      <c r="P23" s="632"/>
      <c r="Q23" s="632"/>
      <c r="R23" s="632"/>
      <c r="S23" s="443"/>
      <c r="T23" s="240"/>
      <c r="U23" s="240"/>
      <c r="V23" s="240"/>
      <c r="W23" s="240"/>
      <c r="X23" s="240"/>
      <c r="Y23" s="240"/>
      <c r="Z23" s="240"/>
      <c r="AA23" s="240"/>
      <c r="AB23" s="240"/>
      <c r="AC23" s="240"/>
      <c r="AD23" s="240"/>
      <c r="AE23" s="240"/>
      <c r="AF23" s="632"/>
      <c r="AG23" s="632"/>
      <c r="AH23" s="632"/>
      <c r="AI23" s="632"/>
      <c r="AJ23" s="632"/>
    </row>
    <row r="24" spans="1:36" s="225" customFormat="1" ht="14.25" customHeight="1">
      <c r="A24" s="224"/>
      <c r="B24" s="632"/>
      <c r="C24" s="632"/>
      <c r="D24" s="629"/>
      <c r="E24" s="240"/>
      <c r="F24" s="240"/>
      <c r="G24" s="240"/>
      <c r="H24" s="240"/>
      <c r="I24" s="240"/>
      <c r="J24" s="240"/>
      <c r="K24" s="240"/>
      <c r="L24" s="240"/>
      <c r="M24" s="240"/>
      <c r="N24" s="240"/>
      <c r="O24" s="240"/>
      <c r="P24" s="632"/>
      <c r="Q24" s="632"/>
      <c r="R24" s="632"/>
      <c r="S24" s="443"/>
      <c r="T24" s="240"/>
      <c r="U24" s="240"/>
      <c r="V24" s="240"/>
      <c r="W24" s="240"/>
      <c r="X24" s="240"/>
      <c r="Y24" s="240"/>
      <c r="Z24" s="240"/>
      <c r="AA24" s="240"/>
      <c r="AB24" s="240"/>
      <c r="AC24" s="240"/>
      <c r="AD24" s="240"/>
      <c r="AE24" s="240"/>
      <c r="AF24" s="632"/>
      <c r="AG24" s="634"/>
      <c r="AH24" s="632"/>
      <c r="AI24" s="632"/>
      <c r="AJ24" s="632"/>
    </row>
    <row r="25" spans="1:36" s="225" customFormat="1" ht="14.25" customHeight="1">
      <c r="A25" s="224"/>
      <c r="B25" s="632"/>
      <c r="C25" s="632"/>
      <c r="D25" s="629"/>
      <c r="E25" s="240"/>
      <c r="F25" s="240"/>
      <c r="G25" s="240"/>
      <c r="H25" s="240"/>
      <c r="I25" s="240"/>
      <c r="J25" s="240"/>
      <c r="K25" s="240"/>
      <c r="L25" s="240"/>
      <c r="M25" s="240"/>
      <c r="N25" s="240"/>
      <c r="O25" s="240"/>
      <c r="P25" s="632"/>
      <c r="Q25" s="632"/>
      <c r="R25" s="632"/>
      <c r="S25" s="443"/>
      <c r="T25" s="240"/>
      <c r="U25" s="240"/>
      <c r="V25" s="240"/>
      <c r="W25" s="240"/>
      <c r="X25" s="240"/>
      <c r="Y25" s="240"/>
      <c r="Z25" s="240"/>
      <c r="AA25" s="240"/>
      <c r="AB25" s="240"/>
      <c r="AC25" s="240"/>
      <c r="AD25" s="240"/>
      <c r="AE25" s="240"/>
      <c r="AF25" s="632"/>
      <c r="AG25" s="632"/>
      <c r="AH25" s="632"/>
      <c r="AI25" s="632"/>
      <c r="AJ25" s="632"/>
    </row>
    <row r="26" spans="1:36" s="225" customFormat="1" ht="14.25" customHeight="1">
      <c r="A26" s="224"/>
      <c r="B26" s="632"/>
      <c r="C26" s="632"/>
      <c r="D26" s="629"/>
      <c r="E26" s="240"/>
      <c r="F26" s="240"/>
      <c r="G26" s="240"/>
      <c r="H26" s="240"/>
      <c r="I26" s="240"/>
      <c r="J26" s="240"/>
      <c r="K26" s="240"/>
      <c r="L26" s="240"/>
      <c r="M26" s="240"/>
      <c r="N26" s="240"/>
      <c r="O26" s="240"/>
      <c r="P26" s="632"/>
      <c r="Q26" s="632"/>
      <c r="R26" s="632"/>
      <c r="S26" s="443"/>
      <c r="T26" s="240"/>
      <c r="U26" s="240"/>
      <c r="V26" s="240"/>
      <c r="W26" s="240"/>
      <c r="X26" s="240"/>
      <c r="Y26" s="240"/>
      <c r="Z26" s="240"/>
      <c r="AA26" s="240"/>
      <c r="AB26" s="240"/>
      <c r="AC26" s="240"/>
      <c r="AD26" s="240"/>
      <c r="AE26" s="240"/>
      <c r="AF26" s="632"/>
      <c r="AG26" s="632"/>
      <c r="AH26" s="632"/>
      <c r="AI26" s="632"/>
      <c r="AJ26" s="632"/>
    </row>
    <row r="27" spans="1:36" s="225" customFormat="1" ht="14.25" customHeight="1">
      <c r="A27" s="224"/>
      <c r="B27" s="632"/>
      <c r="C27" s="632"/>
      <c r="D27" s="629"/>
      <c r="E27" s="240"/>
      <c r="F27" s="240"/>
      <c r="G27" s="240"/>
      <c r="H27" s="240"/>
      <c r="I27" s="240"/>
      <c r="J27" s="240"/>
      <c r="K27" s="240"/>
      <c r="L27" s="240"/>
      <c r="M27" s="240"/>
      <c r="N27" s="240"/>
      <c r="O27" s="240"/>
      <c r="P27" s="632"/>
      <c r="Q27" s="632"/>
      <c r="R27" s="632"/>
      <c r="S27" s="443"/>
      <c r="T27" s="240"/>
      <c r="U27" s="240"/>
      <c r="V27" s="240"/>
      <c r="W27" s="240"/>
      <c r="X27" s="240"/>
      <c r="Y27" s="240"/>
      <c r="Z27" s="240"/>
      <c r="AA27" s="240"/>
      <c r="AB27" s="240"/>
      <c r="AC27" s="240"/>
      <c r="AD27" s="240"/>
      <c r="AE27" s="240"/>
      <c r="AF27" s="632"/>
      <c r="AG27" s="632"/>
      <c r="AH27" s="632"/>
      <c r="AI27" s="632"/>
      <c r="AJ27" s="632"/>
    </row>
    <row r="28" spans="1:36" s="225" customFormat="1" ht="14.25" customHeight="1">
      <c r="A28" s="224"/>
      <c r="B28" s="632"/>
      <c r="C28" s="632"/>
      <c r="D28" s="632"/>
      <c r="E28" s="632"/>
      <c r="F28" s="632"/>
      <c r="G28" s="632"/>
      <c r="H28" s="632"/>
      <c r="I28" s="632"/>
      <c r="J28" s="632"/>
      <c r="K28" s="632"/>
      <c r="L28" s="632"/>
      <c r="M28" s="632"/>
      <c r="N28" s="632"/>
      <c r="O28" s="632"/>
      <c r="P28" s="632"/>
      <c r="Q28" s="632"/>
      <c r="R28" s="632"/>
      <c r="S28" s="1042"/>
      <c r="T28" s="632"/>
      <c r="U28" s="632"/>
      <c r="V28" s="632"/>
      <c r="W28" s="632"/>
      <c r="X28" s="632"/>
      <c r="Y28" s="632"/>
      <c r="Z28" s="632"/>
      <c r="AA28" s="632"/>
      <c r="AB28" s="632"/>
      <c r="AC28" s="632"/>
      <c r="AD28" s="632"/>
      <c r="AE28" s="632"/>
      <c r="AF28" s="632"/>
      <c r="AG28" s="632"/>
      <c r="AH28" s="632"/>
      <c r="AI28" s="632"/>
      <c r="AJ28" s="632"/>
    </row>
    <row r="29" spans="1:36" s="225" customFormat="1" ht="9" customHeight="1">
      <c r="A29" s="224"/>
      <c r="B29" s="632"/>
      <c r="C29" s="632"/>
      <c r="D29" s="632"/>
      <c r="E29" s="632"/>
      <c r="F29" s="632"/>
      <c r="G29" s="632"/>
      <c r="H29" s="632"/>
      <c r="I29" s="632"/>
      <c r="J29" s="632"/>
      <c r="K29" s="632"/>
      <c r="L29" s="632"/>
      <c r="M29" s="632"/>
      <c r="N29" s="632"/>
      <c r="O29" s="632"/>
      <c r="P29" s="632"/>
      <c r="Q29" s="632"/>
      <c r="R29" s="632"/>
      <c r="S29" s="1042"/>
      <c r="T29" s="632"/>
      <c r="U29" s="632"/>
      <c r="V29" s="632"/>
      <c r="W29" s="632"/>
      <c r="X29" s="632"/>
      <c r="Y29" s="632"/>
      <c r="Z29" s="632"/>
      <c r="AA29" s="632"/>
      <c r="AB29" s="632"/>
      <c r="AC29" s="632"/>
      <c r="AD29" s="632"/>
      <c r="AE29" s="632"/>
      <c r="AF29" s="632"/>
      <c r="AG29" s="632"/>
      <c r="AH29" s="632"/>
      <c r="AI29" s="632"/>
      <c r="AJ29" s="632"/>
    </row>
    <row r="30" spans="1:36" s="225" customFormat="1" ht="14.25" customHeight="1">
      <c r="A30" s="224"/>
      <c r="B30" s="632"/>
      <c r="C30" s="632"/>
      <c r="D30" s="632"/>
      <c r="E30" s="632"/>
      <c r="F30" s="632"/>
      <c r="G30" s="632"/>
      <c r="H30" s="632"/>
      <c r="I30" s="632"/>
      <c r="J30" s="632"/>
      <c r="K30" s="632"/>
      <c r="L30" s="632"/>
      <c r="M30" s="632"/>
      <c r="N30" s="632"/>
      <c r="O30" s="632"/>
      <c r="P30" s="632"/>
      <c r="Q30" s="632"/>
      <c r="R30" s="632"/>
      <c r="S30" s="632"/>
      <c r="T30" s="632"/>
      <c r="U30" s="632"/>
      <c r="V30" s="632"/>
      <c r="W30" s="632"/>
      <c r="X30" s="632"/>
      <c r="Y30" s="632"/>
      <c r="Z30" s="632"/>
      <c r="AA30" s="632"/>
      <c r="AB30" s="632"/>
      <c r="AC30" s="632"/>
      <c r="AD30" s="632"/>
      <c r="AE30" s="632"/>
      <c r="AF30" s="632"/>
      <c r="AG30" s="632"/>
      <c r="AH30" s="632"/>
      <c r="AI30" s="632"/>
      <c r="AJ30" s="632"/>
    </row>
    <row r="31" spans="1:36" s="224" customFormat="1" ht="9" customHeight="1">
      <c r="B31" s="632"/>
      <c r="C31" s="632"/>
      <c r="D31" s="632"/>
      <c r="E31" s="632"/>
      <c r="F31" s="632"/>
      <c r="G31" s="632"/>
      <c r="H31" s="632"/>
      <c r="I31" s="632"/>
      <c r="J31" s="632"/>
      <c r="K31" s="632"/>
      <c r="L31" s="632"/>
      <c r="M31" s="632"/>
      <c r="N31" s="632"/>
      <c r="O31" s="632"/>
      <c r="P31" s="632"/>
      <c r="Q31" s="632"/>
      <c r="R31" s="632"/>
      <c r="S31" s="632"/>
      <c r="T31" s="632"/>
      <c r="U31" s="632"/>
      <c r="V31" s="632"/>
      <c r="W31" s="632"/>
      <c r="X31" s="632"/>
      <c r="Y31" s="632"/>
      <c r="Z31" s="632"/>
      <c r="AA31" s="632"/>
      <c r="AB31" s="632"/>
      <c r="AC31" s="632"/>
      <c r="AD31" s="632"/>
      <c r="AE31" s="632"/>
      <c r="AF31" s="632"/>
      <c r="AG31" s="632"/>
      <c r="AH31" s="632"/>
      <c r="AI31" s="632"/>
      <c r="AJ31" s="632"/>
    </row>
    <row r="32" spans="1:36" s="226" customFormat="1" ht="9" customHeight="1">
      <c r="B32" s="636"/>
      <c r="C32" s="636"/>
      <c r="D32" s="636"/>
      <c r="E32" s="636"/>
      <c r="F32" s="636"/>
      <c r="G32" s="636"/>
      <c r="H32" s="636"/>
      <c r="I32" s="636"/>
      <c r="J32" s="636"/>
      <c r="K32" s="636"/>
      <c r="L32" s="636"/>
      <c r="M32" s="636"/>
      <c r="N32" s="636"/>
      <c r="O32" s="636"/>
      <c r="P32" s="636"/>
      <c r="Q32" s="636"/>
      <c r="R32" s="636"/>
      <c r="S32" s="636"/>
      <c r="T32" s="636"/>
      <c r="U32" s="636"/>
      <c r="V32" s="636"/>
      <c r="W32" s="636"/>
      <c r="X32" s="636"/>
      <c r="Y32" s="636"/>
      <c r="Z32" s="636"/>
      <c r="AA32" s="636"/>
      <c r="AB32" s="636"/>
      <c r="AC32" s="636"/>
      <c r="AD32" s="636"/>
      <c r="AE32" s="636"/>
      <c r="AF32" s="636"/>
      <c r="AG32" s="636"/>
      <c r="AH32" s="636"/>
      <c r="AI32" s="636"/>
      <c r="AJ32" s="636"/>
    </row>
    <row r="33" spans="1:36" s="226" customFormat="1" ht="24.95" customHeight="1">
      <c r="B33" s="921"/>
      <c r="C33" s="921"/>
      <c r="D33" s="921"/>
      <c r="E33" s="921"/>
      <c r="F33" s="961" t="s">
        <v>3699</v>
      </c>
      <c r="G33" s="961"/>
      <c r="H33" s="961"/>
      <c r="I33" s="961"/>
      <c r="J33" s="961"/>
      <c r="K33" s="961"/>
      <c r="L33" s="961"/>
      <c r="M33" s="961"/>
      <c r="N33" s="961"/>
      <c r="O33" s="961"/>
      <c r="P33" s="961"/>
      <c r="Q33" s="961"/>
      <c r="R33" s="961"/>
      <c r="S33" s="961"/>
      <c r="T33" s="961"/>
      <c r="U33" s="961"/>
      <c r="V33" s="961"/>
      <c r="W33" s="961"/>
      <c r="X33" s="961"/>
      <c r="Y33" s="961"/>
      <c r="Z33" s="961"/>
      <c r="AA33" s="961"/>
      <c r="AB33" s="961"/>
      <c r="AC33" s="961"/>
      <c r="AD33" s="961"/>
      <c r="AE33" s="921"/>
      <c r="AF33" s="921"/>
      <c r="AG33" s="921"/>
      <c r="AH33" s="921"/>
      <c r="AI33" s="636"/>
      <c r="AJ33" s="636"/>
    </row>
    <row r="34" spans="1:36" s="176" customFormat="1" ht="20.100000000000001" customHeight="1">
      <c r="A34" s="330"/>
      <c r="B34" s="855"/>
      <c r="C34" s="959" t="s">
        <v>2740</v>
      </c>
      <c r="D34" s="960"/>
      <c r="E34" s="960"/>
      <c r="F34" s="960"/>
      <c r="G34" s="960"/>
      <c r="H34" s="960"/>
      <c r="I34" s="960"/>
      <c r="J34" s="960"/>
      <c r="K34" s="960"/>
      <c r="L34" s="960"/>
      <c r="M34" s="960"/>
      <c r="N34" s="960"/>
      <c r="O34" s="960"/>
      <c r="P34" s="960"/>
      <c r="Q34" s="960"/>
      <c r="R34" s="960"/>
      <c r="S34" s="960"/>
      <c r="T34" s="960"/>
      <c r="U34" s="960"/>
      <c r="V34" s="960"/>
      <c r="W34" s="960"/>
      <c r="X34" s="960"/>
      <c r="Y34" s="960"/>
      <c r="Z34" s="960"/>
      <c r="AA34" s="960"/>
      <c r="AB34" s="960"/>
      <c r="AC34" s="960"/>
      <c r="AD34" s="960"/>
      <c r="AE34" s="960"/>
      <c r="AF34" s="960"/>
      <c r="AG34" s="960"/>
      <c r="AH34" s="960"/>
    </row>
  </sheetData>
  <mergeCells count="7">
    <mergeCell ref="C34:AH34"/>
    <mergeCell ref="F33:AD33"/>
    <mergeCell ref="A4:AH4"/>
    <mergeCell ref="A6:XFD6"/>
    <mergeCell ref="D7:O7"/>
    <mergeCell ref="S7:AE7"/>
    <mergeCell ref="B5:AH5"/>
  </mergeCells>
  <hyperlinks>
    <hyperlink ref="F33:AD33" r:id="rId1" display="Contact: SRIBudgetTables@industry.gov.au"/>
    <hyperlink ref="C34" r:id="rId2"/>
  </hyperlinks>
  <pageMargins left="0.7" right="0.7" top="0.75" bottom="0.75" header="0.3" footer="0.3"/>
  <pageSetup paperSize="9" orientation="portrait" horizontalDpi="300" verticalDpi="300"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sheetPr>
  <dimension ref="A1:L51"/>
  <sheetViews>
    <sheetView zoomScaleNormal="100" workbookViewId="0"/>
  </sheetViews>
  <sheetFormatPr defaultRowHeight="12.75"/>
  <cols>
    <col min="1" max="1" width="37" style="126" customWidth="1"/>
    <col min="2" max="2" width="68.140625" customWidth="1"/>
    <col min="3" max="12" width="15" customWidth="1"/>
  </cols>
  <sheetData>
    <row r="1" spans="1:12" s="103" customFormat="1" ht="33" customHeight="1">
      <c r="A1" s="678" t="s">
        <v>3037</v>
      </c>
      <c r="B1" s="678"/>
      <c r="C1" s="678"/>
      <c r="D1" s="678"/>
      <c r="E1" s="678"/>
      <c r="F1" s="678"/>
      <c r="G1" s="678"/>
      <c r="H1" s="617"/>
      <c r="I1" s="617"/>
      <c r="J1" s="617"/>
      <c r="K1" s="617"/>
      <c r="L1" s="733"/>
    </row>
    <row r="2" spans="1:12" s="162" customFormat="1" ht="7.5" customHeight="1">
      <c r="A2" s="736"/>
      <c r="B2" s="347"/>
      <c r="C2" s="347"/>
      <c r="D2" s="347"/>
      <c r="E2" s="347"/>
      <c r="F2" s="347"/>
      <c r="G2" s="347"/>
      <c r="H2" s="347"/>
      <c r="I2" s="347"/>
      <c r="J2" s="347"/>
      <c r="K2" s="347"/>
      <c r="L2" s="734"/>
    </row>
    <row r="3" spans="1:12" s="162" customFormat="1" ht="23.25" customHeight="1">
      <c r="A3" s="559" t="s">
        <v>3044</v>
      </c>
      <c r="B3" s="562"/>
      <c r="C3" s="562"/>
      <c r="D3" s="562"/>
      <c r="E3" s="562"/>
      <c r="F3" s="562"/>
      <c r="G3" s="562"/>
      <c r="H3" s="562"/>
      <c r="I3" s="562"/>
      <c r="J3" s="562"/>
      <c r="K3" s="562"/>
      <c r="L3" s="735"/>
    </row>
    <row r="4" spans="1:12" s="316" customFormat="1" ht="18.75" customHeight="1">
      <c r="A4" s="737" t="s">
        <v>3679</v>
      </c>
      <c r="B4" s="676"/>
      <c r="C4" s="676"/>
      <c r="D4" s="676"/>
      <c r="E4" s="676"/>
      <c r="F4" s="676"/>
      <c r="G4" s="676"/>
      <c r="H4" s="676"/>
      <c r="I4" s="676"/>
      <c r="J4" s="676"/>
      <c r="K4" s="676"/>
      <c r="L4" s="677"/>
    </row>
    <row r="5" spans="1:12" ht="25.5">
      <c r="A5" s="446" t="s">
        <v>120</v>
      </c>
      <c r="B5" s="446" t="s">
        <v>1885</v>
      </c>
      <c r="C5" s="511" t="s">
        <v>2789</v>
      </c>
      <c r="D5" s="511" t="s">
        <v>2790</v>
      </c>
      <c r="E5" s="511" t="s">
        <v>2791</v>
      </c>
      <c r="F5" s="511" t="s">
        <v>2792</v>
      </c>
      <c r="G5" s="511" t="s">
        <v>46</v>
      </c>
      <c r="H5" s="511" t="s">
        <v>2793</v>
      </c>
      <c r="I5" s="511" t="s">
        <v>2794</v>
      </c>
      <c r="J5" s="511" t="s">
        <v>2795</v>
      </c>
      <c r="K5" s="185" t="s">
        <v>50</v>
      </c>
      <c r="L5" s="185" t="s">
        <v>761</v>
      </c>
    </row>
    <row r="6" spans="1:12">
      <c r="A6" s="447" t="s">
        <v>3209</v>
      </c>
      <c r="B6" s="447" t="s">
        <v>726</v>
      </c>
      <c r="C6" s="747">
        <v>1</v>
      </c>
      <c r="D6" s="747">
        <v>1</v>
      </c>
      <c r="E6" s="747"/>
      <c r="F6" s="747"/>
      <c r="G6" s="747"/>
      <c r="H6" s="747"/>
      <c r="I6" s="747"/>
      <c r="J6" s="747"/>
      <c r="K6" s="747"/>
      <c r="L6" s="748">
        <f t="shared" ref="L6:L47" si="0">SUM(C6:K6)</f>
        <v>2</v>
      </c>
    </row>
    <row r="7" spans="1:12" s="78" customFormat="1" ht="12.75" customHeight="1">
      <c r="A7" s="447" t="s">
        <v>3209</v>
      </c>
      <c r="B7" s="447" t="s">
        <v>2676</v>
      </c>
      <c r="C7" s="747">
        <v>1</v>
      </c>
      <c r="D7" s="747">
        <v>1</v>
      </c>
      <c r="E7" s="747"/>
      <c r="F7" s="747"/>
      <c r="G7" s="747"/>
      <c r="H7" s="747"/>
      <c r="I7" s="747"/>
      <c r="J7" s="747">
        <v>1</v>
      </c>
      <c r="K7" s="747">
        <v>1</v>
      </c>
      <c r="L7" s="748">
        <f t="shared" si="0"/>
        <v>4</v>
      </c>
    </row>
    <row r="8" spans="1:12" s="78" customFormat="1" ht="12.75" customHeight="1">
      <c r="A8" s="447" t="s">
        <v>3209</v>
      </c>
      <c r="B8" s="447" t="s">
        <v>2684</v>
      </c>
      <c r="C8" s="747">
        <v>1</v>
      </c>
      <c r="D8" s="747">
        <v>1</v>
      </c>
      <c r="E8" s="747"/>
      <c r="F8" s="747"/>
      <c r="G8" s="747"/>
      <c r="H8" s="747"/>
      <c r="I8" s="747"/>
      <c r="J8" s="747">
        <v>1</v>
      </c>
      <c r="K8" s="747">
        <v>1</v>
      </c>
      <c r="L8" s="748">
        <f t="shared" si="0"/>
        <v>4</v>
      </c>
    </row>
    <row r="9" spans="1:12" s="78" customFormat="1" ht="12.75" customHeight="1">
      <c r="A9" s="447" t="s">
        <v>3209</v>
      </c>
      <c r="B9" s="447" t="s">
        <v>2668</v>
      </c>
      <c r="C9" s="747">
        <v>1</v>
      </c>
      <c r="D9" s="747">
        <v>1</v>
      </c>
      <c r="E9" s="747"/>
      <c r="F9" s="747"/>
      <c r="G9" s="747"/>
      <c r="H9" s="747"/>
      <c r="I9" s="747"/>
      <c r="J9" s="747">
        <v>1</v>
      </c>
      <c r="K9" s="747"/>
      <c r="L9" s="748">
        <f t="shared" si="0"/>
        <v>3</v>
      </c>
    </row>
    <row r="10" spans="1:12" s="78" customFormat="1" ht="12.75" customHeight="1">
      <c r="A10" s="447" t="s">
        <v>3209</v>
      </c>
      <c r="B10" s="447" t="s">
        <v>3505</v>
      </c>
      <c r="C10" s="747"/>
      <c r="D10" s="747">
        <v>1</v>
      </c>
      <c r="E10" s="747"/>
      <c r="F10" s="747"/>
      <c r="G10" s="747"/>
      <c r="H10" s="747"/>
      <c r="I10" s="747"/>
      <c r="J10" s="747">
        <v>1</v>
      </c>
      <c r="K10" s="747"/>
      <c r="L10" s="748">
        <f t="shared" si="0"/>
        <v>2</v>
      </c>
    </row>
    <row r="11" spans="1:12" s="78" customFormat="1" ht="12.75" customHeight="1">
      <c r="A11" s="447" t="s">
        <v>3209</v>
      </c>
      <c r="B11" s="447" t="s">
        <v>1048</v>
      </c>
      <c r="C11" s="747">
        <v>1</v>
      </c>
      <c r="D11" s="747">
        <v>1</v>
      </c>
      <c r="E11" s="747"/>
      <c r="F11" s="747"/>
      <c r="G11" s="747"/>
      <c r="H11" s="747"/>
      <c r="I11" s="747"/>
      <c r="J11" s="747">
        <v>1</v>
      </c>
      <c r="K11" s="747"/>
      <c r="L11" s="748">
        <f t="shared" si="0"/>
        <v>3</v>
      </c>
    </row>
    <row r="12" spans="1:12" s="249" customFormat="1" ht="12.75" customHeight="1">
      <c r="A12" s="447" t="s">
        <v>3209</v>
      </c>
      <c r="B12" s="447" t="s">
        <v>1049</v>
      </c>
      <c r="C12" s="747">
        <v>1</v>
      </c>
      <c r="D12" s="747">
        <v>1</v>
      </c>
      <c r="E12" s="747"/>
      <c r="F12" s="747"/>
      <c r="G12" s="747"/>
      <c r="H12" s="747"/>
      <c r="I12" s="747"/>
      <c r="J12" s="747">
        <v>1</v>
      </c>
      <c r="K12" s="747"/>
      <c r="L12" s="748">
        <f t="shared" si="0"/>
        <v>3</v>
      </c>
    </row>
    <row r="13" spans="1:12" s="249" customFormat="1" ht="12.75" customHeight="1">
      <c r="A13" s="447" t="s">
        <v>3209</v>
      </c>
      <c r="B13" s="447" t="s">
        <v>967</v>
      </c>
      <c r="C13" s="747">
        <v>1</v>
      </c>
      <c r="D13" s="747">
        <v>1</v>
      </c>
      <c r="E13" s="747"/>
      <c r="F13" s="747"/>
      <c r="G13" s="747"/>
      <c r="H13" s="747"/>
      <c r="I13" s="747"/>
      <c r="J13" s="747">
        <v>1</v>
      </c>
      <c r="K13" s="747"/>
      <c r="L13" s="748">
        <f t="shared" si="0"/>
        <v>3</v>
      </c>
    </row>
    <row r="14" spans="1:12" s="249" customFormat="1" ht="12.75" customHeight="1">
      <c r="A14" s="447" t="s">
        <v>3209</v>
      </c>
      <c r="B14" s="448" t="s">
        <v>99</v>
      </c>
      <c r="C14" s="747">
        <v>1</v>
      </c>
      <c r="D14" s="747">
        <v>1</v>
      </c>
      <c r="E14" s="747"/>
      <c r="F14" s="747"/>
      <c r="G14" s="747"/>
      <c r="H14" s="747"/>
      <c r="I14" s="747"/>
      <c r="J14" s="747">
        <v>1</v>
      </c>
      <c r="K14" s="747"/>
      <c r="L14" s="748">
        <f t="shared" si="0"/>
        <v>3</v>
      </c>
    </row>
    <row r="15" spans="1:12" s="249" customFormat="1" ht="12.75" customHeight="1">
      <c r="A15" s="447" t="s">
        <v>3209</v>
      </c>
      <c r="B15" s="447" t="s">
        <v>968</v>
      </c>
      <c r="C15" s="747">
        <v>1</v>
      </c>
      <c r="D15" s="747">
        <v>1</v>
      </c>
      <c r="E15" s="747"/>
      <c r="F15" s="747"/>
      <c r="G15" s="747"/>
      <c r="H15" s="747"/>
      <c r="I15" s="747"/>
      <c r="J15" s="747">
        <v>1</v>
      </c>
      <c r="K15" s="747"/>
      <c r="L15" s="748">
        <f t="shared" si="0"/>
        <v>3</v>
      </c>
    </row>
    <row r="16" spans="1:12" s="249" customFormat="1" ht="12.75" customHeight="1">
      <c r="A16" s="447" t="s">
        <v>3209</v>
      </c>
      <c r="B16" s="447" t="s">
        <v>718</v>
      </c>
      <c r="C16" s="747">
        <v>1</v>
      </c>
      <c r="D16" s="747"/>
      <c r="E16" s="747"/>
      <c r="F16" s="747"/>
      <c r="G16" s="747"/>
      <c r="H16" s="747">
        <v>1</v>
      </c>
      <c r="I16" s="747"/>
      <c r="J16" s="747"/>
      <c r="K16" s="747"/>
      <c r="L16" s="748">
        <f t="shared" si="0"/>
        <v>2</v>
      </c>
    </row>
    <row r="17" spans="1:12" s="249" customFormat="1" ht="12.75" customHeight="1">
      <c r="A17" s="447" t="s">
        <v>3209</v>
      </c>
      <c r="B17" s="447" t="s">
        <v>1050</v>
      </c>
      <c r="C17" s="747">
        <v>1</v>
      </c>
      <c r="D17" s="747">
        <v>1</v>
      </c>
      <c r="E17" s="747"/>
      <c r="F17" s="747"/>
      <c r="G17" s="747"/>
      <c r="H17" s="747"/>
      <c r="I17" s="747"/>
      <c r="J17" s="747">
        <v>1</v>
      </c>
      <c r="K17" s="747"/>
      <c r="L17" s="748">
        <f t="shared" si="0"/>
        <v>3</v>
      </c>
    </row>
    <row r="18" spans="1:12" s="249" customFormat="1" ht="12.75" customHeight="1">
      <c r="A18" s="447" t="s">
        <v>3209</v>
      </c>
      <c r="B18" s="447" t="s">
        <v>969</v>
      </c>
      <c r="C18" s="747">
        <v>1</v>
      </c>
      <c r="D18" s="747">
        <v>1</v>
      </c>
      <c r="E18" s="747"/>
      <c r="F18" s="747"/>
      <c r="G18" s="747"/>
      <c r="H18" s="747"/>
      <c r="I18" s="747"/>
      <c r="J18" s="747">
        <v>1</v>
      </c>
      <c r="K18" s="747"/>
      <c r="L18" s="748">
        <f t="shared" si="0"/>
        <v>3</v>
      </c>
    </row>
    <row r="19" spans="1:12" s="249" customFormat="1" ht="12.75" customHeight="1">
      <c r="A19" s="447" t="s">
        <v>3209</v>
      </c>
      <c r="B19" s="447" t="s">
        <v>1051</v>
      </c>
      <c r="C19" s="747">
        <v>1</v>
      </c>
      <c r="D19" s="747">
        <v>1</v>
      </c>
      <c r="E19" s="747"/>
      <c r="F19" s="747"/>
      <c r="G19" s="747"/>
      <c r="H19" s="747"/>
      <c r="I19" s="747"/>
      <c r="J19" s="747">
        <v>1</v>
      </c>
      <c r="K19" s="747"/>
      <c r="L19" s="748">
        <f t="shared" si="0"/>
        <v>3</v>
      </c>
    </row>
    <row r="20" spans="1:12" s="249" customFormat="1" ht="12.75" customHeight="1">
      <c r="A20" s="447" t="s">
        <v>3209</v>
      </c>
      <c r="B20" s="447" t="s">
        <v>1052</v>
      </c>
      <c r="C20" s="747">
        <v>1</v>
      </c>
      <c r="D20" s="747">
        <v>1</v>
      </c>
      <c r="E20" s="747"/>
      <c r="F20" s="747"/>
      <c r="G20" s="747"/>
      <c r="H20" s="747"/>
      <c r="I20" s="747"/>
      <c r="J20" s="747">
        <v>1</v>
      </c>
      <c r="K20" s="747"/>
      <c r="L20" s="748">
        <f t="shared" si="0"/>
        <v>3</v>
      </c>
    </row>
    <row r="21" spans="1:12" s="249" customFormat="1" ht="12.75" customHeight="1">
      <c r="A21" s="447" t="s">
        <v>3209</v>
      </c>
      <c r="B21" s="447" t="s">
        <v>3543</v>
      </c>
      <c r="C21" s="747"/>
      <c r="D21" s="747">
        <v>1</v>
      </c>
      <c r="E21" s="747"/>
      <c r="F21" s="747"/>
      <c r="G21" s="747"/>
      <c r="H21" s="747"/>
      <c r="I21" s="747"/>
      <c r="J21" s="747">
        <v>1</v>
      </c>
      <c r="K21" s="747"/>
      <c r="L21" s="748">
        <f t="shared" si="0"/>
        <v>2</v>
      </c>
    </row>
    <row r="22" spans="1:12" s="249" customFormat="1" ht="12.75" customHeight="1">
      <c r="A22" s="447" t="s">
        <v>3209</v>
      </c>
      <c r="B22" s="447" t="s">
        <v>731</v>
      </c>
      <c r="C22" s="747">
        <v>1</v>
      </c>
      <c r="D22" s="747">
        <v>1</v>
      </c>
      <c r="E22" s="747"/>
      <c r="F22" s="747"/>
      <c r="G22" s="747"/>
      <c r="H22" s="747"/>
      <c r="I22" s="747"/>
      <c r="J22" s="747"/>
      <c r="K22" s="747"/>
      <c r="L22" s="748">
        <f t="shared" si="0"/>
        <v>2</v>
      </c>
    </row>
    <row r="23" spans="1:12" s="249" customFormat="1" ht="12.75" customHeight="1">
      <c r="A23" s="447" t="s">
        <v>3209</v>
      </c>
      <c r="B23" s="447" t="s">
        <v>1983</v>
      </c>
      <c r="C23" s="747">
        <v>1</v>
      </c>
      <c r="D23" s="747">
        <v>1</v>
      </c>
      <c r="E23" s="747"/>
      <c r="F23" s="747"/>
      <c r="G23" s="747"/>
      <c r="H23" s="747"/>
      <c r="I23" s="747"/>
      <c r="J23" s="747"/>
      <c r="K23" s="747"/>
      <c r="L23" s="748">
        <f t="shared" si="0"/>
        <v>2</v>
      </c>
    </row>
    <row r="24" spans="1:12" s="249" customFormat="1" ht="12.75" customHeight="1">
      <c r="A24" s="447" t="s">
        <v>3209</v>
      </c>
      <c r="B24" s="447" t="s">
        <v>1053</v>
      </c>
      <c r="C24" s="747">
        <v>1</v>
      </c>
      <c r="D24" s="747">
        <v>1</v>
      </c>
      <c r="E24" s="747"/>
      <c r="F24" s="747"/>
      <c r="G24" s="747"/>
      <c r="H24" s="747"/>
      <c r="I24" s="747"/>
      <c r="J24" s="747">
        <v>1</v>
      </c>
      <c r="K24" s="747"/>
      <c r="L24" s="748">
        <f t="shared" si="0"/>
        <v>3</v>
      </c>
    </row>
    <row r="25" spans="1:12" s="249" customFormat="1" ht="12.75" customHeight="1">
      <c r="A25" s="447" t="s">
        <v>3209</v>
      </c>
      <c r="B25" s="447" t="s">
        <v>2313</v>
      </c>
      <c r="C25" s="750">
        <v>1</v>
      </c>
      <c r="D25" s="750">
        <v>1</v>
      </c>
      <c r="E25" s="750"/>
      <c r="F25" s="750"/>
      <c r="G25" s="750"/>
      <c r="H25" s="750"/>
      <c r="I25" s="750"/>
      <c r="J25" s="750">
        <v>1</v>
      </c>
      <c r="K25" s="750"/>
      <c r="L25" s="748">
        <f t="shared" si="0"/>
        <v>3</v>
      </c>
    </row>
    <row r="26" spans="1:12" s="249" customFormat="1" ht="12.75" customHeight="1">
      <c r="A26" s="447" t="s">
        <v>110</v>
      </c>
      <c r="B26" s="447" t="s">
        <v>2447</v>
      </c>
      <c r="C26" s="747"/>
      <c r="D26" s="747">
        <v>1</v>
      </c>
      <c r="E26" s="747"/>
      <c r="F26" s="747"/>
      <c r="G26" s="747"/>
      <c r="H26" s="747">
        <v>1</v>
      </c>
      <c r="I26" s="747"/>
      <c r="J26" s="747">
        <v>1</v>
      </c>
      <c r="K26" s="747"/>
      <c r="L26" s="748">
        <f t="shared" si="0"/>
        <v>3</v>
      </c>
    </row>
    <row r="27" spans="1:12" s="249" customFormat="1" ht="12.75" customHeight="1">
      <c r="A27" s="447" t="s">
        <v>3238</v>
      </c>
      <c r="B27" s="447" t="s">
        <v>675</v>
      </c>
      <c r="C27" s="747">
        <v>1</v>
      </c>
      <c r="D27" s="747">
        <v>1</v>
      </c>
      <c r="E27" s="747">
        <v>1</v>
      </c>
      <c r="F27" s="747">
        <v>1</v>
      </c>
      <c r="G27" s="747">
        <v>1</v>
      </c>
      <c r="H27" s="747">
        <v>1</v>
      </c>
      <c r="I27" s="747">
        <v>1</v>
      </c>
      <c r="J27" s="747">
        <v>1</v>
      </c>
      <c r="K27" s="747">
        <v>1</v>
      </c>
      <c r="L27" s="748">
        <f t="shared" si="0"/>
        <v>9</v>
      </c>
    </row>
    <row r="28" spans="1:12" s="249" customFormat="1" ht="12.75" customHeight="1">
      <c r="A28" s="447" t="s">
        <v>50</v>
      </c>
      <c r="B28" s="447" t="s">
        <v>507</v>
      </c>
      <c r="C28" s="747">
        <v>1</v>
      </c>
      <c r="D28" s="747"/>
      <c r="E28" s="747"/>
      <c r="F28" s="747"/>
      <c r="G28" s="747"/>
      <c r="H28" s="747"/>
      <c r="I28" s="747"/>
      <c r="J28" s="747">
        <v>1</v>
      </c>
      <c r="K28" s="747">
        <v>1</v>
      </c>
      <c r="L28" s="748">
        <f t="shared" si="0"/>
        <v>3</v>
      </c>
    </row>
    <row r="29" spans="1:12" s="249" customFormat="1" ht="12.75" customHeight="1">
      <c r="A29" s="447" t="s">
        <v>50</v>
      </c>
      <c r="B29" s="447" t="s">
        <v>436</v>
      </c>
      <c r="C29" s="747">
        <v>1</v>
      </c>
      <c r="D29" s="747"/>
      <c r="E29" s="747"/>
      <c r="F29" s="747"/>
      <c r="G29" s="747"/>
      <c r="H29" s="747"/>
      <c r="I29" s="747"/>
      <c r="J29" s="747"/>
      <c r="K29" s="747">
        <v>1</v>
      </c>
      <c r="L29" s="748">
        <f t="shared" si="0"/>
        <v>2</v>
      </c>
    </row>
    <row r="30" spans="1:12" s="249" customFormat="1" ht="12.75" customHeight="1">
      <c r="A30" s="447" t="s">
        <v>3332</v>
      </c>
      <c r="B30" s="447" t="s">
        <v>360</v>
      </c>
      <c r="C30" s="747">
        <v>1</v>
      </c>
      <c r="D30" s="747">
        <v>1</v>
      </c>
      <c r="E30" s="747"/>
      <c r="F30" s="747"/>
      <c r="G30" s="747">
        <v>1</v>
      </c>
      <c r="H30" s="747">
        <v>1</v>
      </c>
      <c r="I30" s="747">
        <v>1</v>
      </c>
      <c r="J30" s="747"/>
      <c r="K30" s="747">
        <v>1</v>
      </c>
      <c r="L30" s="748">
        <f t="shared" si="0"/>
        <v>6</v>
      </c>
    </row>
    <row r="31" spans="1:12" s="249" customFormat="1" ht="12.75" customHeight="1">
      <c r="A31" s="447" t="s">
        <v>3332</v>
      </c>
      <c r="B31" s="447" t="s">
        <v>358</v>
      </c>
      <c r="C31" s="747">
        <v>1</v>
      </c>
      <c r="D31" s="747"/>
      <c r="E31" s="747"/>
      <c r="F31" s="747"/>
      <c r="G31" s="747"/>
      <c r="H31" s="747">
        <v>1</v>
      </c>
      <c r="I31" s="747"/>
      <c r="J31" s="747">
        <v>1</v>
      </c>
      <c r="K31" s="747">
        <v>1</v>
      </c>
      <c r="L31" s="748">
        <f t="shared" si="0"/>
        <v>4</v>
      </c>
    </row>
    <row r="32" spans="1:12" s="249" customFormat="1" ht="12.75" customHeight="1">
      <c r="A32" s="447" t="s">
        <v>3332</v>
      </c>
      <c r="B32" s="447" t="s">
        <v>83</v>
      </c>
      <c r="C32" s="747">
        <v>1</v>
      </c>
      <c r="D32" s="747">
        <v>1</v>
      </c>
      <c r="E32" s="747">
        <v>1</v>
      </c>
      <c r="F32" s="747"/>
      <c r="G32" s="747">
        <v>1</v>
      </c>
      <c r="H32" s="747">
        <v>1</v>
      </c>
      <c r="I32" s="747">
        <v>1</v>
      </c>
      <c r="J32" s="747">
        <v>1</v>
      </c>
      <c r="K32" s="747">
        <v>1</v>
      </c>
      <c r="L32" s="748">
        <f t="shared" si="0"/>
        <v>8</v>
      </c>
    </row>
    <row r="33" spans="1:12" s="249" customFormat="1" ht="12.75" customHeight="1">
      <c r="A33" s="447" t="s">
        <v>3332</v>
      </c>
      <c r="B33" s="447" t="s">
        <v>2129</v>
      </c>
      <c r="C33" s="747">
        <v>1</v>
      </c>
      <c r="D33" s="747">
        <v>1</v>
      </c>
      <c r="E33" s="747"/>
      <c r="F33" s="747"/>
      <c r="G33" s="747">
        <v>1</v>
      </c>
      <c r="H33" s="747"/>
      <c r="I33" s="747"/>
      <c r="J33" s="747"/>
      <c r="K33" s="747"/>
      <c r="L33" s="748">
        <f t="shared" si="0"/>
        <v>3</v>
      </c>
    </row>
    <row r="34" spans="1:12" s="249" customFormat="1" ht="12.75" customHeight="1">
      <c r="A34" s="447" t="s">
        <v>3332</v>
      </c>
      <c r="B34" s="447" t="s">
        <v>375</v>
      </c>
      <c r="C34" s="747"/>
      <c r="D34" s="747"/>
      <c r="E34" s="747"/>
      <c r="F34" s="747"/>
      <c r="G34" s="747">
        <v>1</v>
      </c>
      <c r="H34" s="747"/>
      <c r="I34" s="747"/>
      <c r="J34" s="747">
        <v>1</v>
      </c>
      <c r="K34" s="747"/>
      <c r="L34" s="748">
        <f t="shared" si="0"/>
        <v>2</v>
      </c>
    </row>
    <row r="35" spans="1:12" s="249" customFormat="1" ht="12.75" customHeight="1">
      <c r="A35" s="447" t="s">
        <v>3332</v>
      </c>
      <c r="B35" s="447" t="s">
        <v>3579</v>
      </c>
      <c r="C35" s="747"/>
      <c r="D35" s="747"/>
      <c r="E35" s="747"/>
      <c r="F35" s="747"/>
      <c r="G35" s="747">
        <v>1</v>
      </c>
      <c r="H35" s="747">
        <v>1</v>
      </c>
      <c r="I35" s="747">
        <v>1</v>
      </c>
      <c r="J35" s="747">
        <v>1</v>
      </c>
      <c r="K35" s="747"/>
      <c r="L35" s="748">
        <f t="shared" si="0"/>
        <v>4</v>
      </c>
    </row>
    <row r="36" spans="1:12" s="249" customFormat="1" ht="12.75" customHeight="1">
      <c r="A36" s="447" t="s">
        <v>3332</v>
      </c>
      <c r="B36" s="447" t="s">
        <v>373</v>
      </c>
      <c r="C36" s="747"/>
      <c r="D36" s="747"/>
      <c r="E36" s="747"/>
      <c r="F36" s="747"/>
      <c r="G36" s="747">
        <v>1</v>
      </c>
      <c r="H36" s="747">
        <v>1</v>
      </c>
      <c r="I36" s="747"/>
      <c r="J36" s="747">
        <v>1</v>
      </c>
      <c r="K36" s="747"/>
      <c r="L36" s="748">
        <f t="shared" si="0"/>
        <v>3</v>
      </c>
    </row>
    <row r="37" spans="1:12" s="249" customFormat="1" ht="12.75" customHeight="1">
      <c r="A37" s="447" t="s">
        <v>3332</v>
      </c>
      <c r="B37" s="447" t="s">
        <v>84</v>
      </c>
      <c r="C37" s="747">
        <v>1</v>
      </c>
      <c r="D37" s="747">
        <v>1</v>
      </c>
      <c r="E37" s="747">
        <v>1</v>
      </c>
      <c r="F37" s="747">
        <v>1</v>
      </c>
      <c r="G37" s="747">
        <v>1</v>
      </c>
      <c r="H37" s="747">
        <v>1</v>
      </c>
      <c r="I37" s="747">
        <v>1</v>
      </c>
      <c r="J37" s="747">
        <v>1</v>
      </c>
      <c r="K37" s="747">
        <v>1</v>
      </c>
      <c r="L37" s="748">
        <f t="shared" si="0"/>
        <v>9</v>
      </c>
    </row>
    <row r="38" spans="1:12" s="249" customFormat="1" ht="12.75" customHeight="1">
      <c r="A38" s="447" t="s">
        <v>3332</v>
      </c>
      <c r="B38" s="447" t="s">
        <v>377</v>
      </c>
      <c r="C38" s="747">
        <v>1</v>
      </c>
      <c r="D38" s="747">
        <v>1</v>
      </c>
      <c r="E38" s="747">
        <v>1</v>
      </c>
      <c r="F38" s="747">
        <v>1</v>
      </c>
      <c r="G38" s="747">
        <v>1</v>
      </c>
      <c r="H38" s="747">
        <v>1</v>
      </c>
      <c r="I38" s="747">
        <v>1</v>
      </c>
      <c r="J38" s="747">
        <v>1</v>
      </c>
      <c r="K38" s="747">
        <v>1</v>
      </c>
      <c r="L38" s="748">
        <f t="shared" si="0"/>
        <v>9</v>
      </c>
    </row>
    <row r="39" spans="1:12" s="249" customFormat="1" ht="12.75" customHeight="1">
      <c r="A39" s="447" t="s">
        <v>3332</v>
      </c>
      <c r="B39" s="447" t="s">
        <v>3580</v>
      </c>
      <c r="C39" s="747">
        <v>1</v>
      </c>
      <c r="D39" s="747">
        <v>1</v>
      </c>
      <c r="E39" s="747"/>
      <c r="F39" s="747"/>
      <c r="G39" s="747">
        <v>1</v>
      </c>
      <c r="H39" s="747">
        <v>1</v>
      </c>
      <c r="I39" s="747">
        <v>1</v>
      </c>
      <c r="J39" s="747"/>
      <c r="K39" s="747">
        <v>1</v>
      </c>
      <c r="L39" s="748">
        <f t="shared" si="0"/>
        <v>6</v>
      </c>
    </row>
    <row r="40" spans="1:12" s="249" customFormat="1" ht="12.75" customHeight="1">
      <c r="A40" s="447" t="s">
        <v>3332</v>
      </c>
      <c r="B40" s="447" t="s">
        <v>85</v>
      </c>
      <c r="C40" s="747">
        <v>1</v>
      </c>
      <c r="D40" s="747">
        <v>1</v>
      </c>
      <c r="E40" s="747">
        <v>1</v>
      </c>
      <c r="F40" s="747"/>
      <c r="G40" s="747">
        <v>1</v>
      </c>
      <c r="H40" s="747">
        <v>1</v>
      </c>
      <c r="I40" s="747"/>
      <c r="J40" s="747">
        <v>1</v>
      </c>
      <c r="K40" s="747"/>
      <c r="L40" s="748">
        <f t="shared" si="0"/>
        <v>6</v>
      </c>
    </row>
    <row r="41" spans="1:12" s="249" customFormat="1" ht="12.75" customHeight="1">
      <c r="A41" s="447" t="s">
        <v>3332</v>
      </c>
      <c r="B41" s="447" t="s">
        <v>371</v>
      </c>
      <c r="C41" s="747"/>
      <c r="D41" s="747"/>
      <c r="E41" s="747"/>
      <c r="F41" s="747"/>
      <c r="G41" s="747">
        <v>1</v>
      </c>
      <c r="H41" s="747">
        <v>1</v>
      </c>
      <c r="I41" s="747"/>
      <c r="J41" s="747">
        <v>1</v>
      </c>
      <c r="K41" s="747"/>
      <c r="L41" s="748">
        <f t="shared" si="0"/>
        <v>3</v>
      </c>
    </row>
    <row r="42" spans="1:12" s="249" customFormat="1" ht="12.75" customHeight="1">
      <c r="A42" s="447" t="s">
        <v>3332</v>
      </c>
      <c r="B42" s="447" t="s">
        <v>1929</v>
      </c>
      <c r="C42" s="747">
        <v>1</v>
      </c>
      <c r="D42" s="747">
        <v>1</v>
      </c>
      <c r="E42" s="747"/>
      <c r="F42" s="747">
        <v>1</v>
      </c>
      <c r="G42" s="747">
        <v>1</v>
      </c>
      <c r="H42" s="747">
        <v>1</v>
      </c>
      <c r="I42" s="747">
        <v>1</v>
      </c>
      <c r="J42" s="747">
        <v>1</v>
      </c>
      <c r="K42" s="747">
        <v>1</v>
      </c>
      <c r="L42" s="748">
        <f t="shared" si="0"/>
        <v>8</v>
      </c>
    </row>
    <row r="43" spans="1:12" s="249" customFormat="1" ht="12.75" customHeight="1">
      <c r="A43" s="447" t="s">
        <v>3332</v>
      </c>
      <c r="B43" s="447" t="s">
        <v>2645</v>
      </c>
      <c r="C43" s="747">
        <v>1</v>
      </c>
      <c r="D43" s="747"/>
      <c r="E43" s="747"/>
      <c r="F43" s="747">
        <v>1</v>
      </c>
      <c r="G43" s="747">
        <v>1</v>
      </c>
      <c r="H43" s="747">
        <v>1</v>
      </c>
      <c r="I43" s="747">
        <v>1</v>
      </c>
      <c r="J43" s="747"/>
      <c r="K43" s="747">
        <v>1</v>
      </c>
      <c r="L43" s="748">
        <f t="shared" si="0"/>
        <v>6</v>
      </c>
    </row>
    <row r="44" spans="1:12" s="249" customFormat="1" ht="12.75" customHeight="1">
      <c r="A44" s="447" t="s">
        <v>3332</v>
      </c>
      <c r="B44" s="447" t="s">
        <v>3581</v>
      </c>
      <c r="C44" s="747"/>
      <c r="D44" s="747"/>
      <c r="E44" s="747"/>
      <c r="F44" s="747"/>
      <c r="G44" s="747">
        <v>1</v>
      </c>
      <c r="H44" s="747">
        <v>1</v>
      </c>
      <c r="I44" s="747"/>
      <c r="J44" s="747">
        <v>1</v>
      </c>
      <c r="K44" s="747"/>
      <c r="L44" s="748">
        <f t="shared" si="0"/>
        <v>3</v>
      </c>
    </row>
    <row r="45" spans="1:12" s="249" customFormat="1" ht="12.75" customHeight="1">
      <c r="A45" s="447" t="s">
        <v>3332</v>
      </c>
      <c r="B45" s="447" t="s">
        <v>3582</v>
      </c>
      <c r="C45" s="747"/>
      <c r="D45" s="747"/>
      <c r="E45" s="747"/>
      <c r="F45" s="747"/>
      <c r="G45" s="747">
        <v>1</v>
      </c>
      <c r="H45" s="747">
        <v>1</v>
      </c>
      <c r="I45" s="747">
        <v>1</v>
      </c>
      <c r="J45" s="747">
        <v>1</v>
      </c>
      <c r="K45" s="747"/>
      <c r="L45" s="748">
        <f t="shared" si="0"/>
        <v>4</v>
      </c>
    </row>
    <row r="46" spans="1:12" s="249" customFormat="1" ht="12.75" customHeight="1">
      <c r="A46" s="447" t="s">
        <v>3332</v>
      </c>
      <c r="B46" s="447" t="s">
        <v>87</v>
      </c>
      <c r="C46" s="747">
        <v>1</v>
      </c>
      <c r="D46" s="747">
        <v>1</v>
      </c>
      <c r="E46" s="747">
        <v>1</v>
      </c>
      <c r="F46" s="747">
        <v>1</v>
      </c>
      <c r="G46" s="747">
        <v>1</v>
      </c>
      <c r="H46" s="747">
        <v>1</v>
      </c>
      <c r="I46" s="747">
        <v>1</v>
      </c>
      <c r="J46" s="747">
        <v>1</v>
      </c>
      <c r="K46" s="747">
        <v>1</v>
      </c>
      <c r="L46" s="748">
        <f t="shared" si="0"/>
        <v>9</v>
      </c>
    </row>
    <row r="47" spans="1:12" s="78" customFormat="1" ht="12.75" customHeight="1">
      <c r="A47" s="447" t="s">
        <v>3332</v>
      </c>
      <c r="B47" s="447" t="s">
        <v>384</v>
      </c>
      <c r="C47" s="747">
        <v>1</v>
      </c>
      <c r="D47" s="747">
        <v>1</v>
      </c>
      <c r="E47" s="747">
        <v>1</v>
      </c>
      <c r="F47" s="747">
        <v>1</v>
      </c>
      <c r="G47" s="747">
        <v>1</v>
      </c>
      <c r="H47" s="747">
        <v>1</v>
      </c>
      <c r="I47" s="747">
        <v>1</v>
      </c>
      <c r="J47" s="747">
        <v>1</v>
      </c>
      <c r="K47" s="747">
        <v>1</v>
      </c>
      <c r="L47" s="748">
        <f t="shared" si="0"/>
        <v>9</v>
      </c>
    </row>
    <row r="48" spans="1:12" s="249" customFormat="1" ht="12.75" customHeight="1" thickBot="1">
      <c r="A48" s="447" t="s">
        <v>3332</v>
      </c>
      <c r="B48" s="447" t="s">
        <v>383</v>
      </c>
      <c r="C48" s="747">
        <v>1</v>
      </c>
      <c r="D48" s="747">
        <v>1</v>
      </c>
      <c r="E48" s="747">
        <v>1</v>
      </c>
      <c r="F48" s="747">
        <v>1</v>
      </c>
      <c r="G48" s="747">
        <v>1</v>
      </c>
      <c r="H48" s="747">
        <v>1</v>
      </c>
      <c r="I48" s="747">
        <v>1</v>
      </c>
      <c r="J48" s="747">
        <v>1</v>
      </c>
      <c r="K48" s="747">
        <v>1</v>
      </c>
      <c r="L48" s="748">
        <f>SUM(C48:K48)</f>
        <v>9</v>
      </c>
    </row>
    <row r="49" spans="1:12" s="249" customFormat="1" ht="12.75" customHeight="1" thickTop="1" thickBot="1">
      <c r="A49" s="938"/>
      <c r="B49" s="944" t="s">
        <v>2796</v>
      </c>
      <c r="C49" s="942">
        <v>34</v>
      </c>
      <c r="D49" s="942">
        <v>32</v>
      </c>
      <c r="E49" s="942">
        <v>8</v>
      </c>
      <c r="F49" s="942">
        <v>8</v>
      </c>
      <c r="G49" s="942">
        <v>19</v>
      </c>
      <c r="H49" s="942">
        <v>20</v>
      </c>
      <c r="I49" s="942">
        <v>13</v>
      </c>
      <c r="J49" s="942">
        <v>34</v>
      </c>
      <c r="K49" s="942">
        <v>16</v>
      </c>
      <c r="L49" s="943">
        <v>184</v>
      </c>
    </row>
    <row r="50" spans="1:12" ht="13.5" thickTop="1">
      <c r="A50" s="447" t="s">
        <v>3680</v>
      </c>
      <c r="B50" s="149"/>
      <c r="C50" s="126"/>
      <c r="D50" s="126"/>
      <c r="E50" s="126"/>
      <c r="F50" s="126"/>
      <c r="G50" s="126"/>
      <c r="H50" s="126"/>
      <c r="I50" s="126"/>
      <c r="J50" s="126"/>
      <c r="K50" s="126"/>
      <c r="L50" s="939"/>
    </row>
    <row r="51" spans="1:12" s="78" customFormat="1" ht="12.75" customHeight="1">
      <c r="A51" s="126"/>
      <c r="B51"/>
      <c r="C51"/>
      <c r="D51"/>
      <c r="E51"/>
      <c r="F51"/>
      <c r="G51"/>
      <c r="H51"/>
      <c r="I51"/>
      <c r="J51"/>
      <c r="K51"/>
      <c r="L51"/>
    </row>
  </sheetData>
  <autoFilter ref="A5:L49">
    <sortState ref="A6:L50">
      <sortCondition ref="A5:A49"/>
    </sortState>
  </autoFilter>
  <sortState ref="B18:L68">
    <sortCondition ref="B18:B68"/>
  </sortState>
  <conditionalFormatting sqref="B11:B12">
    <cfRule type="duplicateValues" dxfId="267" priority="496"/>
  </conditionalFormatting>
  <conditionalFormatting sqref="L6:L47 L50">
    <cfRule type="cellIs" dxfId="266" priority="6" operator="equal">
      <formula>1</formula>
    </cfRule>
  </conditionalFormatting>
  <conditionalFormatting sqref="L49">
    <cfRule type="cellIs" dxfId="265" priority="3" operator="equal">
      <formula>1</formula>
    </cfRule>
  </conditionalFormatting>
  <conditionalFormatting sqref="C6:K47 C50:K50">
    <cfRule type="cellIs" dxfId="264" priority="4" operator="equal">
      <formula>1</formula>
    </cfRule>
  </conditionalFormatting>
  <conditionalFormatting sqref="C48:K48">
    <cfRule type="cellIs" dxfId="263" priority="1" operator="equal">
      <formula>1</formula>
    </cfRule>
  </conditionalFormatting>
  <conditionalFormatting sqref="L48">
    <cfRule type="cellIs" dxfId="262" priority="2" operator="equal">
      <formula>1</formula>
    </cfRule>
  </conditionalFormatting>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5"/>
  </sheetPr>
  <dimension ref="A1:CO547"/>
  <sheetViews>
    <sheetView zoomScaleNormal="100" workbookViewId="0">
      <selection sqref="A1:F1"/>
    </sheetView>
  </sheetViews>
  <sheetFormatPr defaultRowHeight="12.75"/>
  <cols>
    <col min="1" max="1" width="130" customWidth="1"/>
    <col min="2" max="14" width="8.42578125" hidden="1" customWidth="1"/>
    <col min="15" max="29" width="8.7109375" hidden="1" customWidth="1"/>
    <col min="30" max="33" width="9.7109375" hidden="1" customWidth="1"/>
    <col min="34" max="40" width="9.7109375" customWidth="1"/>
    <col min="41" max="41" width="9.7109375" bestFit="1" customWidth="1"/>
    <col min="42" max="42" width="10.5703125" style="75" customWidth="1"/>
    <col min="43" max="43" width="10.5703125" style="126" customWidth="1"/>
    <col min="44" max="44" width="11" style="126" customWidth="1"/>
    <col min="45" max="45" width="12.140625" customWidth="1"/>
    <col min="46" max="46" width="8.140625" style="126" bestFit="1" customWidth="1"/>
    <col min="47" max="47" width="79.42578125" style="249" customWidth="1"/>
  </cols>
  <sheetData>
    <row r="1" spans="1:55" s="103" customFormat="1" ht="51" customHeight="1">
      <c r="A1" s="989" t="s">
        <v>3185</v>
      </c>
      <c r="B1" s="990"/>
      <c r="C1" s="990"/>
      <c r="D1" s="990"/>
      <c r="E1" s="990"/>
      <c r="F1" s="990"/>
      <c r="G1" s="648"/>
      <c r="H1" s="648"/>
      <c r="I1" s="648"/>
      <c r="J1" s="648"/>
      <c r="K1" s="648"/>
      <c r="L1" s="648"/>
      <c r="M1" s="648"/>
      <c r="N1" s="648"/>
      <c r="O1" s="648"/>
      <c r="P1" s="648"/>
      <c r="Q1" s="648"/>
      <c r="R1" s="648"/>
      <c r="S1" s="648"/>
      <c r="T1" s="648"/>
      <c r="U1" s="648"/>
      <c r="V1" s="648"/>
      <c r="W1" s="648"/>
      <c r="X1" s="648"/>
      <c r="Y1" s="648"/>
      <c r="Z1" s="648"/>
      <c r="AA1" s="648"/>
      <c r="AB1" s="648"/>
      <c r="AC1" s="648"/>
      <c r="AD1" s="648"/>
      <c r="AE1" s="648"/>
      <c r="AF1" s="648"/>
      <c r="AG1" s="648"/>
      <c r="AH1" s="648"/>
      <c r="AI1" s="648"/>
      <c r="AJ1" s="648"/>
      <c r="AK1" s="648"/>
      <c r="AL1" s="648"/>
      <c r="AM1" s="648"/>
      <c r="AN1" s="648"/>
      <c r="AO1" s="649"/>
      <c r="AP1" s="649"/>
      <c r="AQ1" s="649"/>
      <c r="AR1" s="649"/>
      <c r="AS1" s="649"/>
      <c r="AT1" s="649"/>
      <c r="AU1" s="649"/>
    </row>
    <row r="2" spans="1:55" ht="12" customHeight="1">
      <c r="A2" s="985"/>
      <c r="B2" s="985"/>
      <c r="C2" s="985"/>
      <c r="D2" s="985"/>
      <c r="E2" s="985"/>
      <c r="F2" s="985"/>
      <c r="G2" s="985"/>
      <c r="H2" s="985"/>
      <c r="I2" s="985"/>
      <c r="J2" s="985"/>
      <c r="K2" s="985"/>
      <c r="L2" s="985"/>
      <c r="M2" s="985"/>
      <c r="N2" s="985"/>
      <c r="O2" s="985"/>
      <c r="P2" s="985"/>
      <c r="Q2" s="985"/>
      <c r="R2" s="985"/>
      <c r="S2" s="985"/>
      <c r="T2" s="985"/>
      <c r="U2" s="985"/>
      <c r="V2" s="985"/>
      <c r="W2" s="985"/>
      <c r="X2" s="985"/>
      <c r="Y2" s="985"/>
      <c r="Z2" s="985"/>
      <c r="AA2" s="985"/>
      <c r="AB2" s="985"/>
      <c r="AC2" s="985"/>
      <c r="AD2" s="985"/>
      <c r="AE2" s="985"/>
      <c r="AF2" s="985"/>
      <c r="AG2" s="985"/>
      <c r="AH2" s="985"/>
      <c r="AI2" s="985"/>
      <c r="AJ2" s="985"/>
      <c r="AK2" s="985"/>
      <c r="AL2" s="985"/>
      <c r="AM2" s="985"/>
      <c r="AN2" s="985"/>
      <c r="AO2" s="985"/>
      <c r="AP2" s="985"/>
      <c r="AQ2" s="985"/>
      <c r="AR2" s="985"/>
      <c r="AS2" s="985"/>
      <c r="AT2" s="985"/>
      <c r="AU2" s="985"/>
    </row>
    <row r="3" spans="1:55" s="75" customFormat="1" ht="15">
      <c r="A3" s="559" t="s">
        <v>3048</v>
      </c>
      <c r="B3" s="183"/>
      <c r="C3" s="183"/>
      <c r="D3" s="183"/>
      <c r="E3" s="183"/>
      <c r="F3" s="183"/>
      <c r="G3" s="183"/>
      <c r="H3" s="315"/>
      <c r="I3" s="183"/>
      <c r="J3" s="183"/>
      <c r="K3" s="183"/>
      <c r="L3" s="183"/>
      <c r="M3" s="184"/>
      <c r="N3" s="182"/>
      <c r="O3" s="182"/>
      <c r="P3" s="182"/>
      <c r="Q3" s="182"/>
      <c r="R3" s="182"/>
      <c r="S3" s="182"/>
      <c r="T3" s="182"/>
      <c r="U3" s="182"/>
      <c r="V3" s="182"/>
      <c r="W3" s="182"/>
      <c r="X3" s="182"/>
      <c r="Y3" s="182"/>
      <c r="Z3" s="182"/>
      <c r="AA3" s="182"/>
      <c r="AB3" s="178"/>
      <c r="AC3" s="182"/>
      <c r="AD3" s="182"/>
      <c r="AE3" s="182"/>
      <c r="AF3" s="182"/>
      <c r="AG3" s="182"/>
      <c r="AH3" s="182"/>
      <c r="AI3" s="182"/>
      <c r="AJ3" s="182"/>
      <c r="AK3" s="182"/>
      <c r="AL3" s="182"/>
      <c r="AM3" s="182"/>
      <c r="AN3" s="182"/>
      <c r="AO3" s="182"/>
      <c r="AP3" s="182"/>
      <c r="AQ3" s="182"/>
      <c r="AR3" s="182"/>
      <c r="AS3" s="182"/>
      <c r="AT3" s="182"/>
      <c r="AU3" s="182"/>
    </row>
    <row r="4" spans="1:55" s="75" customFormat="1">
      <c r="A4" s="451" t="str">
        <f>A14</f>
        <v>Table 1. Aust. Govt. investment in R&amp;D by sub-sector, 1978-79 to 2020-21 
($m current prices)</v>
      </c>
      <c r="B4" s="453"/>
      <c r="C4" s="453"/>
      <c r="D4" s="453"/>
      <c r="E4" s="453"/>
      <c r="F4" s="453"/>
      <c r="G4" s="453"/>
      <c r="H4" s="454"/>
      <c r="I4" s="453"/>
      <c r="J4" s="453"/>
      <c r="K4" s="453"/>
      <c r="L4" s="453"/>
      <c r="M4" s="455"/>
      <c r="N4" s="456"/>
      <c r="O4" s="456"/>
      <c r="P4" s="456"/>
      <c r="Q4" s="456"/>
      <c r="R4" s="456"/>
      <c r="S4" s="456"/>
      <c r="T4" s="456"/>
      <c r="U4" s="456"/>
      <c r="V4" s="456"/>
      <c r="W4" s="456"/>
      <c r="X4" s="456"/>
      <c r="Y4" s="456"/>
      <c r="Z4" s="456"/>
      <c r="AA4" s="456"/>
      <c r="AB4" s="457"/>
      <c r="AC4" s="456"/>
      <c r="AD4" s="456"/>
      <c r="AE4" s="456"/>
      <c r="AF4" s="456"/>
      <c r="AG4" s="456"/>
      <c r="AH4" s="24"/>
      <c r="AI4" s="24"/>
      <c r="AJ4" s="24"/>
      <c r="AK4" s="24"/>
      <c r="AL4" s="24"/>
      <c r="AM4" s="24"/>
      <c r="AN4" s="24"/>
      <c r="AO4" s="24"/>
      <c r="AP4" s="24"/>
      <c r="AQ4" s="24"/>
      <c r="AR4" s="24"/>
      <c r="AS4" s="24"/>
      <c r="AT4" s="24"/>
      <c r="AU4" s="24"/>
    </row>
    <row r="5" spans="1:55" s="126" customFormat="1">
      <c r="A5" s="451" t="s">
        <v>3024</v>
      </c>
      <c r="B5" s="453"/>
      <c r="C5" s="453"/>
      <c r="D5" s="453"/>
      <c r="E5" s="453"/>
      <c r="F5" s="453"/>
      <c r="G5" s="453"/>
      <c r="H5" s="454"/>
      <c r="I5" s="453"/>
      <c r="J5" s="453"/>
      <c r="K5" s="453"/>
      <c r="L5" s="453"/>
      <c r="M5" s="455"/>
      <c r="N5" s="456"/>
      <c r="O5" s="456"/>
      <c r="P5" s="456"/>
      <c r="Q5" s="456"/>
      <c r="R5" s="456"/>
      <c r="S5" s="456"/>
      <c r="T5" s="456"/>
      <c r="U5" s="456"/>
      <c r="V5" s="456"/>
      <c r="W5" s="456"/>
      <c r="X5" s="456"/>
      <c r="Y5" s="456"/>
      <c r="Z5" s="456"/>
      <c r="AA5" s="456"/>
      <c r="AB5" s="457"/>
      <c r="AC5" s="456"/>
      <c r="AD5" s="456"/>
      <c r="AE5" s="456"/>
      <c r="AF5" s="456"/>
      <c r="AG5" s="456"/>
      <c r="AH5" s="24"/>
      <c r="AI5" s="24"/>
      <c r="AJ5" s="24"/>
      <c r="AK5" s="24"/>
      <c r="AL5" s="24"/>
      <c r="AM5" s="24"/>
      <c r="AN5" s="24"/>
      <c r="AO5" s="24"/>
      <c r="AP5" s="24"/>
      <c r="AQ5" s="24"/>
      <c r="AR5" s="24"/>
      <c r="AS5" s="24"/>
      <c r="AT5" s="24"/>
      <c r="AU5" s="24"/>
    </row>
    <row r="6" spans="1:55" s="75" customFormat="1">
      <c r="A6" s="451" t="str">
        <f>A54</f>
        <v>Table 3. Aust. Govt. investment in R&amp;D by sector, 1978-79 to 2020-21  
($m current prices)</v>
      </c>
      <c r="B6" s="453"/>
      <c r="C6" s="453"/>
      <c r="D6" s="453"/>
      <c r="E6" s="453"/>
      <c r="F6" s="453"/>
      <c r="G6" s="453"/>
      <c r="H6" s="454"/>
      <c r="I6" s="453"/>
      <c r="J6" s="453"/>
      <c r="K6" s="453"/>
      <c r="L6" s="453"/>
      <c r="M6" s="455"/>
      <c r="N6" s="456"/>
      <c r="O6" s="456"/>
      <c r="P6" s="456"/>
      <c r="Q6" s="456"/>
      <c r="R6" s="456"/>
      <c r="S6" s="456"/>
      <c r="T6" s="456"/>
      <c r="U6" s="456"/>
      <c r="V6" s="456"/>
      <c r="W6" s="456"/>
      <c r="X6" s="456"/>
      <c r="Y6" s="456"/>
      <c r="Z6" s="456"/>
      <c r="AA6" s="456"/>
      <c r="AB6" s="457"/>
      <c r="AC6" s="456"/>
      <c r="AD6" s="456"/>
      <c r="AE6" s="456"/>
      <c r="AF6" s="456"/>
      <c r="AG6" s="456"/>
      <c r="AH6" s="24"/>
      <c r="AI6" s="24"/>
      <c r="AJ6" s="24"/>
      <c r="AK6" s="24"/>
      <c r="AL6" s="24"/>
      <c r="AM6" s="24"/>
      <c r="AN6" s="24"/>
      <c r="AO6" s="24"/>
      <c r="AP6" s="24"/>
      <c r="AQ6" s="24"/>
      <c r="AR6" s="24"/>
      <c r="AS6" s="24"/>
      <c r="AT6" s="24"/>
      <c r="AU6" s="24"/>
    </row>
    <row r="7" spans="1:55" s="126" customFormat="1">
      <c r="A7" s="451" t="str">
        <f>A65</f>
        <v xml:space="preserve">Table 4. Aust. Govt. investment in R&amp;D by sector as a percentage of total investment, 1978-79 to 2020-21 </v>
      </c>
      <c r="B7" s="453"/>
      <c r="C7" s="453"/>
      <c r="D7" s="453"/>
      <c r="E7" s="453"/>
      <c r="F7" s="453"/>
      <c r="G7" s="453"/>
      <c r="H7" s="454"/>
      <c r="I7" s="453"/>
      <c r="J7" s="453"/>
      <c r="K7" s="453"/>
      <c r="L7" s="453"/>
      <c r="M7" s="455"/>
      <c r="N7" s="456"/>
      <c r="O7" s="456"/>
      <c r="P7" s="456"/>
      <c r="Q7" s="456"/>
      <c r="R7" s="456"/>
      <c r="S7" s="456"/>
      <c r="T7" s="456"/>
      <c r="U7" s="456"/>
      <c r="V7" s="456"/>
      <c r="W7" s="456"/>
      <c r="X7" s="456"/>
      <c r="Y7" s="456"/>
      <c r="Z7" s="456"/>
      <c r="AA7" s="456"/>
      <c r="AB7" s="457"/>
      <c r="AC7" s="456"/>
      <c r="AD7" s="456"/>
      <c r="AE7" s="456"/>
      <c r="AF7" s="456"/>
      <c r="AG7" s="456"/>
      <c r="AH7" s="24"/>
      <c r="AI7" s="24"/>
      <c r="AJ7" s="24"/>
      <c r="AK7" s="24"/>
      <c r="AL7" s="24"/>
      <c r="AM7" s="24"/>
      <c r="AN7" s="24"/>
      <c r="AO7" s="24"/>
      <c r="AP7" s="24"/>
      <c r="AQ7" s="24"/>
      <c r="AR7" s="24"/>
      <c r="AS7" s="24"/>
      <c r="AT7" s="24"/>
      <c r="AU7" s="24"/>
    </row>
    <row r="8" spans="1:55" s="75" customFormat="1">
      <c r="A8" s="451" t="str">
        <f>A76</f>
        <v>Table 5. Aust. Govt. investment in R&amp;D, 1978-79 to 2020-21 
($m inflation adjusted, 2019-20 dollars)</v>
      </c>
      <c r="B8" s="453"/>
      <c r="C8" s="453"/>
      <c r="D8" s="453"/>
      <c r="E8" s="453"/>
      <c r="F8" s="453"/>
      <c r="G8" s="453"/>
      <c r="H8" s="454"/>
      <c r="I8" s="453"/>
      <c r="J8" s="453"/>
      <c r="K8" s="453"/>
      <c r="L8" s="453"/>
      <c r="M8" s="455"/>
      <c r="N8" s="456"/>
      <c r="O8" s="456"/>
      <c r="P8" s="456"/>
      <c r="Q8" s="456"/>
      <c r="R8" s="456"/>
      <c r="S8" s="456"/>
      <c r="T8" s="456"/>
      <c r="U8" s="456"/>
      <c r="V8" s="456"/>
      <c r="W8" s="456"/>
      <c r="X8" s="456"/>
      <c r="Y8" s="456"/>
      <c r="Z8" s="456"/>
      <c r="AA8" s="456"/>
      <c r="AB8" s="457"/>
      <c r="AC8" s="456"/>
      <c r="AD8" s="456"/>
      <c r="AE8" s="456"/>
      <c r="AF8" s="456"/>
      <c r="AG8" s="456"/>
      <c r="AH8" s="24"/>
      <c r="AI8" s="24"/>
      <c r="AJ8" s="24"/>
      <c r="AK8" s="24"/>
      <c r="AL8" s="24"/>
      <c r="AM8" s="24"/>
      <c r="AN8" s="24"/>
      <c r="AO8" s="24"/>
      <c r="AP8" s="24"/>
      <c r="AQ8" s="24"/>
      <c r="AR8" s="24"/>
      <c r="AS8" s="24"/>
      <c r="AT8" s="24"/>
      <c r="AU8" s="24"/>
    </row>
    <row r="9" spans="1:55" s="75" customFormat="1">
      <c r="A9" s="451" t="str">
        <f>A86</f>
        <v xml:space="preserve">Table 6. Aust. Govt. investment in R&amp;D as a % of Gross Domestic Product (GDP), 1978-79 to 2020-21 </v>
      </c>
      <c r="B9" s="453"/>
      <c r="C9" s="453"/>
      <c r="D9" s="453"/>
      <c r="E9" s="453"/>
      <c r="F9" s="453"/>
      <c r="G9" s="453"/>
      <c r="H9" s="454"/>
      <c r="I9" s="453"/>
      <c r="J9" s="453"/>
      <c r="K9" s="453"/>
      <c r="L9" s="453"/>
      <c r="M9" s="455"/>
      <c r="N9" s="456"/>
      <c r="O9" s="456"/>
      <c r="P9" s="456"/>
      <c r="Q9" s="456"/>
      <c r="R9" s="456"/>
      <c r="S9" s="456"/>
      <c r="T9" s="456"/>
      <c r="U9" s="456"/>
      <c r="V9" s="456"/>
      <c r="W9" s="456"/>
      <c r="X9" s="456"/>
      <c r="Y9" s="456"/>
      <c r="Z9" s="456"/>
      <c r="AA9" s="456"/>
      <c r="AB9" s="457"/>
      <c r="AC9" s="456"/>
      <c r="AD9" s="456"/>
      <c r="AE9" s="456"/>
      <c r="AF9" s="456"/>
      <c r="AG9" s="456"/>
      <c r="AH9" s="24"/>
      <c r="AI9" s="24"/>
      <c r="AJ9" s="24"/>
      <c r="AK9" s="24"/>
      <c r="AL9" s="24"/>
      <c r="AM9" s="24"/>
      <c r="AN9" s="24"/>
      <c r="AO9" s="24"/>
      <c r="AP9" s="24"/>
      <c r="AQ9" s="24"/>
      <c r="AR9" s="24"/>
      <c r="AS9" s="24"/>
      <c r="AT9" s="24"/>
      <c r="AU9" s="24"/>
    </row>
    <row r="10" spans="1:55" s="75" customFormat="1">
      <c r="A10" s="451" t="str">
        <f>A94</f>
        <v xml:space="preserve">Table 7. Aust. Govt. investment in R&amp;D as a % of all Aust. Govt. payments, 1978-79 to 2020-21 </v>
      </c>
      <c r="B10" s="453"/>
      <c r="C10" s="453"/>
      <c r="D10" s="453"/>
      <c r="E10" s="453"/>
      <c r="F10" s="453"/>
      <c r="G10" s="453"/>
      <c r="H10" s="454"/>
      <c r="I10" s="453"/>
      <c r="J10" s="453"/>
      <c r="K10" s="453"/>
      <c r="L10" s="453"/>
      <c r="M10" s="455"/>
      <c r="N10" s="456"/>
      <c r="O10" s="456"/>
      <c r="P10" s="456"/>
      <c r="Q10" s="456"/>
      <c r="R10" s="456"/>
      <c r="S10" s="456"/>
      <c r="T10" s="456"/>
      <c r="U10" s="456"/>
      <c r="V10" s="456"/>
      <c r="W10" s="456"/>
      <c r="X10" s="456"/>
      <c r="Y10" s="456"/>
      <c r="Z10" s="456"/>
      <c r="AA10" s="456"/>
      <c r="AB10" s="457"/>
      <c r="AC10" s="456"/>
      <c r="AD10" s="456"/>
      <c r="AE10" s="456"/>
      <c r="AF10" s="456"/>
      <c r="AG10" s="456"/>
      <c r="AH10" s="24"/>
      <c r="AI10" s="24"/>
      <c r="AJ10" s="24"/>
      <c r="AK10" s="24"/>
      <c r="AL10" s="24"/>
      <c r="AM10" s="24"/>
      <c r="AN10" s="24"/>
      <c r="AO10" s="24"/>
      <c r="AP10" s="24"/>
      <c r="AQ10" s="24"/>
      <c r="AR10" s="24"/>
      <c r="AS10" s="24"/>
      <c r="AT10" s="24"/>
      <c r="AU10" s="24"/>
    </row>
    <row r="11" spans="1:55" s="75" customFormat="1">
      <c r="A11" s="451" t="str">
        <f>A100</f>
        <v>Table 8. Aust. Govt. investment in R&amp;D - Budget Estimates and current values, 1986-87 to 2020-21  ($m)</v>
      </c>
      <c r="B11" s="453"/>
      <c r="C11" s="453"/>
      <c r="D11" s="453"/>
      <c r="E11" s="453"/>
      <c r="F11" s="453"/>
      <c r="G11" s="453"/>
      <c r="H11" s="454"/>
      <c r="I11" s="453"/>
      <c r="J11" s="453"/>
      <c r="K11" s="453"/>
      <c r="L11" s="453"/>
      <c r="M11" s="455"/>
      <c r="N11" s="456"/>
      <c r="O11" s="456"/>
      <c r="P11" s="456"/>
      <c r="Q11" s="456"/>
      <c r="R11" s="456"/>
      <c r="S11" s="456"/>
      <c r="T11" s="456"/>
      <c r="U11" s="456"/>
      <c r="V11" s="456"/>
      <c r="W11" s="456"/>
      <c r="X11" s="456"/>
      <c r="Y11" s="456"/>
      <c r="Z11" s="456"/>
      <c r="AA11" s="456"/>
      <c r="AB11" s="457"/>
      <c r="AC11" s="456"/>
      <c r="AD11" s="456"/>
      <c r="AE11" s="456"/>
      <c r="AF11" s="456"/>
      <c r="AG11" s="456"/>
      <c r="AH11" s="24"/>
      <c r="AI11" s="24"/>
      <c r="AJ11" s="24"/>
      <c r="AK11" s="24"/>
      <c r="AL11" s="24"/>
      <c r="AM11" s="24"/>
      <c r="AN11" s="24"/>
      <c r="AO11" s="24"/>
      <c r="AP11" s="24"/>
      <c r="AQ11" s="24"/>
      <c r="AR11" s="24"/>
      <c r="AS11" s="24"/>
      <c r="AT11" s="24"/>
      <c r="AU11" s="24"/>
    </row>
    <row r="12" spans="1:55" s="75" customFormat="1">
      <c r="A12" s="451" t="str">
        <f>A110</f>
        <v>Table 9. NHMRC financial year expenditure by sector, 1990-91 to 2020-21 
($m current prices)</v>
      </c>
      <c r="B12" s="453"/>
      <c r="C12" s="453"/>
      <c r="D12" s="453"/>
      <c r="E12" s="453"/>
      <c r="F12" s="453"/>
      <c r="G12" s="453"/>
      <c r="H12" s="454"/>
      <c r="I12" s="453"/>
      <c r="J12" s="453"/>
      <c r="K12" s="453"/>
      <c r="L12" s="453"/>
      <c r="M12" s="455"/>
      <c r="N12" s="456"/>
      <c r="O12" s="456"/>
      <c r="P12" s="456"/>
      <c r="Q12" s="456"/>
      <c r="R12" s="456"/>
      <c r="S12" s="456"/>
      <c r="T12" s="456"/>
      <c r="U12" s="456"/>
      <c r="V12" s="456"/>
      <c r="W12" s="456"/>
      <c r="X12" s="456"/>
      <c r="Y12" s="456"/>
      <c r="Z12" s="456"/>
      <c r="AA12" s="456"/>
      <c r="AB12" s="457"/>
      <c r="AC12" s="456"/>
      <c r="AD12" s="456"/>
      <c r="AE12" s="456"/>
      <c r="AF12" s="456"/>
      <c r="AG12" s="456"/>
      <c r="AH12" s="24"/>
      <c r="AI12" s="24"/>
      <c r="AJ12" s="24"/>
      <c r="AK12" s="24"/>
      <c r="AL12" s="24"/>
      <c r="AM12" s="24"/>
      <c r="AN12" s="24"/>
      <c r="AO12" s="24"/>
      <c r="AP12" s="24"/>
      <c r="AQ12" s="24"/>
      <c r="AR12" s="24"/>
      <c r="AS12" s="24"/>
      <c r="AT12" s="24"/>
      <c r="AU12" s="24"/>
    </row>
    <row r="13" spans="1:55" s="75" customFormat="1" ht="15.75">
      <c r="A13" s="458"/>
      <c r="B13" s="453"/>
      <c r="C13" s="453"/>
      <c r="D13" s="453"/>
      <c r="E13" s="453"/>
      <c r="F13" s="453"/>
      <c r="G13" s="453"/>
      <c r="H13" s="454"/>
      <c r="I13" s="453"/>
      <c r="J13" s="453"/>
      <c r="K13" s="453"/>
      <c r="L13" s="453"/>
      <c r="M13" s="455"/>
      <c r="N13" s="456"/>
      <c r="O13" s="456"/>
      <c r="P13" s="456"/>
      <c r="Q13" s="456"/>
      <c r="R13" s="456"/>
      <c r="S13" s="456"/>
      <c r="T13" s="456"/>
      <c r="U13" s="456"/>
      <c r="V13" s="456"/>
      <c r="W13" s="456"/>
      <c r="X13" s="456"/>
      <c r="Y13" s="456"/>
      <c r="Z13" s="456"/>
      <c r="AA13" s="456"/>
      <c r="AB13" s="457"/>
      <c r="AC13" s="456"/>
      <c r="AD13" s="456"/>
      <c r="AE13" s="456"/>
      <c r="AF13" s="456"/>
      <c r="AG13" s="456"/>
      <c r="AH13" s="24"/>
      <c r="AI13" s="24"/>
      <c r="AJ13" s="24"/>
      <c r="AK13" s="24"/>
      <c r="AL13" s="24"/>
      <c r="AM13" s="24"/>
      <c r="AN13" s="24"/>
      <c r="AO13" s="24"/>
      <c r="AP13" s="24"/>
      <c r="AQ13" s="24"/>
      <c r="AR13" s="24"/>
      <c r="AS13" s="24"/>
      <c r="AT13" s="24"/>
      <c r="AU13" s="24"/>
    </row>
    <row r="14" spans="1:55" s="126" customFormat="1" ht="34.5" customHeight="1">
      <c r="A14" s="459" t="s">
        <v>3194</v>
      </c>
      <c r="B14" s="383"/>
      <c r="C14" s="383"/>
      <c r="D14" s="383"/>
      <c r="E14" s="383"/>
      <c r="F14" s="383"/>
      <c r="G14" s="383"/>
      <c r="H14" s="383"/>
      <c r="I14" s="383"/>
      <c r="J14" s="383"/>
      <c r="K14" s="383"/>
      <c r="L14" s="383"/>
      <c r="M14" s="384"/>
      <c r="N14" s="384"/>
      <c r="O14" s="384"/>
      <c r="P14" s="384"/>
      <c r="Q14" s="384"/>
      <c r="R14" s="384"/>
      <c r="S14" s="384"/>
      <c r="T14" s="384"/>
      <c r="U14" s="384"/>
      <c r="V14" s="384"/>
      <c r="W14" s="384"/>
      <c r="X14" s="384"/>
      <c r="Y14" s="384"/>
      <c r="Z14" s="384"/>
      <c r="AA14" s="384"/>
      <c r="AB14" s="384"/>
      <c r="AC14" s="384"/>
      <c r="AD14" s="384"/>
      <c r="AE14" s="384"/>
      <c r="AF14" s="384"/>
      <c r="AG14" s="384"/>
      <c r="AH14" s="384"/>
      <c r="AI14" s="384"/>
      <c r="AJ14" s="384"/>
      <c r="AK14" s="384"/>
      <c r="AL14" s="384"/>
      <c r="AM14" s="384"/>
      <c r="AN14" s="384"/>
      <c r="AO14" s="384"/>
      <c r="AP14" s="236"/>
      <c r="AQ14" s="185" t="s">
        <v>1897</v>
      </c>
      <c r="AR14" s="185" t="s">
        <v>1898</v>
      </c>
      <c r="AS14" s="385"/>
      <c r="AT14" s="348"/>
      <c r="AU14" s="360"/>
      <c r="AV14" s="348"/>
      <c r="AW14" s="348"/>
      <c r="AX14" s="348"/>
      <c r="AY14" s="348"/>
      <c r="AZ14" s="348"/>
      <c r="BA14" s="348"/>
      <c r="BB14" s="348"/>
      <c r="BC14" s="348"/>
    </row>
    <row r="15" spans="1:55" s="126" customFormat="1" ht="25.5">
      <c r="A15" s="186" t="s">
        <v>102</v>
      </c>
      <c r="B15" s="186" t="s">
        <v>64</v>
      </c>
      <c r="C15" s="186" t="s">
        <v>65</v>
      </c>
      <c r="D15" s="186" t="s">
        <v>66</v>
      </c>
      <c r="E15" s="186" t="s">
        <v>67</v>
      </c>
      <c r="F15" s="186" t="s">
        <v>68</v>
      </c>
      <c r="G15" s="186" t="s">
        <v>69</v>
      </c>
      <c r="H15" s="186" t="s">
        <v>70</v>
      </c>
      <c r="I15" s="186" t="s">
        <v>71</v>
      </c>
      <c r="J15" s="186" t="s">
        <v>72</v>
      </c>
      <c r="K15" s="186" t="s">
        <v>73</v>
      </c>
      <c r="L15" s="186" t="s">
        <v>1</v>
      </c>
      <c r="M15" s="186" t="s">
        <v>2</v>
      </c>
      <c r="N15" s="186" t="s">
        <v>3</v>
      </c>
      <c r="O15" s="186" t="s">
        <v>4</v>
      </c>
      <c r="P15" s="186" t="s">
        <v>5</v>
      </c>
      <c r="Q15" s="186" t="s">
        <v>6</v>
      </c>
      <c r="R15" s="186" t="s">
        <v>7</v>
      </c>
      <c r="S15" s="186" t="s">
        <v>8</v>
      </c>
      <c r="T15" s="186" t="s">
        <v>9</v>
      </c>
      <c r="U15" s="186" t="s">
        <v>10</v>
      </c>
      <c r="V15" s="186" t="s">
        <v>11</v>
      </c>
      <c r="W15" s="186" t="s">
        <v>12</v>
      </c>
      <c r="X15" s="186" t="s">
        <v>13</v>
      </c>
      <c r="Y15" s="186" t="s">
        <v>14</v>
      </c>
      <c r="Z15" s="186" t="s">
        <v>15</v>
      </c>
      <c r="AA15" s="186" t="s">
        <v>16</v>
      </c>
      <c r="AB15" s="186" t="s">
        <v>17</v>
      </c>
      <c r="AC15" s="186" t="s">
        <v>18</v>
      </c>
      <c r="AD15" s="186" t="s">
        <v>19</v>
      </c>
      <c r="AE15" s="186" t="s">
        <v>20</v>
      </c>
      <c r="AF15" s="186" t="s">
        <v>21</v>
      </c>
      <c r="AG15" s="186" t="s">
        <v>22</v>
      </c>
      <c r="AH15" s="186" t="s">
        <v>23</v>
      </c>
      <c r="AI15" s="186" t="s">
        <v>24</v>
      </c>
      <c r="AJ15" s="186" t="s">
        <v>25</v>
      </c>
      <c r="AK15" s="186" t="s">
        <v>26</v>
      </c>
      <c r="AL15" s="186" t="s">
        <v>27</v>
      </c>
      <c r="AM15" s="186" t="s">
        <v>62</v>
      </c>
      <c r="AN15" s="186" t="s">
        <v>63</v>
      </c>
      <c r="AO15" s="186" t="s">
        <v>879</v>
      </c>
      <c r="AP15" s="362" t="s">
        <v>1899</v>
      </c>
      <c r="AQ15" s="362" t="s">
        <v>1900</v>
      </c>
      <c r="AR15" s="197" t="s">
        <v>1901</v>
      </c>
      <c r="AS15" s="197" t="s">
        <v>3190</v>
      </c>
      <c r="AT15" s="348"/>
      <c r="AU15" s="608" t="s">
        <v>28</v>
      </c>
      <c r="AV15" s="348"/>
      <c r="AW15" s="348"/>
      <c r="AX15" s="348"/>
      <c r="AY15" s="348"/>
      <c r="AZ15" s="348"/>
      <c r="BA15" s="348"/>
      <c r="BB15" s="348"/>
      <c r="BC15" s="348"/>
    </row>
    <row r="16" spans="1:55" s="126" customFormat="1" ht="15" customHeight="1">
      <c r="A16" s="620" t="s">
        <v>2134</v>
      </c>
      <c r="B16" s="621"/>
      <c r="C16" s="621"/>
      <c r="D16" s="621"/>
      <c r="E16" s="621"/>
      <c r="F16" s="621"/>
      <c r="G16" s="621"/>
      <c r="H16" s="621"/>
      <c r="I16" s="621"/>
      <c r="J16" s="621"/>
      <c r="K16" s="621"/>
      <c r="L16" s="621"/>
      <c r="M16" s="621"/>
      <c r="N16" s="621"/>
      <c r="O16" s="621"/>
      <c r="P16" s="621"/>
      <c r="Q16" s="621"/>
      <c r="R16" s="621"/>
      <c r="S16" s="621"/>
      <c r="T16" s="621"/>
      <c r="U16" s="621"/>
      <c r="V16" s="621"/>
      <c r="W16" s="621"/>
      <c r="X16" s="621"/>
      <c r="Y16" s="621"/>
      <c r="Z16" s="621"/>
      <c r="AA16" s="621"/>
      <c r="AB16" s="621"/>
      <c r="AC16" s="621"/>
      <c r="AD16" s="621"/>
      <c r="AE16" s="621"/>
      <c r="AF16" s="621"/>
      <c r="AG16" s="622"/>
      <c r="AH16" s="622"/>
      <c r="AI16" s="622"/>
      <c r="AJ16" s="622"/>
      <c r="AK16" s="622"/>
      <c r="AL16" s="622"/>
      <c r="AM16" s="373"/>
      <c r="AN16" s="623"/>
      <c r="AO16" s="623"/>
      <c r="AP16" s="623"/>
      <c r="AQ16" s="623"/>
      <c r="AR16" s="623"/>
      <c r="AS16" s="624"/>
      <c r="AT16" s="348"/>
      <c r="AU16" s="987" t="s">
        <v>2699</v>
      </c>
      <c r="AV16" s="348"/>
      <c r="AW16" s="348"/>
      <c r="AX16" s="348"/>
      <c r="AY16" s="348"/>
      <c r="AZ16" s="348"/>
      <c r="BA16" s="348"/>
      <c r="BB16" s="348"/>
      <c r="BC16" s="348"/>
    </row>
    <row r="17" spans="1:55" s="126" customFormat="1">
      <c r="A17" s="460" t="s">
        <v>766</v>
      </c>
      <c r="B17" s="193"/>
      <c r="C17" s="193"/>
      <c r="D17" s="193"/>
      <c r="E17" s="193"/>
      <c r="F17" s="193"/>
      <c r="G17" s="193"/>
      <c r="H17" s="193"/>
      <c r="I17" s="193"/>
      <c r="J17" s="193"/>
      <c r="K17" s="193"/>
      <c r="L17" s="193"/>
      <c r="M17" s="193"/>
      <c r="N17" s="193"/>
      <c r="O17" s="193"/>
      <c r="P17" s="193"/>
      <c r="Q17" s="193"/>
      <c r="R17" s="193"/>
      <c r="S17" s="193"/>
      <c r="T17" s="193"/>
      <c r="U17" s="193"/>
      <c r="V17" s="193"/>
      <c r="W17" s="193"/>
      <c r="X17" s="193"/>
      <c r="Y17" s="193"/>
      <c r="Z17" s="193"/>
      <c r="AA17" s="193"/>
      <c r="AB17" s="193"/>
      <c r="AC17" s="193"/>
      <c r="AD17" s="193"/>
      <c r="AE17" s="193"/>
      <c r="AF17" s="193"/>
      <c r="AG17" s="193"/>
      <c r="AH17" s="193"/>
      <c r="AI17" s="193"/>
      <c r="AJ17" s="193"/>
      <c r="AK17" s="193"/>
      <c r="AL17" s="193"/>
      <c r="AM17" s="193"/>
      <c r="AN17" s="193"/>
      <c r="AO17" s="193"/>
      <c r="AP17" s="193"/>
      <c r="AQ17" s="193"/>
      <c r="AR17" s="193"/>
      <c r="AS17" s="386"/>
      <c r="AT17" s="348"/>
      <c r="AU17" s="988"/>
      <c r="AV17" s="348"/>
      <c r="AW17" s="348"/>
      <c r="AX17" s="348"/>
      <c r="AY17" s="348"/>
      <c r="AZ17" s="348"/>
      <c r="BA17" s="348"/>
      <c r="BB17" s="348"/>
      <c r="BC17" s="348"/>
    </row>
    <row r="18" spans="1:55" s="126" customFormat="1">
      <c r="A18" s="461" t="s">
        <v>774</v>
      </c>
      <c r="B18" s="70">
        <f>SUMIF('R&amp;D'!$BC$4:$BC$519,"Aust. Govt. (CSIRO)",'R&amp;D'!C$4:C$519)</f>
        <v>184.5</v>
      </c>
      <c r="C18" s="70">
        <f>SUMIF('R&amp;D'!$BC$4:$BC$519,"Aust. Govt. (CSIRO)",'R&amp;D'!D$4:D$519)</f>
        <v>211.3</v>
      </c>
      <c r="D18" s="70">
        <f>SUMIF('R&amp;D'!$BC$4:$BC$519,"Aust. Govt. (CSIRO)",'R&amp;D'!E$4:E$519)</f>
        <v>247.1</v>
      </c>
      <c r="E18" s="70">
        <f>SUMIF('R&amp;D'!$BC$4:$BC$519,"Aust. Govt. (CSIRO)",'R&amp;D'!F$4:F$519)</f>
        <v>290.89999999999998</v>
      </c>
      <c r="F18" s="70">
        <f>SUMIF('R&amp;D'!$BC$4:$BC$519,"Aust. Govt. (CSIRO)",'R&amp;D'!G$4:G$519)</f>
        <v>328.2</v>
      </c>
      <c r="G18" s="70">
        <f>SUMIF('R&amp;D'!$BC$4:$BC$519,"Aust. Govt. (CSIRO)",'R&amp;D'!H$4:H$519)</f>
        <v>331.6</v>
      </c>
      <c r="H18" s="70">
        <f>SUMIF('R&amp;D'!$BC$4:$BC$519,"Aust. Govt. (CSIRO)",'R&amp;D'!I$4:I$519)</f>
        <v>324.89999999999998</v>
      </c>
      <c r="I18" s="70">
        <f>SUMIF('R&amp;D'!$BC$4:$BC$519,"Aust. Govt. (CSIRO)",'R&amp;D'!J$4:J$519)</f>
        <v>344.3</v>
      </c>
      <c r="J18" s="70">
        <f>SUMIF('R&amp;D'!$BC$4:$BC$519,"Aust. Govt. (CSIRO)",'R&amp;D'!K$4:K$519)</f>
        <v>367.8</v>
      </c>
      <c r="K18" s="70">
        <f>SUMIF('R&amp;D'!$BC$4:$BC$519,"Aust. Govt. (CSIRO)",'R&amp;D'!L$4:L$519)</f>
        <v>347.8</v>
      </c>
      <c r="L18" s="70">
        <f>SUMIF('R&amp;D'!$BC$4:$BC$519,"Aust. Govt. (CSIRO)",'R&amp;D'!M$4:M$519)</f>
        <v>348.1</v>
      </c>
      <c r="M18" s="70">
        <f>SUMIF('R&amp;D'!$BC$4:$BC$519,"Aust. Govt. (CSIRO)",'R&amp;D'!N$4:N$519)</f>
        <v>375.2</v>
      </c>
      <c r="N18" s="70">
        <f>SUMIF('R&amp;D'!$BC$4:$BC$519,"Aust. Govt. (CSIRO)",'R&amp;D'!O$4:O$519)</f>
        <v>414.4</v>
      </c>
      <c r="O18" s="70">
        <f>SUMIF('R&amp;D'!$BC$4:$BC$519,"Aust. Govt. (CSIRO)",'R&amp;D'!P$4:P$519)</f>
        <v>446.3</v>
      </c>
      <c r="P18" s="70">
        <f>SUMIF('R&amp;D'!$BC$4:$BC$519,"Aust. Govt. (CSIRO)",'R&amp;D'!Q$4:Q$519)</f>
        <v>456.2</v>
      </c>
      <c r="Q18" s="70">
        <f>SUMIF('R&amp;D'!$BC$4:$BC$519,"Aust. Govt. (CSIRO)",'R&amp;D'!R$4:R$519)</f>
        <v>460.4</v>
      </c>
      <c r="R18" s="70">
        <f>SUMIF('R&amp;D'!$BC$4:$BC$519,"Aust. Govt. (CSIRO)",'R&amp;D'!S$4:S$519)</f>
        <v>461.6</v>
      </c>
      <c r="S18" s="70">
        <f>SUMIF('R&amp;D'!$BC$4:$BC$519,"Aust. Govt. (CSIRO)",'R&amp;D'!T$4:T$519)</f>
        <v>417.6</v>
      </c>
      <c r="T18" s="70">
        <f>SUMIF('R&amp;D'!$BC$4:$BC$519,"Aust. Govt. (CSIRO)",'R&amp;D'!U$4:U$519)</f>
        <v>444.5</v>
      </c>
      <c r="U18" s="70">
        <f>SUMIF('R&amp;D'!$BC$4:$BC$519,"Aust. Govt. (CSIRO)",'R&amp;D'!V$4:V$519)</f>
        <v>466.8</v>
      </c>
      <c r="V18" s="70">
        <f>SUMIF('R&amp;D'!$BC$4:$BC$519,"Aust. Govt. (CSIRO)",'R&amp;D'!W$4:W$519)</f>
        <v>475.4</v>
      </c>
      <c r="W18" s="70">
        <f>SUMIF('R&amp;D'!$BC$4:$BC$519,"Aust. Govt. (CSIRO)",'R&amp;D'!X$4:X$519)</f>
        <v>499.99900000000002</v>
      </c>
      <c r="X18" s="70">
        <f>SUMIF('R&amp;D'!$BC$4:$BC$519,"Aust. Govt. (CSIRO)",'R&amp;D'!Y$4:Y$519)</f>
        <v>496.7</v>
      </c>
      <c r="Y18" s="70">
        <f>SUMIF('R&amp;D'!$BC$4:$BC$519,"Aust. Govt. (CSIRO)",'R&amp;D'!Z$4:Z$519)</f>
        <v>509.6</v>
      </c>
      <c r="Z18" s="70">
        <f>SUMIF('R&amp;D'!$BC$4:$BC$519,"Aust. Govt. (CSIRO)",'R&amp;D'!AA$4:AA$519)</f>
        <v>532.05600000000004</v>
      </c>
      <c r="AA18" s="70">
        <f>SUMIF('R&amp;D'!$BC$4:$BC$519,"Aust. Govt. (CSIRO)",'R&amp;D'!AB$4:AB$519)</f>
        <v>568.64599999999996</v>
      </c>
      <c r="AB18" s="70">
        <f>SUMIF('R&amp;D'!$BC$4:$BC$519,"Aust. Govt. (CSIRO)",'R&amp;D'!AC$4:AC$519)</f>
        <v>577.1</v>
      </c>
      <c r="AC18" s="70">
        <f>SUMIF('R&amp;D'!$BC$4:$BC$519,"Aust. Govt. (CSIRO)",'R&amp;D'!AD$4:AD$519)</f>
        <v>593.9</v>
      </c>
      <c r="AD18" s="70">
        <f>SUMIF('R&amp;D'!$BC$4:$BC$519,"Aust. Govt. (CSIRO)",'R&amp;D'!AE$4:AE$519)</f>
        <v>610.1</v>
      </c>
      <c r="AE18" s="70">
        <f>SUMIF('R&amp;D'!$BC$4:$BC$519,"Aust. Govt. (CSIRO)",'R&amp;D'!AF$4:AF$519)</f>
        <v>663.1</v>
      </c>
      <c r="AF18" s="70">
        <f>SUMIF('R&amp;D'!$BC$4:$BC$519,"Aust. Govt. (CSIRO)",'R&amp;D'!AG$4:AG$519)</f>
        <v>675.79</v>
      </c>
      <c r="AG18" s="70">
        <f>SUMIF('R&amp;D'!$BC$4:$BC$519,"Aust. Govt. (CSIRO)",'R&amp;D'!AH$4:AH$519)</f>
        <v>704.88400000000001</v>
      </c>
      <c r="AH18" s="70">
        <f>SUMIF('R&amp;D'!$BC$4:$BC$519,"Aust. Govt. (CSIRO)",'R&amp;D'!AI$4:AI$519)</f>
        <v>720.41499999999996</v>
      </c>
      <c r="AI18" s="70">
        <f>SUMIF('R&amp;D'!$BC$4:$BC$519,"Aust. Govt. (CSIRO)",'R&amp;D'!AJ$4:AJ$519)</f>
        <v>724.93899999999996</v>
      </c>
      <c r="AJ18" s="70">
        <f>SUMIF('R&amp;D'!$BC$4:$BC$519,"Aust. Govt. (CSIRO)",'R&amp;D'!AK$4:AK$519)</f>
        <v>733.81700000000001</v>
      </c>
      <c r="AK18" s="70">
        <f>SUMIF('R&amp;D'!$BC$4:$BC$519,"Aust. Govt. (CSIRO)",'R&amp;D'!AL$4:AL$519)</f>
        <v>778.17700000000002</v>
      </c>
      <c r="AL18" s="70">
        <f>SUMIF('R&amp;D'!$BC$4:$BC$519,"Aust. Govt. (CSIRO)",'R&amp;D'!AM$4:AM$519)</f>
        <v>745.26800000000003</v>
      </c>
      <c r="AM18" s="70">
        <f>SUMIF('R&amp;D'!$BC$4:$BC$519,"Aust. Govt. (CSIRO)",'R&amp;D'!AN$4:AN$519)</f>
        <v>750.28099999999995</v>
      </c>
      <c r="AN18" s="70">
        <f>SUMIF('R&amp;D'!$BC$4:$BC$519,"Aust. Govt. (CSIRO)",'R&amp;D'!AO$4:AO$519)</f>
        <v>787.26700000000005</v>
      </c>
      <c r="AO18" s="70">
        <f>SUMIF('R&amp;D'!$BC$4:$BC$519,"Aust. Govt. (CSIRO)",'R&amp;D'!AP$4:AP$519)</f>
        <v>793.54899999999998</v>
      </c>
      <c r="AP18" s="254">
        <f>SUMIF('R&amp;D'!$BC$4:$BC$519,"Aust. Govt. (CSIRO)",'R&amp;D'!AQ$4:AQ$519)</f>
        <v>834.56100000000004</v>
      </c>
      <c r="AQ18" s="253">
        <f>SUMIF('R&amp;D'!$BC$4:$BC$519,"Aust. Govt. (CSIRO)",'R&amp;D'!AR$4:AR$519)</f>
        <v>837.87300000000005</v>
      </c>
      <c r="AR18" s="254">
        <f>SUMIF('R&amp;D'!$BC$4:$BC$519,"Aust. Govt. (CSIRO)",'R&amp;D'!AS$4:AS$519)</f>
        <v>960.67</v>
      </c>
      <c r="AS18" s="758">
        <f>AR18/$AR$46</f>
        <v>8.0428648113210002E-2</v>
      </c>
      <c r="AT18" s="348"/>
      <c r="AU18" s="159"/>
      <c r="AV18" s="348"/>
      <c r="AW18" s="348"/>
      <c r="AX18" s="348"/>
      <c r="AY18" s="348"/>
      <c r="AZ18" s="348"/>
      <c r="BA18" s="348"/>
      <c r="BB18" s="348"/>
      <c r="BC18" s="348"/>
    </row>
    <row r="19" spans="1:55" s="126" customFormat="1">
      <c r="A19" s="449" t="s">
        <v>1879</v>
      </c>
      <c r="B19" s="70">
        <f>SUMIF('R&amp;D'!$BC$4:$BC$519,"Aust. Govt. (DST Group)",'R&amp;D'!C$4:C$519)</f>
        <v>77.8</v>
      </c>
      <c r="C19" s="70">
        <f>SUMIF('R&amp;D'!$BC$4:$BC$519,"Aust. Govt. (DST Group)",'R&amp;D'!D$4:D$519)</f>
        <v>85.9</v>
      </c>
      <c r="D19" s="70">
        <f>SUMIF('R&amp;D'!$BC$4:$BC$519,"Aust. Govt. (DST Group)",'R&amp;D'!E$4:E$519)</f>
        <v>95.4</v>
      </c>
      <c r="E19" s="70">
        <f>SUMIF('R&amp;D'!$BC$4:$BC$519,"Aust. Govt. (DST Group)",'R&amp;D'!F$4:F$519)</f>
        <v>126.1</v>
      </c>
      <c r="F19" s="70">
        <f>SUMIF('R&amp;D'!$BC$4:$BC$519,"Aust. Govt. (DST Group)",'R&amp;D'!G$4:G$519)</f>
        <v>138.80000000000001</v>
      </c>
      <c r="G19" s="70">
        <f>SUMIF('R&amp;D'!$BC$4:$BC$519,"Aust. Govt. (DST Group)",'R&amp;D'!H$4:H$519)</f>
        <v>146.6</v>
      </c>
      <c r="H19" s="70">
        <f>SUMIF('R&amp;D'!$BC$4:$BC$519,"Aust. Govt. (DST Group)",'R&amp;D'!I$4:I$519)</f>
        <v>158.4</v>
      </c>
      <c r="I19" s="70">
        <f>SUMIF('R&amp;D'!$BC$4:$BC$519,"Aust. Govt. (DST Group)",'R&amp;D'!J$4:J$519)</f>
        <v>165.9</v>
      </c>
      <c r="J19" s="70">
        <f>SUMIF('R&amp;D'!$BC$4:$BC$519,"Aust. Govt. (DST Group)",'R&amp;D'!K$4:K$519)</f>
        <v>191.4</v>
      </c>
      <c r="K19" s="70">
        <f>SUMIF('R&amp;D'!$BC$4:$BC$519,"Aust. Govt. (DST Group)",'R&amp;D'!L$4:L$519)</f>
        <v>195.1</v>
      </c>
      <c r="L19" s="70">
        <f>SUMIF('R&amp;D'!$BC$4:$BC$519,"Aust. Govt. (DST Group)",'R&amp;D'!M$4:M$519)</f>
        <v>219</v>
      </c>
      <c r="M19" s="70">
        <f>SUMIF('R&amp;D'!$BC$4:$BC$519,"Aust. Govt. (DST Group)",'R&amp;D'!N$4:N$519)</f>
        <v>235</v>
      </c>
      <c r="N19" s="70">
        <f>SUMIF('R&amp;D'!$BC$4:$BC$519,"Aust. Govt. (DST Group)",'R&amp;D'!O$4:O$519)</f>
        <v>237.1</v>
      </c>
      <c r="O19" s="70">
        <f>SUMIF('R&amp;D'!$BC$4:$BC$519,"Aust. Govt. (DST Group)",'R&amp;D'!P$4:P$519)</f>
        <v>242.4</v>
      </c>
      <c r="P19" s="70">
        <f>SUMIF('R&amp;D'!$BC$4:$BC$519,"Aust. Govt. (DST Group)",'R&amp;D'!Q$4:Q$519)</f>
        <v>241.5</v>
      </c>
      <c r="Q19" s="70">
        <f>SUMIF('R&amp;D'!$BC$4:$BC$519,"Aust. Govt. (DST Group)",'R&amp;D'!R$4:R$519)</f>
        <v>268.5</v>
      </c>
      <c r="R19" s="70">
        <f>SUMIF('R&amp;D'!$BC$4:$BC$519,"Aust. Govt. (DST Group)",'R&amp;D'!S$4:S$519)</f>
        <v>247.4</v>
      </c>
      <c r="S19" s="70">
        <f>SUMIF('R&amp;D'!$BC$4:$BC$519,"Aust. Govt. (DST Group)",'R&amp;D'!T$4:T$519)</f>
        <v>267.60000000000002</v>
      </c>
      <c r="T19" s="70">
        <f>SUMIF('R&amp;D'!$BC$4:$BC$519,"Aust. Govt. (DST Group)",'R&amp;D'!U$4:U$519)</f>
        <v>254.9</v>
      </c>
      <c r="U19" s="70">
        <f>SUMIF('R&amp;D'!$BC$4:$BC$519,"Aust. Govt. (DST Group)",'R&amp;D'!V$4:V$519)</f>
        <v>212.1</v>
      </c>
      <c r="V19" s="70">
        <f>SUMIF('R&amp;D'!$BC$4:$BC$519,"Aust. Govt. (DST Group)",'R&amp;D'!W$4:W$519)</f>
        <v>221.3</v>
      </c>
      <c r="W19" s="70">
        <f>SUMIF('R&amp;D'!$BC$4:$BC$519,"Aust. Govt. (DST Group)",'R&amp;D'!X$4:X$519)</f>
        <v>237.6</v>
      </c>
      <c r="X19" s="70">
        <f>SUMIF('R&amp;D'!$BC$4:$BC$519,"Aust. Govt. (DST Group)",'R&amp;D'!Y$4:Y$519)</f>
        <v>261</v>
      </c>
      <c r="Y19" s="70">
        <f>SUMIF('R&amp;D'!$BC$4:$BC$519,"Aust. Govt. (DST Group)",'R&amp;D'!Z$4:Z$519)</f>
        <v>275</v>
      </c>
      <c r="Z19" s="70">
        <f>SUMIF('R&amp;D'!$BC$4:$BC$519,"Aust. Govt. (DST Group)",'R&amp;D'!AA$4:AA$519)</f>
        <v>283.39999999999998</v>
      </c>
      <c r="AA19" s="70">
        <f>SUMIF('R&amp;D'!$BC$4:$BC$519,"Aust. Govt. (DST Group)",'R&amp;D'!AB$4:AB$519)</f>
        <v>293.89999999999998</v>
      </c>
      <c r="AB19" s="70">
        <f>SUMIF('R&amp;D'!$BC$4:$BC$519,"Aust. Govt. (DST Group)",'R&amp;D'!AC$4:AC$519)</f>
        <v>315.39999999999998</v>
      </c>
      <c r="AC19" s="70">
        <f>SUMIF('R&amp;D'!$BC$4:$BC$519,"Aust. Govt. (DST Group)",'R&amp;D'!AD$4:AD$519)</f>
        <v>351.13099999999997</v>
      </c>
      <c r="AD19" s="70">
        <f>SUMIF('R&amp;D'!$BC$4:$BC$519,"Aust. Govt. (DST Group)",'R&amp;D'!AE$4:AE$519)</f>
        <v>408.1</v>
      </c>
      <c r="AE19" s="70">
        <f>SUMIF('R&amp;D'!$BC$4:$BC$519,"Aust. Govt. (DST Group)",'R&amp;D'!AF$4:AF$519)</f>
        <v>406.04</v>
      </c>
      <c r="AF19" s="70">
        <f>SUMIF('R&amp;D'!$BC$4:$BC$519,"Aust. Govt. (DST Group)",'R&amp;D'!AG$4:AG$519)</f>
        <v>379.54599999999999</v>
      </c>
      <c r="AG19" s="70">
        <f>SUMIF('R&amp;D'!$BC$4:$BC$519,"Aust. Govt. (DST Group)",'R&amp;D'!AH$4:AH$519)</f>
        <v>407.60599999999999</v>
      </c>
      <c r="AH19" s="70">
        <f>SUMIF('R&amp;D'!$BC$4:$BC$519,"Aust. Govt. (DST Group)",'R&amp;D'!AI$4:AI$519)</f>
        <v>421.71499999999997</v>
      </c>
      <c r="AI19" s="70">
        <f>SUMIF('R&amp;D'!$BC$4:$BC$519,"Aust. Govt. (DST Group)",'R&amp;D'!AJ$4:AJ$519)</f>
        <v>450.91199999999998</v>
      </c>
      <c r="AJ19" s="70">
        <f>SUMIF('R&amp;D'!$BC$4:$BC$519,"Aust. Govt. (DST Group)",'R&amp;D'!AK$4:AK$519)</f>
        <v>434.07</v>
      </c>
      <c r="AK19" s="70">
        <f>SUMIF('R&amp;D'!$BC$4:$BC$519,"Aust. Govt. (DST Group)",'R&amp;D'!AL$4:AL$519)</f>
        <v>425.66399999999999</v>
      </c>
      <c r="AL19" s="70">
        <f>SUMIF('R&amp;D'!$BC$4:$BC$519,"Aust. Govt. (DST Group)",'R&amp;D'!AM$4:AM$519)</f>
        <v>439.76600000000002</v>
      </c>
      <c r="AM19" s="70">
        <f>SUMIF('R&amp;D'!$BC$4:$BC$519,"Aust. Govt. (DST Group)",'R&amp;D'!AN$4:AN$519)</f>
        <v>503.483</v>
      </c>
      <c r="AN19" s="70">
        <f>SUMIF('R&amp;D'!$BC$4:$BC$519,"Aust. Govt. (DST Group)",'R&amp;D'!AO$4:AO$519)</f>
        <v>447.46800000000002</v>
      </c>
      <c r="AO19" s="654">
        <f>SUMIF('R&amp;D'!$BC$4:$BC$519,"Aust. Govt. (DST Group)",'R&amp;D'!AP$4:AP$519)</f>
        <v>471.86599999999999</v>
      </c>
      <c r="AP19" s="654">
        <f>SUMIF('R&amp;D'!$BC$4:$BC$519,"Aust. Govt. (DST Group)",'R&amp;D'!AQ$4:AQ$519)</f>
        <v>468.75400000000002</v>
      </c>
      <c r="AQ19" s="654">
        <f>SUMIF('R&amp;D'!$BC$4:$BC$519,"Aust. Govt. (DST Group)",'R&amp;D'!AR$4:AR$519)</f>
        <v>377.71199999999999</v>
      </c>
      <c r="AR19" s="654">
        <f>SUMIF('R&amp;D'!$BC$4:$BC$519,"Aust. Govt. (DST Group)",'R&amp;D'!AS$4:AS$519)</f>
        <v>411.536</v>
      </c>
      <c r="AS19" s="757">
        <f>AR19/$AR$46</f>
        <v>3.4454374686331404E-2</v>
      </c>
      <c r="AT19" s="348"/>
      <c r="AU19" s="159"/>
      <c r="AV19" s="348"/>
      <c r="AW19" s="348"/>
      <c r="AX19" s="348"/>
      <c r="AY19" s="348"/>
      <c r="AZ19" s="348"/>
      <c r="BA19" s="348"/>
      <c r="BB19" s="348"/>
      <c r="BC19" s="348"/>
    </row>
    <row r="20" spans="1:55" s="126" customFormat="1">
      <c r="A20" s="449" t="s">
        <v>2705</v>
      </c>
      <c r="B20" s="70">
        <f>SUMIF('R&amp;D'!$BC$4:$BC$519,"Aust. Govt. (Other R&amp;D)",'R&amp;D'!C$4:C$519)</f>
        <v>58.800000000000004</v>
      </c>
      <c r="C20" s="70">
        <f>SUMIF('R&amp;D'!$BC$4:$BC$519,"Aust. Govt. (Other R&amp;D)",'R&amp;D'!D$4:D$519)</f>
        <v>75.800000000000011</v>
      </c>
      <c r="D20" s="70">
        <f>SUMIF('R&amp;D'!$BC$4:$BC$519,"Aust. Govt. (Other R&amp;D)",'R&amp;D'!E$4:E$519)</f>
        <v>88.4</v>
      </c>
      <c r="E20" s="70">
        <f>SUMIF('R&amp;D'!$BC$4:$BC$519,"Aust. Govt. (Other R&amp;D)",'R&amp;D'!F$4:F$519)</f>
        <v>98.800000000000011</v>
      </c>
      <c r="F20" s="70">
        <f>SUMIF('R&amp;D'!$BC$4:$BC$519,"Aust. Govt. (Other R&amp;D)",'R&amp;D'!G$4:G$519)</f>
        <v>115.19999999999999</v>
      </c>
      <c r="G20" s="70">
        <f>SUMIF('R&amp;D'!$BC$4:$BC$519,"Aust. Govt. (Other R&amp;D)",'R&amp;D'!H$4:H$519)</f>
        <v>121.5</v>
      </c>
      <c r="H20" s="70">
        <f>SUMIF('R&amp;D'!$BC$4:$BC$519,"Aust. Govt. (Other R&amp;D)",'R&amp;D'!I$4:I$519)</f>
        <v>142.4</v>
      </c>
      <c r="I20" s="70">
        <f>SUMIF('R&amp;D'!$BC$4:$BC$519,"Aust. Govt. (Other R&amp;D)",'R&amp;D'!J$4:J$519)</f>
        <v>161.60000000000002</v>
      </c>
      <c r="J20" s="70">
        <f>SUMIF('R&amp;D'!$BC$4:$BC$519,"Aust. Govt. (Other R&amp;D)",'R&amp;D'!K$4:K$519)</f>
        <v>174</v>
      </c>
      <c r="K20" s="70">
        <f>SUMIF('R&amp;D'!$BC$4:$BC$519,"Aust. Govt. (Other R&amp;D)",'R&amp;D'!L$4:L$519)</f>
        <v>186.4</v>
      </c>
      <c r="L20" s="70">
        <f>SUMIF('R&amp;D'!$BC$4:$BC$519,"Aust. Govt. (Other R&amp;D)",'R&amp;D'!M$4:M$519)</f>
        <v>191.29999999999998</v>
      </c>
      <c r="M20" s="70">
        <f>SUMIF('R&amp;D'!$BC$4:$BC$519,"Aust. Govt. (Other R&amp;D)",'R&amp;D'!N$4:N$519)</f>
        <v>205.5</v>
      </c>
      <c r="N20" s="70">
        <f>SUMIF('R&amp;D'!$BC$4:$BC$519,"Aust. Govt. (Other R&amp;D)",'R&amp;D'!O$4:O$519)</f>
        <v>218.20000000000002</v>
      </c>
      <c r="O20" s="70">
        <f>SUMIF('R&amp;D'!$BC$4:$BC$519,"Aust. Govt. (Other R&amp;D)",'R&amp;D'!P$4:P$519)</f>
        <v>226.2</v>
      </c>
      <c r="P20" s="70">
        <f>SUMIF('R&amp;D'!$BC$4:$BC$519,"Aust. Govt. (Other R&amp;D)",'R&amp;D'!Q$4:Q$519)</f>
        <v>238.4</v>
      </c>
      <c r="Q20" s="70">
        <f>SUMIF('R&amp;D'!$BC$4:$BC$519,"Aust. Govt. (Other R&amp;D)",'R&amp;D'!R$4:R$519)</f>
        <v>238.8</v>
      </c>
      <c r="R20" s="70">
        <f>SUMIF('R&amp;D'!$BC$4:$BC$519,"Aust. Govt. (Other R&amp;D)",'R&amp;D'!S$4:S$519)</f>
        <v>224.6</v>
      </c>
      <c r="S20" s="70">
        <f>SUMIF('R&amp;D'!$BC$4:$BC$519,"Aust. Govt. (Other R&amp;D)",'R&amp;D'!T$4:T$519)</f>
        <v>233.20000000000002</v>
      </c>
      <c r="T20" s="70">
        <f>SUMIF('R&amp;D'!$BC$4:$BC$519,"Aust. Govt. (Other R&amp;D)",'R&amp;D'!U$4:U$519)</f>
        <v>276.60000000000002</v>
      </c>
      <c r="U20" s="70">
        <f>SUMIF('R&amp;D'!$BC$4:$BC$519,"Aust. Govt. (Other R&amp;D)",'R&amp;D'!V$4:V$519)</f>
        <v>253.20000000000002</v>
      </c>
      <c r="V20" s="70">
        <f>SUMIF('R&amp;D'!$BC$4:$BC$519,"Aust. Govt. (Other R&amp;D)",'R&amp;D'!W$4:W$519)</f>
        <v>240.8</v>
      </c>
      <c r="W20" s="70">
        <f>SUMIF('R&amp;D'!$BC$4:$BC$519,"Aust. Govt. (Other R&amp;D)",'R&amp;D'!X$4:X$519)</f>
        <v>272.02999999999997</v>
      </c>
      <c r="X20" s="70">
        <f>SUMIF('R&amp;D'!$BC$4:$BC$519,"Aust. Govt. (Other R&amp;D)",'R&amp;D'!Y$4:Y$519)</f>
        <v>379.64499999999998</v>
      </c>
      <c r="Y20" s="70">
        <f>SUMIF('R&amp;D'!$BC$4:$BC$519,"Aust. Govt. (Other R&amp;D)",'R&amp;D'!Z$4:Z$519)</f>
        <v>427.36900000000003</v>
      </c>
      <c r="Z20" s="70">
        <f>SUMIF('R&amp;D'!$BC$4:$BC$519,"Aust. Govt. (Other R&amp;D)",'R&amp;D'!AA$4:AA$519)</f>
        <v>451.03000000000003</v>
      </c>
      <c r="AA20" s="70">
        <f>SUMIF('R&amp;D'!$BC$4:$BC$519,"Aust. Govt. (Other R&amp;D)",'R&amp;D'!AB$4:AB$519)</f>
        <v>569.98438500000009</v>
      </c>
      <c r="AB20" s="70">
        <f>SUMIF('R&amp;D'!$BC$4:$BC$519,"Aust. Govt. (Other R&amp;D)",'R&amp;D'!AC$4:AC$519)</f>
        <v>487.49554599999999</v>
      </c>
      <c r="AC20" s="70">
        <f>SUMIF('R&amp;D'!$BC$4:$BC$519,"Aust. Govt. (Other R&amp;D)",'R&amp;D'!AD$4:AD$519)</f>
        <v>475.417935</v>
      </c>
      <c r="AD20" s="70">
        <f>SUMIF('R&amp;D'!$BC$4:$BC$519,"Aust. Govt. (Other R&amp;D)",'R&amp;D'!AE$4:AE$519)</f>
        <v>485.46197099999995</v>
      </c>
      <c r="AE20" s="70">
        <f>SUMIF('R&amp;D'!$BC$4:$BC$519,"Aust. Govt. (Other R&amp;D)",'R&amp;D'!AF$4:AF$519)</f>
        <v>565.40872899999999</v>
      </c>
      <c r="AF20" s="70">
        <f>SUMIF('R&amp;D'!$BC$4:$BC$519,"Aust. Govt. (Other R&amp;D)",'R&amp;D'!AG$4:AG$519)</f>
        <v>559.85241800000006</v>
      </c>
      <c r="AG20" s="70">
        <f>SUMIF('R&amp;D'!$BC$4:$BC$519,"Aust. Govt. (Other R&amp;D)",'R&amp;D'!AH$4:AH$519)</f>
        <v>594.98776799999996</v>
      </c>
      <c r="AH20" s="70">
        <f>SUMIF('R&amp;D'!$BC$4:$BC$519,"Aust. Govt. (Other R&amp;D)",'R&amp;D'!AI$4:AI$519)</f>
        <v>602.55504199999996</v>
      </c>
      <c r="AI20" s="70">
        <f>SUMIF('R&amp;D'!$BC$4:$BC$519,"Aust. Govt. (Other R&amp;D)",'R&amp;D'!AJ$4:AJ$519)</f>
        <v>597.55599999999993</v>
      </c>
      <c r="AJ20" s="70">
        <f>SUMIF('R&amp;D'!$BC$4:$BC$519,"Aust. Govt. (Other R&amp;D)",'R&amp;D'!AK$4:AK$519)</f>
        <v>668.63599999999997</v>
      </c>
      <c r="AK20" s="70">
        <f>SUMIF('R&amp;D'!$BC$4:$BC$519,"Aust. Govt. (Other R&amp;D)",'R&amp;D'!AL$4:AL$519)</f>
        <v>668.54200000000014</v>
      </c>
      <c r="AL20" s="70">
        <f>SUMIF('R&amp;D'!$BC$4:$BC$519,"Aust. Govt. (Other R&amp;D)",'R&amp;D'!AM$4:AM$519)</f>
        <v>702.63299999999992</v>
      </c>
      <c r="AM20" s="70">
        <f>SUMIF('R&amp;D'!$BC$4:$BC$519,"Aust. Govt. (Other R&amp;D)",'R&amp;D'!AN$4:AN$519)</f>
        <v>622.03365799999983</v>
      </c>
      <c r="AN20" s="70">
        <f>SUMIF('R&amp;D'!$BC$4:$BC$519,"Aust. Govt. (Other R&amp;D)",'R&amp;D'!AO$4:AO$519)</f>
        <v>691.63111800000013</v>
      </c>
      <c r="AO20" s="654">
        <f>SUMIF('R&amp;D'!$BC$4:$BC$519,"Aust. Govt. (Other R&amp;D)",'R&amp;D'!AP$4:AP$519)</f>
        <v>735.6035999999998</v>
      </c>
      <c r="AP20" s="654">
        <f>SUMIF('R&amp;D'!$BC$4:$BC$519,"Aust. Govt. (Other R&amp;D)",'R&amp;D'!AQ$4:AQ$519)</f>
        <v>767.67</v>
      </c>
      <c r="AQ20" s="654">
        <f>SUMIF('R&amp;D'!$BC$4:$BC$519,"Aust. Govt. (Other R&amp;D)",'R&amp;D'!AR$4:AR$519)</f>
        <v>797.04600000000005</v>
      </c>
      <c r="AR20" s="654">
        <f>SUMIF('R&amp;D'!$BC$4:$BC$519,"Aust. Govt. (Other R&amp;D)",'R&amp;D'!AS$4:AS$519)</f>
        <v>844.16696100000001</v>
      </c>
      <c r="AS20" s="757">
        <f>AR20/$AR$46</f>
        <v>7.0674849277136659E-2</v>
      </c>
      <c r="AT20" s="348"/>
      <c r="AU20" s="159"/>
      <c r="AV20" s="348"/>
      <c r="AW20" s="348"/>
      <c r="AX20" s="348"/>
      <c r="AY20" s="348"/>
      <c r="AZ20" s="348"/>
      <c r="BA20" s="348"/>
      <c r="BB20" s="348"/>
      <c r="BC20" s="348"/>
    </row>
    <row r="21" spans="1:55" s="126" customFormat="1">
      <c r="A21" s="317" t="s">
        <v>2714</v>
      </c>
      <c r="B21" s="255">
        <f>SUM(B18:B20)</f>
        <v>321.10000000000002</v>
      </c>
      <c r="C21" s="255">
        <f t="shared" ref="C21:AR21" si="0">SUM(C18:C20)</f>
        <v>373.00000000000006</v>
      </c>
      <c r="D21" s="255">
        <f t="shared" si="0"/>
        <v>430.9</v>
      </c>
      <c r="E21" s="255">
        <f t="shared" si="0"/>
        <v>515.79999999999995</v>
      </c>
      <c r="F21" s="255">
        <f t="shared" si="0"/>
        <v>582.20000000000005</v>
      </c>
      <c r="G21" s="255">
        <f t="shared" si="0"/>
        <v>599.70000000000005</v>
      </c>
      <c r="H21" s="255">
        <f t="shared" si="0"/>
        <v>625.69999999999993</v>
      </c>
      <c r="I21" s="255">
        <f t="shared" si="0"/>
        <v>671.80000000000007</v>
      </c>
      <c r="J21" s="255">
        <f t="shared" si="0"/>
        <v>733.2</v>
      </c>
      <c r="K21" s="255">
        <f t="shared" si="0"/>
        <v>729.3</v>
      </c>
      <c r="L21" s="255">
        <f t="shared" si="0"/>
        <v>758.4</v>
      </c>
      <c r="M21" s="255">
        <f t="shared" si="0"/>
        <v>815.7</v>
      </c>
      <c r="N21" s="255">
        <f t="shared" si="0"/>
        <v>869.7</v>
      </c>
      <c r="O21" s="255">
        <f t="shared" si="0"/>
        <v>914.90000000000009</v>
      </c>
      <c r="P21" s="255">
        <f t="shared" si="0"/>
        <v>936.1</v>
      </c>
      <c r="Q21" s="255">
        <f t="shared" si="0"/>
        <v>967.7</v>
      </c>
      <c r="R21" s="255">
        <f t="shared" si="0"/>
        <v>933.6</v>
      </c>
      <c r="S21" s="255">
        <f t="shared" si="0"/>
        <v>918.40000000000009</v>
      </c>
      <c r="T21" s="255">
        <f t="shared" si="0"/>
        <v>976</v>
      </c>
      <c r="U21" s="255">
        <f t="shared" si="0"/>
        <v>932.1</v>
      </c>
      <c r="V21" s="255">
        <f t="shared" si="0"/>
        <v>937.5</v>
      </c>
      <c r="W21" s="255">
        <f t="shared" si="0"/>
        <v>1009.629</v>
      </c>
      <c r="X21" s="255">
        <f t="shared" si="0"/>
        <v>1137.345</v>
      </c>
      <c r="Y21" s="255">
        <f t="shared" si="0"/>
        <v>1211.9690000000001</v>
      </c>
      <c r="Z21" s="255">
        <f t="shared" si="0"/>
        <v>1266.4860000000001</v>
      </c>
      <c r="AA21" s="255">
        <f t="shared" si="0"/>
        <v>1432.530385</v>
      </c>
      <c r="AB21" s="255">
        <f t="shared" si="0"/>
        <v>1379.9955460000001</v>
      </c>
      <c r="AC21" s="255">
        <f t="shared" si="0"/>
        <v>1420.4489349999999</v>
      </c>
      <c r="AD21" s="255">
        <f t="shared" si="0"/>
        <v>1503.661971</v>
      </c>
      <c r="AE21" s="255">
        <f t="shared" si="0"/>
        <v>1634.5487290000001</v>
      </c>
      <c r="AF21" s="255">
        <f t="shared" si="0"/>
        <v>1615.1884180000002</v>
      </c>
      <c r="AG21" s="255">
        <f t="shared" si="0"/>
        <v>1707.477768</v>
      </c>
      <c r="AH21" s="255">
        <f t="shared" si="0"/>
        <v>1744.6850419999998</v>
      </c>
      <c r="AI21" s="255">
        <f t="shared" si="0"/>
        <v>1773.4069999999997</v>
      </c>
      <c r="AJ21" s="255">
        <f t="shared" si="0"/>
        <v>1836.5229999999999</v>
      </c>
      <c r="AK21" s="255">
        <f t="shared" si="0"/>
        <v>1872.383</v>
      </c>
      <c r="AL21" s="255">
        <f t="shared" si="0"/>
        <v>1887.6669999999999</v>
      </c>
      <c r="AM21" s="255">
        <f t="shared" si="0"/>
        <v>1875.7976579999997</v>
      </c>
      <c r="AN21" s="255">
        <f t="shared" si="0"/>
        <v>1926.3661180000004</v>
      </c>
      <c r="AO21" s="255">
        <f t="shared" si="0"/>
        <v>2001.0185999999999</v>
      </c>
      <c r="AP21" s="255">
        <f t="shared" si="0"/>
        <v>2070.9850000000001</v>
      </c>
      <c r="AQ21" s="255">
        <f t="shared" si="0"/>
        <v>2012.6310000000001</v>
      </c>
      <c r="AR21" s="255">
        <f t="shared" si="0"/>
        <v>2216.372961</v>
      </c>
      <c r="AS21" s="759">
        <f>AR21/$AR$46</f>
        <v>0.18555787207667807</v>
      </c>
      <c r="AT21" s="348"/>
      <c r="AU21" s="159"/>
      <c r="AV21" s="348"/>
      <c r="AW21" s="348"/>
      <c r="AX21" s="348"/>
      <c r="AY21" s="348"/>
      <c r="AZ21" s="348"/>
      <c r="BA21" s="348"/>
      <c r="BB21" s="348"/>
      <c r="BC21" s="348"/>
    </row>
    <row r="22" spans="1:55" s="126" customFormat="1">
      <c r="A22" s="625" t="s">
        <v>2133</v>
      </c>
      <c r="B22" s="626"/>
      <c r="C22" s="626"/>
      <c r="D22" s="626"/>
      <c r="E22" s="626"/>
      <c r="F22" s="626"/>
      <c r="G22" s="626"/>
      <c r="H22" s="626"/>
      <c r="I22" s="626"/>
      <c r="J22" s="626"/>
      <c r="K22" s="626"/>
      <c r="L22" s="626"/>
      <c r="M22" s="626"/>
      <c r="N22" s="626"/>
      <c r="O22" s="626"/>
      <c r="P22" s="626"/>
      <c r="Q22" s="626"/>
      <c r="R22" s="626"/>
      <c r="S22" s="626"/>
      <c r="T22" s="626"/>
      <c r="U22" s="626"/>
      <c r="V22" s="626"/>
      <c r="W22" s="626"/>
      <c r="X22" s="626"/>
      <c r="Y22" s="626"/>
      <c r="Z22" s="626"/>
      <c r="AA22" s="626"/>
      <c r="AB22" s="626"/>
      <c r="AC22" s="626"/>
      <c r="AD22" s="626"/>
      <c r="AE22" s="626"/>
      <c r="AF22" s="626"/>
      <c r="AG22" s="626"/>
      <c r="AH22" s="626"/>
      <c r="AI22" s="626"/>
      <c r="AJ22" s="626"/>
      <c r="AK22" s="626"/>
      <c r="AL22" s="626"/>
      <c r="AM22" s="626"/>
      <c r="AN22" s="626"/>
      <c r="AO22" s="626"/>
      <c r="AP22" s="626"/>
      <c r="AQ22" s="626"/>
      <c r="AR22" s="626"/>
      <c r="AS22" s="760"/>
      <c r="AT22" s="348"/>
      <c r="AU22" s="159"/>
      <c r="AV22" s="348"/>
      <c r="AW22" s="348"/>
      <c r="AX22" s="348"/>
      <c r="AY22" s="348"/>
      <c r="AZ22" s="348"/>
      <c r="BA22" s="348"/>
      <c r="BB22" s="348"/>
      <c r="BC22" s="348"/>
    </row>
    <row r="23" spans="1:55" s="126" customFormat="1">
      <c r="A23" s="462" t="s">
        <v>765</v>
      </c>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c r="AD23" s="194"/>
      <c r="AE23" s="194"/>
      <c r="AF23" s="194"/>
      <c r="AG23" s="194"/>
      <c r="AH23" s="194"/>
      <c r="AI23" s="194"/>
      <c r="AJ23" s="194"/>
      <c r="AK23" s="194"/>
      <c r="AL23" s="194"/>
      <c r="AM23" s="194"/>
      <c r="AN23" s="194"/>
      <c r="AO23" s="194"/>
      <c r="AP23" s="194"/>
      <c r="AQ23" s="194"/>
      <c r="AR23" s="194"/>
      <c r="AS23" s="761"/>
      <c r="AT23" s="348"/>
      <c r="AU23" s="159"/>
      <c r="AV23" s="348"/>
      <c r="AW23" s="348"/>
      <c r="AX23" s="348"/>
      <c r="AY23" s="348"/>
      <c r="AZ23" s="348"/>
      <c r="BA23" s="348"/>
      <c r="BB23" s="348"/>
      <c r="BC23" s="348"/>
    </row>
    <row r="24" spans="1:55" s="126" customFormat="1">
      <c r="A24" s="449" t="s">
        <v>749</v>
      </c>
      <c r="B24" s="70">
        <f>SUMIF('R&amp;D'!$BC$4:$BC$519,"Business (R&amp;D Tax Measures)",'R&amp;D'!C$4:C$519)</f>
        <v>0</v>
      </c>
      <c r="C24" s="70">
        <f>SUMIF('R&amp;D'!$BC$4:$BC$519,"Business (R&amp;D Tax Measures)",'R&amp;D'!D$4:D$519)</f>
        <v>0</v>
      </c>
      <c r="D24" s="70">
        <f>SUMIF('R&amp;D'!$BC$4:$BC$519,"Business (R&amp;D Tax Measures)",'R&amp;D'!E$4:E$519)</f>
        <v>0</v>
      </c>
      <c r="E24" s="70">
        <f>SUMIF('R&amp;D'!$BC$4:$BC$519,"Business (R&amp;D Tax Measures)",'R&amp;D'!F$4:F$519)</f>
        <v>0</v>
      </c>
      <c r="F24" s="70">
        <f>SUMIF('R&amp;D'!$BC$4:$BC$519,"Business (R&amp;D Tax Measures)",'R&amp;D'!G$4:G$519)</f>
        <v>0</v>
      </c>
      <c r="G24" s="70">
        <f>SUMIF('R&amp;D'!$BC$4:$BC$519,"Business (R&amp;D Tax Measures)",'R&amp;D'!H$4:H$519)</f>
        <v>0</v>
      </c>
      <c r="H24" s="70">
        <f>SUMIF('R&amp;D'!$BC$4:$BC$519,"Business (R&amp;D Tax Measures)",'R&amp;D'!I$4:I$519)</f>
        <v>20</v>
      </c>
      <c r="I24" s="70">
        <f>SUMIF('R&amp;D'!$BC$4:$BC$519,"Business (R&amp;D Tax Measures)",'R&amp;D'!J$4:J$519)</f>
        <v>167</v>
      </c>
      <c r="J24" s="70">
        <f>SUMIF('R&amp;D'!$BC$4:$BC$519,"Business (R&amp;D Tax Measures)",'R&amp;D'!K$4:K$519)</f>
        <v>206</v>
      </c>
      <c r="K24" s="70">
        <f>SUMIF('R&amp;D'!$BC$4:$BC$519,"Business (R&amp;D Tax Measures)",'R&amp;D'!L$4:L$519)</f>
        <v>235</v>
      </c>
      <c r="L24" s="70">
        <f>SUMIF('R&amp;D'!$BC$4:$BC$519,"Business (R&amp;D Tax Measures)",'R&amp;D'!M$4:M$519)</f>
        <v>208</v>
      </c>
      <c r="M24" s="70">
        <f>SUMIF('R&amp;D'!$BC$4:$BC$519,"Business (R&amp;D Tax Measures)",'R&amp;D'!N$4:N$519)</f>
        <v>293</v>
      </c>
      <c r="N24" s="70">
        <f>SUMIF('R&amp;D'!$BC$4:$BC$519,"Business (R&amp;D Tax Measures)",'R&amp;D'!O$4:O$519)</f>
        <v>360</v>
      </c>
      <c r="O24" s="70">
        <f>SUMIF('R&amp;D'!$BC$4:$BC$519,"Business (R&amp;D Tax Measures)",'R&amp;D'!P$4:P$519)</f>
        <v>432</v>
      </c>
      <c r="P24" s="70">
        <f>SUMIF('R&amp;D'!$BC$4:$BC$519,"Business (R&amp;D Tax Measures)",'R&amp;D'!Q$4:Q$519)</f>
        <v>505</v>
      </c>
      <c r="Q24" s="70">
        <f>SUMIF('R&amp;D'!$BC$4:$BC$519,"Business (R&amp;D Tax Measures)",'R&amp;D'!R$4:R$519)</f>
        <v>685</v>
      </c>
      <c r="R24" s="70">
        <f>SUMIF('R&amp;D'!$BC$4:$BC$519,"Business (R&amp;D Tax Measures)",'R&amp;D'!S$4:S$519)</f>
        <v>698</v>
      </c>
      <c r="S24" s="70">
        <f>SUMIF('R&amp;D'!$BC$4:$BC$519,"Business (R&amp;D Tax Measures)",'R&amp;D'!T$4:T$519)</f>
        <v>825</v>
      </c>
      <c r="T24" s="70">
        <f>SUMIF('R&amp;D'!$BC$4:$BC$519,"Business (R&amp;D Tax Measures)",'R&amp;D'!U$4:U$519)</f>
        <v>525</v>
      </c>
      <c r="U24" s="70">
        <f>SUMIF('R&amp;D'!$BC$4:$BC$519,"Business (R&amp;D Tax Measures)",'R&amp;D'!V$4:V$519)</f>
        <v>420</v>
      </c>
      <c r="V24" s="70">
        <f>SUMIF('R&amp;D'!$BC$4:$BC$519,"Business (R&amp;D Tax Measures)",'R&amp;D'!W$4:W$519)</f>
        <v>370</v>
      </c>
      <c r="W24" s="70">
        <f>SUMIF('R&amp;D'!$BC$4:$BC$519,"Business (R&amp;D Tax Measures)",'R&amp;D'!X$4:X$519)</f>
        <v>460</v>
      </c>
      <c r="X24" s="70">
        <f>SUMIF('R&amp;D'!$BC$4:$BC$519,"Business (R&amp;D Tax Measures)",'R&amp;D'!Y$4:Y$519)</f>
        <v>460</v>
      </c>
      <c r="Y24" s="70">
        <f>SUMIF('R&amp;D'!$BC$4:$BC$519,"Business (R&amp;D Tax Measures)",'R&amp;D'!Z$4:Z$519)</f>
        <v>370</v>
      </c>
      <c r="Z24" s="70">
        <f>SUMIF('R&amp;D'!$BC$4:$BC$519,"Business (R&amp;D Tax Measures)",'R&amp;D'!AA$4:AA$519)</f>
        <v>587</v>
      </c>
      <c r="AA24" s="70">
        <f>SUMIF('R&amp;D'!$BC$4:$BC$519,"Business (R&amp;D Tax Measures)",'R&amp;D'!AB$4:AB$519)</f>
        <v>665</v>
      </c>
      <c r="AB24" s="70">
        <f>SUMIF('R&amp;D'!$BC$4:$BC$519,"Business (R&amp;D Tax Measures)",'R&amp;D'!AC$4:AC$519)</f>
        <v>729</v>
      </c>
      <c r="AC24" s="70">
        <f>SUMIF('R&amp;D'!$BC$4:$BC$519,"Business (R&amp;D Tax Measures)",'R&amp;D'!AD$4:AD$519)</f>
        <v>897</v>
      </c>
      <c r="AD24" s="70">
        <f>SUMIF('R&amp;D'!$BC$4:$BC$519,"Business (R&amp;D Tax Measures)",'R&amp;D'!AE$4:AE$519)</f>
        <v>1005</v>
      </c>
      <c r="AE24" s="70">
        <f>SUMIF('R&amp;D'!$BC$4:$BC$519,"Business (R&amp;D Tax Measures)",'R&amp;D'!AF$4:AF$519)</f>
        <v>1236</v>
      </c>
      <c r="AF24" s="70">
        <f>SUMIF('R&amp;D'!$BC$4:$BC$519,"Business (R&amp;D Tax Measures)",'R&amp;D'!AG$4:AG$519)</f>
        <v>1749</v>
      </c>
      <c r="AG24" s="70">
        <f>SUMIF('R&amp;D'!$BC$4:$BC$519,"Business (R&amp;D Tax Measures)",'R&amp;D'!AH$4:AH$519)</f>
        <v>1765</v>
      </c>
      <c r="AH24" s="70">
        <f>SUMIF('R&amp;D'!$BC$4:$BC$519,"Business (R&amp;D Tax Measures)",'R&amp;D'!AI$4:AI$519)</f>
        <v>1895</v>
      </c>
      <c r="AI24" s="70">
        <f>SUMIF('R&amp;D'!$BC$4:$BC$519,"Business (R&amp;D Tax Measures)",'R&amp;D'!AJ$4:AJ$519)</f>
        <v>2982</v>
      </c>
      <c r="AJ24" s="70">
        <f>SUMIF('R&amp;D'!$BC$4:$BC$519,"Business (R&amp;D Tax Measures)",'R&amp;D'!AK$4:AK$519)</f>
        <v>2948</v>
      </c>
      <c r="AK24" s="70">
        <f>SUMIF('R&amp;D'!$BC$4:$BC$519,"Business (R&amp;D Tax Measures)",'R&amp;D'!AL$4:AL$519)</f>
        <v>2783</v>
      </c>
      <c r="AL24" s="70">
        <f>SUMIF('R&amp;D'!$BC$4:$BC$519,"Business (R&amp;D Tax Measures)",'R&amp;D'!AM$4:AM$519)</f>
        <v>2752</v>
      </c>
      <c r="AM24" s="70">
        <f>SUMIF('R&amp;D'!$BC$4:$BC$519,"Business (R&amp;D Tax Measures)",'R&amp;D'!AN$4:AN$519)</f>
        <v>2797</v>
      </c>
      <c r="AN24" s="70">
        <f>SUMIF('R&amp;D'!$BC$4:$BC$519,"Business (R&amp;D Tax Measures)",'R&amp;D'!AO$4:AO$519)</f>
        <v>2608</v>
      </c>
      <c r="AO24" s="654">
        <f>SUMIF('R&amp;D'!$BC$4:$BC$519,"Business (R&amp;D Tax Measures)",'R&amp;D'!AP$4:AP$519)</f>
        <v>2454</v>
      </c>
      <c r="AP24" s="654">
        <f>SUMIF('R&amp;D'!$BC$4:$BC$519,"Business (R&amp;D Tax Measures)",'R&amp;D'!AQ$4:AQ$519)</f>
        <v>2418</v>
      </c>
      <c r="AQ24" s="654">
        <f>SUMIF('R&amp;D'!$BC$4:$BC$519,"Business (R&amp;D Tax Measures)",'R&amp;D'!AR$4:AR$519)</f>
        <v>2596</v>
      </c>
      <c r="AR24" s="654">
        <f>SUMIF('R&amp;D'!$BC$4:$BC$519,"Business (R&amp;D Tax Measures)",'R&amp;D'!AS$4:AS$519)</f>
        <v>2569</v>
      </c>
      <c r="AS24" s="757">
        <f t="shared" ref="AS24:AS26" si="1">AR24/$AR$46</f>
        <v>0.21508030541480061</v>
      </c>
      <c r="AT24" s="348"/>
      <c r="AU24" s="159"/>
      <c r="AV24" s="348"/>
      <c r="AW24" s="348"/>
      <c r="AX24" s="348"/>
      <c r="AY24" s="348"/>
      <c r="AZ24" s="348"/>
      <c r="BA24" s="348"/>
      <c r="BB24" s="348"/>
      <c r="BC24" s="348"/>
    </row>
    <row r="25" spans="1:55" s="126" customFormat="1">
      <c r="A25" s="449" t="s">
        <v>2104</v>
      </c>
      <c r="B25" s="70">
        <f>SUMIF('R&amp;D'!$BC$4:$BC$519,"Business (Other R&amp;D)",'R&amp;D'!C$4:C$519)</f>
        <v>25.9</v>
      </c>
      <c r="C25" s="70">
        <f>SUMIF('R&amp;D'!$BC$4:$BC$519,"Business (Other R&amp;D)",'R&amp;D'!D$4:D$519)</f>
        <v>37.700000000000003</v>
      </c>
      <c r="D25" s="70">
        <f>SUMIF('R&amp;D'!$BC$4:$BC$519,"Business (Other R&amp;D)",'R&amp;D'!E$4:E$519)</f>
        <v>53.2</v>
      </c>
      <c r="E25" s="70">
        <f>SUMIF('R&amp;D'!$BC$4:$BC$519,"Business (Other R&amp;D)",'R&amp;D'!F$4:F$519)</f>
        <v>27.499999999999996</v>
      </c>
      <c r="F25" s="70">
        <f>SUMIF('R&amp;D'!$BC$4:$BC$519,"Business (Other R&amp;D)",'R&amp;D'!G$4:G$519)</f>
        <v>56.499999999999993</v>
      </c>
      <c r="G25" s="70">
        <f>SUMIF('R&amp;D'!$BC$4:$BC$519,"Business (Other R&amp;D)",'R&amp;D'!H$4:H$519)</f>
        <v>71.5</v>
      </c>
      <c r="H25" s="70">
        <f>SUMIF('R&amp;D'!$BC$4:$BC$519,"Business (Other R&amp;D)",'R&amp;D'!I$4:I$519)</f>
        <v>91.300000000000011</v>
      </c>
      <c r="I25" s="70">
        <f>SUMIF('R&amp;D'!$BC$4:$BC$519,"Business (Other R&amp;D)",'R&amp;D'!J$4:J$519)</f>
        <v>104.4</v>
      </c>
      <c r="J25" s="70">
        <f>SUMIF('R&amp;D'!$BC$4:$BC$519,"Business (Other R&amp;D)",'R&amp;D'!K$4:K$519)</f>
        <v>88.3</v>
      </c>
      <c r="K25" s="70">
        <f>SUMIF('R&amp;D'!$BC$4:$BC$519,"Business (Other R&amp;D)",'R&amp;D'!L$4:L$519)</f>
        <v>77.500000000000014</v>
      </c>
      <c r="L25" s="70">
        <f>SUMIF('R&amp;D'!$BC$4:$BC$519,"Business (Other R&amp;D)",'R&amp;D'!M$4:M$519)</f>
        <v>84.8</v>
      </c>
      <c r="M25" s="70">
        <f>SUMIF('R&amp;D'!$BC$4:$BC$519,"Business (Other R&amp;D)",'R&amp;D'!N$4:N$519)</f>
        <v>91.9</v>
      </c>
      <c r="N25" s="70">
        <f>SUMIF('R&amp;D'!$BC$4:$BC$519,"Business (Other R&amp;D)",'R&amp;D'!O$4:O$519)</f>
        <v>95.9</v>
      </c>
      <c r="O25" s="70">
        <f>SUMIF('R&amp;D'!$BC$4:$BC$519,"Business (Other R&amp;D)",'R&amp;D'!P$4:P$519)</f>
        <v>120.2</v>
      </c>
      <c r="P25" s="70">
        <f>SUMIF('R&amp;D'!$BC$4:$BC$519,"Business (Other R&amp;D)",'R&amp;D'!Q$4:Q$519)</f>
        <v>153.9</v>
      </c>
      <c r="Q25" s="70">
        <f>SUMIF('R&amp;D'!$BC$4:$BC$519,"Business (Other R&amp;D)",'R&amp;D'!R$4:R$519)</f>
        <v>123.7</v>
      </c>
      <c r="R25" s="70">
        <f>SUMIF('R&amp;D'!$BC$4:$BC$519,"Business (Other R&amp;D)",'R&amp;D'!S$4:S$519)</f>
        <v>133.30000000000001</v>
      </c>
      <c r="S25" s="70">
        <f>SUMIF('R&amp;D'!$BC$4:$BC$519,"Business (Other R&amp;D)",'R&amp;D'!T$4:T$519)</f>
        <v>129.4</v>
      </c>
      <c r="T25" s="70">
        <f>SUMIF('R&amp;D'!$BC$4:$BC$519,"Business (Other R&amp;D)",'R&amp;D'!U$4:U$519)</f>
        <v>127.80000000000001</v>
      </c>
      <c r="U25" s="70">
        <f>SUMIF('R&amp;D'!$BC$4:$BC$519,"Business (Other R&amp;D)",'R&amp;D'!V$4:V$519)</f>
        <v>136.4</v>
      </c>
      <c r="V25" s="70">
        <f>SUMIF('R&amp;D'!$BC$4:$BC$519,"Business (Other R&amp;D)",'R&amp;D'!W$4:W$519)</f>
        <v>205.7</v>
      </c>
      <c r="W25" s="70">
        <f>SUMIF('R&amp;D'!$BC$4:$BC$519,"Business (Other R&amp;D)",'R&amp;D'!X$4:X$519)</f>
        <v>253.60000000000002</v>
      </c>
      <c r="X25" s="70">
        <f>SUMIF('R&amp;D'!$BC$4:$BC$519,"Business (Other R&amp;D)",'R&amp;D'!Y$4:Y$519)</f>
        <v>279.29999999999995</v>
      </c>
      <c r="Y25" s="70">
        <f>SUMIF('R&amp;D'!$BC$4:$BC$519,"Business (Other R&amp;D)",'R&amp;D'!Z$4:Z$519)</f>
        <v>495</v>
      </c>
      <c r="Z25" s="70">
        <f>SUMIF('R&amp;D'!$BC$4:$BC$519,"Business (Other R&amp;D)",'R&amp;D'!AA$4:AA$519)</f>
        <v>368.74999999999994</v>
      </c>
      <c r="AA25" s="70">
        <f>SUMIF('R&amp;D'!$BC$4:$BC$519,"Business (Other R&amp;D)",'R&amp;D'!AB$4:AB$519)</f>
        <v>406.6</v>
      </c>
      <c r="AB25" s="70">
        <f>SUMIF('R&amp;D'!$BC$4:$BC$519,"Business (Other R&amp;D)",'R&amp;D'!AC$4:AC$519)</f>
        <v>338.9199999999999</v>
      </c>
      <c r="AC25" s="70">
        <f>SUMIF('R&amp;D'!$BC$4:$BC$519,"Business (Other R&amp;D)",'R&amp;D'!AD$4:AD$519)</f>
        <v>367.0209999999999</v>
      </c>
      <c r="AD25" s="70">
        <f>SUMIF('R&amp;D'!$BC$4:$BC$519,"Business (Other R&amp;D)",'R&amp;D'!AE$4:AE$519)</f>
        <v>407.93600000000004</v>
      </c>
      <c r="AE25" s="70">
        <f>SUMIF('R&amp;D'!$BC$4:$BC$519,"Business (Other R&amp;D)",'R&amp;D'!AF$4:AF$519)</f>
        <v>441.14300000000003</v>
      </c>
      <c r="AF25" s="70">
        <f>SUMIF('R&amp;D'!$BC$4:$BC$519,"Business (Other R&amp;D)",'R&amp;D'!AG$4:AG$519)</f>
        <v>425.99800000000005</v>
      </c>
      <c r="AG25" s="70">
        <f>SUMIF('R&amp;D'!$BC$4:$BC$519,"Business (Other R&amp;D)",'R&amp;D'!AH$4:AH$519)</f>
        <v>464.19999999999993</v>
      </c>
      <c r="AH25" s="70">
        <f>SUMIF('R&amp;D'!$BC$4:$BC$519,"Business (Other R&amp;D)",'R&amp;D'!AI$4:AI$519)</f>
        <v>382.839</v>
      </c>
      <c r="AI25" s="70">
        <f>SUMIF('R&amp;D'!$BC$4:$BC$519,"Business (Other R&amp;D)",'R&amp;D'!AJ$4:AJ$519)</f>
        <v>354.01299999999992</v>
      </c>
      <c r="AJ25" s="70">
        <f>SUMIF('R&amp;D'!$BC$4:$BC$519,"Business (Other R&amp;D)",'R&amp;D'!AK$4:AK$519)</f>
        <v>239.50700000000001</v>
      </c>
      <c r="AK25" s="70">
        <f>SUMIF('R&amp;D'!$BC$4:$BC$519,"Business (Other R&amp;D)",'R&amp;D'!AL$4:AL$519)</f>
        <v>219.95</v>
      </c>
      <c r="AL25" s="70">
        <f>SUMIF('R&amp;D'!$BC$4:$BC$519,"Business (Other R&amp;D)",'R&amp;D'!AM$4:AM$519)</f>
        <v>182.66499999999999</v>
      </c>
      <c r="AM25" s="70">
        <f>SUMIF('R&amp;D'!$BC$4:$BC$519,"Business (Other R&amp;D)",'R&amp;D'!AN$4:AN$519)</f>
        <v>147.39200000000002</v>
      </c>
      <c r="AN25" s="70">
        <f>SUMIF('R&amp;D'!$BC$4:$BC$519,"Business (Other R&amp;D)",'R&amp;D'!AO$4:AO$519)</f>
        <v>121.866</v>
      </c>
      <c r="AO25" s="654">
        <f>SUMIF('R&amp;D'!$BC$4:$BC$519,"Business (Other R&amp;D)",'R&amp;D'!AP$4:AP$519)</f>
        <v>95.882999999999996</v>
      </c>
      <c r="AP25" s="654">
        <f>SUMIF('R&amp;D'!$BC$4:$BC$519,"Business (Other R&amp;D)",'R&amp;D'!AQ$4:AQ$519)</f>
        <v>59.954999999999998</v>
      </c>
      <c r="AQ25" s="654">
        <f>SUMIF('R&amp;D'!$BC$4:$BC$519,"Business (Other R&amp;D)",'R&amp;D'!AR$4:AR$519)</f>
        <v>53.302999999999997</v>
      </c>
      <c r="AR25" s="654">
        <f>SUMIF('R&amp;D'!$BC$4:$BC$519,"Business (Other R&amp;D)",'R&amp;D'!AS$4:AS$519)</f>
        <v>35.165999999999997</v>
      </c>
      <c r="AS25" s="757">
        <f>AR25/$AR$46</f>
        <v>2.9441471468341289E-3</v>
      </c>
      <c r="AT25" s="348"/>
      <c r="AU25" s="159"/>
      <c r="AV25" s="348"/>
      <c r="AW25" s="348"/>
      <c r="AX25" s="348"/>
      <c r="AY25" s="348"/>
      <c r="AZ25" s="348"/>
      <c r="BA25" s="348"/>
      <c r="BB25" s="348"/>
      <c r="BC25" s="348"/>
    </row>
    <row r="26" spans="1:55" s="126" customFormat="1">
      <c r="A26" s="317" t="s">
        <v>2714</v>
      </c>
      <c r="B26" s="255">
        <f>SUM(B24:B25)</f>
        <v>25.9</v>
      </c>
      <c r="C26" s="255">
        <f t="shared" ref="C26:AR26" si="2">SUM(C24:C25)</f>
        <v>37.700000000000003</v>
      </c>
      <c r="D26" s="255">
        <f t="shared" si="2"/>
        <v>53.2</v>
      </c>
      <c r="E26" s="255">
        <f t="shared" si="2"/>
        <v>27.499999999999996</v>
      </c>
      <c r="F26" s="255">
        <f t="shared" si="2"/>
        <v>56.499999999999993</v>
      </c>
      <c r="G26" s="255">
        <f t="shared" si="2"/>
        <v>71.5</v>
      </c>
      <c r="H26" s="255">
        <f t="shared" si="2"/>
        <v>111.30000000000001</v>
      </c>
      <c r="I26" s="255">
        <f t="shared" si="2"/>
        <v>271.39999999999998</v>
      </c>
      <c r="J26" s="255">
        <f t="shared" si="2"/>
        <v>294.3</v>
      </c>
      <c r="K26" s="255">
        <f t="shared" si="2"/>
        <v>312.5</v>
      </c>
      <c r="L26" s="255">
        <f t="shared" si="2"/>
        <v>292.8</v>
      </c>
      <c r="M26" s="255">
        <f t="shared" si="2"/>
        <v>384.9</v>
      </c>
      <c r="N26" s="255">
        <f t="shared" si="2"/>
        <v>455.9</v>
      </c>
      <c r="O26" s="255">
        <f t="shared" si="2"/>
        <v>552.20000000000005</v>
      </c>
      <c r="P26" s="255">
        <f t="shared" si="2"/>
        <v>658.9</v>
      </c>
      <c r="Q26" s="255">
        <f t="shared" si="2"/>
        <v>808.7</v>
      </c>
      <c r="R26" s="255">
        <f t="shared" si="2"/>
        <v>831.3</v>
      </c>
      <c r="S26" s="255">
        <f t="shared" si="2"/>
        <v>954.4</v>
      </c>
      <c r="T26" s="255">
        <f t="shared" si="2"/>
        <v>652.79999999999995</v>
      </c>
      <c r="U26" s="255">
        <f t="shared" si="2"/>
        <v>556.4</v>
      </c>
      <c r="V26" s="255">
        <f t="shared" si="2"/>
        <v>575.70000000000005</v>
      </c>
      <c r="W26" s="255">
        <f t="shared" si="2"/>
        <v>713.6</v>
      </c>
      <c r="X26" s="255">
        <f t="shared" si="2"/>
        <v>739.3</v>
      </c>
      <c r="Y26" s="255">
        <f t="shared" si="2"/>
        <v>865</v>
      </c>
      <c r="Z26" s="255">
        <f t="shared" si="2"/>
        <v>955.75</v>
      </c>
      <c r="AA26" s="255">
        <f t="shared" si="2"/>
        <v>1071.5999999999999</v>
      </c>
      <c r="AB26" s="255">
        <f t="shared" si="2"/>
        <v>1067.9199999999998</v>
      </c>
      <c r="AC26" s="255">
        <f t="shared" si="2"/>
        <v>1264.021</v>
      </c>
      <c r="AD26" s="255">
        <f t="shared" si="2"/>
        <v>1412.9360000000001</v>
      </c>
      <c r="AE26" s="255">
        <f t="shared" si="2"/>
        <v>1677.143</v>
      </c>
      <c r="AF26" s="255">
        <f t="shared" si="2"/>
        <v>2174.998</v>
      </c>
      <c r="AG26" s="255">
        <f t="shared" si="2"/>
        <v>2229.1999999999998</v>
      </c>
      <c r="AH26" s="255">
        <f t="shared" si="2"/>
        <v>2277.8389999999999</v>
      </c>
      <c r="AI26" s="255">
        <f t="shared" si="2"/>
        <v>3336.0129999999999</v>
      </c>
      <c r="AJ26" s="255">
        <f t="shared" si="2"/>
        <v>3187.5070000000001</v>
      </c>
      <c r="AK26" s="255">
        <f t="shared" si="2"/>
        <v>3002.95</v>
      </c>
      <c r="AL26" s="255">
        <f t="shared" si="2"/>
        <v>2934.665</v>
      </c>
      <c r="AM26" s="255">
        <f t="shared" si="2"/>
        <v>2944.3919999999998</v>
      </c>
      <c r="AN26" s="255">
        <f t="shared" si="2"/>
        <v>2729.866</v>
      </c>
      <c r="AO26" s="255">
        <f t="shared" si="2"/>
        <v>2549.8829999999998</v>
      </c>
      <c r="AP26" s="255">
        <f t="shared" si="2"/>
        <v>2477.9549999999999</v>
      </c>
      <c r="AQ26" s="255">
        <f t="shared" si="2"/>
        <v>2649.3029999999999</v>
      </c>
      <c r="AR26" s="255">
        <f t="shared" si="2"/>
        <v>2604.1660000000002</v>
      </c>
      <c r="AS26" s="759">
        <f t="shared" si="1"/>
        <v>0.21802445256163475</v>
      </c>
      <c r="AT26" s="348"/>
      <c r="AU26" s="257"/>
      <c r="AV26" s="348"/>
      <c r="AW26" s="348"/>
      <c r="AX26" s="348"/>
      <c r="AY26" s="348"/>
      <c r="AZ26" s="348"/>
      <c r="BA26" s="348"/>
      <c r="BB26" s="348"/>
      <c r="BC26" s="348"/>
    </row>
    <row r="27" spans="1:55" s="126" customFormat="1">
      <c r="A27" s="462" t="s">
        <v>772</v>
      </c>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c r="AD27" s="194"/>
      <c r="AE27" s="194"/>
      <c r="AF27" s="194"/>
      <c r="AG27" s="194"/>
      <c r="AH27" s="194"/>
      <c r="AI27" s="194"/>
      <c r="AJ27" s="194"/>
      <c r="AK27" s="194"/>
      <c r="AL27" s="194"/>
      <c r="AM27" s="194"/>
      <c r="AN27" s="194"/>
      <c r="AO27" s="194"/>
      <c r="AP27" s="194"/>
      <c r="AQ27" s="194"/>
      <c r="AR27" s="194"/>
      <c r="AS27" s="321"/>
      <c r="AT27" s="348"/>
      <c r="AU27" s="159"/>
      <c r="AV27" s="348"/>
      <c r="AW27" s="348"/>
      <c r="AX27" s="348"/>
      <c r="AY27" s="348"/>
      <c r="AZ27" s="348"/>
      <c r="BA27" s="348"/>
      <c r="BB27" s="348"/>
      <c r="BC27" s="348"/>
    </row>
    <row r="28" spans="1:55" s="126" customFormat="1">
      <c r="A28" s="449" t="s">
        <v>757</v>
      </c>
      <c r="B28" s="139">
        <f>SUMIF('R&amp;D'!$BC$4:$BC$519,"Higher Ed. (ARC)",'R&amp;D'!C$4:C$519)</f>
        <v>0</v>
      </c>
      <c r="C28" s="139">
        <f>SUMIF('R&amp;D'!$BC$4:$BC$519,"Higher Ed. (ARC)",'R&amp;D'!D$4:D$519)</f>
        <v>0</v>
      </c>
      <c r="D28" s="139">
        <f>SUMIF('R&amp;D'!$BC$4:$BC$519,"Higher Ed. (ARC)",'R&amp;D'!E$4:E$519)</f>
        <v>0</v>
      </c>
      <c r="E28" s="139">
        <f>SUMIF('R&amp;D'!$BC$4:$BC$519,"Higher Ed. (ARC)",'R&amp;D'!F$4:F$519)</f>
        <v>0</v>
      </c>
      <c r="F28" s="139">
        <f>SUMIF('R&amp;D'!$BC$4:$BC$519,"Higher Ed. (ARC)",'R&amp;D'!G$4:G$519)</f>
        <v>0</v>
      </c>
      <c r="G28" s="139">
        <f>SUMIF('R&amp;D'!$BC$4:$BC$519,"Higher Ed. (ARC)",'R&amp;D'!H$4:H$519)</f>
        <v>0</v>
      </c>
      <c r="H28" s="139">
        <f>SUMIF('R&amp;D'!$BC$4:$BC$519,"Higher Ed. (ARC)",'R&amp;D'!I$4:I$519)</f>
        <v>0</v>
      </c>
      <c r="I28" s="139">
        <f>SUMIF('R&amp;D'!$BC$4:$BC$519,"Higher Ed. (ARC)",'R&amp;D'!J$4:J$519)</f>
        <v>0</v>
      </c>
      <c r="J28" s="139">
        <f>SUMIF('R&amp;D'!$BC$4:$BC$519,"Higher Ed. (ARC)",'R&amp;D'!K$4:K$519)</f>
        <v>0</v>
      </c>
      <c r="K28" s="139">
        <f>SUMIF('R&amp;D'!$BC$4:$BC$519,"Higher Ed. (ARC)",'R&amp;D'!L$4:L$519)</f>
        <v>0</v>
      </c>
      <c r="L28" s="139">
        <f>SUMIF('R&amp;D'!$BC$4:$BC$519,"Higher Ed. (ARC)",'R&amp;D'!M$4:M$519)</f>
        <v>0</v>
      </c>
      <c r="M28" s="139">
        <f>SUMIF('R&amp;D'!$BC$4:$BC$519,"Higher Ed. (ARC)",'R&amp;D'!N$4:N$519)</f>
        <v>0</v>
      </c>
      <c r="N28" s="150">
        <f>SUMIF('R&amp;D'!$BC$4:$BC$519,"Higher Ed. (ARC)",'R&amp;D'!O$4:O$519)</f>
        <v>0</v>
      </c>
      <c r="O28" s="139">
        <f>SUMIF('R&amp;D'!$BC$4:$BC$519,"Higher Ed. (ARC)",'R&amp;D'!P$4:P$519)</f>
        <v>0</v>
      </c>
      <c r="P28" s="139">
        <f>SUMIF('R&amp;D'!$BC$4:$BC$519,"Higher Ed. (ARC)",'R&amp;D'!Q$4:Q$519)</f>
        <v>0</v>
      </c>
      <c r="Q28" s="139">
        <f>SUMIF('R&amp;D'!$BC$4:$BC$519,"Higher Ed. (ARC)",'R&amp;D'!R$4:R$519)</f>
        <v>0</v>
      </c>
      <c r="R28" s="139">
        <f>SUMIF('R&amp;D'!$BC$4:$BC$519,"Higher Ed. (ARC)",'R&amp;D'!S$4:S$519)</f>
        <v>0</v>
      </c>
      <c r="S28" s="139">
        <f>SUMIF('R&amp;D'!$BC$4:$BC$519,"Higher Ed. (ARC)",'R&amp;D'!T$4:T$519)</f>
        <v>0</v>
      </c>
      <c r="T28" s="139">
        <f>SUMIF('R&amp;D'!$BC$4:$BC$519,"Higher Ed. (ARC)",'R&amp;D'!U$4:U$519)</f>
        <v>0</v>
      </c>
      <c r="U28" s="139">
        <f>SUMIF('R&amp;D'!$BC$4:$BC$519,"Higher Ed. (ARC)",'R&amp;D'!V$4:V$519)</f>
        <v>0</v>
      </c>
      <c r="V28" s="139">
        <f>SUMIF('R&amp;D'!$BC$4:$BC$519,"Higher Ed. (ARC)",'R&amp;D'!W$4:W$519)</f>
        <v>0</v>
      </c>
      <c r="W28" s="139">
        <f>SUMIF('R&amp;D'!$BC$4:$BC$519,"Higher Ed. (ARC)",'R&amp;D'!X$4:X$519)</f>
        <v>0</v>
      </c>
      <c r="X28" s="139">
        <f>SUMIF('R&amp;D'!$BC$4:$BC$519,"Higher Ed. (ARC)",'R&amp;D'!Y$4:Y$519)</f>
        <v>237.19399999999999</v>
      </c>
      <c r="Y28" s="139">
        <f>SUMIF('R&amp;D'!$BC$4:$BC$519,"Higher Ed. (ARC)",'R&amp;D'!Z$4:Z$519)</f>
        <v>261.74400000000003</v>
      </c>
      <c r="Z28" s="139">
        <f>SUMIF('R&amp;D'!$BC$4:$BC$519,"Higher Ed. (ARC)",'R&amp;D'!AA$4:AA$519)</f>
        <v>298.94099999999997</v>
      </c>
      <c r="AA28" s="139">
        <f>SUMIF('R&amp;D'!$BC$4:$BC$519,"Higher Ed. (ARC)",'R&amp;D'!AB$4:AB$519)</f>
        <v>399.6</v>
      </c>
      <c r="AB28" s="139">
        <f>SUMIF('R&amp;D'!$BC$4:$BC$519,"Higher Ed. (ARC)",'R&amp;D'!AC$4:AC$519)</f>
        <v>457.79300000000001</v>
      </c>
      <c r="AC28" s="139">
        <f>SUMIF('R&amp;D'!$BC$4:$BC$519,"Higher Ed. (ARC)",'R&amp;D'!AD$4:AD$519)</f>
        <v>566.43200000000002</v>
      </c>
      <c r="AD28" s="139">
        <f>SUMIF('R&amp;D'!$BC$4:$BC$519,"Higher Ed. (ARC)",'R&amp;D'!AE$4:AE$519)</f>
        <v>571.476</v>
      </c>
      <c r="AE28" s="139">
        <f>SUMIF('R&amp;D'!$BC$4:$BC$519,"Higher Ed. (ARC)",'R&amp;D'!AF$4:AF$519)</f>
        <v>573.08500000000004</v>
      </c>
      <c r="AF28" s="139">
        <f>SUMIF('R&amp;D'!$BC$4:$BC$519,"Higher Ed. (ARC)",'R&amp;D'!AG$4:AG$519)</f>
        <v>583.81700000000001</v>
      </c>
      <c r="AG28" s="139">
        <f>SUMIF('R&amp;D'!$BC$4:$BC$519,"Higher Ed. (ARC)",'R&amp;D'!AH$4:AH$519)</f>
        <v>647.57399999999996</v>
      </c>
      <c r="AH28" s="139">
        <f>SUMIF('R&amp;D'!$BC$4:$BC$519,"Higher Ed. (ARC)",'R&amp;D'!AI$4:AI$519)</f>
        <v>703.47299999999996</v>
      </c>
      <c r="AI28" s="139">
        <f>SUMIF('R&amp;D'!$BC$4:$BC$519,"Higher Ed. (ARC)",'R&amp;D'!AJ$4:AJ$519)</f>
        <v>797.87300000000005</v>
      </c>
      <c r="AJ28" s="150">
        <f>SUMIF('R&amp;D'!$BC$4:$BC$519,"Higher Ed. (ARC)",'R&amp;D'!AK$4:AK$519)</f>
        <v>873.23099999999999</v>
      </c>
      <c r="AK28" s="150">
        <f>SUMIF('R&amp;D'!$BC$4:$BC$519,"Higher Ed. (ARC)",'R&amp;D'!AL$4:AL$519)</f>
        <v>883.28399999999999</v>
      </c>
      <c r="AL28" s="139">
        <f>SUMIF('R&amp;D'!$BC$4:$BC$519,"Higher Ed. (ARC)",'R&amp;D'!AM$4:AM$519)</f>
        <v>852.89800000000002</v>
      </c>
      <c r="AM28" s="139">
        <f>SUMIF('R&amp;D'!$BC$4:$BC$519,"Higher Ed. (ARC)",'R&amp;D'!AN$4:AN$519)</f>
        <v>815.30399999999997</v>
      </c>
      <c r="AN28" s="139">
        <f>SUMIF('R&amp;D'!$BC$4:$BC$519,"Higher Ed. (ARC)",'R&amp;D'!AO$4:AO$519)</f>
        <v>743.66200000000003</v>
      </c>
      <c r="AO28" s="654">
        <f>SUMIF('R&amp;D'!$BC$4:$BC$519,"Higher Ed. (ARC)",'R&amp;D'!AP$4:AP$519)</f>
        <v>758.03</v>
      </c>
      <c r="AP28" s="654">
        <f>SUMIF('R&amp;D'!$BC$4:$BC$519,"Higher Ed. (ARC)",'R&amp;D'!AQ$4:AQ$519)</f>
        <v>764.10500000000002</v>
      </c>
      <c r="AQ28" s="654">
        <f>SUMIF('R&amp;D'!$BC$4:$BC$519,"Higher Ed. (ARC)",'R&amp;D'!AR$4:AR$519)</f>
        <v>791.34199999999998</v>
      </c>
      <c r="AR28" s="654">
        <f>SUMIF('R&amp;D'!$BC$4:$BC$519,"Higher Ed. (ARC)",'R&amp;D'!AS$4:AS$519)</f>
        <v>805.24599999999998</v>
      </c>
      <c r="AS28" s="757">
        <f t="shared" ref="AS28:AS45" si="3">AR28/$AR$46</f>
        <v>6.7416331496320175E-2</v>
      </c>
      <c r="AT28" s="348"/>
      <c r="AU28" s="159"/>
      <c r="AV28" s="348"/>
      <c r="AW28" s="348"/>
      <c r="AX28" s="348"/>
      <c r="AY28" s="348"/>
      <c r="AZ28" s="348"/>
      <c r="BA28" s="348"/>
      <c r="BB28" s="348"/>
      <c r="BC28" s="348"/>
    </row>
    <row r="29" spans="1:55" s="126" customFormat="1">
      <c r="A29" s="449" t="s">
        <v>771</v>
      </c>
      <c r="B29" s="139">
        <f t="shared" ref="B29:AR29" si="4">B115</f>
        <v>0</v>
      </c>
      <c r="C29" s="139">
        <f t="shared" si="4"/>
        <v>0</v>
      </c>
      <c r="D29" s="139">
        <f t="shared" si="4"/>
        <v>0</v>
      </c>
      <c r="E29" s="139">
        <f t="shared" si="4"/>
        <v>0</v>
      </c>
      <c r="F29" s="139">
        <f t="shared" si="4"/>
        <v>0</v>
      </c>
      <c r="G29" s="139">
        <f t="shared" si="4"/>
        <v>0</v>
      </c>
      <c r="H29" s="139">
        <f t="shared" si="4"/>
        <v>0</v>
      </c>
      <c r="I29" s="139">
        <f t="shared" si="4"/>
        <v>0</v>
      </c>
      <c r="J29" s="139">
        <f t="shared" si="4"/>
        <v>0</v>
      </c>
      <c r="K29" s="139">
        <f t="shared" si="4"/>
        <v>0</v>
      </c>
      <c r="L29" s="139">
        <f t="shared" si="4"/>
        <v>0</v>
      </c>
      <c r="M29" s="139">
        <f t="shared" si="4"/>
        <v>0</v>
      </c>
      <c r="N29" s="150">
        <f t="shared" si="4"/>
        <v>52.12616043999995</v>
      </c>
      <c r="O29" s="139">
        <f t="shared" si="4"/>
        <v>60.421368565000037</v>
      </c>
      <c r="P29" s="139">
        <f t="shared" si="4"/>
        <v>64.224837335000032</v>
      </c>
      <c r="Q29" s="139">
        <f t="shared" si="4"/>
        <v>66.133453994999925</v>
      </c>
      <c r="R29" s="139">
        <f t="shared" si="4"/>
        <v>73.426992349999949</v>
      </c>
      <c r="S29" s="139">
        <f t="shared" si="4"/>
        <v>83.299396089999973</v>
      </c>
      <c r="T29" s="139">
        <f t="shared" si="4"/>
        <v>93.867247209999846</v>
      </c>
      <c r="U29" s="139">
        <f t="shared" si="4"/>
        <v>105.08566727500005</v>
      </c>
      <c r="V29" s="139">
        <f t="shared" si="4"/>
        <v>121.62049149499994</v>
      </c>
      <c r="W29" s="139">
        <f t="shared" si="4"/>
        <v>106.36365841500002</v>
      </c>
      <c r="X29" s="139">
        <f t="shared" si="4"/>
        <v>135.24601899999999</v>
      </c>
      <c r="Y29" s="139">
        <f t="shared" si="4"/>
        <v>170.93245300000001</v>
      </c>
      <c r="Z29" s="139">
        <f t="shared" si="4"/>
        <v>206.45747299999999</v>
      </c>
      <c r="AA29" s="139">
        <f t="shared" si="4"/>
        <v>233.32600299999999</v>
      </c>
      <c r="AB29" s="139">
        <f t="shared" si="4"/>
        <v>263.165616</v>
      </c>
      <c r="AC29" s="139">
        <f t="shared" si="4"/>
        <v>294.74239299999999</v>
      </c>
      <c r="AD29" s="139">
        <f t="shared" si="4"/>
        <v>338.74041</v>
      </c>
      <c r="AE29" s="139">
        <f t="shared" si="4"/>
        <v>397.35491000000002</v>
      </c>
      <c r="AF29" s="139">
        <f t="shared" si="4"/>
        <v>464.32348500000001</v>
      </c>
      <c r="AG29" s="139">
        <f t="shared" si="4"/>
        <v>508.91072400000002</v>
      </c>
      <c r="AH29" s="139">
        <f t="shared" si="4"/>
        <v>550.82673599999998</v>
      </c>
      <c r="AI29" s="139">
        <f t="shared" si="4"/>
        <v>581.43846399999995</v>
      </c>
      <c r="AJ29" s="150">
        <f t="shared" si="4"/>
        <v>604.66869999999994</v>
      </c>
      <c r="AK29" s="150">
        <f t="shared" si="4"/>
        <v>640.31994404221632</v>
      </c>
      <c r="AL29" s="139">
        <f t="shared" si="4"/>
        <v>677.7767612125798</v>
      </c>
      <c r="AM29" s="139">
        <f t="shared" si="4"/>
        <v>614.98960905999991</v>
      </c>
      <c r="AN29" s="139">
        <f t="shared" si="4"/>
        <v>627.92744514999993</v>
      </c>
      <c r="AO29" s="139">
        <f t="shared" si="4"/>
        <v>635.62326110830907</v>
      </c>
      <c r="AP29" s="256">
        <f t="shared" si="4"/>
        <v>630.48442640970825</v>
      </c>
      <c r="AQ29" s="256">
        <f t="shared" si="4"/>
        <v>671.65247535878575</v>
      </c>
      <c r="AR29" s="256">
        <f t="shared" si="4"/>
        <v>664.05933857272794</v>
      </c>
      <c r="AS29" s="757">
        <f t="shared" si="3"/>
        <v>5.5595984956704092E-2</v>
      </c>
      <c r="AT29" s="348"/>
      <c r="AU29" s="159"/>
      <c r="AV29" s="348"/>
      <c r="AW29" s="348"/>
      <c r="AX29" s="348"/>
      <c r="AY29" s="348"/>
      <c r="AZ29" s="348"/>
      <c r="BA29" s="348"/>
      <c r="BB29" s="348"/>
      <c r="BC29" s="348"/>
    </row>
    <row r="30" spans="1:55" s="126" customFormat="1">
      <c r="A30" s="449" t="s">
        <v>784</v>
      </c>
      <c r="B30" s="139">
        <f>SUMIF('R&amp;D'!$BC$4:$BC$519,"Higher Ed. (Block Funding)",'R&amp;D'!C$4:C$519)</f>
        <v>0</v>
      </c>
      <c r="C30" s="139">
        <f>SUMIF('R&amp;D'!$BC$4:$BC$519,"Higher Ed. (Block Funding)",'R&amp;D'!D$4:D$519)</f>
        <v>0</v>
      </c>
      <c r="D30" s="139">
        <f>SUMIF('R&amp;D'!$BC$4:$BC$519,"Higher Ed. (Block Funding)",'R&amp;D'!E$4:E$519)</f>
        <v>0</v>
      </c>
      <c r="E30" s="139">
        <f>SUMIF('R&amp;D'!$BC$4:$BC$519,"Higher Ed. (Block Funding)",'R&amp;D'!F$4:F$519)</f>
        <v>0</v>
      </c>
      <c r="F30" s="139">
        <f>SUMIF('R&amp;D'!$BC$4:$BC$519,"Higher Ed. (Block Funding)",'R&amp;D'!G$4:G$519)</f>
        <v>0</v>
      </c>
      <c r="G30" s="139">
        <f>SUMIF('R&amp;D'!$BC$4:$BC$519,"Higher Ed. (Block Funding)",'R&amp;D'!H$4:H$519)</f>
        <v>0</v>
      </c>
      <c r="H30" s="139">
        <f>SUMIF('R&amp;D'!$BC$4:$BC$519,"Higher Ed. (Block Funding)",'R&amp;D'!I$4:I$519)</f>
        <v>0</v>
      </c>
      <c r="I30" s="139">
        <f>SUMIF('R&amp;D'!$BC$4:$BC$519,"Higher Ed. (Block Funding)",'R&amp;D'!J$4:J$519)</f>
        <v>0</v>
      </c>
      <c r="J30" s="139">
        <f>SUMIF('R&amp;D'!$BC$4:$BC$519,"Higher Ed. (Block Funding)",'R&amp;D'!K$4:K$519)</f>
        <v>0</v>
      </c>
      <c r="K30" s="139">
        <f>SUMIF('R&amp;D'!$BC$4:$BC$519,"Higher Ed. (Block Funding)",'R&amp;D'!L$4:L$519)</f>
        <v>0</v>
      </c>
      <c r="L30" s="139">
        <f>SUMIF('R&amp;D'!$BC$4:$BC$519,"Higher Ed. (Block Funding)",'R&amp;D'!M$4:M$519)</f>
        <v>0</v>
      </c>
      <c r="M30" s="139">
        <f>SUMIF('R&amp;D'!$BC$4:$BC$519,"Higher Ed. (Block Funding)",'R&amp;D'!N$4:N$519)</f>
        <v>0</v>
      </c>
      <c r="N30" s="150">
        <f>SUMIF('R&amp;D'!$BC$4:$BC$519,"Higher Ed. (Block Funding)",'R&amp;D'!O$4:O$519)</f>
        <v>0</v>
      </c>
      <c r="O30" s="139">
        <f>SUMIF('R&amp;D'!$BC$4:$BC$519,"Higher Ed. (Block Funding)",'R&amp;D'!P$4:P$519)</f>
        <v>0</v>
      </c>
      <c r="P30" s="139">
        <f>SUMIF('R&amp;D'!$BC$4:$BC$519,"Higher Ed. (Block Funding)",'R&amp;D'!Q$4:Q$519)</f>
        <v>0</v>
      </c>
      <c r="Q30" s="139">
        <f>SUMIF('R&amp;D'!$BC$4:$BC$519,"Higher Ed. (Block Funding)",'R&amp;D'!R$4:R$519)</f>
        <v>0</v>
      </c>
      <c r="R30" s="139">
        <f>SUMIF('R&amp;D'!$BC$4:$BC$519,"Higher Ed. (Block Funding)",'R&amp;D'!S$4:S$519)</f>
        <v>0</v>
      </c>
      <c r="S30" s="139">
        <f>SUMIF('R&amp;D'!$BC$4:$BC$519,"Higher Ed. (Block Funding)",'R&amp;D'!T$4:T$519)</f>
        <v>0</v>
      </c>
      <c r="T30" s="139">
        <f>SUMIF('R&amp;D'!$BC$4:$BC$519,"Higher Ed. (Block Funding)",'R&amp;D'!U$4:U$519)</f>
        <v>0</v>
      </c>
      <c r="U30" s="139">
        <f>SUMIF('R&amp;D'!$BC$4:$BC$519,"Higher Ed. (Block Funding)",'R&amp;D'!V$4:V$519)</f>
        <v>0</v>
      </c>
      <c r="V30" s="139">
        <f>SUMIF('R&amp;D'!$BC$4:$BC$519,"Higher Ed. (Block Funding)",'R&amp;D'!W$4:W$519)</f>
        <v>0</v>
      </c>
      <c r="W30" s="139">
        <f>SUMIF('R&amp;D'!$BC$4:$BC$519,"Higher Ed. (Block Funding)",'R&amp;D'!X$4:X$519)</f>
        <v>0</v>
      </c>
      <c r="X30" s="139">
        <f>SUMIF('R&amp;D'!$BC$4:$BC$519,"Higher Ed. (Block Funding)",'R&amp;D'!Y$4:Y$519)</f>
        <v>942.5</v>
      </c>
      <c r="Y30" s="139">
        <f>SUMIF('R&amp;D'!$BC$4:$BC$519,"Higher Ed. (Block Funding)",'R&amp;D'!Z$4:Z$519)</f>
        <v>1012.5</v>
      </c>
      <c r="Z30" s="139">
        <f>SUMIF('R&amp;D'!$BC$4:$BC$519,"Higher Ed. (Block Funding)",'R&amp;D'!AA$4:AA$519)</f>
        <v>1086.5</v>
      </c>
      <c r="AA30" s="139">
        <f>SUMIF('R&amp;D'!$BC$4:$BC$519,"Higher Ed. (Block Funding)",'R&amp;D'!AB$4:AB$519)</f>
        <v>1172.2</v>
      </c>
      <c r="AB30" s="139">
        <f>SUMIF('R&amp;D'!$BC$4:$BC$519,"Higher Ed. (Block Funding)",'R&amp;D'!AC$4:AC$519)</f>
        <v>1178.009</v>
      </c>
      <c r="AC30" s="139">
        <f>SUMIF('R&amp;D'!$BC$4:$BC$519,"Higher Ed. (Block Funding)",'R&amp;D'!AD$4:AD$519)</f>
        <v>1222.508</v>
      </c>
      <c r="AD30" s="139">
        <f>SUMIF('R&amp;D'!$BC$4:$BC$519,"Higher Ed. (Block Funding)",'R&amp;D'!AE$4:AE$519)</f>
        <v>1233.77</v>
      </c>
      <c r="AE30" s="139">
        <f>SUMIF('R&amp;D'!$BC$4:$BC$519,"Higher Ed. (Block Funding)",'R&amp;D'!AF$4:AF$519)</f>
        <v>1223.953</v>
      </c>
      <c r="AF30" s="139">
        <f>SUMIF('R&amp;D'!$BC$4:$BC$519,"Higher Ed. (Block Funding)",'R&amp;D'!AG$4:AG$519)</f>
        <v>1240.8920000000001</v>
      </c>
      <c r="AG30" s="139">
        <f>SUMIF('R&amp;D'!$BC$4:$BC$519,"Higher Ed. (Block Funding)",'R&amp;D'!AH$4:AH$519)</f>
        <v>1342.9079999999999</v>
      </c>
      <c r="AH30" s="139">
        <f>SUMIF('R&amp;D'!$BC$4:$BC$519,"Higher Ed. (Block Funding)",'R&amp;D'!AI$4:AI$519)</f>
        <v>1487.2190000000001</v>
      </c>
      <c r="AI30" s="139">
        <f>SUMIF('R&amp;D'!$BC$4:$BC$519,"Higher Ed. (Block Funding)",'R&amp;D'!AJ$4:AJ$519)</f>
        <v>1596.3689999999999</v>
      </c>
      <c r="AJ30" s="150">
        <f>SUMIF('R&amp;D'!$BC$4:$BC$519,"Higher Ed. (Block Funding)",'R&amp;D'!AK$4:AK$519)</f>
        <v>1623.0409999999999</v>
      </c>
      <c r="AK30" s="150">
        <f>SUMIF('R&amp;D'!$BC$4:$BC$519,"Higher Ed. (Block Funding)",'R&amp;D'!AL$4:AL$519)</f>
        <v>1685.66</v>
      </c>
      <c r="AL30" s="139">
        <f>SUMIF('R&amp;D'!$BC$4:$BC$519,"Higher Ed. (Block Funding)",'R&amp;D'!AM$4:AM$519)</f>
        <v>1755.9260000000002</v>
      </c>
      <c r="AM30" s="139">
        <f>SUMIF('R&amp;D'!$BC$4:$BC$519,"Higher Ed. (Block Funding)",'R&amp;D'!AN$4:AN$519)</f>
        <v>1829.943</v>
      </c>
      <c r="AN30" s="139">
        <f>SUMIF('R&amp;D'!$BC$4:$BC$519,"Higher Ed. (Block Funding)",'R&amp;D'!AO$4:AO$519)</f>
        <v>1777.885</v>
      </c>
      <c r="AO30" s="654">
        <f>SUMIF('R&amp;D'!$BC$4:$BC$519,"Higher Ed. (Block Funding)",'R&amp;D'!AP$4:AP$519)</f>
        <v>1943.204</v>
      </c>
      <c r="AP30" s="654">
        <f>SUMIF('R&amp;D'!$BC$4:$BC$519,"Higher Ed. (Block Funding)",'R&amp;D'!AQ$4:AQ$519)</f>
        <v>1921.1</v>
      </c>
      <c r="AQ30" s="654">
        <f>SUMIF('R&amp;D'!$BC$4:$BC$519,"Higher Ed. (Block Funding)",'R&amp;D'!AR$4:AR$519)</f>
        <v>1938.3899999999999</v>
      </c>
      <c r="AR30" s="654">
        <f>SUMIF('R&amp;D'!$BC$4:$BC$519,"Higher Ed. (Block Funding)",'R&amp;D'!AS$4:AS$519)</f>
        <v>2973.279</v>
      </c>
      <c r="AS30" s="757">
        <f t="shared" si="3"/>
        <v>0.24892711381993496</v>
      </c>
      <c r="AT30" s="348"/>
      <c r="AU30" s="159"/>
      <c r="AV30" s="348"/>
      <c r="AW30" s="348"/>
      <c r="AX30" s="348"/>
      <c r="AY30" s="348"/>
      <c r="AZ30" s="348"/>
      <c r="BA30" s="348"/>
      <c r="BB30" s="348"/>
      <c r="BC30" s="348"/>
    </row>
    <row r="31" spans="1:55" s="126" customFormat="1">
      <c r="A31" s="449" t="s">
        <v>2105</v>
      </c>
      <c r="B31" s="139">
        <f>SUMIF('R&amp;D'!$BC$4:$BC$519,"Higher Ed. (Former funding framework)",'R&amp;D'!C$4:C$519)</f>
        <v>300</v>
      </c>
      <c r="C31" s="139">
        <f>SUMIF('R&amp;D'!$BC$4:$BC$519,"Higher Ed. (Former funding framework)",'R&amp;D'!D$4:D$519)</f>
        <v>312.39999999999998</v>
      </c>
      <c r="D31" s="139">
        <f>SUMIF('R&amp;D'!$BC$4:$BC$519,"Higher Ed. (Former funding framework)",'R&amp;D'!E$4:E$519)</f>
        <v>354.6</v>
      </c>
      <c r="E31" s="139">
        <f>SUMIF('R&amp;D'!$BC$4:$BC$519,"Higher Ed. (Former funding framework)",'R&amp;D'!F$4:F$519)</f>
        <v>329.8</v>
      </c>
      <c r="F31" s="139">
        <f>SUMIF('R&amp;D'!$BC$4:$BC$519,"Higher Ed. (Former funding framework)",'R&amp;D'!G$4:G$519)</f>
        <v>368.29999999999995</v>
      </c>
      <c r="G31" s="139">
        <f>SUMIF('R&amp;D'!$BC$4:$BC$519,"Higher Ed. (Former funding framework)",'R&amp;D'!H$4:H$519)</f>
        <v>399.3</v>
      </c>
      <c r="H31" s="139">
        <f>SUMIF('R&amp;D'!$BC$4:$BC$519,"Higher Ed. (Former funding framework)",'R&amp;D'!I$4:I$519)</f>
        <v>495.70000000000005</v>
      </c>
      <c r="I31" s="139">
        <f>SUMIF('R&amp;D'!$BC$4:$BC$519,"Higher Ed. (Former funding framework)",'R&amp;D'!J$4:J$519)</f>
        <v>558.29999999999995</v>
      </c>
      <c r="J31" s="139">
        <f>SUMIF('R&amp;D'!$BC$4:$BC$519,"Higher Ed. (Former funding framework)",'R&amp;D'!K$4:K$519)</f>
        <v>599.09999999999991</v>
      </c>
      <c r="K31" s="139">
        <f>SUMIF('R&amp;D'!$BC$4:$BC$519,"Higher Ed. (Former funding framework)",'R&amp;D'!L$4:L$519)</f>
        <v>656</v>
      </c>
      <c r="L31" s="139">
        <f>SUMIF('R&amp;D'!$BC$4:$BC$519,"Higher Ed. (Former funding framework)",'R&amp;D'!M$4:M$519)</f>
        <v>740.50000000000011</v>
      </c>
      <c r="M31" s="139">
        <f>SUMIF('R&amp;D'!$BC$4:$BC$519,"Higher Ed. (Former funding framework)",'R&amp;D'!N$4:N$519)</f>
        <v>753.19999999999993</v>
      </c>
      <c r="N31" s="150">
        <f>SUMIF('R&amp;D'!$BC$4:$BC$519,"Higher Ed. (Former funding framework)",'R&amp;D'!O$4:O$519)</f>
        <v>801.90000000000009</v>
      </c>
      <c r="O31" s="139">
        <f>SUMIF('R&amp;D'!$BC$4:$BC$519,"Higher Ed. (Former funding framework)",'R&amp;D'!P$4:P$519)</f>
        <v>913.3</v>
      </c>
      <c r="P31" s="139">
        <f>SUMIF('R&amp;D'!$BC$4:$BC$519,"Higher Ed. (Former funding framework)",'R&amp;D'!Q$4:Q$519)</f>
        <v>1054</v>
      </c>
      <c r="Q31" s="139">
        <f>SUMIF('R&amp;D'!$BC$4:$BC$519,"Higher Ed. (Former funding framework)",'R&amp;D'!R$4:R$519)</f>
        <v>1150</v>
      </c>
      <c r="R31" s="139">
        <f>SUMIF('R&amp;D'!$BC$4:$BC$519,"Higher Ed. (Former funding framework)",'R&amp;D'!S$4:S$519)</f>
        <v>1230.3</v>
      </c>
      <c r="S31" s="139">
        <f>SUMIF('R&amp;D'!$BC$4:$BC$519,"Higher Ed. (Former funding framework)",'R&amp;D'!T$4:T$519)</f>
        <v>1352.4</v>
      </c>
      <c r="T31" s="139">
        <f>SUMIF('R&amp;D'!$BC$4:$BC$519,"Higher Ed. (Former funding framework)",'R&amp;D'!U$4:U$519)</f>
        <v>1458.5</v>
      </c>
      <c r="U31" s="139">
        <f>SUMIF('R&amp;D'!$BC$4:$BC$519,"Higher Ed. (Former funding framework)",'R&amp;D'!V$4:V$519)</f>
        <v>1524.4</v>
      </c>
      <c r="V31" s="139">
        <f>SUMIF('R&amp;D'!$BC$4:$BC$519,"Higher Ed. (Former funding framework)",'R&amp;D'!W$4:W$519)</f>
        <v>1586.2</v>
      </c>
      <c r="W31" s="139">
        <f>SUMIF('R&amp;D'!$BC$4:$BC$519,"Higher Ed. (Former funding framework)",'R&amp;D'!X$4:X$519)</f>
        <v>1624.9</v>
      </c>
      <c r="X31" s="139">
        <f>SUMIF('R&amp;D'!$BC$4:$BC$519,"Higher Ed. (Former funding framework)",'R&amp;D'!Y$4:Y$519)</f>
        <v>429.80250000000001</v>
      </c>
      <c r="Y31" s="139">
        <f>SUMIF('R&amp;D'!$BC$4:$BC$519,"Higher Ed. (Former funding framework)",'R&amp;D'!Z$4:Z$519)</f>
        <v>431.06799999999998</v>
      </c>
      <c r="Z31" s="139">
        <f>SUMIF('R&amp;D'!$BC$4:$BC$519,"Higher Ed. (Former funding framework)",'R&amp;D'!AA$4:AA$519)</f>
        <v>434.25799999999998</v>
      </c>
      <c r="AA31" s="139">
        <f>SUMIF('R&amp;D'!$BC$4:$BC$519,"Higher Ed. (Former funding framework)",'R&amp;D'!AB$4:AB$519)</f>
        <v>434.72199999999998</v>
      </c>
      <c r="AB31" s="139">
        <f>SUMIF('R&amp;D'!$BC$4:$BC$519,"Higher Ed. (Former funding framework)",'R&amp;D'!AC$4:AC$519)</f>
        <v>0</v>
      </c>
      <c r="AC31" s="139">
        <f>SUMIF('R&amp;D'!$BC$4:$BC$519,"Higher Ed. (Former funding framework)",'R&amp;D'!AD$4:AD$519)</f>
        <v>0</v>
      </c>
      <c r="AD31" s="139">
        <f>SUMIF('R&amp;D'!$BC$4:$BC$519,"Higher Ed. (Former funding framework)",'R&amp;D'!AE$4:AE$519)</f>
        <v>0</v>
      </c>
      <c r="AE31" s="139">
        <f>SUMIF('R&amp;D'!$BC$4:$BC$519,"Higher Ed. (Former funding framework)",'R&amp;D'!AF$4:AF$519)</f>
        <v>0</v>
      </c>
      <c r="AF31" s="139">
        <f>SUMIF('R&amp;D'!$BC$4:$BC$519,"Higher Ed. (Former funding framework)",'R&amp;D'!AG$4:AG$519)</f>
        <v>0</v>
      </c>
      <c r="AG31" s="139">
        <f>SUMIF('R&amp;D'!$BC$4:$BC$519,"Higher Ed. (Former funding framework)",'R&amp;D'!AH$4:AH$519)</f>
        <v>0</v>
      </c>
      <c r="AH31" s="139">
        <f>SUMIF('R&amp;D'!$BC$4:$BC$519,"Higher Ed. (Former funding framework)",'R&amp;D'!AI$4:AI$519)</f>
        <v>0</v>
      </c>
      <c r="AI31" s="139">
        <f>SUMIF('R&amp;D'!$BC$4:$BC$519,"Higher Ed. (Former funding framework)",'R&amp;D'!AJ$4:AJ$519)</f>
        <v>0</v>
      </c>
      <c r="AJ31" s="150">
        <f>SUMIF('R&amp;D'!$BC$4:$BC$519,"Higher Ed. (Former funding framework)",'R&amp;D'!AK$4:AK$519)</f>
        <v>0</v>
      </c>
      <c r="AK31" s="150">
        <f>SUMIF('R&amp;D'!$BC$4:$BC$519,"Higher Ed. (Former funding framework)",'R&amp;D'!AL$4:AL$519)</f>
        <v>0</v>
      </c>
      <c r="AL31" s="139">
        <f>SUMIF('R&amp;D'!$BC$4:$BC$519,"Higher Ed. (Former funding framework)",'R&amp;D'!AM$4:AM$519)</f>
        <v>0</v>
      </c>
      <c r="AM31" s="139">
        <f>SUMIF('R&amp;D'!$BC$4:$BC$519,"Higher Ed. (Former funding framework)",'R&amp;D'!AN$4:AN$519)</f>
        <v>0</v>
      </c>
      <c r="AN31" s="139">
        <f>SUMIF('R&amp;D'!$BC$4:$BC$519,"Higher Ed. (Former funding framework)",'R&amp;D'!AO$4:AO$519)</f>
        <v>0</v>
      </c>
      <c r="AO31" s="654">
        <f>SUMIF('R&amp;D'!$BC$4:$BC$519,"Higher Ed. (Former funding framework)",'R&amp;D'!AP$4:AP$519)</f>
        <v>0</v>
      </c>
      <c r="AP31" s="654">
        <f>SUMIF('R&amp;D'!$BC$4:$BC$519,"Higher Ed. (Former funding framework)",'R&amp;D'!AQ$4:AQ$519)</f>
        <v>0</v>
      </c>
      <c r="AQ31" s="654">
        <f>SUMIF('R&amp;D'!$BC$4:$BC$519,"Higher Ed. (Former funding framework)",'R&amp;D'!AR$4:AR$519)</f>
        <v>0</v>
      </c>
      <c r="AR31" s="654">
        <f>SUMIF('R&amp;D'!$BC$4:$BC$519,"Higher Ed. (Former funding framework)",'R&amp;D'!AS$4:AS$519)</f>
        <v>0</v>
      </c>
      <c r="AS31" s="757">
        <f t="shared" si="3"/>
        <v>0</v>
      </c>
      <c r="AT31" s="348"/>
      <c r="AU31" s="159"/>
      <c r="AV31" s="348"/>
      <c r="AW31" s="348"/>
      <c r="AX31" s="348"/>
      <c r="AY31" s="348"/>
      <c r="AZ31" s="348"/>
      <c r="BA31" s="348"/>
      <c r="BB31" s="348"/>
      <c r="BC31" s="348"/>
    </row>
    <row r="32" spans="1:55" s="126" customFormat="1">
      <c r="A32" s="449" t="s">
        <v>782</v>
      </c>
      <c r="B32" s="139">
        <f>SUMIF('R&amp;D'!$BC$4:$BC$519,"Higher Ed. (Other R&amp;D)",'R&amp;D'!C$4:C$519)</f>
        <v>0</v>
      </c>
      <c r="C32" s="139">
        <f>SUMIF('R&amp;D'!$BC$4:$BC$519,"Higher Ed. (Other R&amp;D)",'R&amp;D'!D$4:D$519)</f>
        <v>0</v>
      </c>
      <c r="D32" s="139">
        <f>SUMIF('R&amp;D'!$BC$4:$BC$519,"Higher Ed. (Other R&amp;D)",'R&amp;D'!E$4:E$519)</f>
        <v>0</v>
      </c>
      <c r="E32" s="139">
        <f>SUMIF('R&amp;D'!$BC$4:$BC$519,"Higher Ed. (Other R&amp;D)",'R&amp;D'!F$4:F$519)</f>
        <v>71</v>
      </c>
      <c r="F32" s="139">
        <f>SUMIF('R&amp;D'!$BC$4:$BC$519,"Higher Ed. (Other R&amp;D)",'R&amp;D'!G$4:G$519)</f>
        <v>76</v>
      </c>
      <c r="G32" s="139">
        <f>SUMIF('R&amp;D'!$BC$4:$BC$519,"Higher Ed. (Other R&amp;D)",'R&amp;D'!H$4:H$519)</f>
        <v>81</v>
      </c>
      <c r="H32" s="139">
        <f>SUMIF('R&amp;D'!$BC$4:$BC$519,"Higher Ed. (Other R&amp;D)",'R&amp;D'!I$4:I$519)</f>
        <v>87</v>
      </c>
      <c r="I32" s="139">
        <f>SUMIF('R&amp;D'!$BC$4:$BC$519,"Higher Ed. (Other R&amp;D)",'R&amp;D'!J$4:J$519)</f>
        <v>93</v>
      </c>
      <c r="J32" s="139">
        <f>SUMIF('R&amp;D'!$BC$4:$BC$519,"Higher Ed. (Other R&amp;D)",'R&amp;D'!K$4:K$519)</f>
        <v>97</v>
      </c>
      <c r="K32" s="139">
        <f>SUMIF('R&amp;D'!$BC$4:$BC$519,"Higher Ed. (Other R&amp;D)",'R&amp;D'!L$4:L$519)</f>
        <v>100</v>
      </c>
      <c r="L32" s="139">
        <f>SUMIF('R&amp;D'!$BC$4:$BC$519,"Higher Ed. (Other R&amp;D)",'R&amp;D'!M$4:M$519)</f>
        <v>108</v>
      </c>
      <c r="M32" s="139">
        <f>SUMIF('R&amp;D'!$BC$4:$BC$519,"Higher Ed. (Other R&amp;D)",'R&amp;D'!N$4:N$519)</f>
        <v>122.2</v>
      </c>
      <c r="N32" s="150">
        <f>SUMIF('R&amp;D'!$BC$4:$BC$519,"Higher Ed. (Other R&amp;D)",'R&amp;D'!O$4:O$519)</f>
        <v>136.6</v>
      </c>
      <c r="O32" s="139">
        <f>SUMIF('R&amp;D'!$BC$4:$BC$519,"Higher Ed. (Other R&amp;D)",'R&amp;D'!P$4:P$519)</f>
        <v>145</v>
      </c>
      <c r="P32" s="139">
        <f>SUMIF('R&amp;D'!$BC$4:$BC$519,"Higher Ed. (Other R&amp;D)",'R&amp;D'!Q$4:Q$519)</f>
        <v>148.1</v>
      </c>
      <c r="Q32" s="139">
        <f>SUMIF('R&amp;D'!$BC$4:$BC$519,"Higher Ed. (Other R&amp;D)",'R&amp;D'!R$4:R$519)</f>
        <v>149.4</v>
      </c>
      <c r="R32" s="139">
        <f>SUMIF('R&amp;D'!$BC$4:$BC$519,"Higher Ed. (Other R&amp;D)",'R&amp;D'!S$4:S$519)</f>
        <v>150.5</v>
      </c>
      <c r="S32" s="139">
        <f>SUMIF('R&amp;D'!$BC$4:$BC$519,"Higher Ed. (Other R&amp;D)",'R&amp;D'!T$4:T$519)</f>
        <v>152.9</v>
      </c>
      <c r="T32" s="139">
        <f>SUMIF('R&amp;D'!$BC$4:$BC$519,"Higher Ed. (Other R&amp;D)",'R&amp;D'!U$4:U$519)</f>
        <v>154.69999999999999</v>
      </c>
      <c r="U32" s="139">
        <f>SUMIF('R&amp;D'!$BC$4:$BC$519,"Higher Ed. (Other R&amp;D)",'R&amp;D'!V$4:V$519)</f>
        <v>153.5</v>
      </c>
      <c r="V32" s="139">
        <f>SUMIF('R&amp;D'!$BC$4:$BC$519,"Higher Ed. (Other R&amp;D)",'R&amp;D'!W$4:W$519)</f>
        <v>153.5</v>
      </c>
      <c r="W32" s="139">
        <f>SUMIF('R&amp;D'!$BC$4:$BC$519,"Higher Ed. (Other R&amp;D)",'R&amp;D'!X$4:X$519)</f>
        <v>175.17500000000001</v>
      </c>
      <c r="X32" s="139">
        <f>SUMIF('R&amp;D'!$BC$4:$BC$519,"Higher Ed. (Other R&amp;D)",'R&amp;D'!Y$4:Y$519)</f>
        <v>184.14749999999998</v>
      </c>
      <c r="Y32" s="139">
        <f>SUMIF('R&amp;D'!$BC$4:$BC$519,"Higher Ed. (Other R&amp;D)",'R&amp;D'!Z$4:Z$519)</f>
        <v>165.43199999999999</v>
      </c>
      <c r="Z32" s="139">
        <f>SUMIF('R&amp;D'!$BC$4:$BC$519,"Higher Ed. (Other R&amp;D)",'R&amp;D'!AA$4:AA$519)</f>
        <v>151.74399999999997</v>
      </c>
      <c r="AA32" s="139">
        <f>SUMIF('R&amp;D'!$BC$4:$BC$519,"Higher Ed. (Other R&amp;D)",'R&amp;D'!AB$4:AB$519)</f>
        <v>158.21600000000001</v>
      </c>
      <c r="AB32" s="139">
        <f>SUMIF('R&amp;D'!$BC$4:$BC$519,"Higher Ed. (Other R&amp;D)",'R&amp;D'!AC$4:AC$519)</f>
        <v>156.53300000000002</v>
      </c>
      <c r="AC32" s="139">
        <f>SUMIF('R&amp;D'!$BC$4:$BC$519,"Higher Ed. (Other R&amp;D)",'R&amp;D'!AD$4:AD$519)</f>
        <v>291.87899999999996</v>
      </c>
      <c r="AD32" s="139">
        <f>SUMIF('R&amp;D'!$BC$4:$BC$519,"Higher Ed. (Other R&amp;D)",'R&amp;D'!AE$4:AE$519)</f>
        <v>168.29899999999998</v>
      </c>
      <c r="AE32" s="139">
        <f>SUMIF('R&amp;D'!$BC$4:$BC$519,"Higher Ed. (Other R&amp;D)",'R&amp;D'!AF$4:AF$519)</f>
        <v>169.57499999999999</v>
      </c>
      <c r="AF32" s="139">
        <f>SUMIF('R&amp;D'!$BC$4:$BC$519,"Higher Ed. (Other R&amp;D)",'R&amp;D'!AG$4:AG$519)</f>
        <v>173.76599999999996</v>
      </c>
      <c r="AG32" s="139">
        <f>SUMIF('R&amp;D'!$BC$4:$BC$519,"Higher Ed. (Other R&amp;D)",'R&amp;D'!AH$4:AH$519)</f>
        <v>364.48900000000009</v>
      </c>
      <c r="AH32" s="139">
        <f>SUMIF('R&amp;D'!$BC$4:$BC$519,"Higher Ed. (Other R&amp;D)",'R&amp;D'!AI$4:AI$519)</f>
        <v>404.10656399999999</v>
      </c>
      <c r="AI32" s="139">
        <f>SUMIF('R&amp;D'!$BC$4:$BC$519,"Higher Ed. (Other R&amp;D)",'R&amp;D'!AJ$4:AJ$519)</f>
        <v>353.53575000000006</v>
      </c>
      <c r="AJ32" s="150">
        <f>SUMIF('R&amp;D'!$BC$4:$BC$519,"Higher Ed. (Other R&amp;D)",'R&amp;D'!AK$4:AK$519)</f>
        <v>276.07472200000001</v>
      </c>
      <c r="AK32" s="150">
        <f>SUMIF('R&amp;D'!$BC$4:$BC$519,"Higher Ed. (Other R&amp;D)",'R&amp;D'!AL$4:AL$519)</f>
        <v>274.99964799999998</v>
      </c>
      <c r="AL32" s="139">
        <f>SUMIF('R&amp;D'!$BC$4:$BC$519,"Higher Ed. (Other R&amp;D)",'R&amp;D'!AM$4:AM$519)</f>
        <v>230.86924391999997</v>
      </c>
      <c r="AM32" s="139">
        <f>SUMIF('R&amp;D'!$BC$4:$BC$519,"Higher Ed. (Other R&amp;D)",'R&amp;D'!AN$4:AN$519)</f>
        <v>230.30369878000002</v>
      </c>
      <c r="AN32" s="139">
        <f>SUMIF('R&amp;D'!$BC$4:$BC$519,"Higher Ed. (Other R&amp;D)",'R&amp;D'!AO$4:AO$519)</f>
        <v>229.29118269999998</v>
      </c>
      <c r="AO32" s="654">
        <f>SUMIF('R&amp;D'!$BC$4:$BC$519,"Higher Ed. (Other R&amp;D)",'R&amp;D'!AP$4:AP$519)</f>
        <v>236.62330000000006</v>
      </c>
      <c r="AP32" s="654">
        <f>SUMIF('R&amp;D'!$BC$4:$BC$519,"Higher Ed. (Other R&amp;D)",'R&amp;D'!AQ$4:AQ$519)</f>
        <v>242.09187600000001</v>
      </c>
      <c r="AQ32" s="654">
        <f>SUMIF('R&amp;D'!$BC$4:$BC$519,"Higher Ed. (Other R&amp;D)",'R&amp;D'!AR$4:AR$519)</f>
        <v>238.52600000000001</v>
      </c>
      <c r="AR32" s="654">
        <f>SUMIF('R&amp;D'!$BC$4:$BC$519,"Higher Ed. (Other R&amp;D)",'R&amp;D'!AS$4:AS$519)</f>
        <v>259.96699999999998</v>
      </c>
      <c r="AS32" s="757">
        <f t="shared" si="3"/>
        <v>2.17648041096806E-2</v>
      </c>
      <c r="AT32" s="348"/>
      <c r="AU32" s="159"/>
      <c r="AV32" s="348"/>
      <c r="AW32" s="348"/>
      <c r="AX32" s="348"/>
      <c r="AY32" s="348"/>
      <c r="AZ32" s="348"/>
      <c r="BA32" s="348"/>
      <c r="BB32" s="348"/>
      <c r="BC32" s="348"/>
    </row>
    <row r="33" spans="1:55" s="126" customFormat="1">
      <c r="A33" s="317" t="s">
        <v>2714</v>
      </c>
      <c r="B33" s="255">
        <f>SUM(B28:B32)</f>
        <v>300</v>
      </c>
      <c r="C33" s="255">
        <f t="shared" ref="C33:AR33" si="5">SUM(C28:C32)</f>
        <v>312.39999999999998</v>
      </c>
      <c r="D33" s="255">
        <f t="shared" si="5"/>
        <v>354.6</v>
      </c>
      <c r="E33" s="255">
        <f t="shared" si="5"/>
        <v>400.8</v>
      </c>
      <c r="F33" s="255">
        <f t="shared" si="5"/>
        <v>444.29999999999995</v>
      </c>
      <c r="G33" s="255">
        <f t="shared" si="5"/>
        <v>480.3</v>
      </c>
      <c r="H33" s="255">
        <f t="shared" si="5"/>
        <v>582.70000000000005</v>
      </c>
      <c r="I33" s="255">
        <f t="shared" si="5"/>
        <v>651.29999999999995</v>
      </c>
      <c r="J33" s="255">
        <f t="shared" si="5"/>
        <v>696.09999999999991</v>
      </c>
      <c r="K33" s="255">
        <f t="shared" si="5"/>
        <v>756</v>
      </c>
      <c r="L33" s="255">
        <f t="shared" si="5"/>
        <v>848.50000000000011</v>
      </c>
      <c r="M33" s="255">
        <f t="shared" si="5"/>
        <v>875.4</v>
      </c>
      <c r="N33" s="255">
        <f t="shared" si="5"/>
        <v>990.62616044000004</v>
      </c>
      <c r="O33" s="255">
        <f t="shared" si="5"/>
        <v>1118.7213685649999</v>
      </c>
      <c r="P33" s="255">
        <f t="shared" si="5"/>
        <v>1266.324837335</v>
      </c>
      <c r="Q33" s="255">
        <f t="shared" si="5"/>
        <v>1365.5334539949999</v>
      </c>
      <c r="R33" s="255">
        <f t="shared" si="5"/>
        <v>1454.2269923499998</v>
      </c>
      <c r="S33" s="255">
        <f t="shared" si="5"/>
        <v>1588.5993960900003</v>
      </c>
      <c r="T33" s="255">
        <f t="shared" si="5"/>
        <v>1707.0672472099998</v>
      </c>
      <c r="U33" s="255">
        <f t="shared" si="5"/>
        <v>1782.9856672750002</v>
      </c>
      <c r="V33" s="255">
        <f t="shared" si="5"/>
        <v>1861.3204914949999</v>
      </c>
      <c r="W33" s="255">
        <f t="shared" si="5"/>
        <v>1906.438658415</v>
      </c>
      <c r="X33" s="255">
        <f t="shared" si="5"/>
        <v>1928.8900190000002</v>
      </c>
      <c r="Y33" s="255">
        <f t="shared" si="5"/>
        <v>2041.676453</v>
      </c>
      <c r="Z33" s="255">
        <f t="shared" si="5"/>
        <v>2177.9004730000001</v>
      </c>
      <c r="AA33" s="255">
        <f t="shared" si="5"/>
        <v>2398.064003</v>
      </c>
      <c r="AB33" s="255">
        <f t="shared" si="5"/>
        <v>2055.5006159999998</v>
      </c>
      <c r="AC33" s="255">
        <f t="shared" si="5"/>
        <v>2375.561393</v>
      </c>
      <c r="AD33" s="255">
        <f t="shared" si="5"/>
        <v>2312.28541</v>
      </c>
      <c r="AE33" s="255">
        <f t="shared" si="5"/>
        <v>2363.9679099999998</v>
      </c>
      <c r="AF33" s="255">
        <f t="shared" si="5"/>
        <v>2462.7984849999998</v>
      </c>
      <c r="AG33" s="255">
        <f t="shared" si="5"/>
        <v>2863.8817239999998</v>
      </c>
      <c r="AH33" s="255">
        <f t="shared" si="5"/>
        <v>3145.6253000000002</v>
      </c>
      <c r="AI33" s="255">
        <f t="shared" si="5"/>
        <v>3329.216214</v>
      </c>
      <c r="AJ33" s="255">
        <f t="shared" si="5"/>
        <v>3377.0154219999999</v>
      </c>
      <c r="AK33" s="255">
        <f t="shared" si="5"/>
        <v>3484.2635920422163</v>
      </c>
      <c r="AL33" s="255">
        <f t="shared" si="5"/>
        <v>3517.4700051325799</v>
      </c>
      <c r="AM33" s="255">
        <f t="shared" si="5"/>
        <v>3490.54030784</v>
      </c>
      <c r="AN33" s="255">
        <f t="shared" si="5"/>
        <v>3378.7656278499999</v>
      </c>
      <c r="AO33" s="255">
        <f t="shared" si="5"/>
        <v>3573.4805611083093</v>
      </c>
      <c r="AP33" s="255">
        <f t="shared" si="5"/>
        <v>3557.7813024097081</v>
      </c>
      <c r="AQ33" s="255">
        <f t="shared" si="5"/>
        <v>3639.9104753587853</v>
      </c>
      <c r="AR33" s="255">
        <f t="shared" si="5"/>
        <v>4702.5513385727272</v>
      </c>
      <c r="AS33" s="759">
        <f t="shared" si="3"/>
        <v>0.39370423438263979</v>
      </c>
      <c r="AT33" s="348"/>
      <c r="AU33" s="345"/>
      <c r="AV33" s="348"/>
      <c r="AW33" s="348"/>
      <c r="AX33" s="348"/>
      <c r="AY33" s="348"/>
      <c r="AZ33" s="348"/>
      <c r="BA33" s="348"/>
      <c r="BB33" s="348"/>
      <c r="BC33" s="348"/>
    </row>
    <row r="34" spans="1:55" s="126" customFormat="1">
      <c r="A34" s="462" t="s">
        <v>763</v>
      </c>
      <c r="B34" s="194"/>
      <c r="C34" s="194"/>
      <c r="D34" s="194"/>
      <c r="E34" s="194"/>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4"/>
      <c r="AE34" s="194"/>
      <c r="AF34" s="194"/>
      <c r="AG34" s="194"/>
      <c r="AH34" s="194"/>
      <c r="AI34" s="194"/>
      <c r="AJ34" s="194"/>
      <c r="AK34" s="194"/>
      <c r="AL34" s="194"/>
      <c r="AM34" s="194"/>
      <c r="AN34" s="194"/>
      <c r="AO34" s="194"/>
      <c r="AP34" s="194"/>
      <c r="AQ34" s="194"/>
      <c r="AR34" s="194"/>
      <c r="AS34" s="321"/>
      <c r="AT34" s="348"/>
      <c r="AU34" s="159"/>
      <c r="AV34" s="348"/>
      <c r="AW34" s="348"/>
      <c r="AX34" s="348"/>
      <c r="AY34" s="348"/>
      <c r="AZ34" s="348"/>
      <c r="BA34" s="348"/>
      <c r="BB34" s="348"/>
      <c r="BC34" s="348"/>
    </row>
    <row r="35" spans="1:55" s="126" customFormat="1">
      <c r="A35" s="449" t="s">
        <v>75</v>
      </c>
      <c r="B35" s="139">
        <v>13.2</v>
      </c>
      <c r="C35" s="139">
        <v>14</v>
      </c>
      <c r="D35" s="139">
        <v>18.7</v>
      </c>
      <c r="E35" s="139">
        <v>25.6</v>
      </c>
      <c r="F35" s="139">
        <v>30</v>
      </c>
      <c r="G35" s="139">
        <v>38.5</v>
      </c>
      <c r="H35" s="139">
        <v>44.2</v>
      </c>
      <c r="I35" s="139">
        <v>51.2</v>
      </c>
      <c r="J35" s="139">
        <v>61.7</v>
      </c>
      <c r="K35" s="139">
        <v>66.7</v>
      </c>
      <c r="L35" s="139">
        <v>73.400000000000006</v>
      </c>
      <c r="M35" s="139">
        <v>84.9</v>
      </c>
      <c r="N35" s="150">
        <v>0</v>
      </c>
      <c r="O35" s="150">
        <v>0</v>
      </c>
      <c r="P35" s="150">
        <v>0</v>
      </c>
      <c r="Q35" s="150">
        <v>0</v>
      </c>
      <c r="R35" s="150">
        <v>0</v>
      </c>
      <c r="S35" s="150">
        <v>0</v>
      </c>
      <c r="T35" s="150">
        <v>0</v>
      </c>
      <c r="U35" s="150">
        <v>0</v>
      </c>
      <c r="V35" s="150">
        <v>0</v>
      </c>
      <c r="W35" s="150">
        <v>0</v>
      </c>
      <c r="X35" s="150">
        <v>0</v>
      </c>
      <c r="Y35" s="150">
        <v>0</v>
      </c>
      <c r="Z35" s="150">
        <v>0</v>
      </c>
      <c r="AA35" s="150">
        <v>0</v>
      </c>
      <c r="AB35" s="150">
        <v>0</v>
      </c>
      <c r="AC35" s="150">
        <v>0</v>
      </c>
      <c r="AD35" s="150">
        <v>0</v>
      </c>
      <c r="AE35" s="150">
        <v>0</v>
      </c>
      <c r="AF35" s="150">
        <v>0</v>
      </c>
      <c r="AG35" s="150">
        <v>0</v>
      </c>
      <c r="AH35" s="150">
        <v>0</v>
      </c>
      <c r="AI35" s="150">
        <v>0</v>
      </c>
      <c r="AJ35" s="150">
        <v>0</v>
      </c>
      <c r="AK35" s="150">
        <v>0</v>
      </c>
      <c r="AL35" s="150">
        <v>0</v>
      </c>
      <c r="AM35" s="150">
        <v>0</v>
      </c>
      <c r="AN35" s="150">
        <v>0</v>
      </c>
      <c r="AO35" s="150">
        <v>0</v>
      </c>
      <c r="AP35" s="256">
        <v>0</v>
      </c>
      <c r="AQ35" s="256">
        <v>0</v>
      </c>
      <c r="AR35" s="256">
        <v>0</v>
      </c>
      <c r="AS35" s="757">
        <f t="shared" si="3"/>
        <v>0</v>
      </c>
      <c r="AT35" s="348"/>
      <c r="AU35" s="159"/>
      <c r="AV35" s="348"/>
      <c r="AW35" s="348"/>
      <c r="AX35" s="348"/>
      <c r="AY35" s="348"/>
      <c r="AZ35" s="348"/>
      <c r="BA35" s="348"/>
      <c r="BB35" s="348"/>
      <c r="BC35" s="348"/>
    </row>
    <row r="36" spans="1:55" s="126" customFormat="1">
      <c r="A36" s="449" t="s">
        <v>770</v>
      </c>
      <c r="B36" s="139">
        <f>(B112+B113+B114+B116)</f>
        <v>0</v>
      </c>
      <c r="C36" s="139">
        <f t="shared" ref="C36:AQ36" si="6">(C112+C113+C114+C116)</f>
        <v>0</v>
      </c>
      <c r="D36" s="139">
        <f t="shared" si="6"/>
        <v>0</v>
      </c>
      <c r="E36" s="139">
        <f t="shared" si="6"/>
        <v>0</v>
      </c>
      <c r="F36" s="139">
        <f t="shared" si="6"/>
        <v>0</v>
      </c>
      <c r="G36" s="139">
        <f t="shared" si="6"/>
        <v>0</v>
      </c>
      <c r="H36" s="139">
        <f t="shared" si="6"/>
        <v>0</v>
      </c>
      <c r="I36" s="139">
        <f t="shared" si="6"/>
        <v>0</v>
      </c>
      <c r="J36" s="139">
        <f t="shared" si="6"/>
        <v>0</v>
      </c>
      <c r="K36" s="139">
        <f t="shared" si="6"/>
        <v>0</v>
      </c>
      <c r="L36" s="139">
        <f t="shared" si="6"/>
        <v>0</v>
      </c>
      <c r="M36" s="139">
        <f t="shared" si="6"/>
        <v>0</v>
      </c>
      <c r="N36" s="150">
        <f t="shared" si="6"/>
        <v>36.230135105000002</v>
      </c>
      <c r="O36" s="150">
        <f t="shared" si="6"/>
        <v>42.307110704999985</v>
      </c>
      <c r="P36" s="150">
        <f t="shared" si="6"/>
        <v>45.387942704999986</v>
      </c>
      <c r="Q36" s="150">
        <f t="shared" si="6"/>
        <v>47.065181004999978</v>
      </c>
      <c r="R36" s="150">
        <f t="shared" si="6"/>
        <v>50.274445189999938</v>
      </c>
      <c r="S36" s="150">
        <f t="shared" si="6"/>
        <v>52.963417049999968</v>
      </c>
      <c r="T36" s="150">
        <f t="shared" si="6"/>
        <v>54.256001459999986</v>
      </c>
      <c r="U36" s="150">
        <f t="shared" si="6"/>
        <v>55.378427960000003</v>
      </c>
      <c r="V36" s="150">
        <f t="shared" si="6"/>
        <v>53.935376269999992</v>
      </c>
      <c r="W36" s="150">
        <f t="shared" si="6"/>
        <v>44.160366279999998</v>
      </c>
      <c r="X36" s="150">
        <f t="shared" si="6"/>
        <v>53.883950999999996</v>
      </c>
      <c r="Y36" s="150">
        <f t="shared" si="6"/>
        <v>64.702499000000003</v>
      </c>
      <c r="Z36" s="150">
        <f t="shared" si="6"/>
        <v>80.529747999999998</v>
      </c>
      <c r="AA36" s="150">
        <f t="shared" si="6"/>
        <v>92.516823000000016</v>
      </c>
      <c r="AB36" s="150">
        <f t="shared" si="6"/>
        <v>109.41022799999999</v>
      </c>
      <c r="AC36" s="150">
        <f t="shared" si="6"/>
        <v>128.39141499999999</v>
      </c>
      <c r="AD36" s="150">
        <f t="shared" si="6"/>
        <v>139.12281499999997</v>
      </c>
      <c r="AE36" s="150">
        <f t="shared" si="6"/>
        <v>159.86260300000001</v>
      </c>
      <c r="AF36" s="150">
        <f t="shared" si="6"/>
        <v>184.135784</v>
      </c>
      <c r="AG36" s="150">
        <f t="shared" si="6"/>
        <v>198.06432100000001</v>
      </c>
      <c r="AH36" s="150">
        <f t="shared" si="6"/>
        <v>208.65385900000001</v>
      </c>
      <c r="AI36" s="150">
        <f t="shared" si="6"/>
        <v>222.08339699999999</v>
      </c>
      <c r="AJ36" s="150">
        <f t="shared" si="6"/>
        <v>227.64232299999998</v>
      </c>
      <c r="AK36" s="150">
        <f t="shared" si="6"/>
        <v>223.09705595778371</v>
      </c>
      <c r="AL36" s="150">
        <f t="shared" si="6"/>
        <v>226.73123878742024</v>
      </c>
      <c r="AM36" s="150">
        <f t="shared" si="6"/>
        <v>210.50039093999999</v>
      </c>
      <c r="AN36" s="150">
        <f t="shared" si="6"/>
        <v>212.57555484</v>
      </c>
      <c r="AO36" s="150">
        <f t="shared" si="6"/>
        <v>217.467738891691</v>
      </c>
      <c r="AP36" s="256">
        <f t="shared" si="6"/>
        <v>215.70957359029177</v>
      </c>
      <c r="AQ36" s="256">
        <f t="shared" si="6"/>
        <v>229.79452464121434</v>
      </c>
      <c r="AR36" s="256">
        <f>(AR112+AR113+AR114+AR116)</f>
        <v>227.19666142727209</v>
      </c>
      <c r="AS36" s="757">
        <f t="shared" si="3"/>
        <v>1.9021225118334265E-2</v>
      </c>
      <c r="AT36" s="348"/>
      <c r="AU36" s="159"/>
      <c r="AV36" s="348"/>
      <c r="AW36" s="348"/>
      <c r="AX36" s="348"/>
      <c r="AY36" s="348"/>
      <c r="AZ36" s="348"/>
      <c r="BA36" s="348"/>
      <c r="BB36" s="348"/>
      <c r="BC36" s="348"/>
    </row>
    <row r="37" spans="1:55" s="126" customFormat="1">
      <c r="A37" s="449" t="s">
        <v>769</v>
      </c>
      <c r="B37" s="139">
        <f>SUMIF('R&amp;D'!$BC$4:$BC$519,"Multi-sector (Other Health)",'R&amp;D'!C$4:C$519)</f>
        <v>1.2</v>
      </c>
      <c r="C37" s="139">
        <f>SUMIF('R&amp;D'!$BC$4:$BC$519,"Multi-sector (Other Health)",'R&amp;D'!D$4:D$519)</f>
        <v>1.5</v>
      </c>
      <c r="D37" s="139">
        <f>SUMIF('R&amp;D'!$BC$4:$BC$519,"Multi-sector (Other Health)",'R&amp;D'!E$4:E$519)</f>
        <v>1.8</v>
      </c>
      <c r="E37" s="139">
        <f>SUMIF('R&amp;D'!$BC$4:$BC$519,"Multi-sector (Other Health)",'R&amp;D'!F$4:F$519)</f>
        <v>3</v>
      </c>
      <c r="F37" s="139">
        <f>SUMIF('R&amp;D'!$BC$4:$BC$519,"Multi-sector (Other Health)",'R&amp;D'!G$4:G$519)</f>
        <v>4.7</v>
      </c>
      <c r="G37" s="139">
        <f>SUMIF('R&amp;D'!$BC$4:$BC$519,"Multi-sector (Other Health)",'R&amp;D'!H$4:H$519)</f>
        <v>6.7</v>
      </c>
      <c r="H37" s="139">
        <f>SUMIF('R&amp;D'!$BC$4:$BC$519,"Multi-sector (Other Health)",'R&amp;D'!I$4:I$519)</f>
        <v>7.9</v>
      </c>
      <c r="I37" s="139">
        <f>SUMIF('R&amp;D'!$BC$4:$BC$519,"Multi-sector (Other Health)",'R&amp;D'!J$4:J$519)</f>
        <v>5.2</v>
      </c>
      <c r="J37" s="139">
        <f>SUMIF('R&amp;D'!$BC$4:$BC$519,"Multi-sector (Other Health)",'R&amp;D'!K$4:K$519)</f>
        <v>3.1</v>
      </c>
      <c r="K37" s="139">
        <f>SUMIF('R&amp;D'!$BC$4:$BC$519,"Multi-sector (Other Health)",'R&amp;D'!L$4:L$519)</f>
        <v>3</v>
      </c>
      <c r="L37" s="139">
        <f>SUMIF('R&amp;D'!$BC$4:$BC$519,"Multi-sector (Other Health)",'R&amp;D'!M$4:M$519)</f>
        <v>3.5</v>
      </c>
      <c r="M37" s="139">
        <f>SUMIF('R&amp;D'!$BC$4:$BC$519,"Multi-sector (Other Health)",'R&amp;D'!N$4:N$519)</f>
        <v>5</v>
      </c>
      <c r="N37" s="150">
        <f>SUMIF('R&amp;D'!$BC$4:$BC$519,"Multi-sector (Other Health)",'R&amp;D'!O$4:O$519)</f>
        <v>12.1</v>
      </c>
      <c r="O37" s="150">
        <f>SUMIF('R&amp;D'!$BC$4:$BC$519,"Multi-sector (Other Health)",'R&amp;D'!P$4:P$519)</f>
        <v>20.8</v>
      </c>
      <c r="P37" s="150">
        <f>SUMIF('R&amp;D'!$BC$4:$BC$519,"Multi-sector (Other Health)",'R&amp;D'!Q$4:Q$519)</f>
        <v>20.5</v>
      </c>
      <c r="Q37" s="150">
        <f>SUMIF('R&amp;D'!$BC$4:$BC$519,"Multi-sector (Other Health)",'R&amp;D'!R$4:R$519)</f>
        <v>21.6</v>
      </c>
      <c r="R37" s="150">
        <f>SUMIF('R&amp;D'!$BC$4:$BC$519,"Multi-sector (Other Health)",'R&amp;D'!S$4:S$519)</f>
        <v>25.1</v>
      </c>
      <c r="S37" s="150">
        <f>SUMIF('R&amp;D'!$BC$4:$BC$519,"Multi-sector (Other Health)",'R&amp;D'!T$4:T$519)</f>
        <v>22.613</v>
      </c>
      <c r="T37" s="150">
        <f>SUMIF('R&amp;D'!$BC$4:$BC$519,"Multi-sector (Other Health)",'R&amp;D'!U$4:U$519)</f>
        <v>14.6</v>
      </c>
      <c r="U37" s="150">
        <f>SUMIF('R&amp;D'!$BC$4:$BC$519,"Multi-sector (Other Health)",'R&amp;D'!V$4:V$519)</f>
        <v>15.600000000000001</v>
      </c>
      <c r="V37" s="150">
        <f>SUMIF('R&amp;D'!$BC$4:$BC$519,"Multi-sector (Other Health)",'R&amp;D'!W$4:W$519)</f>
        <v>18.62</v>
      </c>
      <c r="W37" s="150">
        <f>SUMIF('R&amp;D'!$BC$4:$BC$519,"Multi-sector (Other Health)",'R&amp;D'!X$4:X$519)</f>
        <v>0.82799999999999996</v>
      </c>
      <c r="X37" s="150">
        <f>SUMIF('R&amp;D'!$BC$4:$BC$519,"Multi-sector (Other Health)",'R&amp;D'!Y$4:Y$519)</f>
        <v>0.82799999999999996</v>
      </c>
      <c r="Y37" s="150">
        <f>SUMIF('R&amp;D'!$BC$4:$BC$519,"Multi-sector (Other Health)",'R&amp;D'!Z$4:Z$519)</f>
        <v>1.6280000000000001</v>
      </c>
      <c r="Z37" s="150">
        <f>SUMIF('R&amp;D'!$BC$4:$BC$519,"Multi-sector (Other Health)",'R&amp;D'!AA$4:AA$519)</f>
        <v>1.905</v>
      </c>
      <c r="AA37" s="150">
        <f>SUMIF('R&amp;D'!$BC$4:$BC$519,"Multi-sector (Other Health)",'R&amp;D'!AB$4:AB$519)</f>
        <v>34.214999999999996</v>
      </c>
      <c r="AB37" s="150">
        <f>SUMIF('R&amp;D'!$BC$4:$BC$519,"Multi-sector (Other Health)",'R&amp;D'!AC$4:AC$519)</f>
        <v>2.9830000000000001</v>
      </c>
      <c r="AC37" s="150">
        <f>SUMIF('R&amp;D'!$BC$4:$BC$519,"Multi-sector (Other Health)",'R&amp;D'!AD$4:AD$519)</f>
        <v>250.61100000000002</v>
      </c>
      <c r="AD37" s="150">
        <f>SUMIF('R&amp;D'!$BC$4:$BC$519,"Multi-sector (Other Health)",'R&amp;D'!AE$4:AE$519)</f>
        <v>493.34899999999993</v>
      </c>
      <c r="AE37" s="150">
        <f>SUMIF('R&amp;D'!$BC$4:$BC$519,"Multi-sector (Other Health)",'R&amp;D'!AF$4:AF$519)</f>
        <v>61.142000000000003</v>
      </c>
      <c r="AF37" s="150">
        <f>SUMIF('R&amp;D'!$BC$4:$BC$519,"Multi-sector (Other Health)",'R&amp;D'!AG$4:AG$519)</f>
        <v>116.46899999999998</v>
      </c>
      <c r="AG37" s="150">
        <f>SUMIF('R&amp;D'!$BC$4:$BC$519,"Multi-sector (Other Health)",'R&amp;D'!AH$4:AH$519)</f>
        <v>91.825000000000003</v>
      </c>
      <c r="AH37" s="150">
        <f>SUMIF('R&amp;D'!$BC$4:$BC$519,"Multi-sector (Other Health)",'R&amp;D'!AI$4:AI$519)</f>
        <v>157.47000000000006</v>
      </c>
      <c r="AI37" s="150">
        <f>SUMIF('R&amp;D'!$BC$4:$BC$519,"Multi-sector (Other Health)",'R&amp;D'!AJ$4:AJ$519)</f>
        <v>266.45</v>
      </c>
      <c r="AJ37" s="150">
        <f>SUMIF('R&amp;D'!$BC$4:$BC$519,"Multi-sector (Other Health)",'R&amp;D'!AK$4:AK$519)</f>
        <v>103.54999999999998</v>
      </c>
      <c r="AK37" s="150">
        <f>SUMIF('R&amp;D'!$BC$4:$BC$519,"Multi-sector (Other Health)",'R&amp;D'!AL$4:AL$519)</f>
        <v>99.676000000000016</v>
      </c>
      <c r="AL37" s="150">
        <f>SUMIF('R&amp;D'!$BC$4:$BC$519,"Multi-sector (Other Health)",'R&amp;D'!AM$4:AM$519)</f>
        <v>62.08160239</v>
      </c>
      <c r="AM37" s="150">
        <f>SUMIF('R&amp;D'!$BC$4:$BC$519,"Multi-sector (Other Health)",'R&amp;D'!AN$4:AN$519)</f>
        <v>48.288600000000002</v>
      </c>
      <c r="AN37" s="150">
        <f>SUMIF('R&amp;D'!$BC$4:$BC$519,"Multi-sector (Other Health)",'R&amp;D'!AO$4:AO$519)</f>
        <v>122.76335</v>
      </c>
      <c r="AO37" s="150">
        <f>SUMIF('R&amp;D'!$BC$4:$BC$519,"Multi-sector (Other Health)",'R&amp;D'!AP$4:AP$519)</f>
        <v>239.35767632000002</v>
      </c>
      <c r="AP37" s="256">
        <f>SUMIF('R&amp;D'!$BC$4:$BC$519,"Multi-sector (Other Health)",'R&amp;D'!AQ$4:AQ$519)</f>
        <v>359.06059045000006</v>
      </c>
      <c r="AQ37" s="256">
        <f>SUMIF('R&amp;D'!$BC$4:$BC$519,"Multi-sector (Other Health)",'R&amp;D'!AR$4:AR$519)</f>
        <v>478.48700000000008</v>
      </c>
      <c r="AR37" s="256">
        <f>SUMIF('R&amp;D'!$BC$4:$BC$519,"Multi-sector (Other Health)",'R&amp;D'!AS$4:AS$519)</f>
        <v>651.34686199999987</v>
      </c>
      <c r="AS37" s="757">
        <f t="shared" si="3"/>
        <v>5.4531678477980516E-2</v>
      </c>
      <c r="AT37" s="348"/>
      <c r="AU37" s="159"/>
      <c r="AV37" s="348"/>
      <c r="AW37" s="348"/>
      <c r="AX37" s="348"/>
      <c r="AY37" s="348"/>
      <c r="AZ37" s="348"/>
      <c r="BA37" s="348"/>
      <c r="BB37" s="348"/>
      <c r="BC37" s="348"/>
    </row>
    <row r="38" spans="1:55" s="126" customFormat="1">
      <c r="A38" s="449" t="s">
        <v>2414</v>
      </c>
      <c r="B38" s="139">
        <f>SUMIF('R&amp;D'!$BC$4:$BC$519,"Multi-sector (CRCs)",'R&amp;D'!C$4:C$519)</f>
        <v>0</v>
      </c>
      <c r="C38" s="139">
        <f>SUMIF('R&amp;D'!$BC$4:$BC$519,"Multi-sector (CRCs)",'R&amp;D'!D$4:D$519)</f>
        <v>0</v>
      </c>
      <c r="D38" s="139">
        <f>SUMIF('R&amp;D'!$BC$4:$BC$519,"Multi-sector (CRCs)",'R&amp;D'!E$4:E$519)</f>
        <v>0</v>
      </c>
      <c r="E38" s="139">
        <f>SUMIF('R&amp;D'!$BC$4:$BC$519,"Multi-sector (CRCs)",'R&amp;D'!F$4:F$519)</f>
        <v>0</v>
      </c>
      <c r="F38" s="139">
        <f>SUMIF('R&amp;D'!$BC$4:$BC$519,"Multi-sector (CRCs)",'R&amp;D'!G$4:G$519)</f>
        <v>0</v>
      </c>
      <c r="G38" s="139">
        <f>SUMIF('R&amp;D'!$BC$4:$BC$519,"Multi-sector (CRCs)",'R&amp;D'!H$4:H$519)</f>
        <v>0</v>
      </c>
      <c r="H38" s="139">
        <f>SUMIF('R&amp;D'!$BC$4:$BC$519,"Multi-sector (CRCs)",'R&amp;D'!I$4:I$519)</f>
        <v>0</v>
      </c>
      <c r="I38" s="139">
        <f>SUMIF('R&amp;D'!$BC$4:$BC$519,"Multi-sector (CRCs)",'R&amp;D'!J$4:J$519)</f>
        <v>0</v>
      </c>
      <c r="J38" s="139">
        <f>SUMIF('R&amp;D'!$BC$4:$BC$519,"Multi-sector (CRCs)",'R&amp;D'!K$4:K$519)</f>
        <v>0</v>
      </c>
      <c r="K38" s="139">
        <f>SUMIF('R&amp;D'!$BC$4:$BC$519,"Multi-sector (CRCs)",'R&amp;D'!L$4:L$519)</f>
        <v>0</v>
      </c>
      <c r="L38" s="139">
        <f>SUMIF('R&amp;D'!$BC$4:$BC$519,"Multi-sector (CRCs)",'R&amp;D'!M$4:M$519)</f>
        <v>0</v>
      </c>
      <c r="M38" s="139">
        <f>SUMIF('R&amp;D'!$BC$4:$BC$519,"Multi-sector (CRCs)",'R&amp;D'!N$4:N$519)</f>
        <v>0</v>
      </c>
      <c r="N38" s="150">
        <f>SUMIF('R&amp;D'!$BC$4:$BC$519,"Multi-sector (CRCs)",'R&amp;D'!O$4:O$519)</f>
        <v>0</v>
      </c>
      <c r="O38" s="150">
        <f>SUMIF('R&amp;D'!$BC$4:$BC$519,"Multi-sector (CRCs)",'R&amp;D'!P$4:P$519)</f>
        <v>18.2</v>
      </c>
      <c r="P38" s="150">
        <f>SUMIF('R&amp;D'!$BC$4:$BC$519,"Multi-sector (CRCs)",'R&amp;D'!Q$4:Q$519)</f>
        <v>45.3</v>
      </c>
      <c r="Q38" s="150">
        <f>SUMIF('R&amp;D'!$BC$4:$BC$519,"Multi-sector (CRCs)",'R&amp;D'!R$4:R$519)</f>
        <v>90.6</v>
      </c>
      <c r="R38" s="150">
        <f>SUMIF('R&amp;D'!$BC$4:$BC$519,"Multi-sector (CRCs)",'R&amp;D'!S$4:S$519)</f>
        <v>103.7</v>
      </c>
      <c r="S38" s="150">
        <f>SUMIF('R&amp;D'!$BC$4:$BC$519,"Multi-sector (CRCs)",'R&amp;D'!T$4:T$519)</f>
        <v>132.69999999999999</v>
      </c>
      <c r="T38" s="150">
        <f>SUMIF('R&amp;D'!$BC$4:$BC$519,"Multi-sector (CRCs)",'R&amp;D'!U$4:U$519)</f>
        <v>142.30000000000001</v>
      </c>
      <c r="U38" s="150">
        <f>SUMIF('R&amp;D'!$BC$4:$BC$519,"Multi-sector (CRCs)",'R&amp;D'!V$4:V$519)</f>
        <v>144.30000000000001</v>
      </c>
      <c r="V38" s="150">
        <f>SUMIF('R&amp;D'!$BC$4:$BC$519,"Multi-sector (CRCs)",'R&amp;D'!W$4:W$519)</f>
        <v>142.30000000000001</v>
      </c>
      <c r="W38" s="150">
        <f>SUMIF('R&amp;D'!$BC$4:$BC$519,"Multi-sector (CRCs)",'R&amp;D'!X$4:X$519)</f>
        <v>137.5</v>
      </c>
      <c r="X38" s="150">
        <f>SUMIF('R&amp;D'!$BC$4:$BC$519,"Multi-sector (CRCs)",'R&amp;D'!Y$4:Y$519)</f>
        <v>139.73699999999999</v>
      </c>
      <c r="Y38" s="150">
        <f>SUMIF('R&amp;D'!$BC$4:$BC$519,"Multi-sector (CRCs)",'R&amp;D'!Z$4:Z$519)</f>
        <v>145.28800000000001</v>
      </c>
      <c r="Z38" s="150">
        <f>SUMIF('R&amp;D'!$BC$4:$BC$519,"Multi-sector (CRCs)",'R&amp;D'!AA$4:AA$519)</f>
        <v>148.63399999999999</v>
      </c>
      <c r="AA38" s="150">
        <f>SUMIF('R&amp;D'!$BC$4:$BC$519,"Multi-sector (CRCs)",'R&amp;D'!AB$4:AB$519)</f>
        <v>201.77600000000001</v>
      </c>
      <c r="AB38" s="150">
        <f>SUMIF('R&amp;D'!$BC$4:$BC$519,"Multi-sector (CRCs)",'R&amp;D'!AC$4:AC$519)</f>
        <v>194.51499999999999</v>
      </c>
      <c r="AC38" s="150">
        <f>SUMIF('R&amp;D'!$BC$4:$BC$519,"Multi-sector (CRCs)",'R&amp;D'!AD$4:AD$519)</f>
        <v>208.10900000000001</v>
      </c>
      <c r="AD38" s="150">
        <f>SUMIF('R&amp;D'!$BC$4:$BC$519,"Multi-sector (CRCs)",'R&amp;D'!AE$4:AE$519)</f>
        <v>189.34299999999999</v>
      </c>
      <c r="AE38" s="150">
        <f>SUMIF('R&amp;D'!$BC$4:$BC$519,"Multi-sector (CRCs)",'R&amp;D'!AF$4:AF$519)</f>
        <v>211.93799999999999</v>
      </c>
      <c r="AF38" s="150">
        <f>SUMIF('R&amp;D'!$BC$4:$BC$519,"Multi-sector (CRCs)",'R&amp;D'!AG$4:AG$519)</f>
        <v>182.27599999999998</v>
      </c>
      <c r="AG38" s="150">
        <f>SUMIF('R&amp;D'!$BC$4:$BC$519,"Multi-sector (CRCs)",'R&amp;D'!AH$4:AH$519)</f>
        <v>178.874</v>
      </c>
      <c r="AH38" s="150">
        <f>SUMIF('R&amp;D'!$BC$4:$BC$519,"Multi-sector (CRCs)",'R&amp;D'!AI$4:AI$519)</f>
        <v>172.63800000000001</v>
      </c>
      <c r="AI38" s="150">
        <f>SUMIF('R&amp;D'!$BC$4:$BC$519,"Multi-sector (CRCs)",'R&amp;D'!AJ$4:AJ$519)</f>
        <v>165.47399999999999</v>
      </c>
      <c r="AJ38" s="150">
        <f>SUMIF('R&amp;D'!$BC$4:$BC$519,"Multi-sector (CRCs)",'R&amp;D'!AK$4:AK$519)</f>
        <v>155.64500000000001</v>
      </c>
      <c r="AK38" s="150">
        <f>SUMIF('R&amp;D'!$BC$4:$BC$519,"Multi-sector (CRCs)",'R&amp;D'!AL$4:AL$519)</f>
        <v>147.09100000000001</v>
      </c>
      <c r="AL38" s="150">
        <f>SUMIF('R&amp;D'!$BC$4:$BC$519,"Multi-sector (CRCs)",'R&amp;D'!AM$4:AM$519)</f>
        <v>149.86000000000001</v>
      </c>
      <c r="AM38" s="150">
        <f>SUMIF('R&amp;D'!$BC$4:$BC$519,"Multi-sector (CRCs)",'R&amp;D'!AN$4:AN$519)</f>
        <v>140.95400000000001</v>
      </c>
      <c r="AN38" s="150">
        <f>SUMIF('R&amp;D'!$BC$4:$BC$519,"Multi-sector (CRCs)",'R&amp;D'!AO$4:AO$519)</f>
        <v>149.51400000000001</v>
      </c>
      <c r="AO38" s="150">
        <f>SUMIF('R&amp;D'!$BC$4:$BC$519,"Multi-sector (CRCs)",'R&amp;D'!AP$4:AP$519)</f>
        <v>160.768</v>
      </c>
      <c r="AP38" s="256">
        <f>SUMIF('R&amp;D'!$BC$4:$BC$519,"Multi-sector (CRCs)",'R&amp;D'!AQ$4:AQ$519)</f>
        <v>167.34100000000001</v>
      </c>
      <c r="AQ38" s="256">
        <f>SUMIF('R&amp;D'!$BC$4:$BC$519,"Multi-sector (CRCs)",'R&amp;D'!AR$4:AR$519)</f>
        <v>130.81200000000001</v>
      </c>
      <c r="AR38" s="256">
        <f>SUMIF('R&amp;D'!$BC$4:$BC$519,"Multi-sector (CRCs)",'R&amp;D'!AS$4:AS$519)</f>
        <v>234.16800000000001</v>
      </c>
      <c r="AS38" s="757">
        <f t="shared" si="3"/>
        <v>1.9604875421710015E-2</v>
      </c>
      <c r="AT38" s="348"/>
      <c r="AU38" s="159"/>
      <c r="AV38" s="348"/>
      <c r="AW38" s="348"/>
      <c r="AX38" s="348"/>
      <c r="AY38" s="348"/>
      <c r="AZ38" s="348"/>
      <c r="BA38" s="348"/>
      <c r="BB38" s="348"/>
      <c r="BC38" s="348"/>
    </row>
    <row r="39" spans="1:55" s="133" customFormat="1">
      <c r="A39" s="463" t="s">
        <v>706</v>
      </c>
      <c r="B39" s="139">
        <f>SUMIF('R&amp;D'!$BC$4:$BC$519,"Multi-sector (Rural RDC)",'R&amp;D'!C$4:C$519)</f>
        <v>16.8</v>
      </c>
      <c r="C39" s="139">
        <f>SUMIF('R&amp;D'!$BC$4:$BC$519,"Multi-sector (Rural RDC)",'R&amp;D'!D$4:D$519)</f>
        <v>26.7</v>
      </c>
      <c r="D39" s="139">
        <f>SUMIF('R&amp;D'!$BC$4:$BC$519,"Multi-sector (Rural RDC)",'R&amp;D'!E$4:E$519)</f>
        <v>21</v>
      </c>
      <c r="E39" s="139">
        <f>SUMIF('R&amp;D'!$BC$4:$BC$519,"Multi-sector (Rural RDC)",'R&amp;D'!F$4:F$519)</f>
        <v>24.4</v>
      </c>
      <c r="F39" s="139">
        <f>SUMIF('R&amp;D'!$BC$4:$BC$519,"Multi-sector (Rural RDC)",'R&amp;D'!G$4:G$519)</f>
        <v>27.499999999999996</v>
      </c>
      <c r="G39" s="139">
        <f>SUMIF('R&amp;D'!$BC$4:$BC$519,"Multi-sector (Rural RDC)",'R&amp;D'!H$4:H$519)</f>
        <v>34.700000000000003</v>
      </c>
      <c r="H39" s="139">
        <f>SUMIF('R&amp;D'!$BC$4:$BC$519,"Multi-sector (Rural RDC)",'R&amp;D'!I$4:I$519)</f>
        <v>41.3</v>
      </c>
      <c r="I39" s="139">
        <f>SUMIF('R&amp;D'!$BC$4:$BC$519,"Multi-sector (Rural RDC)",'R&amp;D'!J$4:J$519)</f>
        <v>47.9</v>
      </c>
      <c r="J39" s="139">
        <f>SUMIF('R&amp;D'!$BC$4:$BC$519,"Multi-sector (Rural RDC)",'R&amp;D'!K$4:K$519)</f>
        <v>63.9</v>
      </c>
      <c r="K39" s="139">
        <f>SUMIF('R&amp;D'!$BC$4:$BC$519,"Multi-sector (Rural RDC)",'R&amp;D'!L$4:L$519)</f>
        <v>54.4</v>
      </c>
      <c r="L39" s="139">
        <f>SUMIF('R&amp;D'!$BC$4:$BC$519,"Multi-sector (Rural RDC)",'R&amp;D'!M$4:M$519)</f>
        <v>73.099999999999994</v>
      </c>
      <c r="M39" s="139">
        <f>SUMIF('R&amp;D'!$BC$4:$BC$519,"Multi-sector (Rural RDC)",'R&amp;D'!N$4:N$519)</f>
        <v>82.2</v>
      </c>
      <c r="N39" s="150">
        <f>SUMIF('R&amp;D'!$BC$4:$BC$519,"Multi-sector (Rural RDC)",'R&amp;D'!O$4:O$519)</f>
        <v>82.2</v>
      </c>
      <c r="O39" s="150">
        <f>SUMIF('R&amp;D'!$BC$4:$BC$519,"Multi-sector (Rural RDC)",'R&amp;D'!P$4:P$519)</f>
        <v>94.500000000000014</v>
      </c>
      <c r="P39" s="150">
        <f>SUMIF('R&amp;D'!$BC$4:$BC$519,"Multi-sector (Rural RDC)",'R&amp;D'!Q$4:Q$519)</f>
        <v>110.60000000000001</v>
      </c>
      <c r="Q39" s="150">
        <f>SUMIF('R&amp;D'!$BC$4:$BC$519,"Multi-sector (Rural RDC)",'R&amp;D'!R$4:R$519)</f>
        <v>117.00000000000001</v>
      </c>
      <c r="R39" s="150">
        <f>SUMIF('R&amp;D'!$BC$4:$BC$519,"Multi-sector (Rural RDC)",'R&amp;D'!S$4:S$519)</f>
        <v>130.69999999999999</v>
      </c>
      <c r="S39" s="150">
        <f>SUMIF('R&amp;D'!$BC$4:$BC$519,"Multi-sector (Rural RDC)",'R&amp;D'!T$4:T$519)</f>
        <v>126.5</v>
      </c>
      <c r="T39" s="150">
        <f>SUMIF('R&amp;D'!$BC$4:$BC$519,"Multi-sector (Rural RDC)",'R&amp;D'!U$4:U$519)</f>
        <v>126.00000000000001</v>
      </c>
      <c r="U39" s="150">
        <f>SUMIF('R&amp;D'!$BC$4:$BC$519,"Multi-sector (Rural RDC)",'R&amp;D'!V$4:V$519)</f>
        <v>140.5</v>
      </c>
      <c r="V39" s="150">
        <f>SUMIF('R&amp;D'!$BC$4:$BC$519,"Multi-sector (Rural RDC)",'R&amp;D'!W$4:W$519)</f>
        <v>150.19999999999999</v>
      </c>
      <c r="W39" s="150">
        <f>SUMIF('R&amp;D'!$BC$4:$BC$519,"Multi-sector (Rural RDC)",'R&amp;D'!X$4:X$519)</f>
        <v>138.20000000000002</v>
      </c>
      <c r="X39" s="150">
        <f>SUMIF('R&amp;D'!$BC$4:$BC$519,"Multi-sector (Rural RDC)",'R&amp;D'!Y$4:Y$519)</f>
        <v>141.29999999999998</v>
      </c>
      <c r="Y39" s="150">
        <f>SUMIF('R&amp;D'!$BC$4:$BC$519,"Multi-sector (Rural RDC)",'R&amp;D'!Z$4:Z$519)</f>
        <v>197.49999999999997</v>
      </c>
      <c r="Z39" s="150">
        <f>SUMIF('R&amp;D'!$BC$4:$BC$519,"Multi-sector (Rural RDC)",'R&amp;D'!AA$4:AA$519)</f>
        <v>204.32</v>
      </c>
      <c r="AA39" s="150">
        <f>SUMIF('R&amp;D'!$BC$4:$BC$519,"Multi-sector (Rural RDC)",'R&amp;D'!AB$4:AB$519)</f>
        <v>226.05166700000001</v>
      </c>
      <c r="AB39" s="150">
        <f>SUMIF('R&amp;D'!$BC$4:$BC$519,"Multi-sector (Rural RDC)",'R&amp;D'!AC$4:AC$519)</f>
        <v>225.43297800000002</v>
      </c>
      <c r="AC39" s="150">
        <f>SUMIF('R&amp;D'!$BC$4:$BC$519,"Multi-sector (Rural RDC)",'R&amp;D'!AD$4:AD$519)</f>
        <v>233.85900000000001</v>
      </c>
      <c r="AD39" s="150">
        <f>SUMIF('R&amp;D'!$BC$4:$BC$519,"Multi-sector (Rural RDC)",'R&amp;D'!AE$4:AE$519)</f>
        <v>238.298</v>
      </c>
      <c r="AE39" s="150">
        <f>SUMIF('R&amp;D'!$BC$4:$BC$519,"Multi-sector (Rural RDC)",'R&amp;D'!AF$4:AF$519)</f>
        <v>241.19700000000003</v>
      </c>
      <c r="AF39" s="150">
        <f>SUMIF('R&amp;D'!$BC$4:$BC$519,"Multi-sector (Rural RDC)",'R&amp;D'!AG$4:AG$519)</f>
        <v>242.38199999999998</v>
      </c>
      <c r="AG39" s="150">
        <f>SUMIF('R&amp;D'!$BC$4:$BC$519,"Multi-sector (Rural RDC)",'R&amp;D'!AH$4:AH$519)</f>
        <v>221.536</v>
      </c>
      <c r="AH39" s="150">
        <f>SUMIF('R&amp;D'!$BC$4:$BC$519,"Multi-sector (Rural RDC)",'R&amp;D'!AI$4:AI$519)</f>
        <v>211.13800000000001</v>
      </c>
      <c r="AI39" s="150">
        <f>SUMIF('R&amp;D'!$BC$4:$BC$519,"Multi-sector (Rural RDC)",'R&amp;D'!AJ$4:AJ$519)</f>
        <v>240.79499999999999</v>
      </c>
      <c r="AJ39" s="150">
        <f>SUMIF('R&amp;D'!$BC$4:$BC$519,"Multi-sector (Rural RDC)",'R&amp;D'!AK$4:AK$519)</f>
        <v>235.06299999999999</v>
      </c>
      <c r="AK39" s="150">
        <f>SUMIF('R&amp;D'!$BC$4:$BC$519,"Multi-sector (Rural RDC)",'R&amp;D'!AL$4:AL$519)</f>
        <v>255.94000000000003</v>
      </c>
      <c r="AL39" s="150">
        <f>SUMIF('R&amp;D'!$BC$4:$BC$519,"Multi-sector (Rural RDC)",'R&amp;D'!AM$4:AM$519)</f>
        <v>252.7217881</v>
      </c>
      <c r="AM39" s="150">
        <f>SUMIF('R&amp;D'!$BC$4:$BC$519,"Multi-sector (Rural RDC)",'R&amp;D'!AN$4:AN$519)</f>
        <v>262.47400000000005</v>
      </c>
      <c r="AN39" s="150">
        <f>SUMIF('R&amp;D'!$BC$4:$BC$519,"Multi-sector (Rural RDC)",'R&amp;D'!AO$4:AO$519)</f>
        <v>276.00799999999992</v>
      </c>
      <c r="AO39" s="150">
        <f>SUMIF('R&amp;D'!$BC$4:$BC$519,"Multi-sector (Rural RDC)",'R&amp;D'!AP$4:AP$519)</f>
        <v>313.36199999999997</v>
      </c>
      <c r="AP39" s="256">
        <f>SUMIF('R&amp;D'!$BC$4:$BC$519,"Multi-sector (Rural RDC)",'R&amp;D'!AQ$4:AQ$519)</f>
        <v>342.096</v>
      </c>
      <c r="AQ39" s="256">
        <f>SUMIF('R&amp;D'!$BC$4:$BC$519,"Multi-sector (Rural RDC)",'R&amp;D'!AR$4:AR$519)</f>
        <v>347.98400000000004</v>
      </c>
      <c r="AR39" s="256">
        <f>SUMIF('R&amp;D'!$BC$4:$BC$519,"Multi-sector (Rural RDC)",'R&amp;D'!AS$4:AS$519)</f>
        <v>341.64399999999995</v>
      </c>
      <c r="AS39" s="757">
        <f t="shared" si="3"/>
        <v>2.8602917813598337E-2</v>
      </c>
      <c r="AT39" s="348"/>
      <c r="AU39" s="257"/>
      <c r="AV39" s="350"/>
      <c r="AW39" s="350"/>
      <c r="AX39" s="350"/>
      <c r="AY39" s="350"/>
      <c r="AZ39" s="350"/>
      <c r="BA39" s="350"/>
      <c r="BB39" s="350"/>
      <c r="BC39" s="350"/>
    </row>
    <row r="40" spans="1:55" s="126" customFormat="1">
      <c r="A40" s="449" t="s">
        <v>3657</v>
      </c>
      <c r="B40" s="139">
        <f>SUMIF('R&amp;D'!$BC$4:$BC$519,"Multi-sector (Other Rural R&amp;D)",'R&amp;D'!C$4:C$519)</f>
        <v>0.1</v>
      </c>
      <c r="C40" s="139">
        <f>SUMIF('R&amp;D'!$BC$4:$BC$519,"Multi-sector (Other Rural R&amp;D)",'R&amp;D'!D$4:D$519)</f>
        <v>0.1</v>
      </c>
      <c r="D40" s="139">
        <f>SUMIF('R&amp;D'!$BC$4:$BC$519,"Multi-sector (Other Rural R&amp;D)",'R&amp;D'!E$4:E$519)</f>
        <v>0.2</v>
      </c>
      <c r="E40" s="139">
        <f>SUMIF('R&amp;D'!$BC$4:$BC$519,"Multi-sector (Other Rural R&amp;D)",'R&amp;D'!F$4:F$519)</f>
        <v>0.2</v>
      </c>
      <c r="F40" s="139">
        <f>SUMIF('R&amp;D'!$BC$4:$BC$519,"Multi-sector (Other Rural R&amp;D)",'R&amp;D'!G$4:G$519)</f>
        <v>0</v>
      </c>
      <c r="G40" s="139">
        <f>SUMIF('R&amp;D'!$BC$4:$BC$519,"Multi-sector (Other Rural R&amp;D)",'R&amp;D'!H$4:H$519)</f>
        <v>0</v>
      </c>
      <c r="H40" s="139">
        <f>SUMIF('R&amp;D'!$BC$4:$BC$519,"Multi-sector (Other Rural R&amp;D)",'R&amp;D'!I$4:I$519)</f>
        <v>0</v>
      </c>
      <c r="I40" s="139">
        <f>SUMIF('R&amp;D'!$BC$4:$BC$519,"Multi-sector (Other Rural R&amp;D)",'R&amp;D'!J$4:J$519)</f>
        <v>0</v>
      </c>
      <c r="J40" s="139">
        <f>SUMIF('R&amp;D'!$BC$4:$BC$519,"Multi-sector (Other Rural R&amp;D)",'R&amp;D'!K$4:K$519)</f>
        <v>0</v>
      </c>
      <c r="K40" s="139">
        <f>SUMIF('R&amp;D'!$BC$4:$BC$519,"Multi-sector (Other Rural R&amp;D)",'R&amp;D'!L$4:L$519)</f>
        <v>0</v>
      </c>
      <c r="L40" s="139">
        <f>SUMIF('R&amp;D'!$BC$4:$BC$519,"Multi-sector (Other Rural R&amp;D)",'R&amp;D'!M$4:M$519)</f>
        <v>0</v>
      </c>
      <c r="M40" s="139">
        <f>SUMIF('R&amp;D'!$BC$4:$BC$519,"Multi-sector (Other Rural R&amp;D)",'R&amp;D'!N$4:N$519)</f>
        <v>0</v>
      </c>
      <c r="N40" s="150">
        <f>SUMIF('R&amp;D'!$BC$4:$BC$519,"Multi-sector (Other Rural R&amp;D)",'R&amp;D'!O$4:O$519)</f>
        <v>0</v>
      </c>
      <c r="O40" s="150">
        <f>SUMIF('R&amp;D'!$BC$4:$BC$519,"Multi-sector (Other Rural R&amp;D)",'R&amp;D'!P$4:P$519)</f>
        <v>0</v>
      </c>
      <c r="P40" s="150">
        <f>SUMIF('R&amp;D'!$BC$4:$BC$519,"Multi-sector (Other Rural R&amp;D)",'R&amp;D'!Q$4:Q$519)</f>
        <v>0</v>
      </c>
      <c r="Q40" s="150">
        <f>SUMIF('R&amp;D'!$BC$4:$BC$519,"Multi-sector (Other Rural R&amp;D)",'R&amp;D'!R$4:R$519)</f>
        <v>0</v>
      </c>
      <c r="R40" s="150">
        <f>SUMIF('R&amp;D'!$BC$4:$BC$519,"Multi-sector (Other Rural R&amp;D)",'R&amp;D'!S$4:S$519)</f>
        <v>0</v>
      </c>
      <c r="S40" s="150">
        <f>SUMIF('R&amp;D'!$BC$4:$BC$519,"Multi-sector (Other Rural R&amp;D)",'R&amp;D'!T$4:T$519)</f>
        <v>0</v>
      </c>
      <c r="T40" s="150">
        <f>SUMIF('R&amp;D'!$BC$4:$BC$519,"Multi-sector (Other Rural R&amp;D)",'R&amp;D'!U$4:U$519)</f>
        <v>0</v>
      </c>
      <c r="U40" s="150">
        <f>SUMIF('R&amp;D'!$BC$4:$BC$519,"Multi-sector (Other Rural R&amp;D)",'R&amp;D'!V$4:V$519)</f>
        <v>0</v>
      </c>
      <c r="V40" s="150">
        <f>SUMIF('R&amp;D'!$BC$4:$BC$519,"Multi-sector (Other Rural R&amp;D)",'R&amp;D'!W$4:W$519)</f>
        <v>0</v>
      </c>
      <c r="W40" s="150">
        <f>SUMIF('R&amp;D'!$BC$4:$BC$519,"Multi-sector (Other Rural R&amp;D)",'R&amp;D'!X$4:X$519)</f>
        <v>0</v>
      </c>
      <c r="X40" s="150">
        <f>SUMIF('R&amp;D'!$BC$4:$BC$519,"Multi-sector (Other Rural R&amp;D)",'R&amp;D'!Y$4:Y$519)</f>
        <v>0</v>
      </c>
      <c r="Y40" s="150">
        <f>SUMIF('R&amp;D'!$BC$4:$BC$519,"Multi-sector (Other Rural R&amp;D)",'R&amp;D'!Z$4:Z$519)</f>
        <v>0</v>
      </c>
      <c r="Z40" s="150">
        <f>SUMIF('R&amp;D'!$BC$4:$BC$519,"Multi-sector (Other Rural R&amp;D)",'R&amp;D'!AA$4:AA$519)</f>
        <v>0.19125217999999999</v>
      </c>
      <c r="AA40" s="150">
        <f>SUMIF('R&amp;D'!$BC$4:$BC$519,"Multi-sector (Other Rural R&amp;D)",'R&amp;D'!AB$4:AB$519)</f>
        <v>0.23750504</v>
      </c>
      <c r="AB40" s="150">
        <f>SUMIF('R&amp;D'!$BC$4:$BC$519,"Multi-sector (Other Rural R&amp;D)",'R&amp;D'!AC$4:AC$519)</f>
        <v>4.0659999999999998</v>
      </c>
      <c r="AC40" s="150">
        <f>SUMIF('R&amp;D'!$BC$4:$BC$519,"Multi-sector (Other Rural R&amp;D)",'R&amp;D'!AD$4:AD$519)</f>
        <v>3.2479999999999998</v>
      </c>
      <c r="AD40" s="150">
        <f>SUMIF('R&amp;D'!$BC$4:$BC$519,"Multi-sector (Other Rural R&amp;D)",'R&amp;D'!AE$4:AE$519)</f>
        <v>3.2920000000000003</v>
      </c>
      <c r="AE40" s="150">
        <f>SUMIF('R&amp;D'!$BC$4:$BC$519,"Multi-sector (Other Rural R&amp;D)",'R&amp;D'!AF$4:AF$519)</f>
        <v>3.3089999999999997</v>
      </c>
      <c r="AF40" s="150">
        <f>SUMIF('R&amp;D'!$BC$4:$BC$519,"Multi-sector (Other Rural R&amp;D)",'R&amp;D'!AG$4:AG$519)</f>
        <v>3.2759999999999998</v>
      </c>
      <c r="AG40" s="150">
        <f>SUMIF('R&amp;D'!$BC$4:$BC$519,"Multi-sector (Other Rural R&amp;D)",'R&amp;D'!AH$4:AH$519)</f>
        <v>14.992000000000001</v>
      </c>
      <c r="AH40" s="150">
        <f>SUMIF('R&amp;D'!$BC$4:$BC$519,"Multi-sector (Other Rural R&amp;D)",'R&amp;D'!AI$4:AI$519)</f>
        <v>12.292999999999999</v>
      </c>
      <c r="AI40" s="150">
        <f>SUMIF('R&amp;D'!$BC$4:$BC$519,"Multi-sector (Other Rural R&amp;D)",'R&amp;D'!AJ$4:AJ$519)</f>
        <v>12.123999999999999</v>
      </c>
      <c r="AJ40" s="150">
        <f>SUMIF('R&amp;D'!$BC$4:$BC$519,"Multi-sector (Other Rural R&amp;D)",'R&amp;D'!AK$4:AK$519)</f>
        <v>13.712</v>
      </c>
      <c r="AK40" s="150">
        <f>SUMIF('R&amp;D'!$BC$4:$BC$519,"Multi-sector (Other Rural R&amp;D)",'R&amp;D'!AL$4:AL$519)</f>
        <v>21.515000000000004</v>
      </c>
      <c r="AL40" s="150">
        <f>SUMIF('R&amp;D'!$BC$4:$BC$519,"Multi-sector (Other Rural R&amp;D)",'R&amp;D'!AM$4:AM$519)</f>
        <v>39.334765000000004</v>
      </c>
      <c r="AM40" s="150">
        <f>SUMIF('R&amp;D'!$BC$4:$BC$519,"Multi-sector (Other Rural R&amp;D)",'R&amp;D'!AN$4:AN$519)</f>
        <v>50.838000000000001</v>
      </c>
      <c r="AN40" s="150">
        <f>SUMIF('R&amp;D'!$BC$4:$BC$519,"Multi-sector (Other Rural R&amp;D)",'R&amp;D'!AO$4:AO$519)</f>
        <v>36.401000000000003</v>
      </c>
      <c r="AO40" s="150">
        <f>SUMIF('R&amp;D'!$BC$4:$BC$519,"Multi-sector (Other Rural R&amp;D)",'R&amp;D'!AP$4:AP$519)</f>
        <v>33.980000000000004</v>
      </c>
      <c r="AP40" s="256">
        <f>SUMIF('R&amp;D'!$BC$4:$BC$519,"Multi-sector (Other Rural R&amp;D)",'R&amp;D'!AQ$4:AQ$519)</f>
        <v>76.757000000000005</v>
      </c>
      <c r="AQ40" s="256">
        <f>SUMIF('R&amp;D'!$BC$4:$BC$519,"Multi-sector (Other Rural R&amp;D)",'R&amp;D'!AR$4:AR$519)</f>
        <v>50.326000000000001</v>
      </c>
      <c r="AR40" s="256">
        <f>SUMIF('R&amp;D'!$BC$4:$BC$519,"Multi-sector (Other Rural R&amp;D)",'R&amp;D'!AS$4:AS$519)</f>
        <v>51.257999999999996</v>
      </c>
      <c r="AS40" s="757">
        <f t="shared" si="3"/>
        <v>4.2913920961276169E-3</v>
      </c>
      <c r="AT40" s="348"/>
      <c r="AU40" s="159"/>
      <c r="AV40" s="348"/>
      <c r="AW40" s="348"/>
      <c r="AX40" s="348"/>
      <c r="AY40" s="348"/>
      <c r="AZ40" s="348"/>
      <c r="BA40" s="348"/>
      <c r="BB40" s="348"/>
      <c r="BC40" s="348"/>
    </row>
    <row r="41" spans="1:55" s="126" customFormat="1">
      <c r="A41" s="449" t="s">
        <v>768</v>
      </c>
      <c r="B41" s="139">
        <f>SUMIF('R&amp;D'!$BC$4:$BC$519,"Multi-sector (Energy &amp; Env.)",'R&amp;D'!C$4:C$519)</f>
        <v>4.2</v>
      </c>
      <c r="C41" s="139">
        <f>SUMIF('R&amp;D'!$BC$4:$BC$519,"Multi-sector (Energy &amp; Env.)",'R&amp;D'!D$4:D$519)</f>
        <v>5.5</v>
      </c>
      <c r="D41" s="139">
        <f>SUMIF('R&amp;D'!$BC$4:$BC$519,"Multi-sector (Energy &amp; Env.)",'R&amp;D'!E$4:E$519)</f>
        <v>7.6</v>
      </c>
      <c r="E41" s="139">
        <f>SUMIF('R&amp;D'!$BC$4:$BC$519,"Multi-sector (Energy &amp; Env.)",'R&amp;D'!F$4:F$519)</f>
        <v>11.5</v>
      </c>
      <c r="F41" s="139">
        <f>SUMIF('R&amp;D'!$BC$4:$BC$519,"Multi-sector (Energy &amp; Env.)",'R&amp;D'!G$4:G$519)</f>
        <v>15</v>
      </c>
      <c r="G41" s="139">
        <f>SUMIF('R&amp;D'!$BC$4:$BC$519,"Multi-sector (Energy &amp; Env.)",'R&amp;D'!H$4:H$519)</f>
        <v>17.5</v>
      </c>
      <c r="H41" s="139">
        <f>SUMIF('R&amp;D'!$BC$4:$BC$519,"Multi-sector (Energy &amp; Env.)",'R&amp;D'!I$4:I$519)</f>
        <v>16.7</v>
      </c>
      <c r="I41" s="139">
        <f>SUMIF('R&amp;D'!$BC$4:$BC$519,"Multi-sector (Energy &amp; Env.)",'R&amp;D'!J$4:J$519)</f>
        <v>14.399999999999999</v>
      </c>
      <c r="J41" s="139">
        <f>SUMIF('R&amp;D'!$BC$4:$BC$519,"Multi-sector (Energy &amp; Env.)",'R&amp;D'!K$4:K$519)</f>
        <v>14.3</v>
      </c>
      <c r="K41" s="139">
        <f>SUMIF('R&amp;D'!$BC$4:$BC$519,"Multi-sector (Energy &amp; Env.)",'R&amp;D'!L$4:L$519)</f>
        <v>11.299999999999999</v>
      </c>
      <c r="L41" s="139">
        <f>SUMIF('R&amp;D'!$BC$4:$BC$519,"Multi-sector (Energy &amp; Env.)",'R&amp;D'!M$4:M$519)</f>
        <v>11.700000000000001</v>
      </c>
      <c r="M41" s="139">
        <f>SUMIF('R&amp;D'!$BC$4:$BC$519,"Multi-sector (Energy &amp; Env.)",'R&amp;D'!N$4:N$519)</f>
        <v>18.5</v>
      </c>
      <c r="N41" s="150">
        <f>SUMIF('R&amp;D'!$BC$4:$BC$519,"Multi-sector (Energy &amp; Env.)",'R&amp;D'!O$4:O$519)</f>
        <v>22.8</v>
      </c>
      <c r="O41" s="150">
        <f>SUMIF('R&amp;D'!$BC$4:$BC$519,"Multi-sector (Energy &amp; Env.)",'R&amp;D'!P$4:P$519)</f>
        <v>19.899999999999999</v>
      </c>
      <c r="P41" s="150">
        <f>SUMIF('R&amp;D'!$BC$4:$BC$519,"Multi-sector (Energy &amp; Env.)",'R&amp;D'!Q$4:Q$519)</f>
        <v>19.899999999999999</v>
      </c>
      <c r="Q41" s="150">
        <f>SUMIF('R&amp;D'!$BC$4:$BC$519,"Multi-sector (Energy &amp; Env.)",'R&amp;D'!R$4:R$519)</f>
        <v>19.100000000000001</v>
      </c>
      <c r="R41" s="150">
        <f>SUMIF('R&amp;D'!$BC$4:$BC$519,"Multi-sector (Energy &amp; Env.)",'R&amp;D'!S$4:S$519)</f>
        <v>19.100000000000001</v>
      </c>
      <c r="S41" s="150">
        <f>SUMIF('R&amp;D'!$BC$4:$BC$519,"Multi-sector (Energy &amp; Env.)",'R&amp;D'!T$4:T$519)</f>
        <v>19.600000000000001</v>
      </c>
      <c r="T41" s="150">
        <f>SUMIF('R&amp;D'!$BC$4:$BC$519,"Multi-sector (Energy &amp; Env.)",'R&amp;D'!U$4:U$519)</f>
        <v>11.399999999999999</v>
      </c>
      <c r="U41" s="150">
        <f>SUMIF('R&amp;D'!$BC$4:$BC$519,"Multi-sector (Energy &amp; Env.)",'R&amp;D'!V$4:V$519)</f>
        <v>25.200000000000003</v>
      </c>
      <c r="V41" s="150">
        <f>SUMIF('R&amp;D'!$BC$4:$BC$519,"Multi-sector (Energy &amp; Env.)",'R&amp;D'!W$4:W$519)</f>
        <v>8</v>
      </c>
      <c r="W41" s="150">
        <f>SUMIF('R&amp;D'!$BC$4:$BC$519,"Multi-sector (Energy &amp; Env.)",'R&amp;D'!X$4:X$519)</f>
        <v>8.6999999999999993</v>
      </c>
      <c r="X41" s="150">
        <f>SUMIF('R&amp;D'!$BC$4:$BC$519,"Multi-sector (Energy &amp; Env.)",'R&amp;D'!Y$4:Y$519)</f>
        <v>15.399999999999999</v>
      </c>
      <c r="Y41" s="150">
        <f>SUMIF('R&amp;D'!$BC$4:$BC$519,"Multi-sector (Energy &amp; Env.)",'R&amp;D'!Z$4:Z$519)</f>
        <v>28.799999999999997</v>
      </c>
      <c r="Z41" s="150">
        <f>SUMIF('R&amp;D'!$BC$4:$BC$519,"Multi-sector (Energy &amp; Env.)",'R&amp;D'!AA$4:AA$519)</f>
        <v>29.899999999999995</v>
      </c>
      <c r="AA41" s="150">
        <f>SUMIF('R&amp;D'!$BC$4:$BC$519,"Multi-sector (Energy &amp; Env.)",'R&amp;D'!AB$4:AB$519)</f>
        <v>58.699999999999996</v>
      </c>
      <c r="AB41" s="150">
        <f>SUMIF('R&amp;D'!$BC$4:$BC$519,"Multi-sector (Energy &amp; Env.)",'R&amp;D'!AC$4:AC$519)</f>
        <v>41.599999999999987</v>
      </c>
      <c r="AC41" s="150">
        <f>SUMIF('R&amp;D'!$BC$4:$BC$519,"Multi-sector (Energy &amp; Env.)",'R&amp;D'!AD$4:AD$519)</f>
        <v>47.085000000000008</v>
      </c>
      <c r="AD41" s="150">
        <f>SUMIF('R&amp;D'!$BC$4:$BC$519,"Multi-sector (Energy &amp; Env.)",'R&amp;D'!AE$4:AE$519)</f>
        <v>73.988</v>
      </c>
      <c r="AE41" s="150">
        <f>SUMIF('R&amp;D'!$BC$4:$BC$519,"Multi-sector (Energy &amp; Env.)",'R&amp;D'!AF$4:AF$519)</f>
        <v>83.361500000000007</v>
      </c>
      <c r="AF41" s="150">
        <f>SUMIF('R&amp;D'!$BC$4:$BC$519,"Multi-sector (Energy &amp; Env.)",'R&amp;D'!AG$4:AG$519)</f>
        <v>185.71099999999998</v>
      </c>
      <c r="AG41" s="150">
        <f>SUMIF('R&amp;D'!$BC$4:$BC$519,"Multi-sector (Energy &amp; Env.)",'R&amp;D'!AH$4:AH$519)</f>
        <v>324.68599999999998</v>
      </c>
      <c r="AH41" s="150">
        <f>SUMIF('R&amp;D'!$BC$4:$BC$519,"Multi-sector (Energy &amp; Env.)",'R&amp;D'!AI$4:AI$519)</f>
        <v>258.92500000000001</v>
      </c>
      <c r="AI41" s="150">
        <f>SUMIF('R&amp;D'!$BC$4:$BC$519,"Multi-sector (Energy &amp; Env.)",'R&amp;D'!AJ$4:AJ$519)</f>
        <v>214.357</v>
      </c>
      <c r="AJ41" s="150">
        <f>SUMIF('R&amp;D'!$BC$4:$BC$519,"Multi-sector (Energy &amp; Env.)",'R&amp;D'!AK$4:AK$519)</f>
        <v>226.27099999999999</v>
      </c>
      <c r="AK41" s="150">
        <f>SUMIF('R&amp;D'!$BC$4:$BC$519,"Multi-sector (Energy &amp; Env.)",'R&amp;D'!AL$4:AL$519)</f>
        <v>464.64600000000002</v>
      </c>
      <c r="AL41" s="150">
        <f>SUMIF('R&amp;D'!$BC$4:$BC$519,"Multi-sector (Energy &amp; Env.)",'R&amp;D'!AM$4:AM$519)</f>
        <v>461.18899999999996</v>
      </c>
      <c r="AM41" s="150">
        <f>SUMIF('R&amp;D'!$BC$4:$BC$519,"Multi-sector (Energy &amp; Env.)",'R&amp;D'!AN$4:AN$519)</f>
        <v>262.72899999999998</v>
      </c>
      <c r="AN41" s="150">
        <f>SUMIF('R&amp;D'!$BC$4:$BC$519,"Multi-sector (Energy &amp; Env.)",'R&amp;D'!AO$4:AO$519)</f>
        <v>317.17099999999999</v>
      </c>
      <c r="AO41" s="150">
        <f>SUMIF('R&amp;D'!$BC$4:$BC$519,"Multi-sector (Energy &amp; Env.)",'R&amp;D'!AP$4:AP$519)</f>
        <v>456.23899999999998</v>
      </c>
      <c r="AP41" s="256">
        <f>SUMIF('R&amp;D'!$BC$4:$BC$519,"Multi-sector (Energy &amp; Env.)",'R&amp;D'!AQ$4:AQ$519)</f>
        <v>298.41199999999998</v>
      </c>
      <c r="AQ41" s="256">
        <f>SUMIF('R&amp;D'!$BC$4:$BC$519,"Multi-sector (Energy &amp; Env.)",'R&amp;D'!AR$4:AR$519)</f>
        <v>293.36399999999998</v>
      </c>
      <c r="AR41" s="256">
        <f>SUMIF('R&amp;D'!$BC$4:$BC$519,"Multi-sector (Energy &amp; Env.)",'R&amp;D'!AS$4:AS$519)</f>
        <v>442.03199999999998</v>
      </c>
      <c r="AS41" s="757">
        <f t="shared" si="3"/>
        <v>3.7007542842785186E-2</v>
      </c>
      <c r="AT41" s="348"/>
      <c r="AU41" s="159"/>
      <c r="AV41" s="348"/>
      <c r="AW41" s="348"/>
      <c r="AX41" s="348"/>
      <c r="AY41" s="348"/>
      <c r="AZ41" s="348"/>
      <c r="BA41" s="348"/>
      <c r="BB41" s="348"/>
      <c r="BC41" s="348"/>
    </row>
    <row r="42" spans="1:55" s="126" customFormat="1">
      <c r="A42" s="449" t="s">
        <v>767</v>
      </c>
      <c r="B42" s="139">
        <f>SUMIF('R&amp;D'!$BC$4:$BC$519,"Multi-sector (Other R&amp;D)",'R&amp;D'!C$4:C$519)</f>
        <v>6.7</v>
      </c>
      <c r="C42" s="139">
        <f>SUMIF('R&amp;D'!$BC$4:$BC$519,"Multi-sector (Other R&amp;D)",'R&amp;D'!D$4:D$519)</f>
        <v>7.2</v>
      </c>
      <c r="D42" s="139">
        <f>SUMIF('R&amp;D'!$BC$4:$BC$519,"Multi-sector (Other R&amp;D)",'R&amp;D'!E$4:E$519)</f>
        <v>6.6</v>
      </c>
      <c r="E42" s="139">
        <f>SUMIF('R&amp;D'!$BC$4:$BC$519,"Multi-sector (Other R&amp;D)",'R&amp;D'!F$4:F$519)</f>
        <v>2.7</v>
      </c>
      <c r="F42" s="139">
        <f>SUMIF('R&amp;D'!$BC$4:$BC$519,"Multi-sector (Other R&amp;D)",'R&amp;D'!G$4:G$519)</f>
        <v>2.5</v>
      </c>
      <c r="G42" s="139">
        <f>SUMIF('R&amp;D'!$BC$4:$BC$519,"Multi-sector (Other R&amp;D)",'R&amp;D'!H$4:H$519)</f>
        <v>3.4</v>
      </c>
      <c r="H42" s="139">
        <f>SUMIF('R&amp;D'!$BC$4:$BC$519,"Multi-sector (Other R&amp;D)",'R&amp;D'!I$4:I$519)</f>
        <v>2.5</v>
      </c>
      <c r="I42" s="139">
        <f>SUMIF('R&amp;D'!$BC$4:$BC$519,"Multi-sector (Other R&amp;D)",'R&amp;D'!J$4:J$519)</f>
        <v>2.9</v>
      </c>
      <c r="J42" s="139">
        <f>SUMIF('R&amp;D'!$BC$4:$BC$519,"Multi-sector (Other R&amp;D)",'R&amp;D'!K$4:K$519)</f>
        <v>2.4</v>
      </c>
      <c r="K42" s="139">
        <f>SUMIF('R&amp;D'!$BC$4:$BC$519,"Multi-sector (Other R&amp;D)",'R&amp;D'!L$4:L$519)</f>
        <v>2.8</v>
      </c>
      <c r="L42" s="139">
        <f>SUMIF('R&amp;D'!$BC$4:$BC$519,"Multi-sector (Other R&amp;D)",'R&amp;D'!M$4:M$519)</f>
        <v>4.2</v>
      </c>
      <c r="M42" s="139">
        <f>SUMIF('R&amp;D'!$BC$4:$BC$519,"Multi-sector (Other R&amp;D)",'R&amp;D'!N$4:N$519)</f>
        <v>6.8999999999999995</v>
      </c>
      <c r="N42" s="150">
        <f>SUMIF('R&amp;D'!$BC$4:$BC$519,"Multi-sector (Other R&amp;D)",'R&amp;D'!O$4:O$519)</f>
        <v>9.5</v>
      </c>
      <c r="O42" s="150">
        <f>SUMIF('R&amp;D'!$BC$4:$BC$519,"Multi-sector (Other R&amp;D)",'R&amp;D'!P$4:P$519)</f>
        <v>16.7</v>
      </c>
      <c r="P42" s="150">
        <f>SUMIF('R&amp;D'!$BC$4:$BC$519,"Multi-sector (Other R&amp;D)",'R&amp;D'!Q$4:Q$519)</f>
        <v>7.5</v>
      </c>
      <c r="Q42" s="150">
        <f>SUMIF('R&amp;D'!$BC$4:$BC$519,"Multi-sector (Other R&amp;D)",'R&amp;D'!R$4:R$519)</f>
        <v>7.6000000000000005</v>
      </c>
      <c r="R42" s="150">
        <f>SUMIF('R&amp;D'!$BC$4:$BC$519,"Multi-sector (Other R&amp;D)",'R&amp;D'!S$4:S$519)</f>
        <v>7.7</v>
      </c>
      <c r="S42" s="150">
        <f>SUMIF('R&amp;D'!$BC$4:$BC$519,"Multi-sector (Other R&amp;D)",'R&amp;D'!T$4:T$519)</f>
        <v>14.3</v>
      </c>
      <c r="T42" s="150">
        <f>SUMIF('R&amp;D'!$BC$4:$BC$519,"Multi-sector (Other R&amp;D)",'R&amp;D'!U$4:U$519)</f>
        <v>24.700000000000003</v>
      </c>
      <c r="U42" s="150">
        <f>SUMIF('R&amp;D'!$BC$4:$BC$519,"Multi-sector (Other R&amp;D)",'R&amp;D'!V$4:V$519)</f>
        <v>28.7</v>
      </c>
      <c r="V42" s="150">
        <f>SUMIF('R&amp;D'!$BC$4:$BC$519,"Multi-sector (Other R&amp;D)",'R&amp;D'!W$4:W$519)</f>
        <v>12.1</v>
      </c>
      <c r="W42" s="150">
        <f>SUMIF('R&amp;D'!$BC$4:$BC$519,"Multi-sector (Other R&amp;D)",'R&amp;D'!X$4:X$519)</f>
        <v>7</v>
      </c>
      <c r="X42" s="150">
        <f>SUMIF('R&amp;D'!$BC$4:$BC$519,"Multi-sector (Other R&amp;D)",'R&amp;D'!Y$4:Y$519)</f>
        <v>6.7</v>
      </c>
      <c r="Y42" s="150">
        <f>SUMIF('R&amp;D'!$BC$4:$BC$519,"Multi-sector (Other R&amp;D)",'R&amp;D'!Z$4:Z$519)</f>
        <v>10.4</v>
      </c>
      <c r="Z42" s="150">
        <f>SUMIF('R&amp;D'!$BC$4:$BC$519,"Multi-sector (Other R&amp;D)",'R&amp;D'!AA$4:AA$519)</f>
        <v>44.774999999999991</v>
      </c>
      <c r="AA42" s="150">
        <f>SUMIF('R&amp;D'!$BC$4:$BC$519,"Multi-sector (Other R&amp;D)",'R&amp;D'!AB$4:AB$519)</f>
        <v>59.415000000000006</v>
      </c>
      <c r="AB42" s="150">
        <f>SUMIF('R&amp;D'!$BC$4:$BC$519,"Multi-sector (Other R&amp;D)",'R&amp;D'!AC$4:AC$519)</f>
        <v>71.066000000000003</v>
      </c>
      <c r="AC42" s="150">
        <f>SUMIF('R&amp;D'!$BC$4:$BC$519,"Multi-sector (Other R&amp;D)",'R&amp;D'!AD$4:AD$519)</f>
        <v>115.64640000000001</v>
      </c>
      <c r="AD42" s="150">
        <f>SUMIF('R&amp;D'!$BC$4:$BC$519,"Multi-sector (Other R&amp;D)",'R&amp;D'!AE$4:AE$519)</f>
        <v>196.90135999999998</v>
      </c>
      <c r="AE42" s="150">
        <f>SUMIF('R&amp;D'!$BC$4:$BC$519,"Multi-sector (Other R&amp;D)",'R&amp;D'!AF$4:AF$519)</f>
        <v>222.19726899999998</v>
      </c>
      <c r="AF42" s="150">
        <f>SUMIF('R&amp;D'!$BC$4:$BC$519,"Multi-sector (Other R&amp;D)",'R&amp;D'!AG$4:AG$519)</f>
        <v>271.26608800000002</v>
      </c>
      <c r="AG42" s="150">
        <f>SUMIF('R&amp;D'!$BC$4:$BC$519,"Multi-sector (Other R&amp;D)",'R&amp;D'!AH$4:AH$519)</f>
        <v>481.59743899999995</v>
      </c>
      <c r="AH42" s="150">
        <f>SUMIF('R&amp;D'!$BC$4:$BC$519,"Multi-sector (Other R&amp;D)",'R&amp;D'!AI$4:AI$519)</f>
        <v>683.23907200000008</v>
      </c>
      <c r="AI42" s="150">
        <f>SUMIF('R&amp;D'!$BC$4:$BC$519,"Multi-sector (Other R&amp;D)",'R&amp;D'!AJ$4:AJ$519)</f>
        <v>484.27010800000016</v>
      </c>
      <c r="AJ42" s="150">
        <f>SUMIF('R&amp;D'!$BC$4:$BC$519,"Multi-sector (Other R&amp;D)",'R&amp;D'!AK$4:AK$519)</f>
        <v>477.03319499999998</v>
      </c>
      <c r="AK42" s="150">
        <f>SUMIF('R&amp;D'!$BC$4:$BC$519,"Multi-sector (Other R&amp;D)",'R&amp;D'!AL$4:AL$519)</f>
        <v>271.42399999999992</v>
      </c>
      <c r="AL42" s="150">
        <f>SUMIF('R&amp;D'!$BC$4:$BC$519,"Multi-sector (Other R&amp;D)",'R&amp;D'!AM$4:AM$519)</f>
        <v>248.42999999999998</v>
      </c>
      <c r="AM42" s="150">
        <f>SUMIF('R&amp;D'!$BC$4:$BC$519,"Multi-sector (Other R&amp;D)",'R&amp;D'!AN$4:AN$519)</f>
        <v>303.46200000000005</v>
      </c>
      <c r="AN42" s="150">
        <f>SUMIF('R&amp;D'!$BC$4:$BC$519,"Multi-sector (Other R&amp;D)",'R&amp;D'!AO$4:AO$519)</f>
        <v>362.90000000000003</v>
      </c>
      <c r="AO42" s="150">
        <f>SUMIF('R&amp;D'!$BC$4:$BC$519,"Multi-sector (Other R&amp;D)",'R&amp;D'!AP$4:AP$519)</f>
        <v>677.05899999999997</v>
      </c>
      <c r="AP42" s="256">
        <f>SUMIF('R&amp;D'!$BC$4:$BC$519,"Multi-sector (Other R&amp;D)",'R&amp;D'!AQ$4:AQ$519)</f>
        <v>360.55100000000004</v>
      </c>
      <c r="AQ42" s="256">
        <f>SUMIF('R&amp;D'!$BC$4:$BC$519,"Multi-sector (Other R&amp;D)",'R&amp;D'!AR$4:AR$519)</f>
        <v>344.21600000000001</v>
      </c>
      <c r="AR42" s="256">
        <f>SUMIF('R&amp;D'!$BC$4:$BC$519,"Multi-sector (Other R&amp;D)",'R&amp;D'!AS$4:AS$519)</f>
        <v>451.10199999999992</v>
      </c>
      <c r="AS42" s="757">
        <f t="shared" si="3"/>
        <v>3.7766896042517463E-2</v>
      </c>
      <c r="AT42" s="348"/>
      <c r="AU42" s="159"/>
      <c r="AV42" s="348"/>
      <c r="AW42" s="348"/>
      <c r="AX42" s="348"/>
      <c r="AY42" s="348"/>
      <c r="AZ42" s="348"/>
      <c r="BA42" s="348"/>
      <c r="BB42" s="348"/>
      <c r="BC42" s="348"/>
    </row>
    <row r="43" spans="1:55" s="126" customFormat="1">
      <c r="A43" s="317" t="s">
        <v>2714</v>
      </c>
      <c r="B43" s="255">
        <f>SUM(B35:B42)</f>
        <v>42.2</v>
      </c>
      <c r="C43" s="255">
        <f t="shared" ref="C43:AR43" si="7">SUM(C35:C42)</f>
        <v>55.000000000000007</v>
      </c>
      <c r="D43" s="255">
        <f t="shared" si="7"/>
        <v>55.900000000000006</v>
      </c>
      <c r="E43" s="255">
        <f t="shared" si="7"/>
        <v>67.400000000000006</v>
      </c>
      <c r="F43" s="255">
        <f t="shared" si="7"/>
        <v>79.7</v>
      </c>
      <c r="G43" s="255">
        <f t="shared" si="7"/>
        <v>100.80000000000001</v>
      </c>
      <c r="H43" s="255">
        <f t="shared" si="7"/>
        <v>112.60000000000001</v>
      </c>
      <c r="I43" s="255">
        <f t="shared" si="7"/>
        <v>121.60000000000002</v>
      </c>
      <c r="J43" s="255">
        <f t="shared" si="7"/>
        <v>145.4</v>
      </c>
      <c r="K43" s="255">
        <f t="shared" si="7"/>
        <v>138.20000000000002</v>
      </c>
      <c r="L43" s="255">
        <f t="shared" si="7"/>
        <v>165.89999999999998</v>
      </c>
      <c r="M43" s="255">
        <f t="shared" si="7"/>
        <v>197.50000000000003</v>
      </c>
      <c r="N43" s="255">
        <f t="shared" si="7"/>
        <v>162.83013510500001</v>
      </c>
      <c r="O43" s="255">
        <f t="shared" si="7"/>
        <v>212.40711070500001</v>
      </c>
      <c r="P43" s="255">
        <f t="shared" si="7"/>
        <v>249.18794270499998</v>
      </c>
      <c r="Q43" s="255">
        <f t="shared" si="7"/>
        <v>302.96518100500003</v>
      </c>
      <c r="R43" s="255">
        <f t="shared" si="7"/>
        <v>336.57444518999995</v>
      </c>
      <c r="S43" s="255">
        <f t="shared" si="7"/>
        <v>368.67641705</v>
      </c>
      <c r="T43" s="255">
        <f t="shared" si="7"/>
        <v>373.25600145999999</v>
      </c>
      <c r="U43" s="255">
        <f t="shared" si="7"/>
        <v>409.67842796000002</v>
      </c>
      <c r="V43" s="255">
        <f t="shared" si="7"/>
        <v>385.15537627000003</v>
      </c>
      <c r="W43" s="255">
        <f t="shared" si="7"/>
        <v>336.38836628000001</v>
      </c>
      <c r="X43" s="255">
        <f t="shared" si="7"/>
        <v>357.84895099999994</v>
      </c>
      <c r="Y43" s="255">
        <f t="shared" si="7"/>
        <v>448.31849899999997</v>
      </c>
      <c r="Z43" s="255">
        <f t="shared" si="7"/>
        <v>510.25500017999991</v>
      </c>
      <c r="AA43" s="255">
        <f t="shared" si="7"/>
        <v>672.91199504000008</v>
      </c>
      <c r="AB43" s="255">
        <f t="shared" si="7"/>
        <v>649.07320600000014</v>
      </c>
      <c r="AC43" s="255">
        <f t="shared" si="7"/>
        <v>986.94981500000017</v>
      </c>
      <c r="AD43" s="255">
        <f t="shared" si="7"/>
        <v>1334.294175</v>
      </c>
      <c r="AE43" s="255">
        <f t="shared" si="7"/>
        <v>983.00737199999992</v>
      </c>
      <c r="AF43" s="255">
        <f t="shared" si="7"/>
        <v>1185.5158719999999</v>
      </c>
      <c r="AG43" s="255">
        <f t="shared" si="7"/>
        <v>1511.5747599999997</v>
      </c>
      <c r="AH43" s="255">
        <f t="shared" si="7"/>
        <v>1704.3569310000003</v>
      </c>
      <c r="AI43" s="255">
        <f t="shared" si="7"/>
        <v>1605.5535050000001</v>
      </c>
      <c r="AJ43" s="255">
        <f t="shared" si="7"/>
        <v>1438.916518</v>
      </c>
      <c r="AK43" s="255">
        <f t="shared" si="7"/>
        <v>1483.3890559577837</v>
      </c>
      <c r="AL43" s="255">
        <f t="shared" si="7"/>
        <v>1440.3483942774203</v>
      </c>
      <c r="AM43" s="255">
        <f t="shared" si="7"/>
        <v>1279.24599094</v>
      </c>
      <c r="AN43" s="255">
        <f t="shared" si="7"/>
        <v>1477.3329048399999</v>
      </c>
      <c r="AO43" s="255">
        <f t="shared" si="7"/>
        <v>2098.233415211691</v>
      </c>
      <c r="AP43" s="833">
        <f t="shared" si="7"/>
        <v>1819.9271640402922</v>
      </c>
      <c r="AQ43" s="255">
        <f t="shared" si="7"/>
        <v>1874.9835246412144</v>
      </c>
      <c r="AR43" s="833">
        <f t="shared" si="7"/>
        <v>2398.747523427272</v>
      </c>
      <c r="AS43" s="759">
        <f>AR43/$AR$46</f>
        <v>0.20082652781305341</v>
      </c>
      <c r="AT43" s="348"/>
      <c r="AU43" s="159"/>
      <c r="AV43" s="348"/>
      <c r="AW43" s="348"/>
      <c r="AX43" s="348"/>
      <c r="AY43" s="348"/>
      <c r="AZ43" s="348"/>
      <c r="BA43" s="348"/>
      <c r="BB43" s="348"/>
      <c r="BC43" s="348"/>
    </row>
    <row r="44" spans="1:55" s="126" customFormat="1">
      <c r="A44" s="462" t="s">
        <v>2697</v>
      </c>
      <c r="B44" s="258">
        <f>SUMIF('R&amp;D'!$BC$4:$BC$519,"Private Non-Profit Sector",'R&amp;D'!C$4:C$519)</f>
        <v>0</v>
      </c>
      <c r="C44" s="258">
        <f>SUMIF('R&amp;D'!$BC$4:$BC$519,"Private Non-Profit Sector",'R&amp;D'!D$4:D$519)</f>
        <v>0</v>
      </c>
      <c r="D44" s="258">
        <f>SUMIF('R&amp;D'!$BC$4:$BC$519,"Private Non-Profit Sector",'R&amp;D'!E$4:E$519)</f>
        <v>0</v>
      </c>
      <c r="E44" s="258">
        <f>SUMIF('R&amp;D'!$BC$4:$BC$519,"Private Non-Profit Sector",'R&amp;D'!F$4:F$519)</f>
        <v>0</v>
      </c>
      <c r="F44" s="258">
        <f>SUMIF('R&amp;D'!$BC$4:$BC$519,"Private Non-Profit Sector",'R&amp;D'!G$4:G$519)</f>
        <v>0</v>
      </c>
      <c r="G44" s="258">
        <f>SUMIF('R&amp;D'!$BC$4:$BC$519,"Private Non-Profit Sector",'R&amp;D'!H$4:H$519)</f>
        <v>0</v>
      </c>
      <c r="H44" s="258">
        <f>SUMIF('R&amp;D'!$BC$4:$BC$519,"Private Non-Profit Sector",'R&amp;D'!I$4:I$519)</f>
        <v>0</v>
      </c>
      <c r="I44" s="258">
        <f>SUMIF('R&amp;D'!$BC$4:$BC$519,"Private Non-Profit Sector",'R&amp;D'!J$4:J$519)</f>
        <v>0</v>
      </c>
      <c r="J44" s="258">
        <f>SUMIF('R&amp;D'!$BC$4:$BC$519,"Private Non-Profit Sector",'R&amp;D'!K$4:K$519)</f>
        <v>0</v>
      </c>
      <c r="K44" s="258">
        <f>SUMIF('R&amp;D'!$BC$4:$BC$519,"Private Non-Profit Sector",'R&amp;D'!L$4:L$519)</f>
        <v>0</v>
      </c>
      <c r="L44" s="258">
        <f>SUMIF('R&amp;D'!$BC$4:$BC$519,"Private Non-Profit Sector",'R&amp;D'!M$4:M$519)</f>
        <v>0</v>
      </c>
      <c r="M44" s="258">
        <f>SUMIF('R&amp;D'!$BC$4:$BC$519,"Private Non-Profit Sector",'R&amp;D'!N$4:N$519)</f>
        <v>0</v>
      </c>
      <c r="N44" s="258">
        <f>SUMIF('R&amp;D'!$BC$4:$BC$519,"Private Non-Profit Sector",'R&amp;D'!O$4:O$519)</f>
        <v>0</v>
      </c>
      <c r="O44" s="258">
        <f>SUMIF('R&amp;D'!$BC$4:$BC$519,"Private Non-Profit Sector",'R&amp;D'!P$4:P$519)</f>
        <v>0</v>
      </c>
      <c r="P44" s="258">
        <f>SUMIF('R&amp;D'!$BC$4:$BC$519,"Private Non-Profit Sector",'R&amp;D'!Q$4:Q$519)</f>
        <v>0</v>
      </c>
      <c r="Q44" s="258">
        <f>SUMIF('R&amp;D'!$BC$4:$BC$519,"Private Non-Profit Sector",'R&amp;D'!R$4:R$519)</f>
        <v>0</v>
      </c>
      <c r="R44" s="258">
        <f>SUMIF('R&amp;D'!$BC$4:$BC$519,"Private Non-Profit Sector",'R&amp;D'!S$4:S$519)</f>
        <v>0</v>
      </c>
      <c r="S44" s="258">
        <f>SUMIF('R&amp;D'!$BC$4:$BC$519,"Private Non-Profit Sector",'R&amp;D'!T$4:T$519)</f>
        <v>0</v>
      </c>
      <c r="T44" s="258">
        <f>SUMIF('R&amp;D'!$BC$4:$BC$519,"Private Non-Profit Sector",'R&amp;D'!U$4:U$519)</f>
        <v>0</v>
      </c>
      <c r="U44" s="258">
        <f>SUMIF('R&amp;D'!$BC$4:$BC$519,"Private Non-Profit Sector",'R&amp;D'!V$4:V$519)</f>
        <v>0</v>
      </c>
      <c r="V44" s="258">
        <f>SUMIF('R&amp;D'!$BC$4:$BC$519,"Private Non-Profit Sector",'R&amp;D'!W$4:W$519)</f>
        <v>0</v>
      </c>
      <c r="W44" s="258">
        <f>SUMIF('R&amp;D'!$BC$4:$BC$519,"Private Non-Profit Sector",'R&amp;D'!X$4:X$519)</f>
        <v>0</v>
      </c>
      <c r="X44" s="258">
        <f>SUMIF('R&amp;D'!$BC$4:$BC$519,"Private Non-Profit Sector",'R&amp;D'!Y$4:Y$519)</f>
        <v>0</v>
      </c>
      <c r="Y44" s="258">
        <f>SUMIF('R&amp;D'!$BC$4:$BC$519,"Private Non-Profit Sector",'R&amp;D'!Z$4:Z$519)</f>
        <v>0</v>
      </c>
      <c r="Z44" s="258">
        <f>SUMIF('R&amp;D'!$BC$4:$BC$519,"Private Non-Profit Sector",'R&amp;D'!AA$4:AA$519)</f>
        <v>0</v>
      </c>
      <c r="AA44" s="258">
        <f>SUMIF('R&amp;D'!$BC$4:$BC$519,"Private Non-Profit Sector",'R&amp;D'!AB$4:AB$519)</f>
        <v>0</v>
      </c>
      <c r="AB44" s="258">
        <f>SUMIF('R&amp;D'!$BC$4:$BC$519,"Private Non-Profit Sector",'R&amp;D'!AC$4:AC$519)</f>
        <v>0</v>
      </c>
      <c r="AC44" s="258">
        <f>SUMIF('R&amp;D'!$BC$4:$BC$519,"Private Non-Profit Sector",'R&amp;D'!AD$4:AD$519)</f>
        <v>0</v>
      </c>
      <c r="AD44" s="258">
        <f>SUMIF('R&amp;D'!$BC$4:$BC$519,"Private Non-Profit Sector",'R&amp;D'!AE$4:AE$519)</f>
        <v>0</v>
      </c>
      <c r="AE44" s="258">
        <f>SUMIF('R&amp;D'!$BC$4:$BC$519,"Private Non-Profit Sector",'R&amp;D'!AF$4:AF$519)</f>
        <v>0</v>
      </c>
      <c r="AF44" s="258">
        <f>SUMIF('R&amp;D'!$BC$4:$BC$519,"Private Non-Profit Sector",'R&amp;D'!AG$4:AG$519)</f>
        <v>0</v>
      </c>
      <c r="AG44" s="258">
        <f>SUMIF('R&amp;D'!$BC$4:$BC$519,"Private Non-Profit Sector",'R&amp;D'!AH$4:AH$519)</f>
        <v>0</v>
      </c>
      <c r="AH44" s="258">
        <f>SUMIF('R&amp;D'!$BC$4:$BC$519,"Private Non-Profit Sector",'R&amp;D'!AI$4:AI$519)</f>
        <v>0</v>
      </c>
      <c r="AI44" s="258">
        <f>SUMIF('R&amp;D'!$BC$4:$BC$519,"Private Non-Profit Sector",'R&amp;D'!AJ$4:AJ$519)</f>
        <v>0</v>
      </c>
      <c r="AJ44" s="258">
        <f>SUMIF('R&amp;D'!$BC$4:$BC$519,"Private Non-Profit Sector",'R&amp;D'!AK$4:AK$519)</f>
        <v>0</v>
      </c>
      <c r="AK44" s="258">
        <f>SUMIF('R&amp;D'!$BC$4:$BC$519,"Private Non-Profit Sector",'R&amp;D'!AL$4:AL$519)</f>
        <v>0</v>
      </c>
      <c r="AL44" s="258">
        <f>SUMIF('R&amp;D'!$BC$4:$BC$519,"Private Non-Profit Sector",'R&amp;D'!AM$4:AM$519)</f>
        <v>0</v>
      </c>
      <c r="AM44" s="258">
        <f>SUMIF('R&amp;D'!$BC$4:$BC$519,"Private Non-Profit Sector",'R&amp;D'!AN$4:AN$519)</f>
        <v>0</v>
      </c>
      <c r="AN44" s="258">
        <f>SUMIF('R&amp;D'!$BC$4:$BC$519,"Private Non-Profit Sector",'R&amp;D'!AO$4:AO$519)</f>
        <v>0.22600000000000001</v>
      </c>
      <c r="AO44" s="259">
        <f>SUMIF('R&amp;D'!$BC$4:$BC$519,"Private Non-Profit Sector",'R&amp;D'!AP$4:AP$519)</f>
        <v>0.12</v>
      </c>
      <c r="AP44" s="259">
        <f>SUMIF('R&amp;D'!$BC$4:$BC$519,"Private Non-Profit Sector",'R&amp;D'!AQ$4:AQ$519)</f>
        <v>11.174535000000001</v>
      </c>
      <c r="AQ44" s="259">
        <f>SUMIF('R&amp;D'!$BC$4:$BC$519,"Private Non-Profit Sector",'R&amp;D'!AR$4:AR$519)</f>
        <v>10.202999999999999</v>
      </c>
      <c r="AR44" s="259">
        <f>SUMIF('R&amp;D'!$BC$4:$BC$519,"Private Non-Profit Sector",'R&amp;D'!AS$4:AS$519)</f>
        <v>10</v>
      </c>
      <c r="AS44" s="763">
        <f t="shared" si="3"/>
        <v>8.3721411216349005E-4</v>
      </c>
      <c r="AT44" s="348"/>
      <c r="AU44" s="159"/>
      <c r="AV44" s="348"/>
      <c r="AW44" s="348"/>
      <c r="AX44" s="348"/>
      <c r="AY44" s="348"/>
      <c r="AZ44" s="348"/>
      <c r="BA44" s="348"/>
      <c r="BB44" s="348"/>
      <c r="BC44" s="348"/>
    </row>
    <row r="45" spans="1:55" s="126" customFormat="1">
      <c r="A45" s="460" t="s">
        <v>330</v>
      </c>
      <c r="B45" s="832">
        <f>SUMIF('R&amp;D'!$BC$4:$BC$519,"Rest of the World",'R&amp;D'!C$4:C$519)</f>
        <v>0</v>
      </c>
      <c r="C45" s="832">
        <f>SUMIF('R&amp;D'!$BC$4:$BC$519,"Rest of the World",'R&amp;D'!D$4:D$519)</f>
        <v>0</v>
      </c>
      <c r="D45" s="832">
        <f>SUMIF('R&amp;D'!$BC$4:$BC$519,"Rest of the World",'R&amp;D'!E$4:E$519)</f>
        <v>0</v>
      </c>
      <c r="E45" s="832">
        <f>SUMIF('R&amp;D'!$BC$4:$BC$519,"Rest of the World",'R&amp;D'!F$4:F$519)</f>
        <v>0</v>
      </c>
      <c r="F45" s="832">
        <f>SUMIF('R&amp;D'!$BC$4:$BC$519,"Rest of the World",'R&amp;D'!G$4:G$519)</f>
        <v>0</v>
      </c>
      <c r="G45" s="832">
        <f>SUMIF('R&amp;D'!$BC$4:$BC$519,"Rest of the World",'R&amp;D'!H$4:H$519)</f>
        <v>0</v>
      </c>
      <c r="H45" s="832">
        <f>SUMIF('R&amp;D'!$BC$4:$BC$519,"Rest of the World",'R&amp;D'!I$4:I$519)</f>
        <v>0</v>
      </c>
      <c r="I45" s="832">
        <f>SUMIF('R&amp;D'!$BC$4:$BC$519,"Rest of the World",'R&amp;D'!J$4:J$519)</f>
        <v>0</v>
      </c>
      <c r="J45" s="832">
        <f>SUMIF('R&amp;D'!$BC$4:$BC$519,"Rest of the World",'R&amp;D'!K$4:K$519)</f>
        <v>0</v>
      </c>
      <c r="K45" s="832">
        <f>SUMIF('R&amp;D'!$BC$4:$BC$519,"Rest of the World",'R&amp;D'!L$4:L$519)</f>
        <v>0</v>
      </c>
      <c r="L45" s="832">
        <f>SUMIF('R&amp;D'!$BC$4:$BC$519,"Rest of the World",'R&amp;D'!M$4:M$519)</f>
        <v>0</v>
      </c>
      <c r="M45" s="832">
        <f>SUMIF('R&amp;D'!$BC$4:$BC$519,"Rest of the World",'R&amp;D'!N$4:N$519)</f>
        <v>0</v>
      </c>
      <c r="N45" s="832">
        <f>SUMIF('R&amp;D'!$BC$4:$BC$519,"Rest of the World",'R&amp;D'!O$4:O$519)</f>
        <v>0</v>
      </c>
      <c r="O45" s="832">
        <f>SUMIF('R&amp;D'!$BC$4:$BC$519,"Rest of the World",'R&amp;D'!P$4:P$519)</f>
        <v>0</v>
      </c>
      <c r="P45" s="832">
        <f>SUMIF('R&amp;D'!$BC$4:$BC$519,"Rest of the World",'R&amp;D'!Q$4:Q$519)</f>
        <v>0</v>
      </c>
      <c r="Q45" s="832">
        <f>SUMIF('R&amp;D'!$BC$4:$BC$519,"Rest of the World",'R&amp;D'!R$4:R$519)</f>
        <v>0</v>
      </c>
      <c r="R45" s="832">
        <f>SUMIF('R&amp;D'!$BC$4:$BC$519,"Rest of the World",'R&amp;D'!S$4:S$519)</f>
        <v>0</v>
      </c>
      <c r="S45" s="832">
        <f>SUMIF('R&amp;D'!$BC$4:$BC$519,"Rest of the World",'R&amp;D'!T$4:T$519)</f>
        <v>0</v>
      </c>
      <c r="T45" s="832">
        <f>SUMIF('R&amp;D'!$BC$4:$BC$519,"Rest of the World",'R&amp;D'!U$4:U$519)</f>
        <v>0</v>
      </c>
      <c r="U45" s="832">
        <f>SUMIF('R&amp;D'!$BC$4:$BC$519,"Rest of the World",'R&amp;D'!V$4:V$519)</f>
        <v>0</v>
      </c>
      <c r="V45" s="832">
        <f>SUMIF('R&amp;D'!$BC$4:$BC$519,"Rest of the World",'R&amp;D'!W$4:W$519)</f>
        <v>1.2</v>
      </c>
      <c r="W45" s="832">
        <f>SUMIF('R&amp;D'!$BC$4:$BC$519,"Rest of the World",'R&amp;D'!X$4:X$519)</f>
        <v>2.2000000000000002</v>
      </c>
      <c r="X45" s="832">
        <f>SUMIF('R&amp;D'!$BC$4:$BC$519,"Rest of the World",'R&amp;D'!Y$4:Y$519)</f>
        <v>1.7</v>
      </c>
      <c r="Y45" s="832">
        <f>SUMIF('R&amp;D'!$BC$4:$BC$519,"Rest of the World",'R&amp;D'!Z$4:Z$519)</f>
        <v>2.2999999999999998</v>
      </c>
      <c r="Z45" s="832">
        <f>SUMIF('R&amp;D'!$BC$4:$BC$519,"Rest of the World",'R&amp;D'!AA$4:AA$519)</f>
        <v>1.7</v>
      </c>
      <c r="AA45" s="832">
        <f>SUMIF('R&amp;D'!$BC$4:$BC$519,"Rest of the World",'R&amp;D'!AB$4:AB$519)</f>
        <v>0.3</v>
      </c>
      <c r="AB45" s="832">
        <f>SUMIF('R&amp;D'!$BC$4:$BC$519,"Rest of the World",'R&amp;D'!AC$4:AC$519)</f>
        <v>0</v>
      </c>
      <c r="AC45" s="832">
        <f>SUMIF('R&amp;D'!$BC$4:$BC$519,"Rest of the World",'R&amp;D'!AD$4:AD$519)</f>
        <v>0</v>
      </c>
      <c r="AD45" s="832">
        <f>SUMIF('R&amp;D'!$BC$4:$BC$519,"Rest of the World",'R&amp;D'!AE$4:AE$519)</f>
        <v>0</v>
      </c>
      <c r="AE45" s="832">
        <f>SUMIF('R&amp;D'!$BC$4:$BC$519,"Rest of the World",'R&amp;D'!AF$4:AF$519)</f>
        <v>0</v>
      </c>
      <c r="AF45" s="832">
        <f>SUMIF('R&amp;D'!$BC$4:$BC$519,"Rest of the World",'R&amp;D'!AG$4:AG$519)</f>
        <v>0.47499999999999998</v>
      </c>
      <c r="AG45" s="832">
        <f>SUMIF('R&amp;D'!$BC$4:$BC$519,"Rest of the World",'R&amp;D'!AH$4:AH$519)</f>
        <v>2.71</v>
      </c>
      <c r="AH45" s="832">
        <f>SUMIF('R&amp;D'!$BC$4:$BC$519,"Rest of the World",'R&amp;D'!AI$4:AI$519)</f>
        <v>0.45400000000000001</v>
      </c>
      <c r="AI45" s="832">
        <f>SUMIF('R&amp;D'!$BC$4:$BC$519,"Rest of the World",'R&amp;D'!AJ$4:AJ$519)</f>
        <v>1.87</v>
      </c>
      <c r="AJ45" s="832">
        <f>SUMIF('R&amp;D'!$BC$4:$BC$519,"Rest of the World",'R&amp;D'!AK$4:AK$519)</f>
        <v>4.1950000000000003</v>
      </c>
      <c r="AK45" s="832">
        <f>SUMIF('R&amp;D'!$BC$4:$BC$519,"Rest of the World",'R&amp;D'!AL$4:AL$519)</f>
        <v>0.99435999999999991</v>
      </c>
      <c r="AL45" s="832">
        <f>SUMIF('R&amp;D'!$BC$4:$BC$519,"Rest of the World",'R&amp;D'!AM$4:AM$519)</f>
        <v>1.0529999999999999</v>
      </c>
      <c r="AM45" s="832">
        <f>SUMIF('R&amp;D'!$BC$4:$BC$519,"Rest of the World",'R&amp;D'!AN$4:AN$519)</f>
        <v>1.5</v>
      </c>
      <c r="AN45" s="832">
        <f>SUMIF('R&amp;D'!$BC$4:$BC$519,"Rest of the World",'R&amp;D'!AO$4:AO$519)</f>
        <v>0.2</v>
      </c>
      <c r="AO45" s="259">
        <f>SUMIF('R&amp;D'!$BC$4:$BC$519,"Rest of the World",'R&amp;D'!AP$4:AP$519)</f>
        <v>6.9489999999999998</v>
      </c>
      <c r="AP45" s="259">
        <f>SUMIF('R&amp;D'!$BC$4:$BC$519,"Rest of the World",'R&amp;D'!AQ$4:AQ$519)</f>
        <v>12.618</v>
      </c>
      <c r="AQ45" s="259">
        <f>SUMIF('R&amp;D'!$BC$4:$BC$519,"Rest of the World",'R&amp;D'!AR$4:AR$519)</f>
        <v>13.082000000000001</v>
      </c>
      <c r="AR45" s="259">
        <f>SUMIF('R&amp;D'!$BC$4:$BC$519,"Rest of the World",'R&amp;D'!AS$4:AS$519)</f>
        <v>12.538</v>
      </c>
      <c r="AS45" s="764">
        <f t="shared" si="3"/>
        <v>1.0496990538305839E-3</v>
      </c>
      <c r="AT45" s="348"/>
      <c r="AU45" s="159"/>
      <c r="AV45" s="348"/>
      <c r="AW45" s="348"/>
      <c r="AX45" s="348"/>
      <c r="AY45" s="348"/>
      <c r="AZ45" s="348"/>
      <c r="BA45" s="348"/>
      <c r="BB45" s="348"/>
      <c r="BC45" s="348"/>
    </row>
    <row r="46" spans="1:55" s="133" customFormat="1">
      <c r="A46" s="260" t="s">
        <v>2735</v>
      </c>
      <c r="B46" s="831">
        <f>(B21+B26+B33+B43+B44+B45)</f>
        <v>689.2</v>
      </c>
      <c r="C46" s="831">
        <f t="shared" ref="C46:AQ46" si="8">(C21+C26+C33+C43+C44+C45)</f>
        <v>778.1</v>
      </c>
      <c r="D46" s="831">
        <f t="shared" si="8"/>
        <v>894.6</v>
      </c>
      <c r="E46" s="831">
        <f t="shared" si="8"/>
        <v>1011.4999999999999</v>
      </c>
      <c r="F46" s="831">
        <f t="shared" si="8"/>
        <v>1162.7</v>
      </c>
      <c r="G46" s="831">
        <f t="shared" si="8"/>
        <v>1252.3</v>
      </c>
      <c r="H46" s="831">
        <f t="shared" si="8"/>
        <v>1432.3</v>
      </c>
      <c r="I46" s="831">
        <f t="shared" si="8"/>
        <v>1716.1</v>
      </c>
      <c r="J46" s="831">
        <f t="shared" si="8"/>
        <v>1869</v>
      </c>
      <c r="K46" s="831">
        <f t="shared" si="8"/>
        <v>1936</v>
      </c>
      <c r="L46" s="831">
        <f t="shared" si="8"/>
        <v>2065.6000000000004</v>
      </c>
      <c r="M46" s="831">
        <f t="shared" si="8"/>
        <v>2273.5</v>
      </c>
      <c r="N46" s="831">
        <f t="shared" si="8"/>
        <v>2479.056295545</v>
      </c>
      <c r="O46" s="831">
        <f t="shared" si="8"/>
        <v>2798.2284792699998</v>
      </c>
      <c r="P46" s="831">
        <f t="shared" si="8"/>
        <v>3110.5127800399996</v>
      </c>
      <c r="Q46" s="831">
        <f t="shared" si="8"/>
        <v>3444.898635</v>
      </c>
      <c r="R46" s="831">
        <f t="shared" si="8"/>
        <v>3555.7014375399999</v>
      </c>
      <c r="S46" s="831">
        <f t="shared" si="8"/>
        <v>3830.0758131400007</v>
      </c>
      <c r="T46" s="831">
        <f t="shared" si="8"/>
        <v>3709.1232486699996</v>
      </c>
      <c r="U46" s="831">
        <f t="shared" si="8"/>
        <v>3681.1640952350003</v>
      </c>
      <c r="V46" s="831">
        <f t="shared" si="8"/>
        <v>3760.8758677649998</v>
      </c>
      <c r="W46" s="831">
        <f t="shared" si="8"/>
        <v>3968.2560246949997</v>
      </c>
      <c r="X46" s="831">
        <f t="shared" si="8"/>
        <v>4165.0839699999997</v>
      </c>
      <c r="Y46" s="831">
        <f t="shared" si="8"/>
        <v>4569.2639520000002</v>
      </c>
      <c r="Z46" s="831">
        <f t="shared" si="8"/>
        <v>4912.0914731800003</v>
      </c>
      <c r="AA46" s="831">
        <f t="shared" si="8"/>
        <v>5575.40638304</v>
      </c>
      <c r="AB46" s="831">
        <f t="shared" si="8"/>
        <v>5152.4893679999996</v>
      </c>
      <c r="AC46" s="831">
        <f t="shared" si="8"/>
        <v>6046.981143</v>
      </c>
      <c r="AD46" s="831">
        <f t="shared" si="8"/>
        <v>6563.1775559999996</v>
      </c>
      <c r="AE46" s="831">
        <f t="shared" si="8"/>
        <v>6658.6670109999995</v>
      </c>
      <c r="AF46" s="831">
        <f t="shared" si="8"/>
        <v>7438.9757750000008</v>
      </c>
      <c r="AG46" s="831">
        <f t="shared" si="8"/>
        <v>8314.844251999999</v>
      </c>
      <c r="AH46" s="831">
        <f t="shared" si="8"/>
        <v>8872.9602730000006</v>
      </c>
      <c r="AI46" s="831">
        <f t="shared" si="8"/>
        <v>10046.059719000001</v>
      </c>
      <c r="AJ46" s="831">
        <f t="shared" si="8"/>
        <v>9844.1569399999989</v>
      </c>
      <c r="AK46" s="831">
        <f t="shared" si="8"/>
        <v>9843.9800080000005</v>
      </c>
      <c r="AL46" s="831">
        <f t="shared" si="8"/>
        <v>9781.2033994100002</v>
      </c>
      <c r="AM46" s="831">
        <f t="shared" si="8"/>
        <v>9591.4759567799993</v>
      </c>
      <c r="AN46" s="831">
        <f t="shared" si="8"/>
        <v>9512.7566506900002</v>
      </c>
      <c r="AO46" s="261">
        <f t="shared" si="8"/>
        <v>10229.684576320002</v>
      </c>
      <c r="AP46" s="261">
        <f t="shared" si="8"/>
        <v>9950.4410014500027</v>
      </c>
      <c r="AQ46" s="261">
        <f t="shared" si="8"/>
        <v>10200.113000000001</v>
      </c>
      <c r="AR46" s="261">
        <f>(AR21+AR26+AR33+AR43+AR44+AR45)</f>
        <v>11944.375822999998</v>
      </c>
      <c r="AS46" s="765">
        <f>AR46/$AR$46</f>
        <v>1</v>
      </c>
      <c r="AT46" s="348"/>
      <c r="AU46" s="351"/>
      <c r="AV46" s="350"/>
      <c r="AW46" s="350"/>
      <c r="AX46" s="350"/>
      <c r="AY46" s="350"/>
      <c r="AZ46" s="350"/>
      <c r="BA46" s="350"/>
      <c r="BB46" s="350"/>
      <c r="BC46" s="350"/>
    </row>
    <row r="47" spans="1:55" s="133" customFormat="1">
      <c r="A47" s="302"/>
      <c r="B47" s="263"/>
      <c r="C47" s="263"/>
      <c r="D47" s="263"/>
      <c r="E47" s="263"/>
      <c r="F47" s="263"/>
      <c r="G47" s="263"/>
      <c r="H47" s="263"/>
      <c r="I47" s="263"/>
      <c r="J47" s="263"/>
      <c r="K47" s="263"/>
      <c r="L47" s="263"/>
      <c r="M47" s="263"/>
      <c r="N47" s="263"/>
      <c r="O47" s="263"/>
      <c r="P47" s="263"/>
      <c r="Q47" s="263"/>
      <c r="R47" s="263"/>
      <c r="S47" s="263"/>
      <c r="T47" s="263"/>
      <c r="U47" s="263"/>
      <c r="V47" s="263"/>
      <c r="W47" s="263"/>
      <c r="X47" s="263"/>
      <c r="Y47" s="263"/>
      <c r="Z47" s="263"/>
      <c r="AA47" s="263"/>
      <c r="AB47" s="263"/>
      <c r="AC47" s="263"/>
      <c r="AD47" s="263"/>
      <c r="AE47" s="263"/>
      <c r="AF47" s="263"/>
      <c r="AG47" s="263"/>
      <c r="AH47" s="263"/>
      <c r="AI47" s="263"/>
      <c r="AJ47" s="263"/>
      <c r="AK47" s="263"/>
      <c r="AL47" s="263"/>
      <c r="AM47" s="263"/>
      <c r="AN47" s="263"/>
      <c r="AO47" s="263"/>
      <c r="AP47" s="263"/>
      <c r="AQ47" s="263"/>
      <c r="AR47" s="263"/>
      <c r="AS47" s="156"/>
      <c r="AT47" s="348"/>
      <c r="AU47" s="351"/>
      <c r="AV47" s="350"/>
      <c r="AW47" s="350"/>
      <c r="AX47" s="350"/>
      <c r="AY47" s="350"/>
      <c r="AZ47" s="350"/>
      <c r="BA47" s="350"/>
      <c r="BB47" s="350"/>
      <c r="BC47" s="350"/>
    </row>
    <row r="48" spans="1:55" s="133" customFormat="1" ht="25.5">
      <c r="A48" s="464" t="s">
        <v>3195</v>
      </c>
      <c r="B48" s="383"/>
      <c r="C48" s="383"/>
      <c r="D48" s="383"/>
      <c r="E48" s="383"/>
      <c r="F48" s="383"/>
      <c r="G48" s="383"/>
      <c r="H48" s="383"/>
      <c r="I48" s="383"/>
      <c r="J48" s="383"/>
      <c r="K48" s="383"/>
      <c r="L48" s="383"/>
      <c r="M48" s="383"/>
      <c r="N48" s="383"/>
      <c r="O48" s="383"/>
      <c r="P48" s="383"/>
      <c r="Q48" s="383"/>
      <c r="R48" s="383"/>
      <c r="S48" s="383"/>
      <c r="T48" s="383"/>
      <c r="U48" s="383"/>
      <c r="V48" s="383"/>
      <c r="W48" s="383"/>
      <c r="X48" s="383"/>
      <c r="Y48" s="383"/>
      <c r="Z48" s="383"/>
      <c r="AA48" s="383"/>
      <c r="AB48" s="383"/>
      <c r="AC48" s="383"/>
      <c r="AD48" s="383"/>
      <c r="AE48" s="383"/>
      <c r="AF48" s="383"/>
      <c r="AG48" s="383"/>
      <c r="AH48" s="383"/>
      <c r="AI48" s="383"/>
      <c r="AJ48" s="383"/>
      <c r="AK48" s="383"/>
      <c r="AL48" s="383"/>
      <c r="AM48" s="383"/>
      <c r="AN48" s="383"/>
      <c r="AO48" s="383"/>
      <c r="AP48" s="236"/>
      <c r="AQ48" s="185" t="s">
        <v>1897</v>
      </c>
      <c r="AR48" s="185" t="s">
        <v>1898</v>
      </c>
      <c r="AS48" s="387"/>
      <c r="AT48" s="348"/>
      <c r="AU48" s="159"/>
      <c r="AV48" s="350"/>
      <c r="AW48" s="350"/>
      <c r="AX48" s="350"/>
      <c r="AY48" s="350"/>
      <c r="AZ48" s="350"/>
      <c r="BA48" s="350"/>
      <c r="BB48" s="350"/>
      <c r="BC48" s="350"/>
    </row>
    <row r="49" spans="1:55" s="126" customFormat="1" ht="24.75" customHeight="1">
      <c r="A49" s="361"/>
      <c r="B49" s="186" t="s">
        <v>64</v>
      </c>
      <c r="C49" s="186" t="s">
        <v>65</v>
      </c>
      <c r="D49" s="186" t="s">
        <v>66</v>
      </c>
      <c r="E49" s="186" t="s">
        <v>67</v>
      </c>
      <c r="F49" s="186" t="s">
        <v>68</v>
      </c>
      <c r="G49" s="186" t="s">
        <v>69</v>
      </c>
      <c r="H49" s="186" t="s">
        <v>70</v>
      </c>
      <c r="I49" s="186" t="s">
        <v>71</v>
      </c>
      <c r="J49" s="186" t="s">
        <v>72</v>
      </c>
      <c r="K49" s="186" t="s">
        <v>73</v>
      </c>
      <c r="L49" s="186" t="s">
        <v>1</v>
      </c>
      <c r="M49" s="186" t="s">
        <v>2</v>
      </c>
      <c r="N49" s="186" t="s">
        <v>3</v>
      </c>
      <c r="O49" s="186" t="s">
        <v>4</v>
      </c>
      <c r="P49" s="186" t="s">
        <v>5</v>
      </c>
      <c r="Q49" s="186" t="s">
        <v>6</v>
      </c>
      <c r="R49" s="186" t="s">
        <v>7</v>
      </c>
      <c r="S49" s="186" t="s">
        <v>8</v>
      </c>
      <c r="T49" s="186" t="s">
        <v>9</v>
      </c>
      <c r="U49" s="186" t="s">
        <v>10</v>
      </c>
      <c r="V49" s="186" t="s">
        <v>11</v>
      </c>
      <c r="W49" s="186" t="s">
        <v>12</v>
      </c>
      <c r="X49" s="186" t="s">
        <v>13</v>
      </c>
      <c r="Y49" s="186" t="s">
        <v>14</v>
      </c>
      <c r="Z49" s="186" t="s">
        <v>15</v>
      </c>
      <c r="AA49" s="186" t="s">
        <v>16</v>
      </c>
      <c r="AB49" s="186" t="s">
        <v>17</v>
      </c>
      <c r="AC49" s="186" t="s">
        <v>18</v>
      </c>
      <c r="AD49" s="186" t="s">
        <v>19</v>
      </c>
      <c r="AE49" s="186" t="s">
        <v>20</v>
      </c>
      <c r="AF49" s="186" t="s">
        <v>21</v>
      </c>
      <c r="AG49" s="186" t="s">
        <v>22</v>
      </c>
      <c r="AH49" s="186" t="s">
        <v>23</v>
      </c>
      <c r="AI49" s="186" t="s">
        <v>24</v>
      </c>
      <c r="AJ49" s="186" t="s">
        <v>25</v>
      </c>
      <c r="AK49" s="186" t="s">
        <v>26</v>
      </c>
      <c r="AL49" s="186" t="s">
        <v>27</v>
      </c>
      <c r="AM49" s="186" t="s">
        <v>62</v>
      </c>
      <c r="AN49" s="186" t="s">
        <v>63</v>
      </c>
      <c r="AO49" s="186" t="s">
        <v>879</v>
      </c>
      <c r="AP49" s="362" t="s">
        <v>1899</v>
      </c>
      <c r="AQ49" s="362" t="s">
        <v>1900</v>
      </c>
      <c r="AR49" s="197" t="s">
        <v>1901</v>
      </c>
      <c r="AS49" s="197" t="s">
        <v>3190</v>
      </c>
      <c r="AT49" s="348"/>
      <c r="AU49" s="159"/>
      <c r="AV49" s="348"/>
      <c r="AW49" s="348"/>
      <c r="AX49" s="348"/>
      <c r="AY49" s="348"/>
      <c r="AZ49" s="348"/>
      <c r="BA49" s="348"/>
      <c r="BB49" s="348"/>
      <c r="BC49" s="348"/>
    </row>
    <row r="50" spans="1:55" s="307" customFormat="1">
      <c r="A50" s="465" t="s">
        <v>3023</v>
      </c>
      <c r="B50" s="139">
        <f>B52-B51</f>
        <v>689.2</v>
      </c>
      <c r="C50" s="139">
        <f t="shared" ref="C50:AP50" si="9">C52-C51</f>
        <v>778.1</v>
      </c>
      <c r="D50" s="139">
        <f t="shared" si="9"/>
        <v>894.6</v>
      </c>
      <c r="E50" s="139">
        <f t="shared" si="9"/>
        <v>1011.4999999999999</v>
      </c>
      <c r="F50" s="139">
        <f t="shared" si="9"/>
        <v>1162.7</v>
      </c>
      <c r="G50" s="139">
        <f t="shared" si="9"/>
        <v>1252.3</v>
      </c>
      <c r="H50" s="305">
        <f t="shared" si="9"/>
        <v>1412.3</v>
      </c>
      <c r="I50" s="305">
        <f t="shared" si="9"/>
        <v>1549.1</v>
      </c>
      <c r="J50" s="305">
        <f t="shared" si="9"/>
        <v>1663</v>
      </c>
      <c r="K50" s="305">
        <f t="shared" si="9"/>
        <v>1701</v>
      </c>
      <c r="L50" s="305">
        <f t="shared" si="9"/>
        <v>1857.6000000000004</v>
      </c>
      <c r="M50" s="305">
        <f t="shared" si="9"/>
        <v>1980.5</v>
      </c>
      <c r="N50" s="305">
        <f t="shared" si="9"/>
        <v>2119.056295545</v>
      </c>
      <c r="O50" s="305">
        <f t="shared" si="9"/>
        <v>2366.2284792699998</v>
      </c>
      <c r="P50" s="305">
        <f t="shared" si="9"/>
        <v>2605.5127800399996</v>
      </c>
      <c r="Q50" s="305">
        <f t="shared" si="9"/>
        <v>2759.898635</v>
      </c>
      <c r="R50" s="305">
        <f t="shared" si="9"/>
        <v>2857.7014375399999</v>
      </c>
      <c r="S50" s="305">
        <f t="shared" si="9"/>
        <v>3005.0758131400007</v>
      </c>
      <c r="T50" s="305">
        <f t="shared" si="9"/>
        <v>3184.1232486699996</v>
      </c>
      <c r="U50" s="305">
        <f t="shared" si="9"/>
        <v>3261.1640952350003</v>
      </c>
      <c r="V50" s="305">
        <f t="shared" si="9"/>
        <v>3390.8758677649998</v>
      </c>
      <c r="W50" s="305">
        <f t="shared" si="9"/>
        <v>3508.2560246949997</v>
      </c>
      <c r="X50" s="305">
        <f t="shared" si="9"/>
        <v>3705.0839699999997</v>
      </c>
      <c r="Y50" s="305">
        <f t="shared" si="9"/>
        <v>4199.2639520000002</v>
      </c>
      <c r="Z50" s="305">
        <f t="shared" si="9"/>
        <v>4325.0914731800003</v>
      </c>
      <c r="AA50" s="305">
        <f t="shared" si="9"/>
        <v>4910.40638304</v>
      </c>
      <c r="AB50" s="305">
        <f t="shared" si="9"/>
        <v>4423.4893679999996</v>
      </c>
      <c r="AC50" s="305">
        <f t="shared" si="9"/>
        <v>5149.981143</v>
      </c>
      <c r="AD50" s="305">
        <f t="shared" si="9"/>
        <v>5558.1775559999996</v>
      </c>
      <c r="AE50" s="305">
        <f t="shared" si="9"/>
        <v>5422.6670109999995</v>
      </c>
      <c r="AF50" s="305">
        <f t="shared" si="9"/>
        <v>5689.9757750000008</v>
      </c>
      <c r="AG50" s="305">
        <f t="shared" si="9"/>
        <v>6549.844251999999</v>
      </c>
      <c r="AH50" s="305">
        <f t="shared" si="9"/>
        <v>6977.9602730000006</v>
      </c>
      <c r="AI50" s="305">
        <f t="shared" si="9"/>
        <v>7064.0597190000008</v>
      </c>
      <c r="AJ50" s="305">
        <f t="shared" si="9"/>
        <v>6896.1569399999989</v>
      </c>
      <c r="AK50" s="305">
        <f t="shared" si="9"/>
        <v>7060.9800080000005</v>
      </c>
      <c r="AL50" s="305">
        <f t="shared" si="9"/>
        <v>7029.2033994100002</v>
      </c>
      <c r="AM50" s="305">
        <f t="shared" si="9"/>
        <v>6794.4759567799993</v>
      </c>
      <c r="AN50" s="305">
        <f t="shared" si="9"/>
        <v>6904.7566506900002</v>
      </c>
      <c r="AO50" s="305">
        <f t="shared" si="9"/>
        <v>7775.6845763200017</v>
      </c>
      <c r="AP50" s="378">
        <f t="shared" si="9"/>
        <v>7532.4410014500027</v>
      </c>
      <c r="AQ50" s="378">
        <f>AQ52-AQ51</f>
        <v>7604.1130000000012</v>
      </c>
      <c r="AR50" s="656">
        <f>AR52-AR51</f>
        <v>9375.3758229999985</v>
      </c>
      <c r="AS50" s="757">
        <f>AR50/$AR$52</f>
        <v>0.78491969458519939</v>
      </c>
      <c r="AT50" s="305"/>
      <c r="AU50" s="306"/>
      <c r="AV50" s="352"/>
      <c r="AW50" s="352"/>
      <c r="AX50" s="352"/>
      <c r="AY50" s="352"/>
      <c r="AZ50" s="352"/>
      <c r="BA50" s="352"/>
      <c r="BB50" s="352"/>
      <c r="BC50" s="352"/>
    </row>
    <row r="51" spans="1:55" s="307" customFormat="1">
      <c r="A51" s="466" t="s">
        <v>749</v>
      </c>
      <c r="B51" s="139">
        <f t="shared" ref="B51:AR51" si="10">B24</f>
        <v>0</v>
      </c>
      <c r="C51" s="139">
        <f t="shared" si="10"/>
        <v>0</v>
      </c>
      <c r="D51" s="139">
        <f t="shared" si="10"/>
        <v>0</v>
      </c>
      <c r="E51" s="139">
        <f t="shared" si="10"/>
        <v>0</v>
      </c>
      <c r="F51" s="139">
        <f t="shared" si="10"/>
        <v>0</v>
      </c>
      <c r="G51" s="139">
        <f t="shared" si="10"/>
        <v>0</v>
      </c>
      <c r="H51" s="305">
        <f t="shared" si="10"/>
        <v>20</v>
      </c>
      <c r="I51" s="305">
        <f t="shared" si="10"/>
        <v>167</v>
      </c>
      <c r="J51" s="305">
        <f t="shared" si="10"/>
        <v>206</v>
      </c>
      <c r="K51" s="305">
        <f t="shared" si="10"/>
        <v>235</v>
      </c>
      <c r="L51" s="305">
        <f t="shared" si="10"/>
        <v>208</v>
      </c>
      <c r="M51" s="305">
        <f t="shared" si="10"/>
        <v>293</v>
      </c>
      <c r="N51" s="305">
        <f t="shared" si="10"/>
        <v>360</v>
      </c>
      <c r="O51" s="305">
        <f t="shared" si="10"/>
        <v>432</v>
      </c>
      <c r="P51" s="305">
        <f t="shared" si="10"/>
        <v>505</v>
      </c>
      <c r="Q51" s="305">
        <f t="shared" si="10"/>
        <v>685</v>
      </c>
      <c r="R51" s="305">
        <f t="shared" si="10"/>
        <v>698</v>
      </c>
      <c r="S51" s="305">
        <f t="shared" si="10"/>
        <v>825</v>
      </c>
      <c r="T51" s="305">
        <f t="shared" si="10"/>
        <v>525</v>
      </c>
      <c r="U51" s="305">
        <f t="shared" si="10"/>
        <v>420</v>
      </c>
      <c r="V51" s="305">
        <f t="shared" si="10"/>
        <v>370</v>
      </c>
      <c r="W51" s="305">
        <f t="shared" si="10"/>
        <v>460</v>
      </c>
      <c r="X51" s="305">
        <f t="shared" si="10"/>
        <v>460</v>
      </c>
      <c r="Y51" s="305">
        <f t="shared" si="10"/>
        <v>370</v>
      </c>
      <c r="Z51" s="305">
        <f t="shared" si="10"/>
        <v>587</v>
      </c>
      <c r="AA51" s="305">
        <f t="shared" si="10"/>
        <v>665</v>
      </c>
      <c r="AB51" s="305">
        <f t="shared" si="10"/>
        <v>729</v>
      </c>
      <c r="AC51" s="305">
        <f t="shared" si="10"/>
        <v>897</v>
      </c>
      <c r="AD51" s="305">
        <f t="shared" si="10"/>
        <v>1005</v>
      </c>
      <c r="AE51" s="305">
        <f t="shared" si="10"/>
        <v>1236</v>
      </c>
      <c r="AF51" s="305">
        <f t="shared" si="10"/>
        <v>1749</v>
      </c>
      <c r="AG51" s="305">
        <f t="shared" si="10"/>
        <v>1765</v>
      </c>
      <c r="AH51" s="305">
        <f t="shared" si="10"/>
        <v>1895</v>
      </c>
      <c r="AI51" s="305">
        <f t="shared" si="10"/>
        <v>2982</v>
      </c>
      <c r="AJ51" s="305">
        <f t="shared" si="10"/>
        <v>2948</v>
      </c>
      <c r="AK51" s="305">
        <f t="shared" si="10"/>
        <v>2783</v>
      </c>
      <c r="AL51" s="305">
        <f t="shared" si="10"/>
        <v>2752</v>
      </c>
      <c r="AM51" s="305">
        <f t="shared" si="10"/>
        <v>2797</v>
      </c>
      <c r="AN51" s="305">
        <f t="shared" si="10"/>
        <v>2608</v>
      </c>
      <c r="AO51" s="305">
        <f t="shared" si="10"/>
        <v>2454</v>
      </c>
      <c r="AP51" s="378">
        <f t="shared" si="10"/>
        <v>2418</v>
      </c>
      <c r="AQ51" s="378">
        <f t="shared" si="10"/>
        <v>2596</v>
      </c>
      <c r="AR51" s="656">
        <f t="shared" si="10"/>
        <v>2569</v>
      </c>
      <c r="AS51" s="757">
        <f>AR51/AR52</f>
        <v>0.21508030541480061</v>
      </c>
      <c r="AT51" s="305"/>
      <c r="AU51" s="142"/>
      <c r="AV51" s="352"/>
      <c r="AW51" s="352"/>
      <c r="AX51" s="352"/>
      <c r="AY51" s="352"/>
      <c r="AZ51" s="352"/>
      <c r="BA51" s="352"/>
      <c r="BB51" s="352"/>
      <c r="BC51" s="352"/>
    </row>
    <row r="52" spans="1:55" s="133" customFormat="1">
      <c r="A52" s="260" t="s">
        <v>2735</v>
      </c>
      <c r="B52" s="261">
        <f t="shared" ref="B52:AR52" si="11">B46</f>
        <v>689.2</v>
      </c>
      <c r="C52" s="261">
        <f t="shared" si="11"/>
        <v>778.1</v>
      </c>
      <c r="D52" s="261">
        <f t="shared" si="11"/>
        <v>894.6</v>
      </c>
      <c r="E52" s="261">
        <f t="shared" si="11"/>
        <v>1011.4999999999999</v>
      </c>
      <c r="F52" s="261">
        <f t="shared" si="11"/>
        <v>1162.7</v>
      </c>
      <c r="G52" s="261">
        <f t="shared" si="11"/>
        <v>1252.3</v>
      </c>
      <c r="H52" s="261">
        <f t="shared" si="11"/>
        <v>1432.3</v>
      </c>
      <c r="I52" s="261">
        <f t="shared" si="11"/>
        <v>1716.1</v>
      </c>
      <c r="J52" s="261">
        <f t="shared" si="11"/>
        <v>1869</v>
      </c>
      <c r="K52" s="261">
        <f t="shared" si="11"/>
        <v>1936</v>
      </c>
      <c r="L52" s="261">
        <f t="shared" si="11"/>
        <v>2065.6000000000004</v>
      </c>
      <c r="M52" s="261">
        <f t="shared" si="11"/>
        <v>2273.5</v>
      </c>
      <c r="N52" s="261">
        <f t="shared" si="11"/>
        <v>2479.056295545</v>
      </c>
      <c r="O52" s="261">
        <f t="shared" si="11"/>
        <v>2798.2284792699998</v>
      </c>
      <c r="P52" s="261">
        <f t="shared" si="11"/>
        <v>3110.5127800399996</v>
      </c>
      <c r="Q52" s="261">
        <f t="shared" si="11"/>
        <v>3444.898635</v>
      </c>
      <c r="R52" s="261">
        <f t="shared" si="11"/>
        <v>3555.7014375399999</v>
      </c>
      <c r="S52" s="261">
        <f t="shared" si="11"/>
        <v>3830.0758131400007</v>
      </c>
      <c r="T52" s="261">
        <f t="shared" si="11"/>
        <v>3709.1232486699996</v>
      </c>
      <c r="U52" s="261">
        <f t="shared" si="11"/>
        <v>3681.1640952350003</v>
      </c>
      <c r="V52" s="261">
        <f t="shared" si="11"/>
        <v>3760.8758677649998</v>
      </c>
      <c r="W52" s="261">
        <f t="shared" si="11"/>
        <v>3968.2560246949997</v>
      </c>
      <c r="X52" s="261">
        <f t="shared" si="11"/>
        <v>4165.0839699999997</v>
      </c>
      <c r="Y52" s="261">
        <f t="shared" si="11"/>
        <v>4569.2639520000002</v>
      </c>
      <c r="Z52" s="261">
        <f t="shared" si="11"/>
        <v>4912.0914731800003</v>
      </c>
      <c r="AA52" s="261">
        <f t="shared" si="11"/>
        <v>5575.40638304</v>
      </c>
      <c r="AB52" s="261">
        <f t="shared" si="11"/>
        <v>5152.4893679999996</v>
      </c>
      <c r="AC52" s="261">
        <f t="shared" si="11"/>
        <v>6046.981143</v>
      </c>
      <c r="AD52" s="261">
        <f t="shared" si="11"/>
        <v>6563.1775559999996</v>
      </c>
      <c r="AE52" s="261">
        <f t="shared" si="11"/>
        <v>6658.6670109999995</v>
      </c>
      <c r="AF52" s="261">
        <f t="shared" si="11"/>
        <v>7438.9757750000008</v>
      </c>
      <c r="AG52" s="261">
        <f t="shared" si="11"/>
        <v>8314.844251999999</v>
      </c>
      <c r="AH52" s="261">
        <f t="shared" si="11"/>
        <v>8872.9602730000006</v>
      </c>
      <c r="AI52" s="261">
        <f t="shared" si="11"/>
        <v>10046.059719000001</v>
      </c>
      <c r="AJ52" s="261">
        <f t="shared" si="11"/>
        <v>9844.1569399999989</v>
      </c>
      <c r="AK52" s="261">
        <f t="shared" si="11"/>
        <v>9843.9800080000005</v>
      </c>
      <c r="AL52" s="261">
        <f t="shared" si="11"/>
        <v>9781.2033994100002</v>
      </c>
      <c r="AM52" s="261">
        <f t="shared" si="11"/>
        <v>9591.4759567799993</v>
      </c>
      <c r="AN52" s="261">
        <f t="shared" si="11"/>
        <v>9512.7566506900002</v>
      </c>
      <c r="AO52" s="261">
        <f t="shared" si="11"/>
        <v>10229.684576320002</v>
      </c>
      <c r="AP52" s="377">
        <f t="shared" si="11"/>
        <v>9950.4410014500027</v>
      </c>
      <c r="AQ52" s="377">
        <f t="shared" si="11"/>
        <v>10200.113000000001</v>
      </c>
      <c r="AR52" s="655">
        <f t="shared" si="11"/>
        <v>11944.375822999998</v>
      </c>
      <c r="AS52" s="762">
        <f>SUM(AS50:AS51)</f>
        <v>1</v>
      </c>
      <c r="AT52" s="348"/>
      <c r="AU52" s="159"/>
      <c r="AV52" s="350"/>
      <c r="AW52" s="350"/>
      <c r="AX52" s="350"/>
      <c r="AY52" s="350"/>
      <c r="AZ52" s="350"/>
      <c r="BA52" s="350"/>
      <c r="BB52" s="350"/>
      <c r="BC52" s="350"/>
    </row>
    <row r="53" spans="1:55" s="133" customFormat="1">
      <c r="A53" s="302"/>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s="263"/>
      <c r="AG53" s="263"/>
      <c r="AH53" s="263"/>
      <c r="AI53" s="263"/>
      <c r="AJ53" s="263"/>
      <c r="AK53" s="263"/>
      <c r="AL53" s="263"/>
      <c r="AM53" s="263"/>
      <c r="AN53" s="263"/>
      <c r="AO53" s="263"/>
      <c r="AP53" s="263"/>
      <c r="AQ53" s="263"/>
      <c r="AR53" s="263"/>
      <c r="AS53" s="156"/>
      <c r="AT53" s="348"/>
      <c r="AU53" s="159"/>
      <c r="AV53" s="350"/>
      <c r="AW53" s="350"/>
      <c r="AX53" s="350"/>
      <c r="AY53" s="350"/>
      <c r="AZ53" s="350"/>
      <c r="BA53" s="350"/>
      <c r="BB53" s="350"/>
      <c r="BC53" s="350"/>
    </row>
    <row r="54" spans="1:55" s="126" customFormat="1" ht="25.5">
      <c r="A54" s="464" t="s">
        <v>3196</v>
      </c>
      <c r="B54" s="383"/>
      <c r="C54" s="383"/>
      <c r="D54" s="383"/>
      <c r="E54" s="383"/>
      <c r="F54" s="383"/>
      <c r="G54" s="383"/>
      <c r="H54" s="383"/>
      <c r="I54" s="383"/>
      <c r="J54" s="383"/>
      <c r="K54" s="383"/>
      <c r="L54" s="383"/>
      <c r="M54" s="384"/>
      <c r="N54" s="384"/>
      <c r="O54" s="384"/>
      <c r="P54" s="384"/>
      <c r="Q54" s="384"/>
      <c r="R54" s="384"/>
      <c r="S54" s="384"/>
      <c r="T54" s="384"/>
      <c r="U54" s="384"/>
      <c r="V54" s="384"/>
      <c r="W54" s="384"/>
      <c r="X54" s="384"/>
      <c r="Y54" s="384"/>
      <c r="Z54" s="384"/>
      <c r="AA54" s="384"/>
      <c r="AB54" s="384"/>
      <c r="AC54" s="384"/>
      <c r="AD54" s="384"/>
      <c r="AE54" s="384"/>
      <c r="AF54" s="384"/>
      <c r="AG54" s="384"/>
      <c r="AH54" s="384"/>
      <c r="AI54" s="384"/>
      <c r="AJ54" s="384"/>
      <c r="AK54" s="384"/>
      <c r="AL54" s="384"/>
      <c r="AM54" s="384"/>
      <c r="AN54" s="384"/>
      <c r="AO54" s="384"/>
      <c r="AP54" s="236"/>
      <c r="AQ54" s="185" t="s">
        <v>1897</v>
      </c>
      <c r="AR54" s="185" t="s">
        <v>1898</v>
      </c>
      <c r="AS54" s="385"/>
      <c r="AT54" s="348"/>
      <c r="AU54" s="159"/>
      <c r="AV54" s="348"/>
      <c r="AW54" s="348"/>
      <c r="AX54" s="348"/>
      <c r="AY54" s="348"/>
      <c r="AZ54" s="348"/>
      <c r="BA54" s="348"/>
      <c r="BB54" s="348"/>
      <c r="BC54" s="348"/>
    </row>
    <row r="55" spans="1:55" s="126" customFormat="1" ht="24.75" customHeight="1">
      <c r="A55" s="186" t="s">
        <v>102</v>
      </c>
      <c r="B55" s="186" t="s">
        <v>64</v>
      </c>
      <c r="C55" s="186" t="s">
        <v>65</v>
      </c>
      <c r="D55" s="186" t="s">
        <v>66</v>
      </c>
      <c r="E55" s="186" t="s">
        <v>67</v>
      </c>
      <c r="F55" s="186" t="s">
        <v>68</v>
      </c>
      <c r="G55" s="186" t="s">
        <v>69</v>
      </c>
      <c r="H55" s="186" t="s">
        <v>70</v>
      </c>
      <c r="I55" s="186" t="s">
        <v>71</v>
      </c>
      <c r="J55" s="186" t="s">
        <v>72</v>
      </c>
      <c r="K55" s="186" t="s">
        <v>73</v>
      </c>
      <c r="L55" s="186" t="s">
        <v>1</v>
      </c>
      <c r="M55" s="186" t="s">
        <v>2</v>
      </c>
      <c r="N55" s="186" t="s">
        <v>3</v>
      </c>
      <c r="O55" s="186" t="s">
        <v>4</v>
      </c>
      <c r="P55" s="186" t="s">
        <v>5</v>
      </c>
      <c r="Q55" s="186" t="s">
        <v>6</v>
      </c>
      <c r="R55" s="186" t="s">
        <v>7</v>
      </c>
      <c r="S55" s="186" t="s">
        <v>8</v>
      </c>
      <c r="T55" s="186" t="s">
        <v>9</v>
      </c>
      <c r="U55" s="186" t="s">
        <v>10</v>
      </c>
      <c r="V55" s="186" t="s">
        <v>11</v>
      </c>
      <c r="W55" s="186" t="s">
        <v>12</v>
      </c>
      <c r="X55" s="186" t="s">
        <v>13</v>
      </c>
      <c r="Y55" s="186" t="s">
        <v>14</v>
      </c>
      <c r="Z55" s="186" t="s">
        <v>15</v>
      </c>
      <c r="AA55" s="186" t="s">
        <v>16</v>
      </c>
      <c r="AB55" s="186" t="s">
        <v>17</v>
      </c>
      <c r="AC55" s="186" t="s">
        <v>18</v>
      </c>
      <c r="AD55" s="186" t="s">
        <v>19</v>
      </c>
      <c r="AE55" s="186" t="s">
        <v>20</v>
      </c>
      <c r="AF55" s="186" t="s">
        <v>21</v>
      </c>
      <c r="AG55" s="186" t="s">
        <v>22</v>
      </c>
      <c r="AH55" s="186" t="s">
        <v>23</v>
      </c>
      <c r="AI55" s="186" t="s">
        <v>24</v>
      </c>
      <c r="AJ55" s="186" t="s">
        <v>25</v>
      </c>
      <c r="AK55" s="186" t="s">
        <v>26</v>
      </c>
      <c r="AL55" s="186" t="s">
        <v>27</v>
      </c>
      <c r="AM55" s="186" t="s">
        <v>62</v>
      </c>
      <c r="AN55" s="186" t="s">
        <v>63</v>
      </c>
      <c r="AO55" s="186" t="s">
        <v>879</v>
      </c>
      <c r="AP55" s="362" t="s">
        <v>1899</v>
      </c>
      <c r="AQ55" s="362" t="s">
        <v>1900</v>
      </c>
      <c r="AR55" s="197" t="s">
        <v>1901</v>
      </c>
      <c r="AS55" s="197" t="s">
        <v>3190</v>
      </c>
      <c r="AT55" s="348"/>
      <c r="AU55" s="159"/>
      <c r="AV55" s="348"/>
      <c r="AW55" s="348"/>
      <c r="AX55" s="348"/>
      <c r="AY55" s="348"/>
      <c r="AZ55" s="348"/>
      <c r="BA55" s="348"/>
      <c r="BB55" s="348"/>
      <c r="BC55" s="348"/>
    </row>
    <row r="56" spans="1:55" s="126" customFormat="1">
      <c r="A56" s="461" t="s">
        <v>766</v>
      </c>
      <c r="B56" s="139">
        <f t="shared" ref="B56:AR56" si="12">B21</f>
        <v>321.10000000000002</v>
      </c>
      <c r="C56" s="139">
        <f t="shared" si="12"/>
        <v>373.00000000000006</v>
      </c>
      <c r="D56" s="139">
        <f t="shared" si="12"/>
        <v>430.9</v>
      </c>
      <c r="E56" s="139">
        <f t="shared" si="12"/>
        <v>515.79999999999995</v>
      </c>
      <c r="F56" s="139">
        <f t="shared" si="12"/>
        <v>582.20000000000005</v>
      </c>
      <c r="G56" s="139">
        <f t="shared" si="12"/>
        <v>599.70000000000005</v>
      </c>
      <c r="H56" s="139">
        <f t="shared" si="12"/>
        <v>625.69999999999993</v>
      </c>
      <c r="I56" s="139">
        <f t="shared" si="12"/>
        <v>671.80000000000007</v>
      </c>
      <c r="J56" s="139">
        <f t="shared" si="12"/>
        <v>733.2</v>
      </c>
      <c r="K56" s="139">
        <f t="shared" si="12"/>
        <v>729.3</v>
      </c>
      <c r="L56" s="139">
        <f t="shared" si="12"/>
        <v>758.4</v>
      </c>
      <c r="M56" s="139">
        <f t="shared" si="12"/>
        <v>815.7</v>
      </c>
      <c r="N56" s="139">
        <f t="shared" si="12"/>
        <v>869.7</v>
      </c>
      <c r="O56" s="139">
        <f t="shared" si="12"/>
        <v>914.90000000000009</v>
      </c>
      <c r="P56" s="139">
        <f t="shared" si="12"/>
        <v>936.1</v>
      </c>
      <c r="Q56" s="139">
        <f t="shared" si="12"/>
        <v>967.7</v>
      </c>
      <c r="R56" s="139">
        <f t="shared" si="12"/>
        <v>933.6</v>
      </c>
      <c r="S56" s="139">
        <f t="shared" si="12"/>
        <v>918.40000000000009</v>
      </c>
      <c r="T56" s="139">
        <f t="shared" si="12"/>
        <v>976</v>
      </c>
      <c r="U56" s="139">
        <f t="shared" si="12"/>
        <v>932.1</v>
      </c>
      <c r="V56" s="139">
        <f t="shared" si="12"/>
        <v>937.5</v>
      </c>
      <c r="W56" s="139">
        <f t="shared" si="12"/>
        <v>1009.629</v>
      </c>
      <c r="X56" s="139">
        <f t="shared" si="12"/>
        <v>1137.345</v>
      </c>
      <c r="Y56" s="139">
        <f t="shared" si="12"/>
        <v>1211.9690000000001</v>
      </c>
      <c r="Z56" s="139">
        <f t="shared" si="12"/>
        <v>1266.4860000000001</v>
      </c>
      <c r="AA56" s="139">
        <f t="shared" si="12"/>
        <v>1432.530385</v>
      </c>
      <c r="AB56" s="139">
        <f t="shared" si="12"/>
        <v>1379.9955460000001</v>
      </c>
      <c r="AC56" s="139">
        <f t="shared" si="12"/>
        <v>1420.4489349999999</v>
      </c>
      <c r="AD56" s="139">
        <f t="shared" si="12"/>
        <v>1503.661971</v>
      </c>
      <c r="AE56" s="139">
        <f t="shared" si="12"/>
        <v>1634.5487290000001</v>
      </c>
      <c r="AF56" s="139">
        <f t="shared" si="12"/>
        <v>1615.1884180000002</v>
      </c>
      <c r="AG56" s="139">
        <f t="shared" si="12"/>
        <v>1707.477768</v>
      </c>
      <c r="AH56" s="139">
        <f t="shared" si="12"/>
        <v>1744.6850419999998</v>
      </c>
      <c r="AI56" s="139">
        <f t="shared" si="12"/>
        <v>1773.4069999999997</v>
      </c>
      <c r="AJ56" s="139">
        <f t="shared" si="12"/>
        <v>1836.5229999999999</v>
      </c>
      <c r="AK56" s="139">
        <f t="shared" si="12"/>
        <v>1872.383</v>
      </c>
      <c r="AL56" s="139">
        <f t="shared" si="12"/>
        <v>1887.6669999999999</v>
      </c>
      <c r="AM56" s="139">
        <f t="shared" si="12"/>
        <v>1875.7976579999997</v>
      </c>
      <c r="AN56" s="139">
        <f t="shared" si="12"/>
        <v>1926.3661180000004</v>
      </c>
      <c r="AO56" s="139">
        <f t="shared" si="12"/>
        <v>2001.0185999999999</v>
      </c>
      <c r="AP56" s="256">
        <f t="shared" si="12"/>
        <v>2070.9850000000001</v>
      </c>
      <c r="AQ56" s="256">
        <f t="shared" si="12"/>
        <v>2012.6310000000001</v>
      </c>
      <c r="AR56" s="657">
        <f t="shared" si="12"/>
        <v>2216.372961</v>
      </c>
      <c r="AS56" s="758">
        <f>AR56/$AR$62</f>
        <v>0.18555787207667807</v>
      </c>
      <c r="AT56" s="31"/>
      <c r="AU56" s="159"/>
      <c r="AV56" s="348"/>
      <c r="AW56" s="348"/>
      <c r="AX56" s="348"/>
      <c r="AY56" s="348"/>
      <c r="AZ56" s="348"/>
      <c r="BA56" s="348"/>
      <c r="BB56" s="348"/>
      <c r="BC56" s="348"/>
    </row>
    <row r="57" spans="1:55" s="126" customFormat="1">
      <c r="A57" s="449" t="s">
        <v>765</v>
      </c>
      <c r="B57" s="139">
        <f t="shared" ref="B57:AR57" si="13">B26</f>
        <v>25.9</v>
      </c>
      <c r="C57" s="139">
        <f t="shared" si="13"/>
        <v>37.700000000000003</v>
      </c>
      <c r="D57" s="139">
        <f t="shared" si="13"/>
        <v>53.2</v>
      </c>
      <c r="E57" s="139">
        <f t="shared" si="13"/>
        <v>27.499999999999996</v>
      </c>
      <c r="F57" s="139">
        <f t="shared" si="13"/>
        <v>56.499999999999993</v>
      </c>
      <c r="G57" s="139">
        <f t="shared" si="13"/>
        <v>71.5</v>
      </c>
      <c r="H57" s="139">
        <f t="shared" si="13"/>
        <v>111.30000000000001</v>
      </c>
      <c r="I57" s="139">
        <f t="shared" si="13"/>
        <v>271.39999999999998</v>
      </c>
      <c r="J57" s="139">
        <f t="shared" si="13"/>
        <v>294.3</v>
      </c>
      <c r="K57" s="139">
        <f t="shared" si="13"/>
        <v>312.5</v>
      </c>
      <c r="L57" s="139">
        <f t="shared" si="13"/>
        <v>292.8</v>
      </c>
      <c r="M57" s="139">
        <f t="shared" si="13"/>
        <v>384.9</v>
      </c>
      <c r="N57" s="139">
        <f t="shared" si="13"/>
        <v>455.9</v>
      </c>
      <c r="O57" s="139">
        <f t="shared" si="13"/>
        <v>552.20000000000005</v>
      </c>
      <c r="P57" s="139">
        <f t="shared" si="13"/>
        <v>658.9</v>
      </c>
      <c r="Q57" s="139">
        <f t="shared" si="13"/>
        <v>808.7</v>
      </c>
      <c r="R57" s="139">
        <f t="shared" si="13"/>
        <v>831.3</v>
      </c>
      <c r="S57" s="139">
        <f t="shared" si="13"/>
        <v>954.4</v>
      </c>
      <c r="T57" s="139">
        <f t="shared" si="13"/>
        <v>652.79999999999995</v>
      </c>
      <c r="U57" s="139">
        <f t="shared" si="13"/>
        <v>556.4</v>
      </c>
      <c r="V57" s="139">
        <f t="shared" si="13"/>
        <v>575.70000000000005</v>
      </c>
      <c r="W57" s="139">
        <f t="shared" si="13"/>
        <v>713.6</v>
      </c>
      <c r="X57" s="139">
        <f t="shared" si="13"/>
        <v>739.3</v>
      </c>
      <c r="Y57" s="139">
        <f t="shared" si="13"/>
        <v>865</v>
      </c>
      <c r="Z57" s="139">
        <f t="shared" si="13"/>
        <v>955.75</v>
      </c>
      <c r="AA57" s="139">
        <f t="shared" si="13"/>
        <v>1071.5999999999999</v>
      </c>
      <c r="AB57" s="139">
        <f t="shared" si="13"/>
        <v>1067.9199999999998</v>
      </c>
      <c r="AC57" s="139">
        <f t="shared" si="13"/>
        <v>1264.021</v>
      </c>
      <c r="AD57" s="139">
        <f t="shared" si="13"/>
        <v>1412.9360000000001</v>
      </c>
      <c r="AE57" s="139">
        <f t="shared" si="13"/>
        <v>1677.143</v>
      </c>
      <c r="AF57" s="139">
        <f t="shared" si="13"/>
        <v>2174.998</v>
      </c>
      <c r="AG57" s="139">
        <f t="shared" si="13"/>
        <v>2229.1999999999998</v>
      </c>
      <c r="AH57" s="139">
        <f t="shared" si="13"/>
        <v>2277.8389999999999</v>
      </c>
      <c r="AI57" s="139">
        <f t="shared" si="13"/>
        <v>3336.0129999999999</v>
      </c>
      <c r="AJ57" s="139">
        <f t="shared" si="13"/>
        <v>3187.5070000000001</v>
      </c>
      <c r="AK57" s="139">
        <f t="shared" si="13"/>
        <v>3002.95</v>
      </c>
      <c r="AL57" s="139">
        <f t="shared" si="13"/>
        <v>2934.665</v>
      </c>
      <c r="AM57" s="139">
        <f t="shared" si="13"/>
        <v>2944.3919999999998</v>
      </c>
      <c r="AN57" s="139">
        <f t="shared" si="13"/>
        <v>2729.866</v>
      </c>
      <c r="AO57" s="139">
        <f t="shared" si="13"/>
        <v>2549.8829999999998</v>
      </c>
      <c r="AP57" s="256">
        <f t="shared" si="13"/>
        <v>2477.9549999999999</v>
      </c>
      <c r="AQ57" s="256">
        <f t="shared" si="13"/>
        <v>2649.3029999999999</v>
      </c>
      <c r="AR57" s="256">
        <f t="shared" si="13"/>
        <v>2604.1660000000002</v>
      </c>
      <c r="AS57" s="757">
        <f t="shared" ref="AS57:AS60" si="14">AR57/$AR$62</f>
        <v>0.21802445256163475</v>
      </c>
      <c r="AT57" s="348"/>
      <c r="AU57" s="159"/>
      <c r="AV57" s="348"/>
      <c r="AW57" s="348"/>
      <c r="AX57" s="348"/>
      <c r="AY57" s="348"/>
      <c r="AZ57" s="348"/>
      <c r="BA57" s="348"/>
      <c r="BB57" s="348"/>
      <c r="BC57" s="348"/>
    </row>
    <row r="58" spans="1:55" s="126" customFormat="1">
      <c r="A58" s="449" t="s">
        <v>764</v>
      </c>
      <c r="B58" s="139">
        <f t="shared" ref="B58:AR58" si="15">B33</f>
        <v>300</v>
      </c>
      <c r="C58" s="139">
        <f t="shared" si="15"/>
        <v>312.39999999999998</v>
      </c>
      <c r="D58" s="139">
        <f t="shared" si="15"/>
        <v>354.6</v>
      </c>
      <c r="E58" s="139">
        <f t="shared" si="15"/>
        <v>400.8</v>
      </c>
      <c r="F58" s="139">
        <f t="shared" si="15"/>
        <v>444.29999999999995</v>
      </c>
      <c r="G58" s="139">
        <f t="shared" si="15"/>
        <v>480.3</v>
      </c>
      <c r="H58" s="139">
        <f t="shared" si="15"/>
        <v>582.70000000000005</v>
      </c>
      <c r="I58" s="139">
        <f t="shared" si="15"/>
        <v>651.29999999999995</v>
      </c>
      <c r="J58" s="139">
        <f t="shared" si="15"/>
        <v>696.09999999999991</v>
      </c>
      <c r="K58" s="139">
        <f t="shared" si="15"/>
        <v>756</v>
      </c>
      <c r="L58" s="139">
        <f t="shared" si="15"/>
        <v>848.50000000000011</v>
      </c>
      <c r="M58" s="139">
        <f t="shared" si="15"/>
        <v>875.4</v>
      </c>
      <c r="N58" s="139">
        <f t="shared" si="15"/>
        <v>990.62616044000004</v>
      </c>
      <c r="O58" s="139">
        <f t="shared" si="15"/>
        <v>1118.7213685649999</v>
      </c>
      <c r="P58" s="139">
        <f t="shared" si="15"/>
        <v>1266.324837335</v>
      </c>
      <c r="Q58" s="139">
        <f t="shared" si="15"/>
        <v>1365.5334539949999</v>
      </c>
      <c r="R58" s="139">
        <f t="shared" si="15"/>
        <v>1454.2269923499998</v>
      </c>
      <c r="S58" s="139">
        <f t="shared" si="15"/>
        <v>1588.5993960900003</v>
      </c>
      <c r="T58" s="139">
        <f t="shared" si="15"/>
        <v>1707.0672472099998</v>
      </c>
      <c r="U58" s="139">
        <f t="shared" si="15"/>
        <v>1782.9856672750002</v>
      </c>
      <c r="V58" s="139">
        <f t="shared" si="15"/>
        <v>1861.3204914949999</v>
      </c>
      <c r="W58" s="139">
        <f t="shared" si="15"/>
        <v>1906.438658415</v>
      </c>
      <c r="X58" s="139">
        <f t="shared" si="15"/>
        <v>1928.8900190000002</v>
      </c>
      <c r="Y58" s="139">
        <f t="shared" si="15"/>
        <v>2041.676453</v>
      </c>
      <c r="Z58" s="139">
        <f t="shared" si="15"/>
        <v>2177.9004730000001</v>
      </c>
      <c r="AA58" s="139">
        <f t="shared" si="15"/>
        <v>2398.064003</v>
      </c>
      <c r="AB58" s="139">
        <f t="shared" si="15"/>
        <v>2055.5006159999998</v>
      </c>
      <c r="AC58" s="139">
        <f t="shared" si="15"/>
        <v>2375.561393</v>
      </c>
      <c r="AD58" s="139">
        <f t="shared" si="15"/>
        <v>2312.28541</v>
      </c>
      <c r="AE58" s="139">
        <f t="shared" si="15"/>
        <v>2363.9679099999998</v>
      </c>
      <c r="AF58" s="139">
        <f t="shared" si="15"/>
        <v>2462.7984849999998</v>
      </c>
      <c r="AG58" s="139">
        <f t="shared" si="15"/>
        <v>2863.8817239999998</v>
      </c>
      <c r="AH58" s="139">
        <f t="shared" si="15"/>
        <v>3145.6253000000002</v>
      </c>
      <c r="AI58" s="139">
        <f t="shared" si="15"/>
        <v>3329.216214</v>
      </c>
      <c r="AJ58" s="139">
        <f t="shared" si="15"/>
        <v>3377.0154219999999</v>
      </c>
      <c r="AK58" s="139">
        <f t="shared" si="15"/>
        <v>3484.2635920422163</v>
      </c>
      <c r="AL58" s="139">
        <f t="shared" si="15"/>
        <v>3517.4700051325799</v>
      </c>
      <c r="AM58" s="139">
        <f t="shared" si="15"/>
        <v>3490.54030784</v>
      </c>
      <c r="AN58" s="139">
        <f t="shared" si="15"/>
        <v>3378.7656278499999</v>
      </c>
      <c r="AO58" s="139">
        <f t="shared" si="15"/>
        <v>3573.4805611083093</v>
      </c>
      <c r="AP58" s="256">
        <f t="shared" si="15"/>
        <v>3557.7813024097081</v>
      </c>
      <c r="AQ58" s="256">
        <f t="shared" si="15"/>
        <v>3639.9104753587853</v>
      </c>
      <c r="AR58" s="256">
        <f t="shared" si="15"/>
        <v>4702.5513385727272</v>
      </c>
      <c r="AS58" s="757">
        <f t="shared" si="14"/>
        <v>0.39370423438263979</v>
      </c>
      <c r="AT58" s="348"/>
      <c r="AU58" s="159"/>
      <c r="AV58" s="348"/>
      <c r="AW58" s="348"/>
      <c r="AX58" s="348"/>
      <c r="AY58" s="348"/>
      <c r="AZ58" s="348"/>
      <c r="BA58" s="348"/>
      <c r="BB58" s="348"/>
      <c r="BC58" s="348"/>
    </row>
    <row r="59" spans="1:55" s="126" customFormat="1">
      <c r="A59" s="449" t="s">
        <v>763</v>
      </c>
      <c r="B59" s="139">
        <f t="shared" ref="B59:AR59" si="16">B43</f>
        <v>42.2</v>
      </c>
      <c r="C59" s="139">
        <f t="shared" si="16"/>
        <v>55.000000000000007</v>
      </c>
      <c r="D59" s="139">
        <f t="shared" si="16"/>
        <v>55.900000000000006</v>
      </c>
      <c r="E59" s="139">
        <f t="shared" si="16"/>
        <v>67.400000000000006</v>
      </c>
      <c r="F59" s="139">
        <f t="shared" si="16"/>
        <v>79.7</v>
      </c>
      <c r="G59" s="139">
        <f t="shared" si="16"/>
        <v>100.80000000000001</v>
      </c>
      <c r="H59" s="139">
        <f t="shared" si="16"/>
        <v>112.60000000000001</v>
      </c>
      <c r="I59" s="139">
        <f t="shared" si="16"/>
        <v>121.60000000000002</v>
      </c>
      <c r="J59" s="139">
        <f t="shared" si="16"/>
        <v>145.4</v>
      </c>
      <c r="K59" s="139">
        <f t="shared" si="16"/>
        <v>138.20000000000002</v>
      </c>
      <c r="L59" s="139">
        <f t="shared" si="16"/>
        <v>165.89999999999998</v>
      </c>
      <c r="M59" s="139">
        <f t="shared" si="16"/>
        <v>197.50000000000003</v>
      </c>
      <c r="N59" s="139">
        <f t="shared" si="16"/>
        <v>162.83013510500001</v>
      </c>
      <c r="O59" s="139">
        <f t="shared" si="16"/>
        <v>212.40711070500001</v>
      </c>
      <c r="P59" s="139">
        <f t="shared" si="16"/>
        <v>249.18794270499998</v>
      </c>
      <c r="Q59" s="139">
        <f t="shared" si="16"/>
        <v>302.96518100500003</v>
      </c>
      <c r="R59" s="139">
        <f t="shared" si="16"/>
        <v>336.57444518999995</v>
      </c>
      <c r="S59" s="139">
        <f t="shared" si="16"/>
        <v>368.67641705</v>
      </c>
      <c r="T59" s="139">
        <f t="shared" si="16"/>
        <v>373.25600145999999</v>
      </c>
      <c r="U59" s="139">
        <f t="shared" si="16"/>
        <v>409.67842796000002</v>
      </c>
      <c r="V59" s="139">
        <f t="shared" si="16"/>
        <v>385.15537627000003</v>
      </c>
      <c r="W59" s="139">
        <f t="shared" si="16"/>
        <v>336.38836628000001</v>
      </c>
      <c r="X59" s="139">
        <f t="shared" si="16"/>
        <v>357.84895099999994</v>
      </c>
      <c r="Y59" s="139">
        <f t="shared" si="16"/>
        <v>448.31849899999997</v>
      </c>
      <c r="Z59" s="139">
        <f t="shared" si="16"/>
        <v>510.25500017999991</v>
      </c>
      <c r="AA59" s="139">
        <f t="shared" si="16"/>
        <v>672.91199504000008</v>
      </c>
      <c r="AB59" s="139">
        <f t="shared" si="16"/>
        <v>649.07320600000014</v>
      </c>
      <c r="AC59" s="139">
        <f t="shared" si="16"/>
        <v>986.94981500000017</v>
      </c>
      <c r="AD59" s="139">
        <f t="shared" si="16"/>
        <v>1334.294175</v>
      </c>
      <c r="AE59" s="139">
        <f t="shared" si="16"/>
        <v>983.00737199999992</v>
      </c>
      <c r="AF59" s="139">
        <f t="shared" si="16"/>
        <v>1185.5158719999999</v>
      </c>
      <c r="AG59" s="139">
        <f t="shared" si="16"/>
        <v>1511.5747599999997</v>
      </c>
      <c r="AH59" s="139">
        <f t="shared" si="16"/>
        <v>1704.3569310000003</v>
      </c>
      <c r="AI59" s="139">
        <f t="shared" si="16"/>
        <v>1605.5535050000001</v>
      </c>
      <c r="AJ59" s="139">
        <f t="shared" si="16"/>
        <v>1438.916518</v>
      </c>
      <c r="AK59" s="139">
        <f t="shared" si="16"/>
        <v>1483.3890559577837</v>
      </c>
      <c r="AL59" s="139">
        <f t="shared" si="16"/>
        <v>1440.3483942774203</v>
      </c>
      <c r="AM59" s="139">
        <f t="shared" si="16"/>
        <v>1279.24599094</v>
      </c>
      <c r="AN59" s="139">
        <f t="shared" si="16"/>
        <v>1477.3329048399999</v>
      </c>
      <c r="AO59" s="139">
        <f t="shared" si="16"/>
        <v>2098.233415211691</v>
      </c>
      <c r="AP59" s="256">
        <f t="shared" si="16"/>
        <v>1819.9271640402922</v>
      </c>
      <c r="AQ59" s="256">
        <f t="shared" si="16"/>
        <v>1874.9835246412144</v>
      </c>
      <c r="AR59" s="256">
        <f t="shared" si="16"/>
        <v>2398.747523427272</v>
      </c>
      <c r="AS59" s="757">
        <f t="shared" si="14"/>
        <v>0.20082652781305341</v>
      </c>
      <c r="AT59" s="348"/>
      <c r="AU59" s="159"/>
      <c r="AV59" s="348"/>
      <c r="AW59" s="348"/>
      <c r="AX59" s="348"/>
      <c r="AY59" s="348"/>
      <c r="AZ59" s="348"/>
      <c r="BA59" s="348"/>
      <c r="BB59" s="348"/>
      <c r="BC59" s="348"/>
    </row>
    <row r="60" spans="1:55" s="126" customFormat="1">
      <c r="A60" s="449" t="s">
        <v>2697</v>
      </c>
      <c r="B60" s="139">
        <f t="shared" ref="B60:AR60" si="17">B44</f>
        <v>0</v>
      </c>
      <c r="C60" s="139">
        <f t="shared" si="17"/>
        <v>0</v>
      </c>
      <c r="D60" s="139">
        <f t="shared" si="17"/>
        <v>0</v>
      </c>
      <c r="E60" s="139">
        <f t="shared" si="17"/>
        <v>0</v>
      </c>
      <c r="F60" s="139">
        <f t="shared" si="17"/>
        <v>0</v>
      </c>
      <c r="G60" s="139">
        <f t="shared" si="17"/>
        <v>0</v>
      </c>
      <c r="H60" s="139">
        <f t="shared" si="17"/>
        <v>0</v>
      </c>
      <c r="I60" s="139">
        <f t="shared" si="17"/>
        <v>0</v>
      </c>
      <c r="J60" s="139">
        <f t="shared" si="17"/>
        <v>0</v>
      </c>
      <c r="K60" s="139">
        <f t="shared" si="17"/>
        <v>0</v>
      </c>
      <c r="L60" s="139">
        <f t="shared" si="17"/>
        <v>0</v>
      </c>
      <c r="M60" s="139">
        <f t="shared" si="17"/>
        <v>0</v>
      </c>
      <c r="N60" s="139">
        <f t="shared" si="17"/>
        <v>0</v>
      </c>
      <c r="O60" s="139">
        <f t="shared" si="17"/>
        <v>0</v>
      </c>
      <c r="P60" s="139">
        <f t="shared" si="17"/>
        <v>0</v>
      </c>
      <c r="Q60" s="139">
        <f t="shared" si="17"/>
        <v>0</v>
      </c>
      <c r="R60" s="139">
        <f t="shared" si="17"/>
        <v>0</v>
      </c>
      <c r="S60" s="139">
        <f t="shared" si="17"/>
        <v>0</v>
      </c>
      <c r="T60" s="139">
        <f t="shared" si="17"/>
        <v>0</v>
      </c>
      <c r="U60" s="139">
        <f t="shared" si="17"/>
        <v>0</v>
      </c>
      <c r="V60" s="139">
        <f t="shared" si="17"/>
        <v>0</v>
      </c>
      <c r="W60" s="139">
        <f t="shared" si="17"/>
        <v>0</v>
      </c>
      <c r="X60" s="139">
        <f t="shared" si="17"/>
        <v>0</v>
      </c>
      <c r="Y60" s="139">
        <f t="shared" si="17"/>
        <v>0</v>
      </c>
      <c r="Z60" s="139">
        <f t="shared" si="17"/>
        <v>0</v>
      </c>
      <c r="AA60" s="139">
        <f t="shared" si="17"/>
        <v>0</v>
      </c>
      <c r="AB60" s="139">
        <f t="shared" si="17"/>
        <v>0</v>
      </c>
      <c r="AC60" s="139">
        <f t="shared" si="17"/>
        <v>0</v>
      </c>
      <c r="AD60" s="139">
        <f t="shared" si="17"/>
        <v>0</v>
      </c>
      <c r="AE60" s="139">
        <f t="shared" si="17"/>
        <v>0</v>
      </c>
      <c r="AF60" s="139">
        <f t="shared" si="17"/>
        <v>0</v>
      </c>
      <c r="AG60" s="139">
        <f t="shared" si="17"/>
        <v>0</v>
      </c>
      <c r="AH60" s="139">
        <f t="shared" si="17"/>
        <v>0</v>
      </c>
      <c r="AI60" s="139">
        <f t="shared" si="17"/>
        <v>0</v>
      </c>
      <c r="AJ60" s="139">
        <f t="shared" si="17"/>
        <v>0</v>
      </c>
      <c r="AK60" s="139">
        <f t="shared" si="17"/>
        <v>0</v>
      </c>
      <c r="AL60" s="139">
        <f t="shared" si="17"/>
        <v>0</v>
      </c>
      <c r="AM60" s="139">
        <f t="shared" si="17"/>
        <v>0</v>
      </c>
      <c r="AN60" s="139">
        <f t="shared" si="17"/>
        <v>0.22600000000000001</v>
      </c>
      <c r="AO60" s="139">
        <f t="shared" si="17"/>
        <v>0.12</v>
      </c>
      <c r="AP60" s="256">
        <f t="shared" si="17"/>
        <v>11.174535000000001</v>
      </c>
      <c r="AQ60" s="256">
        <f t="shared" si="17"/>
        <v>10.202999999999999</v>
      </c>
      <c r="AR60" s="256">
        <f t="shared" si="17"/>
        <v>10</v>
      </c>
      <c r="AS60" s="757">
        <f t="shared" si="14"/>
        <v>8.3721411216349005E-4</v>
      </c>
      <c r="AT60" s="348"/>
      <c r="AU60" s="159"/>
      <c r="AV60" s="348"/>
      <c r="AW60" s="348"/>
      <c r="AX60" s="348"/>
      <c r="AY60" s="348"/>
      <c r="AZ60" s="348"/>
      <c r="BA60" s="348"/>
      <c r="BB60" s="348"/>
      <c r="BC60" s="348"/>
    </row>
    <row r="61" spans="1:55" s="126" customFormat="1">
      <c r="A61" s="467" t="s">
        <v>762</v>
      </c>
      <c r="B61" s="139">
        <f t="shared" ref="B61:AR61" si="18">B45</f>
        <v>0</v>
      </c>
      <c r="C61" s="139">
        <f t="shared" si="18"/>
        <v>0</v>
      </c>
      <c r="D61" s="139">
        <f t="shared" si="18"/>
        <v>0</v>
      </c>
      <c r="E61" s="139">
        <f t="shared" si="18"/>
        <v>0</v>
      </c>
      <c r="F61" s="139">
        <f t="shared" si="18"/>
        <v>0</v>
      </c>
      <c r="G61" s="139">
        <f t="shared" si="18"/>
        <v>0</v>
      </c>
      <c r="H61" s="139">
        <f t="shared" si="18"/>
        <v>0</v>
      </c>
      <c r="I61" s="139">
        <f t="shared" si="18"/>
        <v>0</v>
      </c>
      <c r="J61" s="139">
        <f t="shared" si="18"/>
        <v>0</v>
      </c>
      <c r="K61" s="139">
        <f t="shared" si="18"/>
        <v>0</v>
      </c>
      <c r="L61" s="139">
        <f t="shared" si="18"/>
        <v>0</v>
      </c>
      <c r="M61" s="139">
        <f t="shared" si="18"/>
        <v>0</v>
      </c>
      <c r="N61" s="139">
        <f t="shared" si="18"/>
        <v>0</v>
      </c>
      <c r="O61" s="139">
        <f t="shared" si="18"/>
        <v>0</v>
      </c>
      <c r="P61" s="139">
        <f t="shared" si="18"/>
        <v>0</v>
      </c>
      <c r="Q61" s="139">
        <f t="shared" si="18"/>
        <v>0</v>
      </c>
      <c r="R61" s="139">
        <f t="shared" si="18"/>
        <v>0</v>
      </c>
      <c r="S61" s="139">
        <f t="shared" si="18"/>
        <v>0</v>
      </c>
      <c r="T61" s="139">
        <f t="shared" si="18"/>
        <v>0</v>
      </c>
      <c r="U61" s="139">
        <f t="shared" si="18"/>
        <v>0</v>
      </c>
      <c r="V61" s="139">
        <f t="shared" si="18"/>
        <v>1.2</v>
      </c>
      <c r="W61" s="139">
        <f t="shared" si="18"/>
        <v>2.2000000000000002</v>
      </c>
      <c r="X61" s="139">
        <f t="shared" si="18"/>
        <v>1.7</v>
      </c>
      <c r="Y61" s="139">
        <f t="shared" si="18"/>
        <v>2.2999999999999998</v>
      </c>
      <c r="Z61" s="139">
        <f t="shared" si="18"/>
        <v>1.7</v>
      </c>
      <c r="AA61" s="139">
        <f t="shared" si="18"/>
        <v>0.3</v>
      </c>
      <c r="AB61" s="139">
        <f t="shared" si="18"/>
        <v>0</v>
      </c>
      <c r="AC61" s="139">
        <f t="shared" si="18"/>
        <v>0</v>
      </c>
      <c r="AD61" s="139">
        <f t="shared" si="18"/>
        <v>0</v>
      </c>
      <c r="AE61" s="139">
        <f t="shared" si="18"/>
        <v>0</v>
      </c>
      <c r="AF61" s="139">
        <f t="shared" si="18"/>
        <v>0.47499999999999998</v>
      </c>
      <c r="AG61" s="139">
        <f t="shared" si="18"/>
        <v>2.71</v>
      </c>
      <c r="AH61" s="139">
        <f t="shared" si="18"/>
        <v>0.45400000000000001</v>
      </c>
      <c r="AI61" s="139">
        <f t="shared" si="18"/>
        <v>1.87</v>
      </c>
      <c r="AJ61" s="139">
        <f t="shared" si="18"/>
        <v>4.1950000000000003</v>
      </c>
      <c r="AK61" s="139">
        <f t="shared" si="18"/>
        <v>0.99435999999999991</v>
      </c>
      <c r="AL61" s="139">
        <f t="shared" si="18"/>
        <v>1.0529999999999999</v>
      </c>
      <c r="AM61" s="139">
        <f t="shared" si="18"/>
        <v>1.5</v>
      </c>
      <c r="AN61" s="139">
        <f t="shared" si="18"/>
        <v>0.2</v>
      </c>
      <c r="AO61" s="139">
        <f t="shared" si="18"/>
        <v>6.9489999999999998</v>
      </c>
      <c r="AP61" s="256">
        <f t="shared" si="18"/>
        <v>12.618</v>
      </c>
      <c r="AQ61" s="256">
        <f t="shared" si="18"/>
        <v>13.082000000000001</v>
      </c>
      <c r="AR61" s="256">
        <f t="shared" si="18"/>
        <v>12.538</v>
      </c>
      <c r="AS61" s="757">
        <f>AR61/$AR$62</f>
        <v>1.0496990538305839E-3</v>
      </c>
      <c r="AT61" s="348"/>
      <c r="AU61" s="159"/>
      <c r="AV61" s="348"/>
      <c r="AW61" s="348"/>
      <c r="AX61" s="348"/>
      <c r="AY61" s="348"/>
      <c r="AZ61" s="348"/>
      <c r="BA61" s="348"/>
      <c r="BB61" s="348"/>
      <c r="BC61" s="348"/>
    </row>
    <row r="62" spans="1:55" s="126" customFormat="1">
      <c r="A62" s="129" t="s">
        <v>2735</v>
      </c>
      <c r="B62" s="261">
        <f>SUM(B56:B61)</f>
        <v>689.2</v>
      </c>
      <c r="C62" s="261">
        <f t="shared" ref="C62:AR62" si="19">SUM(C56:C61)</f>
        <v>778.1</v>
      </c>
      <c r="D62" s="261">
        <f t="shared" si="19"/>
        <v>894.6</v>
      </c>
      <c r="E62" s="261">
        <f t="shared" si="19"/>
        <v>1011.4999999999999</v>
      </c>
      <c r="F62" s="261">
        <f t="shared" si="19"/>
        <v>1162.7</v>
      </c>
      <c r="G62" s="261">
        <f t="shared" si="19"/>
        <v>1252.3</v>
      </c>
      <c r="H62" s="261">
        <f t="shared" si="19"/>
        <v>1432.3</v>
      </c>
      <c r="I62" s="261">
        <f t="shared" si="19"/>
        <v>1716.1</v>
      </c>
      <c r="J62" s="261">
        <f t="shared" si="19"/>
        <v>1869</v>
      </c>
      <c r="K62" s="261">
        <f t="shared" si="19"/>
        <v>1936</v>
      </c>
      <c r="L62" s="261">
        <f t="shared" si="19"/>
        <v>2065.6000000000004</v>
      </c>
      <c r="M62" s="261">
        <f t="shared" si="19"/>
        <v>2273.5</v>
      </c>
      <c r="N62" s="261">
        <f t="shared" si="19"/>
        <v>2479.056295545</v>
      </c>
      <c r="O62" s="261">
        <f t="shared" si="19"/>
        <v>2798.2284792699998</v>
      </c>
      <c r="P62" s="261">
        <f t="shared" si="19"/>
        <v>3110.5127800399996</v>
      </c>
      <c r="Q62" s="261">
        <f t="shared" si="19"/>
        <v>3444.898635</v>
      </c>
      <c r="R62" s="261">
        <f t="shared" si="19"/>
        <v>3555.7014375399999</v>
      </c>
      <c r="S62" s="261">
        <f t="shared" si="19"/>
        <v>3830.0758131400007</v>
      </c>
      <c r="T62" s="261">
        <f t="shared" si="19"/>
        <v>3709.1232486699996</v>
      </c>
      <c r="U62" s="261">
        <f t="shared" si="19"/>
        <v>3681.1640952350003</v>
      </c>
      <c r="V62" s="261">
        <f t="shared" si="19"/>
        <v>3760.8758677649998</v>
      </c>
      <c r="W62" s="261">
        <f t="shared" si="19"/>
        <v>3968.2560246949997</v>
      </c>
      <c r="X62" s="261">
        <f t="shared" si="19"/>
        <v>4165.0839699999997</v>
      </c>
      <c r="Y62" s="261">
        <f t="shared" si="19"/>
        <v>4569.2639520000002</v>
      </c>
      <c r="Z62" s="261">
        <f t="shared" si="19"/>
        <v>4912.0914731800003</v>
      </c>
      <c r="AA62" s="261">
        <f t="shared" si="19"/>
        <v>5575.40638304</v>
      </c>
      <c r="AB62" s="261">
        <f t="shared" si="19"/>
        <v>5152.4893679999996</v>
      </c>
      <c r="AC62" s="261">
        <f t="shared" si="19"/>
        <v>6046.981143</v>
      </c>
      <c r="AD62" s="261">
        <f t="shared" si="19"/>
        <v>6563.1775559999996</v>
      </c>
      <c r="AE62" s="261">
        <f t="shared" si="19"/>
        <v>6658.6670109999995</v>
      </c>
      <c r="AF62" s="261">
        <f t="shared" si="19"/>
        <v>7438.9757750000008</v>
      </c>
      <c r="AG62" s="261">
        <f t="shared" si="19"/>
        <v>8314.844251999999</v>
      </c>
      <c r="AH62" s="261">
        <f t="shared" si="19"/>
        <v>8872.9602730000006</v>
      </c>
      <c r="AI62" s="261">
        <f t="shared" si="19"/>
        <v>10046.059719000001</v>
      </c>
      <c r="AJ62" s="261">
        <f t="shared" si="19"/>
        <v>9844.1569399999989</v>
      </c>
      <c r="AK62" s="261">
        <f t="shared" si="19"/>
        <v>9843.9800080000005</v>
      </c>
      <c r="AL62" s="261">
        <f t="shared" si="19"/>
        <v>9781.2033994100002</v>
      </c>
      <c r="AM62" s="261">
        <f t="shared" si="19"/>
        <v>9591.4759567799993</v>
      </c>
      <c r="AN62" s="261">
        <f t="shared" si="19"/>
        <v>9512.7566506900002</v>
      </c>
      <c r="AO62" s="261">
        <f t="shared" si="19"/>
        <v>10229.684576320002</v>
      </c>
      <c r="AP62" s="261">
        <f t="shared" si="19"/>
        <v>9950.4410014500027</v>
      </c>
      <c r="AQ62" s="261">
        <f t="shared" si="19"/>
        <v>10200.113000000001</v>
      </c>
      <c r="AR62" s="261">
        <f t="shared" si="19"/>
        <v>11944.375822999998</v>
      </c>
      <c r="AS62" s="767">
        <f>AR62/AR62</f>
        <v>1</v>
      </c>
      <c r="AT62" s="348"/>
      <c r="AU62" s="159"/>
      <c r="AV62" s="348"/>
      <c r="AW62" s="348"/>
      <c r="AX62" s="348"/>
      <c r="AY62" s="348"/>
      <c r="AZ62" s="348"/>
      <c r="BA62" s="348"/>
      <c r="BB62" s="348"/>
      <c r="BC62" s="348"/>
    </row>
    <row r="63" spans="1:55" s="126" customFormat="1">
      <c r="A63" s="262"/>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c r="AS63" s="766"/>
      <c r="AT63" s="348"/>
      <c r="AU63" s="159"/>
      <c r="AV63" s="348"/>
      <c r="AW63" s="348"/>
      <c r="AX63" s="348"/>
      <c r="AY63" s="348"/>
      <c r="AZ63" s="348"/>
      <c r="BA63" s="348"/>
      <c r="BB63" s="348"/>
      <c r="BC63" s="348"/>
    </row>
    <row r="64" spans="1:55" s="126" customFormat="1">
      <c r="A64" s="262"/>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c r="AS64" s="264"/>
      <c r="AT64" s="348"/>
      <c r="AU64" s="159"/>
      <c r="AV64" s="348"/>
      <c r="AW64" s="348"/>
      <c r="AX64" s="348"/>
      <c r="AY64" s="348"/>
      <c r="AZ64" s="348"/>
      <c r="BA64" s="348"/>
      <c r="BB64" s="348"/>
      <c r="BC64" s="348"/>
    </row>
    <row r="65" spans="1:55" s="126" customFormat="1" ht="25.5">
      <c r="A65" s="464" t="s">
        <v>3197</v>
      </c>
      <c r="B65" s="383"/>
      <c r="C65" s="383"/>
      <c r="D65" s="383"/>
      <c r="E65" s="383"/>
      <c r="F65" s="383"/>
      <c r="G65" s="383"/>
      <c r="H65" s="383"/>
      <c r="I65" s="383"/>
      <c r="J65" s="383"/>
      <c r="K65" s="383"/>
      <c r="L65" s="383"/>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c r="AJ65" s="384"/>
      <c r="AK65" s="384"/>
      <c r="AL65" s="384"/>
      <c r="AM65" s="384"/>
      <c r="AN65" s="384"/>
      <c r="AO65" s="384"/>
      <c r="AP65" s="236"/>
      <c r="AQ65" s="185" t="s">
        <v>1897</v>
      </c>
      <c r="AR65" s="185" t="s">
        <v>1898</v>
      </c>
      <c r="AS65" s="360"/>
      <c r="AT65" s="348"/>
      <c r="AU65" s="159"/>
      <c r="AV65" s="348"/>
      <c r="AW65" s="348"/>
      <c r="AX65" s="348"/>
      <c r="AY65" s="348"/>
      <c r="AZ65" s="348"/>
      <c r="BA65" s="348"/>
      <c r="BB65" s="348"/>
      <c r="BC65" s="348"/>
    </row>
    <row r="66" spans="1:55" s="126" customFormat="1" ht="24.75" customHeight="1">
      <c r="A66" s="186" t="s">
        <v>102</v>
      </c>
      <c r="B66" s="186" t="s">
        <v>64</v>
      </c>
      <c r="C66" s="186" t="s">
        <v>65</v>
      </c>
      <c r="D66" s="186" t="s">
        <v>66</v>
      </c>
      <c r="E66" s="186" t="s">
        <v>67</v>
      </c>
      <c r="F66" s="186" t="s">
        <v>68</v>
      </c>
      <c r="G66" s="186" t="s">
        <v>69</v>
      </c>
      <c r="H66" s="186" t="s">
        <v>70</v>
      </c>
      <c r="I66" s="186" t="s">
        <v>71</v>
      </c>
      <c r="J66" s="186" t="s">
        <v>72</v>
      </c>
      <c r="K66" s="186" t="s">
        <v>73</v>
      </c>
      <c r="L66" s="186" t="s">
        <v>1</v>
      </c>
      <c r="M66" s="186" t="s">
        <v>2</v>
      </c>
      <c r="N66" s="186" t="s">
        <v>3</v>
      </c>
      <c r="O66" s="186" t="s">
        <v>4</v>
      </c>
      <c r="P66" s="186" t="s">
        <v>5</v>
      </c>
      <c r="Q66" s="186" t="s">
        <v>6</v>
      </c>
      <c r="R66" s="186" t="s">
        <v>7</v>
      </c>
      <c r="S66" s="186" t="s">
        <v>8</v>
      </c>
      <c r="T66" s="186" t="s">
        <v>9</v>
      </c>
      <c r="U66" s="186" t="s">
        <v>10</v>
      </c>
      <c r="V66" s="186" t="s">
        <v>11</v>
      </c>
      <c r="W66" s="186" t="s">
        <v>12</v>
      </c>
      <c r="X66" s="186" t="s">
        <v>13</v>
      </c>
      <c r="Y66" s="186" t="s">
        <v>14</v>
      </c>
      <c r="Z66" s="186" t="s">
        <v>15</v>
      </c>
      <c r="AA66" s="186" t="s">
        <v>16</v>
      </c>
      <c r="AB66" s="186" t="s">
        <v>17</v>
      </c>
      <c r="AC66" s="186" t="s">
        <v>18</v>
      </c>
      <c r="AD66" s="186" t="s">
        <v>19</v>
      </c>
      <c r="AE66" s="186" t="s">
        <v>20</v>
      </c>
      <c r="AF66" s="186" t="s">
        <v>21</v>
      </c>
      <c r="AG66" s="186" t="s">
        <v>22</v>
      </c>
      <c r="AH66" s="186" t="s">
        <v>23</v>
      </c>
      <c r="AI66" s="186" t="s">
        <v>24</v>
      </c>
      <c r="AJ66" s="186" t="s">
        <v>25</v>
      </c>
      <c r="AK66" s="186" t="s">
        <v>26</v>
      </c>
      <c r="AL66" s="186" t="s">
        <v>27</v>
      </c>
      <c r="AM66" s="186" t="s">
        <v>62</v>
      </c>
      <c r="AN66" s="186" t="s">
        <v>63</v>
      </c>
      <c r="AO66" s="186" t="s">
        <v>879</v>
      </c>
      <c r="AP66" s="362" t="s">
        <v>1899</v>
      </c>
      <c r="AQ66" s="362" t="s">
        <v>1900</v>
      </c>
      <c r="AR66" s="197" t="s">
        <v>1901</v>
      </c>
      <c r="AS66" s="13"/>
      <c r="AT66" s="348"/>
      <c r="AU66" s="159"/>
      <c r="AV66" s="348"/>
      <c r="AW66" s="348"/>
      <c r="AX66" s="348"/>
      <c r="AY66" s="348"/>
      <c r="AZ66" s="348"/>
      <c r="BA66" s="348"/>
      <c r="BB66" s="348"/>
      <c r="BC66" s="348"/>
    </row>
    <row r="67" spans="1:55" s="126" customFormat="1">
      <c r="A67" s="461" t="s">
        <v>766</v>
      </c>
      <c r="B67" s="131">
        <f>B56/B$62</f>
        <v>0.4659024956471271</v>
      </c>
      <c r="C67" s="131">
        <f>C56/C$62</f>
        <v>0.47937283125562274</v>
      </c>
      <c r="D67" s="131">
        <f t="shared" ref="D67:AR67" si="20">D56/D$62</f>
        <v>0.48166778448468583</v>
      </c>
      <c r="E67" s="131">
        <f t="shared" si="20"/>
        <v>0.50993573900148292</v>
      </c>
      <c r="F67" s="131">
        <f t="shared" si="20"/>
        <v>0.5007310570224478</v>
      </c>
      <c r="G67" s="131">
        <f t="shared" si="20"/>
        <v>0.47887886289227827</v>
      </c>
      <c r="H67" s="131">
        <f t="shared" si="20"/>
        <v>0.43684982196467215</v>
      </c>
      <c r="I67" s="131">
        <f t="shared" si="20"/>
        <v>0.39146902861138633</v>
      </c>
      <c r="J67" s="131">
        <f t="shared" si="20"/>
        <v>0.39229534510433389</v>
      </c>
      <c r="K67" s="131">
        <f t="shared" si="20"/>
        <v>0.37670454545454546</v>
      </c>
      <c r="L67" s="131">
        <f t="shared" si="20"/>
        <v>0.36715724244771486</v>
      </c>
      <c r="M67" s="131">
        <f t="shared" si="20"/>
        <v>0.35878601275566308</v>
      </c>
      <c r="N67" s="131">
        <f t="shared" si="20"/>
        <v>0.35081897961046654</v>
      </c>
      <c r="O67" s="131">
        <f t="shared" si="20"/>
        <v>0.32695686102039767</v>
      </c>
      <c r="P67" s="131">
        <f t="shared" si="20"/>
        <v>0.30094716408397532</v>
      </c>
      <c r="Q67" s="131">
        <f t="shared" si="20"/>
        <v>0.28090812024720141</v>
      </c>
      <c r="R67" s="131">
        <f t="shared" si="20"/>
        <v>0.26256422717142081</v>
      </c>
      <c r="S67" s="131">
        <f t="shared" si="20"/>
        <v>0.23978637625114546</v>
      </c>
      <c r="T67" s="131">
        <f t="shared" si="20"/>
        <v>0.2631349606271427</v>
      </c>
      <c r="U67" s="131">
        <f t="shared" si="20"/>
        <v>0.2532079461512014</v>
      </c>
      <c r="V67" s="131">
        <f t="shared" si="20"/>
        <v>0.24927703890347602</v>
      </c>
      <c r="W67" s="131">
        <f t="shared" si="20"/>
        <v>0.25442637615036445</v>
      </c>
      <c r="X67" s="131">
        <f t="shared" si="20"/>
        <v>0.27306652355438588</v>
      </c>
      <c r="Y67" s="131">
        <f t="shared" si="20"/>
        <v>0.26524381448121692</v>
      </c>
      <c r="Z67" s="131">
        <f t="shared" si="20"/>
        <v>0.25783029630352133</v>
      </c>
      <c r="AA67" s="131">
        <f t="shared" si="20"/>
        <v>0.25693739372212548</v>
      </c>
      <c r="AB67" s="131">
        <f t="shared" si="20"/>
        <v>0.26783083815186248</v>
      </c>
      <c r="AC67" s="131">
        <f t="shared" si="20"/>
        <v>0.23490216050108159</v>
      </c>
      <c r="AD67" s="131">
        <f t="shared" si="20"/>
        <v>0.22910578879972024</v>
      </c>
      <c r="AE67" s="131">
        <f t="shared" si="20"/>
        <v>0.24547686891381634</v>
      </c>
      <c r="AF67" s="131">
        <f t="shared" si="20"/>
        <v>0.21712510792522374</v>
      </c>
      <c r="AG67" s="131">
        <f t="shared" si="20"/>
        <v>0.20535294663989578</v>
      </c>
      <c r="AH67" s="131">
        <f t="shared" si="20"/>
        <v>0.19662942110864556</v>
      </c>
      <c r="AI67" s="131">
        <f t="shared" si="20"/>
        <v>0.17652761874847059</v>
      </c>
      <c r="AJ67" s="131">
        <f t="shared" si="20"/>
        <v>0.18655970350671797</v>
      </c>
      <c r="AK67" s="131">
        <f t="shared" si="20"/>
        <v>0.19020589217759004</v>
      </c>
      <c r="AL67" s="131">
        <f t="shared" si="20"/>
        <v>0.19298923894312059</v>
      </c>
      <c r="AM67" s="131">
        <f t="shared" si="20"/>
        <v>0.19556923944265747</v>
      </c>
      <c r="AN67" s="131">
        <f t="shared" si="20"/>
        <v>0.20250345811802858</v>
      </c>
      <c r="AO67" s="131">
        <f t="shared" si="20"/>
        <v>0.19560902245529849</v>
      </c>
      <c r="AP67" s="131">
        <f t="shared" si="20"/>
        <v>0.20812997129455982</v>
      </c>
      <c r="AQ67" s="131">
        <f t="shared" si="20"/>
        <v>0.19731457876986264</v>
      </c>
      <c r="AR67" s="131">
        <f t="shared" si="20"/>
        <v>0.18555787207667807</v>
      </c>
      <c r="AS67" s="156"/>
      <c r="AT67" s="348"/>
      <c r="AU67" s="159"/>
      <c r="AV67" s="348"/>
      <c r="AW67" s="348"/>
      <c r="AX67" s="348"/>
      <c r="AY67" s="348"/>
      <c r="AZ67" s="348"/>
      <c r="BA67" s="348"/>
      <c r="BB67" s="348"/>
      <c r="BC67" s="348"/>
    </row>
    <row r="68" spans="1:55" s="126" customFormat="1">
      <c r="A68" s="449" t="s">
        <v>765</v>
      </c>
      <c r="B68" s="131">
        <f t="shared" ref="B68:C72" si="21">B57/B$62</f>
        <v>3.757980266976204E-2</v>
      </c>
      <c r="C68" s="131">
        <f t="shared" si="21"/>
        <v>4.8451355866855166E-2</v>
      </c>
      <c r="D68" s="131">
        <f t="shared" ref="D68:AR68" si="22">D57/D$62</f>
        <v>5.9467918622848205E-2</v>
      </c>
      <c r="E68" s="131">
        <f t="shared" si="22"/>
        <v>2.7187345526445871E-2</v>
      </c>
      <c r="F68" s="131">
        <f t="shared" si="22"/>
        <v>4.8593790315644612E-2</v>
      </c>
      <c r="G68" s="131">
        <f t="shared" si="22"/>
        <v>5.7094945300646814E-2</v>
      </c>
      <c r="H68" s="131">
        <f t="shared" si="22"/>
        <v>7.7707184249109829E-2</v>
      </c>
      <c r="I68" s="131">
        <f t="shared" si="22"/>
        <v>0.15814929199930072</v>
      </c>
      <c r="J68" s="131">
        <f t="shared" si="22"/>
        <v>0.15746388443017656</v>
      </c>
      <c r="K68" s="131">
        <f t="shared" si="22"/>
        <v>0.16141528925619836</v>
      </c>
      <c r="L68" s="131">
        <f t="shared" si="22"/>
        <v>0.14175058094500384</v>
      </c>
      <c r="M68" s="131">
        <f t="shared" si="22"/>
        <v>0.16929843853089949</v>
      </c>
      <c r="N68" s="131">
        <f t="shared" si="22"/>
        <v>0.18390062412833352</v>
      </c>
      <c r="O68" s="131">
        <f t="shared" si="22"/>
        <v>0.19733913942011541</v>
      </c>
      <c r="P68" s="131">
        <f t="shared" si="22"/>
        <v>0.21183002501327991</v>
      </c>
      <c r="Q68" s="131">
        <f t="shared" si="22"/>
        <v>0.2347529160317369</v>
      </c>
      <c r="R68" s="131">
        <f t="shared" si="22"/>
        <v>0.23379353261311278</v>
      </c>
      <c r="S68" s="131">
        <f t="shared" si="22"/>
        <v>0.24918566800315026</v>
      </c>
      <c r="T68" s="131">
        <f t="shared" si="22"/>
        <v>0.17599846546864625</v>
      </c>
      <c r="U68" s="131">
        <f t="shared" si="22"/>
        <v>0.15114783954353445</v>
      </c>
      <c r="V68" s="131">
        <f t="shared" si="22"/>
        <v>0.15307604404984657</v>
      </c>
      <c r="W68" s="131">
        <f t="shared" si="22"/>
        <v>0.17982710680943206</v>
      </c>
      <c r="X68" s="131">
        <f t="shared" si="22"/>
        <v>0.17749942265869853</v>
      </c>
      <c r="Y68" s="131">
        <f t="shared" si="22"/>
        <v>0.18930838951017115</v>
      </c>
      <c r="Z68" s="131">
        <f t="shared" si="22"/>
        <v>0.19457088802567932</v>
      </c>
      <c r="AA68" s="131">
        <f t="shared" si="22"/>
        <v>0.19220123635466876</v>
      </c>
      <c r="AB68" s="131">
        <f t="shared" si="22"/>
        <v>0.20726292161463028</v>
      </c>
      <c r="AC68" s="131">
        <f t="shared" si="22"/>
        <v>0.20903339536013499</v>
      </c>
      <c r="AD68" s="131">
        <f t="shared" si="22"/>
        <v>0.21528230616103117</v>
      </c>
      <c r="AE68" s="131">
        <f t="shared" si="22"/>
        <v>0.25187368541322003</v>
      </c>
      <c r="AF68" s="131">
        <f t="shared" si="22"/>
        <v>0.29237869107054593</v>
      </c>
      <c r="AG68" s="131">
        <f t="shared" si="22"/>
        <v>0.2680988281246281</v>
      </c>
      <c r="AH68" s="131">
        <f t="shared" si="22"/>
        <v>0.25671691632964438</v>
      </c>
      <c r="AI68" s="131">
        <f t="shared" si="22"/>
        <v>0.33207178668176096</v>
      </c>
      <c r="AJ68" s="131">
        <f t="shared" si="22"/>
        <v>0.3237968491794484</v>
      </c>
      <c r="AK68" s="131">
        <f t="shared" si="22"/>
        <v>0.3050544594320147</v>
      </c>
      <c r="AL68" s="131">
        <f t="shared" si="22"/>
        <v>0.30003107799363604</v>
      </c>
      <c r="AM68" s="131">
        <f t="shared" si="22"/>
        <v>0.30698007410618333</v>
      </c>
      <c r="AN68" s="131">
        <f t="shared" si="22"/>
        <v>0.28696897232223334</v>
      </c>
      <c r="AO68" s="131">
        <f t="shared" si="22"/>
        <v>0.24926311080036131</v>
      </c>
      <c r="AP68" s="131">
        <f t="shared" si="22"/>
        <v>0.24902966608604646</v>
      </c>
      <c r="AQ68" s="131">
        <f t="shared" si="22"/>
        <v>0.25973271080428223</v>
      </c>
      <c r="AR68" s="131">
        <f t="shared" si="22"/>
        <v>0.21802445256163475</v>
      </c>
      <c r="AS68" s="348"/>
      <c r="AT68" s="348"/>
      <c r="AU68" s="159"/>
      <c r="AV68" s="348"/>
      <c r="AW68" s="348"/>
      <c r="AX68" s="348"/>
      <c r="AY68" s="348"/>
      <c r="AZ68" s="348"/>
      <c r="BA68" s="348"/>
      <c r="BB68" s="348"/>
      <c r="BC68" s="348"/>
    </row>
    <row r="69" spans="1:55" s="126" customFormat="1">
      <c r="A69" s="449" t="s">
        <v>764</v>
      </c>
      <c r="B69" s="131">
        <f t="shared" si="21"/>
        <v>0.43528728961114332</v>
      </c>
      <c r="C69" s="131">
        <f t="shared" si="21"/>
        <v>0.40149081094974937</v>
      </c>
      <c r="D69" s="131">
        <f t="shared" ref="D69:AR69" si="23">D58/D$62</f>
        <v>0.39637826961770628</v>
      </c>
      <c r="E69" s="131">
        <f t="shared" si="23"/>
        <v>0.39624320316361844</v>
      </c>
      <c r="F69" s="131">
        <f t="shared" si="23"/>
        <v>0.38212780596886553</v>
      </c>
      <c r="G69" s="131">
        <f t="shared" si="23"/>
        <v>0.3835342968937156</v>
      </c>
      <c r="H69" s="131">
        <f t="shared" si="23"/>
        <v>0.40682817845423447</v>
      </c>
      <c r="I69" s="131">
        <f t="shared" si="23"/>
        <v>0.37952333780082748</v>
      </c>
      <c r="J69" s="131">
        <f t="shared" si="23"/>
        <v>0.3724451578384162</v>
      </c>
      <c r="K69" s="131">
        <f t="shared" si="23"/>
        <v>0.39049586776859502</v>
      </c>
      <c r="L69" s="131">
        <f t="shared" si="23"/>
        <v>0.41077652982184354</v>
      </c>
      <c r="M69" s="131">
        <f t="shared" si="23"/>
        <v>0.38504508467121179</v>
      </c>
      <c r="N69" s="131">
        <f t="shared" si="23"/>
        <v>0.39959808989421075</v>
      </c>
      <c r="O69" s="131">
        <f t="shared" si="23"/>
        <v>0.3997962914225115</v>
      </c>
      <c r="P69" s="131">
        <f t="shared" si="23"/>
        <v>0.4071112793559124</v>
      </c>
      <c r="Q69" s="131">
        <f t="shared" si="23"/>
        <v>0.39639292724646452</v>
      </c>
      <c r="R69" s="131">
        <f t="shared" si="23"/>
        <v>0.40898456124485577</v>
      </c>
      <c r="S69" s="131">
        <f t="shared" si="23"/>
        <v>0.41476970002523866</v>
      </c>
      <c r="T69" s="131">
        <f t="shared" si="23"/>
        <v>0.46023470582222148</v>
      </c>
      <c r="U69" s="131">
        <f t="shared" si="23"/>
        <v>0.4843537590684821</v>
      </c>
      <c r="V69" s="131">
        <f t="shared" si="23"/>
        <v>0.49491675794158529</v>
      </c>
      <c r="W69" s="131">
        <f t="shared" si="23"/>
        <v>0.48042229295463085</v>
      </c>
      <c r="X69" s="131">
        <f t="shared" si="23"/>
        <v>0.46310951541272294</v>
      </c>
      <c r="Y69" s="131">
        <f t="shared" si="23"/>
        <v>0.44682830198643775</v>
      </c>
      <c r="Z69" s="131">
        <f t="shared" si="23"/>
        <v>0.4433753900739284</v>
      </c>
      <c r="AA69" s="131">
        <f t="shared" si="23"/>
        <v>0.43011465680685529</v>
      </c>
      <c r="AB69" s="131">
        <f t="shared" si="23"/>
        <v>0.39893349974982423</v>
      </c>
      <c r="AC69" s="131">
        <f t="shared" si="23"/>
        <v>0.39285080221392049</v>
      </c>
      <c r="AD69" s="131">
        <f t="shared" si="23"/>
        <v>0.35231187793877811</v>
      </c>
      <c r="AE69" s="131">
        <f t="shared" si="23"/>
        <v>0.35502119359546991</v>
      </c>
      <c r="AF69" s="131">
        <f t="shared" si="23"/>
        <v>0.33106687795336981</v>
      </c>
      <c r="AG69" s="131">
        <f t="shared" si="23"/>
        <v>0.34442999017223208</v>
      </c>
      <c r="AH69" s="131">
        <f t="shared" si="23"/>
        <v>0.35451813185414449</v>
      </c>
      <c r="AI69" s="131">
        <f t="shared" si="23"/>
        <v>0.33139522430903834</v>
      </c>
      <c r="AJ69" s="131">
        <f t="shared" si="23"/>
        <v>0.34304770256943917</v>
      </c>
      <c r="AK69" s="131">
        <f t="shared" si="23"/>
        <v>0.35394866600812136</v>
      </c>
      <c r="AL69" s="131">
        <f t="shared" si="23"/>
        <v>0.35961526015753364</v>
      </c>
      <c r="AM69" s="131">
        <f t="shared" si="23"/>
        <v>0.36392108196576517</v>
      </c>
      <c r="AN69" s="131">
        <f t="shared" si="23"/>
        <v>0.35518259868499041</v>
      </c>
      <c r="AO69" s="131">
        <f t="shared" si="23"/>
        <v>0.3493246086375249</v>
      </c>
      <c r="AP69" s="131">
        <f t="shared" si="23"/>
        <v>0.35755011279311738</v>
      </c>
      <c r="AQ69" s="131">
        <f t="shared" si="23"/>
        <v>0.35685001483403028</v>
      </c>
      <c r="AR69" s="131">
        <f t="shared" si="23"/>
        <v>0.39370423438263979</v>
      </c>
      <c r="AS69" s="348"/>
      <c r="AT69" s="348"/>
      <c r="AU69" s="159"/>
      <c r="AV69" s="348"/>
      <c r="AW69" s="348"/>
      <c r="AX69" s="348"/>
      <c r="AY69" s="348"/>
      <c r="AZ69" s="348"/>
      <c r="BA69" s="348"/>
      <c r="BB69" s="348"/>
      <c r="BC69" s="348"/>
    </row>
    <row r="70" spans="1:55" s="126" customFormat="1">
      <c r="A70" s="449" t="s">
        <v>763</v>
      </c>
      <c r="B70" s="131">
        <f t="shared" si="21"/>
        <v>6.1230412071967499E-2</v>
      </c>
      <c r="C70" s="131">
        <f t="shared" si="21"/>
        <v>7.0685001927772786E-2</v>
      </c>
      <c r="D70" s="131">
        <f t="shared" ref="D70:AR70" si="24">D59/D$62</f>
        <v>6.2486027274759673E-2</v>
      </c>
      <c r="E70" s="131">
        <f t="shared" si="24"/>
        <v>6.6633712308452803E-2</v>
      </c>
      <c r="F70" s="131">
        <f t="shared" si="24"/>
        <v>6.8547346693042063E-2</v>
      </c>
      <c r="G70" s="131">
        <f t="shared" si="24"/>
        <v>8.0491894913359424E-2</v>
      </c>
      <c r="H70" s="131">
        <f t="shared" si="24"/>
        <v>7.8614815331983529E-2</v>
      </c>
      <c r="I70" s="131">
        <f t="shared" si="24"/>
        <v>7.0858341588485543E-2</v>
      </c>
      <c r="J70" s="131">
        <f t="shared" si="24"/>
        <v>7.779561262707331E-2</v>
      </c>
      <c r="K70" s="131">
        <f t="shared" si="24"/>
        <v>7.1384297520661166E-2</v>
      </c>
      <c r="L70" s="131">
        <f t="shared" si="24"/>
        <v>8.0315646785437622E-2</v>
      </c>
      <c r="M70" s="131">
        <f t="shared" si="24"/>
        <v>8.6870464042225662E-2</v>
      </c>
      <c r="N70" s="131">
        <f t="shared" si="24"/>
        <v>6.5682306366989199E-2</v>
      </c>
      <c r="O70" s="131">
        <f t="shared" si="24"/>
        <v>7.5907708136975519E-2</v>
      </c>
      <c r="P70" s="131">
        <f t="shared" si="24"/>
        <v>8.0111531546832468E-2</v>
      </c>
      <c r="Q70" s="131">
        <f t="shared" si="24"/>
        <v>8.7946036474597172E-2</v>
      </c>
      <c r="R70" s="131">
        <f t="shared" si="24"/>
        <v>9.4657678970610601E-2</v>
      </c>
      <c r="S70" s="131">
        <f t="shared" si="24"/>
        <v>9.6258255720465494E-2</v>
      </c>
      <c r="T70" s="131">
        <f t="shared" si="24"/>
        <v>0.10063186808198957</v>
      </c>
      <c r="U70" s="131">
        <f t="shared" si="24"/>
        <v>0.11129045523678203</v>
      </c>
      <c r="V70" s="131">
        <f t="shared" si="24"/>
        <v>0.10241108449529572</v>
      </c>
      <c r="W70" s="131">
        <f t="shared" si="24"/>
        <v>8.4769824372875446E-2</v>
      </c>
      <c r="X70" s="131">
        <f t="shared" si="24"/>
        <v>8.5916383337644925E-2</v>
      </c>
      <c r="Y70" s="131">
        <f t="shared" si="24"/>
        <v>9.811613067434366E-2</v>
      </c>
      <c r="Z70" s="131">
        <f t="shared" si="24"/>
        <v>0.10387734083658461</v>
      </c>
      <c r="AA70" s="131">
        <f t="shared" si="24"/>
        <v>0.12069290537940906</v>
      </c>
      <c r="AB70" s="131">
        <f t="shared" si="24"/>
        <v>0.12597274048368307</v>
      </c>
      <c r="AC70" s="131">
        <f t="shared" si="24"/>
        <v>0.1632136419248629</v>
      </c>
      <c r="AD70" s="131">
        <f t="shared" si="24"/>
        <v>0.20330002710047054</v>
      </c>
      <c r="AE70" s="131">
        <f t="shared" si="24"/>
        <v>0.14762825207749378</v>
      </c>
      <c r="AF70" s="131">
        <f t="shared" si="24"/>
        <v>0.15936547017455502</v>
      </c>
      <c r="AG70" s="131">
        <f t="shared" si="24"/>
        <v>0.18179231194095011</v>
      </c>
      <c r="AH70" s="131">
        <f t="shared" si="24"/>
        <v>0.19208436401843001</v>
      </c>
      <c r="AI70" s="131">
        <f t="shared" si="24"/>
        <v>0.15981922762846359</v>
      </c>
      <c r="AJ70" s="131">
        <f t="shared" si="24"/>
        <v>0.14616960363088241</v>
      </c>
      <c r="AK70" s="131">
        <f t="shared" si="24"/>
        <v>0.1506899703933027</v>
      </c>
      <c r="AL70" s="131">
        <f t="shared" si="24"/>
        <v>0.14725676744073246</v>
      </c>
      <c r="AM70" s="131">
        <f t="shared" si="24"/>
        <v>0.13337321562441384</v>
      </c>
      <c r="AN70" s="131">
        <f t="shared" si="24"/>
        <v>0.15530018890295513</v>
      </c>
      <c r="AO70" s="131">
        <f t="shared" si="24"/>
        <v>0.20511222995758327</v>
      </c>
      <c r="AP70" s="131">
        <f t="shared" si="24"/>
        <v>0.18289914625644108</v>
      </c>
      <c r="AQ70" s="131">
        <f t="shared" si="24"/>
        <v>0.1838198777446107</v>
      </c>
      <c r="AR70" s="131">
        <f t="shared" si="24"/>
        <v>0.20082652781305341</v>
      </c>
      <c r="AS70" s="348"/>
      <c r="AT70" s="348"/>
      <c r="AU70" s="159"/>
      <c r="AV70" s="348"/>
      <c r="AW70" s="348"/>
      <c r="AX70" s="348"/>
      <c r="AY70" s="348"/>
      <c r="AZ70" s="348"/>
      <c r="BA70" s="348"/>
      <c r="BB70" s="348"/>
      <c r="BC70" s="348"/>
    </row>
    <row r="71" spans="1:55" s="126" customFormat="1">
      <c r="A71" s="449" t="s">
        <v>2697</v>
      </c>
      <c r="B71" s="131">
        <f t="shared" si="21"/>
        <v>0</v>
      </c>
      <c r="C71" s="131">
        <f t="shared" si="21"/>
        <v>0</v>
      </c>
      <c r="D71" s="131">
        <f t="shared" ref="D71:AR71" si="25">D60/D$62</f>
        <v>0</v>
      </c>
      <c r="E71" s="131">
        <f t="shared" si="25"/>
        <v>0</v>
      </c>
      <c r="F71" s="131">
        <f t="shared" si="25"/>
        <v>0</v>
      </c>
      <c r="G71" s="131">
        <f t="shared" si="25"/>
        <v>0</v>
      </c>
      <c r="H71" s="131">
        <f t="shared" si="25"/>
        <v>0</v>
      </c>
      <c r="I71" s="131">
        <f t="shared" si="25"/>
        <v>0</v>
      </c>
      <c r="J71" s="131">
        <f t="shared" si="25"/>
        <v>0</v>
      </c>
      <c r="K71" s="131">
        <f t="shared" si="25"/>
        <v>0</v>
      </c>
      <c r="L71" s="131">
        <f t="shared" si="25"/>
        <v>0</v>
      </c>
      <c r="M71" s="131">
        <f t="shared" si="25"/>
        <v>0</v>
      </c>
      <c r="N71" s="131">
        <f t="shared" si="25"/>
        <v>0</v>
      </c>
      <c r="O71" s="131">
        <f t="shared" si="25"/>
        <v>0</v>
      </c>
      <c r="P71" s="131">
        <f t="shared" si="25"/>
        <v>0</v>
      </c>
      <c r="Q71" s="131">
        <f t="shared" si="25"/>
        <v>0</v>
      </c>
      <c r="R71" s="131">
        <f t="shared" si="25"/>
        <v>0</v>
      </c>
      <c r="S71" s="131">
        <f t="shared" si="25"/>
        <v>0</v>
      </c>
      <c r="T71" s="131">
        <f t="shared" si="25"/>
        <v>0</v>
      </c>
      <c r="U71" s="131">
        <f t="shared" si="25"/>
        <v>0</v>
      </c>
      <c r="V71" s="131">
        <f t="shared" si="25"/>
        <v>0</v>
      </c>
      <c r="W71" s="131">
        <f t="shared" si="25"/>
        <v>0</v>
      </c>
      <c r="X71" s="131">
        <f t="shared" si="25"/>
        <v>0</v>
      </c>
      <c r="Y71" s="131">
        <f t="shared" si="25"/>
        <v>0</v>
      </c>
      <c r="Z71" s="131">
        <f t="shared" si="25"/>
        <v>0</v>
      </c>
      <c r="AA71" s="131">
        <f t="shared" si="25"/>
        <v>0</v>
      </c>
      <c r="AB71" s="131">
        <f t="shared" si="25"/>
        <v>0</v>
      </c>
      <c r="AC71" s="131">
        <f t="shared" si="25"/>
        <v>0</v>
      </c>
      <c r="AD71" s="131">
        <f t="shared" si="25"/>
        <v>0</v>
      </c>
      <c r="AE71" s="131">
        <f t="shared" si="25"/>
        <v>0</v>
      </c>
      <c r="AF71" s="131">
        <f t="shared" si="25"/>
        <v>0</v>
      </c>
      <c r="AG71" s="131">
        <f t="shared" si="25"/>
        <v>0</v>
      </c>
      <c r="AH71" s="131">
        <f t="shared" si="25"/>
        <v>0</v>
      </c>
      <c r="AI71" s="131">
        <f t="shared" si="25"/>
        <v>0</v>
      </c>
      <c r="AJ71" s="131">
        <f t="shared" si="25"/>
        <v>0</v>
      </c>
      <c r="AK71" s="131">
        <f t="shared" si="25"/>
        <v>0</v>
      </c>
      <c r="AL71" s="131">
        <f t="shared" si="25"/>
        <v>0</v>
      </c>
      <c r="AM71" s="131">
        <f t="shared" si="25"/>
        <v>0</v>
      </c>
      <c r="AN71" s="131">
        <f t="shared" si="25"/>
        <v>2.3757571889911353E-5</v>
      </c>
      <c r="AO71" s="131">
        <f t="shared" si="25"/>
        <v>1.1730566969560313E-5</v>
      </c>
      <c r="AP71" s="131">
        <f t="shared" si="25"/>
        <v>1.1230190700464049E-3</v>
      </c>
      <c r="AQ71" s="131">
        <f t="shared" si="25"/>
        <v>1.0002830360800903E-3</v>
      </c>
      <c r="AR71" s="131">
        <f t="shared" si="25"/>
        <v>8.3721411216349005E-4</v>
      </c>
      <c r="AS71" s="348"/>
      <c r="AT71" s="348"/>
      <c r="AU71" s="159"/>
      <c r="AV71" s="348"/>
      <c r="AW71" s="348"/>
      <c r="AX71" s="348"/>
      <c r="AY71" s="348"/>
      <c r="AZ71" s="348"/>
      <c r="BA71" s="348"/>
      <c r="BB71" s="348"/>
      <c r="BC71" s="348"/>
    </row>
    <row r="72" spans="1:55" s="126" customFormat="1">
      <c r="A72" s="467" t="s">
        <v>762</v>
      </c>
      <c r="B72" s="131">
        <f>B61/B$62</f>
        <v>0</v>
      </c>
      <c r="C72" s="131">
        <f t="shared" si="21"/>
        <v>0</v>
      </c>
      <c r="D72" s="131">
        <f t="shared" ref="D72:AR72" si="26">D61/D$62</f>
        <v>0</v>
      </c>
      <c r="E72" s="131">
        <f t="shared" si="26"/>
        <v>0</v>
      </c>
      <c r="F72" s="131">
        <f t="shared" si="26"/>
        <v>0</v>
      </c>
      <c r="G72" s="131">
        <f t="shared" si="26"/>
        <v>0</v>
      </c>
      <c r="H72" s="131">
        <f t="shared" si="26"/>
        <v>0</v>
      </c>
      <c r="I72" s="131">
        <f t="shared" si="26"/>
        <v>0</v>
      </c>
      <c r="J72" s="131">
        <f t="shared" si="26"/>
        <v>0</v>
      </c>
      <c r="K72" s="131">
        <f t="shared" si="26"/>
        <v>0</v>
      </c>
      <c r="L72" s="131">
        <f t="shared" si="26"/>
        <v>0</v>
      </c>
      <c r="M72" s="131">
        <f t="shared" si="26"/>
        <v>0</v>
      </c>
      <c r="N72" s="131">
        <f t="shared" si="26"/>
        <v>0</v>
      </c>
      <c r="O72" s="131">
        <f t="shared" si="26"/>
        <v>0</v>
      </c>
      <c r="P72" s="131">
        <f t="shared" si="26"/>
        <v>0</v>
      </c>
      <c r="Q72" s="131">
        <f t="shared" si="26"/>
        <v>0</v>
      </c>
      <c r="R72" s="131">
        <f t="shared" si="26"/>
        <v>0</v>
      </c>
      <c r="S72" s="131">
        <f t="shared" si="26"/>
        <v>0</v>
      </c>
      <c r="T72" s="131">
        <f t="shared" si="26"/>
        <v>0</v>
      </c>
      <c r="U72" s="131">
        <f t="shared" si="26"/>
        <v>0</v>
      </c>
      <c r="V72" s="131">
        <f t="shared" si="26"/>
        <v>3.1907460979644931E-4</v>
      </c>
      <c r="W72" s="131">
        <f t="shared" si="26"/>
        <v>5.5439971269724011E-4</v>
      </c>
      <c r="X72" s="131">
        <f t="shared" si="26"/>
        <v>4.0815503654779859E-4</v>
      </c>
      <c r="Y72" s="131">
        <f t="shared" si="26"/>
        <v>5.0336334783051282E-4</v>
      </c>
      <c r="Z72" s="131">
        <f t="shared" si="26"/>
        <v>3.460847602863247E-4</v>
      </c>
      <c r="AA72" s="131">
        <f t="shared" si="26"/>
        <v>5.3807736941396634E-5</v>
      </c>
      <c r="AB72" s="131">
        <f t="shared" si="26"/>
        <v>0</v>
      </c>
      <c r="AC72" s="131">
        <f t="shared" si="26"/>
        <v>0</v>
      </c>
      <c r="AD72" s="131">
        <f t="shared" si="26"/>
        <v>0</v>
      </c>
      <c r="AE72" s="131">
        <f t="shared" si="26"/>
        <v>0</v>
      </c>
      <c r="AF72" s="131">
        <f t="shared" si="26"/>
        <v>6.3852876305407779E-5</v>
      </c>
      <c r="AG72" s="131">
        <f t="shared" si="26"/>
        <v>3.2592312229398092E-4</v>
      </c>
      <c r="AH72" s="131">
        <f t="shared" si="26"/>
        <v>5.1166689135473829E-5</v>
      </c>
      <c r="AI72" s="131">
        <f t="shared" si="26"/>
        <v>1.8614263226638896E-4</v>
      </c>
      <c r="AJ72" s="131">
        <f t="shared" si="26"/>
        <v>4.2614111351215421E-4</v>
      </c>
      <c r="AK72" s="131">
        <f t="shared" si="26"/>
        <v>1.0101198897111778E-4</v>
      </c>
      <c r="AL72" s="131">
        <f t="shared" si="26"/>
        <v>1.0765546497719459E-4</v>
      </c>
      <c r="AM72" s="131">
        <f t="shared" si="26"/>
        <v>1.5638886098022104E-4</v>
      </c>
      <c r="AN72" s="131">
        <f t="shared" si="26"/>
        <v>2.1024399902576417E-5</v>
      </c>
      <c r="AO72" s="131">
        <f t="shared" si="26"/>
        <v>6.7929758226228844E-4</v>
      </c>
      <c r="AP72" s="131">
        <f t="shared" si="26"/>
        <v>1.26808449978863E-3</v>
      </c>
      <c r="AQ72" s="131">
        <f t="shared" si="26"/>
        <v>1.282534811133955E-3</v>
      </c>
      <c r="AR72" s="131">
        <f t="shared" si="26"/>
        <v>1.0496990538305839E-3</v>
      </c>
      <c r="AS72" s="348"/>
      <c r="AT72" s="348"/>
      <c r="AU72" s="159"/>
      <c r="AV72" s="348"/>
      <c r="AW72" s="348"/>
      <c r="AX72" s="348"/>
      <c r="AY72" s="348"/>
      <c r="AZ72" s="348"/>
      <c r="BA72" s="348"/>
      <c r="BB72" s="348"/>
      <c r="BC72" s="348"/>
    </row>
    <row r="73" spans="1:55" s="126" customFormat="1">
      <c r="A73" s="129" t="s">
        <v>761</v>
      </c>
      <c r="B73" s="140">
        <f>SUM(B67:B72)</f>
        <v>1</v>
      </c>
      <c r="C73" s="140">
        <f t="shared" ref="C73:AR73" si="27">SUM(C67:C72)</f>
        <v>1</v>
      </c>
      <c r="D73" s="140">
        <f t="shared" si="27"/>
        <v>1</v>
      </c>
      <c r="E73" s="140">
        <f t="shared" si="27"/>
        <v>1</v>
      </c>
      <c r="F73" s="140">
        <f t="shared" si="27"/>
        <v>1</v>
      </c>
      <c r="G73" s="140">
        <f t="shared" si="27"/>
        <v>1.0000000000000002</v>
      </c>
      <c r="H73" s="140">
        <f t="shared" si="27"/>
        <v>1</v>
      </c>
      <c r="I73" s="140">
        <f t="shared" si="27"/>
        <v>1</v>
      </c>
      <c r="J73" s="140">
        <f t="shared" si="27"/>
        <v>1</v>
      </c>
      <c r="K73" s="140">
        <f t="shared" si="27"/>
        <v>1</v>
      </c>
      <c r="L73" s="140">
        <f t="shared" si="27"/>
        <v>0.99999999999999978</v>
      </c>
      <c r="M73" s="140">
        <f t="shared" si="27"/>
        <v>1</v>
      </c>
      <c r="N73" s="140">
        <f t="shared" si="27"/>
        <v>1</v>
      </c>
      <c r="O73" s="140">
        <f t="shared" si="27"/>
        <v>1</v>
      </c>
      <c r="P73" s="140">
        <f t="shared" si="27"/>
        <v>1</v>
      </c>
      <c r="Q73" s="140">
        <f t="shared" si="27"/>
        <v>1</v>
      </c>
      <c r="R73" s="140">
        <f t="shared" si="27"/>
        <v>1</v>
      </c>
      <c r="S73" s="140">
        <f t="shared" si="27"/>
        <v>0.99999999999999989</v>
      </c>
      <c r="T73" s="140">
        <f t="shared" si="27"/>
        <v>1</v>
      </c>
      <c r="U73" s="140">
        <f t="shared" si="27"/>
        <v>1</v>
      </c>
      <c r="V73" s="140">
        <f t="shared" si="27"/>
        <v>1</v>
      </c>
      <c r="W73" s="140">
        <f t="shared" si="27"/>
        <v>0.99999999999999989</v>
      </c>
      <c r="X73" s="140">
        <f t="shared" si="27"/>
        <v>1.0000000000000002</v>
      </c>
      <c r="Y73" s="140">
        <f t="shared" si="27"/>
        <v>1</v>
      </c>
      <c r="Z73" s="140">
        <f t="shared" si="27"/>
        <v>0.99999999999999989</v>
      </c>
      <c r="AA73" s="140">
        <f t="shared" si="27"/>
        <v>1</v>
      </c>
      <c r="AB73" s="140">
        <f t="shared" si="27"/>
        <v>1</v>
      </c>
      <c r="AC73" s="140">
        <f t="shared" si="27"/>
        <v>1</v>
      </c>
      <c r="AD73" s="140">
        <f t="shared" si="27"/>
        <v>1</v>
      </c>
      <c r="AE73" s="140">
        <f t="shared" si="27"/>
        <v>1</v>
      </c>
      <c r="AF73" s="140">
        <f t="shared" si="27"/>
        <v>0.99999999999999989</v>
      </c>
      <c r="AG73" s="140">
        <f t="shared" si="27"/>
        <v>1.0000000000000002</v>
      </c>
      <c r="AH73" s="140">
        <f t="shared" si="27"/>
        <v>0.99999999999999989</v>
      </c>
      <c r="AI73" s="140">
        <f t="shared" si="27"/>
        <v>0.99999999999999978</v>
      </c>
      <c r="AJ73" s="140">
        <f t="shared" si="27"/>
        <v>1.0000000000000002</v>
      </c>
      <c r="AK73" s="140">
        <f t="shared" si="27"/>
        <v>0.99999999999999989</v>
      </c>
      <c r="AL73" s="140">
        <f t="shared" si="27"/>
        <v>0.99999999999999989</v>
      </c>
      <c r="AM73" s="140">
        <f t="shared" si="27"/>
        <v>1</v>
      </c>
      <c r="AN73" s="140">
        <f t="shared" si="27"/>
        <v>1</v>
      </c>
      <c r="AO73" s="140">
        <f t="shared" si="27"/>
        <v>0.99999999999999978</v>
      </c>
      <c r="AP73" s="140">
        <f t="shared" si="27"/>
        <v>0.99999999999999989</v>
      </c>
      <c r="AQ73" s="140">
        <f t="shared" si="27"/>
        <v>1</v>
      </c>
      <c r="AR73" s="140">
        <f t="shared" si="27"/>
        <v>1.0000000000000002</v>
      </c>
      <c r="AS73" s="348"/>
      <c r="AT73" s="348"/>
      <c r="AU73" s="159"/>
      <c r="AV73" s="348"/>
      <c r="AW73" s="348"/>
      <c r="AX73" s="348"/>
      <c r="AY73" s="348"/>
      <c r="AZ73" s="348"/>
      <c r="BA73" s="348"/>
      <c r="BB73" s="348"/>
      <c r="BC73" s="348"/>
    </row>
    <row r="74" spans="1:55" s="126" customFormat="1">
      <c r="A74" s="348"/>
      <c r="B74" s="353"/>
      <c r="C74" s="353"/>
      <c r="D74" s="353"/>
      <c r="E74" s="353"/>
      <c r="F74" s="353"/>
      <c r="G74" s="353"/>
      <c r="H74" s="353"/>
      <c r="I74" s="353"/>
      <c r="J74" s="353"/>
      <c r="K74" s="353"/>
      <c r="L74" s="353"/>
      <c r="M74" s="353"/>
      <c r="N74" s="353"/>
      <c r="O74" s="353"/>
      <c r="P74" s="353"/>
      <c r="Q74" s="353"/>
      <c r="R74" s="353"/>
      <c r="S74" s="353"/>
      <c r="T74" s="353"/>
      <c r="U74" s="353"/>
      <c r="V74" s="353"/>
      <c r="W74" s="353"/>
      <c r="X74" s="353"/>
      <c r="Y74" s="353"/>
      <c r="Z74" s="353"/>
      <c r="AA74" s="353"/>
      <c r="AB74" s="353"/>
      <c r="AC74" s="353"/>
      <c r="AD74" s="353"/>
      <c r="AE74" s="353"/>
      <c r="AF74" s="353"/>
      <c r="AG74" s="353"/>
      <c r="AH74" s="353"/>
      <c r="AI74" s="353"/>
      <c r="AJ74" s="353"/>
      <c r="AK74" s="353"/>
      <c r="AL74" s="353"/>
      <c r="AM74" s="353"/>
      <c r="AN74" s="353"/>
      <c r="AO74" s="353"/>
      <c r="AP74" s="353"/>
      <c r="AQ74" s="353"/>
      <c r="AR74" s="353"/>
      <c r="AS74" s="348"/>
      <c r="AT74" s="348"/>
      <c r="AU74" s="159"/>
      <c r="AV74" s="348"/>
      <c r="AW74" s="348"/>
      <c r="AX74" s="348"/>
      <c r="AY74" s="348"/>
      <c r="AZ74" s="348"/>
      <c r="BA74" s="348"/>
      <c r="BB74" s="348"/>
      <c r="BC74" s="348"/>
    </row>
    <row r="75" spans="1:55" s="126" customFormat="1">
      <c r="A75" s="348"/>
      <c r="B75" s="353"/>
      <c r="C75" s="353"/>
      <c r="D75" s="353"/>
      <c r="E75" s="353"/>
      <c r="F75" s="353"/>
      <c r="G75" s="353"/>
      <c r="H75" s="353"/>
      <c r="I75" s="353"/>
      <c r="J75" s="353"/>
      <c r="K75" s="353"/>
      <c r="L75" s="353"/>
      <c r="M75" s="353"/>
      <c r="N75" s="353"/>
      <c r="O75" s="353"/>
      <c r="P75" s="353"/>
      <c r="Q75" s="353"/>
      <c r="R75" s="353"/>
      <c r="S75" s="353"/>
      <c r="T75" s="353"/>
      <c r="U75" s="353"/>
      <c r="V75" s="353"/>
      <c r="W75" s="353"/>
      <c r="X75" s="353"/>
      <c r="Y75" s="353"/>
      <c r="Z75" s="353"/>
      <c r="AA75" s="353"/>
      <c r="AB75" s="353"/>
      <c r="AC75" s="353"/>
      <c r="AD75" s="353"/>
      <c r="AE75" s="353"/>
      <c r="AF75" s="353"/>
      <c r="AG75" s="353"/>
      <c r="AH75" s="353"/>
      <c r="AI75" s="353"/>
      <c r="AJ75" s="353"/>
      <c r="AK75" s="353"/>
      <c r="AL75" s="353"/>
      <c r="AM75" s="353"/>
      <c r="AN75" s="353"/>
      <c r="AO75" s="353"/>
      <c r="AP75" s="353"/>
      <c r="AQ75" s="353"/>
      <c r="AR75" s="353"/>
      <c r="AS75" s="348"/>
      <c r="AT75" s="348"/>
      <c r="AU75" s="159"/>
      <c r="AV75" s="348"/>
      <c r="AW75" s="348"/>
      <c r="AX75" s="348"/>
      <c r="AY75" s="348"/>
      <c r="AZ75" s="348"/>
      <c r="BA75" s="348"/>
      <c r="BB75" s="348"/>
      <c r="BC75" s="348"/>
    </row>
    <row r="76" spans="1:55" ht="25.5">
      <c r="A76" s="464" t="s">
        <v>3659</v>
      </c>
      <c r="B76" s="388"/>
      <c r="C76" s="388"/>
      <c r="D76" s="388"/>
      <c r="E76" s="388"/>
      <c r="F76" s="388"/>
      <c r="G76" s="388"/>
      <c r="H76" s="388"/>
      <c r="I76" s="388"/>
      <c r="J76" s="388"/>
      <c r="K76" s="388"/>
      <c r="L76" s="388"/>
      <c r="M76" s="388"/>
      <c r="N76" s="388"/>
      <c r="O76" s="388"/>
      <c r="P76" s="388"/>
      <c r="Q76" s="388"/>
      <c r="R76" s="388"/>
      <c r="S76" s="388"/>
      <c r="T76" s="388"/>
      <c r="U76" s="388"/>
      <c r="V76" s="388"/>
      <c r="W76" s="388"/>
      <c r="X76" s="388"/>
      <c r="Y76" s="388"/>
      <c r="Z76" s="388"/>
      <c r="AA76" s="388"/>
      <c r="AB76" s="388"/>
      <c r="AC76" s="388"/>
      <c r="AD76" s="388"/>
      <c r="AE76" s="388"/>
      <c r="AF76" s="388"/>
      <c r="AG76" s="388"/>
      <c r="AH76" s="388"/>
      <c r="AI76" s="388"/>
      <c r="AJ76" s="388"/>
      <c r="AK76" s="388"/>
      <c r="AL76" s="388"/>
      <c r="AM76" s="388"/>
      <c r="AN76" s="388"/>
      <c r="AO76" s="388"/>
      <c r="AP76" s="388"/>
      <c r="AQ76" s="389"/>
      <c r="AR76" s="185"/>
      <c r="AS76" s="349"/>
      <c r="AT76" s="348"/>
      <c r="AU76" s="608" t="s">
        <v>28</v>
      </c>
      <c r="AV76" s="348"/>
      <c r="AW76" s="348"/>
      <c r="AX76" s="348"/>
      <c r="AY76" s="348"/>
      <c r="AZ76" s="348"/>
      <c r="BA76" s="348"/>
      <c r="BB76" s="348"/>
      <c r="BC76" s="348"/>
    </row>
    <row r="77" spans="1:55" s="229" customFormat="1" ht="12.75" customHeight="1">
      <c r="A77" s="468" t="s">
        <v>2184</v>
      </c>
      <c r="B77" s="320">
        <v>29007</v>
      </c>
      <c r="C77" s="320">
        <v>29373</v>
      </c>
      <c r="D77" s="320">
        <v>29738</v>
      </c>
      <c r="E77" s="320">
        <v>30103</v>
      </c>
      <c r="F77" s="320">
        <v>30468</v>
      </c>
      <c r="G77" s="320">
        <v>30834</v>
      </c>
      <c r="H77" s="320">
        <v>31199</v>
      </c>
      <c r="I77" s="320">
        <v>31564</v>
      </c>
      <c r="J77" s="320">
        <v>31929</v>
      </c>
      <c r="K77" s="320">
        <v>32295</v>
      </c>
      <c r="L77" s="320">
        <v>32660</v>
      </c>
      <c r="M77" s="320">
        <v>33025</v>
      </c>
      <c r="N77" s="320">
        <v>33390</v>
      </c>
      <c r="O77" s="320">
        <v>33756</v>
      </c>
      <c r="P77" s="320">
        <v>34121</v>
      </c>
      <c r="Q77" s="320">
        <v>34486</v>
      </c>
      <c r="R77" s="320">
        <v>34851</v>
      </c>
      <c r="S77" s="320">
        <v>35217</v>
      </c>
      <c r="T77" s="320">
        <v>35582</v>
      </c>
      <c r="U77" s="320">
        <v>35947</v>
      </c>
      <c r="V77" s="320">
        <v>36312</v>
      </c>
      <c r="W77" s="320">
        <v>36678</v>
      </c>
      <c r="X77" s="320">
        <v>37043</v>
      </c>
      <c r="Y77" s="320">
        <v>37408</v>
      </c>
      <c r="Z77" s="320">
        <v>37773</v>
      </c>
      <c r="AA77" s="320">
        <v>38139</v>
      </c>
      <c r="AB77" s="320">
        <v>38504</v>
      </c>
      <c r="AC77" s="320">
        <v>38869</v>
      </c>
      <c r="AD77" s="320">
        <v>39234</v>
      </c>
      <c r="AE77" s="320">
        <v>39600</v>
      </c>
      <c r="AF77" s="320">
        <v>39965</v>
      </c>
      <c r="AG77" s="320">
        <v>40330</v>
      </c>
      <c r="AH77" s="320">
        <v>40695</v>
      </c>
      <c r="AI77" s="320">
        <v>41061</v>
      </c>
      <c r="AJ77" s="320">
        <v>41426</v>
      </c>
      <c r="AK77" s="320">
        <v>41791</v>
      </c>
      <c r="AL77" s="320">
        <v>42156</v>
      </c>
      <c r="AM77" s="320">
        <v>42522</v>
      </c>
      <c r="AN77" s="320">
        <v>42887</v>
      </c>
      <c r="AO77" s="320">
        <v>43252</v>
      </c>
      <c r="AP77" s="320">
        <v>43617</v>
      </c>
      <c r="AQ77" s="323">
        <v>43983</v>
      </c>
      <c r="AR77" s="840">
        <v>44378</v>
      </c>
      <c r="AS77" s="354"/>
      <c r="AT77" s="348"/>
      <c r="AU77" s="640" t="s">
        <v>2167</v>
      </c>
      <c r="AV77" s="354"/>
      <c r="AW77" s="354"/>
      <c r="AX77" s="354"/>
      <c r="AY77" s="354"/>
      <c r="AZ77" s="354"/>
      <c r="BA77" s="354"/>
      <c r="BB77" s="354"/>
      <c r="BC77" s="354"/>
    </row>
    <row r="78" spans="1:55">
      <c r="A78" s="449" t="s">
        <v>2165</v>
      </c>
      <c r="B78" s="87">
        <v>20.7</v>
      </c>
      <c r="C78" s="87">
        <v>22.7</v>
      </c>
      <c r="D78" s="87">
        <v>24.9</v>
      </c>
      <c r="E78" s="87">
        <v>27.8</v>
      </c>
      <c r="F78" s="87">
        <v>30.6</v>
      </c>
      <c r="G78" s="87">
        <v>33</v>
      </c>
      <c r="H78" s="87">
        <v>34.6</v>
      </c>
      <c r="I78" s="87">
        <v>36.799999999999997</v>
      </c>
      <c r="J78" s="87">
        <v>39.4</v>
      </c>
      <c r="K78" s="87">
        <v>42.2</v>
      </c>
      <c r="L78" s="87">
        <v>46.1</v>
      </c>
      <c r="M78" s="87">
        <v>49</v>
      </c>
      <c r="N78" s="87">
        <v>50.4</v>
      </c>
      <c r="O78" s="87">
        <v>51.2</v>
      </c>
      <c r="P78" s="87">
        <v>51.7</v>
      </c>
      <c r="Q78" s="87">
        <v>52.2</v>
      </c>
      <c r="R78" s="87">
        <v>53.4</v>
      </c>
      <c r="S78" s="87">
        <v>54.8</v>
      </c>
      <c r="T78" s="87">
        <v>55.5</v>
      </c>
      <c r="U78" s="87">
        <v>56.2</v>
      </c>
      <c r="V78" s="87">
        <v>56.4</v>
      </c>
      <c r="W78" s="87">
        <v>57.8</v>
      </c>
      <c r="X78" s="87">
        <v>60.5</v>
      </c>
      <c r="Y78" s="87">
        <v>62.2</v>
      </c>
      <c r="Z78" s="87">
        <v>64.2</v>
      </c>
      <c r="AA78" s="87">
        <v>66.3</v>
      </c>
      <c r="AB78" s="87">
        <v>68.8</v>
      </c>
      <c r="AC78" s="87">
        <v>72.3</v>
      </c>
      <c r="AD78" s="87">
        <v>76</v>
      </c>
      <c r="AE78" s="87">
        <v>79.400000000000006</v>
      </c>
      <c r="AF78" s="87">
        <v>83.4</v>
      </c>
      <c r="AG78" s="87">
        <v>84.3</v>
      </c>
      <c r="AH78" s="87">
        <v>89.6</v>
      </c>
      <c r="AI78" s="87">
        <v>91.3</v>
      </c>
      <c r="AJ78" s="87">
        <v>91.2</v>
      </c>
      <c r="AK78" s="87">
        <v>92.5</v>
      </c>
      <c r="AL78" s="87">
        <v>92</v>
      </c>
      <c r="AM78" s="87">
        <v>91.5</v>
      </c>
      <c r="AN78" s="87">
        <v>94.9</v>
      </c>
      <c r="AO78" s="87">
        <v>96.7</v>
      </c>
      <c r="AP78" s="87">
        <v>100</v>
      </c>
      <c r="AQ78" s="324">
        <v>102</v>
      </c>
      <c r="AR78" s="324">
        <f>1.0025*AQ78</f>
        <v>102.255</v>
      </c>
      <c r="AS78" s="348"/>
      <c r="AT78" s="348"/>
      <c r="AU78" s="769" t="s">
        <v>3660</v>
      </c>
      <c r="AV78" s="348"/>
      <c r="AW78" s="348"/>
      <c r="AX78" s="348"/>
      <c r="AY78" s="348"/>
      <c r="AZ78" s="348"/>
      <c r="BA78" s="348"/>
      <c r="BB78" s="348"/>
      <c r="BC78" s="348"/>
    </row>
    <row r="79" spans="1:55" s="75" customFormat="1">
      <c r="A79" s="449" t="s">
        <v>3658</v>
      </c>
      <c r="B79" s="87">
        <f>B78/$AQ$78</f>
        <v>0.20294117647058824</v>
      </c>
      <c r="C79" s="87">
        <f t="shared" ref="C79:AQ79" si="28">C78/$AQ$78</f>
        <v>0.22254901960784312</v>
      </c>
      <c r="D79" s="87">
        <f t="shared" si="28"/>
        <v>0.24411764705882352</v>
      </c>
      <c r="E79" s="87">
        <f t="shared" si="28"/>
        <v>0.27254901960784317</v>
      </c>
      <c r="F79" s="87">
        <f t="shared" si="28"/>
        <v>0.3</v>
      </c>
      <c r="G79" s="87">
        <f t="shared" si="28"/>
        <v>0.3235294117647059</v>
      </c>
      <c r="H79" s="87">
        <f t="shared" si="28"/>
        <v>0.33921568627450982</v>
      </c>
      <c r="I79" s="87">
        <f t="shared" si="28"/>
        <v>0.36078431372549019</v>
      </c>
      <c r="J79" s="87">
        <f t="shared" si="28"/>
        <v>0.38627450980392153</v>
      </c>
      <c r="K79" s="87">
        <f t="shared" si="28"/>
        <v>0.41372549019607846</v>
      </c>
      <c r="L79" s="87">
        <f t="shared" si="28"/>
        <v>0.45196078431372549</v>
      </c>
      <c r="M79" s="87">
        <f t="shared" si="28"/>
        <v>0.48039215686274511</v>
      </c>
      <c r="N79" s="87">
        <f t="shared" si="28"/>
        <v>0.49411764705882349</v>
      </c>
      <c r="O79" s="87">
        <f t="shared" si="28"/>
        <v>0.50196078431372548</v>
      </c>
      <c r="P79" s="87">
        <f t="shared" si="28"/>
        <v>0.50686274509803919</v>
      </c>
      <c r="Q79" s="87">
        <f t="shared" si="28"/>
        <v>0.51176470588235301</v>
      </c>
      <c r="R79" s="87">
        <f t="shared" si="28"/>
        <v>0.52352941176470591</v>
      </c>
      <c r="S79" s="87">
        <f t="shared" si="28"/>
        <v>0.53725490196078429</v>
      </c>
      <c r="T79" s="87">
        <f t="shared" si="28"/>
        <v>0.54411764705882348</v>
      </c>
      <c r="U79" s="87">
        <f t="shared" si="28"/>
        <v>0.55098039215686279</v>
      </c>
      <c r="V79" s="87">
        <f t="shared" si="28"/>
        <v>0.55294117647058827</v>
      </c>
      <c r="W79" s="87">
        <f t="shared" si="28"/>
        <v>0.56666666666666665</v>
      </c>
      <c r="X79" s="87">
        <f t="shared" si="28"/>
        <v>0.59313725490196079</v>
      </c>
      <c r="Y79" s="87">
        <f t="shared" si="28"/>
        <v>0.6098039215686275</v>
      </c>
      <c r="Z79" s="87">
        <f t="shared" si="28"/>
        <v>0.62941176470588234</v>
      </c>
      <c r="AA79" s="87">
        <f t="shared" si="28"/>
        <v>0.65</v>
      </c>
      <c r="AB79" s="87">
        <f t="shared" si="28"/>
        <v>0.67450980392156856</v>
      </c>
      <c r="AC79" s="87">
        <f t="shared" si="28"/>
        <v>0.70882352941176463</v>
      </c>
      <c r="AD79" s="87">
        <f t="shared" si="28"/>
        <v>0.74509803921568629</v>
      </c>
      <c r="AE79" s="87">
        <f t="shared" si="28"/>
        <v>0.77843137254901962</v>
      </c>
      <c r="AF79" s="87">
        <f t="shared" si="28"/>
        <v>0.8176470588235295</v>
      </c>
      <c r="AG79" s="87">
        <f t="shared" si="28"/>
        <v>0.82647058823529407</v>
      </c>
      <c r="AH79" s="87">
        <f t="shared" si="28"/>
        <v>0.8784313725490196</v>
      </c>
      <c r="AI79" s="87">
        <f t="shared" si="28"/>
        <v>0.8950980392156862</v>
      </c>
      <c r="AJ79" s="87">
        <f t="shared" si="28"/>
        <v>0.89411764705882357</v>
      </c>
      <c r="AK79" s="87">
        <f t="shared" si="28"/>
        <v>0.90686274509803921</v>
      </c>
      <c r="AL79" s="87">
        <f t="shared" si="28"/>
        <v>0.90196078431372551</v>
      </c>
      <c r="AM79" s="87">
        <f t="shared" si="28"/>
        <v>0.8970588235294118</v>
      </c>
      <c r="AN79" s="87">
        <f t="shared" si="28"/>
        <v>0.93039215686274512</v>
      </c>
      <c r="AO79" s="87">
        <f t="shared" si="28"/>
        <v>0.94803921568627458</v>
      </c>
      <c r="AP79" s="87">
        <f t="shared" si="28"/>
        <v>0.98039215686274506</v>
      </c>
      <c r="AQ79" s="87">
        <f t="shared" si="28"/>
        <v>1</v>
      </c>
      <c r="AR79" s="770">
        <f>AR78/$AQ$78</f>
        <v>1.0024999999999999</v>
      </c>
      <c r="AS79" s="348"/>
      <c r="AT79" s="348"/>
      <c r="AU79" s="768" t="s">
        <v>3661</v>
      </c>
      <c r="AV79" s="348"/>
      <c r="AW79" s="348"/>
      <c r="AX79" s="348"/>
      <c r="AY79" s="348"/>
      <c r="AZ79" s="348"/>
      <c r="BA79" s="348"/>
      <c r="BB79" s="348"/>
      <c r="BC79" s="348"/>
    </row>
    <row r="80" spans="1:55" s="75" customFormat="1">
      <c r="A80" s="318"/>
      <c r="B80" s="87"/>
      <c r="C80" s="87"/>
      <c r="D80" s="87"/>
      <c r="E80" s="87"/>
      <c r="F80" s="87"/>
      <c r="G80" s="87"/>
      <c r="H80" s="87"/>
      <c r="I80" s="87"/>
      <c r="J80" s="87"/>
      <c r="K80" s="87"/>
      <c r="L80" s="87"/>
      <c r="M80" s="87"/>
      <c r="N80" s="87"/>
      <c r="O80" s="87"/>
      <c r="P80" s="87"/>
      <c r="Q80" s="87"/>
      <c r="R80" s="87"/>
      <c r="S80" s="87"/>
      <c r="T80" s="87"/>
      <c r="U80" s="87"/>
      <c r="V80" s="87"/>
      <c r="W80" s="87"/>
      <c r="X80" s="87"/>
      <c r="Y80" s="87"/>
      <c r="Z80" s="87"/>
      <c r="AA80" s="87"/>
      <c r="AB80" s="87"/>
      <c r="AC80" s="87"/>
      <c r="AD80" s="87"/>
      <c r="AE80" s="87"/>
      <c r="AF80" s="87"/>
      <c r="AG80" s="87"/>
      <c r="AH80" s="87"/>
      <c r="AI80" s="87"/>
      <c r="AJ80" s="87"/>
      <c r="AK80" s="87"/>
      <c r="AL80" s="87"/>
      <c r="AM80" s="87"/>
      <c r="AN80" s="87"/>
      <c r="AO80" s="348"/>
      <c r="AQ80" s="185" t="s">
        <v>947</v>
      </c>
      <c r="AR80" s="185" t="s">
        <v>947</v>
      </c>
      <c r="AS80" s="348"/>
      <c r="AT80" s="348"/>
      <c r="AU80" s="641" t="s">
        <v>2121</v>
      </c>
      <c r="AV80" s="348"/>
      <c r="AW80" s="348"/>
      <c r="AX80" s="348"/>
      <c r="AY80" s="348"/>
      <c r="AZ80" s="348"/>
      <c r="BA80" s="348"/>
      <c r="BB80" s="348"/>
      <c r="BC80" s="348"/>
    </row>
    <row r="81" spans="1:93" s="109" customFormat="1">
      <c r="A81" s="303" t="s">
        <v>235</v>
      </c>
      <c r="B81" s="304" t="s">
        <v>64</v>
      </c>
      <c r="C81" s="304" t="s">
        <v>65</v>
      </c>
      <c r="D81" s="304" t="s">
        <v>66</v>
      </c>
      <c r="E81" s="304" t="s">
        <v>67</v>
      </c>
      <c r="F81" s="304" t="s">
        <v>68</v>
      </c>
      <c r="G81" s="304" t="s">
        <v>69</v>
      </c>
      <c r="H81" s="304" t="s">
        <v>70</v>
      </c>
      <c r="I81" s="304" t="s">
        <v>71</v>
      </c>
      <c r="J81" s="304" t="s">
        <v>72</v>
      </c>
      <c r="K81" s="304" t="s">
        <v>73</v>
      </c>
      <c r="L81" s="304" t="s">
        <v>1</v>
      </c>
      <c r="M81" s="304" t="s">
        <v>2</v>
      </c>
      <c r="N81" s="304" t="s">
        <v>3</v>
      </c>
      <c r="O81" s="304" t="s">
        <v>4</v>
      </c>
      <c r="P81" s="304" t="s">
        <v>5</v>
      </c>
      <c r="Q81" s="304" t="s">
        <v>6</v>
      </c>
      <c r="R81" s="304" t="s">
        <v>7</v>
      </c>
      <c r="S81" s="304" t="s">
        <v>8</v>
      </c>
      <c r="T81" s="304" t="s">
        <v>9</v>
      </c>
      <c r="U81" s="304" t="s">
        <v>10</v>
      </c>
      <c r="V81" s="304" t="s">
        <v>11</v>
      </c>
      <c r="W81" s="304" t="s">
        <v>12</v>
      </c>
      <c r="X81" s="304" t="s">
        <v>13</v>
      </c>
      <c r="Y81" s="304" t="s">
        <v>14</v>
      </c>
      <c r="Z81" s="304" t="s">
        <v>15</v>
      </c>
      <c r="AA81" s="304" t="s">
        <v>16</v>
      </c>
      <c r="AB81" s="304" t="s">
        <v>17</v>
      </c>
      <c r="AC81" s="304" t="s">
        <v>18</v>
      </c>
      <c r="AD81" s="304" t="s">
        <v>19</v>
      </c>
      <c r="AE81" s="304" t="s">
        <v>20</v>
      </c>
      <c r="AF81" s="304" t="s">
        <v>21</v>
      </c>
      <c r="AG81" s="304" t="s">
        <v>22</v>
      </c>
      <c r="AH81" s="304" t="s">
        <v>23</v>
      </c>
      <c r="AI81" s="304" t="s">
        <v>24</v>
      </c>
      <c r="AJ81" s="304" t="s">
        <v>25</v>
      </c>
      <c r="AK81" s="304" t="s">
        <v>26</v>
      </c>
      <c r="AL81" s="304" t="s">
        <v>27</v>
      </c>
      <c r="AM81" s="304" t="s">
        <v>62</v>
      </c>
      <c r="AN81" s="304" t="s">
        <v>63</v>
      </c>
      <c r="AO81" s="304" t="s">
        <v>879</v>
      </c>
      <c r="AP81" s="325" t="s">
        <v>1899</v>
      </c>
      <c r="AQ81" s="325" t="s">
        <v>1900</v>
      </c>
      <c r="AR81" s="841" t="s">
        <v>1901</v>
      </c>
      <c r="AS81" s="348"/>
      <c r="AT81" s="348"/>
      <c r="AU81" s="641" t="s">
        <v>2120</v>
      </c>
      <c r="AV81" s="348"/>
      <c r="AW81" s="348"/>
      <c r="AX81" s="348"/>
      <c r="AY81" s="348"/>
      <c r="AZ81" s="348"/>
      <c r="BA81" s="348"/>
      <c r="BB81" s="348"/>
      <c r="BC81" s="348"/>
    </row>
    <row r="82" spans="1:93" s="109" customFormat="1" ht="25.5">
      <c r="A82" s="155" t="s">
        <v>3012</v>
      </c>
      <c r="B82" s="155">
        <f t="shared" ref="B82:AR82" si="29">B62</f>
        <v>689.2</v>
      </c>
      <c r="C82" s="155">
        <f t="shared" si="29"/>
        <v>778.1</v>
      </c>
      <c r="D82" s="155">
        <f t="shared" si="29"/>
        <v>894.6</v>
      </c>
      <c r="E82" s="155">
        <f t="shared" si="29"/>
        <v>1011.4999999999999</v>
      </c>
      <c r="F82" s="155">
        <f t="shared" si="29"/>
        <v>1162.7</v>
      </c>
      <c r="G82" s="155">
        <f t="shared" si="29"/>
        <v>1252.3</v>
      </c>
      <c r="H82" s="155">
        <f t="shared" si="29"/>
        <v>1432.3</v>
      </c>
      <c r="I82" s="155">
        <f t="shared" si="29"/>
        <v>1716.1</v>
      </c>
      <c r="J82" s="155">
        <f t="shared" si="29"/>
        <v>1869</v>
      </c>
      <c r="K82" s="155">
        <f t="shared" si="29"/>
        <v>1936</v>
      </c>
      <c r="L82" s="155">
        <f t="shared" si="29"/>
        <v>2065.6000000000004</v>
      </c>
      <c r="M82" s="155">
        <f t="shared" si="29"/>
        <v>2273.5</v>
      </c>
      <c r="N82" s="155">
        <f t="shared" si="29"/>
        <v>2479.056295545</v>
      </c>
      <c r="O82" s="155">
        <f t="shared" si="29"/>
        <v>2798.2284792699998</v>
      </c>
      <c r="P82" s="155">
        <f t="shared" si="29"/>
        <v>3110.5127800399996</v>
      </c>
      <c r="Q82" s="155">
        <f t="shared" si="29"/>
        <v>3444.898635</v>
      </c>
      <c r="R82" s="155">
        <f t="shared" si="29"/>
        <v>3555.7014375399999</v>
      </c>
      <c r="S82" s="155">
        <f t="shared" si="29"/>
        <v>3830.0758131400007</v>
      </c>
      <c r="T82" s="155">
        <f t="shared" si="29"/>
        <v>3709.1232486699996</v>
      </c>
      <c r="U82" s="155">
        <f t="shared" si="29"/>
        <v>3681.1640952350003</v>
      </c>
      <c r="V82" s="155">
        <f t="shared" si="29"/>
        <v>3760.8758677649998</v>
      </c>
      <c r="W82" s="155">
        <f t="shared" si="29"/>
        <v>3968.2560246949997</v>
      </c>
      <c r="X82" s="155">
        <f t="shared" si="29"/>
        <v>4165.0839699999997</v>
      </c>
      <c r="Y82" s="155">
        <f t="shared" si="29"/>
        <v>4569.2639520000002</v>
      </c>
      <c r="Z82" s="155">
        <f t="shared" si="29"/>
        <v>4912.0914731800003</v>
      </c>
      <c r="AA82" s="155">
        <f t="shared" si="29"/>
        <v>5575.40638304</v>
      </c>
      <c r="AB82" s="155">
        <f t="shared" si="29"/>
        <v>5152.4893679999996</v>
      </c>
      <c r="AC82" s="155">
        <f t="shared" si="29"/>
        <v>6046.981143</v>
      </c>
      <c r="AD82" s="155">
        <f t="shared" si="29"/>
        <v>6563.1775559999996</v>
      </c>
      <c r="AE82" s="155">
        <f t="shared" si="29"/>
        <v>6658.6670109999995</v>
      </c>
      <c r="AF82" s="155">
        <f t="shared" si="29"/>
        <v>7438.9757750000008</v>
      </c>
      <c r="AG82" s="155">
        <f t="shared" si="29"/>
        <v>8314.844251999999</v>
      </c>
      <c r="AH82" s="155">
        <f t="shared" si="29"/>
        <v>8872.9602730000006</v>
      </c>
      <c r="AI82" s="155">
        <f t="shared" si="29"/>
        <v>10046.059719000001</v>
      </c>
      <c r="AJ82" s="155">
        <f t="shared" si="29"/>
        <v>9844.1569399999989</v>
      </c>
      <c r="AK82" s="155">
        <f t="shared" si="29"/>
        <v>9843.9800080000005</v>
      </c>
      <c r="AL82" s="155">
        <f t="shared" si="29"/>
        <v>9781.2033994100002</v>
      </c>
      <c r="AM82" s="155">
        <f t="shared" si="29"/>
        <v>9591.4759567799993</v>
      </c>
      <c r="AN82" s="155">
        <f t="shared" si="29"/>
        <v>9512.7566506900002</v>
      </c>
      <c r="AO82" s="155">
        <f t="shared" si="29"/>
        <v>10229.684576320002</v>
      </c>
      <c r="AP82" s="326">
        <f t="shared" si="29"/>
        <v>9950.4410014500027</v>
      </c>
      <c r="AQ82" s="155">
        <f t="shared" si="29"/>
        <v>10200.113000000001</v>
      </c>
      <c r="AR82" s="842">
        <f t="shared" si="29"/>
        <v>11944.375822999998</v>
      </c>
      <c r="AS82" s="348"/>
      <c r="AT82" s="348"/>
      <c r="AU82" s="771" t="s">
        <v>3662</v>
      </c>
      <c r="AV82" s="348"/>
      <c r="AW82" s="348"/>
      <c r="AX82" s="348"/>
      <c r="AY82" s="348"/>
      <c r="AZ82" s="348"/>
      <c r="BA82" s="348"/>
      <c r="BB82" s="348"/>
      <c r="BC82" s="348"/>
    </row>
    <row r="83" spans="1:93" s="126" customFormat="1" ht="19.5" customHeight="1">
      <c r="A83" s="129" t="s">
        <v>3676</v>
      </c>
      <c r="B83" s="136">
        <f>B82/B79</f>
        <v>3396.057971014493</v>
      </c>
      <c r="C83" s="136">
        <f>C82/C79</f>
        <v>3496.3083700440534</v>
      </c>
      <c r="D83" s="136">
        <f t="shared" ref="D83:AR83" si="30">D82/D79</f>
        <v>3664.6265060240967</v>
      </c>
      <c r="E83" s="136">
        <f t="shared" si="30"/>
        <v>3711.2589928057546</v>
      </c>
      <c r="F83" s="136">
        <f t="shared" si="30"/>
        <v>3875.666666666667</v>
      </c>
      <c r="G83" s="136">
        <f t="shared" si="30"/>
        <v>3870.7454545454543</v>
      </c>
      <c r="H83" s="136">
        <f t="shared" si="30"/>
        <v>4222.3872832369943</v>
      </c>
      <c r="I83" s="136">
        <f t="shared" si="30"/>
        <v>4756.58152173913</v>
      </c>
      <c r="J83" s="136">
        <f t="shared" si="30"/>
        <v>4838.5279187817268</v>
      </c>
      <c r="K83" s="136">
        <f t="shared" si="30"/>
        <v>4679.4312796208524</v>
      </c>
      <c r="L83" s="136">
        <f t="shared" si="30"/>
        <v>4570.3080260303695</v>
      </c>
      <c r="M83" s="136">
        <f t="shared" si="30"/>
        <v>4732.591836734694</v>
      </c>
      <c r="N83" s="136">
        <f t="shared" si="30"/>
        <v>5017.1377409839288</v>
      </c>
      <c r="O83" s="136">
        <f t="shared" si="30"/>
        <v>5574.5957985457026</v>
      </c>
      <c r="P83" s="136">
        <f t="shared" si="30"/>
        <v>6136.7950399241772</v>
      </c>
      <c r="Q83" s="136">
        <f t="shared" si="30"/>
        <v>6731.4111258620678</v>
      </c>
      <c r="R83" s="136">
        <f t="shared" si="30"/>
        <v>6791.789262716853</v>
      </c>
      <c r="S83" s="136">
        <f t="shared" si="30"/>
        <v>7128.9732288372279</v>
      </c>
      <c r="T83" s="136">
        <f t="shared" si="30"/>
        <v>6816.7670516097296</v>
      </c>
      <c r="U83" s="136">
        <f t="shared" si="30"/>
        <v>6681.1163294300713</v>
      </c>
      <c r="V83" s="136">
        <f t="shared" si="30"/>
        <v>6801.5840161707438</v>
      </c>
      <c r="W83" s="136">
        <f t="shared" si="30"/>
        <v>7002.804749461764</v>
      </c>
      <c r="X83" s="136">
        <f t="shared" si="30"/>
        <v>7022.1250403305776</v>
      </c>
      <c r="Y83" s="136">
        <f t="shared" si="30"/>
        <v>7493.0051945980704</v>
      </c>
      <c r="Z83" s="136">
        <f t="shared" si="30"/>
        <v>7804.2574807532719</v>
      </c>
      <c r="AA83" s="136">
        <f t="shared" si="30"/>
        <v>8577.5482816000003</v>
      </c>
      <c r="AB83" s="136">
        <f t="shared" si="30"/>
        <v>7638.8650513953489</v>
      </c>
      <c r="AC83" s="136">
        <f t="shared" si="30"/>
        <v>8531.0107411618264</v>
      </c>
      <c r="AD83" s="136">
        <f t="shared" si="30"/>
        <v>8808.4751409473683</v>
      </c>
      <c r="AE83" s="136">
        <f t="shared" si="30"/>
        <v>8553.9551022921914</v>
      </c>
      <c r="AF83" s="136">
        <f t="shared" si="30"/>
        <v>9098.027926258992</v>
      </c>
      <c r="AG83" s="136">
        <f t="shared" si="30"/>
        <v>10060.665642989323</v>
      </c>
      <c r="AH83" s="136">
        <f t="shared" si="30"/>
        <v>10100.914596495537</v>
      </c>
      <c r="AI83" s="136">
        <f t="shared" si="30"/>
        <v>11223.418306002191</v>
      </c>
      <c r="AJ83" s="136">
        <f t="shared" si="30"/>
        <v>11009.912367105262</v>
      </c>
      <c r="AK83" s="136">
        <f t="shared" si="30"/>
        <v>10854.983360172973</v>
      </c>
      <c r="AL83" s="136">
        <f t="shared" si="30"/>
        <v>10844.377681954566</v>
      </c>
      <c r="AM83" s="136">
        <f t="shared" si="30"/>
        <v>10692.137132148195</v>
      </c>
      <c r="AN83" s="136">
        <f t="shared" si="30"/>
        <v>10224.459203059852</v>
      </c>
      <c r="AO83" s="136">
        <f t="shared" si="30"/>
        <v>10790.360152891832</v>
      </c>
      <c r="AP83" s="136">
        <f t="shared" si="30"/>
        <v>10149.449821479004</v>
      </c>
      <c r="AQ83" s="136">
        <f t="shared" si="30"/>
        <v>10200.113000000001</v>
      </c>
      <c r="AR83" s="831">
        <f t="shared" si="30"/>
        <v>11914.589349625934</v>
      </c>
      <c r="AS83" s="348"/>
      <c r="AT83" s="348"/>
      <c r="AU83" s="769" t="s">
        <v>3663</v>
      </c>
      <c r="AV83" s="348"/>
      <c r="AW83" s="348"/>
      <c r="AX83" s="348"/>
      <c r="AY83" s="348"/>
      <c r="AZ83" s="348"/>
      <c r="BA83" s="348"/>
      <c r="BB83" s="348"/>
      <c r="BC83" s="348"/>
    </row>
    <row r="84" spans="1:93">
      <c r="A84" s="121"/>
      <c r="B84" s="356"/>
      <c r="C84" s="356"/>
      <c r="D84" s="356"/>
      <c r="E84" s="356"/>
      <c r="F84" s="356"/>
      <c r="G84" s="356"/>
      <c r="H84" s="356"/>
      <c r="I84" s="356"/>
      <c r="J84" s="356"/>
      <c r="K84" s="356"/>
      <c r="L84" s="356"/>
      <c r="M84" s="356"/>
      <c r="N84" s="356"/>
      <c r="O84" s="356"/>
      <c r="P84" s="356"/>
      <c r="Q84" s="356"/>
      <c r="R84" s="356"/>
      <c r="S84" s="356"/>
      <c r="T84" s="356"/>
      <c r="U84" s="356"/>
      <c r="V84" s="356"/>
      <c r="W84" s="356"/>
      <c r="X84" s="356"/>
      <c r="Y84" s="356"/>
      <c r="Z84" s="356"/>
      <c r="AA84" s="356"/>
      <c r="AB84" s="356"/>
      <c r="AC84" s="356"/>
      <c r="AD84" s="356"/>
      <c r="AE84" s="356"/>
      <c r="AF84" s="356"/>
      <c r="AG84" s="356"/>
      <c r="AH84" s="356"/>
      <c r="AI84" s="356"/>
      <c r="AJ84" s="356"/>
      <c r="AK84" s="356"/>
      <c r="AL84" s="356"/>
      <c r="AM84" s="356"/>
      <c r="AN84" s="349"/>
      <c r="AO84" s="349"/>
      <c r="AP84" s="349"/>
      <c r="AQ84" s="349"/>
      <c r="AR84" s="349"/>
      <c r="AS84" s="349"/>
      <c r="AT84" s="349"/>
      <c r="AU84" s="641" t="s">
        <v>2164</v>
      </c>
      <c r="AV84" s="348"/>
      <c r="AW84" s="348"/>
      <c r="AX84" s="348"/>
      <c r="AY84" s="348"/>
      <c r="AZ84" s="348"/>
      <c r="BA84" s="348"/>
      <c r="BB84" s="348"/>
      <c r="BC84" s="348"/>
    </row>
    <row r="85" spans="1:93" s="78" customFormat="1">
      <c r="A85" s="121"/>
      <c r="B85" s="356"/>
      <c r="C85" s="356"/>
      <c r="D85" s="356"/>
      <c r="E85" s="356"/>
      <c r="F85" s="356"/>
      <c r="G85" s="356"/>
      <c r="H85" s="356"/>
      <c r="I85" s="356"/>
      <c r="J85" s="356"/>
      <c r="K85" s="356"/>
      <c r="L85" s="356"/>
      <c r="M85" s="356"/>
      <c r="N85" s="356"/>
      <c r="O85" s="356"/>
      <c r="P85" s="356"/>
      <c r="Q85" s="356"/>
      <c r="R85" s="356"/>
      <c r="S85" s="356"/>
      <c r="T85" s="356"/>
      <c r="U85" s="356"/>
      <c r="V85" s="356"/>
      <c r="W85" s="356"/>
      <c r="X85" s="356"/>
      <c r="Y85" s="356"/>
      <c r="Z85" s="356"/>
      <c r="AA85" s="356"/>
      <c r="AB85" s="356"/>
      <c r="AC85" s="356"/>
      <c r="AD85" s="356"/>
      <c r="AE85" s="356"/>
      <c r="AF85" s="356"/>
      <c r="AG85" s="356"/>
      <c r="AH85" s="356"/>
      <c r="AI85" s="356"/>
      <c r="AJ85" s="356"/>
      <c r="AK85" s="356"/>
      <c r="AL85" s="356"/>
      <c r="AM85" s="356"/>
      <c r="AN85" s="349"/>
      <c r="AO85" s="349"/>
      <c r="AP85" s="349"/>
      <c r="AQ85" s="349"/>
      <c r="AR85" s="349"/>
      <c r="AS85" s="349"/>
      <c r="AT85" s="349"/>
      <c r="AU85" s="642" t="s">
        <v>2160</v>
      </c>
      <c r="AV85" s="349"/>
      <c r="AW85" s="349"/>
      <c r="AX85" s="349"/>
      <c r="AY85" s="349"/>
      <c r="AZ85" s="349"/>
      <c r="BA85" s="349"/>
      <c r="BB85" s="349"/>
      <c r="BC85" s="349"/>
    </row>
    <row r="86" spans="1:93" s="78" customFormat="1" ht="21.75" customHeight="1">
      <c r="A86" s="464" t="s">
        <v>3198</v>
      </c>
      <c r="B86" s="390"/>
      <c r="C86" s="390"/>
      <c r="D86" s="390"/>
      <c r="E86" s="390"/>
      <c r="F86" s="390"/>
      <c r="G86" s="390"/>
      <c r="H86" s="390"/>
      <c r="I86" s="390"/>
      <c r="J86" s="390"/>
      <c r="K86" s="390"/>
      <c r="L86" s="390"/>
      <c r="M86" s="390"/>
      <c r="N86" s="390"/>
      <c r="O86" s="390"/>
      <c r="P86" s="390"/>
      <c r="Q86" s="390"/>
      <c r="R86" s="390"/>
      <c r="S86" s="390"/>
      <c r="T86" s="390"/>
      <c r="U86" s="390"/>
      <c r="V86" s="390"/>
      <c r="W86" s="390"/>
      <c r="X86" s="390"/>
      <c r="Y86" s="390"/>
      <c r="Z86" s="390"/>
      <c r="AA86" s="390"/>
      <c r="AB86" s="390"/>
      <c r="AC86" s="390"/>
      <c r="AD86" s="390"/>
      <c r="AE86" s="390"/>
      <c r="AF86" s="390"/>
      <c r="AG86" s="390"/>
      <c r="AH86" s="390"/>
      <c r="AI86" s="390"/>
      <c r="AJ86" s="390"/>
      <c r="AK86" s="390"/>
      <c r="AL86" s="390"/>
      <c r="AM86" s="390"/>
      <c r="AN86" s="390"/>
      <c r="AO86" s="390"/>
      <c r="AP86" s="390"/>
      <c r="AQ86" s="390"/>
      <c r="AR86" s="390"/>
      <c r="AS86" s="391"/>
      <c r="AT86" s="348"/>
      <c r="AU86" s="608" t="s">
        <v>28</v>
      </c>
      <c r="AV86" s="349"/>
      <c r="AW86" s="349"/>
      <c r="AX86" s="349"/>
      <c r="AY86" s="349"/>
      <c r="AZ86" s="349"/>
      <c r="BA86" s="349"/>
      <c r="BB86" s="349"/>
      <c r="BC86" s="349"/>
    </row>
    <row r="87" spans="1:93" s="75" customFormat="1">
      <c r="A87" s="469"/>
      <c r="B87" s="88">
        <v>29007</v>
      </c>
      <c r="C87" s="88">
        <v>29373</v>
      </c>
      <c r="D87" s="88">
        <v>29738</v>
      </c>
      <c r="E87" s="88">
        <v>30103</v>
      </c>
      <c r="F87" s="88">
        <v>30468</v>
      </c>
      <c r="G87" s="88">
        <v>30834</v>
      </c>
      <c r="H87" s="88">
        <v>31199</v>
      </c>
      <c r="I87" s="88">
        <v>31564</v>
      </c>
      <c r="J87" s="88">
        <v>31929</v>
      </c>
      <c r="K87" s="88">
        <v>32295</v>
      </c>
      <c r="L87" s="88">
        <v>32660</v>
      </c>
      <c r="M87" s="88">
        <v>33025</v>
      </c>
      <c r="N87" s="88">
        <v>33390</v>
      </c>
      <c r="O87" s="88">
        <v>33756</v>
      </c>
      <c r="P87" s="88">
        <v>34121</v>
      </c>
      <c r="Q87" s="88">
        <v>34486</v>
      </c>
      <c r="R87" s="88">
        <v>34851</v>
      </c>
      <c r="S87" s="88">
        <v>35217</v>
      </c>
      <c r="T87" s="88">
        <v>35582</v>
      </c>
      <c r="U87" s="88">
        <v>35947</v>
      </c>
      <c r="V87" s="88">
        <v>36312</v>
      </c>
      <c r="W87" s="88">
        <v>36678</v>
      </c>
      <c r="X87" s="88">
        <v>37043</v>
      </c>
      <c r="Y87" s="88">
        <v>37408</v>
      </c>
      <c r="Z87" s="88">
        <v>37773</v>
      </c>
      <c r="AA87" s="88">
        <v>38139</v>
      </c>
      <c r="AB87" s="88">
        <v>38504</v>
      </c>
      <c r="AC87" s="88">
        <v>38869</v>
      </c>
      <c r="AD87" s="88">
        <v>39234</v>
      </c>
      <c r="AE87" s="88">
        <v>39600</v>
      </c>
      <c r="AF87" s="88">
        <v>39965</v>
      </c>
      <c r="AG87" s="88">
        <v>40330</v>
      </c>
      <c r="AH87" s="88">
        <v>40695</v>
      </c>
      <c r="AI87" s="88">
        <v>41061</v>
      </c>
      <c r="AJ87" s="88">
        <v>41426</v>
      </c>
      <c r="AK87" s="88">
        <v>41791</v>
      </c>
      <c r="AL87" s="88">
        <v>42156</v>
      </c>
      <c r="AM87" s="88">
        <v>42522</v>
      </c>
      <c r="AN87" s="88">
        <v>42887</v>
      </c>
      <c r="AO87" s="88">
        <v>43252</v>
      </c>
      <c r="AP87" s="88">
        <v>43617</v>
      </c>
      <c r="AQ87" s="327">
        <v>43983</v>
      </c>
      <c r="AR87" s="327">
        <v>44378</v>
      </c>
      <c r="AS87" s="658"/>
      <c r="AT87" s="348"/>
      <c r="AU87" s="641" t="s">
        <v>3026</v>
      </c>
      <c r="AV87" s="349"/>
      <c r="AW87" s="348"/>
      <c r="AX87" s="348"/>
      <c r="AY87" s="348"/>
      <c r="AZ87" s="348"/>
      <c r="BA87" s="348"/>
      <c r="BB87" s="348"/>
      <c r="BC87" s="348"/>
    </row>
    <row r="88" spans="1:93">
      <c r="A88" s="469" t="s">
        <v>895</v>
      </c>
      <c r="B88" s="392">
        <v>118587</v>
      </c>
      <c r="C88" s="392">
        <v>134424</v>
      </c>
      <c r="D88" s="392">
        <v>152142</v>
      </c>
      <c r="E88" s="392">
        <v>175614</v>
      </c>
      <c r="F88" s="392">
        <v>189157</v>
      </c>
      <c r="G88" s="392">
        <v>213378</v>
      </c>
      <c r="H88" s="392">
        <v>234973</v>
      </c>
      <c r="I88" s="392">
        <v>260240</v>
      </c>
      <c r="J88" s="392">
        <v>285710</v>
      </c>
      <c r="K88" s="392">
        <v>323889</v>
      </c>
      <c r="L88" s="392">
        <v>367536</v>
      </c>
      <c r="M88" s="392">
        <v>403860</v>
      </c>
      <c r="N88" s="392">
        <v>414485</v>
      </c>
      <c r="O88" s="392">
        <v>422447</v>
      </c>
      <c r="P88" s="392">
        <v>443397</v>
      </c>
      <c r="Q88" s="392">
        <v>465760</v>
      </c>
      <c r="R88" s="392">
        <v>494567</v>
      </c>
      <c r="S88" s="392">
        <v>527599</v>
      </c>
      <c r="T88" s="392">
        <v>555291</v>
      </c>
      <c r="U88" s="392">
        <v>588097</v>
      </c>
      <c r="V88" s="392">
        <v>620141</v>
      </c>
      <c r="W88" s="392">
        <v>661159</v>
      </c>
      <c r="X88" s="392">
        <v>705066</v>
      </c>
      <c r="Y88" s="392">
        <v>754253</v>
      </c>
      <c r="Z88" s="392">
        <v>800960</v>
      </c>
      <c r="AA88" s="392">
        <v>861039</v>
      </c>
      <c r="AB88" s="392">
        <v>922371</v>
      </c>
      <c r="AC88" s="392">
        <v>996430</v>
      </c>
      <c r="AD88" s="392">
        <v>1086593</v>
      </c>
      <c r="AE88" s="392">
        <v>1177313</v>
      </c>
      <c r="AF88" s="392">
        <v>1260145</v>
      </c>
      <c r="AG88" s="392">
        <v>1301211</v>
      </c>
      <c r="AH88" s="392">
        <v>1416622</v>
      </c>
      <c r="AI88" s="392">
        <v>1499458</v>
      </c>
      <c r="AJ88" s="392">
        <v>1536307</v>
      </c>
      <c r="AK88" s="392">
        <v>1598530</v>
      </c>
      <c r="AL88" s="392">
        <v>1624601</v>
      </c>
      <c r="AM88" s="392">
        <v>1660714</v>
      </c>
      <c r="AN88" s="392">
        <v>1762371</v>
      </c>
      <c r="AO88" s="392">
        <v>1848560</v>
      </c>
      <c r="AP88" s="392">
        <v>1952680</v>
      </c>
      <c r="AQ88" s="357">
        <v>1985323</v>
      </c>
      <c r="AR88" s="773">
        <f>1.001*AQ88</f>
        <v>1987308.3229999999</v>
      </c>
      <c r="AS88" s="659"/>
      <c r="AT88" s="348"/>
      <c r="AU88" s="774" t="s">
        <v>3664</v>
      </c>
      <c r="AV88" s="348"/>
      <c r="AW88" s="348"/>
      <c r="AX88" s="348"/>
      <c r="AY88" s="348"/>
      <c r="AZ88" s="348"/>
      <c r="BA88" s="348"/>
      <c r="BB88" s="348"/>
      <c r="BC88" s="348"/>
    </row>
    <row r="89" spans="1:93" s="75" customFormat="1">
      <c r="A89" s="393"/>
      <c r="B89" s="394"/>
      <c r="C89" s="394"/>
      <c r="D89" s="394"/>
      <c r="E89" s="394"/>
      <c r="F89" s="394"/>
      <c r="G89" s="394"/>
      <c r="H89" s="394"/>
      <c r="I89" s="394"/>
      <c r="J89" s="394"/>
      <c r="K89" s="394"/>
      <c r="L89" s="394"/>
      <c r="M89" s="394"/>
      <c r="N89" s="394"/>
      <c r="O89" s="394"/>
      <c r="P89" s="394"/>
      <c r="Q89" s="394"/>
      <c r="R89" s="394"/>
      <c r="S89" s="394"/>
      <c r="T89" s="394"/>
      <c r="U89" s="394"/>
      <c r="V89" s="394"/>
      <c r="W89" s="394"/>
      <c r="X89" s="394"/>
      <c r="Y89" s="394"/>
      <c r="Z89" s="394"/>
      <c r="AA89" s="394"/>
      <c r="AB89" s="394"/>
      <c r="AC89" s="394"/>
      <c r="AD89" s="394"/>
      <c r="AE89" s="394"/>
      <c r="AF89" s="394"/>
      <c r="AG89" s="394"/>
      <c r="AH89" s="394"/>
      <c r="AI89" s="394"/>
      <c r="AJ89" s="394"/>
      <c r="AK89" s="394"/>
      <c r="AL89" s="394"/>
      <c r="AM89" s="394"/>
      <c r="AN89" s="394"/>
      <c r="AO89" s="395"/>
      <c r="AP89" s="395"/>
      <c r="AQ89" s="185" t="s">
        <v>947</v>
      </c>
      <c r="AR89" s="185" t="s">
        <v>947</v>
      </c>
      <c r="AS89" s="659"/>
      <c r="AT89" s="348"/>
      <c r="AU89" s="768" t="s">
        <v>3665</v>
      </c>
      <c r="AV89" s="348"/>
      <c r="AW89" s="348"/>
      <c r="AX89" s="348"/>
      <c r="AY89" s="348"/>
      <c r="AZ89" s="348"/>
      <c r="BA89" s="348"/>
      <c r="BB89" s="348"/>
      <c r="BC89" s="348"/>
    </row>
    <row r="90" spans="1:93" s="109" customFormat="1" ht="24.75" customHeight="1">
      <c r="A90" s="396" t="s">
        <v>235</v>
      </c>
      <c r="B90" s="186" t="s">
        <v>64</v>
      </c>
      <c r="C90" s="186" t="s">
        <v>65</v>
      </c>
      <c r="D90" s="186" t="s">
        <v>66</v>
      </c>
      <c r="E90" s="186" t="s">
        <v>67</v>
      </c>
      <c r="F90" s="186" t="s">
        <v>68</v>
      </c>
      <c r="G90" s="186" t="s">
        <v>69</v>
      </c>
      <c r="H90" s="186" t="s">
        <v>70</v>
      </c>
      <c r="I90" s="186" t="s">
        <v>71</v>
      </c>
      <c r="J90" s="186" t="s">
        <v>72</v>
      </c>
      <c r="K90" s="186" t="s">
        <v>73</v>
      </c>
      <c r="L90" s="186" t="s">
        <v>1</v>
      </c>
      <c r="M90" s="186" t="s">
        <v>2</v>
      </c>
      <c r="N90" s="186" t="s">
        <v>3</v>
      </c>
      <c r="O90" s="186" t="s">
        <v>4</v>
      </c>
      <c r="P90" s="186" t="s">
        <v>5</v>
      </c>
      <c r="Q90" s="186" t="s">
        <v>6</v>
      </c>
      <c r="R90" s="186" t="s">
        <v>7</v>
      </c>
      <c r="S90" s="186" t="s">
        <v>8</v>
      </c>
      <c r="T90" s="186" t="s">
        <v>9</v>
      </c>
      <c r="U90" s="186" t="s">
        <v>10</v>
      </c>
      <c r="V90" s="186" t="s">
        <v>11</v>
      </c>
      <c r="W90" s="186" t="s">
        <v>12</v>
      </c>
      <c r="X90" s="186" t="s">
        <v>13</v>
      </c>
      <c r="Y90" s="186" t="s">
        <v>14</v>
      </c>
      <c r="Z90" s="186" t="s">
        <v>15</v>
      </c>
      <c r="AA90" s="186" t="s">
        <v>16</v>
      </c>
      <c r="AB90" s="186" t="s">
        <v>17</v>
      </c>
      <c r="AC90" s="186" t="s">
        <v>18</v>
      </c>
      <c r="AD90" s="186" t="s">
        <v>19</v>
      </c>
      <c r="AE90" s="186" t="s">
        <v>20</v>
      </c>
      <c r="AF90" s="186" t="s">
        <v>21</v>
      </c>
      <c r="AG90" s="186" t="s">
        <v>22</v>
      </c>
      <c r="AH90" s="186" t="s">
        <v>23</v>
      </c>
      <c r="AI90" s="186" t="s">
        <v>24</v>
      </c>
      <c r="AJ90" s="186" t="s">
        <v>25</v>
      </c>
      <c r="AK90" s="186" t="s">
        <v>26</v>
      </c>
      <c r="AL90" s="186" t="s">
        <v>27</v>
      </c>
      <c r="AM90" s="186" t="s">
        <v>62</v>
      </c>
      <c r="AN90" s="186" t="s">
        <v>63</v>
      </c>
      <c r="AO90" s="186" t="s">
        <v>879</v>
      </c>
      <c r="AP90" s="362" t="s">
        <v>1899</v>
      </c>
      <c r="AQ90" s="379" t="s">
        <v>1900</v>
      </c>
      <c r="AR90" s="379" t="s">
        <v>1901</v>
      </c>
      <c r="AS90" s="197" t="s">
        <v>2225</v>
      </c>
      <c r="AT90" s="348"/>
      <c r="AU90" s="637" t="s">
        <v>3045</v>
      </c>
      <c r="AV90" s="348"/>
      <c r="AW90" s="348"/>
      <c r="AX90" s="348"/>
      <c r="AY90" s="348"/>
      <c r="AZ90" s="348"/>
      <c r="BA90" s="348"/>
      <c r="BB90" s="348"/>
      <c r="BC90" s="348"/>
    </row>
    <row r="91" spans="1:93" ht="12.75" customHeight="1">
      <c r="A91" s="397" t="s">
        <v>2135</v>
      </c>
      <c r="B91" s="82">
        <f>(B82/B88)*100</f>
        <v>0.58117668884447715</v>
      </c>
      <c r="C91" s="82">
        <f t="shared" ref="C91:AR91" si="31">(C82/C88)*100</f>
        <v>0.57884008807950971</v>
      </c>
      <c r="D91" s="82">
        <f t="shared" si="31"/>
        <v>0.58800331269471939</v>
      </c>
      <c r="E91" s="82">
        <f t="shared" si="31"/>
        <v>0.57597913605976736</v>
      </c>
      <c r="F91" s="82">
        <f t="shared" si="31"/>
        <v>0.61467458248967788</v>
      </c>
      <c r="G91" s="82">
        <f t="shared" si="31"/>
        <v>0.58689274433165561</v>
      </c>
      <c r="H91" s="82">
        <f t="shared" si="31"/>
        <v>0.60955939618594479</v>
      </c>
      <c r="I91" s="82">
        <f t="shared" si="31"/>
        <v>0.65942975714724861</v>
      </c>
      <c r="J91" s="82">
        <f t="shared" si="31"/>
        <v>0.65415981239718601</v>
      </c>
      <c r="K91" s="82">
        <f t="shared" si="31"/>
        <v>0.59773564400149437</v>
      </c>
      <c r="L91" s="82">
        <f t="shared" si="31"/>
        <v>0.56201297287884733</v>
      </c>
      <c r="M91" s="82">
        <f t="shared" si="31"/>
        <v>0.56294260387262907</v>
      </c>
      <c r="N91" s="82">
        <f t="shared" si="31"/>
        <v>0.59810518970409066</v>
      </c>
      <c r="O91" s="82">
        <f t="shared" si="31"/>
        <v>0.66238569081328535</v>
      </c>
      <c r="P91" s="82">
        <f t="shared" si="31"/>
        <v>0.70151867965728221</v>
      </c>
      <c r="Q91" s="82">
        <f t="shared" si="31"/>
        <v>0.73962955921504636</v>
      </c>
      <c r="R91" s="82">
        <f t="shared" si="31"/>
        <v>0.71895242455319497</v>
      </c>
      <c r="S91" s="82">
        <f t="shared" si="31"/>
        <v>0.72594447926171213</v>
      </c>
      <c r="T91" s="82">
        <f t="shared" si="31"/>
        <v>0.66796026743995485</v>
      </c>
      <c r="U91" s="82">
        <f t="shared" si="31"/>
        <v>0.62594505587258564</v>
      </c>
      <c r="V91" s="82">
        <f t="shared" si="31"/>
        <v>0.60645496230131535</v>
      </c>
      <c r="W91" s="82">
        <f t="shared" si="31"/>
        <v>0.60019693064678847</v>
      </c>
      <c r="X91" s="82">
        <f t="shared" si="31"/>
        <v>0.5907367494674256</v>
      </c>
      <c r="Y91" s="82">
        <f t="shared" si="31"/>
        <v>0.60579990427615138</v>
      </c>
      <c r="Z91" s="82">
        <f t="shared" si="31"/>
        <v>0.61327550354324822</v>
      </c>
      <c r="AA91" s="82">
        <f t="shared" si="31"/>
        <v>0.64752077235061367</v>
      </c>
      <c r="AB91" s="82">
        <f t="shared" si="31"/>
        <v>0.55861354791076467</v>
      </c>
      <c r="AC91" s="82">
        <f>(AC82/AC88)*100</f>
        <v>0.60686462099695915</v>
      </c>
      <c r="AD91" s="82">
        <f t="shared" si="31"/>
        <v>0.60401434170844093</v>
      </c>
      <c r="AE91" s="82">
        <f t="shared" si="31"/>
        <v>0.56558171115073053</v>
      </c>
      <c r="AF91" s="82">
        <f t="shared" si="31"/>
        <v>0.5903269683250737</v>
      </c>
      <c r="AG91" s="82">
        <f t="shared" si="31"/>
        <v>0.63900814333724498</v>
      </c>
      <c r="AH91" s="82">
        <f t="shared" si="31"/>
        <v>0.62634635583804288</v>
      </c>
      <c r="AI91" s="82">
        <f t="shared" si="31"/>
        <v>0.66997940049004379</v>
      </c>
      <c r="AJ91" s="82">
        <f t="shared" si="31"/>
        <v>0.64076756403505286</v>
      </c>
      <c r="AK91" s="82">
        <f t="shared" si="31"/>
        <v>0.61581453009952902</v>
      </c>
      <c r="AL91" s="82">
        <f t="shared" si="31"/>
        <v>0.60206804005475811</v>
      </c>
      <c r="AM91" s="82">
        <f t="shared" si="31"/>
        <v>0.57755133977192941</v>
      </c>
      <c r="AN91" s="82">
        <f t="shared" si="31"/>
        <v>0.53977038039606873</v>
      </c>
      <c r="AO91" s="82">
        <f t="shared" si="31"/>
        <v>0.55338666726100327</v>
      </c>
      <c r="AP91" s="82">
        <f t="shared" si="31"/>
        <v>0.50957868168107434</v>
      </c>
      <c r="AQ91" s="82">
        <f t="shared" si="31"/>
        <v>0.51377599514033745</v>
      </c>
      <c r="AR91" s="82">
        <f t="shared" si="31"/>
        <v>0.60103284854002992</v>
      </c>
      <c r="AS91" s="660">
        <f>AVERAGE(B91:AR91)</f>
        <v>0.61140265220518442</v>
      </c>
      <c r="AT91" s="348"/>
      <c r="AU91" s="637" t="s">
        <v>3046</v>
      </c>
      <c r="AV91" s="348"/>
      <c r="AW91" s="348"/>
      <c r="AX91" s="348"/>
      <c r="AY91" s="348"/>
      <c r="AZ91" s="348"/>
      <c r="BA91" s="348"/>
      <c r="BB91" s="348"/>
      <c r="BC91" s="348"/>
    </row>
    <row r="92" spans="1:93" s="109" customFormat="1">
      <c r="A92" s="348"/>
      <c r="B92" s="348"/>
      <c r="C92" s="348"/>
      <c r="D92" s="348"/>
      <c r="E92" s="348"/>
      <c r="F92" s="348"/>
      <c r="G92" s="348"/>
      <c r="H92" s="348"/>
      <c r="I92" s="348"/>
      <c r="J92" s="348"/>
      <c r="K92" s="348"/>
      <c r="L92" s="348"/>
      <c r="M92" s="348"/>
      <c r="N92" s="348"/>
      <c r="O92" s="348"/>
      <c r="P92" s="348"/>
      <c r="Q92" s="348"/>
      <c r="R92" s="348"/>
      <c r="S92" s="348"/>
      <c r="T92" s="348"/>
      <c r="U92" s="348"/>
      <c r="V92" s="348"/>
      <c r="W92" s="348"/>
      <c r="X92" s="348"/>
      <c r="Y92" s="348"/>
      <c r="Z92" s="348"/>
      <c r="AA92" s="348"/>
      <c r="AB92" s="348"/>
      <c r="AC92" s="348"/>
      <c r="AD92" s="348"/>
      <c r="AE92" s="348"/>
      <c r="AF92" s="348"/>
      <c r="AG92" s="348"/>
      <c r="AH92" s="348"/>
      <c r="AI92" s="348"/>
      <c r="AJ92" s="348"/>
      <c r="AK92" s="348"/>
      <c r="AL92" s="348"/>
      <c r="AM92" s="348"/>
      <c r="AN92" s="348"/>
      <c r="AO92" s="348"/>
      <c r="AP92" s="348"/>
      <c r="AQ92" s="348"/>
      <c r="AR92" s="348"/>
      <c r="AS92" s="348"/>
      <c r="AT92" s="348"/>
      <c r="AU92" s="641" t="s">
        <v>2164</v>
      </c>
      <c r="AV92" s="348"/>
      <c r="AW92" s="348"/>
      <c r="AX92" s="348"/>
      <c r="AY92" s="348"/>
      <c r="AZ92" s="348"/>
      <c r="BA92" s="348"/>
      <c r="BB92" s="348"/>
      <c r="BC92" s="348"/>
    </row>
    <row r="93" spans="1:93">
      <c r="A93" s="348"/>
      <c r="B93" s="348"/>
      <c r="C93" s="348"/>
      <c r="D93" s="348"/>
      <c r="E93" s="348"/>
      <c r="F93" s="348"/>
      <c r="G93" s="348"/>
      <c r="H93" s="348"/>
      <c r="I93" s="348"/>
      <c r="J93" s="348"/>
      <c r="K93" s="348"/>
      <c r="L93" s="348"/>
      <c r="M93" s="348"/>
      <c r="N93" s="348"/>
      <c r="O93" s="348"/>
      <c r="P93" s="348"/>
      <c r="Q93" s="348"/>
      <c r="R93" s="348"/>
      <c r="S93" s="348"/>
      <c r="T93" s="348"/>
      <c r="U93" s="348"/>
      <c r="V93" s="348"/>
      <c r="W93" s="348"/>
      <c r="X93" s="348"/>
      <c r="Y93" s="348"/>
      <c r="Z93" s="348"/>
      <c r="AA93" s="348"/>
      <c r="AB93" s="348"/>
      <c r="AC93" s="348"/>
      <c r="AD93" s="348"/>
      <c r="AE93" s="348"/>
      <c r="AF93" s="348"/>
      <c r="AG93" s="348"/>
      <c r="AH93" s="348"/>
      <c r="AI93" s="348"/>
      <c r="AJ93" s="348"/>
      <c r="AK93" s="348"/>
      <c r="AL93" s="348"/>
      <c r="AM93" s="348"/>
      <c r="AN93" s="348"/>
      <c r="AO93" s="348"/>
      <c r="AP93" s="348"/>
      <c r="AQ93" s="348"/>
      <c r="AR93" s="348"/>
      <c r="AS93" s="348"/>
      <c r="AT93" s="348"/>
      <c r="AU93" s="642" t="s">
        <v>2160</v>
      </c>
      <c r="AV93" s="348"/>
      <c r="AW93" s="348"/>
      <c r="AX93" s="348"/>
      <c r="AY93" s="348"/>
      <c r="AZ93" s="348"/>
      <c r="BA93" s="348"/>
      <c r="BB93" s="348"/>
      <c r="BC93" s="348"/>
      <c r="BD93" s="348"/>
      <c r="BE93" s="348"/>
      <c r="BF93" s="348"/>
      <c r="BG93" s="348"/>
      <c r="BH93" s="348"/>
      <c r="BI93" s="348"/>
      <c r="BJ93" s="348"/>
      <c r="BK93" s="348"/>
      <c r="BL93" s="348"/>
      <c r="BM93" s="348"/>
      <c r="BN93" s="348"/>
      <c r="BO93" s="348"/>
      <c r="BP93" s="348"/>
      <c r="BQ93" s="348"/>
      <c r="BR93" s="348"/>
      <c r="BS93" s="348"/>
      <c r="BT93" s="348"/>
      <c r="BU93" s="348"/>
      <c r="BV93" s="348"/>
      <c r="BW93" s="348"/>
      <c r="BX93" s="348"/>
      <c r="BY93" s="348"/>
      <c r="BZ93" s="348"/>
      <c r="CA93" s="348"/>
      <c r="CB93" s="348"/>
      <c r="CC93" s="348"/>
      <c r="CD93" s="348"/>
      <c r="CE93" s="348"/>
      <c r="CF93" s="348"/>
      <c r="CG93" s="348"/>
      <c r="CH93" s="348"/>
      <c r="CI93" s="348"/>
      <c r="CJ93" s="348"/>
      <c r="CK93" s="348"/>
      <c r="CL93" s="348"/>
      <c r="CM93" s="348"/>
      <c r="CN93" s="348"/>
      <c r="CO93" s="348"/>
    </row>
    <row r="94" spans="1:93" s="179" customFormat="1">
      <c r="A94" s="470" t="s">
        <v>3199</v>
      </c>
      <c r="B94" s="390"/>
      <c r="C94" s="390"/>
      <c r="D94" s="390"/>
      <c r="E94" s="390"/>
      <c r="F94" s="390"/>
      <c r="G94" s="390"/>
      <c r="H94" s="390"/>
      <c r="I94" s="390"/>
      <c r="J94" s="390"/>
      <c r="K94" s="390"/>
      <c r="L94" s="390"/>
      <c r="M94" s="390"/>
      <c r="N94" s="390"/>
      <c r="O94" s="390"/>
      <c r="P94" s="390"/>
      <c r="Q94" s="390"/>
      <c r="R94" s="390"/>
      <c r="S94" s="390"/>
      <c r="T94" s="390"/>
      <c r="U94" s="390"/>
      <c r="V94" s="390"/>
      <c r="W94" s="390"/>
      <c r="X94" s="390"/>
      <c r="Y94" s="390"/>
      <c r="Z94" s="390"/>
      <c r="AA94" s="390"/>
      <c r="AB94" s="390"/>
      <c r="AC94" s="390"/>
      <c r="AD94" s="390"/>
      <c r="AE94" s="390"/>
      <c r="AF94" s="390"/>
      <c r="AG94" s="390"/>
      <c r="AH94" s="390"/>
      <c r="AI94" s="390"/>
      <c r="AJ94" s="390"/>
      <c r="AK94" s="390"/>
      <c r="AL94" s="390"/>
      <c r="AM94" s="390"/>
      <c r="AN94" s="390"/>
      <c r="AO94" s="390"/>
      <c r="AP94" s="390"/>
      <c r="AQ94" s="390"/>
      <c r="AR94" s="390"/>
      <c r="AS94" s="658"/>
      <c r="AT94" s="348"/>
      <c r="AU94" s="619"/>
      <c r="AV94" s="349"/>
      <c r="AW94" s="594"/>
      <c r="AX94" s="348"/>
      <c r="AY94" s="348"/>
      <c r="AZ94" s="348"/>
      <c r="BA94" s="348"/>
      <c r="BB94" s="348"/>
      <c r="BC94" s="348"/>
      <c r="BD94" s="348"/>
      <c r="BE94" s="348"/>
      <c r="BF94" s="348"/>
      <c r="BG94" s="348"/>
      <c r="BH94" s="348"/>
      <c r="BI94" s="348"/>
      <c r="BJ94" s="348"/>
      <c r="BK94" s="348"/>
      <c r="BL94" s="348"/>
      <c r="BM94" s="348"/>
      <c r="BN94" s="348"/>
      <c r="BO94" s="348"/>
      <c r="BP94" s="348"/>
      <c r="BQ94" s="348"/>
      <c r="BR94" s="348"/>
      <c r="BS94" s="348"/>
      <c r="BT94" s="348"/>
      <c r="BU94" s="348"/>
      <c r="BV94" s="348"/>
      <c r="BW94" s="348"/>
      <c r="BX94" s="348"/>
      <c r="BY94" s="348"/>
      <c r="BZ94" s="348"/>
      <c r="CA94" s="348"/>
      <c r="CB94" s="348"/>
      <c r="CC94" s="348"/>
      <c r="CD94" s="348"/>
      <c r="CE94" s="348"/>
      <c r="CF94" s="348"/>
      <c r="CG94" s="348"/>
      <c r="CH94" s="348"/>
      <c r="CI94" s="348"/>
      <c r="CJ94" s="348"/>
      <c r="CK94" s="348"/>
      <c r="CL94" s="348"/>
      <c r="CM94" s="348"/>
      <c r="CN94" s="348"/>
      <c r="CO94" s="348"/>
    </row>
    <row r="95" spans="1:93" s="75" customFormat="1" ht="24.75" customHeight="1">
      <c r="A95" s="396" t="s">
        <v>235</v>
      </c>
      <c r="B95" s="186" t="s">
        <v>64</v>
      </c>
      <c r="C95" s="186" t="s">
        <v>65</v>
      </c>
      <c r="D95" s="186" t="s">
        <v>66</v>
      </c>
      <c r="E95" s="186" t="s">
        <v>67</v>
      </c>
      <c r="F95" s="186" t="s">
        <v>68</v>
      </c>
      <c r="G95" s="186" t="s">
        <v>69</v>
      </c>
      <c r="H95" s="186" t="s">
        <v>70</v>
      </c>
      <c r="I95" s="186" t="s">
        <v>71</v>
      </c>
      <c r="J95" s="186" t="s">
        <v>72</v>
      </c>
      <c r="K95" s="186" t="s">
        <v>73</v>
      </c>
      <c r="L95" s="186" t="s">
        <v>1</v>
      </c>
      <c r="M95" s="186" t="s">
        <v>2</v>
      </c>
      <c r="N95" s="186" t="s">
        <v>3</v>
      </c>
      <c r="O95" s="186" t="s">
        <v>4</v>
      </c>
      <c r="P95" s="186" t="s">
        <v>5</v>
      </c>
      <c r="Q95" s="186" t="s">
        <v>6</v>
      </c>
      <c r="R95" s="186" t="s">
        <v>7</v>
      </c>
      <c r="S95" s="186" t="s">
        <v>8</v>
      </c>
      <c r="T95" s="186" t="s">
        <v>9</v>
      </c>
      <c r="U95" s="186" t="s">
        <v>10</v>
      </c>
      <c r="V95" s="186" t="s">
        <v>11</v>
      </c>
      <c r="W95" s="186" t="s">
        <v>12</v>
      </c>
      <c r="X95" s="186" t="s">
        <v>13</v>
      </c>
      <c r="Y95" s="186" t="s">
        <v>14</v>
      </c>
      <c r="Z95" s="186" t="s">
        <v>15</v>
      </c>
      <c r="AA95" s="186" t="s">
        <v>16</v>
      </c>
      <c r="AB95" s="186" t="s">
        <v>17</v>
      </c>
      <c r="AC95" s="186" t="s">
        <v>18</v>
      </c>
      <c r="AD95" s="186" t="s">
        <v>19</v>
      </c>
      <c r="AE95" s="186" t="s">
        <v>20</v>
      </c>
      <c r="AF95" s="186" t="s">
        <v>21</v>
      </c>
      <c r="AG95" s="186" t="s">
        <v>22</v>
      </c>
      <c r="AH95" s="186" t="s">
        <v>23</v>
      </c>
      <c r="AI95" s="186" t="s">
        <v>24</v>
      </c>
      <c r="AJ95" s="186" t="s">
        <v>25</v>
      </c>
      <c r="AK95" s="186" t="s">
        <v>26</v>
      </c>
      <c r="AL95" s="186" t="s">
        <v>27</v>
      </c>
      <c r="AM95" s="186" t="s">
        <v>62</v>
      </c>
      <c r="AN95" s="186" t="s">
        <v>63</v>
      </c>
      <c r="AO95" s="186" t="s">
        <v>879</v>
      </c>
      <c r="AP95" s="362" t="s">
        <v>1899</v>
      </c>
      <c r="AQ95" s="362" t="s">
        <v>1900</v>
      </c>
      <c r="AR95" s="362" t="s">
        <v>1901</v>
      </c>
      <c r="AS95" s="362" t="s">
        <v>2225</v>
      </c>
      <c r="AT95" s="348"/>
      <c r="AU95" s="608" t="s">
        <v>28</v>
      </c>
      <c r="AV95" s="348"/>
      <c r="AW95" s="348"/>
      <c r="AX95" s="348"/>
      <c r="AY95" s="348"/>
      <c r="AZ95" s="348"/>
      <c r="BA95" s="348"/>
      <c r="BB95" s="348"/>
      <c r="BC95" s="348"/>
      <c r="BD95" s="348"/>
      <c r="BE95" s="348"/>
      <c r="BF95" s="348"/>
      <c r="BG95" s="348"/>
      <c r="BH95" s="348"/>
      <c r="BI95" s="348"/>
      <c r="BJ95" s="348"/>
      <c r="BK95" s="348"/>
      <c r="BL95" s="348"/>
      <c r="BM95" s="348"/>
      <c r="BN95" s="348"/>
      <c r="BO95" s="348"/>
      <c r="BP95" s="348"/>
      <c r="BQ95" s="348"/>
      <c r="BR95" s="348"/>
      <c r="BS95" s="348"/>
      <c r="BT95" s="348"/>
      <c r="BU95" s="348"/>
      <c r="BV95" s="348"/>
      <c r="BW95" s="348"/>
      <c r="BX95" s="348"/>
      <c r="BY95" s="348"/>
      <c r="BZ95" s="348"/>
      <c r="CA95" s="348"/>
      <c r="CB95" s="348"/>
      <c r="CC95" s="348"/>
      <c r="CD95" s="348"/>
      <c r="CE95" s="348"/>
      <c r="CF95" s="348"/>
      <c r="CG95" s="348"/>
      <c r="CH95" s="348"/>
      <c r="CI95" s="348"/>
      <c r="CJ95" s="348"/>
      <c r="CK95" s="348"/>
      <c r="CL95" s="348"/>
      <c r="CM95" s="348"/>
      <c r="CN95" s="348"/>
      <c r="CO95" s="348"/>
    </row>
    <row r="96" spans="1:93" s="75" customFormat="1" ht="12.75" customHeight="1">
      <c r="A96" s="469" t="s">
        <v>2182</v>
      </c>
      <c r="B96" s="398">
        <v>28272</v>
      </c>
      <c r="C96" s="398">
        <v>31642</v>
      </c>
      <c r="D96" s="398">
        <v>36176</v>
      </c>
      <c r="E96" s="398">
        <v>41151</v>
      </c>
      <c r="F96" s="398">
        <v>48810</v>
      </c>
      <c r="G96" s="398">
        <v>56990</v>
      </c>
      <c r="H96" s="398">
        <v>64853</v>
      </c>
      <c r="I96" s="398">
        <v>71328</v>
      </c>
      <c r="J96" s="398">
        <v>77158</v>
      </c>
      <c r="K96" s="398">
        <v>82039</v>
      </c>
      <c r="L96" s="398">
        <v>85326</v>
      </c>
      <c r="M96" s="398">
        <v>92684</v>
      </c>
      <c r="N96" s="398">
        <v>100665</v>
      </c>
      <c r="O96" s="398">
        <v>108472</v>
      </c>
      <c r="P96" s="398">
        <v>115751</v>
      </c>
      <c r="Q96" s="398">
        <v>122009</v>
      </c>
      <c r="R96" s="398">
        <v>127619</v>
      </c>
      <c r="S96" s="398">
        <v>135538</v>
      </c>
      <c r="T96" s="398">
        <v>139689</v>
      </c>
      <c r="U96" s="398">
        <v>140587</v>
      </c>
      <c r="V96" s="398">
        <v>148175</v>
      </c>
      <c r="W96" s="398">
        <v>153192</v>
      </c>
      <c r="X96" s="398">
        <v>177123</v>
      </c>
      <c r="Y96" s="398">
        <v>188655</v>
      </c>
      <c r="Z96" s="398">
        <v>197243</v>
      </c>
      <c r="AA96" s="398">
        <v>209785</v>
      </c>
      <c r="AB96" s="398">
        <v>222407</v>
      </c>
      <c r="AC96" s="398">
        <v>240136</v>
      </c>
      <c r="AD96" s="398">
        <v>253321</v>
      </c>
      <c r="AE96" s="398">
        <v>271843</v>
      </c>
      <c r="AF96" s="398">
        <v>316046</v>
      </c>
      <c r="AG96" s="398">
        <v>336900</v>
      </c>
      <c r="AH96" s="398">
        <v>346102</v>
      </c>
      <c r="AI96" s="398">
        <v>371032</v>
      </c>
      <c r="AJ96" s="398">
        <v>367204</v>
      </c>
      <c r="AK96" s="398">
        <v>406430</v>
      </c>
      <c r="AL96" s="398">
        <v>412079</v>
      </c>
      <c r="AM96" s="398">
        <v>423328</v>
      </c>
      <c r="AN96" s="398">
        <v>439375</v>
      </c>
      <c r="AO96" s="398">
        <v>452742</v>
      </c>
      <c r="AP96" s="380">
        <v>478098</v>
      </c>
      <c r="AQ96" s="381">
        <v>549634</v>
      </c>
      <c r="AR96" s="381">
        <v>677418</v>
      </c>
      <c r="AS96" s="381">
        <f>AVERAGE(B96:AR96)</f>
        <v>217326.20930232559</v>
      </c>
      <c r="AT96" s="348"/>
      <c r="AU96" s="643"/>
      <c r="AV96" s="348"/>
      <c r="AW96" s="348"/>
      <c r="AX96" s="348"/>
      <c r="AY96" s="348"/>
      <c r="AZ96" s="348"/>
      <c r="BA96" s="348"/>
      <c r="BB96" s="348"/>
      <c r="BC96" s="348"/>
      <c r="BD96" s="348"/>
      <c r="BE96" s="348"/>
      <c r="BF96" s="348"/>
      <c r="BG96" s="348"/>
      <c r="BH96" s="348"/>
      <c r="BI96" s="348"/>
      <c r="BJ96" s="348"/>
      <c r="BK96" s="348"/>
      <c r="BL96" s="348"/>
      <c r="BM96" s="348"/>
      <c r="BN96" s="348"/>
      <c r="BO96" s="348"/>
      <c r="BP96" s="348"/>
      <c r="BQ96" s="348"/>
      <c r="BR96" s="348"/>
      <c r="BS96" s="348"/>
      <c r="BT96" s="348"/>
      <c r="BU96" s="348"/>
      <c r="BV96" s="348"/>
      <c r="BW96" s="348"/>
      <c r="BX96" s="348"/>
      <c r="BY96" s="348"/>
      <c r="BZ96" s="348"/>
      <c r="CA96" s="348"/>
      <c r="CB96" s="348"/>
      <c r="CC96" s="348"/>
      <c r="CD96" s="348"/>
      <c r="CE96" s="348"/>
      <c r="CF96" s="348"/>
      <c r="CG96" s="348"/>
      <c r="CH96" s="348"/>
      <c r="CI96" s="348"/>
      <c r="CJ96" s="348"/>
      <c r="CK96" s="348"/>
      <c r="CL96" s="348"/>
      <c r="CM96" s="348"/>
      <c r="CN96" s="348"/>
      <c r="CO96" s="348"/>
    </row>
    <row r="97" spans="1:55" s="75" customFormat="1">
      <c r="A97" s="397" t="s">
        <v>2183</v>
      </c>
      <c r="B97" s="82">
        <f>(B46/B96)*100</f>
        <v>2.4377475947934357</v>
      </c>
      <c r="C97" s="82">
        <f>(C46/C96)*100</f>
        <v>2.4590733834776564</v>
      </c>
      <c r="D97" s="82">
        <f t="shared" ref="D97:AR97" si="32">(D46/D96)*100</f>
        <v>2.4729102167182662</v>
      </c>
      <c r="E97" s="82">
        <f t="shared" si="32"/>
        <v>2.4580204612281595</v>
      </c>
      <c r="F97" s="82">
        <f t="shared" si="32"/>
        <v>2.3820938332308956</v>
      </c>
      <c r="G97" s="82">
        <f t="shared" si="32"/>
        <v>2.1974030531672222</v>
      </c>
      <c r="H97" s="82">
        <f t="shared" si="32"/>
        <v>2.2085331441876246</v>
      </c>
      <c r="I97" s="82">
        <f t="shared" si="32"/>
        <v>2.4059275459847465</v>
      </c>
      <c r="J97" s="82">
        <f t="shared" si="32"/>
        <v>2.4223022888099743</v>
      </c>
      <c r="K97" s="82">
        <f t="shared" si="32"/>
        <v>2.3598532405319421</v>
      </c>
      <c r="L97" s="82">
        <f t="shared" si="32"/>
        <v>2.4208330403394047</v>
      </c>
      <c r="M97" s="82">
        <f t="shared" si="32"/>
        <v>2.4529584394285964</v>
      </c>
      <c r="N97" s="82">
        <f t="shared" si="32"/>
        <v>2.4626794770227982</v>
      </c>
      <c r="O97" s="82">
        <f t="shared" si="32"/>
        <v>2.579678146683015</v>
      </c>
      <c r="P97" s="82">
        <f t="shared" si="32"/>
        <v>2.6872448445715369</v>
      </c>
      <c r="Q97" s="82">
        <f t="shared" si="32"/>
        <v>2.8234791162946995</v>
      </c>
      <c r="R97" s="82">
        <f t="shared" si="32"/>
        <v>2.7861850018727616</v>
      </c>
      <c r="S97" s="82">
        <f t="shared" si="32"/>
        <v>2.8258317321636741</v>
      </c>
      <c r="T97" s="82">
        <f t="shared" si="32"/>
        <v>2.6552722466837042</v>
      </c>
      <c r="U97" s="82">
        <f t="shared" si="32"/>
        <v>2.6184242463634622</v>
      </c>
      <c r="V97" s="82">
        <f t="shared" si="32"/>
        <v>2.5381311744660029</v>
      </c>
      <c r="W97" s="82">
        <f t="shared" si="32"/>
        <v>2.5903807148512974</v>
      </c>
      <c r="X97" s="82">
        <f t="shared" si="32"/>
        <v>2.3515206777211315</v>
      </c>
      <c r="Y97" s="82">
        <f t="shared" si="32"/>
        <v>2.4220211242744694</v>
      </c>
      <c r="Z97" s="82">
        <f t="shared" si="32"/>
        <v>2.4903755637361025</v>
      </c>
      <c r="AA97" s="82">
        <f t="shared" si="32"/>
        <v>2.6576763748790428</v>
      </c>
      <c r="AB97" s="82">
        <f t="shared" si="32"/>
        <v>2.3166938846349261</v>
      </c>
      <c r="AC97" s="82">
        <f t="shared" si="32"/>
        <v>2.5181485254189293</v>
      </c>
      <c r="AD97" s="82">
        <f t="shared" si="32"/>
        <v>2.5908541163188206</v>
      </c>
      <c r="AE97" s="82">
        <f t="shared" si="32"/>
        <v>2.4494531810640701</v>
      </c>
      <c r="AF97" s="82">
        <f t="shared" si="32"/>
        <v>2.3537636214348545</v>
      </c>
      <c r="AG97" s="82">
        <f t="shared" si="32"/>
        <v>2.4680451920451167</v>
      </c>
      <c r="AH97" s="82">
        <f t="shared" si="32"/>
        <v>2.5636836172573405</v>
      </c>
      <c r="AI97" s="82">
        <f t="shared" si="32"/>
        <v>2.7075992687962227</v>
      </c>
      <c r="AJ97" s="82">
        <f t="shared" si="32"/>
        <v>2.6808414232960422</v>
      </c>
      <c r="AK97" s="82">
        <f t="shared" si="32"/>
        <v>2.4220603813694854</v>
      </c>
      <c r="AL97" s="82">
        <f t="shared" si="32"/>
        <v>2.3736233584846596</v>
      </c>
      <c r="AM97" s="82">
        <f t="shared" si="32"/>
        <v>2.265731526565689</v>
      </c>
      <c r="AN97" s="82">
        <f t="shared" si="32"/>
        <v>2.1650655250503559</v>
      </c>
      <c r="AO97" s="82">
        <f t="shared" si="32"/>
        <v>2.259495380662718</v>
      </c>
      <c r="AP97" s="82">
        <f t="shared" si="32"/>
        <v>2.0812555169546836</v>
      </c>
      <c r="AQ97" s="82">
        <f>(AQ46/AQ96)*100</f>
        <v>1.8558009511784208</v>
      </c>
      <c r="AR97" s="82">
        <f t="shared" si="32"/>
        <v>1.7632209098370575</v>
      </c>
      <c r="AS97" s="661">
        <f>AVERAGE(B97:AR97)</f>
        <v>2.4419044898569999</v>
      </c>
      <c r="AT97" s="348"/>
      <c r="AU97" s="641" t="s">
        <v>2224</v>
      </c>
      <c r="AV97" s="348"/>
      <c r="AW97" s="348"/>
      <c r="AX97" s="348"/>
      <c r="AY97" s="348"/>
      <c r="AZ97" s="348"/>
      <c r="BA97" s="348"/>
      <c r="BB97" s="348"/>
      <c r="BC97" s="348"/>
    </row>
    <row r="98" spans="1:55" s="75" customFormat="1">
      <c r="A98" s="348"/>
      <c r="B98" s="348"/>
      <c r="C98" s="348"/>
      <c r="D98" s="348"/>
      <c r="E98" s="348"/>
      <c r="F98" s="348"/>
      <c r="G98" s="348"/>
      <c r="H98" s="348"/>
      <c r="I98" s="348"/>
      <c r="J98" s="348"/>
      <c r="K98" s="348"/>
      <c r="L98" s="348"/>
      <c r="M98" s="348"/>
      <c r="N98" s="348"/>
      <c r="O98" s="348"/>
      <c r="P98" s="348"/>
      <c r="Q98" s="348"/>
      <c r="R98" s="348"/>
      <c r="S98" s="348"/>
      <c r="T98" s="348"/>
      <c r="U98" s="348"/>
      <c r="V98" s="348"/>
      <c r="W98" s="348"/>
      <c r="X98" s="348"/>
      <c r="Y98" s="348"/>
      <c r="Z98" s="348"/>
      <c r="AA98" s="348"/>
      <c r="AB98" s="348"/>
      <c r="AC98" s="348"/>
      <c r="AD98" s="348"/>
      <c r="AE98" s="348"/>
      <c r="AF98" s="348"/>
      <c r="AG98" s="348"/>
      <c r="AH98" s="348"/>
      <c r="AI98" s="348"/>
      <c r="AJ98" s="348"/>
      <c r="AK98" s="348"/>
      <c r="AL98" s="348"/>
      <c r="AM98" s="348"/>
      <c r="AN98" s="348"/>
      <c r="AO98" s="348"/>
      <c r="AP98" s="348"/>
      <c r="AQ98" s="348"/>
      <c r="AR98" s="348"/>
      <c r="AS98" s="348"/>
      <c r="AT98" s="348"/>
      <c r="AU98" s="774" t="s">
        <v>3666</v>
      </c>
      <c r="AV98" s="348"/>
      <c r="AW98" s="348"/>
      <c r="AX98" s="348"/>
      <c r="AY98" s="348"/>
      <c r="AZ98" s="348"/>
      <c r="BA98" s="348"/>
      <c r="BB98" s="348"/>
      <c r="BC98" s="348"/>
    </row>
    <row r="99" spans="1:55" s="75" customFormat="1">
      <c r="A99" s="348"/>
      <c r="B99" s="348"/>
      <c r="C99" s="348"/>
      <c r="D99" s="348"/>
      <c r="E99" s="348"/>
      <c r="F99" s="348"/>
      <c r="G99" s="348"/>
      <c r="H99" s="348"/>
      <c r="I99" s="348"/>
      <c r="J99" s="348"/>
      <c r="K99" s="348"/>
      <c r="L99" s="348"/>
      <c r="M99" s="348"/>
      <c r="N99" s="348"/>
      <c r="O99" s="348"/>
      <c r="P99" s="348"/>
      <c r="Q99" s="348"/>
      <c r="R99" s="348"/>
      <c r="S99" s="348"/>
      <c r="T99" s="348"/>
      <c r="U99" s="348"/>
      <c r="V99" s="348"/>
      <c r="W99" s="348"/>
      <c r="X99" s="348"/>
      <c r="Y99" s="348"/>
      <c r="Z99" s="348"/>
      <c r="AA99" s="348"/>
      <c r="AB99" s="348"/>
      <c r="AC99" s="348"/>
      <c r="AD99" s="348"/>
      <c r="AE99" s="348"/>
      <c r="AF99" s="348"/>
      <c r="AG99" s="348"/>
      <c r="AH99" s="348"/>
      <c r="AI99" s="348"/>
      <c r="AJ99" s="348"/>
      <c r="AK99" s="348"/>
      <c r="AL99" s="348"/>
      <c r="AM99" s="348"/>
      <c r="AN99" s="348"/>
      <c r="AO99" s="348"/>
      <c r="AP99" s="348"/>
      <c r="AQ99" s="348"/>
      <c r="AR99" s="348"/>
      <c r="AS99" s="348"/>
      <c r="AT99" s="348"/>
      <c r="AU99" s="637"/>
      <c r="AV99" s="348"/>
      <c r="AW99" s="348"/>
      <c r="AX99" s="348"/>
      <c r="AY99" s="348"/>
      <c r="AZ99" s="348"/>
      <c r="BA99" s="348"/>
      <c r="BB99" s="348"/>
      <c r="BC99" s="348"/>
    </row>
    <row r="100" spans="1:55" s="126" customFormat="1">
      <c r="A100" s="470" t="s">
        <v>3200</v>
      </c>
      <c r="B100" s="390"/>
      <c r="C100" s="390"/>
      <c r="D100" s="390"/>
      <c r="E100" s="390"/>
      <c r="F100" s="390"/>
      <c r="G100" s="390"/>
      <c r="H100" s="390"/>
      <c r="I100" s="390"/>
      <c r="J100" s="390"/>
      <c r="K100" s="390"/>
      <c r="L100" s="390"/>
      <c r="M100" s="390"/>
      <c r="N100" s="390"/>
      <c r="O100" s="390"/>
      <c r="P100" s="390"/>
      <c r="Q100" s="390"/>
      <c r="R100" s="390"/>
      <c r="S100" s="390"/>
      <c r="T100" s="390"/>
      <c r="U100" s="390"/>
      <c r="V100" s="390"/>
      <c r="W100" s="390"/>
      <c r="X100" s="390"/>
      <c r="Y100" s="390"/>
      <c r="Z100" s="390"/>
      <c r="AA100" s="390"/>
      <c r="AB100" s="390"/>
      <c r="AC100" s="390"/>
      <c r="AD100" s="390"/>
      <c r="AE100" s="390"/>
      <c r="AF100" s="390"/>
      <c r="AG100" s="390"/>
      <c r="AH100" s="390"/>
      <c r="AI100" s="390"/>
      <c r="AJ100" s="390"/>
      <c r="AK100" s="390"/>
      <c r="AL100" s="390"/>
      <c r="AM100" s="390"/>
      <c r="AN100" s="390"/>
      <c r="AO100" s="390"/>
      <c r="AP100" s="390"/>
      <c r="AQ100" s="391"/>
      <c r="AR100" s="662"/>
      <c r="AS100" s="349"/>
      <c r="AT100" s="348"/>
      <c r="AU100" s="772"/>
      <c r="AV100" s="348"/>
      <c r="AW100" s="348"/>
      <c r="AX100" s="348"/>
      <c r="AY100" s="348"/>
      <c r="AZ100" s="348"/>
      <c r="BA100" s="348"/>
      <c r="BB100" s="348"/>
      <c r="BC100" s="348"/>
    </row>
    <row r="101" spans="1:55" ht="24.75" customHeight="1">
      <c r="A101" s="396" t="s">
        <v>235</v>
      </c>
      <c r="B101" s="186" t="s">
        <v>64</v>
      </c>
      <c r="C101" s="186" t="s">
        <v>65</v>
      </c>
      <c r="D101" s="186" t="s">
        <v>66</v>
      </c>
      <c r="E101" s="186" t="s">
        <v>67</v>
      </c>
      <c r="F101" s="186" t="s">
        <v>68</v>
      </c>
      <c r="G101" s="186" t="s">
        <v>69</v>
      </c>
      <c r="H101" s="186" t="s">
        <v>70</v>
      </c>
      <c r="I101" s="186" t="s">
        <v>71</v>
      </c>
      <c r="J101" s="186" t="s">
        <v>72</v>
      </c>
      <c r="K101" s="186" t="s">
        <v>73</v>
      </c>
      <c r="L101" s="186" t="s">
        <v>1</v>
      </c>
      <c r="M101" s="186" t="s">
        <v>2</v>
      </c>
      <c r="N101" s="186" t="s">
        <v>3</v>
      </c>
      <c r="O101" s="186" t="s">
        <v>4</v>
      </c>
      <c r="P101" s="186" t="s">
        <v>5</v>
      </c>
      <c r="Q101" s="186" t="s">
        <v>6</v>
      </c>
      <c r="R101" s="186" t="s">
        <v>7</v>
      </c>
      <c r="S101" s="186" t="s">
        <v>8</v>
      </c>
      <c r="T101" s="186" t="s">
        <v>9</v>
      </c>
      <c r="U101" s="186" t="s">
        <v>10</v>
      </c>
      <c r="V101" s="186" t="s">
        <v>11</v>
      </c>
      <c r="W101" s="186" t="s">
        <v>12</v>
      </c>
      <c r="X101" s="186" t="s">
        <v>13</v>
      </c>
      <c r="Y101" s="186" t="s">
        <v>14</v>
      </c>
      <c r="Z101" s="186" t="s">
        <v>15</v>
      </c>
      <c r="AA101" s="186" t="s">
        <v>16</v>
      </c>
      <c r="AB101" s="186" t="s">
        <v>17</v>
      </c>
      <c r="AC101" s="186" t="s">
        <v>18</v>
      </c>
      <c r="AD101" s="186" t="s">
        <v>19</v>
      </c>
      <c r="AE101" s="186" t="s">
        <v>20</v>
      </c>
      <c r="AF101" s="186" t="s">
        <v>21</v>
      </c>
      <c r="AG101" s="186" t="s">
        <v>22</v>
      </c>
      <c r="AH101" s="186" t="s">
        <v>23</v>
      </c>
      <c r="AI101" s="186" t="s">
        <v>24</v>
      </c>
      <c r="AJ101" s="186" t="s">
        <v>25</v>
      </c>
      <c r="AK101" s="186" t="s">
        <v>26</v>
      </c>
      <c r="AL101" s="186" t="s">
        <v>27</v>
      </c>
      <c r="AM101" s="186" t="s">
        <v>62</v>
      </c>
      <c r="AN101" s="186" t="s">
        <v>63</v>
      </c>
      <c r="AO101" s="186" t="s">
        <v>879</v>
      </c>
      <c r="AP101" s="186" t="s">
        <v>1899</v>
      </c>
      <c r="AQ101" s="197" t="s">
        <v>1900</v>
      </c>
      <c r="AR101" s="197" t="s">
        <v>1901</v>
      </c>
      <c r="AS101" s="348"/>
      <c r="AT101" s="349"/>
      <c r="AU101" s="349"/>
      <c r="AV101" s="348"/>
      <c r="AW101" s="348"/>
      <c r="AX101" s="348"/>
      <c r="AY101" s="348"/>
      <c r="AZ101" s="348"/>
      <c r="BA101" s="348"/>
      <c r="BB101" s="348"/>
      <c r="BC101" s="348"/>
    </row>
    <row r="102" spans="1:55" s="75" customFormat="1">
      <c r="A102" s="471" t="s">
        <v>2136</v>
      </c>
      <c r="B102" s="9">
        <v>689.20000000000016</v>
      </c>
      <c r="C102" s="9">
        <v>778.1</v>
      </c>
      <c r="D102" s="9">
        <v>894.60000000000014</v>
      </c>
      <c r="E102" s="9">
        <v>1011.5</v>
      </c>
      <c r="F102" s="9">
        <v>1162.7</v>
      </c>
      <c r="G102" s="9">
        <v>1252.3000000000002</v>
      </c>
      <c r="H102" s="9">
        <v>1432.3000000000002</v>
      </c>
      <c r="I102" s="9">
        <v>1716.1000000000004</v>
      </c>
      <c r="J102" s="9">
        <v>1770</v>
      </c>
      <c r="K102" s="9">
        <v>1840</v>
      </c>
      <c r="L102" s="9">
        <v>2012.4</v>
      </c>
      <c r="M102" s="9">
        <v>2312.9</v>
      </c>
      <c r="N102" s="9">
        <v>2480.6</v>
      </c>
      <c r="O102" s="9">
        <v>2607.5</v>
      </c>
      <c r="P102" s="9">
        <v>2857</v>
      </c>
      <c r="Q102" s="9">
        <v>3120.7999999999997</v>
      </c>
      <c r="R102" s="9">
        <v>3253</v>
      </c>
      <c r="S102" s="9">
        <v>3591.8</v>
      </c>
      <c r="T102" s="9">
        <v>3752.1999999999994</v>
      </c>
      <c r="U102" s="9">
        <v>3550.5</v>
      </c>
      <c r="V102" s="9">
        <v>3733</v>
      </c>
      <c r="W102" s="9">
        <v>3952.6</v>
      </c>
      <c r="X102" s="9">
        <v>4537.7</v>
      </c>
      <c r="Y102" s="9">
        <v>4695.1000000000004</v>
      </c>
      <c r="Z102" s="9">
        <v>5111.5</v>
      </c>
      <c r="AA102" s="9">
        <v>5426.3</v>
      </c>
      <c r="AB102" s="9">
        <v>5342.0410000000002</v>
      </c>
      <c r="AC102" s="9">
        <v>5538.1</v>
      </c>
      <c r="AD102" s="9">
        <v>5973.9259999999995</v>
      </c>
      <c r="AE102" s="9">
        <v>6527.6080000000002</v>
      </c>
      <c r="AF102" s="9">
        <v>6350.4029999999993</v>
      </c>
      <c r="AG102" s="9">
        <v>8587.0740000000005</v>
      </c>
      <c r="AH102" s="9">
        <v>8923.4225100000003</v>
      </c>
      <c r="AI102" s="9">
        <v>9384.0096832700001</v>
      </c>
      <c r="AJ102" s="9">
        <v>8934.6980000000003</v>
      </c>
      <c r="AK102" s="9">
        <v>8644.4</v>
      </c>
      <c r="AL102" s="9">
        <v>9191.519142019999</v>
      </c>
      <c r="AM102" s="9">
        <v>9716.9965000000011</v>
      </c>
      <c r="AN102" s="9">
        <v>10061.823543</v>
      </c>
      <c r="AO102" s="9">
        <v>10289.16794499</v>
      </c>
      <c r="AP102" s="9">
        <v>9638.4914664499993</v>
      </c>
      <c r="AQ102" s="399">
        <v>9635.8247564499998</v>
      </c>
      <c r="AR102" s="399">
        <v>11946.49</v>
      </c>
      <c r="AS102" s="358"/>
      <c r="AT102" s="349"/>
      <c r="AU102" s="349"/>
      <c r="AV102" s="348"/>
      <c r="AW102" s="348"/>
      <c r="AX102" s="348"/>
      <c r="AY102" s="348"/>
      <c r="AZ102" s="348"/>
      <c r="BA102" s="348"/>
      <c r="BB102" s="348"/>
      <c r="BC102" s="348"/>
    </row>
    <row r="103" spans="1:55" s="75" customFormat="1">
      <c r="A103" s="471" t="s">
        <v>2174</v>
      </c>
      <c r="B103" s="308">
        <f t="shared" ref="B103:AR103" si="33">B46</f>
        <v>689.2</v>
      </c>
      <c r="C103" s="308">
        <f t="shared" si="33"/>
        <v>778.1</v>
      </c>
      <c r="D103" s="308">
        <f t="shared" si="33"/>
        <v>894.6</v>
      </c>
      <c r="E103" s="308">
        <f t="shared" si="33"/>
        <v>1011.4999999999999</v>
      </c>
      <c r="F103" s="308">
        <f t="shared" si="33"/>
        <v>1162.7</v>
      </c>
      <c r="G103" s="308">
        <f t="shared" si="33"/>
        <v>1252.3</v>
      </c>
      <c r="H103" s="308">
        <f t="shared" si="33"/>
        <v>1432.3</v>
      </c>
      <c r="I103" s="308">
        <f t="shared" si="33"/>
        <v>1716.1</v>
      </c>
      <c r="J103" s="308">
        <f t="shared" si="33"/>
        <v>1869</v>
      </c>
      <c r="K103" s="308">
        <f t="shared" si="33"/>
        <v>1936</v>
      </c>
      <c r="L103" s="308">
        <f t="shared" si="33"/>
        <v>2065.6000000000004</v>
      </c>
      <c r="M103" s="308">
        <f t="shared" si="33"/>
        <v>2273.5</v>
      </c>
      <c r="N103" s="308">
        <f t="shared" si="33"/>
        <v>2479.056295545</v>
      </c>
      <c r="O103" s="308">
        <f t="shared" si="33"/>
        <v>2798.2284792699998</v>
      </c>
      <c r="P103" s="308">
        <f t="shared" si="33"/>
        <v>3110.5127800399996</v>
      </c>
      <c r="Q103" s="308">
        <f t="shared" si="33"/>
        <v>3444.898635</v>
      </c>
      <c r="R103" s="308">
        <f t="shared" si="33"/>
        <v>3555.7014375399999</v>
      </c>
      <c r="S103" s="308">
        <f t="shared" si="33"/>
        <v>3830.0758131400007</v>
      </c>
      <c r="T103" s="308">
        <f t="shared" si="33"/>
        <v>3709.1232486699996</v>
      </c>
      <c r="U103" s="308">
        <f t="shared" si="33"/>
        <v>3681.1640952350003</v>
      </c>
      <c r="V103" s="308">
        <f t="shared" si="33"/>
        <v>3760.8758677649998</v>
      </c>
      <c r="W103" s="308">
        <f t="shared" si="33"/>
        <v>3968.2560246949997</v>
      </c>
      <c r="X103" s="308">
        <f t="shared" si="33"/>
        <v>4165.0839699999997</v>
      </c>
      <c r="Y103" s="308">
        <f t="shared" si="33"/>
        <v>4569.2639520000002</v>
      </c>
      <c r="Z103" s="308">
        <f t="shared" si="33"/>
        <v>4912.0914731800003</v>
      </c>
      <c r="AA103" s="308">
        <f t="shared" si="33"/>
        <v>5575.40638304</v>
      </c>
      <c r="AB103" s="308">
        <f t="shared" si="33"/>
        <v>5152.4893679999996</v>
      </c>
      <c r="AC103" s="308">
        <f t="shared" si="33"/>
        <v>6046.981143</v>
      </c>
      <c r="AD103" s="308">
        <f t="shared" si="33"/>
        <v>6563.1775559999996</v>
      </c>
      <c r="AE103" s="308">
        <f t="shared" si="33"/>
        <v>6658.6670109999995</v>
      </c>
      <c r="AF103" s="308">
        <f t="shared" si="33"/>
        <v>7438.9757750000008</v>
      </c>
      <c r="AG103" s="308">
        <f t="shared" si="33"/>
        <v>8314.844251999999</v>
      </c>
      <c r="AH103" s="308">
        <f t="shared" si="33"/>
        <v>8872.9602730000006</v>
      </c>
      <c r="AI103" s="308">
        <f t="shared" si="33"/>
        <v>10046.059719000001</v>
      </c>
      <c r="AJ103" s="308">
        <f t="shared" si="33"/>
        <v>9844.1569399999989</v>
      </c>
      <c r="AK103" s="308">
        <f t="shared" si="33"/>
        <v>9843.9800080000005</v>
      </c>
      <c r="AL103" s="308">
        <f t="shared" si="33"/>
        <v>9781.2033994100002</v>
      </c>
      <c r="AM103" s="308">
        <f t="shared" si="33"/>
        <v>9591.4759567799993</v>
      </c>
      <c r="AN103" s="308">
        <f t="shared" si="33"/>
        <v>9512.7566506900002</v>
      </c>
      <c r="AO103" s="308">
        <f t="shared" si="33"/>
        <v>10229.684576320002</v>
      </c>
      <c r="AP103" s="308">
        <f t="shared" si="33"/>
        <v>9950.4410014500027</v>
      </c>
      <c r="AQ103" s="399">
        <f t="shared" si="33"/>
        <v>10200.113000000001</v>
      </c>
      <c r="AR103" s="399">
        <f t="shared" si="33"/>
        <v>11944.375822999998</v>
      </c>
      <c r="AS103" s="359"/>
      <c r="AT103" s="349"/>
      <c r="AU103" s="349"/>
      <c r="AV103" s="359"/>
      <c r="AW103" s="359"/>
      <c r="AX103" s="359"/>
      <c r="AY103" s="348"/>
      <c r="AZ103" s="348"/>
      <c r="BA103" s="348"/>
      <c r="BB103" s="348"/>
      <c r="BC103" s="348"/>
    </row>
    <row r="104" spans="1:55" s="21" customFormat="1">
      <c r="A104" s="400" t="s">
        <v>2171</v>
      </c>
      <c r="B104" s="29">
        <f>B103-B102</f>
        <v>0</v>
      </c>
      <c r="C104" s="29">
        <f t="shared" ref="C104:AP104" si="34">C103-C102</f>
        <v>0</v>
      </c>
      <c r="D104" s="29">
        <f t="shared" si="34"/>
        <v>0</v>
      </c>
      <c r="E104" s="29">
        <f t="shared" si="34"/>
        <v>0</v>
      </c>
      <c r="F104" s="29">
        <f t="shared" si="34"/>
        <v>0</v>
      </c>
      <c r="G104" s="29">
        <f t="shared" si="34"/>
        <v>0</v>
      </c>
      <c r="H104" s="29">
        <f t="shared" si="34"/>
        <v>0</v>
      </c>
      <c r="I104" s="29">
        <f t="shared" si="34"/>
        <v>0</v>
      </c>
      <c r="J104" s="29">
        <f>J103-J102</f>
        <v>99</v>
      </c>
      <c r="K104" s="29">
        <f t="shared" si="34"/>
        <v>96</v>
      </c>
      <c r="L104" s="29">
        <f t="shared" si="34"/>
        <v>53.200000000000273</v>
      </c>
      <c r="M104" s="29">
        <f t="shared" si="34"/>
        <v>-39.400000000000091</v>
      </c>
      <c r="N104" s="29">
        <f t="shared" si="34"/>
        <v>-1.5437044549998973</v>
      </c>
      <c r="O104" s="29">
        <f t="shared" si="34"/>
        <v>190.72847926999975</v>
      </c>
      <c r="P104" s="29">
        <f t="shared" si="34"/>
        <v>253.5127800399996</v>
      </c>
      <c r="Q104" s="29">
        <f t="shared" si="34"/>
        <v>324.09863500000029</v>
      </c>
      <c r="R104" s="29">
        <f t="shared" si="34"/>
        <v>302.70143753999992</v>
      </c>
      <c r="S104" s="29">
        <f t="shared" si="34"/>
        <v>238.27581314000054</v>
      </c>
      <c r="T104" s="29">
        <f t="shared" si="34"/>
        <v>-43.076751329999752</v>
      </c>
      <c r="U104" s="29">
        <f t="shared" si="34"/>
        <v>130.66409523500033</v>
      </c>
      <c r="V104" s="29">
        <f t="shared" si="34"/>
        <v>27.875867764999839</v>
      </c>
      <c r="W104" s="29">
        <f t="shared" si="34"/>
        <v>15.656024694999815</v>
      </c>
      <c r="X104" s="29">
        <f t="shared" si="34"/>
        <v>-372.61603000000014</v>
      </c>
      <c r="Y104" s="29">
        <f t="shared" si="34"/>
        <v>-125.83604800000012</v>
      </c>
      <c r="Z104" s="29">
        <f t="shared" si="34"/>
        <v>-199.40852681999968</v>
      </c>
      <c r="AA104" s="29">
        <f t="shared" si="34"/>
        <v>149.10638303999986</v>
      </c>
      <c r="AB104" s="29">
        <f t="shared" si="34"/>
        <v>-189.55163200000061</v>
      </c>
      <c r="AC104" s="29">
        <f t="shared" si="34"/>
        <v>508.88114299999961</v>
      </c>
      <c r="AD104" s="29">
        <f t="shared" si="34"/>
        <v>589.25155600000016</v>
      </c>
      <c r="AE104" s="29">
        <f t="shared" si="34"/>
        <v>131.05901099999937</v>
      </c>
      <c r="AF104" s="29">
        <f t="shared" si="34"/>
        <v>1088.5727750000015</v>
      </c>
      <c r="AG104" s="29">
        <f t="shared" si="34"/>
        <v>-272.22974800000156</v>
      </c>
      <c r="AH104" s="29">
        <f t="shared" si="34"/>
        <v>-50.462236999999732</v>
      </c>
      <c r="AI104" s="29">
        <f t="shared" si="34"/>
        <v>662.05003573000067</v>
      </c>
      <c r="AJ104" s="29">
        <f t="shared" si="34"/>
        <v>909.45893999999862</v>
      </c>
      <c r="AK104" s="29">
        <f t="shared" si="34"/>
        <v>1199.5800080000008</v>
      </c>
      <c r="AL104" s="29">
        <f t="shared" si="34"/>
        <v>589.68425739000122</v>
      </c>
      <c r="AM104" s="29">
        <f t="shared" si="34"/>
        <v>-125.52054322000185</v>
      </c>
      <c r="AN104" s="29">
        <f t="shared" si="34"/>
        <v>-549.06689231000018</v>
      </c>
      <c r="AO104" s="29">
        <f t="shared" si="34"/>
        <v>-59.483368669998526</v>
      </c>
      <c r="AP104" s="29">
        <f t="shared" si="34"/>
        <v>311.94953500000338</v>
      </c>
      <c r="AQ104" s="29">
        <f>AQ103-AQ102</f>
        <v>564.28824355000143</v>
      </c>
      <c r="AR104" s="775"/>
      <c r="AS104" s="348"/>
      <c r="AT104" s="349"/>
      <c r="AU104" s="349"/>
      <c r="AV104" s="359"/>
      <c r="AW104" s="359"/>
      <c r="AX104" s="359"/>
      <c r="AY104" s="359"/>
      <c r="AZ104" s="359"/>
      <c r="BA104" s="359"/>
      <c r="BB104" s="359"/>
      <c r="BC104" s="359"/>
    </row>
    <row r="105" spans="1:55" s="21" customFormat="1" ht="13.5" customHeight="1">
      <c r="A105" s="401" t="s">
        <v>2175</v>
      </c>
      <c r="B105" s="93">
        <f t="shared" ref="B105:D105" si="35">(B104/B102)</f>
        <v>0</v>
      </c>
      <c r="C105" s="93">
        <f t="shared" si="35"/>
        <v>0</v>
      </c>
      <c r="D105" s="93">
        <f t="shared" si="35"/>
        <v>0</v>
      </c>
      <c r="E105" s="93">
        <f>(E104/E102)</f>
        <v>0</v>
      </c>
      <c r="F105" s="93">
        <f t="shared" ref="F105" si="36">(F104/F102)</f>
        <v>0</v>
      </c>
      <c r="G105" s="93">
        <f t="shared" ref="G105" si="37">(G104/G102)</f>
        <v>0</v>
      </c>
      <c r="H105" s="93">
        <f t="shared" ref="H105" si="38">(H104/H102)</f>
        <v>0</v>
      </c>
      <c r="I105" s="93">
        <f t="shared" ref="I105:J105" si="39">(I104/I102)</f>
        <v>0</v>
      </c>
      <c r="J105" s="93">
        <f t="shared" si="39"/>
        <v>5.5932203389830508E-2</v>
      </c>
      <c r="K105" s="93">
        <f t="shared" ref="K105" si="40">(K104/K102)</f>
        <v>5.2173913043478258E-2</v>
      </c>
      <c r="L105" s="93">
        <f t="shared" ref="L105" si="41">(L104/L102)</f>
        <v>2.6436096203538199E-2</v>
      </c>
      <c r="M105" s="93">
        <f t="shared" ref="M105:N105" si="42">(M104/M102)</f>
        <v>-1.7034891262052008E-2</v>
      </c>
      <c r="N105" s="93">
        <f t="shared" si="42"/>
        <v>-6.2231091469801551E-4</v>
      </c>
      <c r="O105" s="93">
        <f t="shared" ref="O105" si="43">(O104/O102)</f>
        <v>7.3146109020134131E-2</v>
      </c>
      <c r="P105" s="93">
        <f t="shared" ref="P105" si="44">(P104/P102)</f>
        <v>8.8733909709485331E-2</v>
      </c>
      <c r="Q105" s="93">
        <f t="shared" ref="Q105:R105" si="45">(Q104/Q102)</f>
        <v>0.10385113913099216</v>
      </c>
      <c r="R105" s="93">
        <f t="shared" si="45"/>
        <v>9.3053008773439874E-2</v>
      </c>
      <c r="S105" s="93">
        <f t="shared" ref="S105" si="46">(S104/S102)</f>
        <v>6.6338830987248881E-2</v>
      </c>
      <c r="T105" s="93">
        <f t="shared" ref="T105" si="47">(T104/T102)</f>
        <v>-1.1480398520867694E-2</v>
      </c>
      <c r="U105" s="93">
        <f t="shared" ref="U105:V105" si="48">(U104/U102)</f>
        <v>3.6801604065624653E-2</v>
      </c>
      <c r="V105" s="93">
        <f t="shared" si="48"/>
        <v>7.4674170278595875E-3</v>
      </c>
      <c r="W105" s="93">
        <f t="shared" ref="W105" si="49">(W104/W102)</f>
        <v>3.9609433524768036E-3</v>
      </c>
      <c r="X105" s="93">
        <f t="shared" ref="X105" si="50">(X104/X102)</f>
        <v>-8.2115615840624143E-2</v>
      </c>
      <c r="Y105" s="93">
        <f t="shared" ref="Y105:Z105" si="51">(Y104/Y102)</f>
        <v>-2.680156929564868E-2</v>
      </c>
      <c r="Z105" s="93">
        <f t="shared" si="51"/>
        <v>-3.9011743484300046E-2</v>
      </c>
      <c r="AA105" s="93">
        <f t="shared" ref="AA105" si="52">(AA104/AA102)</f>
        <v>2.7478462864198413E-2</v>
      </c>
      <c r="AB105" s="93">
        <f t="shared" ref="AB105" si="53">(AB104/AB102)</f>
        <v>-3.5482998352128071E-2</v>
      </c>
      <c r="AC105" s="93">
        <f t="shared" ref="AC105:AD105" si="54">(AC104/AC102)</f>
        <v>9.1887315685884971E-2</v>
      </c>
      <c r="AD105" s="93">
        <f t="shared" si="54"/>
        <v>9.8637237220548138E-2</v>
      </c>
      <c r="AE105" s="93">
        <f t="shared" ref="AE105" si="55">(AE104/AE102)</f>
        <v>2.0077647279064456E-2</v>
      </c>
      <c r="AF105" s="93">
        <f t="shared" ref="AF105" si="56">(AF104/AF102)</f>
        <v>0.17141790450149408</v>
      </c>
      <c r="AG105" s="93">
        <f t="shared" ref="AG105:AH105" si="57">(AG104/AG102)</f>
        <v>-3.1702271111207561E-2</v>
      </c>
      <c r="AH105" s="93">
        <f t="shared" si="57"/>
        <v>-5.6550316813363272E-3</v>
      </c>
      <c r="AI105" s="93">
        <f t="shared" ref="AI105" si="58">(AI104/AI102)</f>
        <v>7.0550868773112702E-2</v>
      </c>
      <c r="AJ105" s="93">
        <f t="shared" ref="AJ105" si="59">(AJ104/AJ102)</f>
        <v>0.10178955572980738</v>
      </c>
      <c r="AK105" s="93">
        <f t="shared" ref="AK105:AL105" si="60">(AK104/AK102)</f>
        <v>0.1387696089954191</v>
      </c>
      <c r="AL105" s="93">
        <f t="shared" si="60"/>
        <v>6.4155255325988217E-2</v>
      </c>
      <c r="AM105" s="93">
        <f t="shared" ref="AM105" si="61">(AM104/AM102)</f>
        <v>-1.2917627707286078E-2</v>
      </c>
      <c r="AN105" s="93">
        <f t="shared" ref="AN105" si="62">(AN104/AN102)</f>
        <v>-5.4569322346344012E-2</v>
      </c>
      <c r="AO105" s="93">
        <f t="shared" ref="AO105:AP105" si="63">(AO104/AO102)</f>
        <v>-5.7811641318346015E-3</v>
      </c>
      <c r="AP105" s="93">
        <f t="shared" si="63"/>
        <v>3.2364974963753228E-2</v>
      </c>
      <c r="AQ105" s="93">
        <f>(AQ104/AQ102)</f>
        <v>5.8561488799625569E-2</v>
      </c>
      <c r="AR105" s="776">
        <f t="shared" ref="AR105" si="64">(AR104/AR102)</f>
        <v>0</v>
      </c>
      <c r="AS105" s="348"/>
      <c r="AT105" s="349"/>
      <c r="AU105" s="349"/>
      <c r="AV105" s="359"/>
      <c r="AW105" s="359"/>
      <c r="AX105" s="359"/>
      <c r="AY105" s="359"/>
      <c r="AZ105" s="359"/>
      <c r="BA105" s="359"/>
      <c r="BB105" s="359"/>
      <c r="BC105" s="359"/>
    </row>
    <row r="106" spans="1:55">
      <c r="A106" s="400" t="s">
        <v>2172</v>
      </c>
      <c r="B106" s="94"/>
      <c r="C106" s="29">
        <f>C103-B103</f>
        <v>88.899999999999977</v>
      </c>
      <c r="D106" s="29">
        <f t="shared" ref="D106:AP106" si="65">D103-C103</f>
        <v>116.5</v>
      </c>
      <c r="E106" s="29">
        <f t="shared" si="65"/>
        <v>116.89999999999986</v>
      </c>
      <c r="F106" s="29">
        <f t="shared" si="65"/>
        <v>151.20000000000016</v>
      </c>
      <c r="G106" s="29">
        <f t="shared" si="65"/>
        <v>89.599999999999909</v>
      </c>
      <c r="H106" s="29">
        <f t="shared" si="65"/>
        <v>180</v>
      </c>
      <c r="I106" s="29">
        <f t="shared" si="65"/>
        <v>283.79999999999995</v>
      </c>
      <c r="J106" s="29">
        <f t="shared" si="65"/>
        <v>152.90000000000009</v>
      </c>
      <c r="K106" s="29">
        <f t="shared" si="65"/>
        <v>67</v>
      </c>
      <c r="L106" s="29">
        <f t="shared" si="65"/>
        <v>129.60000000000036</v>
      </c>
      <c r="M106" s="29">
        <f t="shared" si="65"/>
        <v>207.89999999999964</v>
      </c>
      <c r="N106" s="29">
        <f t="shared" si="65"/>
        <v>205.55629554500001</v>
      </c>
      <c r="O106" s="29">
        <f t="shared" si="65"/>
        <v>319.17218372499974</v>
      </c>
      <c r="P106" s="29">
        <f t="shared" si="65"/>
        <v>312.28430076999985</v>
      </c>
      <c r="Q106" s="29">
        <f t="shared" si="65"/>
        <v>334.38585496000042</v>
      </c>
      <c r="R106" s="29">
        <f t="shared" si="65"/>
        <v>110.8028025399999</v>
      </c>
      <c r="S106" s="29">
        <f t="shared" si="65"/>
        <v>274.3743756000008</v>
      </c>
      <c r="T106" s="29">
        <f t="shared" si="65"/>
        <v>-120.95256447000111</v>
      </c>
      <c r="U106" s="29">
        <f t="shared" si="65"/>
        <v>-27.95915343499928</v>
      </c>
      <c r="V106" s="29">
        <f t="shared" si="65"/>
        <v>79.711772529999507</v>
      </c>
      <c r="W106" s="29">
        <f t="shared" si="65"/>
        <v>207.38015692999988</v>
      </c>
      <c r="X106" s="29">
        <f t="shared" si="65"/>
        <v>196.82794530499996</v>
      </c>
      <c r="Y106" s="29">
        <f t="shared" si="65"/>
        <v>404.17998200000056</v>
      </c>
      <c r="Z106" s="29">
        <f t="shared" si="65"/>
        <v>342.82752118000008</v>
      </c>
      <c r="AA106" s="29">
        <f t="shared" si="65"/>
        <v>663.31490985999972</v>
      </c>
      <c r="AB106" s="29">
        <f t="shared" si="65"/>
        <v>-422.91701504000048</v>
      </c>
      <c r="AC106" s="29">
        <f t="shared" si="65"/>
        <v>894.49177500000042</v>
      </c>
      <c r="AD106" s="29">
        <f t="shared" si="65"/>
        <v>516.19641299999967</v>
      </c>
      <c r="AE106" s="29">
        <f t="shared" si="65"/>
        <v>95.489454999999907</v>
      </c>
      <c r="AF106" s="29">
        <f t="shared" si="65"/>
        <v>780.30876400000125</v>
      </c>
      <c r="AG106" s="29">
        <f t="shared" si="65"/>
        <v>875.86847699999817</v>
      </c>
      <c r="AH106" s="29">
        <f t="shared" si="65"/>
        <v>558.11602100000164</v>
      </c>
      <c r="AI106" s="29">
        <f t="shared" si="65"/>
        <v>1173.0994460000002</v>
      </c>
      <c r="AJ106" s="29">
        <f t="shared" si="65"/>
        <v>-201.90277900000183</v>
      </c>
      <c r="AK106" s="29">
        <f t="shared" si="65"/>
        <v>-0.1769319999984873</v>
      </c>
      <c r="AL106" s="29">
        <f t="shared" si="65"/>
        <v>-62.776608590000251</v>
      </c>
      <c r="AM106" s="29">
        <f t="shared" si="65"/>
        <v>-189.72744263000095</v>
      </c>
      <c r="AN106" s="29">
        <f t="shared" si="65"/>
        <v>-78.719306089999009</v>
      </c>
      <c r="AO106" s="29">
        <f t="shared" si="65"/>
        <v>716.92792563000148</v>
      </c>
      <c r="AP106" s="29">
        <f t="shared" si="65"/>
        <v>-279.24357486999907</v>
      </c>
      <c r="AQ106" s="29">
        <f>AQ103-AP103</f>
        <v>249.67199854999853</v>
      </c>
      <c r="AR106" s="823">
        <f>AR103-AQ103</f>
        <v>1744.2628229999973</v>
      </c>
      <c r="AS106" s="348"/>
      <c r="AT106" s="349"/>
      <c r="AU106" s="349"/>
      <c r="AV106" s="348"/>
      <c r="AW106" s="348"/>
      <c r="AX106" s="348"/>
      <c r="AY106" s="348"/>
      <c r="AZ106" s="348"/>
      <c r="BA106" s="348"/>
      <c r="BB106" s="348"/>
      <c r="BC106" s="348"/>
    </row>
    <row r="107" spans="1:55" s="75" customFormat="1">
      <c r="A107" s="401" t="s">
        <v>2173</v>
      </c>
      <c r="B107" s="95"/>
      <c r="C107" s="776">
        <f t="shared" ref="C107:AQ107" si="66">C106/B103</f>
        <v>0.12899013348810209</v>
      </c>
      <c r="D107" s="776">
        <f t="shared" si="66"/>
        <v>0.14972368590155508</v>
      </c>
      <c r="E107" s="776">
        <f t="shared" si="66"/>
        <v>0.13067292644757417</v>
      </c>
      <c r="F107" s="776">
        <f t="shared" si="66"/>
        <v>0.14948096885813167</v>
      </c>
      <c r="G107" s="776">
        <f t="shared" si="66"/>
        <v>7.7062010836845191E-2</v>
      </c>
      <c r="H107" s="776">
        <f t="shared" si="66"/>
        <v>0.14373552663099898</v>
      </c>
      <c r="I107" s="776">
        <f t="shared" si="66"/>
        <v>0.19814284716888916</v>
      </c>
      <c r="J107" s="776">
        <f t="shared" si="66"/>
        <v>8.9097371948021739E-2</v>
      </c>
      <c r="K107" s="776">
        <f t="shared" si="66"/>
        <v>3.584804708400214E-2</v>
      </c>
      <c r="L107" s="776">
        <f t="shared" si="66"/>
        <v>6.6942148760330764E-2</v>
      </c>
      <c r="M107" s="776">
        <f t="shared" si="66"/>
        <v>0.10064872192099128</v>
      </c>
      <c r="N107" s="776">
        <f t="shared" si="66"/>
        <v>9.0414029269848262E-2</v>
      </c>
      <c r="O107" s="776">
        <f t="shared" si="66"/>
        <v>0.12874745293141171</v>
      </c>
      <c r="P107" s="776">
        <f t="shared" si="66"/>
        <v>0.11160071562543328</v>
      </c>
      <c r="Q107" s="776">
        <f t="shared" si="66"/>
        <v>0.10750184249546803</v>
      </c>
      <c r="R107" s="776">
        <f t="shared" si="66"/>
        <v>3.216431433257539E-2</v>
      </c>
      <c r="S107" s="776">
        <f t="shared" si="66"/>
        <v>7.716462712623752E-2</v>
      </c>
      <c r="T107" s="776">
        <f t="shared" si="66"/>
        <v>-3.1579678933519831E-2</v>
      </c>
      <c r="U107" s="776">
        <f t="shared" si="66"/>
        <v>-7.5379413302118616E-3</v>
      </c>
      <c r="V107" s="776">
        <f t="shared" si="66"/>
        <v>2.1653957951285194E-2</v>
      </c>
      <c r="W107" s="776">
        <f t="shared" si="66"/>
        <v>5.5141452209971777E-2</v>
      </c>
      <c r="X107" s="776">
        <f t="shared" si="66"/>
        <v>4.9600616512672759E-2</v>
      </c>
      <c r="Y107" s="776">
        <f t="shared" si="66"/>
        <v>9.7040056073587538E-2</v>
      </c>
      <c r="Z107" s="776">
        <f t="shared" si="66"/>
        <v>7.5029047299826471E-2</v>
      </c>
      <c r="AA107" s="776">
        <f t="shared" si="66"/>
        <v>0.13503716563131946</v>
      </c>
      <c r="AB107" s="776">
        <f t="shared" si="66"/>
        <v>-7.5854024977710099E-2</v>
      </c>
      <c r="AC107" s="776">
        <f t="shared" si="66"/>
        <v>0.17360380800692621</v>
      </c>
      <c r="AD107" s="776">
        <f t="shared" si="66"/>
        <v>8.5364316638815704E-2</v>
      </c>
      <c r="AE107" s="776">
        <f t="shared" si="66"/>
        <v>1.4549271931962938E-2</v>
      </c>
      <c r="AF107" s="776">
        <f t="shared" si="66"/>
        <v>0.11718693286673519</v>
      </c>
      <c r="AG107" s="776">
        <f t="shared" si="66"/>
        <v>0.11774046636144585</v>
      </c>
      <c r="AH107" s="776">
        <f t="shared" si="66"/>
        <v>6.7122847293953347E-2</v>
      </c>
      <c r="AI107" s="776">
        <f t="shared" si="66"/>
        <v>0.13221060501867526</v>
      </c>
      <c r="AJ107" s="776">
        <f t="shared" si="66"/>
        <v>-2.0097708419764354E-2</v>
      </c>
      <c r="AK107" s="776">
        <f t="shared" si="66"/>
        <v>-1.7973301429150858E-5</v>
      </c>
      <c r="AL107" s="776">
        <f t="shared" si="66"/>
        <v>-6.3771572614920984E-3</v>
      </c>
      <c r="AM107" s="776">
        <f t="shared" si="66"/>
        <v>-1.9397147250965589E-2</v>
      </c>
      <c r="AN107" s="776">
        <f t="shared" si="66"/>
        <v>-8.2072150777122155E-3</v>
      </c>
      <c r="AO107" s="776">
        <f t="shared" si="66"/>
        <v>7.5364897048848578E-2</v>
      </c>
      <c r="AP107" s="776">
        <f t="shared" si="66"/>
        <v>-2.7297378798599611E-2</v>
      </c>
      <c r="AQ107" s="776">
        <f t="shared" si="66"/>
        <v>2.5091551069305947E-2</v>
      </c>
      <c r="AR107" s="776">
        <f>AR106/AQ103</f>
        <v>0.17100426465863633</v>
      </c>
      <c r="AS107" s="348"/>
      <c r="AT107" s="349"/>
      <c r="AU107" s="349"/>
      <c r="AV107" s="348"/>
      <c r="AW107" s="348"/>
      <c r="AX107" s="348"/>
      <c r="AY107" s="348"/>
      <c r="AZ107" s="348"/>
      <c r="BA107" s="348"/>
      <c r="BB107" s="348"/>
      <c r="BC107" s="348"/>
    </row>
    <row r="108" spans="1:55" s="75" customFormat="1">
      <c r="A108" s="359"/>
      <c r="B108" s="123"/>
      <c r="C108" s="123"/>
      <c r="D108" s="123"/>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79"/>
      <c r="AM108" s="123"/>
      <c r="AN108" s="359"/>
      <c r="AO108" s="359"/>
      <c r="AP108" s="359"/>
      <c r="AQ108" s="359"/>
      <c r="AR108" s="359"/>
      <c r="AS108" s="359"/>
      <c r="AT108" s="349"/>
      <c r="AU108" s="349"/>
      <c r="AV108" s="348"/>
      <c r="AW108" s="348"/>
      <c r="AX108" s="348"/>
      <c r="AY108" s="348"/>
      <c r="AZ108" s="348"/>
      <c r="BA108" s="348"/>
      <c r="BB108" s="348"/>
      <c r="BC108" s="348"/>
    </row>
    <row r="109" spans="1:55" s="75" customFormat="1">
      <c r="A109" s="359"/>
      <c r="B109" s="123"/>
      <c r="C109" s="123"/>
      <c r="D109" s="123"/>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79"/>
      <c r="AM109" s="123"/>
      <c r="AN109" s="359"/>
      <c r="AO109" s="359"/>
      <c r="AP109" s="359"/>
      <c r="AQ109" s="359"/>
      <c r="AR109" s="359"/>
      <c r="AS109" s="359"/>
      <c r="AT109" s="349"/>
      <c r="AU109" s="349"/>
      <c r="AV109" s="348"/>
      <c r="AW109" s="348"/>
      <c r="AX109" s="348"/>
      <c r="AY109" s="348"/>
      <c r="AZ109" s="348"/>
      <c r="BA109" s="348"/>
      <c r="BB109" s="348"/>
      <c r="BC109" s="348"/>
    </row>
    <row r="110" spans="1:55" s="21" customFormat="1" ht="25.5">
      <c r="A110" s="464" t="s">
        <v>3201</v>
      </c>
      <c r="B110" s="402"/>
      <c r="C110" s="402"/>
      <c r="D110" s="402"/>
      <c r="E110" s="402"/>
      <c r="F110" s="402"/>
      <c r="G110" s="402"/>
      <c r="H110" s="402"/>
      <c r="I110" s="402"/>
      <c r="J110" s="402"/>
      <c r="K110" s="402"/>
      <c r="L110" s="402"/>
      <c r="M110" s="402"/>
      <c r="N110" s="402"/>
      <c r="O110" s="402"/>
      <c r="P110" s="402"/>
      <c r="Q110" s="402"/>
      <c r="R110" s="402"/>
      <c r="S110" s="402"/>
      <c r="T110" s="402"/>
      <c r="U110" s="402"/>
      <c r="V110" s="402"/>
      <c r="W110" s="402"/>
      <c r="X110" s="402"/>
      <c r="Y110" s="402"/>
      <c r="Z110" s="402"/>
      <c r="AA110" s="402"/>
      <c r="AB110" s="402"/>
      <c r="AC110" s="402"/>
      <c r="AD110" s="402"/>
      <c r="AE110" s="402"/>
      <c r="AF110" s="402"/>
      <c r="AG110" s="402"/>
      <c r="AH110" s="402"/>
      <c r="AI110" s="402"/>
      <c r="AJ110" s="402"/>
      <c r="AK110" s="402"/>
      <c r="AL110" s="402"/>
      <c r="AM110" s="402"/>
      <c r="AN110" s="402"/>
      <c r="AO110" s="702"/>
      <c r="AP110" s="703"/>
      <c r="AQ110" s="185" t="s">
        <v>1897</v>
      </c>
      <c r="AR110" s="185" t="s">
        <v>1898</v>
      </c>
      <c r="AS110" s="349"/>
      <c r="AT110" s="349"/>
      <c r="AU110" s="349"/>
      <c r="AV110" s="359"/>
      <c r="AW110" s="359"/>
      <c r="AX110" s="359"/>
      <c r="AY110" s="359"/>
      <c r="AZ110" s="359"/>
      <c r="BA110" s="359"/>
      <c r="BB110" s="359"/>
      <c r="BC110" s="359"/>
    </row>
    <row r="111" spans="1:55" ht="22.5" customHeight="1">
      <c r="A111" s="188" t="s">
        <v>102</v>
      </c>
      <c r="B111" s="186"/>
      <c r="C111" s="186"/>
      <c r="D111" s="186"/>
      <c r="E111" s="186"/>
      <c r="F111" s="186"/>
      <c r="G111" s="186"/>
      <c r="H111" s="186"/>
      <c r="I111" s="186"/>
      <c r="J111" s="186"/>
      <c r="K111" s="186"/>
      <c r="L111" s="186"/>
      <c r="M111" s="186"/>
      <c r="N111" s="186" t="s">
        <v>3</v>
      </c>
      <c r="O111" s="186" t="s">
        <v>4</v>
      </c>
      <c r="P111" s="186" t="s">
        <v>5</v>
      </c>
      <c r="Q111" s="186" t="s">
        <v>6</v>
      </c>
      <c r="R111" s="186" t="s">
        <v>7</v>
      </c>
      <c r="S111" s="186" t="s">
        <v>8</v>
      </c>
      <c r="T111" s="186" t="s">
        <v>9</v>
      </c>
      <c r="U111" s="186" t="s">
        <v>10</v>
      </c>
      <c r="V111" s="186" t="s">
        <v>11</v>
      </c>
      <c r="W111" s="186" t="s">
        <v>12</v>
      </c>
      <c r="X111" s="186" t="s">
        <v>13</v>
      </c>
      <c r="Y111" s="186" t="s">
        <v>14</v>
      </c>
      <c r="Z111" s="186" t="s">
        <v>15</v>
      </c>
      <c r="AA111" s="186" t="s">
        <v>16</v>
      </c>
      <c r="AB111" s="186" t="s">
        <v>17</v>
      </c>
      <c r="AC111" s="186" t="s">
        <v>18</v>
      </c>
      <c r="AD111" s="186" t="s">
        <v>19</v>
      </c>
      <c r="AE111" s="186" t="s">
        <v>20</v>
      </c>
      <c r="AF111" s="186" t="s">
        <v>21</v>
      </c>
      <c r="AG111" s="186" t="s">
        <v>22</v>
      </c>
      <c r="AH111" s="186" t="s">
        <v>23</v>
      </c>
      <c r="AI111" s="186" t="s">
        <v>24</v>
      </c>
      <c r="AJ111" s="186" t="s">
        <v>25</v>
      </c>
      <c r="AK111" s="186" t="s">
        <v>26</v>
      </c>
      <c r="AL111" s="186" t="s">
        <v>27</v>
      </c>
      <c r="AM111" s="186" t="s">
        <v>62</v>
      </c>
      <c r="AN111" s="186" t="s">
        <v>63</v>
      </c>
      <c r="AO111" s="186" t="s">
        <v>2667</v>
      </c>
      <c r="AP111" s="197" t="s">
        <v>1899</v>
      </c>
      <c r="AQ111" s="197" t="s">
        <v>1900</v>
      </c>
      <c r="AR111" s="186" t="s">
        <v>1901</v>
      </c>
      <c r="AS111" s="348"/>
      <c r="AT111" s="348"/>
      <c r="AU111" s="608" t="s">
        <v>28</v>
      </c>
      <c r="AV111" s="359"/>
      <c r="AW111" s="359"/>
      <c r="AX111" s="359"/>
      <c r="AY111" s="348"/>
      <c r="AZ111" s="348"/>
      <c r="BA111" s="348"/>
      <c r="BB111" s="348"/>
      <c r="BC111" s="348"/>
    </row>
    <row r="112" spans="1:55" ht="12.75" customHeight="1">
      <c r="A112" s="472" t="s">
        <v>103</v>
      </c>
      <c r="B112" s="119"/>
      <c r="C112" s="119"/>
      <c r="D112" s="119"/>
      <c r="E112" s="119"/>
      <c r="F112" s="119"/>
      <c r="G112" s="119"/>
      <c r="H112" s="119"/>
      <c r="I112" s="119"/>
      <c r="J112" s="119"/>
      <c r="K112" s="119"/>
      <c r="L112" s="119"/>
      <c r="M112" s="119"/>
      <c r="N112" s="150">
        <v>1.7734847300000001</v>
      </c>
      <c r="O112" s="139">
        <v>2.2923027750000005</v>
      </c>
      <c r="P112" s="139">
        <v>2.591887415</v>
      </c>
      <c r="Q112" s="139">
        <v>2.6852526499999994</v>
      </c>
      <c r="R112" s="139">
        <v>2.9736379650000004</v>
      </c>
      <c r="S112" s="139">
        <v>3.3341201500000004</v>
      </c>
      <c r="T112" s="139">
        <v>3.5708897349999988</v>
      </c>
      <c r="U112" s="139">
        <v>3.4357361650000002</v>
      </c>
      <c r="V112" s="139">
        <v>3.0078527799999999</v>
      </c>
      <c r="W112" s="139">
        <v>2.2210925850000001</v>
      </c>
      <c r="X112" s="139">
        <v>1.5253829999999999</v>
      </c>
      <c r="Y112" s="139">
        <v>1.3371379999999999</v>
      </c>
      <c r="Z112" s="139">
        <v>1.5622579999999999</v>
      </c>
      <c r="AA112" s="139">
        <v>1.6038680000000001</v>
      </c>
      <c r="AB112" s="139">
        <v>1.529865</v>
      </c>
      <c r="AC112" s="139">
        <v>1.4669730000000001</v>
      </c>
      <c r="AD112" s="139">
        <v>1.21906</v>
      </c>
      <c r="AE112" s="139">
        <v>1.221625</v>
      </c>
      <c r="AF112" s="139">
        <v>1.0266580000000001</v>
      </c>
      <c r="AG112" s="139">
        <v>0.39347799999999999</v>
      </c>
      <c r="AH112" s="139">
        <v>5.2018000000000002E-2</v>
      </c>
      <c r="AI112" s="139">
        <v>0.16194900000000001</v>
      </c>
      <c r="AJ112" s="150">
        <v>0.428207</v>
      </c>
      <c r="AK112" s="150">
        <v>0.48065718815134612</v>
      </c>
      <c r="AL112" s="139">
        <v>0.38302237353938234</v>
      </c>
      <c r="AM112" s="139">
        <v>1.1828661399999993</v>
      </c>
      <c r="AN112" s="139">
        <v>1.25257018</v>
      </c>
      <c r="AO112" s="150">
        <v>1.2220177991955585</v>
      </c>
      <c r="AP112" s="150">
        <v>1.2121381301320566</v>
      </c>
      <c r="AQ112" s="657">
        <v>1.291285781975708</v>
      </c>
      <c r="AR112" s="256">
        <v>1.2766875932811819</v>
      </c>
      <c r="AS112" s="348"/>
      <c r="AT112" s="348"/>
      <c r="AU112" s="991" t="s">
        <v>3497</v>
      </c>
      <c r="AV112" s="359"/>
      <c r="AW112" s="359"/>
      <c r="AX112" s="359"/>
      <c r="AY112" s="348"/>
      <c r="AZ112" s="348"/>
      <c r="BA112" s="348"/>
      <c r="BB112" s="348"/>
      <c r="BC112" s="348"/>
    </row>
    <row r="113" spans="1:55" ht="15" customHeight="1">
      <c r="A113" s="472" t="s">
        <v>104</v>
      </c>
      <c r="B113" s="119"/>
      <c r="C113" s="119"/>
      <c r="D113" s="119"/>
      <c r="E113" s="119"/>
      <c r="F113" s="119"/>
      <c r="G113" s="119"/>
      <c r="H113" s="119"/>
      <c r="I113" s="119"/>
      <c r="J113" s="119"/>
      <c r="K113" s="119"/>
      <c r="L113" s="119"/>
      <c r="M113" s="119"/>
      <c r="N113" s="150">
        <v>8.1427533799999949</v>
      </c>
      <c r="O113" s="139">
        <v>8.5772975799999909</v>
      </c>
      <c r="P113" s="139">
        <v>8.512948040000003</v>
      </c>
      <c r="Q113" s="139">
        <v>8.7723165299999977</v>
      </c>
      <c r="R113" s="139">
        <v>9.0269754399999993</v>
      </c>
      <c r="S113" s="139">
        <v>9.9064210499999952</v>
      </c>
      <c r="T113" s="139">
        <v>10.577303685</v>
      </c>
      <c r="U113" s="139">
        <v>10.223130974999998</v>
      </c>
      <c r="V113" s="139">
        <v>10.100465405</v>
      </c>
      <c r="W113" s="139">
        <v>8.1576241249999999</v>
      </c>
      <c r="X113" s="139">
        <v>5.4945149999999998</v>
      </c>
      <c r="Y113" s="139">
        <v>4.9823649999999997</v>
      </c>
      <c r="Z113" s="139">
        <v>5.3744579999999997</v>
      </c>
      <c r="AA113" s="139">
        <v>5.8787539999999998</v>
      </c>
      <c r="AB113" s="139">
        <v>5.7471969999999999</v>
      </c>
      <c r="AC113" s="139">
        <v>5.4651639999999997</v>
      </c>
      <c r="AD113" s="139">
        <v>5.0713229999999996</v>
      </c>
      <c r="AE113" s="139">
        <v>4.2740819999999999</v>
      </c>
      <c r="AF113" s="139">
        <v>3.5457329999999998</v>
      </c>
      <c r="AG113" s="139">
        <v>3.500238</v>
      </c>
      <c r="AH113" s="139">
        <v>4.3881930000000002</v>
      </c>
      <c r="AI113" s="139">
        <v>4.6354449999999998</v>
      </c>
      <c r="AJ113" s="150">
        <v>3.855003</v>
      </c>
      <c r="AK113" s="150">
        <v>2.3962181409292649</v>
      </c>
      <c r="AL113" s="139">
        <v>1.9929505343263698</v>
      </c>
      <c r="AM113" s="139">
        <v>1.5614775100000009</v>
      </c>
      <c r="AN113" s="139">
        <v>1.5413582299999999</v>
      </c>
      <c r="AO113" s="150">
        <v>1.6131608201369183</v>
      </c>
      <c r="AP113" s="150">
        <v>1.600118870126328</v>
      </c>
      <c r="AQ113" s="256">
        <v>1.7046000741186633</v>
      </c>
      <c r="AR113" s="256">
        <v>1.6853293023979261</v>
      </c>
      <c r="AS113" s="348"/>
      <c r="AT113" s="348"/>
      <c r="AU113" s="992"/>
      <c r="AV113" s="359"/>
      <c r="AW113" s="359"/>
      <c r="AX113" s="359"/>
      <c r="AY113" s="348"/>
      <c r="AZ113" s="348"/>
      <c r="BA113" s="348"/>
      <c r="BB113" s="348"/>
      <c r="BC113" s="348"/>
    </row>
    <row r="114" spans="1:55" ht="12.75" customHeight="1">
      <c r="A114" s="472" t="s">
        <v>1917</v>
      </c>
      <c r="B114" s="119"/>
      <c r="C114" s="119"/>
      <c r="D114" s="119"/>
      <c r="E114" s="119"/>
      <c r="F114" s="119"/>
      <c r="G114" s="119"/>
      <c r="H114" s="119"/>
      <c r="I114" s="119"/>
      <c r="J114" s="119"/>
      <c r="K114" s="119"/>
      <c r="L114" s="119"/>
      <c r="M114" s="119"/>
      <c r="N114" s="150">
        <v>26.106929415000007</v>
      </c>
      <c r="O114" s="139">
        <v>31.202930734999988</v>
      </c>
      <c r="P114" s="139">
        <v>34.062037404999984</v>
      </c>
      <c r="Q114" s="139">
        <v>35.533685694999988</v>
      </c>
      <c r="R114" s="139">
        <v>38.24452041499994</v>
      </c>
      <c r="S114" s="139">
        <v>39.460027434999972</v>
      </c>
      <c r="T114" s="139">
        <v>39.549774859999985</v>
      </c>
      <c r="U114" s="139">
        <v>41.102462385000003</v>
      </c>
      <c r="V114" s="139">
        <v>39.69114528499999</v>
      </c>
      <c r="W114" s="139">
        <v>32.126556069999999</v>
      </c>
      <c r="X114" s="139">
        <v>45.975290999999999</v>
      </c>
      <c r="Y114" s="139">
        <v>57.505034000000002</v>
      </c>
      <c r="Z114" s="139">
        <v>72.424690999999996</v>
      </c>
      <c r="AA114" s="139">
        <v>82.983281000000005</v>
      </c>
      <c r="AB114" s="139">
        <v>99.191430999999994</v>
      </c>
      <c r="AC114" s="139">
        <v>118.258137</v>
      </c>
      <c r="AD114" s="139">
        <v>129.56808599999999</v>
      </c>
      <c r="AE114" s="139">
        <v>150.44277099999999</v>
      </c>
      <c r="AF114" s="139">
        <v>174.686485</v>
      </c>
      <c r="AG114" s="139">
        <v>189.26152400000001</v>
      </c>
      <c r="AH114" s="139">
        <v>199.35354100000001</v>
      </c>
      <c r="AI114" s="139">
        <v>211.80311</v>
      </c>
      <c r="AJ114" s="150">
        <v>217.66650899999999</v>
      </c>
      <c r="AK114" s="150">
        <v>215.13695428686384</v>
      </c>
      <c r="AL114" s="139">
        <v>218.92184537568662</v>
      </c>
      <c r="AM114" s="139">
        <v>201.11238087000001</v>
      </c>
      <c r="AN114" s="139">
        <v>204.16104299</v>
      </c>
      <c r="AO114" s="150">
        <v>207.76899527943314</v>
      </c>
      <c r="AP114" s="150">
        <v>206.08924158323632</v>
      </c>
      <c r="AQ114" s="256">
        <v>219.54602438386897</v>
      </c>
      <c r="AR114" s="256">
        <v>217.06402207591742</v>
      </c>
      <c r="AS114" s="348"/>
      <c r="AT114" s="348"/>
      <c r="AU114" s="992"/>
      <c r="AV114" s="359"/>
      <c r="AW114" s="359"/>
      <c r="AX114" s="359"/>
      <c r="AY114" s="348"/>
      <c r="AZ114" s="348"/>
      <c r="BA114" s="348"/>
      <c r="BB114" s="348"/>
      <c r="BC114" s="348"/>
    </row>
    <row r="115" spans="1:55">
      <c r="A115" s="472" t="s">
        <v>105</v>
      </c>
      <c r="B115" s="119"/>
      <c r="C115" s="119"/>
      <c r="D115" s="119"/>
      <c r="E115" s="119"/>
      <c r="F115" s="119"/>
      <c r="G115" s="119"/>
      <c r="H115" s="119"/>
      <c r="I115" s="119"/>
      <c r="J115" s="119"/>
      <c r="K115" s="119"/>
      <c r="L115" s="119"/>
      <c r="M115" s="119"/>
      <c r="N115" s="150">
        <v>52.12616043999995</v>
      </c>
      <c r="O115" s="139">
        <v>60.421368565000037</v>
      </c>
      <c r="P115" s="139">
        <v>64.224837335000032</v>
      </c>
      <c r="Q115" s="139">
        <v>66.133453994999925</v>
      </c>
      <c r="R115" s="139">
        <v>73.426992349999949</v>
      </c>
      <c r="S115" s="139">
        <v>83.299396089999973</v>
      </c>
      <c r="T115" s="139">
        <v>93.867247209999846</v>
      </c>
      <c r="U115" s="139">
        <v>105.08566727500005</v>
      </c>
      <c r="V115" s="139">
        <v>121.62049149499994</v>
      </c>
      <c r="W115" s="139">
        <v>106.36365841500002</v>
      </c>
      <c r="X115" s="139">
        <v>135.24601899999999</v>
      </c>
      <c r="Y115" s="139">
        <v>170.93245300000001</v>
      </c>
      <c r="Z115" s="139">
        <v>206.45747299999999</v>
      </c>
      <c r="AA115" s="139">
        <v>233.32600299999999</v>
      </c>
      <c r="AB115" s="139">
        <v>263.165616</v>
      </c>
      <c r="AC115" s="139">
        <v>294.74239299999999</v>
      </c>
      <c r="AD115" s="139">
        <v>338.74041</v>
      </c>
      <c r="AE115" s="139">
        <v>397.35491000000002</v>
      </c>
      <c r="AF115" s="139">
        <v>464.32348500000001</v>
      </c>
      <c r="AG115" s="139">
        <v>508.91072400000002</v>
      </c>
      <c r="AH115" s="139">
        <v>550.82673599999998</v>
      </c>
      <c r="AI115" s="139">
        <v>581.43846399999995</v>
      </c>
      <c r="AJ115" s="150">
        <v>604.66869999999994</v>
      </c>
      <c r="AK115" s="150">
        <v>640.31994404221632</v>
      </c>
      <c r="AL115" s="139">
        <v>677.7767612125798</v>
      </c>
      <c r="AM115" s="139">
        <v>614.98960905999991</v>
      </c>
      <c r="AN115" s="139">
        <v>627.92744514999993</v>
      </c>
      <c r="AO115" s="150">
        <v>635.62326110830907</v>
      </c>
      <c r="AP115" s="150">
        <v>630.48442640970825</v>
      </c>
      <c r="AQ115" s="256">
        <v>671.65247535878575</v>
      </c>
      <c r="AR115" s="256">
        <v>664.05933857272794</v>
      </c>
      <c r="AS115" s="348"/>
      <c r="AT115" s="348"/>
      <c r="AU115" s="992"/>
      <c r="AV115" s="359"/>
      <c r="AW115" s="359"/>
      <c r="AX115" s="359"/>
      <c r="AY115" s="348"/>
      <c r="AZ115" s="348"/>
      <c r="BA115" s="348"/>
      <c r="BB115" s="348"/>
      <c r="BC115" s="348"/>
    </row>
    <row r="116" spans="1:55">
      <c r="A116" s="473" t="s">
        <v>106</v>
      </c>
      <c r="B116" s="119"/>
      <c r="C116" s="119"/>
      <c r="D116" s="119"/>
      <c r="E116" s="119"/>
      <c r="F116" s="119"/>
      <c r="G116" s="119"/>
      <c r="H116" s="119"/>
      <c r="I116" s="119"/>
      <c r="J116" s="119"/>
      <c r="K116" s="119"/>
      <c r="L116" s="119"/>
      <c r="M116" s="119"/>
      <c r="N116" s="150">
        <v>0.20696757999999998</v>
      </c>
      <c r="O116" s="139">
        <v>0.23457961499999999</v>
      </c>
      <c r="P116" s="139">
        <v>0.22106984500000004</v>
      </c>
      <c r="Q116" s="139">
        <v>7.3926130000000007E-2</v>
      </c>
      <c r="R116" s="139">
        <v>2.931137E-2</v>
      </c>
      <c r="S116" s="139">
        <v>0.26284841500000006</v>
      </c>
      <c r="T116" s="139">
        <v>0.55803317999999991</v>
      </c>
      <c r="U116" s="139">
        <v>0.61709843500000006</v>
      </c>
      <c r="V116" s="139">
        <v>1.1359128000000001</v>
      </c>
      <c r="W116" s="139">
        <v>1.6550935</v>
      </c>
      <c r="X116" s="139">
        <v>0.88876200000000005</v>
      </c>
      <c r="Y116" s="139">
        <v>0.87796200000000002</v>
      </c>
      <c r="Z116" s="139">
        <v>1.1683410000000001</v>
      </c>
      <c r="AA116" s="139">
        <v>2.0509200000000001</v>
      </c>
      <c r="AB116" s="139">
        <v>2.941735</v>
      </c>
      <c r="AC116" s="139">
        <v>3.2011409999999998</v>
      </c>
      <c r="AD116" s="139">
        <v>3.2643460000000002</v>
      </c>
      <c r="AE116" s="139">
        <v>3.9241250000000001</v>
      </c>
      <c r="AF116" s="139">
        <v>4.8769080000000002</v>
      </c>
      <c r="AG116" s="139">
        <v>4.9090809999999996</v>
      </c>
      <c r="AH116" s="139">
        <v>4.8601070000000002</v>
      </c>
      <c r="AI116" s="139">
        <v>5.4828929999999998</v>
      </c>
      <c r="AJ116" s="150">
        <v>5.6926040000000002</v>
      </c>
      <c r="AK116" s="150">
        <v>5.0832263418392634</v>
      </c>
      <c r="AL116" s="139">
        <v>5.4334205038678673</v>
      </c>
      <c r="AM116" s="139">
        <v>6.6436664199999989</v>
      </c>
      <c r="AN116" s="139">
        <v>5.6205834400000008</v>
      </c>
      <c r="AO116" s="150">
        <v>6.8635649929253892</v>
      </c>
      <c r="AP116" s="150">
        <v>6.808075006797055</v>
      </c>
      <c r="AQ116" s="256">
        <v>7.2526144012509954</v>
      </c>
      <c r="AR116" s="256">
        <v>7.1706224556755496</v>
      </c>
      <c r="AS116" s="348"/>
      <c r="AT116" s="348"/>
      <c r="AU116" s="619"/>
      <c r="AV116" s="359"/>
      <c r="AW116" s="359"/>
      <c r="AX116" s="359"/>
      <c r="AY116" s="348"/>
      <c r="AZ116" s="348"/>
      <c r="BA116" s="348"/>
      <c r="BB116" s="348"/>
      <c r="BC116" s="348"/>
    </row>
    <row r="117" spans="1:55" ht="12.75" customHeight="1">
      <c r="A117" s="27" t="s">
        <v>761</v>
      </c>
      <c r="B117" s="127"/>
      <c r="C117" s="127"/>
      <c r="D117" s="127"/>
      <c r="E117" s="127"/>
      <c r="F117" s="127"/>
      <c r="G117" s="127"/>
      <c r="H117" s="127"/>
      <c r="I117" s="127"/>
      <c r="J117" s="127"/>
      <c r="K117" s="127"/>
      <c r="L117" s="127"/>
      <c r="M117" s="127"/>
      <c r="N117" s="136">
        <v>88.356295544999952</v>
      </c>
      <c r="O117" s="136">
        <v>102.72847927000002</v>
      </c>
      <c r="P117" s="136">
        <v>109.61278004000002</v>
      </c>
      <c r="Q117" s="136">
        <v>113.19863499999991</v>
      </c>
      <c r="R117" s="136">
        <v>123.70143753999989</v>
      </c>
      <c r="S117" s="136">
        <v>136.26281313999993</v>
      </c>
      <c r="T117" s="136">
        <v>148.12324866999984</v>
      </c>
      <c r="U117" s="136">
        <v>160.46409523500006</v>
      </c>
      <c r="V117" s="136">
        <v>175.55586776499993</v>
      </c>
      <c r="W117" s="136">
        <v>150.52402469500001</v>
      </c>
      <c r="X117" s="136">
        <v>189.12996999999999</v>
      </c>
      <c r="Y117" s="136">
        <v>235.634952</v>
      </c>
      <c r="Z117" s="136">
        <v>286.98722099999998</v>
      </c>
      <c r="AA117" s="136">
        <v>325.842826</v>
      </c>
      <c r="AB117" s="136">
        <v>372.57584399999996</v>
      </c>
      <c r="AC117" s="136">
        <v>423.13380799999999</v>
      </c>
      <c r="AD117" s="136">
        <v>477.863225</v>
      </c>
      <c r="AE117" s="136">
        <v>557.21751300000005</v>
      </c>
      <c r="AF117" s="136">
        <v>648.45926899999995</v>
      </c>
      <c r="AG117" s="136">
        <v>706.97504500000002</v>
      </c>
      <c r="AH117" s="136">
        <v>759.48059499999999</v>
      </c>
      <c r="AI117" s="136">
        <v>803.52186099999994</v>
      </c>
      <c r="AJ117" s="136">
        <v>832.31102299999986</v>
      </c>
      <c r="AK117" s="136">
        <v>863.41700000000003</v>
      </c>
      <c r="AL117" s="136">
        <v>904.50800000000004</v>
      </c>
      <c r="AM117" s="136">
        <v>825.49</v>
      </c>
      <c r="AN117" s="136">
        <v>840.50299998999992</v>
      </c>
      <c r="AO117" s="136">
        <v>853.09100000000012</v>
      </c>
      <c r="AP117" s="136">
        <v>846.19399999999996</v>
      </c>
      <c r="AQ117" s="382">
        <v>901.447</v>
      </c>
      <c r="AR117" s="382">
        <v>891.25599999999997</v>
      </c>
      <c r="AS117" s="348"/>
      <c r="AT117" s="348"/>
      <c r="AU117" s="986" t="s">
        <v>2783</v>
      </c>
      <c r="AV117" s="359"/>
      <c r="AW117" s="359"/>
      <c r="AX117" s="359"/>
      <c r="AY117" s="348"/>
      <c r="AZ117" s="348"/>
      <c r="BA117" s="348"/>
      <c r="BB117" s="348"/>
      <c r="BC117" s="348"/>
    </row>
    <row r="118" spans="1:55">
      <c r="A118" s="472" t="s">
        <v>2733</v>
      </c>
      <c r="B118" s="157"/>
      <c r="C118" s="157"/>
      <c r="D118" s="157"/>
      <c r="E118" s="157"/>
      <c r="F118" s="157"/>
      <c r="G118" s="157"/>
      <c r="H118" s="157"/>
      <c r="I118" s="157"/>
      <c r="J118" s="157"/>
      <c r="K118" s="157"/>
      <c r="L118" s="157"/>
      <c r="M118" s="157"/>
      <c r="N118" s="150">
        <f>N115/N117</f>
        <v>0.58995411836219458</v>
      </c>
      <c r="O118" s="150">
        <f t="shared" ref="O118:AP118" si="67">O115/O117</f>
        <v>0.58816570628087739</v>
      </c>
      <c r="P118" s="150">
        <f t="shared" si="67"/>
        <v>0.58592471892021203</v>
      </c>
      <c r="Q118" s="150">
        <f t="shared" si="67"/>
        <v>0.5842248362358784</v>
      </c>
      <c r="R118" s="150">
        <f t="shared" si="67"/>
        <v>0.59358236905093942</v>
      </c>
      <c r="S118" s="150">
        <f t="shared" si="67"/>
        <v>0.61131422557977</v>
      </c>
      <c r="T118" s="150">
        <f t="shared" si="67"/>
        <v>0.63371042731532568</v>
      </c>
      <c r="U118" s="150">
        <f t="shared" si="67"/>
        <v>0.65488586166956431</v>
      </c>
      <c r="V118" s="150">
        <f t="shared" si="67"/>
        <v>0.69277371951931455</v>
      </c>
      <c r="W118" s="150">
        <f t="shared" si="67"/>
        <v>0.70662247193110783</v>
      </c>
      <c r="X118" s="150">
        <f t="shared" si="67"/>
        <v>0.71509565089023175</v>
      </c>
      <c r="Y118" s="150">
        <f t="shared" si="67"/>
        <v>0.72541213240725</v>
      </c>
      <c r="Z118" s="150">
        <f t="shared" si="67"/>
        <v>0.71939604934534707</v>
      </c>
      <c r="AA118" s="150">
        <f t="shared" si="67"/>
        <v>0.71606917317860475</v>
      </c>
      <c r="AB118" s="150">
        <f t="shared" si="67"/>
        <v>0.70634105843963413</v>
      </c>
      <c r="AC118" s="150">
        <f t="shared" si="67"/>
        <v>0.69657018046641173</v>
      </c>
      <c r="AD118" s="150">
        <f t="shared" si="67"/>
        <v>0.70886478029356625</v>
      </c>
      <c r="AE118" s="150">
        <f t="shared" si="67"/>
        <v>0.713105566012603</v>
      </c>
      <c r="AF118" s="150">
        <f t="shared" si="67"/>
        <v>0.71604109494192458</v>
      </c>
      <c r="AG118" s="150">
        <f t="shared" si="67"/>
        <v>0.71984255681896103</v>
      </c>
      <c r="AH118" s="150">
        <f t="shared" si="67"/>
        <v>0.72526768903160721</v>
      </c>
      <c r="AI118" s="150">
        <f t="shared" si="67"/>
        <v>0.72361250168898639</v>
      </c>
      <c r="AJ118" s="150">
        <f t="shared" si="67"/>
        <v>0.72649368239834067</v>
      </c>
      <c r="AK118" s="150">
        <f t="shared" si="67"/>
        <v>0.74161146241296649</v>
      </c>
      <c r="AL118" s="150">
        <f t="shared" si="67"/>
        <v>0.74933196965928417</v>
      </c>
      <c r="AM118" s="150">
        <f t="shared" si="67"/>
        <v>0.74499946584452859</v>
      </c>
      <c r="AN118" s="150">
        <f t="shared" si="67"/>
        <v>0.74708531100718356</v>
      </c>
      <c r="AO118" s="150">
        <f t="shared" si="67"/>
        <v>0.74508260092804746</v>
      </c>
      <c r="AP118" s="150">
        <f t="shared" si="67"/>
        <v>0.74508260092804757</v>
      </c>
      <c r="AQ118" s="657">
        <f t="shared" ref="AQ118" si="68">AQ115/AQ117</f>
        <v>0.74508260092804768</v>
      </c>
      <c r="AR118" s="657">
        <f t="shared" ref="AR118" si="69">AR115/AR117</f>
        <v>0.74508260092804757</v>
      </c>
      <c r="AS118" s="348"/>
      <c r="AT118" s="348"/>
      <c r="AU118" s="986"/>
      <c r="AV118" s="359"/>
      <c r="AW118" s="359"/>
      <c r="AX118" s="359"/>
      <c r="AY118" s="348"/>
      <c r="AZ118" s="348"/>
      <c r="BA118" s="348"/>
      <c r="BB118" s="348"/>
      <c r="BC118" s="348"/>
    </row>
    <row r="119" spans="1:55">
      <c r="A119" s="472" t="s">
        <v>2734</v>
      </c>
      <c r="B119" s="157"/>
      <c r="C119" s="157"/>
      <c r="D119" s="157"/>
      <c r="E119" s="157"/>
      <c r="F119" s="157"/>
      <c r="G119" s="157"/>
      <c r="H119" s="157"/>
      <c r="I119" s="157"/>
      <c r="J119" s="157"/>
      <c r="K119" s="157"/>
      <c r="L119" s="157"/>
      <c r="M119" s="157"/>
      <c r="N119" s="150">
        <f>(N112+N113+N114+N116)/N117</f>
        <v>0.41004588163780537</v>
      </c>
      <c r="O119" s="150">
        <f t="shared" ref="O119:AP119" si="70">(O112+O113+O114+O116)/O117</f>
        <v>0.41183429371912261</v>
      </c>
      <c r="P119" s="150">
        <f t="shared" si="70"/>
        <v>0.41407528107978803</v>
      </c>
      <c r="Q119" s="150">
        <f t="shared" si="70"/>
        <v>0.41577516376412149</v>
      </c>
      <c r="R119" s="150">
        <f t="shared" si="70"/>
        <v>0.40641763094906053</v>
      </c>
      <c r="S119" s="150">
        <f t="shared" si="70"/>
        <v>0.38868577442023</v>
      </c>
      <c r="T119" s="150">
        <f t="shared" si="70"/>
        <v>0.36628957268467427</v>
      </c>
      <c r="U119" s="150">
        <f t="shared" si="70"/>
        <v>0.34511413833043558</v>
      </c>
      <c r="V119" s="150">
        <f t="shared" si="70"/>
        <v>0.30722628048068545</v>
      </c>
      <c r="W119" s="150">
        <f t="shared" si="70"/>
        <v>0.29337752806889228</v>
      </c>
      <c r="X119" s="150">
        <f t="shared" si="70"/>
        <v>0.28490434910976825</v>
      </c>
      <c r="Y119" s="150">
        <f t="shared" si="70"/>
        <v>0.27458786759275</v>
      </c>
      <c r="Z119" s="150">
        <f t="shared" si="70"/>
        <v>0.28060395065465304</v>
      </c>
      <c r="AA119" s="150">
        <f t="shared" si="70"/>
        <v>0.2839308268213952</v>
      </c>
      <c r="AB119" s="150">
        <f t="shared" si="70"/>
        <v>0.29365894156036587</v>
      </c>
      <c r="AC119" s="150">
        <f t="shared" si="70"/>
        <v>0.30342981953358827</v>
      </c>
      <c r="AD119" s="150">
        <f t="shared" si="70"/>
        <v>0.29113521970643375</v>
      </c>
      <c r="AE119" s="150">
        <f t="shared" si="70"/>
        <v>0.28689443398739695</v>
      </c>
      <c r="AF119" s="150">
        <f t="shared" si="70"/>
        <v>0.28395890505807547</v>
      </c>
      <c r="AG119" s="150">
        <f t="shared" si="70"/>
        <v>0.28015744318103902</v>
      </c>
      <c r="AH119" s="150">
        <f t="shared" si="70"/>
        <v>0.27473231096839285</v>
      </c>
      <c r="AI119" s="150">
        <f t="shared" si="70"/>
        <v>0.27638749831101361</v>
      </c>
      <c r="AJ119" s="150">
        <f t="shared" si="70"/>
        <v>0.27350631760165939</v>
      </c>
      <c r="AK119" s="150">
        <f t="shared" si="70"/>
        <v>0.25838853758703351</v>
      </c>
      <c r="AL119" s="150">
        <f t="shared" si="70"/>
        <v>0.25066803034071589</v>
      </c>
      <c r="AM119" s="150">
        <f t="shared" si="70"/>
        <v>0.2550005341554713</v>
      </c>
      <c r="AN119" s="150">
        <f t="shared" si="70"/>
        <v>0.25291468899281638</v>
      </c>
      <c r="AO119" s="150">
        <f t="shared" si="70"/>
        <v>0.25491739907195243</v>
      </c>
      <c r="AP119" s="150">
        <f t="shared" si="70"/>
        <v>0.25491739907195249</v>
      </c>
      <c r="AQ119" s="777">
        <f t="shared" ref="AQ119:AR119" si="71">(AQ112+AQ113+AQ114+AQ116)/AQ117</f>
        <v>0.25491739907195249</v>
      </c>
      <c r="AR119" s="777">
        <f t="shared" si="71"/>
        <v>0.25491739907195249</v>
      </c>
      <c r="AS119" s="348"/>
      <c r="AT119" s="348"/>
      <c r="AU119" s="644"/>
      <c r="AV119" s="359"/>
      <c r="AW119" s="359"/>
      <c r="AX119" s="359"/>
      <c r="AY119" s="348"/>
      <c r="AZ119" s="348"/>
      <c r="BA119" s="348"/>
      <c r="BB119" s="348"/>
      <c r="BC119" s="348"/>
    </row>
    <row r="120" spans="1:55" s="126" customFormat="1">
      <c r="A120" s="151" t="s">
        <v>2708</v>
      </c>
      <c r="B120" s="136">
        <v>13.2</v>
      </c>
      <c r="C120" s="136">
        <v>14</v>
      </c>
      <c r="D120" s="136">
        <v>18.7</v>
      </c>
      <c r="E120" s="136">
        <v>25.6</v>
      </c>
      <c r="F120" s="136">
        <v>30</v>
      </c>
      <c r="G120" s="136">
        <v>38.5</v>
      </c>
      <c r="H120" s="136">
        <v>44.2</v>
      </c>
      <c r="I120" s="136">
        <v>51.2</v>
      </c>
      <c r="J120" s="136">
        <v>61.7</v>
      </c>
      <c r="K120" s="136">
        <v>66.7</v>
      </c>
      <c r="L120" s="136">
        <v>73.400000000000006</v>
      </c>
      <c r="M120" s="136">
        <v>84.9</v>
      </c>
      <c r="N120" s="136">
        <v>96.5</v>
      </c>
      <c r="O120" s="136">
        <v>105.1</v>
      </c>
      <c r="P120" s="136">
        <v>112.2</v>
      </c>
      <c r="Q120" s="136">
        <v>120.8</v>
      </c>
      <c r="R120" s="136">
        <v>126.7</v>
      </c>
      <c r="S120" s="136">
        <v>141.30000000000001</v>
      </c>
      <c r="T120" s="136">
        <v>152.4</v>
      </c>
      <c r="U120" s="136">
        <v>164.3</v>
      </c>
      <c r="V120" s="136">
        <v>177.1</v>
      </c>
      <c r="W120" s="136">
        <v>173.6</v>
      </c>
      <c r="X120" s="136">
        <v>183.3</v>
      </c>
      <c r="Y120" s="136">
        <v>243</v>
      </c>
      <c r="Z120" s="136">
        <v>290.510379</v>
      </c>
      <c r="AA120" s="136">
        <v>332.40829400000001</v>
      </c>
      <c r="AB120" s="136">
        <v>378.22399999999999</v>
      </c>
      <c r="AC120" s="136">
        <v>424.55500000000001</v>
      </c>
      <c r="AD120" s="136">
        <v>471.69299999999998</v>
      </c>
      <c r="AE120" s="136">
        <v>560.73099999999999</v>
      </c>
      <c r="AF120" s="136">
        <v>699.25699999999995</v>
      </c>
      <c r="AG120" s="136">
        <v>707.06799999999998</v>
      </c>
      <c r="AH120" s="136">
        <v>754.18399999999997</v>
      </c>
      <c r="AI120" s="136">
        <v>811.81100000000004</v>
      </c>
      <c r="AJ120" s="136">
        <v>763.02599999999995</v>
      </c>
      <c r="AK120" s="136">
        <v>863.41700000000003</v>
      </c>
      <c r="AL120" s="136">
        <v>904.50800000000004</v>
      </c>
      <c r="AM120" s="136">
        <v>825.49</v>
      </c>
      <c r="AN120" s="136">
        <v>840.50300000000004</v>
      </c>
      <c r="AO120" s="136">
        <v>853.09100000000001</v>
      </c>
      <c r="AP120" s="136">
        <v>846.19399999999996</v>
      </c>
      <c r="AQ120" s="382">
        <v>901.447</v>
      </c>
      <c r="AR120" s="382">
        <v>891.25599999999997</v>
      </c>
      <c r="AS120" s="348"/>
      <c r="AT120" s="348"/>
      <c r="AU120" s="96"/>
      <c r="AV120" s="359"/>
      <c r="AW120" s="359"/>
      <c r="AX120" s="359"/>
      <c r="AY120" s="348"/>
      <c r="AZ120" s="348"/>
      <c r="BA120" s="348"/>
      <c r="BB120" s="348"/>
      <c r="BC120" s="348"/>
    </row>
    <row r="121" spans="1:55" s="126" customFormat="1">
      <c r="A121" s="28"/>
      <c r="B121" s="348"/>
      <c r="C121" s="348"/>
      <c r="D121" s="348"/>
      <c r="E121" s="348"/>
      <c r="F121" s="348"/>
      <c r="G121" s="348"/>
      <c r="H121" s="348"/>
      <c r="I121" s="348"/>
      <c r="J121" s="348"/>
      <c r="K121" s="348"/>
      <c r="L121" s="348"/>
      <c r="M121" s="348"/>
      <c r="N121" s="150"/>
      <c r="O121" s="150"/>
      <c r="P121" s="150"/>
      <c r="Q121" s="150"/>
      <c r="R121" s="150"/>
      <c r="S121" s="150"/>
      <c r="T121" s="150"/>
      <c r="U121" s="150"/>
      <c r="V121" s="150"/>
      <c r="W121" s="150"/>
      <c r="X121" s="150"/>
      <c r="Y121" s="150"/>
      <c r="Z121" s="150"/>
      <c r="AA121" s="150"/>
      <c r="AB121" s="150"/>
      <c r="AC121" s="150"/>
      <c r="AD121" s="150"/>
      <c r="AE121" s="150"/>
      <c r="AF121" s="150"/>
      <c r="AG121" s="150"/>
      <c r="AH121" s="150"/>
      <c r="AI121" s="150"/>
      <c r="AJ121" s="158"/>
      <c r="AK121" s="348"/>
      <c r="AL121" s="348"/>
      <c r="AM121" s="348"/>
      <c r="AN121" s="348"/>
      <c r="AO121" s="348"/>
      <c r="AP121" s="348"/>
      <c r="AQ121" s="348"/>
      <c r="AR121" s="348"/>
      <c r="AS121" s="348"/>
      <c r="AT121" s="348"/>
      <c r="AU121" s="96"/>
      <c r="AV121" s="359"/>
      <c r="AW121" s="359"/>
      <c r="AX121" s="359"/>
      <c r="AY121" s="348"/>
      <c r="AZ121" s="348"/>
      <c r="BA121" s="348"/>
      <c r="BB121" s="348"/>
      <c r="BC121" s="348"/>
    </row>
    <row r="122" spans="1:55" s="73" customFormat="1">
      <c r="A122" s="28"/>
      <c r="B122" s="348"/>
      <c r="C122" s="348"/>
      <c r="D122" s="348"/>
      <c r="E122" s="348"/>
      <c r="F122" s="348"/>
      <c r="G122" s="348"/>
      <c r="H122" s="348"/>
      <c r="I122" s="348"/>
      <c r="J122" s="348"/>
      <c r="K122" s="348"/>
      <c r="L122" s="348"/>
      <c r="M122" s="348"/>
      <c r="N122" s="150"/>
      <c r="O122" s="150"/>
      <c r="P122" s="150"/>
      <c r="Q122" s="150"/>
      <c r="R122" s="150"/>
      <c r="S122" s="150"/>
      <c r="T122" s="150"/>
      <c r="U122" s="150"/>
      <c r="V122" s="150"/>
      <c r="W122" s="150"/>
      <c r="X122" s="150"/>
      <c r="Y122" s="150"/>
      <c r="Z122" s="150"/>
      <c r="AA122" s="150"/>
      <c r="AB122" s="150"/>
      <c r="AC122" s="150"/>
      <c r="AD122" s="150"/>
      <c r="AE122" s="150"/>
      <c r="AF122" s="150"/>
      <c r="AG122" s="150"/>
      <c r="AH122" s="150"/>
      <c r="AI122" s="150"/>
      <c r="AJ122" s="150"/>
      <c r="AK122" s="348"/>
      <c r="AL122" s="348"/>
      <c r="AM122" s="348"/>
      <c r="AN122" s="348"/>
      <c r="AO122" s="348"/>
      <c r="AP122" s="348"/>
      <c r="AQ122" s="348"/>
      <c r="AR122" s="348"/>
      <c r="AS122" s="348"/>
      <c r="AT122" s="348"/>
      <c r="AU122" s="349"/>
      <c r="AV122" s="348"/>
      <c r="AW122" s="359"/>
      <c r="AX122" s="359"/>
      <c r="AY122" s="348"/>
      <c r="AZ122" s="348"/>
      <c r="BA122" s="348"/>
      <c r="BB122" s="348"/>
      <c r="BC122" s="348"/>
    </row>
    <row r="123" spans="1:55">
      <c r="A123" s="348"/>
      <c r="B123" s="348"/>
      <c r="C123" s="348"/>
      <c r="D123" s="348"/>
      <c r="E123" s="348"/>
      <c r="F123" s="348"/>
      <c r="G123" s="348"/>
      <c r="H123" s="348"/>
      <c r="I123" s="348"/>
      <c r="J123" s="348"/>
      <c r="K123" s="348"/>
      <c r="L123" s="348"/>
      <c r="M123" s="348"/>
      <c r="N123" s="350"/>
      <c r="O123" s="350"/>
      <c r="P123" s="350"/>
      <c r="Q123" s="350"/>
      <c r="R123" s="350"/>
      <c r="S123" s="350"/>
      <c r="T123" s="350"/>
      <c r="U123" s="350"/>
      <c r="V123" s="348"/>
      <c r="W123" s="348"/>
      <c r="X123" s="348"/>
      <c r="Y123" s="348"/>
      <c r="Z123" s="348"/>
      <c r="AA123" s="348"/>
      <c r="AB123" s="348"/>
      <c r="AC123" s="348"/>
      <c r="AD123" s="348"/>
      <c r="AE123" s="348"/>
      <c r="AF123" s="348"/>
      <c r="AG123" s="348"/>
      <c r="AH123" s="348"/>
      <c r="AI123" s="348"/>
      <c r="AJ123" s="348"/>
      <c r="AK123" s="348"/>
      <c r="AL123" s="348"/>
      <c r="AM123" s="348"/>
      <c r="AN123" s="348"/>
      <c r="AO123" s="348"/>
      <c r="AP123" s="348"/>
      <c r="AQ123" s="348"/>
      <c r="AR123" s="348"/>
      <c r="AS123" s="348"/>
      <c r="AT123" s="348"/>
      <c r="AU123" s="349"/>
      <c r="AV123" s="348"/>
      <c r="AW123" s="348"/>
      <c r="AX123" s="348"/>
      <c r="AY123" s="348"/>
      <c r="AZ123" s="348"/>
      <c r="BA123" s="348"/>
      <c r="BB123" s="348"/>
      <c r="BC123" s="348"/>
    </row>
    <row r="124" spans="1:55">
      <c r="A124" s="348"/>
      <c r="B124" s="348"/>
      <c r="C124" s="348"/>
      <c r="D124" s="348"/>
      <c r="E124" s="348"/>
      <c r="F124" s="348"/>
      <c r="G124" s="348"/>
      <c r="H124" s="348"/>
      <c r="I124" s="348"/>
      <c r="J124" s="348"/>
      <c r="K124" s="348"/>
      <c r="L124" s="348"/>
      <c r="M124" s="348"/>
      <c r="N124" s="348"/>
      <c r="O124" s="348"/>
      <c r="P124" s="348"/>
      <c r="Q124" s="348"/>
      <c r="R124" s="348"/>
      <c r="S124" s="348"/>
      <c r="T124" s="348"/>
      <c r="U124" s="348"/>
      <c r="V124" s="348"/>
      <c r="W124" s="348"/>
      <c r="X124" s="348"/>
      <c r="Y124" s="348"/>
      <c r="Z124" s="348"/>
      <c r="AA124" s="348"/>
      <c r="AB124" s="348"/>
      <c r="AC124" s="348"/>
      <c r="AD124" s="348"/>
      <c r="AE124" s="348"/>
      <c r="AF124" s="348"/>
      <c r="AG124" s="348"/>
      <c r="AH124" s="348"/>
      <c r="AI124" s="348"/>
      <c r="AJ124" s="348"/>
      <c r="AK124" s="348"/>
      <c r="AL124" s="348"/>
      <c r="AM124" s="348"/>
      <c r="AN124" s="348"/>
      <c r="AO124" s="348"/>
      <c r="AP124" s="348"/>
      <c r="AQ124" s="348"/>
      <c r="AR124" s="348"/>
      <c r="AS124" s="348"/>
      <c r="AT124" s="348"/>
      <c r="AU124" s="349"/>
      <c r="AV124" s="348"/>
      <c r="AW124" s="348"/>
      <c r="AX124" s="348"/>
      <c r="AY124" s="348"/>
      <c r="AZ124" s="348"/>
      <c r="BA124" s="348"/>
      <c r="BB124" s="348"/>
      <c r="BC124" s="348"/>
    </row>
    <row r="125" spans="1:55">
      <c r="A125" s="348"/>
      <c r="B125" s="348"/>
      <c r="C125" s="348"/>
      <c r="D125" s="348"/>
      <c r="E125" s="348"/>
      <c r="F125" s="348"/>
      <c r="G125" s="348"/>
      <c r="H125" s="348"/>
      <c r="I125" s="348"/>
      <c r="J125" s="348"/>
      <c r="K125" s="348"/>
      <c r="L125" s="348"/>
      <c r="M125" s="348"/>
      <c r="N125" s="348"/>
      <c r="O125" s="348"/>
      <c r="P125" s="348"/>
      <c r="Q125" s="348"/>
      <c r="R125" s="348"/>
      <c r="S125" s="348"/>
      <c r="T125" s="348"/>
      <c r="U125" s="348"/>
      <c r="V125" s="348"/>
      <c r="W125" s="348"/>
      <c r="X125" s="348"/>
      <c r="Y125" s="348"/>
      <c r="Z125" s="348"/>
      <c r="AA125" s="348"/>
      <c r="AB125" s="348"/>
      <c r="AC125" s="348"/>
      <c r="AD125" s="348"/>
      <c r="AE125" s="348"/>
      <c r="AF125" s="348"/>
      <c r="AG125" s="348"/>
      <c r="AH125" s="348"/>
      <c r="AI125" s="348"/>
      <c r="AJ125" s="348"/>
      <c r="AK125" s="348"/>
      <c r="AL125" s="348"/>
      <c r="AM125" s="348"/>
      <c r="AN125" s="348"/>
      <c r="AO125" s="348"/>
      <c r="AP125" s="348"/>
      <c r="AQ125" s="348"/>
      <c r="AR125" s="348"/>
      <c r="AS125" s="348"/>
      <c r="AT125" s="348"/>
      <c r="AU125" s="349"/>
      <c r="AV125" s="348"/>
      <c r="AW125" s="348"/>
      <c r="AX125" s="348"/>
      <c r="AY125" s="348"/>
      <c r="AZ125" s="348"/>
      <c r="BA125" s="348"/>
      <c r="BB125" s="348"/>
      <c r="BC125" s="348"/>
    </row>
    <row r="126" spans="1:55">
      <c r="A126" s="348"/>
      <c r="B126" s="348"/>
      <c r="C126" s="348"/>
      <c r="D126" s="348"/>
      <c r="E126" s="348"/>
      <c r="F126" s="348"/>
      <c r="G126" s="348"/>
      <c r="H126" s="348"/>
      <c r="I126" s="348"/>
      <c r="J126" s="348"/>
      <c r="K126" s="348"/>
      <c r="L126" s="348"/>
      <c r="M126" s="348"/>
      <c r="N126" s="348"/>
      <c r="O126" s="348"/>
      <c r="P126" s="348"/>
      <c r="Q126" s="348"/>
      <c r="R126" s="348"/>
      <c r="S126" s="348"/>
      <c r="T126" s="348"/>
      <c r="U126" s="348"/>
      <c r="V126" s="348"/>
      <c r="W126" s="348"/>
      <c r="X126" s="348"/>
      <c r="Y126" s="348"/>
      <c r="Z126" s="348"/>
      <c r="AA126" s="348"/>
      <c r="AB126" s="348"/>
      <c r="AC126" s="348"/>
      <c r="AD126" s="348"/>
      <c r="AE126" s="348"/>
      <c r="AF126" s="348"/>
      <c r="AG126" s="348"/>
      <c r="AH126" s="348"/>
      <c r="AI126" s="348"/>
      <c r="AJ126" s="348"/>
      <c r="AK126" s="348"/>
      <c r="AL126" s="348"/>
      <c r="AM126" s="348"/>
      <c r="AN126" s="348"/>
      <c r="AO126" s="348"/>
      <c r="AP126" s="348"/>
      <c r="AQ126" s="348"/>
      <c r="AR126" s="348"/>
      <c r="AS126" s="348"/>
      <c r="AT126" s="348"/>
      <c r="AU126" s="349"/>
      <c r="AV126" s="348"/>
      <c r="AW126" s="348"/>
      <c r="AX126" s="348"/>
      <c r="AY126" s="348"/>
      <c r="AZ126" s="348"/>
      <c r="BA126" s="348"/>
      <c r="BB126" s="348"/>
      <c r="BC126" s="348"/>
    </row>
    <row r="127" spans="1:55">
      <c r="A127" s="348"/>
      <c r="B127" s="348"/>
      <c r="C127" s="348"/>
      <c r="D127" s="348"/>
      <c r="E127" s="348"/>
      <c r="F127" s="348"/>
      <c r="G127" s="348"/>
      <c r="H127" s="348"/>
      <c r="I127" s="348"/>
      <c r="J127" s="348"/>
      <c r="K127" s="348"/>
      <c r="L127" s="348"/>
      <c r="M127" s="348"/>
      <c r="N127" s="348"/>
      <c r="O127" s="348"/>
      <c r="P127" s="348"/>
      <c r="Q127" s="348"/>
      <c r="R127" s="348"/>
      <c r="S127" s="348"/>
      <c r="T127" s="348"/>
      <c r="U127" s="348"/>
      <c r="V127" s="348"/>
      <c r="W127" s="348"/>
      <c r="X127" s="348"/>
      <c r="Y127" s="348"/>
      <c r="Z127" s="348"/>
      <c r="AA127" s="348"/>
      <c r="AB127" s="348"/>
      <c r="AC127" s="348"/>
      <c r="AD127" s="348"/>
      <c r="AE127" s="348"/>
      <c r="AF127" s="348"/>
      <c r="AG127" s="348"/>
      <c r="AH127" s="348"/>
      <c r="AI127" s="348"/>
      <c r="AJ127" s="348"/>
      <c r="AK127" s="348"/>
      <c r="AL127" s="348"/>
      <c r="AM127" s="348"/>
      <c r="AN127" s="348"/>
      <c r="AO127" s="348"/>
      <c r="AP127" s="348"/>
      <c r="AQ127" s="348"/>
      <c r="AR127" s="348"/>
      <c r="AS127" s="348"/>
      <c r="AT127" s="348"/>
      <c r="AU127" s="349"/>
      <c r="AV127" s="348"/>
      <c r="AW127" s="348"/>
      <c r="AX127" s="348"/>
      <c r="AY127" s="348"/>
      <c r="AZ127" s="348"/>
      <c r="BA127" s="348"/>
      <c r="BB127" s="348"/>
      <c r="BC127" s="348"/>
    </row>
    <row r="128" spans="1:55">
      <c r="A128" s="348"/>
      <c r="B128" s="348"/>
      <c r="C128" s="348"/>
      <c r="D128" s="348"/>
      <c r="E128" s="348"/>
      <c r="F128" s="348"/>
      <c r="G128" s="348"/>
      <c r="H128" s="348"/>
      <c r="I128" s="348"/>
      <c r="J128" s="348"/>
      <c r="K128" s="348"/>
      <c r="L128" s="348"/>
      <c r="M128" s="348"/>
      <c r="N128" s="348"/>
      <c r="O128" s="348"/>
      <c r="P128" s="348"/>
      <c r="Q128" s="348"/>
      <c r="R128" s="348"/>
      <c r="S128" s="348"/>
      <c r="T128" s="348"/>
      <c r="U128" s="348"/>
      <c r="V128" s="348"/>
      <c r="W128" s="348"/>
      <c r="X128" s="348"/>
      <c r="Y128" s="348"/>
      <c r="Z128" s="348"/>
      <c r="AA128" s="348"/>
      <c r="AB128" s="348"/>
      <c r="AC128" s="348"/>
      <c r="AD128" s="348"/>
      <c r="AE128" s="348"/>
      <c r="AF128" s="348"/>
      <c r="AG128" s="348"/>
      <c r="AH128" s="348"/>
      <c r="AI128" s="348"/>
      <c r="AJ128" s="348"/>
      <c r="AK128" s="348"/>
      <c r="AL128" s="348"/>
      <c r="AM128" s="348"/>
      <c r="AN128" s="348"/>
      <c r="AO128" s="348"/>
      <c r="AP128" s="348"/>
      <c r="AQ128" s="348"/>
      <c r="AR128" s="348"/>
      <c r="AS128" s="348"/>
      <c r="AT128" s="348"/>
      <c r="AU128" s="349"/>
      <c r="AV128" s="348"/>
      <c r="AW128" s="348"/>
      <c r="AX128" s="348"/>
      <c r="AY128" s="348"/>
      <c r="AZ128" s="348"/>
      <c r="BA128" s="348"/>
      <c r="BB128" s="348"/>
      <c r="BC128" s="348"/>
    </row>
    <row r="129" spans="1:55">
      <c r="A129" s="348"/>
      <c r="B129" s="348"/>
      <c r="C129" s="348"/>
      <c r="D129" s="348"/>
      <c r="E129" s="348"/>
      <c r="F129" s="348"/>
      <c r="G129" s="348"/>
      <c r="H129" s="348"/>
      <c r="I129" s="348"/>
      <c r="J129" s="348"/>
      <c r="K129" s="348"/>
      <c r="L129" s="348"/>
      <c r="M129" s="348"/>
      <c r="N129" s="348"/>
      <c r="O129" s="348"/>
      <c r="P129" s="348"/>
      <c r="Q129" s="348"/>
      <c r="R129" s="348"/>
      <c r="S129" s="348"/>
      <c r="T129" s="348"/>
      <c r="U129" s="348"/>
      <c r="V129" s="348"/>
      <c r="W129" s="348"/>
      <c r="X129" s="348"/>
      <c r="Y129" s="348"/>
      <c r="Z129" s="348"/>
      <c r="AA129" s="348"/>
      <c r="AB129" s="348"/>
      <c r="AC129" s="348"/>
      <c r="AD129" s="348"/>
      <c r="AE129" s="348"/>
      <c r="AF129" s="348"/>
      <c r="AG129" s="348"/>
      <c r="AH129" s="348"/>
      <c r="AI129" s="348"/>
      <c r="AJ129" s="348"/>
      <c r="AK129" s="348"/>
      <c r="AL129" s="348"/>
      <c r="AM129" s="348"/>
      <c r="AN129" s="348"/>
      <c r="AO129" s="348"/>
      <c r="AP129" s="348"/>
      <c r="AQ129" s="348"/>
      <c r="AR129" s="348"/>
      <c r="AS129" s="348"/>
      <c r="AT129" s="348"/>
      <c r="AU129" s="349"/>
      <c r="AV129" s="348"/>
      <c r="AW129" s="348"/>
      <c r="AX129" s="348"/>
      <c r="AY129" s="348"/>
      <c r="AZ129" s="348"/>
      <c r="BA129" s="348"/>
      <c r="BB129" s="348"/>
      <c r="BC129" s="348"/>
    </row>
    <row r="130" spans="1:55">
      <c r="A130" s="348"/>
      <c r="B130" s="348"/>
      <c r="C130" s="348"/>
      <c r="D130" s="348"/>
      <c r="E130" s="348"/>
      <c r="F130" s="348"/>
      <c r="G130" s="348"/>
      <c r="H130" s="348"/>
      <c r="I130" s="348"/>
      <c r="J130" s="348"/>
      <c r="K130" s="348"/>
      <c r="L130" s="348"/>
      <c r="M130" s="348"/>
      <c r="N130" s="348"/>
      <c r="O130" s="348"/>
      <c r="P130" s="348"/>
      <c r="Q130" s="348"/>
      <c r="R130" s="348"/>
      <c r="S130" s="348"/>
      <c r="T130" s="348"/>
      <c r="U130" s="348"/>
      <c r="V130" s="348"/>
      <c r="W130" s="348"/>
      <c r="X130" s="348"/>
      <c r="Y130" s="348"/>
      <c r="Z130" s="348"/>
      <c r="AA130" s="348"/>
      <c r="AB130" s="348"/>
      <c r="AC130" s="348"/>
      <c r="AD130" s="348"/>
      <c r="AE130" s="348"/>
      <c r="AF130" s="348"/>
      <c r="AG130" s="348"/>
      <c r="AH130" s="348"/>
      <c r="AI130" s="348"/>
      <c r="AJ130" s="348"/>
      <c r="AK130" s="348"/>
      <c r="AL130" s="348"/>
      <c r="AM130" s="348"/>
      <c r="AN130" s="348"/>
      <c r="AO130" s="348"/>
      <c r="AP130" s="348"/>
      <c r="AQ130" s="348"/>
      <c r="AR130" s="348"/>
      <c r="AS130" s="348"/>
      <c r="AT130" s="348"/>
      <c r="AU130" s="349"/>
      <c r="AV130" s="348"/>
      <c r="AW130" s="348"/>
      <c r="AX130" s="348"/>
      <c r="AY130" s="348"/>
      <c r="AZ130" s="348"/>
      <c r="BA130" s="348"/>
      <c r="BB130" s="348"/>
      <c r="BC130" s="348"/>
    </row>
    <row r="131" spans="1:55">
      <c r="A131" s="348"/>
      <c r="B131" s="348"/>
      <c r="C131" s="348"/>
      <c r="D131" s="348"/>
      <c r="E131" s="348"/>
      <c r="F131" s="348"/>
      <c r="G131" s="348"/>
      <c r="H131" s="348"/>
      <c r="I131" s="348"/>
      <c r="J131" s="348"/>
      <c r="K131" s="348"/>
      <c r="L131" s="348"/>
      <c r="M131" s="348"/>
      <c r="N131" s="348"/>
      <c r="O131" s="348"/>
      <c r="P131" s="348"/>
      <c r="Q131" s="348"/>
      <c r="R131" s="348"/>
      <c r="S131" s="348"/>
      <c r="T131" s="348"/>
      <c r="U131" s="348"/>
      <c r="V131" s="348"/>
      <c r="W131" s="348"/>
      <c r="X131" s="348"/>
      <c r="Y131" s="348"/>
      <c r="Z131" s="348"/>
      <c r="AA131" s="348"/>
      <c r="AB131" s="348"/>
      <c r="AC131" s="348"/>
      <c r="AD131" s="348"/>
      <c r="AE131" s="348"/>
      <c r="AF131" s="348"/>
      <c r="AG131" s="348"/>
      <c r="AH131" s="348"/>
      <c r="AI131" s="348"/>
      <c r="AJ131" s="348"/>
      <c r="AK131" s="348"/>
      <c r="AL131" s="348"/>
      <c r="AM131" s="348"/>
      <c r="AN131" s="348"/>
      <c r="AO131" s="348"/>
      <c r="AP131" s="348"/>
      <c r="AQ131" s="348"/>
      <c r="AR131" s="348"/>
      <c r="AS131" s="348"/>
      <c r="AT131" s="348"/>
      <c r="AU131" s="349"/>
      <c r="AV131" s="348"/>
      <c r="AW131" s="348"/>
      <c r="AX131" s="348"/>
      <c r="AY131" s="348"/>
      <c r="AZ131" s="348"/>
      <c r="BA131" s="348"/>
      <c r="BB131" s="348"/>
      <c r="BC131" s="348"/>
    </row>
    <row r="132" spans="1:55">
      <c r="A132" s="348"/>
      <c r="B132" s="348"/>
      <c r="C132" s="348"/>
      <c r="D132" s="348"/>
      <c r="E132" s="348"/>
      <c r="F132" s="348"/>
      <c r="G132" s="348"/>
      <c r="H132" s="348"/>
      <c r="I132" s="348"/>
      <c r="J132" s="348"/>
      <c r="K132" s="348"/>
      <c r="L132" s="348"/>
      <c r="M132" s="348"/>
      <c r="N132" s="348"/>
      <c r="O132" s="348"/>
      <c r="P132" s="348"/>
      <c r="Q132" s="348"/>
      <c r="R132" s="348"/>
      <c r="S132" s="348"/>
      <c r="T132" s="348"/>
      <c r="U132" s="348"/>
      <c r="V132" s="348"/>
      <c r="W132" s="348"/>
      <c r="X132" s="348"/>
      <c r="Y132" s="348"/>
      <c r="Z132" s="348"/>
      <c r="AA132" s="348"/>
      <c r="AB132" s="348"/>
      <c r="AC132" s="348"/>
      <c r="AD132" s="348"/>
      <c r="AE132" s="348"/>
      <c r="AF132" s="348"/>
      <c r="AG132" s="348"/>
      <c r="AH132" s="348"/>
      <c r="AI132" s="348"/>
      <c r="AJ132" s="348"/>
      <c r="AK132" s="348"/>
      <c r="AL132" s="348"/>
      <c r="AM132" s="348"/>
      <c r="AN132" s="348"/>
      <c r="AO132" s="348"/>
      <c r="AP132" s="348"/>
      <c r="AQ132" s="348"/>
      <c r="AR132" s="348"/>
      <c r="AS132" s="348"/>
      <c r="AT132" s="348"/>
      <c r="AU132" s="349"/>
      <c r="AV132" s="348"/>
      <c r="AW132" s="348"/>
      <c r="AX132" s="348"/>
      <c r="AY132" s="348"/>
      <c r="AZ132" s="348"/>
      <c r="BA132" s="348"/>
      <c r="BB132" s="348"/>
      <c r="BC132" s="348"/>
    </row>
    <row r="133" spans="1:55">
      <c r="A133" s="348"/>
      <c r="B133" s="348"/>
      <c r="C133" s="348"/>
      <c r="D133" s="348"/>
      <c r="E133" s="348"/>
      <c r="F133" s="348"/>
      <c r="G133" s="348"/>
      <c r="H133" s="348"/>
      <c r="I133" s="348"/>
      <c r="J133" s="348"/>
      <c r="K133" s="348"/>
      <c r="L133" s="348"/>
      <c r="M133" s="348"/>
      <c r="N133" s="348"/>
      <c r="O133" s="348"/>
      <c r="P133" s="348"/>
      <c r="Q133" s="348"/>
      <c r="R133" s="348"/>
      <c r="S133" s="348"/>
      <c r="T133" s="348"/>
      <c r="U133" s="348"/>
      <c r="V133" s="348"/>
      <c r="W133" s="348"/>
      <c r="X133" s="348"/>
      <c r="Y133" s="348"/>
      <c r="Z133" s="348"/>
      <c r="AA133" s="348"/>
      <c r="AB133" s="348"/>
      <c r="AC133" s="348"/>
      <c r="AD133" s="348"/>
      <c r="AE133" s="348"/>
      <c r="AF133" s="348"/>
      <c r="AG133" s="348"/>
      <c r="AH133" s="348"/>
      <c r="AI133" s="348"/>
      <c r="AJ133" s="348"/>
      <c r="AK133" s="348"/>
      <c r="AL133" s="348"/>
      <c r="AM133" s="348"/>
      <c r="AN133" s="348"/>
      <c r="AO133" s="348"/>
      <c r="AP133" s="348"/>
      <c r="AQ133" s="348"/>
      <c r="AR133" s="348"/>
      <c r="AS133" s="348"/>
      <c r="AT133" s="348"/>
      <c r="AU133" s="349"/>
      <c r="AV133" s="348"/>
      <c r="AW133" s="348"/>
      <c r="AX133" s="348"/>
      <c r="AY133" s="348"/>
      <c r="AZ133" s="348"/>
      <c r="BA133" s="348"/>
      <c r="BB133" s="348"/>
      <c r="BC133" s="348"/>
    </row>
    <row r="134" spans="1:55">
      <c r="A134" s="348"/>
      <c r="B134" s="348"/>
      <c r="C134" s="348"/>
      <c r="D134" s="348"/>
      <c r="E134" s="348"/>
      <c r="F134" s="348"/>
      <c r="G134" s="348"/>
      <c r="H134" s="348"/>
      <c r="I134" s="348"/>
      <c r="J134" s="348"/>
      <c r="K134" s="348"/>
      <c r="L134" s="348"/>
      <c r="M134" s="348"/>
      <c r="N134" s="348"/>
      <c r="O134" s="348"/>
      <c r="P134" s="348"/>
      <c r="Q134" s="348"/>
      <c r="R134" s="348"/>
      <c r="S134" s="348"/>
      <c r="T134" s="348"/>
      <c r="U134" s="348"/>
      <c r="V134" s="348"/>
      <c r="W134" s="348"/>
      <c r="X134" s="348"/>
      <c r="Y134" s="348"/>
      <c r="Z134" s="348"/>
      <c r="AA134" s="348"/>
      <c r="AB134" s="348"/>
      <c r="AC134" s="348"/>
      <c r="AD134" s="348"/>
      <c r="AE134" s="348"/>
      <c r="AF134" s="348"/>
      <c r="AG134" s="348"/>
      <c r="AH134" s="348"/>
      <c r="AI134" s="348"/>
      <c r="AJ134" s="348"/>
      <c r="AK134" s="348"/>
      <c r="AL134" s="348"/>
      <c r="AM134" s="348"/>
      <c r="AN134" s="348"/>
      <c r="AO134" s="348"/>
      <c r="AP134" s="348"/>
      <c r="AQ134" s="348"/>
      <c r="AR134" s="348"/>
      <c r="AS134" s="348"/>
      <c r="AT134" s="348"/>
      <c r="AU134" s="349"/>
      <c r="AV134" s="348"/>
      <c r="AW134" s="348"/>
      <c r="AX134" s="348"/>
      <c r="AY134" s="348"/>
      <c r="AZ134" s="348"/>
      <c r="BA134" s="348"/>
      <c r="BB134" s="348"/>
      <c r="BC134" s="348"/>
    </row>
    <row r="135" spans="1:55">
      <c r="A135" s="348"/>
      <c r="B135" s="348"/>
      <c r="C135" s="348"/>
      <c r="D135" s="348"/>
      <c r="E135" s="348"/>
      <c r="F135" s="348"/>
      <c r="G135" s="348"/>
      <c r="H135" s="348"/>
      <c r="I135" s="348"/>
      <c r="J135" s="348"/>
      <c r="K135" s="348"/>
      <c r="L135" s="348"/>
      <c r="M135" s="348"/>
      <c r="N135" s="348"/>
      <c r="O135" s="348"/>
      <c r="P135" s="348"/>
      <c r="Q135" s="348"/>
      <c r="R135" s="348"/>
      <c r="S135" s="348"/>
      <c r="T135" s="348"/>
      <c r="U135" s="348"/>
      <c r="V135" s="348"/>
      <c r="W135" s="348"/>
      <c r="X135" s="348"/>
      <c r="Y135" s="348"/>
      <c r="Z135" s="348"/>
      <c r="AA135" s="348"/>
      <c r="AB135" s="348"/>
      <c r="AC135" s="348"/>
      <c r="AD135" s="348"/>
      <c r="AE135" s="348"/>
      <c r="AF135" s="348"/>
      <c r="AG135" s="348"/>
      <c r="AH135" s="348"/>
      <c r="AI135" s="348"/>
      <c r="AJ135" s="348"/>
      <c r="AK135" s="348"/>
      <c r="AL135" s="348"/>
      <c r="AM135" s="348"/>
      <c r="AN135" s="348"/>
      <c r="AO135" s="348"/>
      <c r="AP135" s="348"/>
      <c r="AQ135" s="348"/>
      <c r="AR135" s="348"/>
      <c r="AS135" s="348"/>
      <c r="AT135" s="348"/>
      <c r="AU135" s="349"/>
      <c r="AV135" s="348"/>
      <c r="AW135" s="348"/>
      <c r="AX135" s="348"/>
      <c r="AY135" s="348"/>
      <c r="AZ135" s="348"/>
      <c r="BA135" s="348"/>
      <c r="BB135" s="348"/>
      <c r="BC135" s="348"/>
    </row>
    <row r="136" spans="1:55">
      <c r="A136" s="348"/>
      <c r="B136" s="348"/>
      <c r="C136" s="348"/>
      <c r="D136" s="348"/>
      <c r="E136" s="348"/>
      <c r="F136" s="348"/>
      <c r="G136" s="348"/>
      <c r="H136" s="348"/>
      <c r="I136" s="348"/>
      <c r="J136" s="348"/>
      <c r="K136" s="348"/>
      <c r="L136" s="348"/>
      <c r="M136" s="348"/>
      <c r="N136" s="348"/>
      <c r="O136" s="348"/>
      <c r="P136" s="348"/>
      <c r="Q136" s="348"/>
      <c r="R136" s="348"/>
      <c r="S136" s="348"/>
      <c r="T136" s="348"/>
      <c r="U136" s="348"/>
      <c r="V136" s="348"/>
      <c r="W136" s="348"/>
      <c r="X136" s="348"/>
      <c r="Y136" s="348"/>
      <c r="Z136" s="348"/>
      <c r="AA136" s="348"/>
      <c r="AB136" s="348"/>
      <c r="AC136" s="348"/>
      <c r="AD136" s="348"/>
      <c r="AE136" s="348"/>
      <c r="AF136" s="348"/>
      <c r="AG136" s="348"/>
      <c r="AH136" s="348"/>
      <c r="AI136" s="348"/>
      <c r="AJ136" s="348"/>
      <c r="AK136" s="348"/>
      <c r="AL136" s="348"/>
      <c r="AM136" s="348"/>
      <c r="AN136" s="348"/>
      <c r="AO136" s="348"/>
      <c r="AP136" s="348"/>
      <c r="AQ136" s="348"/>
      <c r="AR136" s="348"/>
      <c r="AS136" s="348"/>
      <c r="AT136" s="348"/>
      <c r="AU136" s="349"/>
      <c r="AV136" s="348"/>
      <c r="AW136" s="348"/>
      <c r="AX136" s="348"/>
      <c r="AY136" s="348"/>
      <c r="AZ136" s="348"/>
      <c r="BA136" s="348"/>
      <c r="BB136" s="348"/>
      <c r="BC136" s="348"/>
    </row>
    <row r="137" spans="1:55">
      <c r="A137" s="348"/>
      <c r="B137" s="348"/>
      <c r="C137" s="348"/>
      <c r="D137" s="348"/>
      <c r="E137" s="348"/>
      <c r="F137" s="348"/>
      <c r="G137" s="348"/>
      <c r="H137" s="348"/>
      <c r="I137" s="348"/>
      <c r="J137" s="348"/>
      <c r="K137" s="348"/>
      <c r="L137" s="348"/>
      <c r="M137" s="348"/>
      <c r="N137" s="348"/>
      <c r="O137" s="348"/>
      <c r="P137" s="348"/>
      <c r="Q137" s="348"/>
      <c r="R137" s="348"/>
      <c r="S137" s="348"/>
      <c r="T137" s="348"/>
      <c r="U137" s="348"/>
      <c r="V137" s="348"/>
      <c r="W137" s="348"/>
      <c r="X137" s="348"/>
      <c r="Y137" s="348"/>
      <c r="Z137" s="348"/>
      <c r="AA137" s="348"/>
      <c r="AB137" s="348"/>
      <c r="AC137" s="348"/>
      <c r="AD137" s="348"/>
      <c r="AE137" s="348"/>
      <c r="AF137" s="348"/>
      <c r="AG137" s="348"/>
      <c r="AH137" s="348"/>
      <c r="AI137" s="348"/>
      <c r="AJ137" s="348"/>
      <c r="AK137" s="348"/>
      <c r="AL137" s="348"/>
      <c r="AM137" s="348"/>
      <c r="AN137" s="348"/>
      <c r="AO137" s="348"/>
      <c r="AP137" s="348"/>
      <c r="AQ137" s="348"/>
      <c r="AR137" s="348"/>
      <c r="AS137" s="348"/>
      <c r="AT137" s="348"/>
      <c r="AU137" s="349"/>
      <c r="AV137" s="348"/>
      <c r="AW137" s="348"/>
      <c r="AX137" s="348"/>
      <c r="AY137" s="348"/>
      <c r="AZ137" s="348"/>
      <c r="BA137" s="348"/>
      <c r="BB137" s="348"/>
      <c r="BC137" s="348"/>
    </row>
    <row r="138" spans="1:55">
      <c r="A138" s="348"/>
      <c r="B138" s="348"/>
      <c r="C138" s="348"/>
      <c r="D138" s="348"/>
      <c r="E138" s="348"/>
      <c r="F138" s="348"/>
      <c r="G138" s="348"/>
      <c r="H138" s="348"/>
      <c r="I138" s="348"/>
      <c r="J138" s="348"/>
      <c r="K138" s="348"/>
      <c r="L138" s="348"/>
      <c r="M138" s="348"/>
      <c r="N138" s="348"/>
      <c r="O138" s="348"/>
      <c r="P138" s="348"/>
      <c r="Q138" s="348"/>
      <c r="R138" s="348"/>
      <c r="S138" s="348"/>
      <c r="T138" s="348"/>
      <c r="U138" s="348"/>
      <c r="V138" s="348"/>
      <c r="W138" s="348"/>
      <c r="X138" s="348"/>
      <c r="Y138" s="348"/>
      <c r="Z138" s="348"/>
      <c r="AA138" s="348"/>
      <c r="AB138" s="348"/>
      <c r="AC138" s="348"/>
      <c r="AD138" s="348"/>
      <c r="AE138" s="348"/>
      <c r="AF138" s="348"/>
      <c r="AG138" s="348"/>
      <c r="AH138" s="348"/>
      <c r="AI138" s="348"/>
      <c r="AJ138" s="348"/>
      <c r="AK138" s="348"/>
      <c r="AL138" s="348"/>
      <c r="AM138" s="348"/>
      <c r="AN138" s="348"/>
      <c r="AO138" s="348"/>
      <c r="AP138" s="348"/>
      <c r="AQ138" s="348"/>
      <c r="AR138" s="348"/>
      <c r="AS138" s="348"/>
      <c r="AT138" s="348"/>
      <c r="AU138" s="349"/>
      <c r="AV138" s="348"/>
      <c r="AW138" s="348"/>
      <c r="AX138" s="348"/>
      <c r="AY138" s="348"/>
      <c r="AZ138" s="348"/>
      <c r="BA138" s="348"/>
      <c r="BB138" s="348"/>
      <c r="BC138" s="348"/>
    </row>
    <row r="139" spans="1:55">
      <c r="A139" s="348"/>
      <c r="B139" s="348"/>
      <c r="C139" s="348"/>
      <c r="D139" s="348"/>
      <c r="E139" s="348"/>
      <c r="F139" s="348"/>
      <c r="G139" s="348"/>
      <c r="H139" s="348"/>
      <c r="I139" s="348"/>
      <c r="J139" s="348"/>
      <c r="K139" s="348"/>
      <c r="L139" s="348"/>
      <c r="M139" s="348"/>
      <c r="N139" s="348"/>
      <c r="O139" s="348"/>
      <c r="P139" s="348"/>
      <c r="Q139" s="348"/>
      <c r="R139" s="348"/>
      <c r="S139" s="348"/>
      <c r="T139" s="348"/>
      <c r="U139" s="348"/>
      <c r="V139" s="348"/>
      <c r="W139" s="348"/>
      <c r="X139" s="348"/>
      <c r="Y139" s="348"/>
      <c r="Z139" s="348"/>
      <c r="AA139" s="348"/>
      <c r="AB139" s="348"/>
      <c r="AC139" s="348"/>
      <c r="AD139" s="348"/>
      <c r="AE139" s="348"/>
      <c r="AF139" s="348"/>
      <c r="AG139" s="348"/>
      <c r="AH139" s="348"/>
      <c r="AI139" s="348"/>
      <c r="AJ139" s="348"/>
      <c r="AK139" s="348"/>
      <c r="AL139" s="348"/>
      <c r="AM139" s="348"/>
      <c r="AN139" s="348"/>
      <c r="AO139" s="348"/>
      <c r="AP139" s="348"/>
      <c r="AQ139" s="348"/>
      <c r="AR139" s="348"/>
      <c r="AS139" s="348"/>
      <c r="AT139" s="348"/>
      <c r="AU139" s="349"/>
      <c r="AV139" s="348"/>
      <c r="AW139" s="348"/>
      <c r="AX139" s="348"/>
      <c r="AY139" s="348"/>
      <c r="AZ139" s="348"/>
      <c r="BA139" s="348"/>
      <c r="BB139" s="348"/>
      <c r="BC139" s="348"/>
    </row>
    <row r="140" spans="1:55">
      <c r="A140" s="348"/>
      <c r="B140" s="348"/>
      <c r="C140" s="348"/>
      <c r="D140" s="348"/>
      <c r="E140" s="348"/>
      <c r="F140" s="348"/>
      <c r="G140" s="348"/>
      <c r="H140" s="348"/>
      <c r="I140" s="348"/>
      <c r="J140" s="348"/>
      <c r="K140" s="348"/>
      <c r="L140" s="348"/>
      <c r="M140" s="348"/>
      <c r="N140" s="348"/>
      <c r="O140" s="348"/>
      <c r="P140" s="348"/>
      <c r="Q140" s="348"/>
      <c r="R140" s="348"/>
      <c r="S140" s="348"/>
      <c r="T140" s="348"/>
      <c r="U140" s="348"/>
      <c r="V140" s="348"/>
      <c r="W140" s="348"/>
      <c r="X140" s="348"/>
      <c r="Y140" s="348"/>
      <c r="Z140" s="348"/>
      <c r="AA140" s="348"/>
      <c r="AB140" s="348"/>
      <c r="AC140" s="348"/>
      <c r="AD140" s="348"/>
      <c r="AE140" s="348"/>
      <c r="AF140" s="348"/>
      <c r="AG140" s="348"/>
      <c r="AH140" s="348"/>
      <c r="AI140" s="348"/>
      <c r="AJ140" s="348"/>
      <c r="AK140" s="348"/>
      <c r="AL140" s="348"/>
      <c r="AM140" s="348"/>
      <c r="AN140" s="348"/>
      <c r="AO140" s="348"/>
      <c r="AP140" s="348"/>
      <c r="AQ140" s="348"/>
      <c r="AR140" s="348"/>
      <c r="AS140" s="348"/>
      <c r="AT140" s="348"/>
      <c r="AU140" s="349"/>
      <c r="AV140" s="348"/>
      <c r="AW140" s="348"/>
      <c r="AX140" s="348"/>
      <c r="AY140" s="348"/>
      <c r="AZ140" s="348"/>
      <c r="BA140" s="348"/>
      <c r="BB140" s="348"/>
      <c r="BC140" s="348"/>
    </row>
    <row r="141" spans="1:55">
      <c r="A141" s="348"/>
      <c r="B141" s="348"/>
      <c r="C141" s="348"/>
      <c r="D141" s="348"/>
      <c r="E141" s="348"/>
      <c r="F141" s="348"/>
      <c r="G141" s="348"/>
      <c r="H141" s="348"/>
      <c r="I141" s="348"/>
      <c r="J141" s="348"/>
      <c r="K141" s="348"/>
      <c r="L141" s="348"/>
      <c r="M141" s="348"/>
      <c r="N141" s="348"/>
      <c r="O141" s="348"/>
      <c r="P141" s="348"/>
      <c r="Q141" s="348"/>
      <c r="R141" s="348"/>
      <c r="S141" s="348"/>
      <c r="T141" s="348"/>
      <c r="U141" s="348"/>
      <c r="V141" s="348"/>
      <c r="W141" s="348"/>
      <c r="X141" s="348"/>
      <c r="Y141" s="348"/>
      <c r="Z141" s="348"/>
      <c r="AA141" s="348"/>
      <c r="AB141" s="348"/>
      <c r="AC141" s="348"/>
      <c r="AD141" s="348"/>
      <c r="AE141" s="348"/>
      <c r="AF141" s="348"/>
      <c r="AG141" s="348"/>
      <c r="AH141" s="348"/>
      <c r="AI141" s="348"/>
      <c r="AJ141" s="348"/>
      <c r="AK141" s="348"/>
      <c r="AL141" s="348"/>
      <c r="AM141" s="348"/>
      <c r="AN141" s="348"/>
      <c r="AO141" s="348"/>
      <c r="AP141" s="348"/>
      <c r="AQ141" s="348"/>
      <c r="AR141" s="348"/>
      <c r="AS141" s="348"/>
      <c r="AT141" s="348"/>
      <c r="AU141" s="349"/>
      <c r="AV141" s="348"/>
      <c r="AW141" s="348"/>
      <c r="AX141" s="348"/>
      <c r="AY141" s="348"/>
      <c r="AZ141" s="348"/>
      <c r="BA141" s="348"/>
      <c r="BB141" s="348"/>
      <c r="BC141" s="348"/>
    </row>
    <row r="142" spans="1:55">
      <c r="A142" s="348"/>
      <c r="B142" s="348"/>
      <c r="C142" s="348"/>
      <c r="D142" s="348"/>
      <c r="E142" s="348"/>
      <c r="F142" s="348"/>
      <c r="G142" s="348"/>
      <c r="H142" s="348"/>
      <c r="I142" s="348"/>
      <c r="J142" s="348"/>
      <c r="K142" s="348"/>
      <c r="L142" s="348"/>
      <c r="M142" s="348"/>
      <c r="N142" s="348"/>
      <c r="O142" s="348"/>
      <c r="P142" s="348"/>
      <c r="Q142" s="348"/>
      <c r="R142" s="348"/>
      <c r="S142" s="348"/>
      <c r="T142" s="348"/>
      <c r="U142" s="348"/>
      <c r="V142" s="348"/>
      <c r="W142" s="348"/>
      <c r="X142" s="348"/>
      <c r="Y142" s="348"/>
      <c r="Z142" s="348"/>
      <c r="AA142" s="348"/>
      <c r="AB142" s="348"/>
      <c r="AC142" s="348"/>
      <c r="AD142" s="348"/>
      <c r="AE142" s="348"/>
      <c r="AF142" s="348"/>
      <c r="AG142" s="348"/>
      <c r="AH142" s="348"/>
      <c r="AI142" s="348"/>
      <c r="AJ142" s="348"/>
      <c r="AK142" s="348"/>
      <c r="AL142" s="348"/>
      <c r="AM142" s="348"/>
      <c r="AN142" s="348"/>
      <c r="AO142" s="348"/>
      <c r="AP142" s="348"/>
      <c r="AQ142" s="348"/>
      <c r="AR142" s="348"/>
      <c r="AS142" s="348"/>
      <c r="AT142" s="348"/>
      <c r="AU142" s="349"/>
      <c r="AV142" s="348"/>
      <c r="AW142" s="348"/>
      <c r="AX142" s="348"/>
      <c r="AY142" s="348"/>
      <c r="AZ142" s="348"/>
      <c r="BA142" s="348"/>
      <c r="BB142" s="348"/>
      <c r="BC142" s="348"/>
    </row>
    <row r="143" spans="1:55">
      <c r="A143" s="348"/>
      <c r="B143" s="348"/>
      <c r="C143" s="348"/>
      <c r="D143" s="348"/>
      <c r="E143" s="348"/>
      <c r="F143" s="348"/>
      <c r="G143" s="348"/>
      <c r="H143" s="348"/>
      <c r="I143" s="348"/>
      <c r="J143" s="348"/>
      <c r="K143" s="348"/>
      <c r="L143" s="348"/>
      <c r="M143" s="348"/>
      <c r="N143" s="348"/>
      <c r="O143" s="348"/>
      <c r="P143" s="348"/>
      <c r="Q143" s="348"/>
      <c r="R143" s="348"/>
      <c r="S143" s="348"/>
      <c r="T143" s="348"/>
      <c r="U143" s="348"/>
      <c r="V143" s="348"/>
      <c r="W143" s="348"/>
      <c r="X143" s="348"/>
      <c r="Y143" s="348"/>
      <c r="Z143" s="348"/>
      <c r="AA143" s="348"/>
      <c r="AB143" s="348"/>
      <c r="AC143" s="348"/>
      <c r="AD143" s="348"/>
      <c r="AE143" s="348"/>
      <c r="AF143" s="348"/>
      <c r="AG143" s="348"/>
      <c r="AH143" s="348"/>
      <c r="AI143" s="348"/>
      <c r="AJ143" s="348"/>
      <c r="AK143" s="348"/>
      <c r="AL143" s="348"/>
      <c r="AM143" s="348"/>
      <c r="AN143" s="348"/>
      <c r="AO143" s="348"/>
      <c r="AP143" s="348"/>
      <c r="AQ143" s="348"/>
      <c r="AR143" s="348"/>
      <c r="AS143" s="348"/>
      <c r="AT143" s="348"/>
      <c r="AU143" s="349"/>
      <c r="AV143" s="348"/>
      <c r="AW143" s="348"/>
      <c r="AX143" s="348"/>
      <c r="AY143" s="348"/>
      <c r="AZ143" s="348"/>
      <c r="BA143" s="348"/>
      <c r="BB143" s="348"/>
      <c r="BC143" s="348"/>
    </row>
    <row r="144" spans="1:55">
      <c r="A144" s="348"/>
      <c r="B144" s="348"/>
      <c r="C144" s="348"/>
      <c r="D144" s="348"/>
      <c r="E144" s="348"/>
      <c r="F144" s="348"/>
      <c r="G144" s="348"/>
      <c r="H144" s="348"/>
      <c r="I144" s="348"/>
      <c r="J144" s="348"/>
      <c r="K144" s="348"/>
      <c r="L144" s="348"/>
      <c r="M144" s="348"/>
      <c r="N144" s="348"/>
      <c r="O144" s="348"/>
      <c r="P144" s="348"/>
      <c r="Q144" s="348"/>
      <c r="R144" s="348"/>
      <c r="S144" s="348"/>
      <c r="T144" s="348"/>
      <c r="U144" s="348"/>
      <c r="V144" s="348"/>
      <c r="W144" s="348"/>
      <c r="X144" s="348"/>
      <c r="Y144" s="348"/>
      <c r="Z144" s="348"/>
      <c r="AA144" s="348"/>
      <c r="AB144" s="348"/>
      <c r="AC144" s="348"/>
      <c r="AD144" s="348"/>
      <c r="AE144" s="348"/>
      <c r="AF144" s="348"/>
      <c r="AG144" s="348"/>
      <c r="AH144" s="348"/>
      <c r="AI144" s="348"/>
      <c r="AJ144" s="348"/>
      <c r="AK144" s="348"/>
      <c r="AL144" s="348"/>
      <c r="AM144" s="348"/>
      <c r="AN144" s="348"/>
      <c r="AO144" s="348"/>
      <c r="AP144" s="348"/>
      <c r="AQ144" s="348"/>
      <c r="AR144" s="348"/>
      <c r="AS144" s="348"/>
      <c r="AT144" s="348"/>
      <c r="AU144" s="349"/>
      <c r="AV144" s="348"/>
      <c r="AW144" s="348"/>
      <c r="AX144" s="348"/>
      <c r="AY144" s="348"/>
      <c r="AZ144" s="348"/>
      <c r="BA144" s="348"/>
      <c r="BB144" s="348"/>
      <c r="BC144" s="348"/>
    </row>
    <row r="145" spans="1:55">
      <c r="A145" s="348"/>
      <c r="B145" s="348"/>
      <c r="C145" s="348"/>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8"/>
      <c r="Z145" s="348"/>
      <c r="AA145" s="348"/>
      <c r="AB145" s="348"/>
      <c r="AC145" s="348"/>
      <c r="AD145" s="348"/>
      <c r="AE145" s="348"/>
      <c r="AF145" s="348"/>
      <c r="AG145" s="348"/>
      <c r="AH145" s="348"/>
      <c r="AI145" s="348"/>
      <c r="AJ145" s="348"/>
      <c r="AK145" s="348"/>
      <c r="AL145" s="348"/>
      <c r="AM145" s="348"/>
      <c r="AN145" s="348"/>
      <c r="AO145" s="348"/>
      <c r="AP145" s="348"/>
      <c r="AQ145" s="348"/>
      <c r="AR145" s="348"/>
      <c r="AS145" s="348"/>
      <c r="AT145" s="348"/>
      <c r="AU145" s="349"/>
      <c r="AV145" s="348"/>
      <c r="AW145" s="348"/>
      <c r="AX145" s="348"/>
      <c r="AY145" s="348"/>
      <c r="AZ145" s="348"/>
      <c r="BA145" s="348"/>
      <c r="BB145" s="348"/>
      <c r="BC145" s="348"/>
    </row>
    <row r="146" spans="1:55">
      <c r="A146" s="348"/>
      <c r="B146" s="348"/>
      <c r="C146" s="348"/>
      <c r="D146" s="348"/>
      <c r="E146" s="348"/>
      <c r="F146" s="348"/>
      <c r="G146" s="348"/>
      <c r="H146" s="348"/>
      <c r="I146" s="348"/>
      <c r="J146" s="348"/>
      <c r="K146" s="348"/>
      <c r="L146" s="348"/>
      <c r="M146" s="348"/>
      <c r="N146" s="348"/>
      <c r="O146" s="348"/>
      <c r="P146" s="348"/>
      <c r="Q146" s="348"/>
      <c r="R146" s="348"/>
      <c r="S146" s="348"/>
      <c r="T146" s="348"/>
      <c r="U146" s="348"/>
      <c r="V146" s="348"/>
      <c r="W146" s="348"/>
      <c r="X146" s="348"/>
      <c r="Y146" s="348"/>
      <c r="Z146" s="348"/>
      <c r="AA146" s="348"/>
      <c r="AB146" s="348"/>
      <c r="AC146" s="348"/>
      <c r="AD146" s="348"/>
      <c r="AE146" s="348"/>
      <c r="AF146" s="348"/>
      <c r="AG146" s="348"/>
      <c r="AH146" s="348"/>
      <c r="AI146" s="348"/>
      <c r="AJ146" s="348"/>
      <c r="AK146" s="348"/>
      <c r="AL146" s="348"/>
      <c r="AM146" s="348"/>
      <c r="AN146" s="348"/>
      <c r="AO146" s="348"/>
      <c r="AP146" s="348"/>
      <c r="AQ146" s="348"/>
      <c r="AR146" s="348"/>
      <c r="AS146" s="348"/>
      <c r="AT146" s="348"/>
      <c r="AU146" s="349"/>
      <c r="AV146" s="348"/>
      <c r="AW146" s="348"/>
      <c r="AX146" s="348"/>
      <c r="AY146" s="348"/>
      <c r="AZ146" s="348"/>
      <c r="BA146" s="348"/>
      <c r="BB146" s="348"/>
      <c r="BC146" s="348"/>
    </row>
    <row r="147" spans="1:55">
      <c r="A147" s="348"/>
      <c r="B147" s="348"/>
      <c r="C147" s="348"/>
      <c r="D147" s="348"/>
      <c r="E147" s="348"/>
      <c r="F147" s="348"/>
      <c r="G147" s="348"/>
      <c r="H147" s="348"/>
      <c r="I147" s="348"/>
      <c r="J147" s="348"/>
      <c r="K147" s="348"/>
      <c r="L147" s="348"/>
      <c r="M147" s="348"/>
      <c r="N147" s="348"/>
      <c r="O147" s="348"/>
      <c r="P147" s="348"/>
      <c r="Q147" s="348"/>
      <c r="R147" s="348"/>
      <c r="S147" s="348"/>
      <c r="T147" s="348"/>
      <c r="U147" s="348"/>
      <c r="V147" s="348"/>
      <c r="W147" s="348"/>
      <c r="X147" s="348"/>
      <c r="Y147" s="348"/>
      <c r="Z147" s="348"/>
      <c r="AA147" s="348"/>
      <c r="AB147" s="348"/>
      <c r="AC147" s="348"/>
      <c r="AD147" s="348"/>
      <c r="AE147" s="348"/>
      <c r="AF147" s="348"/>
      <c r="AG147" s="348"/>
      <c r="AH147" s="348"/>
      <c r="AI147" s="348"/>
      <c r="AJ147" s="348"/>
      <c r="AK147" s="348"/>
      <c r="AL147" s="348"/>
      <c r="AM147" s="348"/>
      <c r="AN147" s="348"/>
      <c r="AO147" s="348"/>
      <c r="AP147" s="348"/>
      <c r="AQ147" s="348"/>
      <c r="AR147" s="348"/>
      <c r="AS147" s="348"/>
      <c r="AT147" s="348"/>
      <c r="AU147" s="349"/>
      <c r="AV147" s="348"/>
      <c r="AW147" s="348"/>
      <c r="AX147" s="348"/>
      <c r="AY147" s="348"/>
      <c r="AZ147" s="348"/>
      <c r="BA147" s="348"/>
      <c r="BB147" s="348"/>
      <c r="BC147" s="348"/>
    </row>
    <row r="148" spans="1:55">
      <c r="A148" s="348"/>
      <c r="B148" s="348"/>
      <c r="C148" s="348"/>
      <c r="D148" s="348"/>
      <c r="E148" s="348"/>
      <c r="F148" s="348"/>
      <c r="G148" s="348"/>
      <c r="H148" s="348"/>
      <c r="I148" s="348"/>
      <c r="J148" s="348"/>
      <c r="K148" s="348"/>
      <c r="L148" s="348"/>
      <c r="M148" s="348"/>
      <c r="N148" s="348"/>
      <c r="O148" s="348"/>
      <c r="P148" s="348"/>
      <c r="Q148" s="348"/>
      <c r="R148" s="348"/>
      <c r="S148" s="348"/>
      <c r="T148" s="348"/>
      <c r="U148" s="348"/>
      <c r="V148" s="348"/>
      <c r="W148" s="348"/>
      <c r="X148" s="348"/>
      <c r="Y148" s="348"/>
      <c r="Z148" s="348"/>
      <c r="AA148" s="348"/>
      <c r="AB148" s="348"/>
      <c r="AC148" s="348"/>
      <c r="AD148" s="348"/>
      <c r="AE148" s="348"/>
      <c r="AF148" s="348"/>
      <c r="AG148" s="348"/>
      <c r="AH148" s="348"/>
      <c r="AI148" s="348"/>
      <c r="AJ148" s="348"/>
      <c r="AK148" s="348"/>
      <c r="AL148" s="348"/>
      <c r="AM148" s="348"/>
      <c r="AN148" s="348"/>
      <c r="AO148" s="348"/>
      <c r="AP148" s="348"/>
      <c r="AQ148" s="348"/>
      <c r="AR148" s="348"/>
      <c r="AS148" s="348"/>
      <c r="AT148" s="348"/>
      <c r="AU148" s="349"/>
      <c r="AV148" s="348"/>
      <c r="AW148" s="348"/>
      <c r="AX148" s="348"/>
      <c r="AY148" s="348"/>
      <c r="AZ148" s="348"/>
      <c r="BA148" s="348"/>
      <c r="BB148" s="348"/>
      <c r="BC148" s="348"/>
    </row>
    <row r="149" spans="1:55">
      <c r="A149" s="348"/>
      <c r="B149" s="348"/>
      <c r="C149" s="348"/>
      <c r="D149" s="348"/>
      <c r="E149" s="348"/>
      <c r="F149" s="348"/>
      <c r="G149" s="348"/>
      <c r="H149" s="348"/>
      <c r="I149" s="348"/>
      <c r="J149" s="348"/>
      <c r="K149" s="348"/>
      <c r="L149" s="348"/>
      <c r="M149" s="348"/>
      <c r="N149" s="348"/>
      <c r="O149" s="348"/>
      <c r="P149" s="348"/>
      <c r="Q149" s="348"/>
      <c r="R149" s="348"/>
      <c r="S149" s="348"/>
      <c r="T149" s="348"/>
      <c r="U149" s="348"/>
      <c r="V149" s="348"/>
      <c r="W149" s="348"/>
      <c r="X149" s="348"/>
      <c r="Y149" s="348"/>
      <c r="Z149" s="348"/>
      <c r="AA149" s="348"/>
      <c r="AB149" s="348"/>
      <c r="AC149" s="348"/>
      <c r="AD149" s="348"/>
      <c r="AE149" s="348"/>
      <c r="AF149" s="348"/>
      <c r="AG149" s="348"/>
      <c r="AH149" s="348"/>
      <c r="AI149" s="348"/>
      <c r="AJ149" s="348"/>
      <c r="AK149" s="348"/>
      <c r="AL149" s="348"/>
      <c r="AM149" s="348"/>
      <c r="AN149" s="348"/>
      <c r="AO149" s="348"/>
      <c r="AP149" s="348"/>
      <c r="AQ149" s="348"/>
      <c r="AR149" s="348"/>
      <c r="AS149" s="348"/>
      <c r="AT149" s="348"/>
      <c r="AU149" s="349"/>
      <c r="AV149" s="348"/>
      <c r="AW149" s="348"/>
      <c r="AX149" s="348"/>
      <c r="AY149" s="348"/>
      <c r="AZ149" s="348"/>
      <c r="BA149" s="348"/>
      <c r="BB149" s="348"/>
      <c r="BC149" s="348"/>
    </row>
    <row r="150" spans="1:55">
      <c r="A150" s="348"/>
      <c r="B150" s="348"/>
      <c r="C150" s="348"/>
      <c r="D150" s="348"/>
      <c r="E150" s="348"/>
      <c r="F150" s="348"/>
      <c r="G150" s="348"/>
      <c r="H150" s="348"/>
      <c r="I150" s="348"/>
      <c r="J150" s="348"/>
      <c r="K150" s="348"/>
      <c r="L150" s="348"/>
      <c r="M150" s="348"/>
      <c r="N150" s="348"/>
      <c r="O150" s="348"/>
      <c r="P150" s="348"/>
      <c r="Q150" s="348"/>
      <c r="R150" s="348"/>
      <c r="S150" s="348"/>
      <c r="T150" s="348"/>
      <c r="U150" s="348"/>
      <c r="V150" s="348"/>
      <c r="W150" s="348"/>
      <c r="X150" s="348"/>
      <c r="Y150" s="348"/>
      <c r="Z150" s="348"/>
      <c r="AA150" s="348"/>
      <c r="AB150" s="348"/>
      <c r="AC150" s="348"/>
      <c r="AD150" s="348"/>
      <c r="AE150" s="348"/>
      <c r="AF150" s="348"/>
      <c r="AG150" s="348"/>
      <c r="AH150" s="348"/>
      <c r="AI150" s="348"/>
      <c r="AJ150" s="348"/>
      <c r="AK150" s="348"/>
      <c r="AL150" s="348"/>
      <c r="AM150" s="348"/>
      <c r="AN150" s="348"/>
      <c r="AO150" s="348"/>
      <c r="AP150" s="348"/>
      <c r="AQ150" s="348"/>
      <c r="AR150" s="348"/>
      <c r="AS150" s="348"/>
      <c r="AT150" s="348"/>
      <c r="AU150" s="349"/>
      <c r="AV150" s="348"/>
      <c r="AW150" s="348"/>
      <c r="AX150" s="348"/>
      <c r="AY150" s="348"/>
      <c r="AZ150" s="348"/>
      <c r="BA150" s="348"/>
      <c r="BB150" s="348"/>
      <c r="BC150" s="348"/>
    </row>
    <row r="151" spans="1:55">
      <c r="A151" s="348"/>
      <c r="B151" s="348"/>
      <c r="C151" s="348"/>
      <c r="D151" s="348"/>
      <c r="E151" s="348"/>
      <c r="F151" s="348"/>
      <c r="G151" s="348"/>
      <c r="H151" s="348"/>
      <c r="I151" s="348"/>
      <c r="J151" s="348"/>
      <c r="K151" s="348"/>
      <c r="L151" s="348"/>
      <c r="M151" s="348"/>
      <c r="N151" s="348"/>
      <c r="O151" s="348"/>
      <c r="P151" s="348"/>
      <c r="Q151" s="348"/>
      <c r="R151" s="348"/>
      <c r="S151" s="348"/>
      <c r="T151" s="348"/>
      <c r="U151" s="348"/>
      <c r="V151" s="348"/>
      <c r="W151" s="348"/>
      <c r="X151" s="348"/>
      <c r="Y151" s="348"/>
      <c r="Z151" s="348"/>
      <c r="AA151" s="348"/>
      <c r="AB151" s="348"/>
      <c r="AC151" s="348"/>
      <c r="AD151" s="348"/>
      <c r="AE151" s="348"/>
      <c r="AF151" s="348"/>
      <c r="AG151" s="348"/>
      <c r="AH151" s="348"/>
      <c r="AI151" s="348"/>
      <c r="AJ151" s="348"/>
      <c r="AK151" s="348"/>
      <c r="AL151" s="348"/>
      <c r="AM151" s="348"/>
      <c r="AN151" s="348"/>
      <c r="AO151" s="348"/>
      <c r="AP151" s="348"/>
      <c r="AQ151" s="348"/>
      <c r="AR151" s="348"/>
      <c r="AS151" s="348"/>
      <c r="AT151" s="348"/>
      <c r="AU151" s="349"/>
      <c r="AV151" s="348"/>
      <c r="AW151" s="348"/>
      <c r="AX151" s="348"/>
      <c r="AY151" s="348"/>
      <c r="AZ151" s="348"/>
      <c r="BA151" s="348"/>
      <c r="BB151" s="348"/>
      <c r="BC151" s="348"/>
    </row>
    <row r="152" spans="1:55">
      <c r="A152" s="348"/>
      <c r="B152" s="348"/>
      <c r="C152" s="348"/>
      <c r="D152" s="348"/>
      <c r="E152" s="348"/>
      <c r="F152" s="348"/>
      <c r="G152" s="348"/>
      <c r="H152" s="348"/>
      <c r="I152" s="348"/>
      <c r="J152" s="348"/>
      <c r="K152" s="348"/>
      <c r="L152" s="348"/>
      <c r="M152" s="348"/>
      <c r="N152" s="348"/>
      <c r="O152" s="348"/>
      <c r="P152" s="348"/>
      <c r="Q152" s="348"/>
      <c r="R152" s="348"/>
      <c r="S152" s="348"/>
      <c r="T152" s="348"/>
      <c r="U152" s="348"/>
      <c r="V152" s="348"/>
      <c r="W152" s="348"/>
      <c r="X152" s="348"/>
      <c r="Y152" s="348"/>
      <c r="Z152" s="348"/>
      <c r="AA152" s="348"/>
      <c r="AB152" s="348"/>
      <c r="AC152" s="348"/>
      <c r="AD152" s="348"/>
      <c r="AE152" s="348"/>
      <c r="AF152" s="348"/>
      <c r="AG152" s="348"/>
      <c r="AH152" s="348"/>
      <c r="AI152" s="348"/>
      <c r="AJ152" s="348"/>
      <c r="AK152" s="348"/>
      <c r="AL152" s="348"/>
      <c r="AM152" s="348"/>
      <c r="AN152" s="348"/>
      <c r="AO152" s="348"/>
      <c r="AP152" s="348"/>
      <c r="AQ152" s="348"/>
      <c r="AR152" s="348"/>
      <c r="AS152" s="348"/>
      <c r="AT152" s="348"/>
      <c r="AU152" s="349"/>
      <c r="AV152" s="348"/>
      <c r="AW152" s="348"/>
      <c r="AX152" s="348"/>
      <c r="AY152" s="348"/>
      <c r="AZ152" s="348"/>
      <c r="BA152" s="348"/>
      <c r="BB152" s="348"/>
      <c r="BC152" s="348"/>
    </row>
    <row r="153" spans="1:55">
      <c r="A153" s="348"/>
      <c r="B153" s="348"/>
      <c r="C153" s="348"/>
      <c r="D153" s="348"/>
      <c r="E153" s="348"/>
      <c r="F153" s="348"/>
      <c r="G153" s="348"/>
      <c r="H153" s="348"/>
      <c r="I153" s="348"/>
      <c r="J153" s="348"/>
      <c r="K153" s="348"/>
      <c r="L153" s="348"/>
      <c r="M153" s="348"/>
      <c r="N153" s="348"/>
      <c r="O153" s="348"/>
      <c r="P153" s="348"/>
      <c r="Q153" s="348"/>
      <c r="R153" s="348"/>
      <c r="S153" s="348"/>
      <c r="T153" s="348"/>
      <c r="U153" s="348"/>
      <c r="V153" s="348"/>
      <c r="W153" s="348"/>
      <c r="X153" s="348"/>
      <c r="Y153" s="348"/>
      <c r="Z153" s="348"/>
      <c r="AA153" s="348"/>
      <c r="AB153" s="348"/>
      <c r="AC153" s="348"/>
      <c r="AD153" s="348"/>
      <c r="AE153" s="348"/>
      <c r="AF153" s="348"/>
      <c r="AG153" s="348"/>
      <c r="AH153" s="348"/>
      <c r="AI153" s="348"/>
      <c r="AJ153" s="348"/>
      <c r="AK153" s="348"/>
      <c r="AL153" s="348"/>
      <c r="AM153" s="348"/>
      <c r="AN153" s="348"/>
      <c r="AO153" s="348"/>
      <c r="AP153" s="348"/>
      <c r="AQ153" s="348"/>
      <c r="AR153" s="348"/>
      <c r="AS153" s="348"/>
      <c r="AT153" s="348"/>
      <c r="AU153" s="349"/>
      <c r="AV153" s="348"/>
      <c r="AW153" s="348"/>
      <c r="AX153" s="348"/>
      <c r="AY153" s="348"/>
      <c r="AZ153" s="348"/>
      <c r="BA153" s="348"/>
      <c r="BB153" s="348"/>
      <c r="BC153" s="348"/>
    </row>
    <row r="154" spans="1:55">
      <c r="A154" s="348"/>
      <c r="B154" s="348"/>
      <c r="C154" s="348"/>
      <c r="D154" s="348"/>
      <c r="E154" s="348"/>
      <c r="F154" s="348"/>
      <c r="G154" s="348"/>
      <c r="H154" s="348"/>
      <c r="I154" s="348"/>
      <c r="J154" s="348"/>
      <c r="K154" s="348"/>
      <c r="L154" s="348"/>
      <c r="M154" s="348"/>
      <c r="N154" s="348"/>
      <c r="O154" s="348"/>
      <c r="P154" s="348"/>
      <c r="Q154" s="348"/>
      <c r="R154" s="348"/>
      <c r="S154" s="348"/>
      <c r="T154" s="348"/>
      <c r="U154" s="348"/>
      <c r="V154" s="348"/>
      <c r="W154" s="348"/>
      <c r="X154" s="348"/>
      <c r="Y154" s="348"/>
      <c r="Z154" s="348"/>
      <c r="AA154" s="348"/>
      <c r="AB154" s="348"/>
      <c r="AC154" s="348"/>
      <c r="AD154" s="348"/>
      <c r="AE154" s="348"/>
      <c r="AF154" s="348"/>
      <c r="AG154" s="348"/>
      <c r="AH154" s="348"/>
      <c r="AI154" s="348"/>
      <c r="AJ154" s="348"/>
      <c r="AK154" s="348"/>
      <c r="AL154" s="348"/>
      <c r="AM154" s="348"/>
      <c r="AN154" s="348"/>
      <c r="AO154" s="348"/>
      <c r="AP154" s="348"/>
      <c r="AQ154" s="348"/>
      <c r="AR154" s="348"/>
      <c r="AS154" s="348"/>
      <c r="AT154" s="348"/>
      <c r="AU154" s="349"/>
      <c r="AV154" s="348"/>
      <c r="AW154" s="348"/>
      <c r="AX154" s="348"/>
      <c r="AY154" s="348"/>
      <c r="AZ154" s="348"/>
      <c r="BA154" s="348"/>
      <c r="BB154" s="348"/>
      <c r="BC154" s="348"/>
    </row>
    <row r="155" spans="1:55">
      <c r="A155" s="348"/>
      <c r="B155" s="348"/>
      <c r="C155" s="348"/>
      <c r="D155" s="348"/>
      <c r="E155" s="348"/>
      <c r="F155" s="348"/>
      <c r="G155" s="348"/>
      <c r="H155" s="348"/>
      <c r="I155" s="348"/>
      <c r="J155" s="348"/>
      <c r="K155" s="348"/>
      <c r="L155" s="348"/>
      <c r="M155" s="348"/>
      <c r="N155" s="348"/>
      <c r="O155" s="348"/>
      <c r="P155" s="348"/>
      <c r="Q155" s="348"/>
      <c r="R155" s="348"/>
      <c r="S155" s="348"/>
      <c r="T155" s="348"/>
      <c r="U155" s="348"/>
      <c r="V155" s="348"/>
      <c r="W155" s="348"/>
      <c r="X155" s="348"/>
      <c r="Y155" s="348"/>
      <c r="Z155" s="348"/>
      <c r="AA155" s="348"/>
      <c r="AB155" s="348"/>
      <c r="AC155" s="348"/>
      <c r="AD155" s="348"/>
      <c r="AE155" s="348"/>
      <c r="AF155" s="348"/>
      <c r="AG155" s="348"/>
      <c r="AH155" s="348"/>
      <c r="AI155" s="348"/>
      <c r="AJ155" s="348"/>
      <c r="AK155" s="348"/>
      <c r="AL155" s="348"/>
      <c r="AM155" s="348"/>
      <c r="AN155" s="348"/>
      <c r="AO155" s="348"/>
      <c r="AP155" s="348"/>
      <c r="AQ155" s="348"/>
      <c r="AR155" s="348"/>
      <c r="AS155" s="348"/>
      <c r="AT155" s="348"/>
      <c r="AU155" s="349"/>
      <c r="AV155" s="348"/>
      <c r="AW155" s="348"/>
      <c r="AX155" s="348"/>
      <c r="AY155" s="348"/>
      <c r="AZ155" s="348"/>
      <c r="BA155" s="348"/>
      <c r="BB155" s="348"/>
      <c r="BC155" s="348"/>
    </row>
    <row r="156" spans="1:55">
      <c r="A156" s="348"/>
      <c r="B156" s="348"/>
      <c r="C156" s="348"/>
      <c r="D156" s="348"/>
      <c r="E156" s="348"/>
      <c r="F156" s="348"/>
      <c r="G156" s="348"/>
      <c r="H156" s="348"/>
      <c r="I156" s="348"/>
      <c r="J156" s="348"/>
      <c r="K156" s="348"/>
      <c r="L156" s="348"/>
      <c r="M156" s="348"/>
      <c r="N156" s="348"/>
      <c r="O156" s="348"/>
      <c r="P156" s="348"/>
      <c r="Q156" s="348"/>
      <c r="R156" s="348"/>
      <c r="S156" s="348"/>
      <c r="T156" s="348"/>
      <c r="U156" s="348"/>
      <c r="V156" s="348"/>
      <c r="W156" s="348"/>
      <c r="X156" s="348"/>
      <c r="Y156" s="348"/>
      <c r="Z156" s="348"/>
      <c r="AA156" s="348"/>
      <c r="AB156" s="348"/>
      <c r="AC156" s="348"/>
      <c r="AD156" s="348"/>
      <c r="AE156" s="348"/>
      <c r="AF156" s="348"/>
      <c r="AG156" s="348"/>
      <c r="AH156" s="348"/>
      <c r="AI156" s="348"/>
      <c r="AJ156" s="348"/>
      <c r="AK156" s="348"/>
      <c r="AL156" s="348"/>
      <c r="AM156" s="348"/>
      <c r="AN156" s="348"/>
      <c r="AO156" s="348"/>
      <c r="AP156" s="348"/>
      <c r="AQ156" s="348"/>
      <c r="AR156" s="348"/>
      <c r="AS156" s="348"/>
      <c r="AT156" s="348"/>
      <c r="AU156" s="349"/>
      <c r="AV156" s="348"/>
      <c r="AW156" s="348"/>
      <c r="AX156" s="348"/>
      <c r="AY156" s="348"/>
      <c r="AZ156" s="348"/>
      <c r="BA156" s="348"/>
      <c r="BB156" s="348"/>
      <c r="BC156" s="348"/>
    </row>
    <row r="157" spans="1:55">
      <c r="A157" s="348"/>
      <c r="B157" s="348"/>
      <c r="C157" s="348"/>
      <c r="D157" s="348"/>
      <c r="E157" s="348"/>
      <c r="F157" s="348"/>
      <c r="G157" s="348"/>
      <c r="H157" s="348"/>
      <c r="I157" s="348"/>
      <c r="J157" s="348"/>
      <c r="K157" s="348"/>
      <c r="L157" s="348"/>
      <c r="M157" s="348"/>
      <c r="N157" s="348"/>
      <c r="O157" s="348"/>
      <c r="P157" s="348"/>
      <c r="Q157" s="348"/>
      <c r="R157" s="348"/>
      <c r="S157" s="348"/>
      <c r="T157" s="348"/>
      <c r="U157" s="348"/>
      <c r="V157" s="348"/>
      <c r="W157" s="348"/>
      <c r="X157" s="348"/>
      <c r="Y157" s="348"/>
      <c r="Z157" s="348"/>
      <c r="AA157" s="348"/>
      <c r="AB157" s="348"/>
      <c r="AC157" s="348"/>
      <c r="AD157" s="348"/>
      <c r="AE157" s="348"/>
      <c r="AF157" s="348"/>
      <c r="AG157" s="348"/>
      <c r="AH157" s="348"/>
      <c r="AI157" s="348"/>
      <c r="AJ157" s="348"/>
      <c r="AK157" s="348"/>
      <c r="AL157" s="348"/>
      <c r="AM157" s="348"/>
      <c r="AN157" s="348"/>
      <c r="AO157" s="348"/>
      <c r="AP157" s="348"/>
      <c r="AQ157" s="348"/>
      <c r="AR157" s="348"/>
      <c r="AS157" s="348"/>
      <c r="AT157" s="348"/>
      <c r="AU157" s="349"/>
      <c r="AV157" s="348"/>
      <c r="AW157" s="348"/>
      <c r="AX157" s="348"/>
      <c r="AY157" s="348"/>
      <c r="AZ157" s="348"/>
      <c r="BA157" s="348"/>
      <c r="BB157" s="348"/>
      <c r="BC157" s="348"/>
    </row>
    <row r="158" spans="1:55">
      <c r="A158" s="348"/>
      <c r="B158" s="348"/>
      <c r="C158" s="348"/>
      <c r="D158" s="348"/>
      <c r="E158" s="348"/>
      <c r="F158" s="348"/>
      <c r="G158" s="348"/>
      <c r="H158" s="348"/>
      <c r="I158" s="348"/>
      <c r="J158" s="348"/>
      <c r="K158" s="348"/>
      <c r="L158" s="348"/>
      <c r="M158" s="348"/>
      <c r="N158" s="348"/>
      <c r="O158" s="348"/>
      <c r="P158" s="348"/>
      <c r="Q158" s="348"/>
      <c r="R158" s="348"/>
      <c r="S158" s="348"/>
      <c r="T158" s="348"/>
      <c r="U158" s="348"/>
      <c r="V158" s="348"/>
      <c r="W158" s="348"/>
      <c r="X158" s="348"/>
      <c r="Y158" s="348"/>
      <c r="Z158" s="348"/>
      <c r="AA158" s="348"/>
      <c r="AB158" s="348"/>
      <c r="AC158" s="348"/>
      <c r="AD158" s="348"/>
      <c r="AE158" s="348"/>
      <c r="AF158" s="348"/>
      <c r="AG158" s="348"/>
      <c r="AH158" s="348"/>
      <c r="AI158" s="348"/>
      <c r="AJ158" s="348"/>
      <c r="AK158" s="348"/>
      <c r="AL158" s="348"/>
      <c r="AM158" s="348"/>
      <c r="AN158" s="348"/>
      <c r="AO158" s="348"/>
      <c r="AP158" s="348"/>
      <c r="AQ158" s="348"/>
      <c r="AR158" s="348"/>
      <c r="AS158" s="348"/>
      <c r="AT158" s="348"/>
      <c r="AU158" s="349"/>
      <c r="AV158" s="348"/>
      <c r="AW158" s="348"/>
      <c r="AX158" s="348"/>
      <c r="AY158" s="348"/>
      <c r="AZ158" s="348"/>
      <c r="BA158" s="348"/>
      <c r="BB158" s="348"/>
      <c r="BC158" s="348"/>
    </row>
    <row r="159" spans="1:55">
      <c r="A159" s="348"/>
      <c r="B159" s="348"/>
      <c r="C159" s="348"/>
      <c r="D159" s="348"/>
      <c r="E159" s="348"/>
      <c r="F159" s="348"/>
      <c r="G159" s="348"/>
      <c r="H159" s="348"/>
      <c r="I159" s="348"/>
      <c r="J159" s="348"/>
      <c r="K159" s="348"/>
      <c r="L159" s="348"/>
      <c r="M159" s="348"/>
      <c r="N159" s="348"/>
      <c r="O159" s="348"/>
      <c r="P159" s="348"/>
      <c r="Q159" s="348"/>
      <c r="R159" s="348"/>
      <c r="S159" s="348"/>
      <c r="T159" s="348"/>
      <c r="U159" s="348"/>
      <c r="V159" s="348"/>
      <c r="W159" s="348"/>
      <c r="X159" s="348"/>
      <c r="Y159" s="348"/>
      <c r="Z159" s="348"/>
      <c r="AA159" s="348"/>
      <c r="AB159" s="348"/>
      <c r="AC159" s="348"/>
      <c r="AD159" s="348"/>
      <c r="AE159" s="348"/>
      <c r="AF159" s="348"/>
      <c r="AG159" s="348"/>
      <c r="AH159" s="348"/>
      <c r="AI159" s="348"/>
      <c r="AJ159" s="348"/>
      <c r="AK159" s="348"/>
      <c r="AL159" s="348"/>
      <c r="AM159" s="348"/>
      <c r="AN159" s="348"/>
      <c r="AO159" s="348"/>
      <c r="AP159" s="348"/>
      <c r="AQ159" s="348"/>
      <c r="AR159" s="348"/>
      <c r="AS159" s="348"/>
      <c r="AT159" s="348"/>
      <c r="AU159" s="349"/>
      <c r="AV159" s="348"/>
      <c r="AW159" s="348"/>
      <c r="AX159" s="348"/>
      <c r="AY159" s="348"/>
      <c r="AZ159" s="348"/>
      <c r="BA159" s="348"/>
      <c r="BB159" s="348"/>
      <c r="BC159" s="348"/>
    </row>
    <row r="160" spans="1:55">
      <c r="A160" s="348"/>
      <c r="B160" s="348"/>
      <c r="C160" s="348"/>
      <c r="D160" s="348"/>
      <c r="E160" s="348"/>
      <c r="F160" s="348"/>
      <c r="G160" s="348"/>
      <c r="H160" s="348"/>
      <c r="I160" s="348"/>
      <c r="J160" s="348"/>
      <c r="K160" s="348"/>
      <c r="L160" s="348"/>
      <c r="M160" s="348"/>
      <c r="N160" s="348"/>
      <c r="O160" s="348"/>
      <c r="P160" s="348"/>
      <c r="Q160" s="348"/>
      <c r="R160" s="348"/>
      <c r="S160" s="348"/>
      <c r="T160" s="348"/>
      <c r="U160" s="348"/>
      <c r="V160" s="348"/>
      <c r="W160" s="348"/>
      <c r="X160" s="348"/>
      <c r="Y160" s="348"/>
      <c r="Z160" s="348"/>
      <c r="AA160" s="348"/>
      <c r="AB160" s="348"/>
      <c r="AC160" s="348"/>
      <c r="AD160" s="348"/>
      <c r="AE160" s="348"/>
      <c r="AF160" s="348"/>
      <c r="AG160" s="348"/>
      <c r="AH160" s="348"/>
      <c r="AI160" s="348"/>
      <c r="AJ160" s="348"/>
      <c r="AK160" s="348"/>
      <c r="AL160" s="348"/>
      <c r="AM160" s="348"/>
      <c r="AN160" s="348"/>
      <c r="AO160" s="348"/>
      <c r="AP160" s="348"/>
      <c r="AQ160" s="348"/>
      <c r="AR160" s="348"/>
      <c r="AS160" s="348"/>
      <c r="AT160" s="348"/>
      <c r="AU160" s="349"/>
      <c r="AV160" s="348"/>
      <c r="AW160" s="348"/>
      <c r="AX160" s="348"/>
      <c r="AY160" s="348"/>
      <c r="AZ160" s="348"/>
      <c r="BA160" s="348"/>
      <c r="BB160" s="348"/>
      <c r="BC160" s="348"/>
    </row>
    <row r="161" spans="1:55">
      <c r="A161" s="348"/>
      <c r="B161" s="348"/>
      <c r="C161" s="348"/>
      <c r="D161" s="348"/>
      <c r="E161" s="348"/>
      <c r="F161" s="348"/>
      <c r="G161" s="348"/>
      <c r="H161" s="348"/>
      <c r="I161" s="348"/>
      <c r="J161" s="348"/>
      <c r="K161" s="348"/>
      <c r="L161" s="348"/>
      <c r="M161" s="348"/>
      <c r="N161" s="348"/>
      <c r="O161" s="348"/>
      <c r="P161" s="348"/>
      <c r="Q161" s="348"/>
      <c r="R161" s="348"/>
      <c r="S161" s="348"/>
      <c r="T161" s="348"/>
      <c r="U161" s="348"/>
      <c r="V161" s="348"/>
      <c r="W161" s="348"/>
      <c r="X161" s="348"/>
      <c r="Y161" s="348"/>
      <c r="Z161" s="348"/>
      <c r="AA161" s="348"/>
      <c r="AB161" s="348"/>
      <c r="AC161" s="348"/>
      <c r="AD161" s="348"/>
      <c r="AE161" s="348"/>
      <c r="AF161" s="348"/>
      <c r="AG161" s="348"/>
      <c r="AH161" s="348"/>
      <c r="AI161" s="348"/>
      <c r="AJ161" s="348"/>
      <c r="AK161" s="348"/>
      <c r="AL161" s="348"/>
      <c r="AM161" s="348"/>
      <c r="AN161" s="348"/>
      <c r="AO161" s="348"/>
      <c r="AP161" s="348"/>
      <c r="AQ161" s="348"/>
      <c r="AR161" s="348"/>
      <c r="AS161" s="348"/>
      <c r="AT161" s="348"/>
      <c r="AU161" s="349"/>
      <c r="AV161" s="348"/>
      <c r="AW161" s="348"/>
      <c r="AX161" s="348"/>
      <c r="AY161" s="348"/>
      <c r="AZ161" s="348"/>
      <c r="BA161" s="348"/>
      <c r="BB161" s="348"/>
      <c r="BC161" s="348"/>
    </row>
    <row r="162" spans="1:55">
      <c r="A162" s="348"/>
      <c r="B162" s="348"/>
      <c r="C162" s="348"/>
      <c r="D162" s="348"/>
      <c r="E162" s="348"/>
      <c r="F162" s="348"/>
      <c r="G162" s="348"/>
      <c r="H162" s="348"/>
      <c r="I162" s="348"/>
      <c r="J162" s="348"/>
      <c r="K162" s="348"/>
      <c r="L162" s="348"/>
      <c r="M162" s="348"/>
      <c r="N162" s="348"/>
      <c r="O162" s="348"/>
      <c r="P162" s="348"/>
      <c r="Q162" s="348"/>
      <c r="R162" s="348"/>
      <c r="S162" s="348"/>
      <c r="T162" s="348"/>
      <c r="U162" s="348"/>
      <c r="V162" s="348"/>
      <c r="W162" s="348"/>
      <c r="X162" s="348"/>
      <c r="Y162" s="348"/>
      <c r="Z162" s="348"/>
      <c r="AA162" s="348"/>
      <c r="AB162" s="348"/>
      <c r="AC162" s="348"/>
      <c r="AD162" s="348"/>
      <c r="AE162" s="348"/>
      <c r="AF162" s="348"/>
      <c r="AG162" s="348"/>
      <c r="AH162" s="348"/>
      <c r="AI162" s="348"/>
      <c r="AJ162" s="348"/>
      <c r="AK162" s="348"/>
      <c r="AL162" s="348"/>
      <c r="AM162" s="348"/>
      <c r="AN162" s="348"/>
      <c r="AO162" s="348"/>
      <c r="AP162" s="348"/>
      <c r="AQ162" s="348"/>
      <c r="AR162" s="348"/>
      <c r="AS162" s="348"/>
      <c r="AT162" s="348"/>
      <c r="AU162" s="349"/>
      <c r="AV162" s="348"/>
      <c r="AW162" s="348"/>
      <c r="AX162" s="348"/>
      <c r="AY162" s="348"/>
      <c r="AZ162" s="348"/>
      <c r="BA162" s="348"/>
      <c r="BB162" s="348"/>
      <c r="BC162" s="348"/>
    </row>
    <row r="163" spans="1:55">
      <c r="A163" s="348"/>
      <c r="B163" s="348"/>
      <c r="C163" s="348"/>
      <c r="D163" s="348"/>
      <c r="E163" s="348"/>
      <c r="F163" s="348"/>
      <c r="G163" s="348"/>
      <c r="H163" s="348"/>
      <c r="I163" s="348"/>
      <c r="J163" s="348"/>
      <c r="K163" s="348"/>
      <c r="L163" s="348"/>
      <c r="M163" s="348"/>
      <c r="N163" s="348"/>
      <c r="O163" s="348"/>
      <c r="P163" s="348"/>
      <c r="Q163" s="348"/>
      <c r="R163" s="348"/>
      <c r="S163" s="348"/>
      <c r="T163" s="348"/>
      <c r="U163" s="348"/>
      <c r="V163" s="348"/>
      <c r="W163" s="348"/>
      <c r="X163" s="348"/>
      <c r="Y163" s="348"/>
      <c r="Z163" s="348"/>
      <c r="AA163" s="348"/>
      <c r="AB163" s="348"/>
      <c r="AC163" s="348"/>
      <c r="AD163" s="348"/>
      <c r="AE163" s="348"/>
      <c r="AF163" s="348"/>
      <c r="AG163" s="348"/>
      <c r="AH163" s="348"/>
      <c r="AI163" s="348"/>
      <c r="AJ163" s="348"/>
      <c r="AK163" s="348"/>
      <c r="AL163" s="348"/>
      <c r="AM163" s="348"/>
      <c r="AN163" s="348"/>
      <c r="AO163" s="348"/>
      <c r="AP163" s="348"/>
      <c r="AQ163" s="348"/>
      <c r="AR163" s="348"/>
      <c r="AS163" s="348"/>
      <c r="AT163" s="348"/>
      <c r="AU163" s="349"/>
      <c r="AV163" s="348"/>
      <c r="AW163" s="348"/>
      <c r="AX163" s="348"/>
      <c r="AY163" s="348"/>
      <c r="AZ163" s="348"/>
      <c r="BA163" s="348"/>
      <c r="BB163" s="348"/>
      <c r="BC163" s="348"/>
    </row>
    <row r="164" spans="1:55">
      <c r="A164" s="348"/>
      <c r="B164" s="348"/>
      <c r="C164" s="348"/>
      <c r="D164" s="348"/>
      <c r="E164" s="348"/>
      <c r="F164" s="348"/>
      <c r="G164" s="348"/>
      <c r="H164" s="348"/>
      <c r="I164" s="348"/>
      <c r="J164" s="348"/>
      <c r="K164" s="348"/>
      <c r="L164" s="348"/>
      <c r="M164" s="348"/>
      <c r="N164" s="348"/>
      <c r="O164" s="348"/>
      <c r="P164" s="348"/>
      <c r="Q164" s="348"/>
      <c r="R164" s="348"/>
      <c r="S164" s="348"/>
      <c r="T164" s="348"/>
      <c r="U164" s="348"/>
      <c r="V164" s="348"/>
      <c r="W164" s="348"/>
      <c r="X164" s="348"/>
      <c r="Y164" s="348"/>
      <c r="Z164" s="348"/>
      <c r="AA164" s="348"/>
      <c r="AB164" s="348"/>
      <c r="AC164" s="348"/>
      <c r="AD164" s="348"/>
      <c r="AE164" s="348"/>
      <c r="AF164" s="348"/>
      <c r="AG164" s="348"/>
      <c r="AH164" s="348"/>
      <c r="AI164" s="348"/>
      <c r="AJ164" s="348"/>
      <c r="AK164" s="348"/>
      <c r="AL164" s="348"/>
      <c r="AM164" s="348"/>
      <c r="AN164" s="348"/>
      <c r="AO164" s="348"/>
      <c r="AP164" s="348"/>
      <c r="AQ164" s="348"/>
      <c r="AR164" s="348"/>
      <c r="AS164" s="348"/>
      <c r="AT164" s="348"/>
      <c r="AU164" s="349"/>
      <c r="AV164" s="348"/>
      <c r="AW164" s="348"/>
      <c r="AX164" s="348"/>
      <c r="AY164" s="348"/>
      <c r="AZ164" s="348"/>
      <c r="BA164" s="348"/>
      <c r="BB164" s="348"/>
      <c r="BC164" s="348"/>
    </row>
    <row r="165" spans="1:55">
      <c r="A165" s="348"/>
      <c r="B165" s="348"/>
      <c r="C165" s="348"/>
      <c r="D165" s="348"/>
      <c r="E165" s="348"/>
      <c r="F165" s="348"/>
      <c r="G165" s="348"/>
      <c r="H165" s="348"/>
      <c r="I165" s="348"/>
      <c r="J165" s="348"/>
      <c r="K165" s="348"/>
      <c r="L165" s="348"/>
      <c r="M165" s="348"/>
      <c r="N165" s="348"/>
      <c r="O165" s="348"/>
      <c r="P165" s="348"/>
      <c r="Q165" s="348"/>
      <c r="R165" s="348"/>
      <c r="S165" s="348"/>
      <c r="T165" s="348"/>
      <c r="U165" s="348"/>
      <c r="V165" s="348"/>
      <c r="W165" s="348"/>
      <c r="X165" s="348"/>
      <c r="Y165" s="348"/>
      <c r="Z165" s="348"/>
      <c r="AA165" s="348"/>
      <c r="AB165" s="348"/>
      <c r="AC165" s="348"/>
      <c r="AD165" s="348"/>
      <c r="AE165" s="348"/>
      <c r="AF165" s="348"/>
      <c r="AG165" s="348"/>
      <c r="AH165" s="348"/>
      <c r="AI165" s="348"/>
      <c r="AJ165" s="348"/>
      <c r="AK165" s="348"/>
      <c r="AL165" s="348"/>
      <c r="AM165" s="348"/>
      <c r="AN165" s="348"/>
      <c r="AO165" s="348"/>
      <c r="AP165" s="348"/>
      <c r="AQ165" s="348"/>
      <c r="AR165" s="348"/>
      <c r="AS165" s="348"/>
      <c r="AT165" s="348"/>
      <c r="AU165" s="349"/>
      <c r="AV165" s="348"/>
      <c r="AW165" s="348"/>
      <c r="AX165" s="348"/>
      <c r="AY165" s="348"/>
      <c r="AZ165" s="348"/>
      <c r="BA165" s="348"/>
      <c r="BB165" s="348"/>
      <c r="BC165" s="348"/>
    </row>
    <row r="166" spans="1:55">
      <c r="A166" s="348"/>
      <c r="B166" s="348"/>
      <c r="C166" s="348"/>
      <c r="D166" s="348"/>
      <c r="E166" s="348"/>
      <c r="F166" s="348"/>
      <c r="G166" s="348"/>
      <c r="H166" s="348"/>
      <c r="I166" s="348"/>
      <c r="J166" s="348"/>
      <c r="K166" s="348"/>
      <c r="L166" s="348"/>
      <c r="M166" s="348"/>
      <c r="N166" s="348"/>
      <c r="O166" s="348"/>
      <c r="P166" s="348"/>
      <c r="Q166" s="348"/>
      <c r="R166" s="348"/>
      <c r="S166" s="348"/>
      <c r="T166" s="348"/>
      <c r="U166" s="348"/>
      <c r="V166" s="348"/>
      <c r="W166" s="348"/>
      <c r="X166" s="348"/>
      <c r="Y166" s="348"/>
      <c r="Z166" s="348"/>
      <c r="AA166" s="348"/>
      <c r="AB166" s="348"/>
      <c r="AC166" s="348"/>
      <c r="AD166" s="348"/>
      <c r="AE166" s="348"/>
      <c r="AF166" s="348"/>
      <c r="AG166" s="348"/>
      <c r="AH166" s="348"/>
      <c r="AI166" s="348"/>
      <c r="AJ166" s="348"/>
      <c r="AK166" s="348"/>
      <c r="AL166" s="348"/>
      <c r="AM166" s="348"/>
      <c r="AN166" s="348"/>
      <c r="AO166" s="348"/>
      <c r="AP166" s="348"/>
      <c r="AQ166" s="348"/>
      <c r="AR166" s="348"/>
      <c r="AS166" s="348"/>
      <c r="AT166" s="348"/>
      <c r="AU166" s="349"/>
      <c r="AV166" s="348"/>
      <c r="AW166" s="348"/>
      <c r="AX166" s="348"/>
      <c r="AY166" s="348"/>
      <c r="AZ166" s="348"/>
      <c r="BA166" s="348"/>
      <c r="BB166" s="348"/>
      <c r="BC166" s="348"/>
    </row>
    <row r="167" spans="1:55">
      <c r="A167" s="348"/>
      <c r="B167" s="348"/>
      <c r="C167" s="348"/>
      <c r="D167" s="348"/>
      <c r="E167" s="348"/>
      <c r="F167" s="348"/>
      <c r="G167" s="348"/>
      <c r="H167" s="348"/>
      <c r="I167" s="348"/>
      <c r="J167" s="348"/>
      <c r="K167" s="348"/>
      <c r="L167" s="348"/>
      <c r="M167" s="348"/>
      <c r="N167" s="348"/>
      <c r="O167" s="348"/>
      <c r="P167" s="348"/>
      <c r="Q167" s="348"/>
      <c r="R167" s="348"/>
      <c r="S167" s="348"/>
      <c r="T167" s="348"/>
      <c r="U167" s="348"/>
      <c r="V167" s="348"/>
      <c r="W167" s="348"/>
      <c r="X167" s="348"/>
      <c r="Y167" s="348"/>
      <c r="Z167" s="348"/>
      <c r="AA167" s="348"/>
      <c r="AB167" s="348"/>
      <c r="AC167" s="348"/>
      <c r="AD167" s="348"/>
      <c r="AE167" s="348"/>
      <c r="AF167" s="348"/>
      <c r="AG167" s="348"/>
      <c r="AH167" s="348"/>
      <c r="AI167" s="348"/>
      <c r="AJ167" s="348"/>
      <c r="AK167" s="348"/>
      <c r="AL167" s="348"/>
      <c r="AM167" s="348"/>
      <c r="AN167" s="348"/>
      <c r="AO167" s="348"/>
      <c r="AP167" s="348"/>
      <c r="AQ167" s="348"/>
      <c r="AR167" s="348"/>
      <c r="AS167" s="348"/>
      <c r="AT167" s="348"/>
      <c r="AU167" s="349"/>
      <c r="AV167" s="348"/>
      <c r="AW167" s="348"/>
      <c r="AX167" s="348"/>
      <c r="AY167" s="348"/>
      <c r="AZ167" s="348"/>
      <c r="BA167" s="348"/>
      <c r="BB167" s="348"/>
      <c r="BC167" s="348"/>
    </row>
    <row r="168" spans="1:55">
      <c r="A168" s="348"/>
      <c r="B168" s="348"/>
      <c r="C168" s="348"/>
      <c r="D168" s="348"/>
      <c r="E168" s="348"/>
      <c r="F168" s="348"/>
      <c r="G168" s="348"/>
      <c r="H168" s="348"/>
      <c r="I168" s="348"/>
      <c r="J168" s="348"/>
      <c r="K168" s="348"/>
      <c r="L168" s="348"/>
      <c r="M168" s="348"/>
      <c r="N168" s="348"/>
      <c r="O168" s="348"/>
      <c r="P168" s="348"/>
      <c r="Q168" s="348"/>
      <c r="R168" s="348"/>
      <c r="S168" s="348"/>
      <c r="T168" s="348"/>
      <c r="U168" s="348"/>
      <c r="V168" s="348"/>
      <c r="W168" s="348"/>
      <c r="X168" s="348"/>
      <c r="Y168" s="348"/>
      <c r="Z168" s="348"/>
      <c r="AA168" s="348"/>
      <c r="AB168" s="348"/>
      <c r="AC168" s="348"/>
      <c r="AD168" s="348"/>
      <c r="AE168" s="348"/>
      <c r="AF168" s="348"/>
      <c r="AG168" s="348"/>
      <c r="AH168" s="348"/>
      <c r="AI168" s="348"/>
      <c r="AJ168" s="348"/>
      <c r="AK168" s="348"/>
      <c r="AL168" s="348"/>
      <c r="AM168" s="348"/>
      <c r="AN168" s="348"/>
      <c r="AO168" s="348"/>
      <c r="AP168" s="348"/>
      <c r="AQ168" s="348"/>
      <c r="AR168" s="348"/>
      <c r="AS168" s="348"/>
      <c r="AT168" s="348"/>
      <c r="AU168" s="349"/>
      <c r="AV168" s="348"/>
      <c r="AW168" s="348"/>
      <c r="AX168" s="348"/>
      <c r="AY168" s="348"/>
      <c r="AZ168" s="348"/>
      <c r="BA168" s="348"/>
      <c r="BB168" s="348"/>
      <c r="BC168" s="348"/>
    </row>
    <row r="169" spans="1:55">
      <c r="A169" s="348"/>
      <c r="B169" s="348"/>
      <c r="C169" s="348"/>
      <c r="D169" s="348"/>
      <c r="E169" s="348"/>
      <c r="F169" s="348"/>
      <c r="G169" s="348"/>
      <c r="H169" s="348"/>
      <c r="I169" s="348"/>
      <c r="J169" s="348"/>
      <c r="K169" s="348"/>
      <c r="L169" s="348"/>
      <c r="M169" s="348"/>
      <c r="N169" s="348"/>
      <c r="O169" s="348"/>
      <c r="P169" s="348"/>
      <c r="Q169" s="348"/>
      <c r="R169" s="348"/>
      <c r="S169" s="348"/>
      <c r="T169" s="348"/>
      <c r="U169" s="348"/>
      <c r="V169" s="348"/>
      <c r="W169" s="348"/>
      <c r="X169" s="348"/>
      <c r="Y169" s="348"/>
      <c r="Z169" s="348"/>
      <c r="AA169" s="348"/>
      <c r="AB169" s="348"/>
      <c r="AC169" s="348"/>
      <c r="AD169" s="348"/>
      <c r="AE169" s="348"/>
      <c r="AF169" s="348"/>
      <c r="AG169" s="348"/>
      <c r="AH169" s="348"/>
      <c r="AI169" s="348"/>
      <c r="AJ169" s="348"/>
      <c r="AK169" s="348"/>
      <c r="AL169" s="348"/>
      <c r="AM169" s="348"/>
      <c r="AN169" s="348"/>
      <c r="AO169" s="348"/>
      <c r="AP169" s="348"/>
      <c r="AQ169" s="348"/>
      <c r="AR169" s="348"/>
      <c r="AS169" s="348"/>
      <c r="AT169" s="348"/>
      <c r="AU169" s="349"/>
      <c r="AV169" s="348"/>
      <c r="AW169" s="348"/>
      <c r="AX169" s="348"/>
      <c r="AY169" s="348"/>
      <c r="AZ169" s="348"/>
      <c r="BA169" s="348"/>
      <c r="BB169" s="348"/>
      <c r="BC169" s="348"/>
    </row>
    <row r="170" spans="1:55">
      <c r="A170" s="348"/>
      <c r="B170" s="348"/>
      <c r="C170" s="348"/>
      <c r="D170" s="348"/>
      <c r="E170" s="348"/>
      <c r="F170" s="348"/>
      <c r="G170" s="348"/>
      <c r="H170" s="348"/>
      <c r="I170" s="348"/>
      <c r="J170" s="348"/>
      <c r="K170" s="348"/>
      <c r="L170" s="348"/>
      <c r="M170" s="348"/>
      <c r="N170" s="348"/>
      <c r="O170" s="348"/>
      <c r="P170" s="348"/>
      <c r="Q170" s="348"/>
      <c r="R170" s="348"/>
      <c r="S170" s="348"/>
      <c r="T170" s="348"/>
      <c r="U170" s="348"/>
      <c r="V170" s="348"/>
      <c r="W170" s="348"/>
      <c r="X170" s="348"/>
      <c r="Y170" s="348"/>
      <c r="Z170" s="348"/>
      <c r="AA170" s="348"/>
      <c r="AB170" s="348"/>
      <c r="AC170" s="348"/>
      <c r="AD170" s="348"/>
      <c r="AE170" s="348"/>
      <c r="AF170" s="348"/>
      <c r="AG170" s="348"/>
      <c r="AH170" s="348"/>
      <c r="AI170" s="348"/>
      <c r="AJ170" s="348"/>
      <c r="AK170" s="348"/>
      <c r="AL170" s="348"/>
      <c r="AM170" s="348"/>
      <c r="AN170" s="348"/>
      <c r="AO170" s="348"/>
      <c r="AP170" s="348"/>
      <c r="AQ170" s="348"/>
      <c r="AR170" s="348"/>
      <c r="AS170" s="348"/>
      <c r="AT170" s="348"/>
      <c r="AU170" s="349"/>
      <c r="AV170" s="348"/>
      <c r="AW170" s="348"/>
      <c r="AX170" s="348"/>
      <c r="AY170" s="348"/>
      <c r="AZ170" s="348"/>
      <c r="BA170" s="348"/>
      <c r="BB170" s="348"/>
      <c r="BC170" s="348"/>
    </row>
    <row r="171" spans="1:55">
      <c r="A171" s="348"/>
      <c r="B171" s="348"/>
      <c r="C171" s="348"/>
      <c r="D171" s="348"/>
      <c r="E171" s="348"/>
      <c r="F171" s="348"/>
      <c r="G171" s="348"/>
      <c r="H171" s="348"/>
      <c r="I171" s="348"/>
      <c r="J171" s="348"/>
      <c r="K171" s="348"/>
      <c r="L171" s="348"/>
      <c r="M171" s="348"/>
      <c r="N171" s="348"/>
      <c r="O171" s="348"/>
      <c r="P171" s="348"/>
      <c r="Q171" s="348"/>
      <c r="R171" s="348"/>
      <c r="S171" s="348"/>
      <c r="T171" s="348"/>
      <c r="U171" s="348"/>
      <c r="V171" s="348"/>
      <c r="W171" s="348"/>
      <c r="X171" s="348"/>
      <c r="Y171" s="348"/>
      <c r="Z171" s="348"/>
      <c r="AA171" s="348"/>
      <c r="AB171" s="348"/>
      <c r="AC171" s="348"/>
      <c r="AD171" s="348"/>
      <c r="AE171" s="348"/>
      <c r="AF171" s="348"/>
      <c r="AG171" s="348"/>
      <c r="AH171" s="348"/>
      <c r="AI171" s="348"/>
      <c r="AJ171" s="348"/>
      <c r="AK171" s="348"/>
      <c r="AL171" s="348"/>
      <c r="AM171" s="348"/>
      <c r="AN171" s="348"/>
      <c r="AO171" s="348"/>
      <c r="AP171" s="348"/>
      <c r="AQ171" s="348"/>
      <c r="AR171" s="348"/>
      <c r="AS171" s="348"/>
      <c r="AT171" s="348"/>
      <c r="AU171" s="349"/>
      <c r="AV171" s="348"/>
      <c r="AW171" s="348"/>
      <c r="AX171" s="348"/>
      <c r="AY171" s="348"/>
      <c r="AZ171" s="348"/>
      <c r="BA171" s="348"/>
      <c r="BB171" s="348"/>
      <c r="BC171" s="348"/>
    </row>
    <row r="172" spans="1:55">
      <c r="A172" s="348"/>
      <c r="B172" s="348"/>
      <c r="C172" s="348"/>
      <c r="D172" s="348"/>
      <c r="E172" s="348"/>
      <c r="F172" s="348"/>
      <c r="G172" s="348"/>
      <c r="H172" s="348"/>
      <c r="I172" s="348"/>
      <c r="J172" s="348"/>
      <c r="K172" s="348"/>
      <c r="L172" s="348"/>
      <c r="M172" s="348"/>
      <c r="N172" s="348"/>
      <c r="O172" s="348"/>
      <c r="P172" s="348"/>
      <c r="Q172" s="348"/>
      <c r="R172" s="348"/>
      <c r="S172" s="348"/>
      <c r="T172" s="348"/>
      <c r="U172" s="348"/>
      <c r="V172" s="348"/>
      <c r="W172" s="348"/>
      <c r="X172" s="348"/>
      <c r="Y172" s="348"/>
      <c r="Z172" s="348"/>
      <c r="AA172" s="348"/>
      <c r="AB172" s="348"/>
      <c r="AC172" s="348"/>
      <c r="AD172" s="348"/>
      <c r="AE172" s="348"/>
      <c r="AF172" s="348"/>
      <c r="AG172" s="348"/>
      <c r="AH172" s="348"/>
      <c r="AI172" s="348"/>
      <c r="AJ172" s="348"/>
      <c r="AK172" s="348"/>
      <c r="AL172" s="348"/>
      <c r="AM172" s="348"/>
      <c r="AN172" s="348"/>
      <c r="AO172" s="348"/>
      <c r="AP172" s="348"/>
      <c r="AQ172" s="348"/>
      <c r="AR172" s="348"/>
      <c r="AS172" s="348"/>
      <c r="AT172" s="348"/>
      <c r="AU172" s="349"/>
      <c r="AV172" s="348"/>
      <c r="AW172" s="348"/>
      <c r="AX172" s="348"/>
      <c r="AY172" s="348"/>
      <c r="AZ172" s="348"/>
      <c r="BA172" s="348"/>
      <c r="BB172" s="348"/>
      <c r="BC172" s="348"/>
    </row>
    <row r="173" spans="1:55">
      <c r="A173" s="348"/>
      <c r="B173" s="348"/>
      <c r="C173" s="348"/>
      <c r="D173" s="348"/>
      <c r="E173" s="348"/>
      <c r="F173" s="348"/>
      <c r="G173" s="348"/>
      <c r="H173" s="348"/>
      <c r="I173" s="348"/>
      <c r="J173" s="348"/>
      <c r="K173" s="348"/>
      <c r="L173" s="348"/>
      <c r="M173" s="348"/>
      <c r="N173" s="348"/>
      <c r="O173" s="348"/>
      <c r="P173" s="348"/>
      <c r="Q173" s="348"/>
      <c r="R173" s="348"/>
      <c r="S173" s="348"/>
      <c r="T173" s="348"/>
      <c r="U173" s="348"/>
      <c r="V173" s="348"/>
      <c r="W173" s="348"/>
      <c r="X173" s="348"/>
      <c r="Y173" s="348"/>
      <c r="Z173" s="348"/>
      <c r="AA173" s="348"/>
      <c r="AB173" s="348"/>
      <c r="AC173" s="348"/>
      <c r="AD173" s="348"/>
      <c r="AE173" s="348"/>
      <c r="AF173" s="348"/>
      <c r="AG173" s="348"/>
      <c r="AH173" s="348"/>
      <c r="AI173" s="348"/>
      <c r="AJ173" s="348"/>
      <c r="AK173" s="348"/>
      <c r="AL173" s="348"/>
      <c r="AM173" s="348"/>
      <c r="AN173" s="348"/>
      <c r="AO173" s="348"/>
      <c r="AP173" s="348"/>
      <c r="AQ173" s="348"/>
      <c r="AR173" s="348"/>
      <c r="AS173" s="348"/>
      <c r="AT173" s="348"/>
      <c r="AU173" s="349"/>
      <c r="AV173" s="348"/>
      <c r="AW173" s="348"/>
      <c r="AX173" s="348"/>
      <c r="AY173" s="348"/>
      <c r="AZ173" s="348"/>
      <c r="BA173" s="348"/>
      <c r="BB173" s="348"/>
      <c r="BC173" s="348"/>
    </row>
    <row r="174" spans="1:55">
      <c r="A174" s="348"/>
      <c r="B174" s="348"/>
      <c r="C174" s="348"/>
      <c r="D174" s="348"/>
      <c r="E174" s="348"/>
      <c r="F174" s="348"/>
      <c r="G174" s="348"/>
      <c r="H174" s="348"/>
      <c r="I174" s="348"/>
      <c r="J174" s="348"/>
      <c r="K174" s="348"/>
      <c r="L174" s="348"/>
      <c r="M174" s="348"/>
      <c r="N174" s="348"/>
      <c r="O174" s="348"/>
      <c r="P174" s="348"/>
      <c r="Q174" s="348"/>
      <c r="R174" s="348"/>
      <c r="S174" s="348"/>
      <c r="T174" s="348"/>
      <c r="U174" s="348"/>
      <c r="V174" s="348"/>
      <c r="W174" s="348"/>
      <c r="X174" s="348"/>
      <c r="Y174" s="348"/>
      <c r="Z174" s="348"/>
      <c r="AA174" s="348"/>
      <c r="AB174" s="348"/>
      <c r="AC174" s="348"/>
      <c r="AD174" s="348"/>
      <c r="AE174" s="348"/>
      <c r="AF174" s="348"/>
      <c r="AG174" s="348"/>
      <c r="AH174" s="348"/>
      <c r="AI174" s="348"/>
      <c r="AJ174" s="348"/>
      <c r="AK174" s="348"/>
      <c r="AL174" s="348"/>
      <c r="AM174" s="348"/>
      <c r="AN174" s="348"/>
      <c r="AO174" s="348"/>
      <c r="AP174" s="348"/>
      <c r="AQ174" s="348"/>
      <c r="AR174" s="348"/>
      <c r="AS174" s="348"/>
      <c r="AT174" s="348"/>
      <c r="AU174" s="349"/>
      <c r="AV174" s="348"/>
      <c r="AW174" s="348"/>
      <c r="AX174" s="348"/>
      <c r="AY174" s="348"/>
      <c r="AZ174" s="348"/>
      <c r="BA174" s="348"/>
      <c r="BB174" s="348"/>
      <c r="BC174" s="348"/>
    </row>
    <row r="175" spans="1:55">
      <c r="A175" s="348"/>
      <c r="B175" s="348"/>
      <c r="C175" s="348"/>
      <c r="D175" s="348"/>
      <c r="E175" s="348"/>
      <c r="F175" s="348"/>
      <c r="G175" s="348"/>
      <c r="H175" s="348"/>
      <c r="I175" s="348"/>
      <c r="J175" s="348"/>
      <c r="K175" s="348"/>
      <c r="L175" s="348"/>
      <c r="M175" s="348"/>
      <c r="N175" s="348"/>
      <c r="O175" s="348"/>
      <c r="P175" s="348"/>
      <c r="Q175" s="348"/>
      <c r="R175" s="348"/>
      <c r="S175" s="348"/>
      <c r="T175" s="348"/>
      <c r="U175" s="348"/>
      <c r="V175" s="348"/>
      <c r="W175" s="348"/>
      <c r="X175" s="348"/>
      <c r="Y175" s="348"/>
      <c r="Z175" s="348"/>
      <c r="AA175" s="348"/>
      <c r="AB175" s="348"/>
      <c r="AC175" s="348"/>
      <c r="AD175" s="348"/>
      <c r="AE175" s="348"/>
      <c r="AF175" s="348"/>
      <c r="AG175" s="348"/>
      <c r="AH175" s="348"/>
      <c r="AI175" s="348"/>
      <c r="AJ175" s="348"/>
      <c r="AK175" s="348"/>
      <c r="AL175" s="348"/>
      <c r="AM175" s="348"/>
      <c r="AN175" s="348"/>
      <c r="AO175" s="348"/>
      <c r="AP175" s="348"/>
      <c r="AQ175" s="348"/>
      <c r="AR175" s="348"/>
      <c r="AS175" s="348"/>
      <c r="AT175" s="348"/>
      <c r="AU175" s="349"/>
      <c r="AV175" s="348"/>
      <c r="AW175" s="348"/>
      <c r="AX175" s="348"/>
      <c r="AY175" s="348"/>
      <c r="AZ175" s="348"/>
      <c r="BA175" s="348"/>
      <c r="BB175" s="348"/>
      <c r="BC175" s="348"/>
    </row>
    <row r="176" spans="1:55">
      <c r="A176" s="348"/>
      <c r="B176" s="348"/>
      <c r="C176" s="348"/>
      <c r="D176" s="348"/>
      <c r="E176" s="348"/>
      <c r="F176" s="348"/>
      <c r="G176" s="348"/>
      <c r="H176" s="348"/>
      <c r="I176" s="348"/>
      <c r="J176" s="348"/>
      <c r="K176" s="348"/>
      <c r="L176" s="348"/>
      <c r="M176" s="348"/>
      <c r="N176" s="348"/>
      <c r="O176" s="348"/>
      <c r="P176" s="348"/>
      <c r="Q176" s="348"/>
      <c r="R176" s="348"/>
      <c r="S176" s="348"/>
      <c r="T176" s="348"/>
      <c r="U176" s="348"/>
      <c r="V176" s="348"/>
      <c r="W176" s="348"/>
      <c r="X176" s="348"/>
      <c r="Y176" s="348"/>
      <c r="Z176" s="348"/>
      <c r="AA176" s="348"/>
      <c r="AB176" s="348"/>
      <c r="AC176" s="348"/>
      <c r="AD176" s="348"/>
      <c r="AE176" s="348"/>
      <c r="AF176" s="348"/>
      <c r="AG176" s="348"/>
      <c r="AH176" s="348"/>
      <c r="AI176" s="348"/>
      <c r="AJ176" s="348"/>
      <c r="AK176" s="348"/>
      <c r="AL176" s="348"/>
      <c r="AM176" s="348"/>
      <c r="AN176" s="348"/>
      <c r="AO176" s="348"/>
      <c r="AP176" s="348"/>
      <c r="AQ176" s="348"/>
      <c r="AR176" s="348"/>
      <c r="AS176" s="348"/>
      <c r="AT176" s="348"/>
      <c r="AU176" s="349"/>
      <c r="AV176" s="348"/>
      <c r="AW176" s="348"/>
      <c r="AX176" s="348"/>
      <c r="AY176" s="348"/>
      <c r="AZ176" s="348"/>
      <c r="BA176" s="348"/>
      <c r="BB176" s="348"/>
      <c r="BC176" s="348"/>
    </row>
    <row r="177" spans="1:55">
      <c r="A177" s="348"/>
      <c r="B177" s="348"/>
      <c r="C177" s="348"/>
      <c r="D177" s="348"/>
      <c r="E177" s="348"/>
      <c r="F177" s="348"/>
      <c r="G177" s="348"/>
      <c r="H177" s="348"/>
      <c r="I177" s="348"/>
      <c r="J177" s="348"/>
      <c r="K177" s="348"/>
      <c r="L177" s="348"/>
      <c r="M177" s="348"/>
      <c r="N177" s="348"/>
      <c r="O177" s="348"/>
      <c r="P177" s="348"/>
      <c r="Q177" s="348"/>
      <c r="R177" s="348"/>
      <c r="S177" s="348"/>
      <c r="T177" s="348"/>
      <c r="U177" s="348"/>
      <c r="V177" s="348"/>
      <c r="W177" s="348"/>
      <c r="X177" s="348"/>
      <c r="Y177" s="348"/>
      <c r="Z177" s="348"/>
      <c r="AA177" s="348"/>
      <c r="AB177" s="348"/>
      <c r="AC177" s="348"/>
      <c r="AD177" s="348"/>
      <c r="AE177" s="348"/>
      <c r="AF177" s="348"/>
      <c r="AG177" s="348"/>
      <c r="AH177" s="348"/>
      <c r="AI177" s="348"/>
      <c r="AJ177" s="348"/>
      <c r="AK177" s="348"/>
      <c r="AL177" s="348"/>
      <c r="AM177" s="348"/>
      <c r="AN177" s="348"/>
      <c r="AO177" s="348"/>
      <c r="AP177" s="348"/>
      <c r="AQ177" s="348"/>
      <c r="AR177" s="348"/>
      <c r="AS177" s="348"/>
      <c r="AT177" s="348"/>
      <c r="AU177" s="349"/>
      <c r="AV177" s="348"/>
      <c r="AW177" s="348"/>
      <c r="AX177" s="348"/>
      <c r="AY177" s="348"/>
      <c r="AZ177" s="348"/>
      <c r="BA177" s="348"/>
      <c r="BB177" s="348"/>
      <c r="BC177" s="348"/>
    </row>
    <row r="178" spans="1:55">
      <c r="A178" s="348"/>
      <c r="B178" s="348"/>
      <c r="C178" s="348"/>
      <c r="D178" s="348"/>
      <c r="E178" s="348"/>
      <c r="F178" s="348"/>
      <c r="G178" s="348"/>
      <c r="H178" s="348"/>
      <c r="I178" s="348"/>
      <c r="J178" s="348"/>
      <c r="K178" s="348"/>
      <c r="L178" s="348"/>
      <c r="M178" s="348"/>
      <c r="N178" s="348"/>
      <c r="O178" s="348"/>
      <c r="P178" s="348"/>
      <c r="Q178" s="348"/>
      <c r="R178" s="348"/>
      <c r="S178" s="348"/>
      <c r="T178" s="348"/>
      <c r="U178" s="348"/>
      <c r="V178" s="348"/>
      <c r="W178" s="348"/>
      <c r="X178" s="348"/>
      <c r="Y178" s="348"/>
      <c r="Z178" s="348"/>
      <c r="AA178" s="348"/>
      <c r="AB178" s="348"/>
      <c r="AC178" s="348"/>
      <c r="AD178" s="348"/>
      <c r="AE178" s="348"/>
      <c r="AF178" s="348"/>
      <c r="AG178" s="348"/>
      <c r="AH178" s="348"/>
      <c r="AI178" s="348"/>
      <c r="AJ178" s="348"/>
      <c r="AK178" s="348"/>
      <c r="AL178" s="348"/>
      <c r="AM178" s="348"/>
      <c r="AN178" s="348"/>
      <c r="AO178" s="348"/>
      <c r="AP178" s="348"/>
      <c r="AQ178" s="348"/>
      <c r="AR178" s="348"/>
      <c r="AS178" s="348"/>
      <c r="AT178" s="348"/>
      <c r="AU178" s="349"/>
      <c r="AV178" s="348"/>
      <c r="AW178" s="348"/>
      <c r="AX178" s="348"/>
      <c r="AY178" s="348"/>
      <c r="AZ178" s="348"/>
      <c r="BA178" s="348"/>
      <c r="BB178" s="348"/>
      <c r="BC178" s="348"/>
    </row>
    <row r="179" spans="1:55">
      <c r="A179" s="348"/>
      <c r="B179" s="348"/>
      <c r="C179" s="348"/>
      <c r="D179" s="348"/>
      <c r="E179" s="348"/>
      <c r="F179" s="348"/>
      <c r="G179" s="348"/>
      <c r="H179" s="348"/>
      <c r="I179" s="348"/>
      <c r="J179" s="348"/>
      <c r="K179" s="348"/>
      <c r="L179" s="348"/>
      <c r="M179" s="348"/>
      <c r="N179" s="348"/>
      <c r="O179" s="348"/>
      <c r="P179" s="348"/>
      <c r="Q179" s="348"/>
      <c r="R179" s="348"/>
      <c r="S179" s="348"/>
      <c r="T179" s="348"/>
      <c r="U179" s="348"/>
      <c r="V179" s="348"/>
      <c r="W179" s="348"/>
      <c r="X179" s="348"/>
      <c r="Y179" s="348"/>
      <c r="Z179" s="348"/>
      <c r="AA179" s="348"/>
      <c r="AB179" s="348"/>
      <c r="AC179" s="348"/>
      <c r="AD179" s="348"/>
      <c r="AE179" s="348"/>
      <c r="AF179" s="348"/>
      <c r="AG179" s="348"/>
      <c r="AH179" s="348"/>
      <c r="AI179" s="348"/>
      <c r="AJ179" s="348"/>
      <c r="AK179" s="348"/>
      <c r="AL179" s="348"/>
      <c r="AM179" s="348"/>
      <c r="AN179" s="348"/>
      <c r="AO179" s="348"/>
      <c r="AP179" s="348"/>
      <c r="AQ179" s="348"/>
      <c r="AR179" s="348"/>
      <c r="AS179" s="348"/>
      <c r="AT179" s="348"/>
      <c r="AU179" s="349"/>
      <c r="AV179" s="348"/>
      <c r="AW179" s="348"/>
      <c r="AX179" s="348"/>
      <c r="AY179" s="348"/>
      <c r="AZ179" s="348"/>
      <c r="BA179" s="348"/>
      <c r="BB179" s="348"/>
      <c r="BC179" s="348"/>
    </row>
    <row r="180" spans="1:55">
      <c r="A180" s="348"/>
      <c r="B180" s="348"/>
      <c r="C180" s="348"/>
      <c r="D180" s="348"/>
      <c r="E180" s="348"/>
      <c r="F180" s="348"/>
      <c r="G180" s="348"/>
      <c r="H180" s="348"/>
      <c r="I180" s="348"/>
      <c r="J180" s="348"/>
      <c r="K180" s="348"/>
      <c r="L180" s="348"/>
      <c r="M180" s="348"/>
      <c r="N180" s="348"/>
      <c r="O180" s="348"/>
      <c r="P180" s="348"/>
      <c r="Q180" s="348"/>
      <c r="R180" s="348"/>
      <c r="S180" s="348"/>
      <c r="T180" s="348"/>
      <c r="U180" s="348"/>
      <c r="V180" s="348"/>
      <c r="W180" s="348"/>
      <c r="X180" s="348"/>
      <c r="Y180" s="348"/>
      <c r="Z180" s="348"/>
      <c r="AA180" s="348"/>
      <c r="AB180" s="348"/>
      <c r="AC180" s="348"/>
      <c r="AD180" s="348"/>
      <c r="AE180" s="348"/>
      <c r="AF180" s="348"/>
      <c r="AG180" s="348"/>
      <c r="AH180" s="348"/>
      <c r="AI180" s="348"/>
      <c r="AJ180" s="348"/>
      <c r="AK180" s="348"/>
      <c r="AL180" s="348"/>
      <c r="AM180" s="348"/>
      <c r="AN180" s="348"/>
      <c r="AO180" s="348"/>
      <c r="AP180" s="348"/>
      <c r="AQ180" s="348"/>
      <c r="AR180" s="348"/>
      <c r="AS180" s="348"/>
      <c r="AT180" s="348"/>
      <c r="AU180" s="349"/>
      <c r="AV180" s="348"/>
      <c r="AW180" s="348"/>
      <c r="AX180" s="348"/>
      <c r="AY180" s="348"/>
      <c r="AZ180" s="348"/>
      <c r="BA180" s="348"/>
      <c r="BB180" s="348"/>
      <c r="BC180" s="348"/>
    </row>
    <row r="181" spans="1:55">
      <c r="A181" s="348"/>
      <c r="B181" s="348"/>
      <c r="C181" s="348"/>
      <c r="D181" s="348"/>
      <c r="E181" s="348"/>
      <c r="F181" s="348"/>
      <c r="G181" s="348"/>
      <c r="H181" s="348"/>
      <c r="I181" s="348"/>
      <c r="J181" s="348"/>
      <c r="K181" s="348"/>
      <c r="L181" s="348"/>
      <c r="M181" s="348"/>
      <c r="N181" s="348"/>
      <c r="O181" s="348"/>
      <c r="P181" s="348"/>
      <c r="Q181" s="348"/>
      <c r="R181" s="348"/>
      <c r="S181" s="348"/>
      <c r="T181" s="348"/>
      <c r="U181" s="348"/>
      <c r="V181" s="348"/>
      <c r="W181" s="348"/>
      <c r="X181" s="348"/>
      <c r="Y181" s="348"/>
      <c r="Z181" s="348"/>
      <c r="AA181" s="348"/>
      <c r="AB181" s="348"/>
      <c r="AC181" s="348"/>
      <c r="AD181" s="348"/>
      <c r="AE181" s="348"/>
      <c r="AF181" s="348"/>
      <c r="AG181" s="348"/>
      <c r="AH181" s="348"/>
      <c r="AI181" s="348"/>
      <c r="AJ181" s="348"/>
      <c r="AK181" s="348"/>
      <c r="AL181" s="348"/>
      <c r="AM181" s="348"/>
      <c r="AN181" s="348"/>
      <c r="AO181" s="348"/>
      <c r="AP181" s="348"/>
      <c r="AQ181" s="348"/>
      <c r="AR181" s="348"/>
      <c r="AS181" s="348"/>
      <c r="AT181" s="348"/>
      <c r="AU181" s="349"/>
      <c r="AV181" s="348"/>
      <c r="AW181" s="348"/>
      <c r="AX181" s="348"/>
      <c r="AY181" s="348"/>
      <c r="AZ181" s="348"/>
      <c r="BA181" s="348"/>
      <c r="BB181" s="348"/>
      <c r="BC181" s="348"/>
    </row>
    <row r="182" spans="1:55">
      <c r="A182" s="348"/>
      <c r="B182" s="348"/>
      <c r="C182" s="348"/>
      <c r="D182" s="348"/>
      <c r="E182" s="348"/>
      <c r="F182" s="348"/>
      <c r="G182" s="348"/>
      <c r="H182" s="348"/>
      <c r="I182" s="348"/>
      <c r="J182" s="348"/>
      <c r="K182" s="348"/>
      <c r="L182" s="348"/>
      <c r="M182" s="348"/>
      <c r="N182" s="348"/>
      <c r="O182" s="348"/>
      <c r="P182" s="348"/>
      <c r="Q182" s="348"/>
      <c r="R182" s="348"/>
      <c r="S182" s="348"/>
      <c r="T182" s="348"/>
      <c r="U182" s="348"/>
      <c r="V182" s="348"/>
      <c r="W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c r="AS182" s="348"/>
      <c r="AT182" s="348"/>
      <c r="AU182" s="349"/>
      <c r="AV182" s="348"/>
      <c r="AW182" s="348"/>
      <c r="AX182" s="348"/>
      <c r="AY182" s="348"/>
      <c r="AZ182" s="348"/>
      <c r="BA182" s="348"/>
      <c r="BB182" s="348"/>
      <c r="BC182" s="348"/>
    </row>
    <row r="183" spans="1:55">
      <c r="A183" s="348"/>
      <c r="B183" s="348"/>
      <c r="C183" s="348"/>
      <c r="D183" s="348"/>
      <c r="E183" s="348"/>
      <c r="F183" s="348"/>
      <c r="G183" s="348"/>
      <c r="H183" s="348"/>
      <c r="I183" s="348"/>
      <c r="J183" s="348"/>
      <c r="K183" s="348"/>
      <c r="L183" s="348"/>
      <c r="M183" s="348"/>
      <c r="N183" s="348"/>
      <c r="O183" s="348"/>
      <c r="P183" s="348"/>
      <c r="Q183" s="348"/>
      <c r="R183" s="348"/>
      <c r="S183" s="348"/>
      <c r="T183" s="348"/>
      <c r="U183" s="348"/>
      <c r="V183" s="348"/>
      <c r="W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c r="AS183" s="348"/>
      <c r="AT183" s="348"/>
      <c r="AU183" s="349"/>
      <c r="AV183" s="348"/>
      <c r="AW183" s="348"/>
      <c r="AX183" s="348"/>
      <c r="AY183" s="348"/>
      <c r="AZ183" s="348"/>
      <c r="BA183" s="348"/>
      <c r="BB183" s="348"/>
      <c r="BC183" s="348"/>
    </row>
    <row r="184" spans="1:55">
      <c r="A184" s="348"/>
      <c r="B184" s="348"/>
      <c r="C184" s="348"/>
      <c r="D184" s="348"/>
      <c r="E184" s="348"/>
      <c r="F184" s="348"/>
      <c r="G184" s="348"/>
      <c r="H184" s="348"/>
      <c r="I184" s="348"/>
      <c r="J184" s="348"/>
      <c r="K184" s="348"/>
      <c r="L184" s="348"/>
      <c r="M184" s="348"/>
      <c r="N184" s="348"/>
      <c r="O184" s="348"/>
      <c r="P184" s="348"/>
      <c r="Q184" s="348"/>
      <c r="R184" s="348"/>
      <c r="S184" s="348"/>
      <c r="T184" s="348"/>
      <c r="U184" s="348"/>
      <c r="V184" s="348"/>
      <c r="W184" s="348"/>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c r="AS184" s="348"/>
      <c r="AT184" s="348"/>
      <c r="AU184" s="349"/>
      <c r="AV184" s="348"/>
      <c r="AW184" s="348"/>
      <c r="AX184" s="348"/>
      <c r="AY184" s="348"/>
      <c r="AZ184" s="348"/>
      <c r="BA184" s="348"/>
      <c r="BB184" s="348"/>
      <c r="BC184" s="348"/>
    </row>
    <row r="185" spans="1:55">
      <c r="A185" s="348"/>
      <c r="B185" s="348"/>
      <c r="C185" s="348"/>
      <c r="D185" s="348"/>
      <c r="E185" s="348"/>
      <c r="F185" s="348"/>
      <c r="G185" s="348"/>
      <c r="H185" s="348"/>
      <c r="I185" s="348"/>
      <c r="J185" s="348"/>
      <c r="K185" s="348"/>
      <c r="L185" s="348"/>
      <c r="M185" s="348"/>
      <c r="N185" s="348"/>
      <c r="O185" s="348"/>
      <c r="P185" s="348"/>
      <c r="Q185" s="348"/>
      <c r="R185" s="348"/>
      <c r="S185" s="348"/>
      <c r="T185" s="348"/>
      <c r="U185" s="348"/>
      <c r="V185" s="348"/>
      <c r="W185" s="348"/>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c r="AS185" s="348"/>
      <c r="AT185" s="348"/>
      <c r="AU185" s="349"/>
      <c r="AV185" s="348"/>
      <c r="AW185" s="348"/>
      <c r="AX185" s="348"/>
      <c r="AY185" s="348"/>
      <c r="AZ185" s="348"/>
      <c r="BA185" s="348"/>
      <c r="BB185" s="348"/>
      <c r="BC185" s="348"/>
    </row>
    <row r="186" spans="1:55">
      <c r="A186" s="348"/>
      <c r="B186" s="348"/>
      <c r="C186" s="348"/>
      <c r="D186" s="348"/>
      <c r="E186" s="348"/>
      <c r="F186" s="348"/>
      <c r="G186" s="348"/>
      <c r="H186" s="348"/>
      <c r="I186" s="348"/>
      <c r="J186" s="348"/>
      <c r="K186" s="348"/>
      <c r="L186" s="348"/>
      <c r="M186" s="348"/>
      <c r="N186" s="348"/>
      <c r="O186" s="348"/>
      <c r="P186" s="348"/>
      <c r="Q186" s="348"/>
      <c r="R186" s="348"/>
      <c r="S186" s="348"/>
      <c r="T186" s="348"/>
      <c r="U186" s="348"/>
      <c r="V186" s="348"/>
      <c r="W186" s="348"/>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c r="AS186" s="348"/>
      <c r="AT186" s="348"/>
      <c r="AU186" s="349"/>
      <c r="AV186" s="348"/>
      <c r="AW186" s="348"/>
      <c r="AX186" s="348"/>
      <c r="AY186" s="348"/>
      <c r="AZ186" s="348"/>
      <c r="BA186" s="348"/>
      <c r="BB186" s="348"/>
      <c r="BC186" s="348"/>
    </row>
    <row r="187" spans="1:55">
      <c r="A187" s="348"/>
      <c r="B187" s="348"/>
      <c r="C187" s="348"/>
      <c r="D187" s="348"/>
      <c r="E187" s="348"/>
      <c r="F187" s="348"/>
      <c r="G187" s="348"/>
      <c r="H187" s="348"/>
      <c r="I187" s="348"/>
      <c r="J187" s="348"/>
      <c r="K187" s="348"/>
      <c r="L187" s="348"/>
      <c r="M187" s="348"/>
      <c r="N187" s="348"/>
      <c r="O187" s="348"/>
      <c r="P187" s="348"/>
      <c r="Q187" s="348"/>
      <c r="R187" s="348"/>
      <c r="S187" s="348"/>
      <c r="T187" s="348"/>
      <c r="U187" s="348"/>
      <c r="V187" s="348"/>
      <c r="W187" s="348"/>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c r="AS187" s="348"/>
      <c r="AT187" s="348"/>
      <c r="AU187" s="349"/>
      <c r="AV187" s="348"/>
      <c r="AW187" s="348"/>
      <c r="AX187" s="348"/>
      <c r="AY187" s="348"/>
      <c r="AZ187" s="348"/>
      <c r="BA187" s="348"/>
      <c r="BB187" s="348"/>
      <c r="BC187" s="348"/>
    </row>
    <row r="188" spans="1:55">
      <c r="A188" s="348"/>
      <c r="B188" s="348"/>
      <c r="C188" s="348"/>
      <c r="D188" s="348"/>
      <c r="E188" s="348"/>
      <c r="F188" s="348"/>
      <c r="G188" s="348"/>
      <c r="H188" s="348"/>
      <c r="I188" s="348"/>
      <c r="J188" s="348"/>
      <c r="K188" s="348"/>
      <c r="L188" s="348"/>
      <c r="M188" s="348"/>
      <c r="N188" s="348"/>
      <c r="O188" s="348"/>
      <c r="P188" s="348"/>
      <c r="Q188" s="348"/>
      <c r="R188" s="348"/>
      <c r="S188" s="348"/>
      <c r="T188" s="348"/>
      <c r="U188" s="348"/>
      <c r="V188" s="348"/>
      <c r="W188" s="348"/>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c r="AS188" s="348"/>
      <c r="AT188" s="348"/>
      <c r="AU188" s="349"/>
      <c r="AV188" s="348"/>
      <c r="AW188" s="348"/>
      <c r="AX188" s="348"/>
      <c r="AY188" s="348"/>
      <c r="AZ188" s="348"/>
      <c r="BA188" s="348"/>
      <c r="BB188" s="348"/>
      <c r="BC188" s="348"/>
    </row>
    <row r="189" spans="1:55">
      <c r="A189" s="348"/>
      <c r="B189" s="348"/>
      <c r="C189" s="348"/>
      <c r="D189" s="348"/>
      <c r="E189" s="348"/>
      <c r="F189" s="348"/>
      <c r="G189" s="348"/>
      <c r="H189" s="348"/>
      <c r="I189" s="348"/>
      <c r="J189" s="348"/>
      <c r="K189" s="348"/>
      <c r="L189" s="348"/>
      <c r="M189" s="348"/>
      <c r="N189" s="348"/>
      <c r="O189" s="348"/>
      <c r="P189" s="348"/>
      <c r="Q189" s="348"/>
      <c r="R189" s="348"/>
      <c r="S189" s="348"/>
      <c r="T189" s="348"/>
      <c r="U189" s="348"/>
      <c r="V189" s="348"/>
      <c r="W189" s="348"/>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c r="AS189" s="348"/>
      <c r="AT189" s="348"/>
      <c r="AU189" s="349"/>
      <c r="AV189" s="348"/>
      <c r="AW189" s="348"/>
      <c r="AX189" s="348"/>
      <c r="AY189" s="348"/>
      <c r="AZ189" s="348"/>
      <c r="BA189" s="348"/>
      <c r="BB189" s="348"/>
      <c r="BC189" s="348"/>
    </row>
    <row r="190" spans="1:55">
      <c r="A190" s="348"/>
      <c r="B190" s="348"/>
      <c r="C190" s="348"/>
      <c r="D190" s="348"/>
      <c r="E190" s="348"/>
      <c r="F190" s="348"/>
      <c r="G190" s="348"/>
      <c r="H190" s="348"/>
      <c r="I190" s="348"/>
      <c r="J190" s="348"/>
      <c r="K190" s="348"/>
      <c r="L190" s="348"/>
      <c r="M190" s="348"/>
      <c r="N190" s="348"/>
      <c r="O190" s="348"/>
      <c r="P190" s="348"/>
      <c r="Q190" s="348"/>
      <c r="R190" s="348"/>
      <c r="S190" s="348"/>
      <c r="T190" s="348"/>
      <c r="U190" s="348"/>
      <c r="V190" s="348"/>
      <c r="W190" s="348"/>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c r="AS190" s="348"/>
      <c r="AT190" s="348"/>
      <c r="AU190" s="349"/>
      <c r="AV190" s="348"/>
      <c r="AW190" s="348"/>
      <c r="AX190" s="348"/>
      <c r="AY190" s="348"/>
      <c r="AZ190" s="348"/>
      <c r="BA190" s="348"/>
      <c r="BB190" s="348"/>
      <c r="BC190" s="348"/>
    </row>
    <row r="191" spans="1:55">
      <c r="A191" s="348"/>
      <c r="B191" s="348"/>
      <c r="C191" s="348"/>
      <c r="D191" s="348"/>
      <c r="E191" s="348"/>
      <c r="F191" s="348"/>
      <c r="G191" s="348"/>
      <c r="H191" s="348"/>
      <c r="I191" s="348"/>
      <c r="J191" s="348"/>
      <c r="K191" s="348"/>
      <c r="L191" s="348"/>
      <c r="M191" s="348"/>
      <c r="N191" s="348"/>
      <c r="O191" s="348"/>
      <c r="P191" s="348"/>
      <c r="Q191" s="348"/>
      <c r="R191" s="348"/>
      <c r="S191" s="348"/>
      <c r="T191" s="348"/>
      <c r="U191" s="348"/>
      <c r="V191" s="348"/>
      <c r="W191" s="348"/>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c r="AS191" s="348"/>
      <c r="AT191" s="348"/>
      <c r="AU191" s="349"/>
      <c r="AV191" s="348"/>
      <c r="AW191" s="348"/>
      <c r="AX191" s="348"/>
      <c r="AY191" s="348"/>
      <c r="AZ191" s="348"/>
      <c r="BA191" s="348"/>
      <c r="BB191" s="348"/>
      <c r="BC191" s="348"/>
    </row>
    <row r="192" spans="1:55">
      <c r="A192" s="348"/>
      <c r="B192" s="348"/>
      <c r="C192" s="348"/>
      <c r="D192" s="348"/>
      <c r="E192" s="348"/>
      <c r="F192" s="348"/>
      <c r="G192" s="348"/>
      <c r="H192" s="348"/>
      <c r="I192" s="348"/>
      <c r="J192" s="348"/>
      <c r="K192" s="348"/>
      <c r="L192" s="348"/>
      <c r="M192" s="348"/>
      <c r="N192" s="348"/>
      <c r="O192" s="348"/>
      <c r="P192" s="348"/>
      <c r="Q192" s="348"/>
      <c r="R192" s="348"/>
      <c r="S192" s="348"/>
      <c r="T192" s="348"/>
      <c r="U192" s="348"/>
      <c r="V192" s="348"/>
      <c r="W192" s="348"/>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c r="AS192" s="348"/>
      <c r="AT192" s="348"/>
      <c r="AU192" s="349"/>
      <c r="AV192" s="348"/>
      <c r="AW192" s="348"/>
      <c r="AX192" s="348"/>
      <c r="AY192" s="348"/>
      <c r="AZ192" s="348"/>
      <c r="BA192" s="348"/>
      <c r="BB192" s="348"/>
      <c r="BC192" s="348"/>
    </row>
    <row r="193" spans="1:55">
      <c r="A193" s="348"/>
      <c r="B193" s="348"/>
      <c r="C193" s="348"/>
      <c r="D193" s="348"/>
      <c r="E193" s="348"/>
      <c r="F193" s="348"/>
      <c r="G193" s="348"/>
      <c r="H193" s="348"/>
      <c r="I193" s="348"/>
      <c r="J193" s="348"/>
      <c r="K193" s="348"/>
      <c r="L193" s="348"/>
      <c r="M193" s="348"/>
      <c r="N193" s="348"/>
      <c r="O193" s="348"/>
      <c r="P193" s="348"/>
      <c r="Q193" s="348"/>
      <c r="R193" s="348"/>
      <c r="S193" s="348"/>
      <c r="T193" s="348"/>
      <c r="U193" s="348"/>
      <c r="V193" s="348"/>
      <c r="W193" s="348"/>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c r="AS193" s="348"/>
      <c r="AT193" s="348"/>
      <c r="AU193" s="349"/>
      <c r="AV193" s="348"/>
      <c r="AW193" s="348"/>
      <c r="AX193" s="348"/>
      <c r="AY193" s="348"/>
      <c r="AZ193" s="348"/>
      <c r="BA193" s="348"/>
      <c r="BB193" s="348"/>
      <c r="BC193" s="348"/>
    </row>
    <row r="194" spans="1:55">
      <c r="A194" s="348"/>
      <c r="B194" s="348"/>
      <c r="C194" s="348"/>
      <c r="D194" s="348"/>
      <c r="E194" s="348"/>
      <c r="F194" s="348"/>
      <c r="G194" s="348"/>
      <c r="H194" s="348"/>
      <c r="I194" s="348"/>
      <c r="J194" s="348"/>
      <c r="K194" s="348"/>
      <c r="L194" s="348"/>
      <c r="M194" s="348"/>
      <c r="N194" s="348"/>
      <c r="O194" s="348"/>
      <c r="P194" s="348"/>
      <c r="Q194" s="348"/>
      <c r="R194" s="348"/>
      <c r="S194" s="348"/>
      <c r="T194" s="348"/>
      <c r="U194" s="348"/>
      <c r="V194" s="348"/>
      <c r="W194" s="348"/>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c r="AS194" s="348"/>
      <c r="AT194" s="348"/>
      <c r="AU194" s="349"/>
      <c r="AV194" s="348"/>
      <c r="AW194" s="348"/>
      <c r="AX194" s="348"/>
      <c r="AY194" s="348"/>
      <c r="AZ194" s="348"/>
      <c r="BA194" s="348"/>
      <c r="BB194" s="348"/>
      <c r="BC194" s="348"/>
    </row>
    <row r="195" spans="1:55">
      <c r="A195" s="348"/>
      <c r="B195" s="348"/>
      <c r="C195" s="348"/>
      <c r="D195" s="348"/>
      <c r="E195" s="348"/>
      <c r="F195" s="348"/>
      <c r="G195" s="348"/>
      <c r="H195" s="348"/>
      <c r="I195" s="348"/>
      <c r="J195" s="348"/>
      <c r="K195" s="348"/>
      <c r="L195" s="348"/>
      <c r="M195" s="348"/>
      <c r="N195" s="348"/>
      <c r="O195" s="348"/>
      <c r="P195" s="348"/>
      <c r="Q195" s="348"/>
      <c r="R195" s="348"/>
      <c r="S195" s="348"/>
      <c r="T195" s="348"/>
      <c r="U195" s="348"/>
      <c r="V195" s="348"/>
      <c r="W195" s="348"/>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c r="AS195" s="348"/>
      <c r="AT195" s="348"/>
      <c r="AU195" s="349"/>
      <c r="AV195" s="348"/>
      <c r="AW195" s="348"/>
      <c r="AX195" s="348"/>
      <c r="AY195" s="348"/>
      <c r="AZ195" s="348"/>
      <c r="BA195" s="348"/>
      <c r="BB195" s="348"/>
      <c r="BC195" s="348"/>
    </row>
    <row r="196" spans="1:55">
      <c r="A196" s="348"/>
      <c r="B196" s="348"/>
      <c r="C196" s="348"/>
      <c r="D196" s="348"/>
      <c r="E196" s="348"/>
      <c r="F196" s="348"/>
      <c r="G196" s="348"/>
      <c r="H196" s="348"/>
      <c r="I196" s="348"/>
      <c r="J196" s="348"/>
      <c r="K196" s="348"/>
      <c r="L196" s="348"/>
      <c r="M196" s="348"/>
      <c r="N196" s="348"/>
      <c r="O196" s="348"/>
      <c r="P196" s="348"/>
      <c r="Q196" s="348"/>
      <c r="R196" s="348"/>
      <c r="S196" s="348"/>
      <c r="T196" s="348"/>
      <c r="U196" s="348"/>
      <c r="V196" s="348"/>
      <c r="W196" s="348"/>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c r="AS196" s="348"/>
      <c r="AT196" s="348"/>
      <c r="AU196" s="349"/>
      <c r="AV196" s="348"/>
      <c r="AW196" s="348"/>
      <c r="AX196" s="348"/>
      <c r="AY196" s="348"/>
      <c r="AZ196" s="348"/>
      <c r="BA196" s="348"/>
      <c r="BB196" s="348"/>
      <c r="BC196" s="348"/>
    </row>
    <row r="197" spans="1:55">
      <c r="A197" s="348"/>
      <c r="B197" s="348"/>
      <c r="C197" s="348"/>
      <c r="D197" s="348"/>
      <c r="E197" s="348"/>
      <c r="F197" s="348"/>
      <c r="G197" s="348"/>
      <c r="H197" s="348"/>
      <c r="I197" s="348"/>
      <c r="J197" s="348"/>
      <c r="K197" s="348"/>
      <c r="L197" s="348"/>
      <c r="M197" s="348"/>
      <c r="N197" s="348"/>
      <c r="O197" s="348"/>
      <c r="P197" s="348"/>
      <c r="Q197" s="348"/>
      <c r="R197" s="348"/>
      <c r="S197" s="348"/>
      <c r="T197" s="348"/>
      <c r="U197" s="348"/>
      <c r="V197" s="348"/>
      <c r="W197" s="348"/>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c r="AS197" s="348"/>
      <c r="AT197" s="348"/>
      <c r="AU197" s="349"/>
      <c r="AV197" s="348"/>
      <c r="AW197" s="348"/>
      <c r="AX197" s="348"/>
      <c r="AY197" s="348"/>
      <c r="AZ197" s="348"/>
      <c r="BA197" s="348"/>
      <c r="BB197" s="348"/>
      <c r="BC197" s="348"/>
    </row>
    <row r="198" spans="1:55">
      <c r="A198" s="348"/>
      <c r="B198" s="348"/>
      <c r="C198" s="348"/>
      <c r="D198" s="348"/>
      <c r="E198" s="348"/>
      <c r="F198" s="348"/>
      <c r="G198" s="348"/>
      <c r="H198" s="348"/>
      <c r="I198" s="348"/>
      <c r="J198" s="348"/>
      <c r="K198" s="348"/>
      <c r="L198" s="348"/>
      <c r="M198" s="348"/>
      <c r="N198" s="348"/>
      <c r="O198" s="348"/>
      <c r="P198" s="348"/>
      <c r="Q198" s="348"/>
      <c r="R198" s="348"/>
      <c r="S198" s="348"/>
      <c r="T198" s="348"/>
      <c r="U198" s="348"/>
      <c r="V198" s="348"/>
      <c r="W198" s="348"/>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c r="AS198" s="348"/>
      <c r="AT198" s="348"/>
      <c r="AU198" s="349"/>
      <c r="AV198" s="348"/>
      <c r="AW198" s="348"/>
      <c r="AX198" s="348"/>
      <c r="AY198" s="348"/>
      <c r="AZ198" s="348"/>
      <c r="BA198" s="348"/>
      <c r="BB198" s="348"/>
      <c r="BC198" s="348"/>
    </row>
    <row r="199" spans="1:55">
      <c r="A199" s="348"/>
      <c r="B199" s="348"/>
      <c r="C199" s="348"/>
      <c r="D199" s="348"/>
      <c r="E199" s="348"/>
      <c r="F199" s="348"/>
      <c r="G199" s="348"/>
      <c r="H199" s="348"/>
      <c r="I199" s="348"/>
      <c r="J199" s="348"/>
      <c r="K199" s="348"/>
      <c r="L199" s="348"/>
      <c r="M199" s="348"/>
      <c r="N199" s="348"/>
      <c r="O199" s="348"/>
      <c r="P199" s="348"/>
      <c r="Q199" s="348"/>
      <c r="R199" s="348"/>
      <c r="S199" s="348"/>
      <c r="T199" s="348"/>
      <c r="U199" s="348"/>
      <c r="V199" s="348"/>
      <c r="W199" s="348"/>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c r="AS199" s="348"/>
      <c r="AT199" s="348"/>
      <c r="AU199" s="349"/>
      <c r="AV199" s="348"/>
      <c r="AW199" s="348"/>
      <c r="AX199" s="348"/>
      <c r="AY199" s="348"/>
      <c r="AZ199" s="348"/>
      <c r="BA199" s="348"/>
      <c r="BB199" s="348"/>
      <c r="BC199" s="348"/>
    </row>
    <row r="200" spans="1:55">
      <c r="A200" s="348"/>
      <c r="B200" s="348"/>
      <c r="C200" s="348"/>
      <c r="D200" s="348"/>
      <c r="E200" s="348"/>
      <c r="F200" s="348"/>
      <c r="G200" s="348"/>
      <c r="H200" s="348"/>
      <c r="I200" s="348"/>
      <c r="J200" s="348"/>
      <c r="K200" s="348"/>
      <c r="L200" s="348"/>
      <c r="M200" s="348"/>
      <c r="N200" s="348"/>
      <c r="O200" s="348"/>
      <c r="P200" s="348"/>
      <c r="Q200" s="348"/>
      <c r="R200" s="348"/>
      <c r="S200" s="348"/>
      <c r="T200" s="348"/>
      <c r="U200" s="348"/>
      <c r="V200" s="348"/>
      <c r="W200" s="348"/>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c r="AS200" s="348"/>
      <c r="AT200" s="348"/>
      <c r="AU200" s="349"/>
      <c r="AV200" s="348"/>
      <c r="AW200" s="348"/>
      <c r="AX200" s="348"/>
      <c r="AY200" s="348"/>
      <c r="AZ200" s="348"/>
      <c r="BA200" s="348"/>
      <c r="BB200" s="348"/>
      <c r="BC200" s="348"/>
    </row>
    <row r="201" spans="1:55">
      <c r="A201" s="348"/>
      <c r="B201" s="348"/>
      <c r="C201" s="348"/>
      <c r="D201" s="348"/>
      <c r="E201" s="348"/>
      <c r="F201" s="348"/>
      <c r="G201" s="348"/>
      <c r="H201" s="348"/>
      <c r="I201" s="348"/>
      <c r="J201" s="348"/>
      <c r="K201" s="348"/>
      <c r="L201" s="348"/>
      <c r="M201" s="348"/>
      <c r="N201" s="348"/>
      <c r="O201" s="348"/>
      <c r="P201" s="348"/>
      <c r="Q201" s="348"/>
      <c r="R201" s="348"/>
      <c r="S201" s="348"/>
      <c r="T201" s="348"/>
      <c r="U201" s="348"/>
      <c r="V201" s="348"/>
      <c r="W201" s="348"/>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c r="AS201" s="348"/>
      <c r="AT201" s="348"/>
      <c r="AU201" s="349"/>
      <c r="AV201" s="348"/>
      <c r="AW201" s="348"/>
      <c r="AX201" s="348"/>
      <c r="AY201" s="348"/>
      <c r="AZ201" s="348"/>
      <c r="BA201" s="348"/>
      <c r="BB201" s="348"/>
      <c r="BC201" s="348"/>
    </row>
    <row r="202" spans="1:55">
      <c r="A202" s="348"/>
      <c r="B202" s="348"/>
      <c r="C202" s="348"/>
      <c r="D202" s="348"/>
      <c r="E202" s="348"/>
      <c r="F202" s="348"/>
      <c r="G202" s="348"/>
      <c r="H202" s="348"/>
      <c r="I202" s="348"/>
      <c r="J202" s="348"/>
      <c r="K202" s="348"/>
      <c r="L202" s="348"/>
      <c r="M202" s="348"/>
      <c r="N202" s="348"/>
      <c r="O202" s="348"/>
      <c r="P202" s="348"/>
      <c r="Q202" s="348"/>
      <c r="R202" s="348"/>
      <c r="S202" s="348"/>
      <c r="T202" s="348"/>
      <c r="U202" s="348"/>
      <c r="V202" s="348"/>
      <c r="W202" s="348"/>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c r="AS202" s="348"/>
      <c r="AT202" s="348"/>
      <c r="AU202" s="349"/>
      <c r="AV202" s="348"/>
      <c r="AW202" s="348"/>
      <c r="AX202" s="348"/>
      <c r="AY202" s="348"/>
      <c r="AZ202" s="348"/>
      <c r="BA202" s="348"/>
      <c r="BB202" s="348"/>
      <c r="BC202" s="348"/>
    </row>
    <row r="203" spans="1:55">
      <c r="A203" s="348"/>
      <c r="B203" s="348"/>
      <c r="C203" s="348"/>
      <c r="D203" s="348"/>
      <c r="E203" s="348"/>
      <c r="F203" s="348"/>
      <c r="G203" s="348"/>
      <c r="H203" s="348"/>
      <c r="I203" s="348"/>
      <c r="J203" s="348"/>
      <c r="K203" s="348"/>
      <c r="L203" s="348"/>
      <c r="M203" s="348"/>
      <c r="N203" s="348"/>
      <c r="O203" s="348"/>
      <c r="P203" s="348"/>
      <c r="Q203" s="348"/>
      <c r="R203" s="348"/>
      <c r="S203" s="348"/>
      <c r="T203" s="348"/>
      <c r="U203" s="348"/>
      <c r="V203" s="348"/>
      <c r="W203" s="348"/>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c r="AS203" s="348"/>
      <c r="AT203" s="348"/>
      <c r="AU203" s="349"/>
      <c r="AV203" s="348"/>
      <c r="AW203" s="348"/>
      <c r="AX203" s="348"/>
      <c r="AY203" s="348"/>
      <c r="AZ203" s="348"/>
      <c r="BA203" s="348"/>
      <c r="BB203" s="348"/>
      <c r="BC203" s="348"/>
    </row>
    <row r="204" spans="1:55">
      <c r="A204" s="348"/>
      <c r="B204" s="348"/>
      <c r="C204" s="348"/>
      <c r="D204" s="348"/>
      <c r="E204" s="348"/>
      <c r="F204" s="348"/>
      <c r="G204" s="348"/>
      <c r="H204" s="348"/>
      <c r="I204" s="348"/>
      <c r="J204" s="348"/>
      <c r="K204" s="348"/>
      <c r="L204" s="348"/>
      <c r="M204" s="348"/>
      <c r="N204" s="348"/>
      <c r="O204" s="348"/>
      <c r="P204" s="348"/>
      <c r="Q204" s="348"/>
      <c r="R204" s="348"/>
      <c r="S204" s="348"/>
      <c r="T204" s="348"/>
      <c r="U204" s="348"/>
      <c r="V204" s="348"/>
      <c r="W204" s="348"/>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c r="AS204" s="348"/>
      <c r="AT204" s="348"/>
      <c r="AU204" s="349"/>
      <c r="AV204" s="348"/>
      <c r="AW204" s="348"/>
      <c r="AX204" s="348"/>
      <c r="AY204" s="348"/>
      <c r="AZ204" s="348"/>
      <c r="BA204" s="348"/>
      <c r="BB204" s="348"/>
      <c r="BC204" s="348"/>
    </row>
    <row r="205" spans="1:55">
      <c r="A205" s="348"/>
      <c r="B205" s="348"/>
      <c r="C205" s="348"/>
      <c r="D205" s="348"/>
      <c r="E205" s="348"/>
      <c r="F205" s="348"/>
      <c r="G205" s="348"/>
      <c r="H205" s="348"/>
      <c r="I205" s="348"/>
      <c r="J205" s="348"/>
      <c r="K205" s="348"/>
      <c r="L205" s="348"/>
      <c r="M205" s="348"/>
      <c r="N205" s="348"/>
      <c r="O205" s="348"/>
      <c r="P205" s="348"/>
      <c r="Q205" s="348"/>
      <c r="R205" s="348"/>
      <c r="S205" s="348"/>
      <c r="T205" s="348"/>
      <c r="U205" s="348"/>
      <c r="V205" s="348"/>
      <c r="W205" s="348"/>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c r="AS205" s="348"/>
      <c r="AT205" s="348"/>
      <c r="AU205" s="349"/>
      <c r="AV205" s="348"/>
      <c r="AW205" s="348"/>
      <c r="AX205" s="348"/>
      <c r="AY205" s="348"/>
      <c r="AZ205" s="348"/>
      <c r="BA205" s="348"/>
      <c r="BB205" s="348"/>
      <c r="BC205" s="348"/>
    </row>
    <row r="206" spans="1:55">
      <c r="A206" s="348"/>
      <c r="B206" s="348"/>
      <c r="C206" s="348"/>
      <c r="D206" s="348"/>
      <c r="E206" s="348"/>
      <c r="F206" s="348"/>
      <c r="G206" s="348"/>
      <c r="H206" s="348"/>
      <c r="I206" s="348"/>
      <c r="J206" s="348"/>
      <c r="K206" s="348"/>
      <c r="L206" s="348"/>
      <c r="M206" s="348"/>
      <c r="N206" s="348"/>
      <c r="O206" s="348"/>
      <c r="P206" s="348"/>
      <c r="Q206" s="348"/>
      <c r="R206" s="348"/>
      <c r="S206" s="348"/>
      <c r="T206" s="348"/>
      <c r="U206" s="348"/>
      <c r="V206" s="348"/>
      <c r="W206" s="348"/>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c r="AS206" s="348"/>
      <c r="AT206" s="348"/>
      <c r="AU206" s="349"/>
      <c r="AV206" s="348"/>
      <c r="AW206" s="348"/>
      <c r="AX206" s="348"/>
      <c r="AY206" s="348"/>
      <c r="AZ206" s="348"/>
      <c r="BA206" s="348"/>
      <c r="BB206" s="348"/>
      <c r="BC206" s="348"/>
    </row>
    <row r="207" spans="1:55">
      <c r="A207" s="348"/>
      <c r="B207" s="348"/>
      <c r="C207" s="348"/>
      <c r="D207" s="348"/>
      <c r="E207" s="348"/>
      <c r="F207" s="348"/>
      <c r="G207" s="348"/>
      <c r="H207" s="348"/>
      <c r="I207" s="348"/>
      <c r="J207" s="348"/>
      <c r="K207" s="348"/>
      <c r="L207" s="348"/>
      <c r="M207" s="348"/>
      <c r="N207" s="348"/>
      <c r="O207" s="348"/>
      <c r="P207" s="348"/>
      <c r="Q207" s="348"/>
      <c r="R207" s="348"/>
      <c r="S207" s="348"/>
      <c r="T207" s="348"/>
      <c r="U207" s="348"/>
      <c r="V207" s="348"/>
      <c r="W207" s="348"/>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c r="AS207" s="348"/>
      <c r="AT207" s="348"/>
      <c r="AU207" s="349"/>
      <c r="AV207" s="348"/>
      <c r="AW207" s="348"/>
      <c r="AX207" s="348"/>
      <c r="AY207" s="348"/>
      <c r="AZ207" s="348"/>
      <c r="BA207" s="348"/>
      <c r="BB207" s="348"/>
      <c r="BC207" s="348"/>
    </row>
    <row r="208" spans="1:55">
      <c r="A208" s="348"/>
      <c r="B208" s="348"/>
      <c r="C208" s="348"/>
      <c r="D208" s="348"/>
      <c r="E208" s="348"/>
      <c r="F208" s="348"/>
      <c r="G208" s="348"/>
      <c r="H208" s="348"/>
      <c r="I208" s="348"/>
      <c r="J208" s="348"/>
      <c r="K208" s="348"/>
      <c r="L208" s="348"/>
      <c r="M208" s="348"/>
      <c r="N208" s="348"/>
      <c r="O208" s="348"/>
      <c r="P208" s="348"/>
      <c r="Q208" s="348"/>
      <c r="R208" s="348"/>
      <c r="S208" s="348"/>
      <c r="T208" s="348"/>
      <c r="U208" s="348"/>
      <c r="V208" s="348"/>
      <c r="W208" s="348"/>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c r="AS208" s="348"/>
      <c r="AT208" s="348"/>
      <c r="AU208" s="349"/>
      <c r="AV208" s="348"/>
      <c r="AW208" s="348"/>
      <c r="AX208" s="348"/>
      <c r="AY208" s="348"/>
      <c r="AZ208" s="348"/>
      <c r="BA208" s="348"/>
      <c r="BB208" s="348"/>
      <c r="BC208" s="348"/>
    </row>
    <row r="209" spans="1:55">
      <c r="A209" s="348"/>
      <c r="B209" s="348"/>
      <c r="C209" s="348"/>
      <c r="D209" s="348"/>
      <c r="E209" s="348"/>
      <c r="F209" s="348"/>
      <c r="G209" s="348"/>
      <c r="H209" s="348"/>
      <c r="I209" s="348"/>
      <c r="J209" s="348"/>
      <c r="K209" s="348"/>
      <c r="L209" s="348"/>
      <c r="M209" s="348"/>
      <c r="N209" s="348"/>
      <c r="O209" s="348"/>
      <c r="P209" s="348"/>
      <c r="Q209" s="348"/>
      <c r="R209" s="348"/>
      <c r="S209" s="348"/>
      <c r="T209" s="348"/>
      <c r="U209" s="348"/>
      <c r="V209" s="348"/>
      <c r="W209" s="348"/>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c r="AS209" s="348"/>
      <c r="AT209" s="348"/>
      <c r="AU209" s="349"/>
      <c r="AV209" s="348"/>
      <c r="AW209" s="348"/>
      <c r="AX209" s="348"/>
      <c r="AY209" s="348"/>
      <c r="AZ209" s="348"/>
      <c r="BA209" s="348"/>
      <c r="BB209" s="348"/>
      <c r="BC209" s="348"/>
    </row>
    <row r="210" spans="1:55">
      <c r="A210" s="348"/>
      <c r="B210" s="348"/>
      <c r="C210" s="348"/>
      <c r="D210" s="348"/>
      <c r="E210" s="348"/>
      <c r="F210" s="348"/>
      <c r="G210" s="348"/>
      <c r="H210" s="348"/>
      <c r="I210" s="348"/>
      <c r="J210" s="348"/>
      <c r="K210" s="348"/>
      <c r="L210" s="348"/>
      <c r="M210" s="348"/>
      <c r="N210" s="348"/>
      <c r="O210" s="348"/>
      <c r="P210" s="348"/>
      <c r="Q210" s="348"/>
      <c r="R210" s="348"/>
      <c r="S210" s="348"/>
      <c r="T210" s="348"/>
      <c r="U210" s="348"/>
      <c r="V210" s="348"/>
      <c r="W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c r="AS210" s="348"/>
      <c r="AT210" s="348"/>
      <c r="AU210" s="349"/>
      <c r="AV210" s="348"/>
      <c r="AW210" s="348"/>
      <c r="AX210" s="348"/>
      <c r="AY210" s="348"/>
      <c r="AZ210" s="348"/>
      <c r="BA210" s="348"/>
      <c r="BB210" s="348"/>
      <c r="BC210" s="348"/>
    </row>
    <row r="211" spans="1:55">
      <c r="A211" s="348"/>
      <c r="B211" s="348"/>
      <c r="C211" s="348"/>
      <c r="D211" s="348"/>
      <c r="E211" s="348"/>
      <c r="F211" s="348"/>
      <c r="G211" s="348"/>
      <c r="H211" s="348"/>
      <c r="I211" s="348"/>
      <c r="J211" s="348"/>
      <c r="K211" s="348"/>
      <c r="L211" s="348"/>
      <c r="M211" s="348"/>
      <c r="N211" s="348"/>
      <c r="O211" s="348"/>
      <c r="P211" s="348"/>
      <c r="Q211" s="348"/>
      <c r="R211" s="348"/>
      <c r="S211" s="348"/>
      <c r="T211" s="348"/>
      <c r="U211" s="348"/>
      <c r="V211" s="348"/>
      <c r="W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c r="AS211" s="348"/>
      <c r="AT211" s="348"/>
      <c r="AU211" s="349"/>
      <c r="AV211" s="348"/>
      <c r="AW211" s="348"/>
      <c r="AX211" s="348"/>
      <c r="AY211" s="348"/>
      <c r="AZ211" s="348"/>
      <c r="BA211" s="348"/>
      <c r="BB211" s="348"/>
      <c r="BC211" s="348"/>
    </row>
    <row r="212" spans="1:55">
      <c r="A212" s="348"/>
      <c r="B212" s="348"/>
      <c r="C212" s="348"/>
      <c r="D212" s="348"/>
      <c r="E212" s="348"/>
      <c r="F212" s="348"/>
      <c r="G212" s="348"/>
      <c r="H212" s="348"/>
      <c r="I212" s="348"/>
      <c r="J212" s="348"/>
      <c r="K212" s="348"/>
      <c r="L212" s="348"/>
      <c r="M212" s="348"/>
      <c r="N212" s="348"/>
      <c r="O212" s="348"/>
      <c r="P212" s="348"/>
      <c r="Q212" s="348"/>
      <c r="R212" s="348"/>
      <c r="S212" s="348"/>
      <c r="T212" s="348"/>
      <c r="U212" s="348"/>
      <c r="V212" s="348"/>
      <c r="W212" s="348"/>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c r="AS212" s="348"/>
      <c r="AT212" s="348"/>
      <c r="AU212" s="349"/>
      <c r="AV212" s="348"/>
      <c r="AW212" s="348"/>
      <c r="AX212" s="348"/>
      <c r="AY212" s="348"/>
      <c r="AZ212" s="348"/>
      <c r="BA212" s="348"/>
      <c r="BB212" s="348"/>
      <c r="BC212" s="348"/>
    </row>
    <row r="213" spans="1:55">
      <c r="A213" s="348"/>
      <c r="B213" s="348"/>
      <c r="C213" s="348"/>
      <c r="D213" s="348"/>
      <c r="E213" s="348"/>
      <c r="F213" s="348"/>
      <c r="G213" s="348"/>
      <c r="H213" s="348"/>
      <c r="I213" s="348"/>
      <c r="J213" s="348"/>
      <c r="K213" s="348"/>
      <c r="L213" s="348"/>
      <c r="M213" s="348"/>
      <c r="N213" s="348"/>
      <c r="O213" s="348"/>
      <c r="P213" s="348"/>
      <c r="Q213" s="348"/>
      <c r="R213" s="348"/>
      <c r="S213" s="348"/>
      <c r="T213" s="348"/>
      <c r="U213" s="348"/>
      <c r="V213" s="348"/>
      <c r="W213" s="348"/>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c r="AS213" s="348"/>
      <c r="AT213" s="348"/>
      <c r="AU213" s="349"/>
      <c r="AV213" s="348"/>
      <c r="AW213" s="348"/>
      <c r="AX213" s="348"/>
      <c r="AY213" s="348"/>
      <c r="AZ213" s="348"/>
      <c r="BA213" s="348"/>
      <c r="BB213" s="348"/>
      <c r="BC213" s="348"/>
    </row>
    <row r="214" spans="1:55">
      <c r="A214" s="348"/>
      <c r="B214" s="348"/>
      <c r="C214" s="348"/>
      <c r="D214" s="348"/>
      <c r="E214" s="348"/>
      <c r="F214" s="348"/>
      <c r="G214" s="348"/>
      <c r="H214" s="348"/>
      <c r="I214" s="348"/>
      <c r="J214" s="348"/>
      <c r="K214" s="348"/>
      <c r="L214" s="348"/>
      <c r="M214" s="348"/>
      <c r="N214" s="348"/>
      <c r="O214" s="348"/>
      <c r="P214" s="348"/>
      <c r="Q214" s="348"/>
      <c r="R214" s="348"/>
      <c r="S214" s="348"/>
      <c r="T214" s="348"/>
      <c r="U214" s="348"/>
      <c r="V214" s="348"/>
      <c r="W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c r="AS214" s="348"/>
      <c r="AT214" s="348"/>
      <c r="AU214" s="349"/>
      <c r="AV214" s="348"/>
      <c r="AW214" s="348"/>
      <c r="AX214" s="348"/>
      <c r="AY214" s="348"/>
      <c r="AZ214" s="348"/>
      <c r="BA214" s="348"/>
      <c r="BB214" s="348"/>
      <c r="BC214" s="348"/>
    </row>
    <row r="215" spans="1:55">
      <c r="A215" s="348"/>
      <c r="B215" s="348"/>
      <c r="C215" s="348"/>
      <c r="D215" s="348"/>
      <c r="E215" s="348"/>
      <c r="F215" s="348"/>
      <c r="G215" s="348"/>
      <c r="H215" s="348"/>
      <c r="I215" s="348"/>
      <c r="J215" s="348"/>
      <c r="K215" s="348"/>
      <c r="L215" s="348"/>
      <c r="M215" s="348"/>
      <c r="N215" s="348"/>
      <c r="O215" s="348"/>
      <c r="P215" s="348"/>
      <c r="Q215" s="348"/>
      <c r="R215" s="348"/>
      <c r="S215" s="348"/>
      <c r="T215" s="348"/>
      <c r="U215" s="348"/>
      <c r="V215" s="348"/>
      <c r="W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c r="AS215" s="348"/>
      <c r="AT215" s="348"/>
      <c r="AU215" s="349"/>
      <c r="AV215" s="348"/>
      <c r="AW215" s="348"/>
      <c r="AX215" s="348"/>
      <c r="AY215" s="348"/>
      <c r="AZ215" s="348"/>
      <c r="BA215" s="348"/>
      <c r="BB215" s="348"/>
      <c r="BC215" s="348"/>
    </row>
    <row r="216" spans="1:55">
      <c r="A216" s="348"/>
      <c r="B216" s="348"/>
      <c r="C216" s="348"/>
      <c r="D216" s="348"/>
      <c r="E216" s="348"/>
      <c r="F216" s="348"/>
      <c r="G216" s="348"/>
      <c r="H216" s="348"/>
      <c r="I216" s="348"/>
      <c r="J216" s="348"/>
      <c r="K216" s="348"/>
      <c r="L216" s="348"/>
      <c r="M216" s="348"/>
      <c r="N216" s="348"/>
      <c r="O216" s="348"/>
      <c r="P216" s="348"/>
      <c r="Q216" s="348"/>
      <c r="R216" s="348"/>
      <c r="S216" s="348"/>
      <c r="T216" s="348"/>
      <c r="U216" s="348"/>
      <c r="V216" s="348"/>
      <c r="W216" s="348"/>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c r="AS216" s="348"/>
      <c r="AT216" s="348"/>
      <c r="AU216" s="349"/>
      <c r="AV216" s="348"/>
      <c r="AW216" s="348"/>
      <c r="AX216" s="348"/>
      <c r="AY216" s="348"/>
      <c r="AZ216" s="348"/>
      <c r="BA216" s="348"/>
      <c r="BB216" s="348"/>
      <c r="BC216" s="348"/>
    </row>
    <row r="217" spans="1:55">
      <c r="A217" s="348"/>
      <c r="B217" s="348"/>
      <c r="C217" s="348"/>
      <c r="D217" s="348"/>
      <c r="E217" s="348"/>
      <c r="F217" s="348"/>
      <c r="G217" s="348"/>
      <c r="H217" s="348"/>
      <c r="I217" s="348"/>
      <c r="J217" s="348"/>
      <c r="K217" s="348"/>
      <c r="L217" s="348"/>
      <c r="M217" s="348"/>
      <c r="N217" s="348"/>
      <c r="O217" s="348"/>
      <c r="P217" s="348"/>
      <c r="Q217" s="348"/>
      <c r="R217" s="348"/>
      <c r="S217" s="348"/>
      <c r="T217" s="348"/>
      <c r="U217" s="348"/>
      <c r="V217" s="348"/>
      <c r="W217" s="348"/>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c r="AS217" s="348"/>
      <c r="AT217" s="348"/>
      <c r="AU217" s="349"/>
      <c r="AV217" s="348"/>
      <c r="AW217" s="348"/>
      <c r="AX217" s="348"/>
      <c r="AY217" s="348"/>
      <c r="AZ217" s="348"/>
      <c r="BA217" s="348"/>
      <c r="BB217" s="348"/>
      <c r="BC217" s="348"/>
    </row>
    <row r="218" spans="1:55">
      <c r="A218" s="348"/>
      <c r="B218" s="348"/>
      <c r="C218" s="348"/>
      <c r="D218" s="348"/>
      <c r="E218" s="348"/>
      <c r="F218" s="348"/>
      <c r="G218" s="348"/>
      <c r="H218" s="348"/>
      <c r="I218" s="348"/>
      <c r="J218" s="348"/>
      <c r="K218" s="348"/>
      <c r="L218" s="348"/>
      <c r="M218" s="348"/>
      <c r="N218" s="348"/>
      <c r="O218" s="348"/>
      <c r="P218" s="348"/>
      <c r="Q218" s="348"/>
      <c r="R218" s="348"/>
      <c r="S218" s="348"/>
      <c r="T218" s="348"/>
      <c r="U218" s="348"/>
      <c r="V218" s="348"/>
      <c r="W218" s="348"/>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c r="AS218" s="348"/>
      <c r="AT218" s="348"/>
      <c r="AU218" s="349"/>
      <c r="AV218" s="348"/>
      <c r="AW218" s="348"/>
      <c r="AX218" s="348"/>
      <c r="AY218" s="348"/>
      <c r="AZ218" s="348"/>
      <c r="BA218" s="348"/>
      <c r="BB218" s="348"/>
      <c r="BC218" s="348"/>
    </row>
    <row r="219" spans="1:55">
      <c r="A219" s="348"/>
      <c r="B219" s="348"/>
      <c r="C219" s="348"/>
      <c r="D219" s="348"/>
      <c r="E219" s="348"/>
      <c r="F219" s="348"/>
      <c r="G219" s="348"/>
      <c r="H219" s="348"/>
      <c r="I219" s="348"/>
      <c r="J219" s="348"/>
      <c r="K219" s="348"/>
      <c r="L219" s="348"/>
      <c r="M219" s="348"/>
      <c r="N219" s="348"/>
      <c r="O219" s="348"/>
      <c r="P219" s="348"/>
      <c r="Q219" s="348"/>
      <c r="R219" s="348"/>
      <c r="S219" s="348"/>
      <c r="T219" s="348"/>
      <c r="U219" s="348"/>
      <c r="V219" s="348"/>
      <c r="W219" s="348"/>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c r="AS219" s="348"/>
      <c r="AT219" s="348"/>
      <c r="AU219" s="349"/>
      <c r="AV219" s="348"/>
      <c r="AW219" s="348"/>
      <c r="AX219" s="348"/>
      <c r="AY219" s="348"/>
      <c r="AZ219" s="348"/>
      <c r="BA219" s="348"/>
      <c r="BB219" s="348"/>
      <c r="BC219" s="348"/>
    </row>
    <row r="220" spans="1:55">
      <c r="A220" s="348"/>
      <c r="B220" s="348"/>
      <c r="C220" s="348"/>
      <c r="D220" s="348"/>
      <c r="E220" s="348"/>
      <c r="F220" s="348"/>
      <c r="G220" s="348"/>
      <c r="H220" s="348"/>
      <c r="I220" s="348"/>
      <c r="J220" s="348"/>
      <c r="K220" s="348"/>
      <c r="L220" s="348"/>
      <c r="M220" s="348"/>
      <c r="N220" s="348"/>
      <c r="O220" s="348"/>
      <c r="P220" s="348"/>
      <c r="Q220" s="348"/>
      <c r="R220" s="348"/>
      <c r="S220" s="348"/>
      <c r="T220" s="348"/>
      <c r="U220" s="348"/>
      <c r="V220" s="348"/>
      <c r="W220" s="348"/>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c r="AS220" s="348"/>
      <c r="AT220" s="348"/>
      <c r="AU220" s="349"/>
      <c r="AV220" s="348"/>
      <c r="AW220" s="348"/>
      <c r="AX220" s="348"/>
      <c r="AY220" s="348"/>
      <c r="AZ220" s="348"/>
      <c r="BA220" s="348"/>
      <c r="BB220" s="348"/>
      <c r="BC220" s="348"/>
    </row>
    <row r="221" spans="1:55">
      <c r="A221" s="348"/>
      <c r="B221" s="348"/>
      <c r="C221" s="348"/>
      <c r="D221" s="348"/>
      <c r="E221" s="348"/>
      <c r="F221" s="348"/>
      <c r="G221" s="348"/>
      <c r="H221" s="348"/>
      <c r="I221" s="348"/>
      <c r="J221" s="348"/>
      <c r="K221" s="348"/>
      <c r="L221" s="348"/>
      <c r="M221" s="348"/>
      <c r="N221" s="348"/>
      <c r="O221" s="348"/>
      <c r="P221" s="348"/>
      <c r="Q221" s="348"/>
      <c r="R221" s="348"/>
      <c r="S221" s="348"/>
      <c r="T221" s="348"/>
      <c r="U221" s="348"/>
      <c r="V221" s="348"/>
      <c r="W221" s="348"/>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c r="AS221" s="348"/>
      <c r="AT221" s="348"/>
      <c r="AU221" s="349"/>
      <c r="AV221" s="348"/>
      <c r="AW221" s="348"/>
      <c r="AX221" s="348"/>
      <c r="AY221" s="348"/>
      <c r="AZ221" s="348"/>
      <c r="BA221" s="348"/>
      <c r="BB221" s="348"/>
      <c r="BC221" s="348"/>
    </row>
    <row r="222" spans="1:55">
      <c r="A222" s="348"/>
      <c r="B222" s="348"/>
      <c r="C222" s="348"/>
      <c r="D222" s="348"/>
      <c r="E222" s="348"/>
      <c r="F222" s="348"/>
      <c r="G222" s="348"/>
      <c r="H222" s="348"/>
      <c r="I222" s="348"/>
      <c r="J222" s="348"/>
      <c r="K222" s="348"/>
      <c r="L222" s="348"/>
      <c r="M222" s="348"/>
      <c r="N222" s="348"/>
      <c r="O222" s="348"/>
      <c r="P222" s="348"/>
      <c r="Q222" s="348"/>
      <c r="R222" s="348"/>
      <c r="S222" s="348"/>
      <c r="T222" s="348"/>
      <c r="U222" s="348"/>
      <c r="V222" s="348"/>
      <c r="W222" s="348"/>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c r="AS222" s="348"/>
      <c r="AT222" s="348"/>
      <c r="AU222" s="349"/>
      <c r="AV222" s="348"/>
      <c r="AW222" s="348"/>
      <c r="AX222" s="348"/>
      <c r="AY222" s="348"/>
      <c r="AZ222" s="348"/>
      <c r="BA222" s="348"/>
      <c r="BB222" s="348"/>
      <c r="BC222" s="348"/>
    </row>
    <row r="223" spans="1:55">
      <c r="A223" s="348"/>
      <c r="B223" s="348"/>
      <c r="C223" s="348"/>
      <c r="D223" s="348"/>
      <c r="E223" s="348"/>
      <c r="F223" s="348"/>
      <c r="G223" s="348"/>
      <c r="H223" s="348"/>
      <c r="I223" s="348"/>
      <c r="J223" s="348"/>
      <c r="K223" s="348"/>
      <c r="L223" s="348"/>
      <c r="M223" s="348"/>
      <c r="N223" s="348"/>
      <c r="O223" s="348"/>
      <c r="P223" s="348"/>
      <c r="Q223" s="348"/>
      <c r="R223" s="348"/>
      <c r="S223" s="348"/>
      <c r="T223" s="348"/>
      <c r="U223" s="348"/>
      <c r="V223" s="348"/>
      <c r="W223" s="348"/>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c r="AS223" s="348"/>
      <c r="AT223" s="348"/>
      <c r="AU223" s="349"/>
      <c r="AV223" s="348"/>
      <c r="AW223" s="348"/>
      <c r="AX223" s="348"/>
      <c r="AY223" s="348"/>
      <c r="AZ223" s="348"/>
      <c r="BA223" s="348"/>
      <c r="BB223" s="348"/>
      <c r="BC223" s="348"/>
    </row>
    <row r="224" spans="1:55">
      <c r="A224" s="348"/>
      <c r="B224" s="348"/>
      <c r="C224" s="348"/>
      <c r="D224" s="348"/>
      <c r="E224" s="348"/>
      <c r="F224" s="348"/>
      <c r="G224" s="348"/>
      <c r="H224" s="348"/>
      <c r="I224" s="348"/>
      <c r="J224" s="348"/>
      <c r="K224" s="348"/>
      <c r="L224" s="348"/>
      <c r="M224" s="348"/>
      <c r="N224" s="348"/>
      <c r="O224" s="348"/>
      <c r="P224" s="348"/>
      <c r="Q224" s="348"/>
      <c r="R224" s="348"/>
      <c r="S224" s="348"/>
      <c r="T224" s="348"/>
      <c r="U224" s="348"/>
      <c r="V224" s="348"/>
      <c r="W224" s="348"/>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c r="AS224" s="348"/>
      <c r="AT224" s="348"/>
      <c r="AU224" s="349"/>
      <c r="AV224" s="348"/>
      <c r="AW224" s="348"/>
      <c r="AX224" s="348"/>
      <c r="AY224" s="348"/>
      <c r="AZ224" s="348"/>
      <c r="BA224" s="348"/>
      <c r="BB224" s="348"/>
      <c r="BC224" s="348"/>
    </row>
    <row r="225" spans="1:55">
      <c r="A225" s="348"/>
      <c r="B225" s="348"/>
      <c r="C225" s="348"/>
      <c r="D225" s="348"/>
      <c r="E225" s="348"/>
      <c r="F225" s="348"/>
      <c r="G225" s="348"/>
      <c r="H225" s="348"/>
      <c r="I225" s="348"/>
      <c r="J225" s="348"/>
      <c r="K225" s="348"/>
      <c r="L225" s="348"/>
      <c r="M225" s="348"/>
      <c r="N225" s="348"/>
      <c r="O225" s="348"/>
      <c r="P225" s="348"/>
      <c r="Q225" s="348"/>
      <c r="R225" s="348"/>
      <c r="S225" s="348"/>
      <c r="T225" s="348"/>
      <c r="U225" s="348"/>
      <c r="V225" s="348"/>
      <c r="W225" s="348"/>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c r="AS225" s="348"/>
      <c r="AT225" s="348"/>
      <c r="AU225" s="349"/>
      <c r="AV225" s="348"/>
      <c r="AW225" s="348"/>
      <c r="AX225" s="348"/>
      <c r="AY225" s="348"/>
      <c r="AZ225" s="348"/>
      <c r="BA225" s="348"/>
      <c r="BB225" s="348"/>
      <c r="BC225" s="348"/>
    </row>
    <row r="226" spans="1:55">
      <c r="A226" s="348"/>
      <c r="B226" s="348"/>
      <c r="C226" s="348"/>
      <c r="D226" s="348"/>
      <c r="E226" s="348"/>
      <c r="F226" s="348"/>
      <c r="G226" s="348"/>
      <c r="H226" s="348"/>
      <c r="I226" s="348"/>
      <c r="J226" s="348"/>
      <c r="K226" s="348"/>
      <c r="L226" s="348"/>
      <c r="M226" s="348"/>
      <c r="N226" s="348"/>
      <c r="O226" s="348"/>
      <c r="P226" s="348"/>
      <c r="Q226" s="348"/>
      <c r="R226" s="348"/>
      <c r="S226" s="348"/>
      <c r="T226" s="348"/>
      <c r="U226" s="348"/>
      <c r="V226" s="348"/>
      <c r="W226" s="348"/>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c r="AS226" s="348"/>
      <c r="AT226" s="348"/>
      <c r="AU226" s="349"/>
      <c r="AV226" s="348"/>
      <c r="AW226" s="348"/>
      <c r="AX226" s="348"/>
      <c r="AY226" s="348"/>
      <c r="AZ226" s="348"/>
      <c r="BA226" s="348"/>
      <c r="BB226" s="348"/>
      <c r="BC226" s="348"/>
    </row>
    <row r="227" spans="1:55">
      <c r="A227" s="348"/>
      <c r="B227" s="348"/>
      <c r="C227" s="348"/>
      <c r="D227" s="348"/>
      <c r="E227" s="348"/>
      <c r="F227" s="348"/>
      <c r="G227" s="348"/>
      <c r="H227" s="348"/>
      <c r="I227" s="348"/>
      <c r="J227" s="348"/>
      <c r="K227" s="348"/>
      <c r="L227" s="348"/>
      <c r="M227" s="348"/>
      <c r="N227" s="348"/>
      <c r="O227" s="348"/>
      <c r="P227" s="348"/>
      <c r="Q227" s="348"/>
      <c r="R227" s="348"/>
      <c r="S227" s="348"/>
      <c r="T227" s="348"/>
      <c r="U227" s="348"/>
      <c r="V227" s="348"/>
      <c r="W227" s="348"/>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c r="AS227" s="348"/>
      <c r="AT227" s="348"/>
      <c r="AU227" s="349"/>
      <c r="AV227" s="348"/>
      <c r="AW227" s="348"/>
      <c r="AX227" s="348"/>
      <c r="AY227" s="348"/>
      <c r="AZ227" s="348"/>
      <c r="BA227" s="348"/>
      <c r="BB227" s="348"/>
      <c r="BC227" s="348"/>
    </row>
    <row r="228" spans="1:55">
      <c r="A228" s="348"/>
      <c r="B228" s="348"/>
      <c r="C228" s="348"/>
      <c r="D228" s="348"/>
      <c r="E228" s="348"/>
      <c r="F228" s="348"/>
      <c r="G228" s="348"/>
      <c r="H228" s="348"/>
      <c r="I228" s="348"/>
      <c r="J228" s="348"/>
      <c r="K228" s="348"/>
      <c r="L228" s="348"/>
      <c r="M228" s="348"/>
      <c r="N228" s="348"/>
      <c r="O228" s="348"/>
      <c r="P228" s="348"/>
      <c r="Q228" s="348"/>
      <c r="R228" s="348"/>
      <c r="S228" s="348"/>
      <c r="T228" s="348"/>
      <c r="U228" s="348"/>
      <c r="V228" s="348"/>
      <c r="W228" s="348"/>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c r="AS228" s="348"/>
      <c r="AT228" s="348"/>
      <c r="AU228" s="349"/>
      <c r="AV228" s="348"/>
      <c r="AW228" s="348"/>
      <c r="AX228" s="348"/>
      <c r="AY228" s="348"/>
      <c r="AZ228" s="348"/>
      <c r="BA228" s="348"/>
      <c r="BB228" s="348"/>
      <c r="BC228" s="348"/>
    </row>
    <row r="229" spans="1:55">
      <c r="A229" s="348"/>
      <c r="B229" s="348"/>
      <c r="C229" s="348"/>
      <c r="D229" s="348"/>
      <c r="E229" s="348"/>
      <c r="F229" s="348"/>
      <c r="G229" s="348"/>
      <c r="H229" s="348"/>
      <c r="I229" s="348"/>
      <c r="J229" s="348"/>
      <c r="K229" s="348"/>
      <c r="L229" s="348"/>
      <c r="M229" s="348"/>
      <c r="N229" s="348"/>
      <c r="O229" s="348"/>
      <c r="P229" s="348"/>
      <c r="Q229" s="348"/>
      <c r="R229" s="348"/>
      <c r="S229" s="348"/>
      <c r="T229" s="348"/>
      <c r="U229" s="348"/>
      <c r="V229" s="348"/>
      <c r="W229" s="348"/>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c r="AS229" s="348"/>
      <c r="AT229" s="348"/>
      <c r="AU229" s="349"/>
      <c r="AV229" s="348"/>
      <c r="AW229" s="348"/>
      <c r="AX229" s="348"/>
      <c r="AY229" s="348"/>
      <c r="AZ229" s="348"/>
      <c r="BA229" s="348"/>
      <c r="BB229" s="348"/>
      <c r="BC229" s="348"/>
    </row>
    <row r="230" spans="1:55">
      <c r="A230" s="348"/>
      <c r="B230" s="348"/>
      <c r="C230" s="348"/>
      <c r="D230" s="348"/>
      <c r="E230" s="348"/>
      <c r="F230" s="348"/>
      <c r="G230" s="348"/>
      <c r="H230" s="348"/>
      <c r="I230" s="348"/>
      <c r="J230" s="348"/>
      <c r="K230" s="348"/>
      <c r="L230" s="348"/>
      <c r="M230" s="348"/>
      <c r="N230" s="348"/>
      <c r="O230" s="348"/>
      <c r="P230" s="348"/>
      <c r="Q230" s="348"/>
      <c r="R230" s="348"/>
      <c r="S230" s="348"/>
      <c r="T230" s="348"/>
      <c r="U230" s="348"/>
      <c r="V230" s="348"/>
      <c r="W230" s="348"/>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c r="AS230" s="348"/>
      <c r="AT230" s="348"/>
      <c r="AU230" s="349"/>
      <c r="AV230" s="348"/>
      <c r="AW230" s="348"/>
      <c r="AX230" s="348"/>
      <c r="AY230" s="348"/>
      <c r="AZ230" s="348"/>
      <c r="BA230" s="348"/>
      <c r="BB230" s="348"/>
      <c r="BC230" s="348"/>
    </row>
    <row r="231" spans="1:55">
      <c r="A231" s="348"/>
      <c r="B231" s="348"/>
      <c r="C231" s="348"/>
      <c r="D231" s="348"/>
      <c r="E231" s="348"/>
      <c r="F231" s="348"/>
      <c r="G231" s="348"/>
      <c r="H231" s="348"/>
      <c r="I231" s="348"/>
      <c r="J231" s="348"/>
      <c r="K231" s="348"/>
      <c r="L231" s="348"/>
      <c r="M231" s="348"/>
      <c r="N231" s="348"/>
      <c r="O231" s="348"/>
      <c r="P231" s="348"/>
      <c r="Q231" s="348"/>
      <c r="R231" s="348"/>
      <c r="S231" s="348"/>
      <c r="T231" s="348"/>
      <c r="U231" s="348"/>
      <c r="V231" s="348"/>
      <c r="W231" s="348"/>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c r="AS231" s="348"/>
      <c r="AT231" s="348"/>
      <c r="AU231" s="349"/>
      <c r="AV231" s="348"/>
      <c r="AW231" s="348"/>
      <c r="AX231" s="348"/>
      <c r="AY231" s="348"/>
      <c r="AZ231" s="348"/>
      <c r="BA231" s="348"/>
      <c r="BB231" s="348"/>
      <c r="BC231" s="348"/>
    </row>
    <row r="232" spans="1:55">
      <c r="A232" s="348"/>
      <c r="B232" s="348"/>
      <c r="C232" s="348"/>
      <c r="D232" s="348"/>
      <c r="E232" s="348"/>
      <c r="F232" s="348"/>
      <c r="G232" s="348"/>
      <c r="H232" s="348"/>
      <c r="I232" s="348"/>
      <c r="J232" s="348"/>
      <c r="K232" s="348"/>
      <c r="L232" s="348"/>
      <c r="M232" s="348"/>
      <c r="N232" s="348"/>
      <c r="O232" s="348"/>
      <c r="P232" s="348"/>
      <c r="Q232" s="348"/>
      <c r="R232" s="348"/>
      <c r="S232" s="348"/>
      <c r="T232" s="348"/>
      <c r="U232" s="348"/>
      <c r="V232" s="348"/>
      <c r="W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c r="AS232" s="348"/>
      <c r="AT232" s="348"/>
      <c r="AU232" s="349"/>
      <c r="AV232" s="348"/>
      <c r="AW232" s="348"/>
      <c r="AX232" s="348"/>
      <c r="AY232" s="348"/>
      <c r="AZ232" s="348"/>
      <c r="BA232" s="348"/>
      <c r="BB232" s="348"/>
      <c r="BC232" s="348"/>
    </row>
    <row r="233" spans="1:55">
      <c r="A233" s="348"/>
      <c r="B233" s="348"/>
      <c r="C233" s="348"/>
      <c r="D233" s="348"/>
      <c r="E233" s="348"/>
      <c r="F233" s="348"/>
      <c r="G233" s="348"/>
      <c r="H233" s="348"/>
      <c r="I233" s="348"/>
      <c r="J233" s="348"/>
      <c r="K233" s="348"/>
      <c r="L233" s="348"/>
      <c r="M233" s="348"/>
      <c r="N233" s="348"/>
      <c r="O233" s="348"/>
      <c r="P233" s="348"/>
      <c r="Q233" s="348"/>
      <c r="R233" s="348"/>
      <c r="S233" s="348"/>
      <c r="T233" s="348"/>
      <c r="U233" s="348"/>
      <c r="V233" s="348"/>
      <c r="W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c r="AS233" s="348"/>
      <c r="AT233" s="348"/>
      <c r="AU233" s="349"/>
      <c r="AV233" s="348"/>
      <c r="AW233" s="348"/>
      <c r="AX233" s="348"/>
      <c r="AY233" s="348"/>
      <c r="AZ233" s="348"/>
      <c r="BA233" s="348"/>
      <c r="BB233" s="348"/>
      <c r="BC233" s="348"/>
    </row>
    <row r="234" spans="1:55">
      <c r="A234" s="348"/>
      <c r="B234" s="348"/>
      <c r="C234" s="348"/>
      <c r="D234" s="348"/>
      <c r="E234" s="348"/>
      <c r="F234" s="348"/>
      <c r="G234" s="348"/>
      <c r="H234" s="348"/>
      <c r="I234" s="348"/>
      <c r="J234" s="348"/>
      <c r="K234" s="348"/>
      <c r="L234" s="348"/>
      <c r="M234" s="348"/>
      <c r="N234" s="348"/>
      <c r="O234" s="348"/>
      <c r="P234" s="348"/>
      <c r="Q234" s="348"/>
      <c r="R234" s="348"/>
      <c r="S234" s="348"/>
      <c r="T234" s="348"/>
      <c r="U234" s="348"/>
      <c r="V234" s="348"/>
      <c r="W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c r="AS234" s="348"/>
      <c r="AT234" s="348"/>
      <c r="AU234" s="349"/>
      <c r="AV234" s="348"/>
      <c r="AW234" s="348"/>
      <c r="AX234" s="348"/>
      <c r="AY234" s="348"/>
      <c r="AZ234" s="348"/>
      <c r="BA234" s="348"/>
      <c r="BB234" s="348"/>
      <c r="BC234" s="348"/>
    </row>
    <row r="235" spans="1:55">
      <c r="A235" s="348"/>
      <c r="B235" s="348"/>
      <c r="C235" s="348"/>
      <c r="D235" s="348"/>
      <c r="E235" s="348"/>
      <c r="F235" s="348"/>
      <c r="G235" s="348"/>
      <c r="H235" s="348"/>
      <c r="I235" s="348"/>
      <c r="J235" s="348"/>
      <c r="K235" s="348"/>
      <c r="L235" s="348"/>
      <c r="M235" s="348"/>
      <c r="N235" s="348"/>
      <c r="O235" s="348"/>
      <c r="P235" s="348"/>
      <c r="Q235" s="348"/>
      <c r="R235" s="348"/>
      <c r="S235" s="348"/>
      <c r="T235" s="348"/>
      <c r="U235" s="348"/>
      <c r="V235" s="348"/>
      <c r="W235" s="348"/>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c r="AS235" s="348"/>
      <c r="AT235" s="348"/>
      <c r="AU235" s="349"/>
      <c r="AV235" s="348"/>
      <c r="AW235" s="348"/>
      <c r="AX235" s="348"/>
      <c r="AY235" s="348"/>
      <c r="AZ235" s="348"/>
      <c r="BA235" s="348"/>
      <c r="BB235" s="348"/>
      <c r="BC235" s="348"/>
    </row>
    <row r="236" spans="1:55">
      <c r="A236" s="348"/>
      <c r="B236" s="348"/>
      <c r="C236" s="348"/>
      <c r="D236" s="348"/>
      <c r="E236" s="348"/>
      <c r="F236" s="348"/>
      <c r="G236" s="348"/>
      <c r="H236" s="348"/>
      <c r="I236" s="348"/>
      <c r="J236" s="348"/>
      <c r="K236" s="348"/>
      <c r="L236" s="348"/>
      <c r="M236" s="348"/>
      <c r="N236" s="348"/>
      <c r="O236" s="348"/>
      <c r="P236" s="348"/>
      <c r="Q236" s="348"/>
      <c r="R236" s="348"/>
      <c r="S236" s="348"/>
      <c r="T236" s="348"/>
      <c r="U236" s="348"/>
      <c r="V236" s="348"/>
      <c r="W236" s="348"/>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c r="AS236" s="348"/>
      <c r="AT236" s="348"/>
      <c r="AU236" s="349"/>
      <c r="AV236" s="348"/>
      <c r="AW236" s="348"/>
      <c r="AX236" s="348"/>
      <c r="AY236" s="348"/>
      <c r="AZ236" s="348"/>
      <c r="BA236" s="348"/>
      <c r="BB236" s="348"/>
      <c r="BC236" s="348"/>
    </row>
    <row r="237" spans="1:55">
      <c r="A237" s="348"/>
      <c r="B237" s="348"/>
      <c r="C237" s="348"/>
      <c r="D237" s="348"/>
      <c r="E237" s="348"/>
      <c r="F237" s="348"/>
      <c r="G237" s="348"/>
      <c r="H237" s="348"/>
      <c r="I237" s="348"/>
      <c r="J237" s="348"/>
      <c r="K237" s="348"/>
      <c r="L237" s="348"/>
      <c r="M237" s="348"/>
      <c r="N237" s="348"/>
      <c r="O237" s="348"/>
      <c r="P237" s="348"/>
      <c r="Q237" s="348"/>
      <c r="R237" s="348"/>
      <c r="S237" s="348"/>
      <c r="T237" s="348"/>
      <c r="U237" s="348"/>
      <c r="V237" s="348"/>
      <c r="W237" s="348"/>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c r="AS237" s="348"/>
      <c r="AT237" s="348"/>
      <c r="AU237" s="349"/>
      <c r="AV237" s="348"/>
      <c r="AW237" s="348"/>
      <c r="AX237" s="348"/>
      <c r="AY237" s="348"/>
      <c r="AZ237" s="348"/>
      <c r="BA237" s="348"/>
      <c r="BB237" s="348"/>
      <c r="BC237" s="348"/>
    </row>
    <row r="238" spans="1:55">
      <c r="A238" s="348"/>
      <c r="B238" s="348"/>
      <c r="C238" s="348"/>
      <c r="D238" s="348"/>
      <c r="E238" s="348"/>
      <c r="F238" s="348"/>
      <c r="G238" s="348"/>
      <c r="H238" s="348"/>
      <c r="I238" s="348"/>
      <c r="J238" s="348"/>
      <c r="K238" s="348"/>
      <c r="L238" s="348"/>
      <c r="M238" s="348"/>
      <c r="N238" s="348"/>
      <c r="O238" s="348"/>
      <c r="P238" s="348"/>
      <c r="Q238" s="348"/>
      <c r="R238" s="348"/>
      <c r="S238" s="348"/>
      <c r="T238" s="348"/>
      <c r="U238" s="348"/>
      <c r="V238" s="348"/>
      <c r="W238" s="348"/>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c r="AS238" s="348"/>
      <c r="AT238" s="348"/>
      <c r="AU238" s="349"/>
      <c r="AV238" s="348"/>
      <c r="AW238" s="348"/>
      <c r="AX238" s="348"/>
      <c r="AY238" s="348"/>
      <c r="AZ238" s="348"/>
      <c r="BA238" s="348"/>
      <c r="BB238" s="348"/>
      <c r="BC238" s="348"/>
    </row>
    <row r="239" spans="1:55">
      <c r="A239" s="348"/>
      <c r="B239" s="348"/>
      <c r="C239" s="348"/>
      <c r="D239" s="348"/>
      <c r="E239" s="348"/>
      <c r="F239" s="348"/>
      <c r="G239" s="348"/>
      <c r="H239" s="348"/>
      <c r="I239" s="348"/>
      <c r="J239" s="348"/>
      <c r="K239" s="348"/>
      <c r="L239" s="348"/>
      <c r="M239" s="348"/>
      <c r="N239" s="348"/>
      <c r="O239" s="348"/>
      <c r="P239" s="348"/>
      <c r="Q239" s="348"/>
      <c r="R239" s="348"/>
      <c r="S239" s="348"/>
      <c r="T239" s="348"/>
      <c r="U239" s="348"/>
      <c r="V239" s="348"/>
      <c r="W239" s="348"/>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c r="AS239" s="348"/>
      <c r="AT239" s="348"/>
      <c r="AU239" s="349"/>
      <c r="AV239" s="348"/>
      <c r="AW239" s="348"/>
      <c r="AX239" s="348"/>
      <c r="AY239" s="348"/>
      <c r="AZ239" s="348"/>
      <c r="BA239" s="348"/>
      <c r="BB239" s="348"/>
      <c r="BC239" s="348"/>
    </row>
    <row r="240" spans="1:55">
      <c r="A240" s="348"/>
      <c r="B240" s="348"/>
      <c r="C240" s="348"/>
      <c r="D240" s="348"/>
      <c r="E240" s="348"/>
      <c r="F240" s="348"/>
      <c r="G240" s="348"/>
      <c r="H240" s="348"/>
      <c r="I240" s="348"/>
      <c r="J240" s="348"/>
      <c r="K240" s="348"/>
      <c r="L240" s="348"/>
      <c r="M240" s="348"/>
      <c r="N240" s="348"/>
      <c r="O240" s="348"/>
      <c r="P240" s="348"/>
      <c r="Q240" s="348"/>
      <c r="R240" s="348"/>
      <c r="S240" s="348"/>
      <c r="T240" s="348"/>
      <c r="U240" s="348"/>
      <c r="V240" s="348"/>
      <c r="W240" s="348"/>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c r="AS240" s="348"/>
      <c r="AT240" s="348"/>
      <c r="AU240" s="349"/>
      <c r="AV240" s="348"/>
      <c r="AW240" s="348"/>
      <c r="AX240" s="348"/>
      <c r="AY240" s="348"/>
      <c r="AZ240" s="348"/>
      <c r="BA240" s="348"/>
      <c r="BB240" s="348"/>
      <c r="BC240" s="348"/>
    </row>
    <row r="241" spans="1:55">
      <c r="A241" s="348"/>
      <c r="B241" s="348"/>
      <c r="C241" s="348"/>
      <c r="D241" s="348"/>
      <c r="E241" s="348"/>
      <c r="F241" s="348"/>
      <c r="G241" s="348"/>
      <c r="H241" s="348"/>
      <c r="I241" s="348"/>
      <c r="J241" s="348"/>
      <c r="K241" s="348"/>
      <c r="L241" s="348"/>
      <c r="M241" s="348"/>
      <c r="N241" s="348"/>
      <c r="O241" s="348"/>
      <c r="P241" s="348"/>
      <c r="Q241" s="348"/>
      <c r="R241" s="348"/>
      <c r="S241" s="348"/>
      <c r="T241" s="348"/>
      <c r="U241" s="348"/>
      <c r="V241" s="348"/>
      <c r="W241" s="348"/>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c r="AS241" s="348"/>
      <c r="AT241" s="348"/>
      <c r="AU241" s="349"/>
      <c r="AV241" s="348"/>
      <c r="AW241" s="348"/>
      <c r="AX241" s="348"/>
      <c r="AY241" s="348"/>
      <c r="AZ241" s="348"/>
      <c r="BA241" s="348"/>
      <c r="BB241" s="348"/>
      <c r="BC241" s="348"/>
    </row>
    <row r="242" spans="1:55">
      <c r="A242" s="348"/>
      <c r="B242" s="348"/>
      <c r="C242" s="348"/>
      <c r="D242" s="348"/>
      <c r="E242" s="348"/>
      <c r="F242" s="348"/>
      <c r="G242" s="348"/>
      <c r="H242" s="348"/>
      <c r="I242" s="348"/>
      <c r="J242" s="348"/>
      <c r="K242" s="348"/>
      <c r="L242" s="348"/>
      <c r="M242" s="348"/>
      <c r="N242" s="348"/>
      <c r="O242" s="348"/>
      <c r="P242" s="348"/>
      <c r="Q242" s="348"/>
      <c r="R242" s="348"/>
      <c r="S242" s="348"/>
      <c r="T242" s="348"/>
      <c r="U242" s="348"/>
      <c r="V242" s="348"/>
      <c r="W242" s="348"/>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c r="AS242" s="348"/>
      <c r="AT242" s="348"/>
      <c r="AU242" s="349"/>
      <c r="AV242" s="348"/>
      <c r="AW242" s="348"/>
      <c r="AX242" s="348"/>
      <c r="AY242" s="348"/>
      <c r="AZ242" s="348"/>
      <c r="BA242" s="348"/>
      <c r="BB242" s="348"/>
      <c r="BC242" s="348"/>
    </row>
    <row r="243" spans="1:55">
      <c r="A243" s="348"/>
      <c r="B243" s="348"/>
      <c r="C243" s="348"/>
      <c r="D243" s="348"/>
      <c r="E243" s="348"/>
      <c r="F243" s="348"/>
      <c r="G243" s="348"/>
      <c r="H243" s="348"/>
      <c r="I243" s="348"/>
      <c r="J243" s="348"/>
      <c r="K243" s="348"/>
      <c r="L243" s="348"/>
      <c r="M243" s="348"/>
      <c r="N243" s="348"/>
      <c r="O243" s="348"/>
      <c r="P243" s="348"/>
      <c r="Q243" s="348"/>
      <c r="R243" s="348"/>
      <c r="S243" s="348"/>
      <c r="T243" s="348"/>
      <c r="U243" s="348"/>
      <c r="V243" s="348"/>
      <c r="W243" s="348"/>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c r="AS243" s="348"/>
      <c r="AT243" s="348"/>
      <c r="AU243" s="349"/>
      <c r="AV243" s="348"/>
      <c r="AW243" s="348"/>
      <c r="AX243" s="348"/>
      <c r="AY243" s="348"/>
      <c r="AZ243" s="348"/>
      <c r="BA243" s="348"/>
      <c r="BB243" s="348"/>
      <c r="BC243" s="348"/>
    </row>
    <row r="244" spans="1:55">
      <c r="A244" s="348"/>
      <c r="B244" s="348"/>
      <c r="C244" s="348"/>
      <c r="D244" s="348"/>
      <c r="E244" s="348"/>
      <c r="F244" s="348"/>
      <c r="G244" s="348"/>
      <c r="H244" s="348"/>
      <c r="I244" s="348"/>
      <c r="J244" s="348"/>
      <c r="K244" s="348"/>
      <c r="L244" s="348"/>
      <c r="M244" s="348"/>
      <c r="N244" s="348"/>
      <c r="O244" s="348"/>
      <c r="P244" s="348"/>
      <c r="Q244" s="348"/>
      <c r="R244" s="348"/>
      <c r="S244" s="348"/>
      <c r="T244" s="348"/>
      <c r="U244" s="348"/>
      <c r="V244" s="348"/>
      <c r="W244" s="348"/>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c r="AS244" s="348"/>
      <c r="AT244" s="348"/>
      <c r="AU244" s="349"/>
      <c r="AV244" s="348"/>
      <c r="AW244" s="348"/>
      <c r="AX244" s="348"/>
      <c r="AY244" s="348"/>
      <c r="AZ244" s="348"/>
      <c r="BA244" s="348"/>
      <c r="BB244" s="348"/>
      <c r="BC244" s="348"/>
    </row>
    <row r="245" spans="1:55">
      <c r="A245" s="348"/>
      <c r="B245" s="348"/>
      <c r="C245" s="348"/>
      <c r="D245" s="348"/>
      <c r="E245" s="348"/>
      <c r="F245" s="348"/>
      <c r="G245" s="348"/>
      <c r="H245" s="348"/>
      <c r="I245" s="348"/>
      <c r="J245" s="348"/>
      <c r="K245" s="348"/>
      <c r="L245" s="348"/>
      <c r="M245" s="348"/>
      <c r="N245" s="348"/>
      <c r="O245" s="348"/>
      <c r="P245" s="348"/>
      <c r="Q245" s="348"/>
      <c r="R245" s="348"/>
      <c r="S245" s="348"/>
      <c r="T245" s="348"/>
      <c r="U245" s="348"/>
      <c r="V245" s="348"/>
      <c r="W245" s="348"/>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c r="AS245" s="348"/>
      <c r="AT245" s="348"/>
      <c r="AU245" s="349"/>
      <c r="AV245" s="348"/>
      <c r="AW245" s="348"/>
      <c r="AX245" s="348"/>
      <c r="AY245" s="348"/>
      <c r="AZ245" s="348"/>
      <c r="BA245" s="348"/>
      <c r="BB245" s="348"/>
      <c r="BC245" s="348"/>
    </row>
    <row r="246" spans="1:55">
      <c r="A246" s="348"/>
      <c r="B246" s="348"/>
      <c r="C246" s="348"/>
      <c r="D246" s="348"/>
      <c r="E246" s="348"/>
      <c r="F246" s="348"/>
      <c r="G246" s="348"/>
      <c r="H246" s="348"/>
      <c r="I246" s="348"/>
      <c r="J246" s="348"/>
      <c r="K246" s="348"/>
      <c r="L246" s="348"/>
      <c r="M246" s="348"/>
      <c r="N246" s="348"/>
      <c r="O246" s="348"/>
      <c r="P246" s="348"/>
      <c r="Q246" s="348"/>
      <c r="R246" s="348"/>
      <c r="S246" s="348"/>
      <c r="T246" s="348"/>
      <c r="U246" s="348"/>
      <c r="V246" s="348"/>
      <c r="W246" s="348"/>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c r="AS246" s="348"/>
      <c r="AT246" s="348"/>
      <c r="AU246" s="349"/>
      <c r="AV246" s="348"/>
      <c r="AW246" s="348"/>
      <c r="AX246" s="348"/>
      <c r="AY246" s="348"/>
      <c r="AZ246" s="348"/>
      <c r="BA246" s="348"/>
      <c r="BB246" s="348"/>
      <c r="BC246" s="348"/>
    </row>
    <row r="247" spans="1:55">
      <c r="A247" s="348"/>
      <c r="B247" s="348"/>
      <c r="C247" s="348"/>
      <c r="D247" s="348"/>
      <c r="E247" s="348"/>
      <c r="F247" s="348"/>
      <c r="G247" s="348"/>
      <c r="H247" s="348"/>
      <c r="I247" s="348"/>
      <c r="J247" s="348"/>
      <c r="K247" s="348"/>
      <c r="L247" s="348"/>
      <c r="M247" s="348"/>
      <c r="N247" s="348"/>
      <c r="O247" s="348"/>
      <c r="P247" s="348"/>
      <c r="Q247" s="348"/>
      <c r="R247" s="348"/>
      <c r="S247" s="348"/>
      <c r="T247" s="348"/>
      <c r="U247" s="348"/>
      <c r="V247" s="348"/>
      <c r="W247" s="348"/>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c r="AS247" s="348"/>
      <c r="AT247" s="348"/>
      <c r="AU247" s="349"/>
      <c r="AV247" s="348"/>
      <c r="AW247" s="348"/>
      <c r="AX247" s="348"/>
      <c r="AY247" s="348"/>
      <c r="AZ247" s="348"/>
      <c r="BA247" s="348"/>
      <c r="BB247" s="348"/>
      <c r="BC247" s="348"/>
    </row>
    <row r="248" spans="1:55">
      <c r="A248" s="348"/>
      <c r="B248" s="348"/>
      <c r="C248" s="348"/>
      <c r="D248" s="348"/>
      <c r="E248" s="348"/>
      <c r="F248" s="348"/>
      <c r="G248" s="348"/>
      <c r="H248" s="348"/>
      <c r="I248" s="348"/>
      <c r="J248" s="348"/>
      <c r="K248" s="348"/>
      <c r="L248" s="348"/>
      <c r="M248" s="348"/>
      <c r="N248" s="348"/>
      <c r="O248" s="348"/>
      <c r="P248" s="348"/>
      <c r="Q248" s="348"/>
      <c r="R248" s="348"/>
      <c r="S248" s="348"/>
      <c r="T248" s="348"/>
      <c r="U248" s="348"/>
      <c r="V248" s="348"/>
      <c r="W248" s="348"/>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c r="AS248" s="348"/>
      <c r="AT248" s="348"/>
      <c r="AU248" s="349"/>
      <c r="AV248" s="348"/>
      <c r="AW248" s="348"/>
      <c r="AX248" s="348"/>
      <c r="AY248" s="348"/>
      <c r="AZ248" s="348"/>
      <c r="BA248" s="348"/>
      <c r="BB248" s="348"/>
      <c r="BC248" s="348"/>
    </row>
    <row r="249" spans="1:55">
      <c r="A249" s="348"/>
      <c r="B249" s="348"/>
      <c r="C249" s="348"/>
      <c r="D249" s="348"/>
      <c r="E249" s="348"/>
      <c r="F249" s="348"/>
      <c r="G249" s="348"/>
      <c r="H249" s="348"/>
      <c r="I249" s="348"/>
      <c r="J249" s="348"/>
      <c r="K249" s="348"/>
      <c r="L249" s="348"/>
      <c r="M249" s="348"/>
      <c r="N249" s="348"/>
      <c r="O249" s="348"/>
      <c r="P249" s="348"/>
      <c r="Q249" s="348"/>
      <c r="R249" s="348"/>
      <c r="S249" s="348"/>
      <c r="T249" s="348"/>
      <c r="U249" s="348"/>
      <c r="V249" s="348"/>
      <c r="W249" s="348"/>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c r="AS249" s="348"/>
      <c r="AT249" s="348"/>
      <c r="AU249" s="349"/>
      <c r="AV249" s="348"/>
      <c r="AW249" s="348"/>
      <c r="AX249" s="348"/>
      <c r="AY249" s="348"/>
      <c r="AZ249" s="348"/>
      <c r="BA249" s="348"/>
      <c r="BB249" s="348"/>
      <c r="BC249" s="348"/>
    </row>
    <row r="250" spans="1:55">
      <c r="A250" s="348"/>
      <c r="B250" s="348"/>
      <c r="C250" s="348"/>
      <c r="D250" s="348"/>
      <c r="E250" s="348"/>
      <c r="F250" s="348"/>
      <c r="G250" s="348"/>
      <c r="H250" s="348"/>
      <c r="I250" s="348"/>
      <c r="J250" s="348"/>
      <c r="K250" s="348"/>
      <c r="L250" s="348"/>
      <c r="M250" s="348"/>
      <c r="N250" s="348"/>
      <c r="O250" s="348"/>
      <c r="P250" s="348"/>
      <c r="Q250" s="348"/>
      <c r="R250" s="348"/>
      <c r="S250" s="348"/>
      <c r="T250" s="348"/>
      <c r="U250" s="348"/>
      <c r="V250" s="348"/>
      <c r="W250" s="348"/>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c r="AS250" s="348"/>
      <c r="AT250" s="348"/>
      <c r="AU250" s="349"/>
      <c r="AV250" s="348"/>
      <c r="AW250" s="348"/>
      <c r="AX250" s="348"/>
      <c r="AY250" s="348"/>
      <c r="AZ250" s="348"/>
      <c r="BA250" s="348"/>
      <c r="BB250" s="348"/>
      <c r="BC250" s="348"/>
    </row>
    <row r="251" spans="1:55">
      <c r="A251" s="348"/>
      <c r="B251" s="348"/>
      <c r="C251" s="348"/>
      <c r="D251" s="348"/>
      <c r="E251" s="348"/>
      <c r="F251" s="348"/>
      <c r="G251" s="348"/>
      <c r="H251" s="348"/>
      <c r="I251" s="348"/>
      <c r="J251" s="348"/>
      <c r="K251" s="348"/>
      <c r="L251" s="348"/>
      <c r="M251" s="348"/>
      <c r="N251" s="348"/>
      <c r="O251" s="348"/>
      <c r="P251" s="348"/>
      <c r="Q251" s="348"/>
      <c r="R251" s="348"/>
      <c r="S251" s="348"/>
      <c r="T251" s="348"/>
      <c r="U251" s="348"/>
      <c r="V251" s="348"/>
      <c r="W251" s="348"/>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c r="AS251" s="348"/>
      <c r="AT251" s="348"/>
      <c r="AU251" s="349"/>
      <c r="AV251" s="348"/>
      <c r="AW251" s="348"/>
      <c r="AX251" s="348"/>
      <c r="AY251" s="348"/>
      <c r="AZ251" s="348"/>
      <c r="BA251" s="348"/>
      <c r="BB251" s="348"/>
      <c r="BC251" s="348"/>
    </row>
    <row r="252" spans="1:55">
      <c r="A252" s="348"/>
      <c r="B252" s="348"/>
      <c r="C252" s="348"/>
      <c r="D252" s="348"/>
      <c r="E252" s="348"/>
      <c r="F252" s="348"/>
      <c r="G252" s="348"/>
      <c r="H252" s="348"/>
      <c r="I252" s="348"/>
      <c r="J252" s="348"/>
      <c r="K252" s="348"/>
      <c r="L252" s="348"/>
      <c r="M252" s="348"/>
      <c r="N252" s="348"/>
      <c r="O252" s="348"/>
      <c r="P252" s="348"/>
      <c r="Q252" s="348"/>
      <c r="R252" s="348"/>
      <c r="S252" s="348"/>
      <c r="T252" s="348"/>
      <c r="U252" s="348"/>
      <c r="V252" s="348"/>
      <c r="W252" s="348"/>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c r="AS252" s="348"/>
      <c r="AT252" s="348"/>
      <c r="AU252" s="349"/>
      <c r="AV252" s="348"/>
      <c r="AW252" s="348"/>
      <c r="AX252" s="348"/>
      <c r="AY252" s="348"/>
      <c r="AZ252" s="348"/>
      <c r="BA252" s="348"/>
      <c r="BB252" s="348"/>
      <c r="BC252" s="348"/>
    </row>
    <row r="253" spans="1:55">
      <c r="A253" s="348"/>
      <c r="B253" s="348"/>
      <c r="C253" s="348"/>
      <c r="D253" s="348"/>
      <c r="E253" s="348"/>
      <c r="F253" s="348"/>
      <c r="G253" s="348"/>
      <c r="H253" s="348"/>
      <c r="I253" s="348"/>
      <c r="J253" s="348"/>
      <c r="K253" s="348"/>
      <c r="L253" s="348"/>
      <c r="M253" s="348"/>
      <c r="N253" s="348"/>
      <c r="O253" s="348"/>
      <c r="P253" s="348"/>
      <c r="Q253" s="348"/>
      <c r="R253" s="348"/>
      <c r="S253" s="348"/>
      <c r="T253" s="348"/>
      <c r="U253" s="348"/>
      <c r="V253" s="348"/>
      <c r="W253" s="348"/>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c r="AS253" s="348"/>
      <c r="AT253" s="348"/>
      <c r="AU253" s="349"/>
      <c r="AV253" s="348"/>
      <c r="AW253" s="348"/>
      <c r="AX253" s="348"/>
      <c r="AY253" s="348"/>
      <c r="AZ253" s="348"/>
      <c r="BA253" s="348"/>
      <c r="BB253" s="348"/>
      <c r="BC253" s="348"/>
    </row>
    <row r="254" spans="1:55">
      <c r="A254" s="348"/>
      <c r="B254" s="348"/>
      <c r="C254" s="348"/>
      <c r="D254" s="348"/>
      <c r="E254" s="348"/>
      <c r="F254" s="348"/>
      <c r="G254" s="348"/>
      <c r="H254" s="348"/>
      <c r="I254" s="348"/>
      <c r="J254" s="348"/>
      <c r="K254" s="348"/>
      <c r="L254" s="348"/>
      <c r="M254" s="348"/>
      <c r="N254" s="348"/>
      <c r="O254" s="348"/>
      <c r="P254" s="348"/>
      <c r="Q254" s="348"/>
      <c r="R254" s="348"/>
      <c r="S254" s="348"/>
      <c r="T254" s="348"/>
      <c r="U254" s="348"/>
      <c r="V254" s="348"/>
      <c r="W254" s="348"/>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c r="AS254" s="348"/>
      <c r="AT254" s="348"/>
      <c r="AU254" s="349"/>
      <c r="AV254" s="348"/>
      <c r="AW254" s="348"/>
      <c r="AX254" s="348"/>
      <c r="AY254" s="348"/>
      <c r="AZ254" s="348"/>
      <c r="BA254" s="348"/>
      <c r="BB254" s="348"/>
      <c r="BC254" s="348"/>
    </row>
    <row r="255" spans="1:55">
      <c r="A255" s="348"/>
      <c r="B255" s="348"/>
      <c r="C255" s="348"/>
      <c r="D255" s="348"/>
      <c r="E255" s="348"/>
      <c r="F255" s="348"/>
      <c r="G255" s="348"/>
      <c r="H255" s="348"/>
      <c r="I255" s="348"/>
      <c r="J255" s="348"/>
      <c r="K255" s="348"/>
      <c r="L255" s="348"/>
      <c r="M255" s="348"/>
      <c r="N255" s="348"/>
      <c r="O255" s="348"/>
      <c r="P255" s="348"/>
      <c r="Q255" s="348"/>
      <c r="R255" s="348"/>
      <c r="S255" s="348"/>
      <c r="T255" s="348"/>
      <c r="U255" s="348"/>
      <c r="V255" s="348"/>
      <c r="W255" s="348"/>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c r="AS255" s="348"/>
      <c r="AT255" s="348"/>
      <c r="AU255" s="349"/>
      <c r="AV255" s="348"/>
      <c r="AW255" s="348"/>
      <c r="AX255" s="348"/>
      <c r="AY255" s="348"/>
      <c r="AZ255" s="348"/>
      <c r="BA255" s="348"/>
      <c r="BB255" s="348"/>
      <c r="BC255" s="348"/>
    </row>
    <row r="256" spans="1:55">
      <c r="A256" s="348"/>
      <c r="B256" s="348"/>
      <c r="C256" s="348"/>
      <c r="D256" s="348"/>
      <c r="E256" s="348"/>
      <c r="F256" s="348"/>
      <c r="G256" s="348"/>
      <c r="H256" s="348"/>
      <c r="I256" s="348"/>
      <c r="J256" s="348"/>
      <c r="K256" s="348"/>
      <c r="L256" s="348"/>
      <c r="M256" s="348"/>
      <c r="N256" s="348"/>
      <c r="O256" s="348"/>
      <c r="P256" s="348"/>
      <c r="Q256" s="348"/>
      <c r="R256" s="348"/>
      <c r="S256" s="348"/>
      <c r="T256" s="348"/>
      <c r="U256" s="348"/>
      <c r="V256" s="348"/>
      <c r="W256" s="348"/>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c r="AS256" s="348"/>
      <c r="AT256" s="348"/>
      <c r="AU256" s="349"/>
      <c r="AV256" s="348"/>
      <c r="AW256" s="348"/>
      <c r="AX256" s="348"/>
      <c r="AY256" s="348"/>
      <c r="AZ256" s="348"/>
      <c r="BA256" s="348"/>
      <c r="BB256" s="348"/>
      <c r="BC256" s="348"/>
    </row>
    <row r="257" spans="1:55">
      <c r="A257" s="348"/>
      <c r="B257" s="348"/>
      <c r="C257" s="348"/>
      <c r="D257" s="348"/>
      <c r="E257" s="348"/>
      <c r="F257" s="348"/>
      <c r="G257" s="348"/>
      <c r="H257" s="348"/>
      <c r="I257" s="348"/>
      <c r="J257" s="348"/>
      <c r="K257" s="348"/>
      <c r="L257" s="348"/>
      <c r="M257" s="348"/>
      <c r="N257" s="348"/>
      <c r="O257" s="348"/>
      <c r="P257" s="348"/>
      <c r="Q257" s="348"/>
      <c r="R257" s="348"/>
      <c r="S257" s="348"/>
      <c r="T257" s="348"/>
      <c r="U257" s="348"/>
      <c r="V257" s="348"/>
      <c r="W257" s="348"/>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c r="AS257" s="348"/>
      <c r="AT257" s="348"/>
      <c r="AU257" s="349"/>
      <c r="AV257" s="348"/>
      <c r="AW257" s="348"/>
      <c r="AX257" s="348"/>
      <c r="AY257" s="348"/>
      <c r="AZ257" s="348"/>
      <c r="BA257" s="348"/>
      <c r="BB257" s="348"/>
      <c r="BC257" s="348"/>
    </row>
    <row r="258" spans="1:55">
      <c r="A258" s="348"/>
      <c r="B258" s="348"/>
      <c r="C258" s="348"/>
      <c r="D258" s="348"/>
      <c r="E258" s="348"/>
      <c r="F258" s="348"/>
      <c r="G258" s="348"/>
      <c r="H258" s="348"/>
      <c r="I258" s="348"/>
      <c r="J258" s="348"/>
      <c r="K258" s="348"/>
      <c r="L258" s="348"/>
      <c r="M258" s="348"/>
      <c r="N258" s="348"/>
      <c r="O258" s="348"/>
      <c r="P258" s="348"/>
      <c r="Q258" s="348"/>
      <c r="R258" s="348"/>
      <c r="S258" s="348"/>
      <c r="T258" s="348"/>
      <c r="U258" s="348"/>
      <c r="V258" s="348"/>
      <c r="W258" s="348"/>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c r="AS258" s="348"/>
      <c r="AT258" s="348"/>
      <c r="AU258" s="349"/>
      <c r="AV258" s="348"/>
      <c r="AW258" s="348"/>
      <c r="AX258" s="348"/>
      <c r="AY258" s="348"/>
      <c r="AZ258" s="348"/>
      <c r="BA258" s="348"/>
      <c r="BB258" s="348"/>
      <c r="BC258" s="348"/>
    </row>
    <row r="259" spans="1:55">
      <c r="A259" s="348"/>
      <c r="B259" s="348"/>
      <c r="C259" s="348"/>
      <c r="D259" s="348"/>
      <c r="E259" s="348"/>
      <c r="F259" s="348"/>
      <c r="G259" s="348"/>
      <c r="H259" s="348"/>
      <c r="I259" s="348"/>
      <c r="J259" s="348"/>
      <c r="K259" s="348"/>
      <c r="L259" s="348"/>
      <c r="M259" s="348"/>
      <c r="N259" s="348"/>
      <c r="O259" s="348"/>
      <c r="P259" s="348"/>
      <c r="Q259" s="348"/>
      <c r="R259" s="348"/>
      <c r="S259" s="348"/>
      <c r="T259" s="348"/>
      <c r="U259" s="348"/>
      <c r="V259" s="348"/>
      <c r="W259" s="348"/>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c r="AS259" s="348"/>
      <c r="AT259" s="348"/>
      <c r="AU259" s="349"/>
      <c r="AV259" s="348"/>
      <c r="AW259" s="348"/>
      <c r="AX259" s="348"/>
      <c r="AY259" s="348"/>
      <c r="AZ259" s="348"/>
      <c r="BA259" s="348"/>
      <c r="BB259" s="348"/>
      <c r="BC259" s="348"/>
    </row>
    <row r="260" spans="1:55">
      <c r="A260" s="348"/>
      <c r="B260" s="348"/>
      <c r="C260" s="348"/>
      <c r="D260" s="348"/>
      <c r="E260" s="348"/>
      <c r="F260" s="348"/>
      <c r="G260" s="348"/>
      <c r="H260" s="348"/>
      <c r="I260" s="348"/>
      <c r="J260" s="348"/>
      <c r="K260" s="348"/>
      <c r="L260" s="348"/>
      <c r="M260" s="348"/>
      <c r="N260" s="348"/>
      <c r="O260" s="348"/>
      <c r="P260" s="348"/>
      <c r="Q260" s="348"/>
      <c r="R260" s="348"/>
      <c r="S260" s="348"/>
      <c r="T260" s="348"/>
      <c r="U260" s="348"/>
      <c r="V260" s="348"/>
      <c r="W260" s="348"/>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c r="AS260" s="348"/>
      <c r="AT260" s="348"/>
      <c r="AU260" s="349"/>
      <c r="AV260" s="348"/>
      <c r="AW260" s="348"/>
      <c r="AX260" s="348"/>
      <c r="AY260" s="348"/>
      <c r="AZ260" s="348"/>
      <c r="BA260" s="348"/>
      <c r="BB260" s="348"/>
      <c r="BC260" s="348"/>
    </row>
    <row r="261" spans="1:55">
      <c r="A261" s="348"/>
      <c r="B261" s="348"/>
      <c r="C261" s="348"/>
      <c r="D261" s="348"/>
      <c r="E261" s="348"/>
      <c r="F261" s="348"/>
      <c r="G261" s="348"/>
      <c r="H261" s="348"/>
      <c r="I261" s="348"/>
      <c r="J261" s="348"/>
      <c r="K261" s="348"/>
      <c r="L261" s="348"/>
      <c r="M261" s="348"/>
      <c r="N261" s="348"/>
      <c r="O261" s="348"/>
      <c r="P261" s="348"/>
      <c r="Q261" s="348"/>
      <c r="R261" s="348"/>
      <c r="S261" s="348"/>
      <c r="T261" s="348"/>
      <c r="U261" s="348"/>
      <c r="V261" s="348"/>
      <c r="W261" s="348"/>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c r="AS261" s="348"/>
      <c r="AT261" s="348"/>
      <c r="AU261" s="349"/>
      <c r="AV261" s="348"/>
      <c r="AW261" s="348"/>
      <c r="AX261" s="348"/>
      <c r="AY261" s="348"/>
      <c r="AZ261" s="348"/>
      <c r="BA261" s="348"/>
      <c r="BB261" s="348"/>
      <c r="BC261" s="348"/>
    </row>
    <row r="262" spans="1:55">
      <c r="A262" s="348"/>
      <c r="B262" s="348"/>
      <c r="C262" s="348"/>
      <c r="D262" s="348"/>
      <c r="E262" s="348"/>
      <c r="F262" s="348"/>
      <c r="G262" s="348"/>
      <c r="H262" s="348"/>
      <c r="I262" s="348"/>
      <c r="J262" s="348"/>
      <c r="K262" s="348"/>
      <c r="L262" s="348"/>
      <c r="M262" s="348"/>
      <c r="N262" s="348"/>
      <c r="O262" s="348"/>
      <c r="P262" s="348"/>
      <c r="Q262" s="348"/>
      <c r="R262" s="348"/>
      <c r="S262" s="348"/>
      <c r="T262" s="348"/>
      <c r="U262" s="348"/>
      <c r="V262" s="348"/>
      <c r="W262" s="348"/>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c r="AS262" s="348"/>
      <c r="AT262" s="348"/>
      <c r="AU262" s="349"/>
      <c r="AV262" s="348"/>
      <c r="AW262" s="348"/>
      <c r="AX262" s="348"/>
      <c r="AY262" s="348"/>
      <c r="AZ262" s="348"/>
      <c r="BA262" s="348"/>
      <c r="BB262" s="348"/>
      <c r="BC262" s="348"/>
    </row>
    <row r="263" spans="1:55">
      <c r="A263" s="348"/>
      <c r="B263" s="348"/>
      <c r="C263" s="348"/>
      <c r="D263" s="348"/>
      <c r="E263" s="348"/>
      <c r="F263" s="348"/>
      <c r="G263" s="348"/>
      <c r="H263" s="348"/>
      <c r="I263" s="348"/>
      <c r="J263" s="348"/>
      <c r="K263" s="348"/>
      <c r="L263" s="348"/>
      <c r="M263" s="348"/>
      <c r="N263" s="348"/>
      <c r="O263" s="348"/>
      <c r="P263" s="348"/>
      <c r="Q263" s="348"/>
      <c r="R263" s="348"/>
      <c r="S263" s="348"/>
      <c r="T263" s="348"/>
      <c r="U263" s="348"/>
      <c r="V263" s="348"/>
      <c r="W263" s="348"/>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c r="AS263" s="348"/>
      <c r="AT263" s="348"/>
      <c r="AU263" s="349"/>
      <c r="AV263" s="348"/>
      <c r="AW263" s="348"/>
      <c r="AX263" s="348"/>
      <c r="AY263" s="348"/>
      <c r="AZ263" s="348"/>
      <c r="BA263" s="348"/>
      <c r="BB263" s="348"/>
      <c r="BC263" s="348"/>
    </row>
    <row r="264" spans="1:55">
      <c r="A264" s="348"/>
      <c r="B264" s="348"/>
      <c r="C264" s="348"/>
      <c r="D264" s="348"/>
      <c r="E264" s="348"/>
      <c r="F264" s="348"/>
      <c r="G264" s="348"/>
      <c r="H264" s="348"/>
      <c r="I264" s="348"/>
      <c r="J264" s="348"/>
      <c r="K264" s="348"/>
      <c r="L264" s="348"/>
      <c r="M264" s="348"/>
      <c r="N264" s="348"/>
      <c r="O264" s="348"/>
      <c r="P264" s="348"/>
      <c r="Q264" s="348"/>
      <c r="R264" s="348"/>
      <c r="S264" s="348"/>
      <c r="T264" s="348"/>
      <c r="U264" s="348"/>
      <c r="V264" s="348"/>
      <c r="W264" s="348"/>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c r="AS264" s="348"/>
      <c r="AT264" s="348"/>
      <c r="AU264" s="349"/>
      <c r="AV264" s="348"/>
      <c r="AW264" s="348"/>
      <c r="AX264" s="348"/>
      <c r="AY264" s="348"/>
      <c r="AZ264" s="348"/>
      <c r="BA264" s="348"/>
      <c r="BB264" s="348"/>
      <c r="BC264" s="348"/>
    </row>
    <row r="265" spans="1:55">
      <c r="A265" s="348"/>
      <c r="B265" s="348"/>
      <c r="C265" s="348"/>
      <c r="D265" s="348"/>
      <c r="E265" s="348"/>
      <c r="F265" s="348"/>
      <c r="G265" s="348"/>
      <c r="H265" s="348"/>
      <c r="I265" s="348"/>
      <c r="J265" s="348"/>
      <c r="K265" s="348"/>
      <c r="L265" s="348"/>
      <c r="M265" s="348"/>
      <c r="N265" s="348"/>
      <c r="O265" s="348"/>
      <c r="P265" s="348"/>
      <c r="Q265" s="348"/>
      <c r="R265" s="348"/>
      <c r="S265" s="348"/>
      <c r="T265" s="348"/>
      <c r="U265" s="348"/>
      <c r="V265" s="348"/>
      <c r="W265" s="348"/>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c r="AS265" s="348"/>
      <c r="AT265" s="348"/>
      <c r="AU265" s="349"/>
      <c r="AV265" s="348"/>
      <c r="AW265" s="348"/>
      <c r="AX265" s="348"/>
      <c r="AY265" s="348"/>
      <c r="AZ265" s="348"/>
      <c r="BA265" s="348"/>
      <c r="BB265" s="348"/>
      <c r="BC265" s="348"/>
    </row>
    <row r="266" spans="1:55">
      <c r="A266" s="348"/>
      <c r="B266" s="348"/>
      <c r="C266" s="348"/>
      <c r="D266" s="348"/>
      <c r="E266" s="348"/>
      <c r="F266" s="348"/>
      <c r="G266" s="348"/>
      <c r="H266" s="348"/>
      <c r="I266" s="348"/>
      <c r="J266" s="348"/>
      <c r="K266" s="348"/>
      <c r="L266" s="348"/>
      <c r="M266" s="348"/>
      <c r="N266" s="348"/>
      <c r="O266" s="348"/>
      <c r="P266" s="348"/>
      <c r="Q266" s="348"/>
      <c r="R266" s="348"/>
      <c r="S266" s="348"/>
      <c r="T266" s="348"/>
      <c r="U266" s="348"/>
      <c r="V266" s="348"/>
      <c r="W266" s="348"/>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c r="AS266" s="348"/>
      <c r="AT266" s="348"/>
      <c r="AU266" s="349"/>
      <c r="AV266" s="348"/>
      <c r="AW266" s="348"/>
      <c r="AX266" s="348"/>
      <c r="AY266" s="348"/>
      <c r="AZ266" s="348"/>
      <c r="BA266" s="348"/>
      <c r="BB266" s="348"/>
      <c r="BC266" s="348"/>
    </row>
    <row r="267" spans="1:55">
      <c r="A267" s="348"/>
      <c r="B267" s="348"/>
      <c r="C267" s="348"/>
      <c r="D267" s="348"/>
      <c r="E267" s="348"/>
      <c r="F267" s="348"/>
      <c r="G267" s="348"/>
      <c r="H267" s="348"/>
      <c r="I267" s="348"/>
      <c r="J267" s="348"/>
      <c r="K267" s="348"/>
      <c r="L267" s="348"/>
      <c r="M267" s="348"/>
      <c r="N267" s="348"/>
      <c r="O267" s="348"/>
      <c r="P267" s="348"/>
      <c r="Q267" s="348"/>
      <c r="R267" s="348"/>
      <c r="S267" s="348"/>
      <c r="T267" s="348"/>
      <c r="U267" s="348"/>
      <c r="V267" s="348"/>
      <c r="W267" s="348"/>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c r="AS267" s="348"/>
      <c r="AT267" s="348"/>
      <c r="AU267" s="349"/>
      <c r="AV267" s="348"/>
      <c r="AW267" s="348"/>
      <c r="AX267" s="348"/>
      <c r="AY267" s="348"/>
      <c r="AZ267" s="348"/>
      <c r="BA267" s="348"/>
      <c r="BB267" s="348"/>
      <c r="BC267" s="348"/>
    </row>
    <row r="268" spans="1:55">
      <c r="A268" s="348"/>
      <c r="B268" s="348"/>
      <c r="C268" s="348"/>
      <c r="D268" s="348"/>
      <c r="E268" s="348"/>
      <c r="F268" s="348"/>
      <c r="G268" s="348"/>
      <c r="H268" s="348"/>
      <c r="I268" s="348"/>
      <c r="J268" s="348"/>
      <c r="K268" s="348"/>
      <c r="L268" s="348"/>
      <c r="M268" s="348"/>
      <c r="N268" s="348"/>
      <c r="O268" s="348"/>
      <c r="P268" s="348"/>
      <c r="Q268" s="348"/>
      <c r="R268" s="348"/>
      <c r="S268" s="348"/>
      <c r="T268" s="348"/>
      <c r="U268" s="348"/>
      <c r="V268" s="348"/>
      <c r="W268" s="348"/>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c r="AS268" s="348"/>
      <c r="AT268" s="348"/>
      <c r="AU268" s="349"/>
      <c r="AV268" s="348"/>
      <c r="AW268" s="348"/>
      <c r="AX268" s="348"/>
      <c r="AY268" s="348"/>
      <c r="AZ268" s="348"/>
      <c r="BA268" s="348"/>
      <c r="BB268" s="348"/>
      <c r="BC268" s="348"/>
    </row>
    <row r="269" spans="1:55">
      <c r="A269" s="348"/>
      <c r="B269" s="348"/>
      <c r="C269" s="348"/>
      <c r="D269" s="348"/>
      <c r="E269" s="348"/>
      <c r="F269" s="348"/>
      <c r="G269" s="348"/>
      <c r="H269" s="348"/>
      <c r="I269" s="348"/>
      <c r="J269" s="348"/>
      <c r="K269" s="348"/>
      <c r="L269" s="348"/>
      <c r="M269" s="348"/>
      <c r="N269" s="348"/>
      <c r="O269" s="348"/>
      <c r="P269" s="348"/>
      <c r="Q269" s="348"/>
      <c r="R269" s="348"/>
      <c r="S269" s="348"/>
      <c r="T269" s="348"/>
      <c r="U269" s="348"/>
      <c r="V269" s="348"/>
      <c r="W269" s="348"/>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c r="AS269" s="348"/>
      <c r="AT269" s="348"/>
      <c r="AU269" s="349"/>
      <c r="AV269" s="348"/>
      <c r="AW269" s="348"/>
      <c r="AX269" s="348"/>
      <c r="AY269" s="348"/>
      <c r="AZ269" s="348"/>
      <c r="BA269" s="348"/>
      <c r="BB269" s="348"/>
      <c r="BC269" s="348"/>
    </row>
    <row r="270" spans="1:55">
      <c r="A270" s="348"/>
      <c r="B270" s="348"/>
      <c r="C270" s="348"/>
      <c r="D270" s="348"/>
      <c r="E270" s="348"/>
      <c r="F270" s="348"/>
      <c r="G270" s="348"/>
      <c r="H270" s="348"/>
      <c r="I270" s="348"/>
      <c r="J270" s="348"/>
      <c r="K270" s="348"/>
      <c r="L270" s="348"/>
      <c r="M270" s="348"/>
      <c r="N270" s="348"/>
      <c r="O270" s="348"/>
      <c r="P270" s="348"/>
      <c r="Q270" s="348"/>
      <c r="R270" s="348"/>
      <c r="S270" s="348"/>
      <c r="T270" s="348"/>
      <c r="U270" s="348"/>
      <c r="V270" s="348"/>
      <c r="W270" s="348"/>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c r="AS270" s="348"/>
      <c r="AT270" s="348"/>
      <c r="AU270" s="349"/>
      <c r="AV270" s="348"/>
      <c r="AW270" s="348"/>
      <c r="AX270" s="348"/>
      <c r="AY270" s="348"/>
      <c r="AZ270" s="348"/>
      <c r="BA270" s="348"/>
      <c r="BB270" s="348"/>
      <c r="BC270" s="348"/>
    </row>
    <row r="271" spans="1:55">
      <c r="A271" s="348"/>
      <c r="B271" s="348"/>
      <c r="C271" s="348"/>
      <c r="D271" s="348"/>
      <c r="E271" s="348"/>
      <c r="F271" s="348"/>
      <c r="G271" s="348"/>
      <c r="H271" s="348"/>
      <c r="I271" s="348"/>
      <c r="J271" s="348"/>
      <c r="K271" s="348"/>
      <c r="L271" s="348"/>
      <c r="M271" s="348"/>
      <c r="N271" s="348"/>
      <c r="O271" s="348"/>
      <c r="P271" s="348"/>
      <c r="Q271" s="348"/>
      <c r="R271" s="348"/>
      <c r="S271" s="348"/>
      <c r="T271" s="348"/>
      <c r="U271" s="348"/>
      <c r="V271" s="348"/>
      <c r="W271" s="348"/>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c r="AS271" s="348"/>
      <c r="AT271" s="348"/>
      <c r="AU271" s="349"/>
      <c r="AV271" s="348"/>
      <c r="AW271" s="348"/>
      <c r="AX271" s="348"/>
      <c r="AY271" s="348"/>
      <c r="AZ271" s="348"/>
      <c r="BA271" s="348"/>
      <c r="BB271" s="348"/>
      <c r="BC271" s="348"/>
    </row>
    <row r="272" spans="1:55">
      <c r="A272" s="348"/>
      <c r="B272" s="348"/>
      <c r="C272" s="348"/>
      <c r="D272" s="348"/>
      <c r="E272" s="348"/>
      <c r="F272" s="348"/>
      <c r="G272" s="348"/>
      <c r="H272" s="348"/>
      <c r="I272" s="348"/>
      <c r="J272" s="348"/>
      <c r="K272" s="348"/>
      <c r="L272" s="348"/>
      <c r="M272" s="348"/>
      <c r="N272" s="348"/>
      <c r="O272" s="348"/>
      <c r="P272" s="348"/>
      <c r="Q272" s="348"/>
      <c r="R272" s="348"/>
      <c r="S272" s="348"/>
      <c r="T272" s="348"/>
      <c r="U272" s="348"/>
      <c r="V272" s="348"/>
      <c r="W272" s="348"/>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c r="AS272" s="348"/>
      <c r="AT272" s="348"/>
      <c r="AU272" s="349"/>
      <c r="AV272" s="348"/>
      <c r="AW272" s="348"/>
      <c r="AX272" s="348"/>
      <c r="AY272" s="348"/>
      <c r="AZ272" s="348"/>
      <c r="BA272" s="348"/>
      <c r="BB272" s="348"/>
      <c r="BC272" s="348"/>
    </row>
    <row r="273" spans="1:55">
      <c r="A273" s="348"/>
      <c r="B273" s="348"/>
      <c r="C273" s="348"/>
      <c r="D273" s="348"/>
      <c r="E273" s="348"/>
      <c r="F273" s="348"/>
      <c r="G273" s="348"/>
      <c r="H273" s="348"/>
      <c r="I273" s="348"/>
      <c r="J273" s="348"/>
      <c r="K273" s="348"/>
      <c r="L273" s="348"/>
      <c r="M273" s="348"/>
      <c r="N273" s="348"/>
      <c r="O273" s="348"/>
      <c r="P273" s="348"/>
      <c r="Q273" s="348"/>
      <c r="R273" s="348"/>
      <c r="S273" s="348"/>
      <c r="T273" s="348"/>
      <c r="U273" s="348"/>
      <c r="V273" s="348"/>
      <c r="W273" s="348"/>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c r="AS273" s="348"/>
      <c r="AT273" s="348"/>
      <c r="AU273" s="349"/>
      <c r="AV273" s="348"/>
      <c r="AW273" s="348"/>
      <c r="AX273" s="348"/>
      <c r="AY273" s="348"/>
      <c r="AZ273" s="348"/>
      <c r="BA273" s="348"/>
      <c r="BB273" s="348"/>
      <c r="BC273" s="348"/>
    </row>
    <row r="274" spans="1:55">
      <c r="A274" s="348"/>
      <c r="B274" s="348"/>
      <c r="C274" s="348"/>
      <c r="D274" s="348"/>
      <c r="E274" s="348"/>
      <c r="F274" s="348"/>
      <c r="G274" s="348"/>
      <c r="H274" s="348"/>
      <c r="I274" s="348"/>
      <c r="J274" s="348"/>
      <c r="K274" s="348"/>
      <c r="L274" s="348"/>
      <c r="M274" s="348"/>
      <c r="N274" s="348"/>
      <c r="O274" s="348"/>
      <c r="P274" s="348"/>
      <c r="Q274" s="348"/>
      <c r="R274" s="348"/>
      <c r="S274" s="348"/>
      <c r="T274" s="348"/>
      <c r="U274" s="348"/>
      <c r="V274" s="348"/>
      <c r="W274" s="348"/>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c r="AS274" s="348"/>
      <c r="AT274" s="348"/>
      <c r="AU274" s="349"/>
      <c r="AV274" s="348"/>
      <c r="AW274" s="348"/>
      <c r="AX274" s="348"/>
      <c r="AY274" s="348"/>
      <c r="AZ274" s="348"/>
      <c r="BA274" s="348"/>
      <c r="BB274" s="348"/>
      <c r="BC274" s="348"/>
    </row>
    <row r="275" spans="1:55">
      <c r="A275" s="348"/>
      <c r="B275" s="348"/>
      <c r="C275" s="348"/>
      <c r="D275" s="348"/>
      <c r="E275" s="348"/>
      <c r="F275" s="348"/>
      <c r="G275" s="348"/>
      <c r="H275" s="348"/>
      <c r="I275" s="348"/>
      <c r="J275" s="348"/>
      <c r="K275" s="348"/>
      <c r="L275" s="348"/>
      <c r="M275" s="348"/>
      <c r="N275" s="348"/>
      <c r="O275" s="348"/>
      <c r="P275" s="348"/>
      <c r="Q275" s="348"/>
      <c r="R275" s="348"/>
      <c r="S275" s="348"/>
      <c r="T275" s="348"/>
      <c r="U275" s="348"/>
      <c r="V275" s="348"/>
      <c r="W275" s="348"/>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c r="AS275" s="348"/>
      <c r="AT275" s="348"/>
      <c r="AU275" s="349"/>
      <c r="AV275" s="348"/>
      <c r="AW275" s="348"/>
      <c r="AX275" s="348"/>
      <c r="AY275" s="348"/>
      <c r="AZ275" s="348"/>
      <c r="BA275" s="348"/>
      <c r="BB275" s="348"/>
      <c r="BC275" s="348"/>
    </row>
    <row r="276" spans="1:55">
      <c r="A276" s="348"/>
      <c r="B276" s="348"/>
      <c r="C276" s="348"/>
      <c r="D276" s="348"/>
      <c r="E276" s="348"/>
      <c r="F276" s="348"/>
      <c r="G276" s="348"/>
      <c r="H276" s="348"/>
      <c r="I276" s="348"/>
      <c r="J276" s="348"/>
      <c r="K276" s="348"/>
      <c r="L276" s="348"/>
      <c r="M276" s="348"/>
      <c r="N276" s="348"/>
      <c r="O276" s="348"/>
      <c r="P276" s="348"/>
      <c r="Q276" s="348"/>
      <c r="R276" s="348"/>
      <c r="S276" s="348"/>
      <c r="T276" s="348"/>
      <c r="U276" s="348"/>
      <c r="V276" s="348"/>
      <c r="W276" s="348"/>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c r="AS276" s="348"/>
      <c r="AT276" s="348"/>
      <c r="AU276" s="349"/>
      <c r="AV276" s="348"/>
      <c r="AW276" s="348"/>
      <c r="AX276" s="348"/>
      <c r="AY276" s="348"/>
      <c r="AZ276" s="348"/>
      <c r="BA276" s="348"/>
      <c r="BB276" s="348"/>
      <c r="BC276" s="348"/>
    </row>
    <row r="277" spans="1:55">
      <c r="A277" s="348"/>
      <c r="B277" s="348"/>
      <c r="C277" s="348"/>
      <c r="D277" s="348"/>
      <c r="E277" s="348"/>
      <c r="F277" s="348"/>
      <c r="G277" s="348"/>
      <c r="H277" s="348"/>
      <c r="I277" s="348"/>
      <c r="J277" s="348"/>
      <c r="K277" s="348"/>
      <c r="L277" s="348"/>
      <c r="M277" s="348"/>
      <c r="N277" s="348"/>
      <c r="O277" s="348"/>
      <c r="P277" s="348"/>
      <c r="Q277" s="348"/>
      <c r="R277" s="348"/>
      <c r="S277" s="348"/>
      <c r="T277" s="348"/>
      <c r="U277" s="348"/>
      <c r="V277" s="348"/>
      <c r="W277" s="348"/>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c r="AS277" s="348"/>
      <c r="AT277" s="348"/>
      <c r="AU277" s="349"/>
      <c r="AV277" s="348"/>
      <c r="AW277" s="348"/>
      <c r="AX277" s="348"/>
      <c r="AY277" s="348"/>
      <c r="AZ277" s="348"/>
      <c r="BA277" s="348"/>
      <c r="BB277" s="348"/>
      <c r="BC277" s="348"/>
    </row>
    <row r="278" spans="1:55">
      <c r="A278" s="348"/>
      <c r="B278" s="348"/>
      <c r="C278" s="348"/>
      <c r="D278" s="348"/>
      <c r="E278" s="348"/>
      <c r="F278" s="348"/>
      <c r="G278" s="348"/>
      <c r="H278" s="348"/>
      <c r="I278" s="348"/>
      <c r="J278" s="348"/>
      <c r="K278" s="348"/>
      <c r="L278" s="348"/>
      <c r="M278" s="348"/>
      <c r="N278" s="348"/>
      <c r="O278" s="348"/>
      <c r="P278" s="348"/>
      <c r="Q278" s="348"/>
      <c r="R278" s="348"/>
      <c r="S278" s="348"/>
      <c r="T278" s="348"/>
      <c r="U278" s="348"/>
      <c r="V278" s="348"/>
      <c r="W278" s="348"/>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c r="AS278" s="348"/>
      <c r="AT278" s="348"/>
      <c r="AU278" s="349"/>
      <c r="AV278" s="348"/>
      <c r="AW278" s="348"/>
      <c r="AX278" s="348"/>
      <c r="AY278" s="348"/>
      <c r="AZ278" s="348"/>
      <c r="BA278" s="348"/>
      <c r="BB278" s="348"/>
      <c r="BC278" s="348"/>
    </row>
    <row r="279" spans="1:55">
      <c r="A279" s="348"/>
      <c r="B279" s="348"/>
      <c r="C279" s="348"/>
      <c r="D279" s="348"/>
      <c r="E279" s="348"/>
      <c r="F279" s="348"/>
      <c r="G279" s="348"/>
      <c r="H279" s="348"/>
      <c r="I279" s="348"/>
      <c r="J279" s="348"/>
      <c r="K279" s="348"/>
      <c r="L279" s="348"/>
      <c r="M279" s="348"/>
      <c r="N279" s="348"/>
      <c r="O279" s="348"/>
      <c r="P279" s="348"/>
      <c r="Q279" s="348"/>
      <c r="R279" s="348"/>
      <c r="S279" s="348"/>
      <c r="T279" s="348"/>
      <c r="U279" s="348"/>
      <c r="V279" s="348"/>
      <c r="W279" s="348"/>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c r="AS279" s="348"/>
      <c r="AT279" s="348"/>
      <c r="AU279" s="349"/>
      <c r="AV279" s="348"/>
      <c r="AW279" s="348"/>
      <c r="AX279" s="348"/>
      <c r="AY279" s="348"/>
      <c r="AZ279" s="348"/>
      <c r="BA279" s="348"/>
      <c r="BB279" s="348"/>
      <c r="BC279" s="348"/>
    </row>
    <row r="280" spans="1:55">
      <c r="A280" s="348"/>
      <c r="B280" s="348"/>
      <c r="C280" s="348"/>
      <c r="D280" s="348"/>
      <c r="E280" s="348"/>
      <c r="F280" s="348"/>
      <c r="G280" s="348"/>
      <c r="H280" s="348"/>
      <c r="I280" s="348"/>
      <c r="J280" s="348"/>
      <c r="K280" s="348"/>
      <c r="L280" s="348"/>
      <c r="M280" s="348"/>
      <c r="N280" s="348"/>
      <c r="O280" s="348"/>
      <c r="P280" s="348"/>
      <c r="Q280" s="348"/>
      <c r="R280" s="348"/>
      <c r="S280" s="348"/>
      <c r="T280" s="348"/>
      <c r="U280" s="348"/>
      <c r="V280" s="348"/>
      <c r="W280" s="348"/>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c r="AS280" s="348"/>
      <c r="AT280" s="348"/>
      <c r="AU280" s="349"/>
      <c r="AV280" s="348"/>
      <c r="AW280" s="348"/>
      <c r="AX280" s="348"/>
      <c r="AY280" s="348"/>
      <c r="AZ280" s="348"/>
      <c r="BA280" s="348"/>
      <c r="BB280" s="348"/>
      <c r="BC280" s="348"/>
    </row>
    <row r="281" spans="1:55">
      <c r="A281" s="348"/>
      <c r="B281" s="348"/>
      <c r="C281" s="348"/>
      <c r="D281" s="348"/>
      <c r="E281" s="348"/>
      <c r="F281" s="348"/>
      <c r="G281" s="348"/>
      <c r="H281" s="348"/>
      <c r="I281" s="348"/>
      <c r="J281" s="348"/>
      <c r="K281" s="348"/>
      <c r="L281" s="348"/>
      <c r="M281" s="348"/>
      <c r="N281" s="348"/>
      <c r="O281" s="348"/>
      <c r="P281" s="348"/>
      <c r="Q281" s="348"/>
      <c r="R281" s="348"/>
      <c r="S281" s="348"/>
      <c r="T281" s="348"/>
      <c r="U281" s="348"/>
      <c r="V281" s="348"/>
      <c r="W281" s="348"/>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c r="AS281" s="348"/>
      <c r="AT281" s="348"/>
      <c r="AU281" s="349"/>
      <c r="AV281" s="348"/>
      <c r="AW281" s="348"/>
      <c r="AX281" s="348"/>
      <c r="AY281" s="348"/>
      <c r="AZ281" s="348"/>
      <c r="BA281" s="348"/>
      <c r="BB281" s="348"/>
      <c r="BC281" s="348"/>
    </row>
    <row r="282" spans="1:55">
      <c r="A282" s="348"/>
      <c r="B282" s="348"/>
      <c r="C282" s="348"/>
      <c r="D282" s="348"/>
      <c r="E282" s="348"/>
      <c r="F282" s="348"/>
      <c r="G282" s="348"/>
      <c r="H282" s="348"/>
      <c r="I282" s="348"/>
      <c r="J282" s="348"/>
      <c r="K282" s="348"/>
      <c r="L282" s="348"/>
      <c r="M282" s="348"/>
      <c r="N282" s="348"/>
      <c r="O282" s="348"/>
      <c r="P282" s="348"/>
      <c r="Q282" s="348"/>
      <c r="R282" s="348"/>
      <c r="S282" s="348"/>
      <c r="T282" s="348"/>
      <c r="U282" s="348"/>
      <c r="V282" s="348"/>
      <c r="W282" s="348"/>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c r="AS282" s="348"/>
      <c r="AT282" s="348"/>
      <c r="AU282" s="349"/>
      <c r="AV282" s="348"/>
      <c r="AW282" s="348"/>
      <c r="AX282" s="348"/>
      <c r="AY282" s="348"/>
      <c r="AZ282" s="348"/>
      <c r="BA282" s="348"/>
      <c r="BB282" s="348"/>
      <c r="BC282" s="348"/>
    </row>
    <row r="283" spans="1:55">
      <c r="A283" s="348"/>
      <c r="B283" s="348"/>
      <c r="C283" s="348"/>
      <c r="D283" s="348"/>
      <c r="E283" s="348"/>
      <c r="F283" s="348"/>
      <c r="G283" s="348"/>
      <c r="H283" s="348"/>
      <c r="I283" s="348"/>
      <c r="J283" s="348"/>
      <c r="K283" s="348"/>
      <c r="L283" s="348"/>
      <c r="M283" s="348"/>
      <c r="N283" s="348"/>
      <c r="O283" s="348"/>
      <c r="P283" s="348"/>
      <c r="Q283" s="348"/>
      <c r="R283" s="348"/>
      <c r="S283" s="348"/>
      <c r="T283" s="348"/>
      <c r="U283" s="348"/>
      <c r="V283" s="348"/>
      <c r="W283" s="348"/>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c r="AS283" s="348"/>
      <c r="AT283" s="348"/>
      <c r="AU283" s="349"/>
      <c r="AV283" s="348"/>
      <c r="AW283" s="348"/>
      <c r="AX283" s="348"/>
      <c r="AY283" s="348"/>
      <c r="AZ283" s="348"/>
      <c r="BA283" s="348"/>
      <c r="BB283" s="348"/>
      <c r="BC283" s="348"/>
    </row>
    <row r="284" spans="1:55">
      <c r="A284" s="348"/>
      <c r="B284" s="348"/>
      <c r="C284" s="348"/>
      <c r="D284" s="348"/>
      <c r="E284" s="348"/>
      <c r="F284" s="348"/>
      <c r="G284" s="348"/>
      <c r="H284" s="348"/>
      <c r="I284" s="348"/>
      <c r="J284" s="348"/>
      <c r="K284" s="348"/>
      <c r="L284" s="348"/>
      <c r="M284" s="348"/>
      <c r="N284" s="348"/>
      <c r="O284" s="348"/>
      <c r="P284" s="348"/>
      <c r="Q284" s="348"/>
      <c r="R284" s="348"/>
      <c r="S284" s="348"/>
      <c r="T284" s="348"/>
      <c r="U284" s="348"/>
      <c r="V284" s="348"/>
      <c r="W284" s="348"/>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c r="AS284" s="348"/>
      <c r="AT284" s="348"/>
      <c r="AU284" s="349"/>
      <c r="AV284" s="348"/>
      <c r="AW284" s="348"/>
      <c r="AX284" s="348"/>
      <c r="AY284" s="348"/>
      <c r="AZ284" s="348"/>
      <c r="BA284" s="348"/>
      <c r="BB284" s="348"/>
      <c r="BC284" s="348"/>
    </row>
    <row r="285" spans="1:55">
      <c r="A285" s="348"/>
      <c r="B285" s="348"/>
      <c r="C285" s="348"/>
      <c r="D285" s="348"/>
      <c r="E285" s="348"/>
      <c r="F285" s="348"/>
      <c r="G285" s="348"/>
      <c r="H285" s="348"/>
      <c r="I285" s="348"/>
      <c r="J285" s="348"/>
      <c r="K285" s="348"/>
      <c r="L285" s="348"/>
      <c r="M285" s="348"/>
      <c r="N285" s="348"/>
      <c r="O285" s="348"/>
      <c r="P285" s="348"/>
      <c r="Q285" s="348"/>
      <c r="R285" s="348"/>
      <c r="S285" s="348"/>
      <c r="T285" s="348"/>
      <c r="U285" s="348"/>
      <c r="V285" s="348"/>
      <c r="W285" s="348"/>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c r="AS285" s="348"/>
      <c r="AT285" s="348"/>
      <c r="AU285" s="349"/>
      <c r="AV285" s="348"/>
      <c r="AW285" s="348"/>
      <c r="AX285" s="348"/>
      <c r="AY285" s="348"/>
      <c r="AZ285" s="348"/>
      <c r="BA285" s="348"/>
      <c r="BB285" s="348"/>
      <c r="BC285" s="348"/>
    </row>
    <row r="286" spans="1:55">
      <c r="A286" s="348"/>
      <c r="B286" s="348"/>
      <c r="C286" s="348"/>
      <c r="D286" s="348"/>
      <c r="E286" s="348"/>
      <c r="F286" s="348"/>
      <c r="G286" s="348"/>
      <c r="H286" s="348"/>
      <c r="I286" s="348"/>
      <c r="J286" s="348"/>
      <c r="K286" s="348"/>
      <c r="L286" s="348"/>
      <c r="M286" s="348"/>
      <c r="N286" s="348"/>
      <c r="O286" s="348"/>
      <c r="P286" s="348"/>
      <c r="Q286" s="348"/>
      <c r="R286" s="348"/>
      <c r="S286" s="348"/>
      <c r="T286" s="348"/>
      <c r="U286" s="348"/>
      <c r="V286" s="348"/>
      <c r="W286" s="348"/>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c r="AS286" s="348"/>
      <c r="AT286" s="348"/>
      <c r="AU286" s="349"/>
      <c r="AV286" s="348"/>
      <c r="AW286" s="348"/>
      <c r="AX286" s="348"/>
      <c r="AY286" s="348"/>
      <c r="AZ286" s="348"/>
      <c r="BA286" s="348"/>
      <c r="BB286" s="348"/>
      <c r="BC286" s="348"/>
    </row>
    <row r="287" spans="1:55">
      <c r="A287" s="348"/>
      <c r="B287" s="348"/>
      <c r="C287" s="348"/>
      <c r="D287" s="348"/>
      <c r="E287" s="348"/>
      <c r="F287" s="348"/>
      <c r="G287" s="348"/>
      <c r="H287" s="348"/>
      <c r="I287" s="348"/>
      <c r="J287" s="348"/>
      <c r="K287" s="348"/>
      <c r="L287" s="348"/>
      <c r="M287" s="348"/>
      <c r="N287" s="348"/>
      <c r="O287" s="348"/>
      <c r="P287" s="348"/>
      <c r="Q287" s="348"/>
      <c r="R287" s="348"/>
      <c r="S287" s="348"/>
      <c r="T287" s="348"/>
      <c r="U287" s="348"/>
      <c r="V287" s="348"/>
      <c r="W287" s="348"/>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c r="AS287" s="348"/>
      <c r="AT287" s="348"/>
      <c r="AU287" s="349"/>
      <c r="AV287" s="348"/>
      <c r="AW287" s="348"/>
      <c r="AX287" s="348"/>
      <c r="AY287" s="348"/>
      <c r="AZ287" s="348"/>
      <c r="BA287" s="348"/>
      <c r="BB287" s="348"/>
      <c r="BC287" s="348"/>
    </row>
    <row r="288" spans="1:55">
      <c r="A288" s="348"/>
      <c r="B288" s="348"/>
      <c r="C288" s="348"/>
      <c r="D288" s="348"/>
      <c r="E288" s="348"/>
      <c r="F288" s="348"/>
      <c r="G288" s="348"/>
      <c r="H288" s="348"/>
      <c r="I288" s="348"/>
      <c r="J288" s="348"/>
      <c r="K288" s="348"/>
      <c r="L288" s="348"/>
      <c r="M288" s="348"/>
      <c r="N288" s="348"/>
      <c r="O288" s="348"/>
      <c r="P288" s="348"/>
      <c r="Q288" s="348"/>
      <c r="R288" s="348"/>
      <c r="S288" s="348"/>
      <c r="T288" s="348"/>
      <c r="U288" s="348"/>
      <c r="V288" s="348"/>
      <c r="W288" s="348"/>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c r="AS288" s="348"/>
      <c r="AT288" s="348"/>
      <c r="AU288" s="349"/>
      <c r="AV288" s="348"/>
      <c r="AW288" s="348"/>
      <c r="AX288" s="348"/>
      <c r="AY288" s="348"/>
      <c r="AZ288" s="348"/>
      <c r="BA288" s="348"/>
      <c r="BB288" s="348"/>
      <c r="BC288" s="348"/>
    </row>
    <row r="289" spans="1:55">
      <c r="A289" s="348"/>
      <c r="B289" s="348"/>
      <c r="C289" s="348"/>
      <c r="D289" s="348"/>
      <c r="E289" s="348"/>
      <c r="F289" s="348"/>
      <c r="G289" s="348"/>
      <c r="H289" s="348"/>
      <c r="I289" s="348"/>
      <c r="J289" s="348"/>
      <c r="K289" s="348"/>
      <c r="L289" s="348"/>
      <c r="M289" s="348"/>
      <c r="N289" s="348"/>
      <c r="O289" s="348"/>
      <c r="P289" s="348"/>
      <c r="Q289" s="348"/>
      <c r="R289" s="348"/>
      <c r="S289" s="348"/>
      <c r="T289" s="348"/>
      <c r="U289" s="348"/>
      <c r="V289" s="348"/>
      <c r="W289" s="348"/>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c r="AS289" s="348"/>
      <c r="AT289" s="348"/>
      <c r="AU289" s="349"/>
      <c r="AV289" s="348"/>
      <c r="AW289" s="348"/>
      <c r="AX289" s="348"/>
      <c r="AY289" s="348"/>
      <c r="AZ289" s="348"/>
      <c r="BA289" s="348"/>
      <c r="BB289" s="348"/>
      <c r="BC289" s="348"/>
    </row>
    <row r="290" spans="1:55">
      <c r="A290" s="348"/>
      <c r="B290" s="348"/>
      <c r="C290" s="348"/>
      <c r="D290" s="348"/>
      <c r="E290" s="348"/>
      <c r="F290" s="348"/>
      <c r="G290" s="348"/>
      <c r="H290" s="348"/>
      <c r="I290" s="348"/>
      <c r="J290" s="348"/>
      <c r="K290" s="348"/>
      <c r="L290" s="348"/>
      <c r="M290" s="348"/>
      <c r="N290" s="348"/>
      <c r="O290" s="348"/>
      <c r="P290" s="348"/>
      <c r="Q290" s="348"/>
      <c r="R290" s="348"/>
      <c r="S290" s="348"/>
      <c r="T290" s="348"/>
      <c r="U290" s="348"/>
      <c r="V290" s="348"/>
      <c r="W290" s="348"/>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c r="AS290" s="348"/>
      <c r="AT290" s="348"/>
      <c r="AU290" s="349"/>
      <c r="AV290" s="348"/>
      <c r="AW290" s="348"/>
      <c r="AX290" s="348"/>
      <c r="AY290" s="348"/>
      <c r="AZ290" s="348"/>
      <c r="BA290" s="348"/>
      <c r="BB290" s="348"/>
      <c r="BC290" s="348"/>
    </row>
    <row r="291" spans="1:55">
      <c r="A291" s="348"/>
      <c r="B291" s="348"/>
      <c r="C291" s="348"/>
      <c r="D291" s="348"/>
      <c r="E291" s="348"/>
      <c r="F291" s="348"/>
      <c r="G291" s="348"/>
      <c r="H291" s="348"/>
      <c r="I291" s="348"/>
      <c r="J291" s="348"/>
      <c r="K291" s="348"/>
      <c r="L291" s="348"/>
      <c r="M291" s="348"/>
      <c r="N291" s="348"/>
      <c r="O291" s="348"/>
      <c r="P291" s="348"/>
      <c r="Q291" s="348"/>
      <c r="R291" s="348"/>
      <c r="S291" s="348"/>
      <c r="T291" s="348"/>
      <c r="U291" s="348"/>
      <c r="V291" s="348"/>
      <c r="W291" s="348"/>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c r="AS291" s="348"/>
      <c r="AT291" s="348"/>
      <c r="AU291" s="349"/>
      <c r="AV291" s="348"/>
      <c r="AW291" s="348"/>
      <c r="AX291" s="348"/>
      <c r="AY291" s="348"/>
      <c r="AZ291" s="348"/>
      <c r="BA291" s="348"/>
      <c r="BB291" s="348"/>
      <c r="BC291" s="348"/>
    </row>
    <row r="292" spans="1:55">
      <c r="A292" s="348"/>
      <c r="B292" s="348"/>
      <c r="C292" s="348"/>
      <c r="D292" s="348"/>
      <c r="E292" s="348"/>
      <c r="F292" s="348"/>
      <c r="G292" s="348"/>
      <c r="H292" s="348"/>
      <c r="I292" s="348"/>
      <c r="J292" s="348"/>
      <c r="K292" s="348"/>
      <c r="L292" s="348"/>
      <c r="M292" s="348"/>
      <c r="N292" s="348"/>
      <c r="O292" s="348"/>
      <c r="P292" s="348"/>
      <c r="Q292" s="348"/>
      <c r="R292" s="348"/>
      <c r="S292" s="348"/>
      <c r="T292" s="348"/>
      <c r="U292" s="348"/>
      <c r="V292" s="348"/>
      <c r="W292" s="348"/>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c r="AS292" s="348"/>
      <c r="AT292" s="348"/>
      <c r="AU292" s="349"/>
      <c r="AV292" s="348"/>
      <c r="AW292" s="348"/>
      <c r="AX292" s="348"/>
      <c r="AY292" s="348"/>
      <c r="AZ292" s="348"/>
      <c r="BA292" s="348"/>
      <c r="BB292" s="348"/>
      <c r="BC292" s="348"/>
    </row>
    <row r="293" spans="1:55">
      <c r="A293" s="348"/>
      <c r="B293" s="348"/>
      <c r="C293" s="348"/>
      <c r="D293" s="348"/>
      <c r="E293" s="348"/>
      <c r="F293" s="348"/>
      <c r="G293" s="348"/>
      <c r="H293" s="348"/>
      <c r="I293" s="348"/>
      <c r="J293" s="348"/>
      <c r="K293" s="348"/>
      <c r="L293" s="348"/>
      <c r="M293" s="348"/>
      <c r="N293" s="348"/>
      <c r="O293" s="348"/>
      <c r="P293" s="348"/>
      <c r="Q293" s="348"/>
      <c r="R293" s="348"/>
      <c r="S293" s="348"/>
      <c r="T293" s="348"/>
      <c r="U293" s="348"/>
      <c r="V293" s="348"/>
      <c r="W293" s="348"/>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c r="AS293" s="348"/>
      <c r="AT293" s="348"/>
      <c r="AU293" s="349"/>
      <c r="AV293" s="348"/>
      <c r="AW293" s="348"/>
      <c r="AX293" s="348"/>
      <c r="AY293" s="348"/>
      <c r="AZ293" s="348"/>
      <c r="BA293" s="348"/>
      <c r="BB293" s="348"/>
      <c r="BC293" s="348"/>
    </row>
    <row r="294" spans="1:55">
      <c r="A294" s="348"/>
      <c r="B294" s="348"/>
      <c r="C294" s="348"/>
      <c r="D294" s="348"/>
      <c r="E294" s="348"/>
      <c r="F294" s="348"/>
      <c r="G294" s="348"/>
      <c r="H294" s="348"/>
      <c r="I294" s="348"/>
      <c r="J294" s="348"/>
      <c r="K294" s="348"/>
      <c r="L294" s="348"/>
      <c r="M294" s="348"/>
      <c r="N294" s="348"/>
      <c r="O294" s="348"/>
      <c r="P294" s="348"/>
      <c r="Q294" s="348"/>
      <c r="R294" s="348"/>
      <c r="S294" s="348"/>
      <c r="T294" s="348"/>
      <c r="U294" s="348"/>
      <c r="V294" s="348"/>
      <c r="W294" s="348"/>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c r="AS294" s="348"/>
      <c r="AT294" s="348"/>
      <c r="AU294" s="349"/>
      <c r="AV294" s="348"/>
      <c r="AW294" s="348"/>
      <c r="AX294" s="348"/>
      <c r="AY294" s="348"/>
      <c r="AZ294" s="348"/>
      <c r="BA294" s="348"/>
      <c r="BB294" s="348"/>
      <c r="BC294" s="348"/>
    </row>
    <row r="295" spans="1:55">
      <c r="A295" s="348"/>
      <c r="B295" s="348"/>
      <c r="C295" s="348"/>
      <c r="D295" s="348"/>
      <c r="E295" s="348"/>
      <c r="F295" s="348"/>
      <c r="G295" s="348"/>
      <c r="H295" s="348"/>
      <c r="I295" s="348"/>
      <c r="J295" s="348"/>
      <c r="K295" s="348"/>
      <c r="L295" s="348"/>
      <c r="M295" s="348"/>
      <c r="N295" s="348"/>
      <c r="O295" s="348"/>
      <c r="P295" s="348"/>
      <c r="Q295" s="348"/>
      <c r="R295" s="348"/>
      <c r="S295" s="348"/>
      <c r="T295" s="348"/>
      <c r="U295" s="348"/>
      <c r="V295" s="348"/>
      <c r="W295" s="348"/>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c r="AS295" s="348"/>
      <c r="AT295" s="348"/>
      <c r="AU295" s="349"/>
      <c r="AV295" s="348"/>
      <c r="AW295" s="348"/>
      <c r="AX295" s="348"/>
      <c r="AY295" s="348"/>
      <c r="AZ295" s="348"/>
      <c r="BA295" s="348"/>
      <c r="BB295" s="348"/>
      <c r="BC295" s="348"/>
    </row>
    <row r="296" spans="1:55">
      <c r="A296" s="348"/>
      <c r="B296" s="348"/>
      <c r="C296" s="348"/>
      <c r="D296" s="348"/>
      <c r="E296" s="348"/>
      <c r="F296" s="348"/>
      <c r="G296" s="348"/>
      <c r="H296" s="348"/>
      <c r="I296" s="348"/>
      <c r="J296" s="348"/>
      <c r="K296" s="348"/>
      <c r="L296" s="348"/>
      <c r="M296" s="348"/>
      <c r="N296" s="348"/>
      <c r="O296" s="348"/>
      <c r="P296" s="348"/>
      <c r="Q296" s="348"/>
      <c r="R296" s="348"/>
      <c r="S296" s="348"/>
      <c r="T296" s="348"/>
      <c r="U296" s="348"/>
      <c r="V296" s="348"/>
      <c r="W296" s="348"/>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c r="AS296" s="348"/>
      <c r="AT296" s="348"/>
      <c r="AU296" s="349"/>
      <c r="AV296" s="348"/>
      <c r="AW296" s="348"/>
      <c r="AX296" s="348"/>
      <c r="AY296" s="348"/>
      <c r="AZ296" s="348"/>
      <c r="BA296" s="348"/>
      <c r="BB296" s="348"/>
      <c r="BC296" s="348"/>
    </row>
    <row r="297" spans="1:55">
      <c r="A297" s="348"/>
      <c r="B297" s="348"/>
      <c r="C297" s="348"/>
      <c r="D297" s="348"/>
      <c r="E297" s="348"/>
      <c r="F297" s="348"/>
      <c r="G297" s="348"/>
      <c r="H297" s="348"/>
      <c r="I297" s="348"/>
      <c r="J297" s="348"/>
      <c r="K297" s="348"/>
      <c r="L297" s="348"/>
      <c r="M297" s="348"/>
      <c r="N297" s="348"/>
      <c r="O297" s="348"/>
      <c r="P297" s="348"/>
      <c r="Q297" s="348"/>
      <c r="R297" s="348"/>
      <c r="S297" s="348"/>
      <c r="T297" s="348"/>
      <c r="U297" s="348"/>
      <c r="V297" s="348"/>
      <c r="W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c r="AS297" s="348"/>
      <c r="AT297" s="348"/>
      <c r="AU297" s="349"/>
      <c r="AV297" s="348"/>
      <c r="AW297" s="348"/>
      <c r="AX297" s="348"/>
      <c r="AY297" s="348"/>
      <c r="AZ297" s="348"/>
      <c r="BA297" s="348"/>
      <c r="BB297" s="348"/>
      <c r="BC297" s="348"/>
    </row>
    <row r="298" spans="1:55">
      <c r="A298" s="348"/>
      <c r="B298" s="348"/>
      <c r="C298" s="348"/>
      <c r="D298" s="348"/>
      <c r="E298" s="348"/>
      <c r="F298" s="348"/>
      <c r="G298" s="348"/>
      <c r="H298" s="348"/>
      <c r="I298" s="348"/>
      <c r="J298" s="348"/>
      <c r="K298" s="348"/>
      <c r="L298" s="348"/>
      <c r="M298" s="348"/>
      <c r="N298" s="348"/>
      <c r="O298" s="348"/>
      <c r="P298" s="348"/>
      <c r="Q298" s="348"/>
      <c r="R298" s="348"/>
      <c r="S298" s="348"/>
      <c r="T298" s="348"/>
      <c r="U298" s="348"/>
      <c r="V298" s="348"/>
      <c r="W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c r="AS298" s="348"/>
      <c r="AT298" s="348"/>
      <c r="AU298" s="349"/>
      <c r="AV298" s="348"/>
      <c r="AW298" s="348"/>
      <c r="AX298" s="348"/>
      <c r="AY298" s="348"/>
      <c r="AZ298" s="348"/>
      <c r="BA298" s="348"/>
      <c r="BB298" s="348"/>
      <c r="BC298" s="348"/>
    </row>
    <row r="299" spans="1:55">
      <c r="A299" s="348"/>
      <c r="B299" s="348"/>
      <c r="C299" s="348"/>
      <c r="D299" s="348"/>
      <c r="E299" s="348"/>
      <c r="F299" s="348"/>
      <c r="G299" s="348"/>
      <c r="H299" s="348"/>
      <c r="I299" s="348"/>
      <c r="J299" s="348"/>
      <c r="K299" s="348"/>
      <c r="L299" s="348"/>
      <c r="M299" s="348"/>
      <c r="N299" s="348"/>
      <c r="O299" s="348"/>
      <c r="P299" s="348"/>
      <c r="Q299" s="348"/>
      <c r="R299" s="348"/>
      <c r="S299" s="348"/>
      <c r="T299" s="348"/>
      <c r="U299" s="348"/>
      <c r="V299" s="348"/>
      <c r="W299" s="348"/>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c r="AS299" s="348"/>
      <c r="AT299" s="348"/>
      <c r="AU299" s="349"/>
      <c r="AV299" s="348"/>
      <c r="AW299" s="348"/>
      <c r="AX299" s="348"/>
      <c r="AY299" s="348"/>
      <c r="AZ299" s="348"/>
      <c r="BA299" s="348"/>
      <c r="BB299" s="348"/>
      <c r="BC299" s="348"/>
    </row>
    <row r="300" spans="1:55">
      <c r="A300" s="348"/>
      <c r="B300" s="348"/>
      <c r="C300" s="348"/>
      <c r="D300" s="348"/>
      <c r="E300" s="348"/>
      <c r="F300" s="348"/>
      <c r="G300" s="348"/>
      <c r="H300" s="348"/>
      <c r="I300" s="348"/>
      <c r="J300" s="348"/>
      <c r="K300" s="348"/>
      <c r="L300" s="348"/>
      <c r="M300" s="348"/>
      <c r="N300" s="348"/>
      <c r="O300" s="348"/>
      <c r="P300" s="348"/>
      <c r="Q300" s="348"/>
      <c r="R300" s="348"/>
      <c r="S300" s="348"/>
      <c r="T300" s="348"/>
      <c r="U300" s="348"/>
      <c r="V300" s="348"/>
      <c r="W300" s="348"/>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c r="AS300" s="348"/>
      <c r="AT300" s="348"/>
      <c r="AU300" s="349"/>
      <c r="AV300" s="348"/>
      <c r="AW300" s="348"/>
      <c r="AX300" s="348"/>
      <c r="AY300" s="348"/>
      <c r="AZ300" s="348"/>
      <c r="BA300" s="348"/>
      <c r="BB300" s="348"/>
      <c r="BC300" s="348"/>
    </row>
    <row r="301" spans="1:55">
      <c r="A301" s="348"/>
      <c r="B301" s="348"/>
      <c r="C301" s="348"/>
      <c r="D301" s="348"/>
      <c r="E301" s="348"/>
      <c r="F301" s="348"/>
      <c r="G301" s="348"/>
      <c r="H301" s="348"/>
      <c r="I301" s="348"/>
      <c r="J301" s="348"/>
      <c r="K301" s="348"/>
      <c r="L301" s="348"/>
      <c r="M301" s="348"/>
      <c r="N301" s="348"/>
      <c r="O301" s="348"/>
      <c r="P301" s="348"/>
      <c r="Q301" s="348"/>
      <c r="R301" s="348"/>
      <c r="S301" s="348"/>
      <c r="T301" s="348"/>
      <c r="U301" s="348"/>
      <c r="V301" s="348"/>
      <c r="W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c r="AS301" s="348"/>
      <c r="AT301" s="348"/>
      <c r="AU301" s="349"/>
      <c r="AV301" s="348"/>
      <c r="AW301" s="348"/>
      <c r="AX301" s="348"/>
      <c r="AY301" s="348"/>
      <c r="AZ301" s="348"/>
      <c r="BA301" s="348"/>
      <c r="BB301" s="348"/>
      <c r="BC301" s="348"/>
    </row>
    <row r="302" spans="1:55">
      <c r="A302" s="348"/>
      <c r="B302" s="348"/>
      <c r="C302" s="348"/>
      <c r="D302" s="348"/>
      <c r="E302" s="348"/>
      <c r="F302" s="348"/>
      <c r="G302" s="348"/>
      <c r="H302" s="348"/>
      <c r="I302" s="348"/>
      <c r="J302" s="348"/>
      <c r="K302" s="348"/>
      <c r="L302" s="348"/>
      <c r="M302" s="348"/>
      <c r="N302" s="348"/>
      <c r="O302" s="348"/>
      <c r="P302" s="348"/>
      <c r="Q302" s="348"/>
      <c r="R302" s="348"/>
      <c r="S302" s="348"/>
      <c r="T302" s="348"/>
      <c r="U302" s="348"/>
      <c r="V302" s="348"/>
      <c r="W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c r="AS302" s="348"/>
      <c r="AT302" s="348"/>
      <c r="AU302" s="349"/>
      <c r="AV302" s="348"/>
      <c r="AW302" s="348"/>
      <c r="AX302" s="348"/>
      <c r="AY302" s="348"/>
      <c r="AZ302" s="348"/>
      <c r="BA302" s="348"/>
      <c r="BB302" s="348"/>
      <c r="BC302" s="348"/>
    </row>
    <row r="303" spans="1:55">
      <c r="A303" s="348"/>
      <c r="B303" s="348"/>
      <c r="C303" s="348"/>
      <c r="D303" s="348"/>
      <c r="E303" s="348"/>
      <c r="F303" s="348"/>
      <c r="G303" s="348"/>
      <c r="H303" s="348"/>
      <c r="I303" s="348"/>
      <c r="J303" s="348"/>
      <c r="K303" s="348"/>
      <c r="L303" s="348"/>
      <c r="M303" s="348"/>
      <c r="N303" s="348"/>
      <c r="O303" s="348"/>
      <c r="P303" s="348"/>
      <c r="Q303" s="348"/>
      <c r="R303" s="348"/>
      <c r="S303" s="348"/>
      <c r="T303" s="348"/>
      <c r="U303" s="348"/>
      <c r="V303" s="348"/>
      <c r="W303" s="348"/>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c r="AS303" s="348"/>
      <c r="AT303" s="348"/>
      <c r="AU303" s="349"/>
      <c r="AV303" s="348"/>
      <c r="AW303" s="348"/>
      <c r="AX303" s="348"/>
      <c r="AY303" s="348"/>
      <c r="AZ303" s="348"/>
      <c r="BA303" s="348"/>
      <c r="BB303" s="348"/>
      <c r="BC303" s="348"/>
    </row>
    <row r="304" spans="1:55">
      <c r="A304" s="348"/>
      <c r="B304" s="348"/>
      <c r="C304" s="348"/>
      <c r="D304" s="348"/>
      <c r="E304" s="348"/>
      <c r="F304" s="348"/>
      <c r="G304" s="348"/>
      <c r="H304" s="348"/>
      <c r="I304" s="348"/>
      <c r="J304" s="348"/>
      <c r="K304" s="348"/>
      <c r="L304" s="348"/>
      <c r="M304" s="348"/>
      <c r="N304" s="348"/>
      <c r="O304" s="348"/>
      <c r="P304" s="348"/>
      <c r="Q304" s="348"/>
      <c r="R304" s="348"/>
      <c r="S304" s="348"/>
      <c r="T304" s="348"/>
      <c r="U304" s="348"/>
      <c r="V304" s="348"/>
      <c r="W304" s="348"/>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c r="AS304" s="348"/>
      <c r="AT304" s="348"/>
      <c r="AU304" s="349"/>
      <c r="AV304" s="348"/>
      <c r="AW304" s="348"/>
      <c r="AX304" s="348"/>
      <c r="AY304" s="348"/>
      <c r="AZ304" s="348"/>
      <c r="BA304" s="348"/>
      <c r="BB304" s="348"/>
      <c r="BC304" s="348"/>
    </row>
    <row r="305" spans="1:55">
      <c r="A305" s="348"/>
      <c r="B305" s="348"/>
      <c r="C305" s="348"/>
      <c r="D305" s="348"/>
      <c r="E305" s="348"/>
      <c r="F305" s="348"/>
      <c r="G305" s="348"/>
      <c r="H305" s="348"/>
      <c r="I305" s="348"/>
      <c r="J305" s="348"/>
      <c r="K305" s="348"/>
      <c r="L305" s="348"/>
      <c r="M305" s="348"/>
      <c r="N305" s="348"/>
      <c r="O305" s="348"/>
      <c r="P305" s="348"/>
      <c r="Q305" s="348"/>
      <c r="R305" s="348"/>
      <c r="S305" s="348"/>
      <c r="T305" s="348"/>
      <c r="U305" s="348"/>
      <c r="V305" s="348"/>
      <c r="W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c r="AS305" s="348"/>
      <c r="AT305" s="348"/>
      <c r="AU305" s="349"/>
      <c r="AV305" s="348"/>
      <c r="AW305" s="348"/>
      <c r="AX305" s="348"/>
      <c r="AY305" s="348"/>
      <c r="AZ305" s="348"/>
      <c r="BA305" s="348"/>
      <c r="BB305" s="348"/>
      <c r="BC305" s="348"/>
    </row>
    <row r="306" spans="1:55">
      <c r="A306" s="348"/>
      <c r="B306" s="348"/>
      <c r="C306" s="348"/>
      <c r="D306" s="348"/>
      <c r="E306" s="348"/>
      <c r="F306" s="348"/>
      <c r="G306" s="348"/>
      <c r="H306" s="348"/>
      <c r="I306" s="348"/>
      <c r="J306" s="348"/>
      <c r="K306" s="348"/>
      <c r="L306" s="348"/>
      <c r="M306" s="348"/>
      <c r="N306" s="348"/>
      <c r="O306" s="348"/>
      <c r="P306" s="348"/>
      <c r="Q306" s="348"/>
      <c r="R306" s="348"/>
      <c r="S306" s="348"/>
      <c r="T306" s="348"/>
      <c r="U306" s="348"/>
      <c r="V306" s="348"/>
      <c r="W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c r="AS306" s="348"/>
      <c r="AT306" s="348"/>
      <c r="AU306" s="349"/>
      <c r="AV306" s="348"/>
      <c r="AW306" s="348"/>
      <c r="AX306" s="348"/>
      <c r="AY306" s="348"/>
      <c r="AZ306" s="348"/>
      <c r="BA306" s="348"/>
      <c r="BB306" s="348"/>
      <c r="BC306" s="348"/>
    </row>
    <row r="307" spans="1:55">
      <c r="A307" s="348"/>
      <c r="B307" s="348"/>
      <c r="C307" s="348"/>
      <c r="D307" s="348"/>
      <c r="E307" s="348"/>
      <c r="F307" s="348"/>
      <c r="G307" s="348"/>
      <c r="H307" s="348"/>
      <c r="I307" s="348"/>
      <c r="J307" s="348"/>
      <c r="K307" s="348"/>
      <c r="L307" s="348"/>
      <c r="M307" s="348"/>
      <c r="N307" s="348"/>
      <c r="O307" s="348"/>
      <c r="P307" s="348"/>
      <c r="Q307" s="348"/>
      <c r="R307" s="348"/>
      <c r="S307" s="348"/>
      <c r="T307" s="348"/>
      <c r="U307" s="348"/>
      <c r="V307" s="348"/>
      <c r="W307" s="348"/>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c r="AS307" s="348"/>
      <c r="AT307" s="348"/>
      <c r="AU307" s="349"/>
      <c r="AV307" s="348"/>
      <c r="AW307" s="348"/>
      <c r="AX307" s="348"/>
      <c r="AY307" s="348"/>
      <c r="AZ307" s="348"/>
      <c r="BA307" s="348"/>
      <c r="BB307" s="348"/>
      <c r="BC307" s="348"/>
    </row>
    <row r="308" spans="1:55">
      <c r="A308" s="348"/>
      <c r="B308" s="348"/>
      <c r="C308" s="348"/>
      <c r="D308" s="348"/>
      <c r="E308" s="348"/>
      <c r="F308" s="348"/>
      <c r="G308" s="348"/>
      <c r="H308" s="348"/>
      <c r="I308" s="348"/>
      <c r="J308" s="348"/>
      <c r="K308" s="348"/>
      <c r="L308" s="348"/>
      <c r="M308" s="348"/>
      <c r="N308" s="348"/>
      <c r="O308" s="348"/>
      <c r="P308" s="348"/>
      <c r="Q308" s="348"/>
      <c r="R308" s="348"/>
      <c r="S308" s="348"/>
      <c r="T308" s="348"/>
      <c r="U308" s="348"/>
      <c r="V308" s="348"/>
      <c r="W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c r="AS308" s="348"/>
      <c r="AT308" s="348"/>
      <c r="AU308" s="349"/>
      <c r="AV308" s="348"/>
      <c r="AW308" s="348"/>
      <c r="AX308" s="348"/>
      <c r="AY308" s="348"/>
      <c r="AZ308" s="348"/>
      <c r="BA308" s="348"/>
      <c r="BB308" s="348"/>
      <c r="BC308" s="348"/>
    </row>
    <row r="309" spans="1:55">
      <c r="A309" s="348"/>
      <c r="B309" s="348"/>
      <c r="C309" s="348"/>
      <c r="D309" s="348"/>
      <c r="E309" s="348"/>
      <c r="F309" s="348"/>
      <c r="G309" s="348"/>
      <c r="H309" s="348"/>
      <c r="I309" s="348"/>
      <c r="J309" s="348"/>
      <c r="K309" s="348"/>
      <c r="L309" s="348"/>
      <c r="M309" s="348"/>
      <c r="N309" s="348"/>
      <c r="O309" s="348"/>
      <c r="P309" s="348"/>
      <c r="Q309" s="348"/>
      <c r="R309" s="348"/>
      <c r="S309" s="348"/>
      <c r="T309" s="348"/>
      <c r="U309" s="348"/>
      <c r="V309" s="348"/>
      <c r="W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c r="AS309" s="348"/>
      <c r="AT309" s="348"/>
      <c r="AU309" s="349"/>
      <c r="AV309" s="348"/>
      <c r="AW309" s="348"/>
      <c r="AX309" s="348"/>
      <c r="AY309" s="348"/>
      <c r="AZ309" s="348"/>
      <c r="BA309" s="348"/>
      <c r="BB309" s="348"/>
      <c r="BC309" s="348"/>
    </row>
    <row r="310" spans="1:55">
      <c r="A310" s="348"/>
      <c r="B310" s="348"/>
      <c r="C310" s="348"/>
      <c r="D310" s="348"/>
      <c r="E310" s="348"/>
      <c r="F310" s="348"/>
      <c r="G310" s="348"/>
      <c r="H310" s="348"/>
      <c r="I310" s="348"/>
      <c r="J310" s="348"/>
      <c r="K310" s="348"/>
      <c r="L310" s="348"/>
      <c r="M310" s="348"/>
      <c r="N310" s="348"/>
      <c r="O310" s="348"/>
      <c r="P310" s="348"/>
      <c r="Q310" s="348"/>
      <c r="R310" s="348"/>
      <c r="S310" s="348"/>
      <c r="T310" s="348"/>
      <c r="U310" s="348"/>
      <c r="V310" s="348"/>
      <c r="W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c r="AS310" s="348"/>
      <c r="AT310" s="348"/>
      <c r="AU310" s="349"/>
      <c r="AV310" s="348"/>
      <c r="AW310" s="348"/>
      <c r="AX310" s="348"/>
      <c r="AY310" s="348"/>
      <c r="AZ310" s="348"/>
      <c r="BA310" s="348"/>
      <c r="BB310" s="348"/>
      <c r="BC310" s="348"/>
    </row>
    <row r="311" spans="1:55">
      <c r="A311" s="348"/>
      <c r="B311" s="348"/>
      <c r="C311" s="348"/>
      <c r="D311" s="348"/>
      <c r="E311" s="348"/>
      <c r="F311" s="348"/>
      <c r="G311" s="348"/>
      <c r="H311" s="348"/>
      <c r="I311" s="348"/>
      <c r="J311" s="348"/>
      <c r="K311" s="348"/>
      <c r="L311" s="348"/>
      <c r="M311" s="348"/>
      <c r="N311" s="348"/>
      <c r="O311" s="348"/>
      <c r="P311" s="348"/>
      <c r="Q311" s="348"/>
      <c r="R311" s="348"/>
      <c r="S311" s="348"/>
      <c r="T311" s="348"/>
      <c r="U311" s="348"/>
      <c r="V311" s="348"/>
      <c r="W311" s="348"/>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c r="AS311" s="348"/>
      <c r="AT311" s="348"/>
      <c r="AU311" s="349"/>
      <c r="AV311" s="348"/>
      <c r="AW311" s="348"/>
      <c r="AX311" s="348"/>
      <c r="AY311" s="348"/>
      <c r="AZ311" s="348"/>
      <c r="BA311" s="348"/>
      <c r="BB311" s="348"/>
      <c r="BC311" s="348"/>
    </row>
    <row r="312" spans="1:55">
      <c r="A312" s="348"/>
      <c r="B312" s="348"/>
      <c r="C312" s="348"/>
      <c r="D312" s="348"/>
      <c r="E312" s="348"/>
      <c r="F312" s="348"/>
      <c r="G312" s="348"/>
      <c r="H312" s="348"/>
      <c r="I312" s="348"/>
      <c r="J312" s="348"/>
      <c r="K312" s="348"/>
      <c r="L312" s="348"/>
      <c r="M312" s="348"/>
      <c r="N312" s="348"/>
      <c r="O312" s="348"/>
      <c r="P312" s="348"/>
      <c r="Q312" s="348"/>
      <c r="R312" s="348"/>
      <c r="S312" s="348"/>
      <c r="T312" s="348"/>
      <c r="U312" s="348"/>
      <c r="V312" s="348"/>
      <c r="W312" s="348"/>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c r="AS312" s="348"/>
      <c r="AT312" s="348"/>
      <c r="AU312" s="349"/>
      <c r="AV312" s="348"/>
      <c r="AW312" s="348"/>
      <c r="AX312" s="348"/>
      <c r="AY312" s="348"/>
      <c r="AZ312" s="348"/>
      <c r="BA312" s="348"/>
      <c r="BB312" s="348"/>
      <c r="BC312" s="348"/>
    </row>
    <row r="313" spans="1:55">
      <c r="A313" s="348"/>
      <c r="B313" s="348"/>
      <c r="C313" s="348"/>
      <c r="D313" s="348"/>
      <c r="E313" s="348"/>
      <c r="F313" s="348"/>
      <c r="G313" s="348"/>
      <c r="H313" s="348"/>
      <c r="I313" s="348"/>
      <c r="J313" s="348"/>
      <c r="K313" s="348"/>
      <c r="L313" s="348"/>
      <c r="M313" s="348"/>
      <c r="N313" s="348"/>
      <c r="O313" s="348"/>
      <c r="P313" s="348"/>
      <c r="Q313" s="348"/>
      <c r="R313" s="348"/>
      <c r="S313" s="348"/>
      <c r="T313" s="348"/>
      <c r="U313" s="348"/>
      <c r="V313" s="348"/>
      <c r="W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c r="AS313" s="348"/>
      <c r="AT313" s="348"/>
      <c r="AU313" s="349"/>
      <c r="AV313" s="348"/>
      <c r="AW313" s="348"/>
      <c r="AX313" s="348"/>
      <c r="AY313" s="348"/>
      <c r="AZ313" s="348"/>
      <c r="BA313" s="348"/>
      <c r="BB313" s="348"/>
      <c r="BC313" s="348"/>
    </row>
    <row r="314" spans="1:55">
      <c r="A314" s="348"/>
      <c r="B314" s="348"/>
      <c r="C314" s="348"/>
      <c r="D314" s="348"/>
      <c r="E314" s="348"/>
      <c r="F314" s="348"/>
      <c r="G314" s="348"/>
      <c r="H314" s="348"/>
      <c r="I314" s="348"/>
      <c r="J314" s="348"/>
      <c r="K314" s="348"/>
      <c r="L314" s="348"/>
      <c r="M314" s="348"/>
      <c r="N314" s="348"/>
      <c r="O314" s="348"/>
      <c r="P314" s="348"/>
      <c r="Q314" s="348"/>
      <c r="R314" s="348"/>
      <c r="S314" s="348"/>
      <c r="T314" s="348"/>
      <c r="U314" s="348"/>
      <c r="V314" s="348"/>
      <c r="W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c r="AS314" s="348"/>
      <c r="AT314" s="348"/>
      <c r="AU314" s="349"/>
      <c r="AV314" s="348"/>
      <c r="AW314" s="348"/>
      <c r="AX314" s="348"/>
      <c r="AY314" s="348"/>
      <c r="AZ314" s="348"/>
      <c r="BA314" s="348"/>
      <c r="BB314" s="348"/>
      <c r="BC314" s="348"/>
    </row>
    <row r="315" spans="1:55">
      <c r="A315" s="348"/>
      <c r="B315" s="348"/>
      <c r="C315" s="348"/>
      <c r="D315" s="348"/>
      <c r="E315" s="348"/>
      <c r="F315" s="348"/>
      <c r="G315" s="348"/>
      <c r="H315" s="348"/>
      <c r="I315" s="348"/>
      <c r="J315" s="348"/>
      <c r="K315" s="348"/>
      <c r="L315" s="348"/>
      <c r="M315" s="348"/>
      <c r="N315" s="348"/>
      <c r="O315" s="348"/>
      <c r="P315" s="348"/>
      <c r="Q315" s="348"/>
      <c r="R315" s="348"/>
      <c r="S315" s="348"/>
      <c r="T315" s="348"/>
      <c r="U315" s="348"/>
      <c r="V315" s="348"/>
      <c r="W315" s="348"/>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c r="AS315" s="348"/>
      <c r="AT315" s="348"/>
      <c r="AU315" s="349"/>
      <c r="AV315" s="348"/>
      <c r="AW315" s="348"/>
      <c r="AX315" s="348"/>
      <c r="AY315" s="348"/>
      <c r="AZ315" s="348"/>
      <c r="BA315" s="348"/>
      <c r="BB315" s="348"/>
      <c r="BC315" s="348"/>
    </row>
    <row r="316" spans="1:55">
      <c r="A316" s="348"/>
      <c r="B316" s="348"/>
      <c r="C316" s="348"/>
      <c r="D316" s="348"/>
      <c r="E316" s="348"/>
      <c r="F316" s="348"/>
      <c r="G316" s="348"/>
      <c r="H316" s="348"/>
      <c r="I316" s="348"/>
      <c r="J316" s="348"/>
      <c r="K316" s="348"/>
      <c r="L316" s="348"/>
      <c r="M316" s="348"/>
      <c r="N316" s="348"/>
      <c r="O316" s="348"/>
      <c r="P316" s="348"/>
      <c r="Q316" s="348"/>
      <c r="R316" s="348"/>
      <c r="S316" s="348"/>
      <c r="T316" s="348"/>
      <c r="U316" s="348"/>
      <c r="V316" s="348"/>
      <c r="W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c r="AS316" s="348"/>
      <c r="AT316" s="348"/>
      <c r="AU316" s="349"/>
      <c r="AV316" s="348"/>
      <c r="AW316" s="348"/>
      <c r="AX316" s="348"/>
      <c r="AY316" s="348"/>
      <c r="AZ316" s="348"/>
      <c r="BA316" s="348"/>
      <c r="BB316" s="348"/>
      <c r="BC316" s="348"/>
    </row>
    <row r="317" spans="1:55">
      <c r="A317" s="348"/>
      <c r="B317" s="348"/>
      <c r="C317" s="348"/>
      <c r="D317" s="348"/>
      <c r="E317" s="348"/>
      <c r="F317" s="348"/>
      <c r="G317" s="348"/>
      <c r="H317" s="348"/>
      <c r="I317" s="348"/>
      <c r="J317" s="348"/>
      <c r="K317" s="348"/>
      <c r="L317" s="348"/>
      <c r="M317" s="348"/>
      <c r="N317" s="348"/>
      <c r="O317" s="348"/>
      <c r="P317" s="348"/>
      <c r="Q317" s="348"/>
      <c r="R317" s="348"/>
      <c r="S317" s="348"/>
      <c r="T317" s="348"/>
      <c r="U317" s="348"/>
      <c r="V317" s="348"/>
      <c r="W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c r="AS317" s="348"/>
      <c r="AT317" s="348"/>
      <c r="AU317" s="349"/>
      <c r="AV317" s="348"/>
      <c r="AW317" s="348"/>
      <c r="AX317" s="348"/>
      <c r="AY317" s="348"/>
      <c r="AZ317" s="348"/>
      <c r="BA317" s="348"/>
      <c r="BB317" s="348"/>
      <c r="BC317" s="348"/>
    </row>
    <row r="318" spans="1:55">
      <c r="A318" s="348"/>
      <c r="B318" s="348"/>
      <c r="C318" s="348"/>
      <c r="D318" s="348"/>
      <c r="E318" s="348"/>
      <c r="F318" s="348"/>
      <c r="G318" s="348"/>
      <c r="H318" s="348"/>
      <c r="I318" s="348"/>
      <c r="J318" s="348"/>
      <c r="K318" s="348"/>
      <c r="L318" s="348"/>
      <c r="M318" s="348"/>
      <c r="N318" s="348"/>
      <c r="O318" s="348"/>
      <c r="P318" s="348"/>
      <c r="Q318" s="348"/>
      <c r="R318" s="348"/>
      <c r="S318" s="348"/>
      <c r="T318" s="348"/>
      <c r="U318" s="348"/>
      <c r="V318" s="348"/>
      <c r="W318" s="348"/>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c r="AS318" s="348"/>
      <c r="AT318" s="348"/>
      <c r="AU318" s="349"/>
      <c r="AV318" s="348"/>
      <c r="AW318" s="348"/>
      <c r="AX318" s="348"/>
      <c r="AY318" s="348"/>
      <c r="AZ318" s="348"/>
      <c r="BA318" s="348"/>
      <c r="BB318" s="348"/>
      <c r="BC318" s="348"/>
    </row>
    <row r="319" spans="1:55">
      <c r="A319" s="348"/>
      <c r="B319" s="348"/>
      <c r="C319" s="348"/>
      <c r="D319" s="348"/>
      <c r="E319" s="348"/>
      <c r="F319" s="348"/>
      <c r="G319" s="348"/>
      <c r="H319" s="348"/>
      <c r="I319" s="348"/>
      <c r="J319" s="348"/>
      <c r="K319" s="348"/>
      <c r="L319" s="348"/>
      <c r="M319" s="348"/>
      <c r="N319" s="348"/>
      <c r="O319" s="348"/>
      <c r="P319" s="348"/>
      <c r="Q319" s="348"/>
      <c r="R319" s="348"/>
      <c r="S319" s="348"/>
      <c r="T319" s="348"/>
      <c r="U319" s="348"/>
      <c r="V319" s="348"/>
      <c r="W319" s="348"/>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c r="AS319" s="348"/>
      <c r="AT319" s="348"/>
      <c r="AU319" s="349"/>
      <c r="AV319" s="348"/>
      <c r="AW319" s="348"/>
      <c r="AX319" s="348"/>
      <c r="AY319" s="348"/>
      <c r="AZ319" s="348"/>
      <c r="BA319" s="348"/>
      <c r="BB319" s="348"/>
      <c r="BC319" s="348"/>
    </row>
    <row r="320" spans="1:55">
      <c r="A320" s="348"/>
      <c r="B320" s="348"/>
      <c r="C320" s="348"/>
      <c r="D320" s="348"/>
      <c r="E320" s="348"/>
      <c r="F320" s="348"/>
      <c r="G320" s="348"/>
      <c r="H320" s="348"/>
      <c r="I320" s="348"/>
      <c r="J320" s="348"/>
      <c r="K320" s="348"/>
      <c r="L320" s="348"/>
      <c r="M320" s="348"/>
      <c r="N320" s="348"/>
      <c r="O320" s="348"/>
      <c r="P320" s="348"/>
      <c r="Q320" s="348"/>
      <c r="R320" s="348"/>
      <c r="S320" s="348"/>
      <c r="T320" s="348"/>
      <c r="U320" s="348"/>
      <c r="V320" s="348"/>
      <c r="W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c r="AS320" s="348"/>
      <c r="AT320" s="348"/>
      <c r="AU320" s="349"/>
      <c r="AV320" s="348"/>
      <c r="AW320" s="348"/>
      <c r="AX320" s="348"/>
      <c r="AY320" s="348"/>
      <c r="AZ320" s="348"/>
      <c r="BA320" s="348"/>
      <c r="BB320" s="348"/>
      <c r="BC320" s="348"/>
    </row>
    <row r="321" spans="1:55">
      <c r="A321" s="348"/>
      <c r="B321" s="348"/>
      <c r="C321" s="348"/>
      <c r="D321" s="348"/>
      <c r="E321" s="348"/>
      <c r="F321" s="348"/>
      <c r="G321" s="348"/>
      <c r="H321" s="348"/>
      <c r="I321" s="348"/>
      <c r="J321" s="348"/>
      <c r="K321" s="348"/>
      <c r="L321" s="348"/>
      <c r="M321" s="348"/>
      <c r="N321" s="348"/>
      <c r="O321" s="348"/>
      <c r="P321" s="348"/>
      <c r="Q321" s="348"/>
      <c r="R321" s="348"/>
      <c r="S321" s="348"/>
      <c r="T321" s="348"/>
      <c r="U321" s="348"/>
      <c r="V321" s="348"/>
      <c r="W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c r="AS321" s="348"/>
      <c r="AT321" s="348"/>
      <c r="AU321" s="349"/>
      <c r="AV321" s="348"/>
      <c r="AW321" s="348"/>
      <c r="AX321" s="348"/>
      <c r="AY321" s="348"/>
      <c r="AZ321" s="348"/>
      <c r="BA321" s="348"/>
      <c r="BB321" s="348"/>
      <c r="BC321" s="348"/>
    </row>
    <row r="322" spans="1:55">
      <c r="A322" s="348"/>
      <c r="B322" s="348"/>
      <c r="C322" s="348"/>
      <c r="D322" s="348"/>
      <c r="E322" s="348"/>
      <c r="F322" s="348"/>
      <c r="G322" s="348"/>
      <c r="H322" s="348"/>
      <c r="I322" s="348"/>
      <c r="J322" s="348"/>
      <c r="K322" s="348"/>
      <c r="L322" s="348"/>
      <c r="M322" s="348"/>
      <c r="N322" s="348"/>
      <c r="O322" s="348"/>
      <c r="P322" s="348"/>
      <c r="Q322" s="348"/>
      <c r="R322" s="348"/>
      <c r="S322" s="348"/>
      <c r="T322" s="348"/>
      <c r="U322" s="348"/>
      <c r="V322" s="348"/>
      <c r="W322" s="348"/>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c r="AS322" s="348"/>
      <c r="AT322" s="348"/>
      <c r="AU322" s="349"/>
      <c r="AV322" s="348"/>
      <c r="AW322" s="348"/>
      <c r="AX322" s="348"/>
      <c r="AY322" s="348"/>
      <c r="AZ322" s="348"/>
      <c r="BA322" s="348"/>
      <c r="BB322" s="348"/>
      <c r="BC322" s="348"/>
    </row>
    <row r="323" spans="1:55">
      <c r="A323" s="348"/>
      <c r="B323" s="348"/>
      <c r="C323" s="348"/>
      <c r="D323" s="348"/>
      <c r="E323" s="348"/>
      <c r="F323" s="348"/>
      <c r="G323" s="348"/>
      <c r="H323" s="348"/>
      <c r="I323" s="348"/>
      <c r="J323" s="348"/>
      <c r="K323" s="348"/>
      <c r="L323" s="348"/>
      <c r="M323" s="348"/>
      <c r="N323" s="348"/>
      <c r="O323" s="348"/>
      <c r="P323" s="348"/>
      <c r="Q323" s="348"/>
      <c r="R323" s="348"/>
      <c r="S323" s="348"/>
      <c r="T323" s="348"/>
      <c r="U323" s="348"/>
      <c r="V323" s="348"/>
      <c r="W323" s="348"/>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c r="AS323" s="348"/>
      <c r="AT323" s="348"/>
      <c r="AU323" s="349"/>
      <c r="AV323" s="348"/>
      <c r="AW323" s="348"/>
      <c r="AX323" s="348"/>
      <c r="AY323" s="348"/>
      <c r="AZ323" s="348"/>
      <c r="BA323" s="348"/>
      <c r="BB323" s="348"/>
      <c r="BC323" s="348"/>
    </row>
    <row r="324" spans="1:55">
      <c r="A324" s="348"/>
      <c r="B324" s="348"/>
      <c r="C324" s="348"/>
      <c r="D324" s="348"/>
      <c r="E324" s="348"/>
      <c r="F324" s="348"/>
      <c r="G324" s="348"/>
      <c r="H324" s="348"/>
      <c r="I324" s="348"/>
      <c r="J324" s="348"/>
      <c r="K324" s="348"/>
      <c r="L324" s="348"/>
      <c r="M324" s="348"/>
      <c r="N324" s="348"/>
      <c r="O324" s="348"/>
      <c r="P324" s="348"/>
      <c r="Q324" s="348"/>
      <c r="R324" s="348"/>
      <c r="S324" s="348"/>
      <c r="T324" s="348"/>
      <c r="U324" s="348"/>
      <c r="V324" s="348"/>
      <c r="W324" s="348"/>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c r="AS324" s="348"/>
      <c r="AT324" s="348"/>
      <c r="AU324" s="349"/>
      <c r="AV324" s="348"/>
      <c r="AW324" s="348"/>
      <c r="AX324" s="348"/>
      <c r="AY324" s="348"/>
      <c r="AZ324" s="348"/>
      <c r="BA324" s="348"/>
      <c r="BB324" s="348"/>
      <c r="BC324" s="348"/>
    </row>
    <row r="325" spans="1:55">
      <c r="A325" s="348"/>
      <c r="B325" s="348"/>
      <c r="C325" s="348"/>
      <c r="D325" s="348"/>
      <c r="E325" s="348"/>
      <c r="F325" s="348"/>
      <c r="G325" s="348"/>
      <c r="H325" s="348"/>
      <c r="I325" s="348"/>
      <c r="J325" s="348"/>
      <c r="K325" s="348"/>
      <c r="L325" s="348"/>
      <c r="M325" s="348"/>
      <c r="N325" s="348"/>
      <c r="O325" s="348"/>
      <c r="P325" s="348"/>
      <c r="Q325" s="348"/>
      <c r="R325" s="348"/>
      <c r="S325" s="348"/>
      <c r="T325" s="348"/>
      <c r="U325" s="348"/>
      <c r="V325" s="348"/>
      <c r="W325" s="348"/>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c r="AS325" s="348"/>
      <c r="AT325" s="348"/>
      <c r="AU325" s="349"/>
      <c r="AV325" s="348"/>
      <c r="AW325" s="348"/>
      <c r="AX325" s="348"/>
      <c r="AY325" s="348"/>
      <c r="AZ325" s="348"/>
      <c r="BA325" s="348"/>
      <c r="BB325" s="348"/>
      <c r="BC325" s="348"/>
    </row>
    <row r="326" spans="1:55">
      <c r="A326" s="348"/>
      <c r="B326" s="348"/>
      <c r="C326" s="348"/>
      <c r="D326" s="348"/>
      <c r="E326" s="348"/>
      <c r="F326" s="348"/>
      <c r="G326" s="348"/>
      <c r="H326" s="348"/>
      <c r="I326" s="348"/>
      <c r="J326" s="348"/>
      <c r="K326" s="348"/>
      <c r="L326" s="348"/>
      <c r="M326" s="348"/>
      <c r="N326" s="348"/>
      <c r="O326" s="348"/>
      <c r="P326" s="348"/>
      <c r="Q326" s="348"/>
      <c r="R326" s="348"/>
      <c r="S326" s="348"/>
      <c r="T326" s="348"/>
      <c r="U326" s="348"/>
      <c r="V326" s="348"/>
      <c r="W326" s="348"/>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c r="AS326" s="348"/>
      <c r="AT326" s="348"/>
      <c r="AU326" s="349"/>
      <c r="AV326" s="348"/>
      <c r="AW326" s="348"/>
      <c r="AX326" s="348"/>
      <c r="AY326" s="348"/>
      <c r="AZ326" s="348"/>
      <c r="BA326" s="348"/>
      <c r="BB326" s="348"/>
      <c r="BC326" s="348"/>
    </row>
    <row r="327" spans="1:55">
      <c r="A327" s="348"/>
      <c r="B327" s="348"/>
      <c r="C327" s="348"/>
      <c r="D327" s="348"/>
      <c r="E327" s="348"/>
      <c r="F327" s="348"/>
      <c r="G327" s="348"/>
      <c r="H327" s="348"/>
      <c r="I327" s="348"/>
      <c r="J327" s="348"/>
      <c r="K327" s="348"/>
      <c r="L327" s="348"/>
      <c r="M327" s="348"/>
      <c r="N327" s="348"/>
      <c r="O327" s="348"/>
      <c r="P327" s="348"/>
      <c r="Q327" s="348"/>
      <c r="R327" s="348"/>
      <c r="S327" s="348"/>
      <c r="T327" s="348"/>
      <c r="U327" s="348"/>
      <c r="V327" s="348"/>
      <c r="W327" s="348"/>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c r="AS327" s="348"/>
      <c r="AT327" s="348"/>
      <c r="AU327" s="349"/>
      <c r="AV327" s="348"/>
      <c r="AW327" s="348"/>
      <c r="AX327" s="348"/>
      <c r="AY327" s="348"/>
      <c r="AZ327" s="348"/>
      <c r="BA327" s="348"/>
      <c r="BB327" s="348"/>
      <c r="BC327" s="348"/>
    </row>
    <row r="328" spans="1:55">
      <c r="A328" s="348"/>
      <c r="B328" s="348"/>
      <c r="C328" s="348"/>
      <c r="D328" s="348"/>
      <c r="E328" s="348"/>
      <c r="F328" s="348"/>
      <c r="G328" s="348"/>
      <c r="H328" s="348"/>
      <c r="I328" s="348"/>
      <c r="J328" s="348"/>
      <c r="K328" s="348"/>
      <c r="L328" s="348"/>
      <c r="M328" s="348"/>
      <c r="N328" s="348"/>
      <c r="O328" s="348"/>
      <c r="P328" s="348"/>
      <c r="Q328" s="348"/>
      <c r="R328" s="348"/>
      <c r="S328" s="348"/>
      <c r="T328" s="348"/>
      <c r="U328" s="348"/>
      <c r="V328" s="348"/>
      <c r="W328" s="348"/>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c r="AS328" s="348"/>
      <c r="AT328" s="348"/>
      <c r="AU328" s="349"/>
      <c r="AV328" s="348"/>
      <c r="AW328" s="348"/>
      <c r="AX328" s="348"/>
      <c r="AY328" s="348"/>
      <c r="AZ328" s="348"/>
      <c r="BA328" s="348"/>
      <c r="BB328" s="348"/>
      <c r="BC328" s="348"/>
    </row>
    <row r="329" spans="1:55">
      <c r="A329" s="348"/>
      <c r="B329" s="348"/>
      <c r="C329" s="348"/>
      <c r="D329" s="348"/>
      <c r="E329" s="348"/>
      <c r="F329" s="348"/>
      <c r="G329" s="348"/>
      <c r="H329" s="348"/>
      <c r="I329" s="348"/>
      <c r="J329" s="348"/>
      <c r="K329" s="348"/>
      <c r="L329" s="348"/>
      <c r="M329" s="348"/>
      <c r="N329" s="348"/>
      <c r="O329" s="348"/>
      <c r="P329" s="348"/>
      <c r="Q329" s="348"/>
      <c r="R329" s="348"/>
      <c r="S329" s="348"/>
      <c r="T329" s="348"/>
      <c r="U329" s="348"/>
      <c r="V329" s="348"/>
      <c r="W329" s="348"/>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c r="AS329" s="348"/>
      <c r="AT329" s="348"/>
      <c r="AU329" s="349"/>
      <c r="AV329" s="348"/>
      <c r="AW329" s="348"/>
      <c r="AX329" s="348"/>
      <c r="AY329" s="348"/>
      <c r="AZ329" s="348"/>
      <c r="BA329" s="348"/>
      <c r="BB329" s="348"/>
      <c r="BC329" s="348"/>
    </row>
    <row r="330" spans="1:55">
      <c r="A330" s="348"/>
      <c r="B330" s="348"/>
      <c r="C330" s="348"/>
      <c r="D330" s="348"/>
      <c r="E330" s="348"/>
      <c r="F330" s="348"/>
      <c r="G330" s="348"/>
      <c r="H330" s="348"/>
      <c r="I330" s="348"/>
      <c r="J330" s="348"/>
      <c r="K330" s="348"/>
      <c r="L330" s="348"/>
      <c r="M330" s="348"/>
      <c r="N330" s="348"/>
      <c r="O330" s="348"/>
      <c r="P330" s="348"/>
      <c r="Q330" s="348"/>
      <c r="R330" s="348"/>
      <c r="S330" s="348"/>
      <c r="T330" s="348"/>
      <c r="U330" s="348"/>
      <c r="V330" s="348"/>
      <c r="W330" s="348"/>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c r="AS330" s="348"/>
      <c r="AT330" s="348"/>
      <c r="AU330" s="349"/>
      <c r="AV330" s="348"/>
      <c r="AW330" s="348"/>
      <c r="AX330" s="348"/>
      <c r="AY330" s="348"/>
      <c r="AZ330" s="348"/>
      <c r="BA330" s="348"/>
      <c r="BB330" s="348"/>
      <c r="BC330" s="348"/>
    </row>
    <row r="331" spans="1:55">
      <c r="A331" s="348"/>
      <c r="B331" s="348"/>
      <c r="C331" s="348"/>
      <c r="D331" s="348"/>
      <c r="E331" s="348"/>
      <c r="F331" s="348"/>
      <c r="G331" s="348"/>
      <c r="H331" s="348"/>
      <c r="I331" s="348"/>
      <c r="J331" s="348"/>
      <c r="K331" s="348"/>
      <c r="L331" s="348"/>
      <c r="M331" s="348"/>
      <c r="N331" s="348"/>
      <c r="O331" s="348"/>
      <c r="P331" s="348"/>
      <c r="Q331" s="348"/>
      <c r="R331" s="348"/>
      <c r="S331" s="348"/>
      <c r="T331" s="348"/>
      <c r="U331" s="348"/>
      <c r="V331" s="348"/>
      <c r="W331" s="348"/>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c r="AS331" s="348"/>
      <c r="AT331" s="348"/>
      <c r="AU331" s="349"/>
      <c r="AV331" s="348"/>
      <c r="AW331" s="348"/>
      <c r="AX331" s="348"/>
      <c r="AY331" s="348"/>
      <c r="AZ331" s="348"/>
      <c r="BA331" s="348"/>
      <c r="BB331" s="348"/>
      <c r="BC331" s="348"/>
    </row>
    <row r="332" spans="1:55">
      <c r="A332" s="348"/>
      <c r="B332" s="348"/>
      <c r="C332" s="348"/>
      <c r="D332" s="348"/>
      <c r="E332" s="348"/>
      <c r="F332" s="348"/>
      <c r="G332" s="348"/>
      <c r="H332" s="348"/>
      <c r="I332" s="348"/>
      <c r="J332" s="348"/>
      <c r="K332" s="348"/>
      <c r="L332" s="348"/>
      <c r="M332" s="348"/>
      <c r="N332" s="348"/>
      <c r="O332" s="348"/>
      <c r="P332" s="348"/>
      <c r="Q332" s="348"/>
      <c r="R332" s="348"/>
      <c r="S332" s="348"/>
      <c r="T332" s="348"/>
      <c r="U332" s="348"/>
      <c r="V332" s="348"/>
      <c r="W332" s="348"/>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c r="AS332" s="348"/>
      <c r="AT332" s="348"/>
      <c r="AU332" s="349"/>
      <c r="AV332" s="348"/>
      <c r="AW332" s="348"/>
      <c r="AX332" s="348"/>
      <c r="AY332" s="348"/>
      <c r="AZ332" s="348"/>
      <c r="BA332" s="348"/>
      <c r="BB332" s="348"/>
      <c r="BC332" s="348"/>
    </row>
    <row r="333" spans="1:55">
      <c r="A333" s="348"/>
      <c r="B333" s="348"/>
      <c r="C333" s="348"/>
      <c r="D333" s="348"/>
      <c r="E333" s="348"/>
      <c r="F333" s="348"/>
      <c r="G333" s="348"/>
      <c r="H333" s="348"/>
      <c r="I333" s="348"/>
      <c r="J333" s="348"/>
      <c r="K333" s="348"/>
      <c r="L333" s="348"/>
      <c r="M333" s="348"/>
      <c r="N333" s="348"/>
      <c r="O333" s="348"/>
      <c r="P333" s="348"/>
      <c r="Q333" s="348"/>
      <c r="R333" s="348"/>
      <c r="S333" s="348"/>
      <c r="T333" s="348"/>
      <c r="U333" s="348"/>
      <c r="V333" s="348"/>
      <c r="W333" s="348"/>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c r="AS333" s="348"/>
      <c r="AT333" s="348"/>
      <c r="AU333" s="349"/>
      <c r="AV333" s="348"/>
      <c r="AW333" s="348"/>
      <c r="AX333" s="348"/>
      <c r="AY333" s="348"/>
      <c r="AZ333" s="348"/>
      <c r="BA333" s="348"/>
      <c r="BB333" s="348"/>
      <c r="BC333" s="348"/>
    </row>
    <row r="334" spans="1:55">
      <c r="A334" s="348"/>
      <c r="B334" s="348"/>
      <c r="C334" s="348"/>
      <c r="D334" s="348"/>
      <c r="E334" s="348"/>
      <c r="F334" s="348"/>
      <c r="G334" s="348"/>
      <c r="H334" s="348"/>
      <c r="I334" s="348"/>
      <c r="J334" s="348"/>
      <c r="K334" s="348"/>
      <c r="L334" s="348"/>
      <c r="M334" s="348"/>
      <c r="N334" s="348"/>
      <c r="O334" s="348"/>
      <c r="P334" s="348"/>
      <c r="Q334" s="348"/>
      <c r="R334" s="348"/>
      <c r="S334" s="348"/>
      <c r="T334" s="348"/>
      <c r="U334" s="348"/>
      <c r="V334" s="348"/>
      <c r="W334" s="348"/>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c r="AS334" s="348"/>
      <c r="AT334" s="348"/>
      <c r="AU334" s="349"/>
      <c r="AV334" s="348"/>
      <c r="AW334" s="348"/>
      <c r="AX334" s="348"/>
      <c r="AY334" s="348"/>
      <c r="AZ334" s="348"/>
      <c r="BA334" s="348"/>
      <c r="BB334" s="348"/>
      <c r="BC334" s="348"/>
    </row>
    <row r="335" spans="1:55">
      <c r="A335" s="348"/>
      <c r="B335" s="348"/>
      <c r="C335" s="348"/>
      <c r="D335" s="348"/>
      <c r="E335" s="348"/>
      <c r="F335" s="348"/>
      <c r="G335" s="348"/>
      <c r="H335" s="348"/>
      <c r="I335" s="348"/>
      <c r="J335" s="348"/>
      <c r="K335" s="348"/>
      <c r="L335" s="348"/>
      <c r="M335" s="348"/>
      <c r="N335" s="348"/>
      <c r="O335" s="348"/>
      <c r="P335" s="348"/>
      <c r="Q335" s="348"/>
      <c r="R335" s="348"/>
      <c r="S335" s="348"/>
      <c r="T335" s="348"/>
      <c r="U335" s="348"/>
      <c r="V335" s="348"/>
      <c r="W335" s="348"/>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c r="AS335" s="348"/>
      <c r="AT335" s="348"/>
      <c r="AU335" s="349"/>
      <c r="AV335" s="348"/>
      <c r="AW335" s="348"/>
      <c r="AX335" s="348"/>
      <c r="AY335" s="348"/>
      <c r="AZ335" s="348"/>
      <c r="BA335" s="348"/>
      <c r="BB335" s="348"/>
      <c r="BC335" s="348"/>
    </row>
    <row r="336" spans="1:55">
      <c r="A336" s="348"/>
      <c r="B336" s="348"/>
      <c r="C336" s="348"/>
      <c r="D336" s="348"/>
      <c r="E336" s="348"/>
      <c r="F336" s="348"/>
      <c r="G336" s="348"/>
      <c r="H336" s="348"/>
      <c r="I336" s="348"/>
      <c r="J336" s="348"/>
      <c r="K336" s="348"/>
      <c r="L336" s="348"/>
      <c r="M336" s="348"/>
      <c r="N336" s="348"/>
      <c r="O336" s="348"/>
      <c r="P336" s="348"/>
      <c r="Q336" s="348"/>
      <c r="R336" s="348"/>
      <c r="S336" s="348"/>
      <c r="T336" s="348"/>
      <c r="U336" s="348"/>
      <c r="V336" s="348"/>
      <c r="W336" s="348"/>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c r="AS336" s="348"/>
      <c r="AT336" s="348"/>
      <c r="AU336" s="349"/>
      <c r="AV336" s="348"/>
      <c r="AW336" s="348"/>
      <c r="AX336" s="348"/>
      <c r="AY336" s="348"/>
      <c r="AZ336" s="348"/>
      <c r="BA336" s="348"/>
      <c r="BB336" s="348"/>
      <c r="BC336" s="348"/>
    </row>
    <row r="337" spans="1:55">
      <c r="A337" s="348"/>
      <c r="B337" s="348"/>
      <c r="C337" s="348"/>
      <c r="D337" s="348"/>
      <c r="E337" s="348"/>
      <c r="F337" s="348"/>
      <c r="G337" s="348"/>
      <c r="H337" s="348"/>
      <c r="I337" s="348"/>
      <c r="J337" s="348"/>
      <c r="K337" s="348"/>
      <c r="L337" s="348"/>
      <c r="M337" s="348"/>
      <c r="N337" s="348"/>
      <c r="O337" s="348"/>
      <c r="P337" s="348"/>
      <c r="Q337" s="348"/>
      <c r="R337" s="348"/>
      <c r="S337" s="348"/>
      <c r="T337" s="348"/>
      <c r="U337" s="348"/>
      <c r="V337" s="348"/>
      <c r="W337" s="348"/>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c r="AS337" s="348"/>
      <c r="AT337" s="348"/>
      <c r="AU337" s="349"/>
      <c r="AV337" s="348"/>
      <c r="AW337" s="348"/>
      <c r="AX337" s="348"/>
      <c r="AY337" s="348"/>
      <c r="AZ337" s="348"/>
      <c r="BA337" s="348"/>
      <c r="BB337" s="348"/>
      <c r="BC337" s="348"/>
    </row>
    <row r="338" spans="1:55">
      <c r="A338" s="348"/>
      <c r="B338" s="348"/>
      <c r="C338" s="348"/>
      <c r="D338" s="348"/>
      <c r="E338" s="348"/>
      <c r="F338" s="348"/>
      <c r="G338" s="348"/>
      <c r="H338" s="348"/>
      <c r="I338" s="348"/>
      <c r="J338" s="348"/>
      <c r="K338" s="348"/>
      <c r="L338" s="348"/>
      <c r="M338" s="348"/>
      <c r="N338" s="348"/>
      <c r="O338" s="348"/>
      <c r="P338" s="348"/>
      <c r="Q338" s="348"/>
      <c r="R338" s="348"/>
      <c r="S338" s="348"/>
      <c r="T338" s="348"/>
      <c r="U338" s="348"/>
      <c r="V338" s="348"/>
      <c r="W338" s="348"/>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c r="AS338" s="348"/>
      <c r="AT338" s="348"/>
      <c r="AU338" s="349"/>
      <c r="AV338" s="348"/>
      <c r="AW338" s="348"/>
      <c r="AX338" s="348"/>
      <c r="AY338" s="348"/>
      <c r="AZ338" s="348"/>
      <c r="BA338" s="348"/>
      <c r="BB338" s="348"/>
      <c r="BC338" s="348"/>
    </row>
    <row r="339" spans="1:55">
      <c r="A339" s="348"/>
      <c r="B339" s="348"/>
      <c r="C339" s="348"/>
      <c r="D339" s="348"/>
      <c r="E339" s="348"/>
      <c r="F339" s="348"/>
      <c r="G339" s="348"/>
      <c r="H339" s="348"/>
      <c r="I339" s="348"/>
      <c r="J339" s="348"/>
      <c r="K339" s="348"/>
      <c r="L339" s="348"/>
      <c r="M339" s="348"/>
      <c r="N339" s="348"/>
      <c r="O339" s="348"/>
      <c r="P339" s="348"/>
      <c r="Q339" s="348"/>
      <c r="R339" s="348"/>
      <c r="S339" s="348"/>
      <c r="T339" s="348"/>
      <c r="U339" s="348"/>
      <c r="V339" s="348"/>
      <c r="W339" s="348"/>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c r="AS339" s="348"/>
      <c r="AT339" s="348"/>
      <c r="AU339" s="349"/>
      <c r="AV339" s="348"/>
      <c r="AW339" s="348"/>
      <c r="AX339" s="348"/>
      <c r="AY339" s="348"/>
      <c r="AZ339" s="348"/>
      <c r="BA339" s="348"/>
      <c r="BB339" s="348"/>
      <c r="BC339" s="348"/>
    </row>
    <row r="340" spans="1:55">
      <c r="A340" s="348"/>
      <c r="B340" s="348"/>
      <c r="C340" s="348"/>
      <c r="D340" s="348"/>
      <c r="E340" s="348"/>
      <c r="F340" s="348"/>
      <c r="G340" s="348"/>
      <c r="H340" s="348"/>
      <c r="I340" s="348"/>
      <c r="J340" s="348"/>
      <c r="K340" s="348"/>
      <c r="L340" s="348"/>
      <c r="M340" s="348"/>
      <c r="N340" s="348"/>
      <c r="O340" s="348"/>
      <c r="P340" s="348"/>
      <c r="Q340" s="348"/>
      <c r="R340" s="348"/>
      <c r="S340" s="348"/>
      <c r="T340" s="348"/>
      <c r="U340" s="348"/>
      <c r="V340" s="348"/>
      <c r="W340" s="348"/>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c r="AS340" s="348"/>
      <c r="AT340" s="348"/>
      <c r="AU340" s="349"/>
      <c r="AV340" s="348"/>
      <c r="AW340" s="348"/>
      <c r="AX340" s="348"/>
      <c r="AY340" s="348"/>
      <c r="AZ340" s="348"/>
      <c r="BA340" s="348"/>
      <c r="BB340" s="348"/>
      <c r="BC340" s="348"/>
    </row>
    <row r="341" spans="1:55">
      <c r="A341" s="348"/>
      <c r="B341" s="348"/>
      <c r="C341" s="348"/>
      <c r="D341" s="348"/>
      <c r="E341" s="348"/>
      <c r="F341" s="348"/>
      <c r="G341" s="348"/>
      <c r="H341" s="348"/>
      <c r="I341" s="348"/>
      <c r="J341" s="348"/>
      <c r="K341" s="348"/>
      <c r="L341" s="348"/>
      <c r="M341" s="348"/>
      <c r="N341" s="348"/>
      <c r="O341" s="348"/>
      <c r="P341" s="348"/>
      <c r="Q341" s="348"/>
      <c r="R341" s="348"/>
      <c r="S341" s="348"/>
      <c r="T341" s="348"/>
      <c r="U341" s="348"/>
      <c r="V341" s="348"/>
      <c r="W341" s="348"/>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c r="AS341" s="348"/>
      <c r="AT341" s="348"/>
      <c r="AU341" s="349"/>
      <c r="AV341" s="348"/>
      <c r="AW341" s="348"/>
      <c r="AX341" s="348"/>
      <c r="AY341" s="348"/>
      <c r="AZ341" s="348"/>
      <c r="BA341" s="348"/>
      <c r="BB341" s="348"/>
      <c r="BC341" s="348"/>
    </row>
    <row r="342" spans="1:55">
      <c r="A342" s="348"/>
      <c r="B342" s="348"/>
      <c r="C342" s="348"/>
      <c r="D342" s="348"/>
      <c r="E342" s="348"/>
      <c r="F342" s="348"/>
      <c r="G342" s="348"/>
      <c r="H342" s="348"/>
      <c r="I342" s="348"/>
      <c r="J342" s="348"/>
      <c r="K342" s="348"/>
      <c r="L342" s="348"/>
      <c r="M342" s="348"/>
      <c r="N342" s="348"/>
      <c r="O342" s="348"/>
      <c r="P342" s="348"/>
      <c r="Q342" s="348"/>
      <c r="R342" s="348"/>
      <c r="S342" s="348"/>
      <c r="T342" s="348"/>
      <c r="U342" s="348"/>
      <c r="V342" s="348"/>
      <c r="W342" s="348"/>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c r="AS342" s="348"/>
      <c r="AT342" s="348"/>
      <c r="AU342" s="349"/>
      <c r="AV342" s="348"/>
      <c r="AW342" s="348"/>
      <c r="AX342" s="348"/>
      <c r="AY342" s="348"/>
      <c r="AZ342" s="348"/>
      <c r="BA342" s="348"/>
      <c r="BB342" s="348"/>
      <c r="BC342" s="348"/>
    </row>
    <row r="343" spans="1:55">
      <c r="A343" s="348"/>
      <c r="B343" s="348"/>
      <c r="C343" s="348"/>
      <c r="D343" s="348"/>
      <c r="E343" s="348"/>
      <c r="F343" s="348"/>
      <c r="G343" s="348"/>
      <c r="H343" s="348"/>
      <c r="I343" s="348"/>
      <c r="J343" s="348"/>
      <c r="K343" s="348"/>
      <c r="L343" s="348"/>
      <c r="M343" s="348"/>
      <c r="N343" s="348"/>
      <c r="O343" s="348"/>
      <c r="P343" s="348"/>
      <c r="Q343" s="348"/>
      <c r="R343" s="348"/>
      <c r="S343" s="348"/>
      <c r="T343" s="348"/>
      <c r="U343" s="348"/>
      <c r="V343" s="348"/>
      <c r="W343" s="348"/>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c r="AS343" s="348"/>
      <c r="AT343" s="348"/>
      <c r="AU343" s="349"/>
      <c r="AV343" s="348"/>
      <c r="AW343" s="348"/>
      <c r="AX343" s="348"/>
      <c r="AY343" s="348"/>
      <c r="AZ343" s="348"/>
      <c r="BA343" s="348"/>
      <c r="BB343" s="348"/>
      <c r="BC343" s="348"/>
    </row>
    <row r="344" spans="1:55">
      <c r="A344" s="348"/>
      <c r="B344" s="348"/>
      <c r="C344" s="348"/>
      <c r="D344" s="348"/>
      <c r="E344" s="348"/>
      <c r="F344" s="348"/>
      <c r="G344" s="348"/>
      <c r="H344" s="348"/>
      <c r="I344" s="348"/>
      <c r="J344" s="348"/>
      <c r="K344" s="348"/>
      <c r="L344" s="348"/>
      <c r="M344" s="348"/>
      <c r="N344" s="348"/>
      <c r="O344" s="348"/>
      <c r="P344" s="348"/>
      <c r="Q344" s="348"/>
      <c r="R344" s="348"/>
      <c r="S344" s="348"/>
      <c r="T344" s="348"/>
      <c r="U344" s="348"/>
      <c r="V344" s="348"/>
      <c r="W344" s="348"/>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c r="AS344" s="348"/>
      <c r="AT344" s="348"/>
      <c r="AU344" s="349"/>
      <c r="AV344" s="348"/>
      <c r="AW344" s="348"/>
      <c r="AX344" s="348"/>
      <c r="AY344" s="348"/>
      <c r="AZ344" s="348"/>
      <c r="BA344" s="348"/>
      <c r="BB344" s="348"/>
      <c r="BC344" s="348"/>
    </row>
    <row r="345" spans="1:55">
      <c r="A345" s="348"/>
      <c r="B345" s="348"/>
      <c r="C345" s="348"/>
      <c r="D345" s="348"/>
      <c r="E345" s="348"/>
      <c r="F345" s="348"/>
      <c r="G345" s="348"/>
      <c r="H345" s="348"/>
      <c r="I345" s="348"/>
      <c r="J345" s="348"/>
      <c r="K345" s="348"/>
      <c r="L345" s="348"/>
      <c r="M345" s="348"/>
      <c r="N345" s="348"/>
      <c r="O345" s="348"/>
      <c r="P345" s="348"/>
      <c r="Q345" s="348"/>
      <c r="R345" s="348"/>
      <c r="S345" s="348"/>
      <c r="T345" s="348"/>
      <c r="U345" s="348"/>
      <c r="V345" s="348"/>
      <c r="W345" s="348"/>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c r="AS345" s="348"/>
      <c r="AT345" s="348"/>
      <c r="AU345" s="349"/>
      <c r="AV345" s="348"/>
      <c r="AW345" s="348"/>
      <c r="AX345" s="348"/>
      <c r="AY345" s="348"/>
      <c r="AZ345" s="348"/>
      <c r="BA345" s="348"/>
      <c r="BB345" s="348"/>
      <c r="BC345" s="348"/>
    </row>
    <row r="346" spans="1:55">
      <c r="A346" s="348"/>
      <c r="B346" s="348"/>
      <c r="C346" s="348"/>
      <c r="D346" s="348"/>
      <c r="E346" s="348"/>
      <c r="F346" s="348"/>
      <c r="G346" s="348"/>
      <c r="H346" s="348"/>
      <c r="I346" s="348"/>
      <c r="J346" s="348"/>
      <c r="K346" s="348"/>
      <c r="L346" s="348"/>
      <c r="M346" s="348"/>
      <c r="N346" s="348"/>
      <c r="O346" s="348"/>
      <c r="P346" s="348"/>
      <c r="Q346" s="348"/>
      <c r="R346" s="348"/>
      <c r="S346" s="348"/>
      <c r="T346" s="348"/>
      <c r="U346" s="348"/>
      <c r="V346" s="348"/>
      <c r="W346" s="348"/>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c r="AS346" s="348"/>
      <c r="AT346" s="348"/>
      <c r="AU346" s="349"/>
      <c r="AV346" s="348"/>
      <c r="AW346" s="348"/>
      <c r="AX346" s="348"/>
      <c r="AY346" s="348"/>
      <c r="AZ346" s="348"/>
      <c r="BA346" s="348"/>
      <c r="BB346" s="348"/>
      <c r="BC346" s="348"/>
    </row>
    <row r="347" spans="1:55">
      <c r="A347" s="348"/>
      <c r="B347" s="348"/>
      <c r="C347" s="348"/>
      <c r="D347" s="348"/>
      <c r="E347" s="348"/>
      <c r="F347" s="348"/>
      <c r="G347" s="348"/>
      <c r="H347" s="348"/>
      <c r="I347" s="348"/>
      <c r="J347" s="348"/>
      <c r="K347" s="348"/>
      <c r="L347" s="348"/>
      <c r="M347" s="348"/>
      <c r="N347" s="348"/>
      <c r="O347" s="348"/>
      <c r="P347" s="348"/>
      <c r="Q347" s="348"/>
      <c r="R347" s="348"/>
      <c r="S347" s="348"/>
      <c r="T347" s="348"/>
      <c r="U347" s="348"/>
      <c r="V347" s="348"/>
      <c r="W347" s="348"/>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c r="AS347" s="348"/>
      <c r="AT347" s="348"/>
      <c r="AU347" s="349"/>
      <c r="AV347" s="348"/>
      <c r="AW347" s="348"/>
      <c r="AX347" s="348"/>
      <c r="AY347" s="348"/>
      <c r="AZ347" s="348"/>
      <c r="BA347" s="348"/>
      <c r="BB347" s="348"/>
      <c r="BC347" s="348"/>
    </row>
    <row r="348" spans="1:55">
      <c r="A348" s="348"/>
      <c r="B348" s="348"/>
      <c r="C348" s="348"/>
      <c r="D348" s="348"/>
      <c r="E348" s="348"/>
      <c r="F348" s="348"/>
      <c r="G348" s="348"/>
      <c r="H348" s="348"/>
      <c r="I348" s="348"/>
      <c r="J348" s="348"/>
      <c r="K348" s="348"/>
      <c r="L348" s="348"/>
      <c r="M348" s="348"/>
      <c r="N348" s="348"/>
      <c r="O348" s="348"/>
      <c r="P348" s="348"/>
      <c r="Q348" s="348"/>
      <c r="R348" s="348"/>
      <c r="S348" s="348"/>
      <c r="T348" s="348"/>
      <c r="U348" s="348"/>
      <c r="V348" s="348"/>
      <c r="W348" s="348"/>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c r="AS348" s="348"/>
      <c r="AT348" s="348"/>
      <c r="AU348" s="349"/>
      <c r="AV348" s="348"/>
      <c r="AW348" s="348"/>
      <c r="AX348" s="348"/>
      <c r="AY348" s="348"/>
      <c r="AZ348" s="348"/>
      <c r="BA348" s="348"/>
      <c r="BB348" s="348"/>
      <c r="BC348" s="348"/>
    </row>
    <row r="349" spans="1:55">
      <c r="A349" s="348"/>
      <c r="B349" s="348"/>
      <c r="C349" s="348"/>
      <c r="D349" s="348"/>
      <c r="E349" s="348"/>
      <c r="F349" s="348"/>
      <c r="G349" s="348"/>
      <c r="H349" s="348"/>
      <c r="I349" s="348"/>
      <c r="J349" s="348"/>
      <c r="K349" s="348"/>
      <c r="L349" s="348"/>
      <c r="M349" s="348"/>
      <c r="N349" s="348"/>
      <c r="O349" s="348"/>
      <c r="P349" s="348"/>
      <c r="Q349" s="348"/>
      <c r="R349" s="348"/>
      <c r="S349" s="348"/>
      <c r="T349" s="348"/>
      <c r="U349" s="348"/>
      <c r="V349" s="348"/>
      <c r="W349" s="348"/>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c r="AS349" s="348"/>
      <c r="AT349" s="348"/>
      <c r="AU349" s="349"/>
      <c r="AV349" s="348"/>
      <c r="AW349" s="348"/>
      <c r="AX349" s="348"/>
      <c r="AY349" s="348"/>
      <c r="AZ349" s="348"/>
      <c r="BA349" s="348"/>
      <c r="BB349" s="348"/>
      <c r="BC349" s="348"/>
    </row>
    <row r="350" spans="1:55">
      <c r="A350" s="348"/>
      <c r="B350" s="348"/>
      <c r="C350" s="348"/>
      <c r="D350" s="348"/>
      <c r="E350" s="348"/>
      <c r="F350" s="348"/>
      <c r="G350" s="348"/>
      <c r="H350" s="348"/>
      <c r="I350" s="348"/>
      <c r="J350" s="348"/>
      <c r="K350" s="348"/>
      <c r="L350" s="348"/>
      <c r="M350" s="348"/>
      <c r="N350" s="348"/>
      <c r="O350" s="348"/>
      <c r="P350" s="348"/>
      <c r="Q350" s="348"/>
      <c r="R350" s="348"/>
      <c r="S350" s="348"/>
      <c r="T350" s="348"/>
      <c r="U350" s="348"/>
      <c r="V350" s="348"/>
      <c r="W350" s="348"/>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c r="AS350" s="348"/>
      <c r="AT350" s="348"/>
      <c r="AU350" s="349"/>
      <c r="AV350" s="348"/>
      <c r="AW350" s="348"/>
      <c r="AX350" s="348"/>
      <c r="AY350" s="348"/>
      <c r="AZ350" s="348"/>
      <c r="BA350" s="348"/>
      <c r="BB350" s="348"/>
      <c r="BC350" s="348"/>
    </row>
    <row r="351" spans="1:55">
      <c r="A351" s="348"/>
      <c r="B351" s="348"/>
      <c r="C351" s="348"/>
      <c r="D351" s="348"/>
      <c r="E351" s="348"/>
      <c r="F351" s="348"/>
      <c r="G351" s="348"/>
      <c r="H351" s="348"/>
      <c r="I351" s="348"/>
      <c r="J351" s="348"/>
      <c r="K351" s="348"/>
      <c r="L351" s="348"/>
      <c r="M351" s="348"/>
      <c r="N351" s="348"/>
      <c r="O351" s="348"/>
      <c r="P351" s="348"/>
      <c r="Q351" s="348"/>
      <c r="R351" s="348"/>
      <c r="S351" s="348"/>
      <c r="T351" s="348"/>
      <c r="U351" s="348"/>
      <c r="V351" s="348"/>
      <c r="W351" s="348"/>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c r="AS351" s="348"/>
      <c r="AT351" s="348"/>
      <c r="AU351" s="349"/>
      <c r="AV351" s="348"/>
      <c r="AW351" s="348"/>
      <c r="AX351" s="348"/>
      <c r="AY351" s="348"/>
      <c r="AZ351" s="348"/>
      <c r="BA351" s="348"/>
      <c r="BB351" s="348"/>
      <c r="BC351" s="348"/>
    </row>
    <row r="352" spans="1:55">
      <c r="A352" s="348"/>
      <c r="B352" s="348"/>
      <c r="C352" s="348"/>
      <c r="D352" s="348"/>
      <c r="E352" s="348"/>
      <c r="F352" s="348"/>
      <c r="G352" s="348"/>
      <c r="H352" s="348"/>
      <c r="I352" s="348"/>
      <c r="J352" s="348"/>
      <c r="K352" s="348"/>
      <c r="L352" s="348"/>
      <c r="M352" s="348"/>
      <c r="N352" s="348"/>
      <c r="O352" s="348"/>
      <c r="P352" s="348"/>
      <c r="Q352" s="348"/>
      <c r="R352" s="348"/>
      <c r="S352" s="348"/>
      <c r="T352" s="348"/>
      <c r="U352" s="348"/>
      <c r="V352" s="348"/>
      <c r="W352" s="348"/>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c r="AS352" s="348"/>
      <c r="AT352" s="348"/>
      <c r="AU352" s="349"/>
      <c r="AV352" s="348"/>
      <c r="AW352" s="348"/>
      <c r="AX352" s="348"/>
      <c r="AY352" s="348"/>
      <c r="AZ352" s="348"/>
      <c r="BA352" s="348"/>
      <c r="BB352" s="348"/>
      <c r="BC352" s="348"/>
    </row>
    <row r="353" spans="1:55">
      <c r="A353" s="348"/>
      <c r="B353" s="348"/>
      <c r="C353" s="348"/>
      <c r="D353" s="348"/>
      <c r="E353" s="348"/>
      <c r="F353" s="348"/>
      <c r="G353" s="348"/>
      <c r="H353" s="348"/>
      <c r="I353" s="348"/>
      <c r="J353" s="348"/>
      <c r="K353" s="348"/>
      <c r="L353" s="348"/>
      <c r="M353" s="348"/>
      <c r="N353" s="348"/>
      <c r="O353" s="348"/>
      <c r="P353" s="348"/>
      <c r="Q353" s="348"/>
      <c r="R353" s="348"/>
      <c r="S353" s="348"/>
      <c r="T353" s="348"/>
      <c r="U353" s="348"/>
      <c r="V353" s="348"/>
      <c r="W353" s="348"/>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c r="AS353" s="348"/>
      <c r="AT353" s="348"/>
      <c r="AU353" s="349"/>
      <c r="AV353" s="348"/>
      <c r="AW353" s="348"/>
      <c r="AX353" s="348"/>
      <c r="AY353" s="348"/>
      <c r="AZ353" s="348"/>
      <c r="BA353" s="348"/>
      <c r="BB353" s="348"/>
      <c r="BC353" s="348"/>
    </row>
    <row r="354" spans="1:55">
      <c r="A354" s="348"/>
      <c r="B354" s="348"/>
      <c r="C354" s="348"/>
      <c r="D354" s="348"/>
      <c r="E354" s="348"/>
      <c r="F354" s="348"/>
      <c r="G354" s="348"/>
      <c r="H354" s="348"/>
      <c r="I354" s="348"/>
      <c r="J354" s="348"/>
      <c r="K354" s="348"/>
      <c r="L354" s="348"/>
      <c r="M354" s="348"/>
      <c r="N354" s="348"/>
      <c r="O354" s="348"/>
      <c r="P354" s="348"/>
      <c r="Q354" s="348"/>
      <c r="R354" s="348"/>
      <c r="S354" s="348"/>
      <c r="T354" s="348"/>
      <c r="U354" s="348"/>
      <c r="V354" s="348"/>
      <c r="W354" s="348"/>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c r="AS354" s="348"/>
      <c r="AT354" s="348"/>
      <c r="AU354" s="349"/>
      <c r="AV354" s="348"/>
      <c r="AW354" s="348"/>
      <c r="AX354" s="348"/>
      <c r="AY354" s="348"/>
      <c r="AZ354" s="348"/>
      <c r="BA354" s="348"/>
      <c r="BB354" s="348"/>
      <c r="BC354" s="348"/>
    </row>
    <row r="355" spans="1:55">
      <c r="A355" s="348"/>
      <c r="B355" s="348"/>
      <c r="C355" s="348"/>
      <c r="D355" s="348"/>
      <c r="E355" s="348"/>
      <c r="F355" s="348"/>
      <c r="G355" s="348"/>
      <c r="H355" s="348"/>
      <c r="I355" s="348"/>
      <c r="J355" s="348"/>
      <c r="K355" s="348"/>
      <c r="L355" s="348"/>
      <c r="M355" s="348"/>
      <c r="N355" s="348"/>
      <c r="O355" s="348"/>
      <c r="P355" s="348"/>
      <c r="Q355" s="348"/>
      <c r="R355" s="348"/>
      <c r="S355" s="348"/>
      <c r="T355" s="348"/>
      <c r="U355" s="348"/>
      <c r="V355" s="348"/>
      <c r="W355" s="348"/>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c r="AS355" s="348"/>
      <c r="AT355" s="348"/>
      <c r="AU355" s="349"/>
      <c r="AV355" s="348"/>
      <c r="AW355" s="348"/>
      <c r="AX355" s="348"/>
      <c r="AY355" s="348"/>
      <c r="AZ355" s="348"/>
      <c r="BA355" s="348"/>
      <c r="BB355" s="348"/>
      <c r="BC355" s="348"/>
    </row>
    <row r="356" spans="1:55">
      <c r="A356" s="348"/>
      <c r="B356" s="348"/>
      <c r="C356" s="348"/>
      <c r="D356" s="348"/>
      <c r="E356" s="348"/>
      <c r="F356" s="348"/>
      <c r="G356" s="348"/>
      <c r="H356" s="348"/>
      <c r="I356" s="348"/>
      <c r="J356" s="348"/>
      <c r="K356" s="348"/>
      <c r="L356" s="348"/>
      <c r="M356" s="348"/>
      <c r="N356" s="348"/>
      <c r="O356" s="348"/>
      <c r="P356" s="348"/>
      <c r="Q356" s="348"/>
      <c r="R356" s="348"/>
      <c r="S356" s="348"/>
      <c r="T356" s="348"/>
      <c r="U356" s="348"/>
      <c r="V356" s="348"/>
      <c r="W356" s="348"/>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c r="AS356" s="348"/>
      <c r="AT356" s="348"/>
      <c r="AU356" s="349"/>
      <c r="AV356" s="348"/>
      <c r="AW356" s="348"/>
      <c r="AX356" s="348"/>
      <c r="AY356" s="348"/>
      <c r="AZ356" s="348"/>
      <c r="BA356" s="348"/>
      <c r="BB356" s="348"/>
      <c r="BC356" s="348"/>
    </row>
    <row r="357" spans="1:55">
      <c r="A357" s="348"/>
      <c r="B357" s="348"/>
      <c r="C357" s="348"/>
      <c r="D357" s="348"/>
      <c r="E357" s="348"/>
      <c r="F357" s="348"/>
      <c r="G357" s="348"/>
      <c r="H357" s="348"/>
      <c r="I357" s="348"/>
      <c r="J357" s="348"/>
      <c r="K357" s="348"/>
      <c r="L357" s="348"/>
      <c r="M357" s="348"/>
      <c r="N357" s="348"/>
      <c r="O357" s="348"/>
      <c r="P357" s="348"/>
      <c r="Q357" s="348"/>
      <c r="R357" s="348"/>
      <c r="S357" s="348"/>
      <c r="T357" s="348"/>
      <c r="U357" s="348"/>
      <c r="V357" s="348"/>
      <c r="W357" s="348"/>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c r="AS357" s="348"/>
      <c r="AT357" s="348"/>
      <c r="AU357" s="349"/>
      <c r="AV357" s="348"/>
      <c r="AW357" s="348"/>
      <c r="AX357" s="348"/>
      <c r="AY357" s="348"/>
      <c r="AZ357" s="348"/>
      <c r="BA357" s="348"/>
      <c r="BB357" s="348"/>
      <c r="BC357" s="348"/>
    </row>
    <row r="358" spans="1:55">
      <c r="A358" s="348"/>
      <c r="B358" s="348"/>
      <c r="C358" s="348"/>
      <c r="D358" s="348"/>
      <c r="E358" s="348"/>
      <c r="F358" s="348"/>
      <c r="G358" s="348"/>
      <c r="H358" s="348"/>
      <c r="I358" s="348"/>
      <c r="J358" s="348"/>
      <c r="K358" s="348"/>
      <c r="L358" s="348"/>
      <c r="M358" s="348"/>
      <c r="N358" s="348"/>
      <c r="O358" s="348"/>
      <c r="P358" s="348"/>
      <c r="Q358" s="348"/>
      <c r="R358" s="348"/>
      <c r="S358" s="348"/>
      <c r="T358" s="348"/>
      <c r="U358" s="348"/>
      <c r="V358" s="348"/>
      <c r="W358" s="348"/>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c r="AS358" s="348"/>
      <c r="AT358" s="348"/>
      <c r="AU358" s="349"/>
      <c r="AV358" s="348"/>
      <c r="AW358" s="348"/>
      <c r="AX358" s="348"/>
      <c r="AY358" s="348"/>
      <c r="AZ358" s="348"/>
      <c r="BA358" s="348"/>
      <c r="BB358" s="348"/>
      <c r="BC358" s="348"/>
    </row>
    <row r="359" spans="1:55">
      <c r="A359" s="348"/>
      <c r="B359" s="348"/>
      <c r="C359" s="348"/>
      <c r="D359" s="348"/>
      <c r="E359" s="348"/>
      <c r="F359" s="348"/>
      <c r="G359" s="348"/>
      <c r="H359" s="348"/>
      <c r="I359" s="348"/>
      <c r="J359" s="348"/>
      <c r="K359" s="348"/>
      <c r="L359" s="348"/>
      <c r="M359" s="348"/>
      <c r="N359" s="348"/>
      <c r="O359" s="348"/>
      <c r="P359" s="348"/>
      <c r="Q359" s="348"/>
      <c r="R359" s="348"/>
      <c r="S359" s="348"/>
      <c r="T359" s="348"/>
      <c r="U359" s="348"/>
      <c r="V359" s="348"/>
      <c r="W359" s="348"/>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c r="AS359" s="348"/>
      <c r="AT359" s="348"/>
      <c r="AU359" s="349"/>
      <c r="AV359" s="348"/>
      <c r="AW359" s="348"/>
      <c r="AX359" s="348"/>
      <c r="AY359" s="348"/>
      <c r="AZ359" s="348"/>
      <c r="BA359" s="348"/>
      <c r="BB359" s="348"/>
      <c r="BC359" s="348"/>
    </row>
    <row r="360" spans="1:55">
      <c r="A360" s="348"/>
      <c r="B360" s="348"/>
      <c r="C360" s="348"/>
      <c r="D360" s="348"/>
      <c r="E360" s="348"/>
      <c r="F360" s="348"/>
      <c r="G360" s="348"/>
      <c r="H360" s="348"/>
      <c r="I360" s="348"/>
      <c r="J360" s="348"/>
      <c r="K360" s="348"/>
      <c r="L360" s="348"/>
      <c r="M360" s="348"/>
      <c r="N360" s="348"/>
      <c r="O360" s="348"/>
      <c r="P360" s="348"/>
      <c r="Q360" s="348"/>
      <c r="R360" s="348"/>
      <c r="S360" s="348"/>
      <c r="T360" s="348"/>
      <c r="U360" s="348"/>
      <c r="V360" s="348"/>
      <c r="W360" s="348"/>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c r="AS360" s="348"/>
      <c r="AT360" s="348"/>
      <c r="AU360" s="349"/>
      <c r="AV360" s="348"/>
      <c r="AW360" s="348"/>
      <c r="AX360" s="348"/>
      <c r="AY360" s="348"/>
      <c r="AZ360" s="348"/>
      <c r="BA360" s="348"/>
      <c r="BB360" s="348"/>
      <c r="BC360" s="348"/>
    </row>
    <row r="361" spans="1:55">
      <c r="A361" s="348"/>
      <c r="B361" s="348"/>
      <c r="C361" s="348"/>
      <c r="D361" s="348"/>
      <c r="E361" s="348"/>
      <c r="F361" s="348"/>
      <c r="G361" s="348"/>
      <c r="H361" s="348"/>
      <c r="I361" s="348"/>
      <c r="J361" s="348"/>
      <c r="K361" s="348"/>
      <c r="L361" s="348"/>
      <c r="M361" s="348"/>
      <c r="N361" s="348"/>
      <c r="O361" s="348"/>
      <c r="P361" s="348"/>
      <c r="Q361" s="348"/>
      <c r="R361" s="348"/>
      <c r="S361" s="348"/>
      <c r="T361" s="348"/>
      <c r="U361" s="348"/>
      <c r="V361" s="348"/>
      <c r="W361" s="348"/>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c r="AS361" s="348"/>
      <c r="AT361" s="348"/>
      <c r="AU361" s="349"/>
      <c r="AV361" s="348"/>
      <c r="AW361" s="348"/>
      <c r="AX361" s="348"/>
      <c r="AY361" s="348"/>
      <c r="AZ361" s="348"/>
      <c r="BA361" s="348"/>
      <c r="BB361" s="348"/>
      <c r="BC361" s="348"/>
    </row>
    <row r="362" spans="1:55">
      <c r="A362" s="348"/>
      <c r="B362" s="348"/>
      <c r="C362" s="348"/>
      <c r="D362" s="348"/>
      <c r="E362" s="348"/>
      <c r="F362" s="348"/>
      <c r="G362" s="348"/>
      <c r="H362" s="348"/>
      <c r="I362" s="348"/>
      <c r="J362" s="348"/>
      <c r="K362" s="348"/>
      <c r="L362" s="348"/>
      <c r="M362" s="348"/>
      <c r="N362" s="348"/>
      <c r="O362" s="348"/>
      <c r="P362" s="348"/>
      <c r="Q362" s="348"/>
      <c r="R362" s="348"/>
      <c r="S362" s="348"/>
      <c r="T362" s="348"/>
      <c r="U362" s="348"/>
      <c r="V362" s="348"/>
      <c r="W362" s="348"/>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c r="AS362" s="348"/>
      <c r="AT362" s="348"/>
      <c r="AU362" s="349"/>
      <c r="AV362" s="348"/>
      <c r="AW362" s="348"/>
      <c r="AX362" s="348"/>
      <c r="AY362" s="348"/>
      <c r="AZ362" s="348"/>
      <c r="BA362" s="348"/>
      <c r="BB362" s="348"/>
      <c r="BC362" s="348"/>
    </row>
    <row r="363" spans="1:55">
      <c r="A363" s="348"/>
      <c r="B363" s="348"/>
      <c r="C363" s="348"/>
      <c r="D363" s="348"/>
      <c r="E363" s="348"/>
      <c r="F363" s="348"/>
      <c r="G363" s="348"/>
      <c r="H363" s="348"/>
      <c r="I363" s="348"/>
      <c r="J363" s="348"/>
      <c r="K363" s="348"/>
      <c r="L363" s="348"/>
      <c r="M363" s="348"/>
      <c r="N363" s="348"/>
      <c r="O363" s="348"/>
      <c r="P363" s="348"/>
      <c r="Q363" s="348"/>
      <c r="R363" s="348"/>
      <c r="S363" s="348"/>
      <c r="T363" s="348"/>
      <c r="U363" s="348"/>
      <c r="V363" s="348"/>
      <c r="W363" s="348"/>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c r="AS363" s="348"/>
      <c r="AT363" s="348"/>
      <c r="AU363" s="349"/>
      <c r="AV363" s="348"/>
      <c r="AW363" s="348"/>
      <c r="AX363" s="348"/>
      <c r="AY363" s="348"/>
      <c r="AZ363" s="348"/>
      <c r="BA363" s="348"/>
      <c r="BB363" s="348"/>
      <c r="BC363" s="348"/>
    </row>
    <row r="364" spans="1:55">
      <c r="A364" s="348"/>
      <c r="B364" s="348"/>
      <c r="C364" s="348"/>
      <c r="D364" s="348"/>
      <c r="E364" s="348"/>
      <c r="F364" s="348"/>
      <c r="G364" s="348"/>
      <c r="H364" s="348"/>
      <c r="I364" s="348"/>
      <c r="J364" s="348"/>
      <c r="K364" s="348"/>
      <c r="L364" s="348"/>
      <c r="M364" s="348"/>
      <c r="N364" s="348"/>
      <c r="O364" s="348"/>
      <c r="P364" s="348"/>
      <c r="Q364" s="348"/>
      <c r="R364" s="348"/>
      <c r="S364" s="348"/>
      <c r="T364" s="348"/>
      <c r="U364" s="348"/>
      <c r="V364" s="348"/>
      <c r="W364" s="348"/>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c r="AS364" s="348"/>
      <c r="AT364" s="348"/>
      <c r="AU364" s="349"/>
      <c r="AV364" s="348"/>
      <c r="AW364" s="348"/>
      <c r="AX364" s="348"/>
      <c r="AY364" s="348"/>
      <c r="AZ364" s="348"/>
      <c r="BA364" s="348"/>
      <c r="BB364" s="348"/>
      <c r="BC364" s="348"/>
    </row>
    <row r="365" spans="1:55">
      <c r="A365" s="348"/>
      <c r="B365" s="348"/>
      <c r="C365" s="348"/>
      <c r="D365" s="348"/>
      <c r="E365" s="348"/>
      <c r="F365" s="348"/>
      <c r="G365" s="348"/>
      <c r="H365" s="348"/>
      <c r="I365" s="348"/>
      <c r="J365" s="348"/>
      <c r="K365" s="348"/>
      <c r="L365" s="348"/>
      <c r="M365" s="348"/>
      <c r="N365" s="348"/>
      <c r="O365" s="348"/>
      <c r="P365" s="348"/>
      <c r="Q365" s="348"/>
      <c r="R365" s="348"/>
      <c r="S365" s="348"/>
      <c r="T365" s="348"/>
      <c r="U365" s="348"/>
      <c r="V365" s="348"/>
      <c r="W365" s="348"/>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c r="AS365" s="348"/>
      <c r="AT365" s="348"/>
      <c r="AU365" s="349"/>
      <c r="AV365" s="348"/>
      <c r="AW365" s="348"/>
      <c r="AX365" s="348"/>
      <c r="AY365" s="348"/>
      <c r="AZ365" s="348"/>
      <c r="BA365" s="348"/>
      <c r="BB365" s="348"/>
      <c r="BC365" s="348"/>
    </row>
    <row r="366" spans="1:55">
      <c r="A366" s="348"/>
      <c r="B366" s="348"/>
      <c r="C366" s="348"/>
      <c r="D366" s="348"/>
      <c r="E366" s="348"/>
      <c r="F366" s="348"/>
      <c r="G366" s="348"/>
      <c r="H366" s="348"/>
      <c r="I366" s="348"/>
      <c r="J366" s="348"/>
      <c r="K366" s="348"/>
      <c r="L366" s="348"/>
      <c r="M366" s="348"/>
      <c r="N366" s="348"/>
      <c r="O366" s="348"/>
      <c r="P366" s="348"/>
      <c r="Q366" s="348"/>
      <c r="R366" s="348"/>
      <c r="S366" s="348"/>
      <c r="T366" s="348"/>
      <c r="U366" s="348"/>
      <c r="V366" s="348"/>
      <c r="W366" s="348"/>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c r="AS366" s="348"/>
      <c r="AT366" s="348"/>
      <c r="AU366" s="349"/>
      <c r="AV366" s="348"/>
      <c r="AW366" s="348"/>
      <c r="AX366" s="348"/>
      <c r="AY366" s="348"/>
      <c r="AZ366" s="348"/>
      <c r="BA366" s="348"/>
      <c r="BB366" s="348"/>
      <c r="BC366" s="348"/>
    </row>
    <row r="367" spans="1:55">
      <c r="A367" s="348"/>
      <c r="B367" s="348"/>
      <c r="C367" s="348"/>
      <c r="D367" s="348"/>
      <c r="E367" s="348"/>
      <c r="F367" s="348"/>
      <c r="G367" s="348"/>
      <c r="H367" s="348"/>
      <c r="I367" s="348"/>
      <c r="J367" s="348"/>
      <c r="K367" s="348"/>
      <c r="L367" s="348"/>
      <c r="M367" s="348"/>
      <c r="N367" s="348"/>
      <c r="O367" s="348"/>
      <c r="P367" s="348"/>
      <c r="Q367" s="348"/>
      <c r="R367" s="348"/>
      <c r="S367" s="348"/>
      <c r="T367" s="348"/>
      <c r="U367" s="348"/>
      <c r="V367" s="348"/>
      <c r="W367" s="348"/>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c r="AS367" s="348"/>
      <c r="AT367" s="348"/>
      <c r="AU367" s="349"/>
      <c r="AV367" s="348"/>
      <c r="AW367" s="348"/>
      <c r="AX367" s="348"/>
      <c r="AY367" s="348"/>
      <c r="AZ367" s="348"/>
      <c r="BA367" s="348"/>
      <c r="BB367" s="348"/>
      <c r="BC367" s="348"/>
    </row>
    <row r="368" spans="1:55">
      <c r="A368" s="348"/>
      <c r="B368" s="348"/>
      <c r="C368" s="348"/>
      <c r="D368" s="348"/>
      <c r="E368" s="348"/>
      <c r="F368" s="348"/>
      <c r="G368" s="348"/>
      <c r="H368" s="348"/>
      <c r="I368" s="348"/>
      <c r="J368" s="348"/>
      <c r="K368" s="348"/>
      <c r="L368" s="348"/>
      <c r="M368" s="348"/>
      <c r="N368" s="348"/>
      <c r="O368" s="348"/>
      <c r="P368" s="348"/>
      <c r="Q368" s="348"/>
      <c r="R368" s="348"/>
      <c r="S368" s="348"/>
      <c r="T368" s="348"/>
      <c r="U368" s="348"/>
      <c r="V368" s="348"/>
      <c r="W368" s="348"/>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c r="AS368" s="348"/>
      <c r="AT368" s="348"/>
      <c r="AU368" s="349"/>
      <c r="AV368" s="348"/>
      <c r="AW368" s="348"/>
      <c r="AX368" s="348"/>
      <c r="AY368" s="348"/>
      <c r="AZ368" s="348"/>
      <c r="BA368" s="348"/>
      <c r="BB368" s="348"/>
      <c r="BC368" s="348"/>
    </row>
    <row r="369" spans="1:55">
      <c r="A369" s="348"/>
      <c r="B369" s="348"/>
      <c r="C369" s="348"/>
      <c r="D369" s="348"/>
      <c r="E369" s="348"/>
      <c r="F369" s="348"/>
      <c r="G369" s="348"/>
      <c r="H369" s="348"/>
      <c r="I369" s="348"/>
      <c r="J369" s="348"/>
      <c r="K369" s="348"/>
      <c r="L369" s="348"/>
      <c r="M369" s="348"/>
      <c r="N369" s="348"/>
      <c r="O369" s="348"/>
      <c r="P369" s="348"/>
      <c r="Q369" s="348"/>
      <c r="R369" s="348"/>
      <c r="S369" s="348"/>
      <c r="T369" s="348"/>
      <c r="U369" s="348"/>
      <c r="V369" s="348"/>
      <c r="W369" s="348"/>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c r="AS369" s="348"/>
      <c r="AT369" s="348"/>
      <c r="AU369" s="349"/>
      <c r="AV369" s="348"/>
      <c r="AW369" s="348"/>
      <c r="AX369" s="348"/>
      <c r="AY369" s="348"/>
      <c r="AZ369" s="348"/>
      <c r="BA369" s="348"/>
      <c r="BB369" s="348"/>
      <c r="BC369" s="348"/>
    </row>
    <row r="370" spans="1:55">
      <c r="A370" s="348"/>
      <c r="B370" s="348"/>
      <c r="C370" s="348"/>
      <c r="D370" s="348"/>
      <c r="E370" s="348"/>
      <c r="F370" s="348"/>
      <c r="G370" s="348"/>
      <c r="H370" s="348"/>
      <c r="I370" s="348"/>
      <c r="J370" s="348"/>
      <c r="K370" s="348"/>
      <c r="L370" s="348"/>
      <c r="M370" s="348"/>
      <c r="N370" s="348"/>
      <c r="O370" s="348"/>
      <c r="P370" s="348"/>
      <c r="Q370" s="348"/>
      <c r="R370" s="348"/>
      <c r="S370" s="348"/>
      <c r="T370" s="348"/>
      <c r="U370" s="348"/>
      <c r="V370" s="348"/>
      <c r="W370" s="348"/>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c r="AS370" s="348"/>
      <c r="AT370" s="348"/>
      <c r="AU370" s="349"/>
      <c r="AV370" s="348"/>
      <c r="AW370" s="348"/>
      <c r="AX370" s="348"/>
      <c r="AY370" s="348"/>
      <c r="AZ370" s="348"/>
      <c r="BA370" s="348"/>
      <c r="BB370" s="348"/>
      <c r="BC370" s="348"/>
    </row>
    <row r="371" spans="1:55">
      <c r="A371" s="348"/>
      <c r="B371" s="348"/>
      <c r="C371" s="348"/>
      <c r="D371" s="348"/>
      <c r="E371" s="348"/>
      <c r="F371" s="348"/>
      <c r="G371" s="348"/>
      <c r="H371" s="348"/>
      <c r="I371" s="348"/>
      <c r="J371" s="348"/>
      <c r="K371" s="348"/>
      <c r="L371" s="348"/>
      <c r="M371" s="348"/>
      <c r="N371" s="348"/>
      <c r="O371" s="348"/>
      <c r="P371" s="348"/>
      <c r="Q371" s="348"/>
      <c r="R371" s="348"/>
      <c r="S371" s="348"/>
      <c r="T371" s="348"/>
      <c r="U371" s="348"/>
      <c r="V371" s="348"/>
      <c r="W371" s="348"/>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c r="AS371" s="348"/>
      <c r="AT371" s="348"/>
      <c r="AU371" s="349"/>
      <c r="AV371" s="348"/>
      <c r="AW371" s="348"/>
      <c r="AX371" s="348"/>
      <c r="AY371" s="348"/>
      <c r="AZ371" s="348"/>
      <c r="BA371" s="348"/>
      <c r="BB371" s="348"/>
      <c r="BC371" s="348"/>
    </row>
    <row r="372" spans="1:55">
      <c r="A372" s="348"/>
      <c r="B372" s="348"/>
      <c r="C372" s="348"/>
      <c r="D372" s="348"/>
      <c r="E372" s="348"/>
      <c r="F372" s="348"/>
      <c r="G372" s="348"/>
      <c r="H372" s="348"/>
      <c r="I372" s="348"/>
      <c r="J372" s="348"/>
      <c r="K372" s="348"/>
      <c r="L372" s="348"/>
      <c r="M372" s="348"/>
      <c r="N372" s="348"/>
      <c r="O372" s="348"/>
      <c r="P372" s="348"/>
      <c r="Q372" s="348"/>
      <c r="R372" s="348"/>
      <c r="S372" s="348"/>
      <c r="T372" s="348"/>
      <c r="U372" s="348"/>
      <c r="V372" s="348"/>
      <c r="W372" s="348"/>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c r="AS372" s="348"/>
      <c r="AT372" s="348"/>
      <c r="AU372" s="349"/>
      <c r="AV372" s="348"/>
      <c r="AW372" s="348"/>
      <c r="AX372" s="348"/>
      <c r="AY372" s="348"/>
      <c r="AZ372" s="348"/>
      <c r="BA372" s="348"/>
      <c r="BB372" s="348"/>
      <c r="BC372" s="348"/>
    </row>
    <row r="373" spans="1:55">
      <c r="A373" s="348"/>
      <c r="B373" s="348"/>
      <c r="C373" s="348"/>
      <c r="D373" s="348"/>
      <c r="E373" s="348"/>
      <c r="F373" s="348"/>
      <c r="G373" s="348"/>
      <c r="H373" s="348"/>
      <c r="I373" s="348"/>
      <c r="J373" s="348"/>
      <c r="K373" s="348"/>
      <c r="L373" s="348"/>
      <c r="M373" s="348"/>
      <c r="N373" s="348"/>
      <c r="O373" s="348"/>
      <c r="P373" s="348"/>
      <c r="Q373" s="348"/>
      <c r="R373" s="348"/>
      <c r="S373" s="348"/>
      <c r="T373" s="348"/>
      <c r="U373" s="348"/>
      <c r="V373" s="348"/>
      <c r="W373" s="348"/>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c r="AS373" s="348"/>
      <c r="AT373" s="348"/>
      <c r="AU373" s="349"/>
      <c r="AV373" s="348"/>
      <c r="AW373" s="348"/>
      <c r="AX373" s="348"/>
      <c r="AY373" s="348"/>
      <c r="AZ373" s="348"/>
      <c r="BA373" s="348"/>
      <c r="BB373" s="348"/>
      <c r="BC373" s="348"/>
    </row>
    <row r="374" spans="1:55">
      <c r="A374" s="348"/>
      <c r="B374" s="348"/>
      <c r="C374" s="348"/>
      <c r="D374" s="348"/>
      <c r="E374" s="348"/>
      <c r="F374" s="348"/>
      <c r="G374" s="348"/>
      <c r="H374" s="348"/>
      <c r="I374" s="348"/>
      <c r="J374" s="348"/>
      <c r="K374" s="348"/>
      <c r="L374" s="348"/>
      <c r="M374" s="348"/>
      <c r="N374" s="348"/>
      <c r="O374" s="348"/>
      <c r="P374" s="348"/>
      <c r="Q374" s="348"/>
      <c r="R374" s="348"/>
      <c r="S374" s="348"/>
      <c r="T374" s="348"/>
      <c r="U374" s="348"/>
      <c r="V374" s="348"/>
      <c r="W374" s="348"/>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c r="AS374" s="348"/>
      <c r="AT374" s="348"/>
      <c r="AU374" s="349"/>
      <c r="AV374" s="348"/>
      <c r="AW374" s="348"/>
      <c r="AX374" s="348"/>
      <c r="AY374" s="348"/>
      <c r="AZ374" s="348"/>
      <c r="BA374" s="348"/>
      <c r="BB374" s="348"/>
      <c r="BC374" s="348"/>
    </row>
    <row r="375" spans="1:55">
      <c r="A375" s="348"/>
      <c r="B375" s="348"/>
      <c r="C375" s="348"/>
      <c r="D375" s="348"/>
      <c r="E375" s="348"/>
      <c r="F375" s="348"/>
      <c r="G375" s="348"/>
      <c r="H375" s="348"/>
      <c r="I375" s="348"/>
      <c r="J375" s="348"/>
      <c r="K375" s="348"/>
      <c r="L375" s="348"/>
      <c r="M375" s="348"/>
      <c r="N375" s="348"/>
      <c r="O375" s="348"/>
      <c r="P375" s="348"/>
      <c r="Q375" s="348"/>
      <c r="R375" s="348"/>
      <c r="S375" s="348"/>
      <c r="T375" s="348"/>
      <c r="U375" s="348"/>
      <c r="V375" s="348"/>
      <c r="W375" s="348"/>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c r="AS375" s="348"/>
      <c r="AT375" s="348"/>
      <c r="AU375" s="349"/>
      <c r="AV375" s="348"/>
      <c r="AW375" s="348"/>
      <c r="AX375" s="348"/>
      <c r="AY375" s="348"/>
      <c r="AZ375" s="348"/>
      <c r="BA375" s="348"/>
      <c r="BB375" s="348"/>
      <c r="BC375" s="348"/>
    </row>
    <row r="376" spans="1:55">
      <c r="A376" s="348"/>
      <c r="B376" s="348"/>
      <c r="C376" s="348"/>
      <c r="D376" s="348"/>
      <c r="E376" s="348"/>
      <c r="F376" s="348"/>
      <c r="G376" s="348"/>
      <c r="H376" s="348"/>
      <c r="I376" s="348"/>
      <c r="J376" s="348"/>
      <c r="K376" s="348"/>
      <c r="L376" s="348"/>
      <c r="M376" s="348"/>
      <c r="N376" s="348"/>
      <c r="O376" s="348"/>
      <c r="P376" s="348"/>
      <c r="Q376" s="348"/>
      <c r="R376" s="348"/>
      <c r="S376" s="348"/>
      <c r="T376" s="348"/>
      <c r="U376" s="348"/>
      <c r="V376" s="348"/>
      <c r="W376" s="348"/>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c r="AS376" s="348"/>
      <c r="AT376" s="348"/>
      <c r="AU376" s="349"/>
      <c r="AV376" s="348"/>
      <c r="AW376" s="348"/>
      <c r="AX376" s="348"/>
      <c r="AY376" s="348"/>
      <c r="AZ376" s="348"/>
      <c r="BA376" s="348"/>
      <c r="BB376" s="348"/>
      <c r="BC376" s="348"/>
    </row>
    <row r="377" spans="1:55">
      <c r="A377" s="348"/>
      <c r="B377" s="348"/>
      <c r="C377" s="348"/>
      <c r="D377" s="348"/>
      <c r="E377" s="348"/>
      <c r="F377" s="348"/>
      <c r="G377" s="348"/>
      <c r="H377" s="348"/>
      <c r="I377" s="348"/>
      <c r="J377" s="348"/>
      <c r="K377" s="348"/>
      <c r="L377" s="348"/>
      <c r="M377" s="348"/>
      <c r="N377" s="348"/>
      <c r="O377" s="348"/>
      <c r="P377" s="348"/>
      <c r="Q377" s="348"/>
      <c r="R377" s="348"/>
      <c r="S377" s="348"/>
      <c r="T377" s="348"/>
      <c r="U377" s="348"/>
      <c r="V377" s="348"/>
      <c r="W377" s="348"/>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c r="AS377" s="348"/>
      <c r="AT377" s="348"/>
      <c r="AU377" s="349"/>
      <c r="AV377" s="348"/>
      <c r="AW377" s="348"/>
      <c r="AX377" s="348"/>
      <c r="AY377" s="348"/>
      <c r="AZ377" s="348"/>
      <c r="BA377" s="348"/>
      <c r="BB377" s="348"/>
      <c r="BC377" s="348"/>
    </row>
    <row r="378" spans="1:55">
      <c r="A378" s="348"/>
      <c r="B378" s="348"/>
      <c r="C378" s="348"/>
      <c r="D378" s="348"/>
      <c r="E378" s="348"/>
      <c r="F378" s="348"/>
      <c r="G378" s="348"/>
      <c r="H378" s="348"/>
      <c r="I378" s="348"/>
      <c r="J378" s="348"/>
      <c r="K378" s="348"/>
      <c r="L378" s="348"/>
      <c r="M378" s="348"/>
      <c r="N378" s="348"/>
      <c r="O378" s="348"/>
      <c r="P378" s="348"/>
      <c r="Q378" s="348"/>
      <c r="R378" s="348"/>
      <c r="S378" s="348"/>
      <c r="T378" s="348"/>
      <c r="U378" s="348"/>
      <c r="V378" s="348"/>
      <c r="W378" s="348"/>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c r="AS378" s="348"/>
      <c r="AT378" s="348"/>
      <c r="AU378" s="349"/>
      <c r="AV378" s="348"/>
      <c r="AW378" s="348"/>
      <c r="AX378" s="348"/>
      <c r="AY378" s="348"/>
      <c r="AZ378" s="348"/>
      <c r="BA378" s="348"/>
      <c r="BB378" s="348"/>
      <c r="BC378" s="348"/>
    </row>
    <row r="379" spans="1:55">
      <c r="A379" s="348"/>
      <c r="B379" s="348"/>
      <c r="C379" s="348"/>
      <c r="D379" s="348"/>
      <c r="E379" s="348"/>
      <c r="F379" s="348"/>
      <c r="G379" s="348"/>
      <c r="H379" s="348"/>
      <c r="I379" s="348"/>
      <c r="J379" s="348"/>
      <c r="K379" s="348"/>
      <c r="L379" s="348"/>
      <c r="M379" s="348"/>
      <c r="N379" s="348"/>
      <c r="O379" s="348"/>
      <c r="P379" s="348"/>
      <c r="Q379" s="348"/>
      <c r="R379" s="348"/>
      <c r="S379" s="348"/>
      <c r="T379" s="348"/>
      <c r="U379" s="348"/>
      <c r="V379" s="348"/>
      <c r="W379" s="348"/>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c r="AS379" s="348"/>
      <c r="AT379" s="348"/>
      <c r="AU379" s="349"/>
      <c r="AV379" s="348"/>
      <c r="AW379" s="348"/>
      <c r="AX379" s="348"/>
      <c r="AY379" s="348"/>
      <c r="AZ379" s="348"/>
      <c r="BA379" s="348"/>
      <c r="BB379" s="348"/>
      <c r="BC379" s="348"/>
    </row>
    <row r="380" spans="1:55">
      <c r="A380" s="348"/>
      <c r="B380" s="348"/>
      <c r="C380" s="348"/>
      <c r="D380" s="348"/>
      <c r="E380" s="348"/>
      <c r="F380" s="348"/>
      <c r="G380" s="348"/>
      <c r="H380" s="348"/>
      <c r="I380" s="348"/>
      <c r="J380" s="348"/>
      <c r="K380" s="348"/>
      <c r="L380" s="348"/>
      <c r="M380" s="348"/>
      <c r="N380" s="348"/>
      <c r="O380" s="348"/>
      <c r="P380" s="348"/>
      <c r="Q380" s="348"/>
      <c r="R380" s="348"/>
      <c r="S380" s="348"/>
      <c r="T380" s="348"/>
      <c r="U380" s="348"/>
      <c r="V380" s="348"/>
      <c r="W380" s="348"/>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c r="AS380" s="348"/>
      <c r="AT380" s="348"/>
      <c r="AU380" s="349"/>
      <c r="AV380" s="348"/>
      <c r="AW380" s="348"/>
      <c r="AX380" s="348"/>
      <c r="AY380" s="348"/>
      <c r="AZ380" s="348"/>
      <c r="BA380" s="348"/>
      <c r="BB380" s="348"/>
      <c r="BC380" s="348"/>
    </row>
    <row r="381" spans="1:55">
      <c r="A381" s="348"/>
      <c r="B381" s="348"/>
      <c r="C381" s="348"/>
      <c r="D381" s="348"/>
      <c r="E381" s="348"/>
      <c r="F381" s="348"/>
      <c r="G381" s="348"/>
      <c r="H381" s="348"/>
      <c r="I381" s="348"/>
      <c r="J381" s="348"/>
      <c r="K381" s="348"/>
      <c r="L381" s="348"/>
      <c r="M381" s="348"/>
      <c r="N381" s="348"/>
      <c r="O381" s="348"/>
      <c r="P381" s="348"/>
      <c r="Q381" s="348"/>
      <c r="R381" s="348"/>
      <c r="S381" s="348"/>
      <c r="T381" s="348"/>
      <c r="U381" s="348"/>
      <c r="V381" s="348"/>
      <c r="W381" s="348"/>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c r="AS381" s="348"/>
      <c r="AT381" s="348"/>
      <c r="AU381" s="349"/>
      <c r="AV381" s="348"/>
      <c r="AW381" s="348"/>
      <c r="AX381" s="348"/>
      <c r="AY381" s="348"/>
      <c r="AZ381" s="348"/>
      <c r="BA381" s="348"/>
      <c r="BB381" s="348"/>
      <c r="BC381" s="348"/>
    </row>
    <row r="382" spans="1:55">
      <c r="A382" s="348"/>
      <c r="B382" s="348"/>
      <c r="C382" s="348"/>
      <c r="D382" s="348"/>
      <c r="E382" s="348"/>
      <c r="F382" s="348"/>
      <c r="G382" s="348"/>
      <c r="H382" s="348"/>
      <c r="I382" s="348"/>
      <c r="J382" s="348"/>
      <c r="K382" s="348"/>
      <c r="L382" s="348"/>
      <c r="M382" s="348"/>
      <c r="N382" s="348"/>
      <c r="O382" s="348"/>
      <c r="P382" s="348"/>
      <c r="Q382" s="348"/>
      <c r="R382" s="348"/>
      <c r="S382" s="348"/>
      <c r="T382" s="348"/>
      <c r="U382" s="348"/>
      <c r="V382" s="348"/>
      <c r="W382" s="348"/>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c r="AS382" s="348"/>
      <c r="AT382" s="348"/>
      <c r="AU382" s="349"/>
      <c r="AV382" s="348"/>
      <c r="AW382" s="348"/>
      <c r="AX382" s="348"/>
      <c r="AY382" s="348"/>
      <c r="AZ382" s="348"/>
      <c r="BA382" s="348"/>
      <c r="BB382" s="348"/>
      <c r="BC382" s="348"/>
    </row>
    <row r="383" spans="1:55">
      <c r="A383" s="348"/>
      <c r="B383" s="348"/>
      <c r="C383" s="348"/>
      <c r="D383" s="348"/>
      <c r="E383" s="348"/>
      <c r="F383" s="348"/>
      <c r="G383" s="348"/>
      <c r="H383" s="348"/>
      <c r="I383" s="348"/>
      <c r="J383" s="348"/>
      <c r="K383" s="348"/>
      <c r="L383" s="348"/>
      <c r="M383" s="348"/>
      <c r="N383" s="348"/>
      <c r="O383" s="348"/>
      <c r="P383" s="348"/>
      <c r="Q383" s="348"/>
      <c r="R383" s="348"/>
      <c r="S383" s="348"/>
      <c r="T383" s="348"/>
      <c r="U383" s="348"/>
      <c r="V383" s="348"/>
      <c r="W383" s="348"/>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c r="AS383" s="348"/>
      <c r="AT383" s="348"/>
      <c r="AU383" s="349"/>
      <c r="AV383" s="348"/>
      <c r="AW383" s="348"/>
      <c r="AX383" s="348"/>
      <c r="AY383" s="348"/>
      <c r="AZ383" s="348"/>
      <c r="BA383" s="348"/>
      <c r="BB383" s="348"/>
      <c r="BC383" s="348"/>
    </row>
    <row r="384" spans="1:55">
      <c r="A384" s="348"/>
      <c r="B384" s="348"/>
      <c r="C384" s="348"/>
      <c r="D384" s="348"/>
      <c r="E384" s="348"/>
      <c r="F384" s="348"/>
      <c r="G384" s="348"/>
      <c r="H384" s="348"/>
      <c r="I384" s="348"/>
      <c r="J384" s="348"/>
      <c r="K384" s="348"/>
      <c r="L384" s="348"/>
      <c r="M384" s="348"/>
      <c r="N384" s="348"/>
      <c r="O384" s="348"/>
      <c r="P384" s="348"/>
      <c r="Q384" s="348"/>
      <c r="R384" s="348"/>
      <c r="S384" s="348"/>
      <c r="T384" s="348"/>
      <c r="U384" s="348"/>
      <c r="V384" s="348"/>
      <c r="W384" s="348"/>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c r="AS384" s="348"/>
      <c r="AT384" s="348"/>
      <c r="AU384" s="349"/>
      <c r="AV384" s="348"/>
      <c r="AW384" s="348"/>
      <c r="AX384" s="348"/>
      <c r="AY384" s="348"/>
      <c r="AZ384" s="348"/>
      <c r="BA384" s="348"/>
      <c r="BB384" s="348"/>
      <c r="BC384" s="348"/>
    </row>
    <row r="385" spans="1:55">
      <c r="A385" s="348"/>
      <c r="B385" s="348"/>
      <c r="C385" s="348"/>
      <c r="D385" s="348"/>
      <c r="E385" s="348"/>
      <c r="F385" s="348"/>
      <c r="G385" s="348"/>
      <c r="H385" s="348"/>
      <c r="I385" s="348"/>
      <c r="J385" s="348"/>
      <c r="K385" s="348"/>
      <c r="L385" s="348"/>
      <c r="M385" s="348"/>
      <c r="N385" s="348"/>
      <c r="O385" s="348"/>
      <c r="P385" s="348"/>
      <c r="Q385" s="348"/>
      <c r="R385" s="348"/>
      <c r="S385" s="348"/>
      <c r="T385" s="348"/>
      <c r="U385" s="348"/>
      <c r="V385" s="348"/>
      <c r="W385" s="348"/>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c r="AS385" s="348"/>
      <c r="AT385" s="348"/>
      <c r="AU385" s="349"/>
      <c r="AV385" s="348"/>
      <c r="AW385" s="348"/>
      <c r="AX385" s="348"/>
      <c r="AY385" s="348"/>
      <c r="AZ385" s="348"/>
      <c r="BA385" s="348"/>
      <c r="BB385" s="348"/>
      <c r="BC385" s="348"/>
    </row>
    <row r="386" spans="1:55">
      <c r="A386" s="348"/>
      <c r="B386" s="348"/>
      <c r="C386" s="348"/>
      <c r="D386" s="348"/>
      <c r="E386" s="348"/>
      <c r="F386" s="348"/>
      <c r="G386" s="348"/>
      <c r="H386" s="348"/>
      <c r="I386" s="348"/>
      <c r="J386" s="348"/>
      <c r="K386" s="348"/>
      <c r="L386" s="348"/>
      <c r="M386" s="348"/>
      <c r="N386" s="348"/>
      <c r="O386" s="348"/>
      <c r="P386" s="348"/>
      <c r="Q386" s="348"/>
      <c r="R386" s="348"/>
      <c r="S386" s="348"/>
      <c r="T386" s="348"/>
      <c r="U386" s="348"/>
      <c r="V386" s="348"/>
      <c r="W386" s="348"/>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c r="AS386" s="348"/>
      <c r="AT386" s="348"/>
      <c r="AU386" s="349"/>
      <c r="AV386" s="348"/>
      <c r="AW386" s="348"/>
      <c r="AX386" s="348"/>
      <c r="AY386" s="348"/>
      <c r="AZ386" s="348"/>
      <c r="BA386" s="348"/>
      <c r="BB386" s="348"/>
      <c r="BC386" s="348"/>
    </row>
    <row r="387" spans="1:55">
      <c r="A387" s="348"/>
      <c r="B387" s="348"/>
      <c r="C387" s="348"/>
      <c r="D387" s="348"/>
      <c r="E387" s="348"/>
      <c r="F387" s="348"/>
      <c r="G387" s="348"/>
      <c r="H387" s="348"/>
      <c r="I387" s="348"/>
      <c r="J387" s="348"/>
      <c r="K387" s="348"/>
      <c r="L387" s="348"/>
      <c r="M387" s="348"/>
      <c r="N387" s="348"/>
      <c r="O387" s="348"/>
      <c r="P387" s="348"/>
      <c r="Q387" s="348"/>
      <c r="R387" s="348"/>
      <c r="S387" s="348"/>
      <c r="T387" s="348"/>
      <c r="U387" s="348"/>
      <c r="V387" s="348"/>
      <c r="W387" s="348"/>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c r="AS387" s="348"/>
      <c r="AT387" s="348"/>
      <c r="AU387" s="349"/>
      <c r="AV387" s="348"/>
      <c r="AW387" s="348"/>
      <c r="AX387" s="348"/>
      <c r="AY387" s="348"/>
      <c r="AZ387" s="348"/>
      <c r="BA387" s="348"/>
      <c r="BB387" s="348"/>
      <c r="BC387" s="348"/>
    </row>
    <row r="388" spans="1:55">
      <c r="A388" s="348"/>
      <c r="B388" s="348"/>
      <c r="C388" s="348"/>
      <c r="D388" s="348"/>
      <c r="E388" s="348"/>
      <c r="F388" s="348"/>
      <c r="G388" s="348"/>
      <c r="H388" s="348"/>
      <c r="I388" s="348"/>
      <c r="J388" s="348"/>
      <c r="K388" s="348"/>
      <c r="L388" s="348"/>
      <c r="M388" s="348"/>
      <c r="N388" s="348"/>
      <c r="O388" s="348"/>
      <c r="P388" s="348"/>
      <c r="Q388" s="348"/>
      <c r="R388" s="348"/>
      <c r="S388" s="348"/>
      <c r="T388" s="348"/>
      <c r="U388" s="348"/>
      <c r="V388" s="348"/>
      <c r="W388" s="348"/>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c r="AS388" s="348"/>
      <c r="AT388" s="348"/>
      <c r="AU388" s="349"/>
      <c r="AV388" s="348"/>
      <c r="AW388" s="348"/>
      <c r="AX388" s="348"/>
      <c r="AY388" s="348"/>
      <c r="AZ388" s="348"/>
      <c r="BA388" s="348"/>
      <c r="BB388" s="348"/>
      <c r="BC388" s="348"/>
    </row>
    <row r="389" spans="1:55">
      <c r="A389" s="348"/>
      <c r="B389" s="348"/>
      <c r="C389" s="348"/>
      <c r="D389" s="348"/>
      <c r="E389" s="348"/>
      <c r="F389" s="348"/>
      <c r="G389" s="348"/>
      <c r="H389" s="348"/>
      <c r="I389" s="348"/>
      <c r="J389" s="348"/>
      <c r="K389" s="348"/>
      <c r="L389" s="348"/>
      <c r="M389" s="348"/>
      <c r="N389" s="348"/>
      <c r="O389" s="348"/>
      <c r="P389" s="348"/>
      <c r="Q389" s="348"/>
      <c r="R389" s="348"/>
      <c r="S389" s="348"/>
      <c r="T389" s="348"/>
      <c r="U389" s="348"/>
      <c r="V389" s="348"/>
      <c r="W389" s="348"/>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c r="AS389" s="348"/>
      <c r="AT389" s="348"/>
      <c r="AU389" s="349"/>
      <c r="AV389" s="348"/>
      <c r="AW389" s="348"/>
      <c r="AX389" s="348"/>
      <c r="AY389" s="348"/>
      <c r="AZ389" s="348"/>
      <c r="BA389" s="348"/>
      <c r="BB389" s="348"/>
      <c r="BC389" s="348"/>
    </row>
    <row r="390" spans="1:55">
      <c r="A390" s="348"/>
      <c r="B390" s="348"/>
      <c r="C390" s="348"/>
      <c r="D390" s="348"/>
      <c r="E390" s="348"/>
      <c r="F390" s="348"/>
      <c r="G390" s="348"/>
      <c r="H390" s="348"/>
      <c r="I390" s="348"/>
      <c r="J390" s="348"/>
      <c r="K390" s="348"/>
      <c r="L390" s="348"/>
      <c r="M390" s="348"/>
      <c r="N390" s="348"/>
      <c r="O390" s="348"/>
      <c r="P390" s="348"/>
      <c r="Q390" s="348"/>
      <c r="R390" s="348"/>
      <c r="S390" s="348"/>
      <c r="T390" s="348"/>
      <c r="U390" s="348"/>
      <c r="V390" s="348"/>
      <c r="W390" s="348"/>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c r="AS390" s="348"/>
      <c r="AT390" s="348"/>
      <c r="AU390" s="349"/>
      <c r="AV390" s="348"/>
      <c r="AW390" s="348"/>
      <c r="AX390" s="348"/>
      <c r="AY390" s="348"/>
      <c r="AZ390" s="348"/>
      <c r="BA390" s="348"/>
      <c r="BB390" s="348"/>
      <c r="BC390" s="348"/>
    </row>
    <row r="391" spans="1:55">
      <c r="A391" s="348"/>
      <c r="B391" s="348"/>
      <c r="C391" s="348"/>
      <c r="D391" s="348"/>
      <c r="E391" s="348"/>
      <c r="F391" s="348"/>
      <c r="G391" s="348"/>
      <c r="H391" s="348"/>
      <c r="I391" s="348"/>
      <c r="J391" s="348"/>
      <c r="K391" s="348"/>
      <c r="L391" s="348"/>
      <c r="M391" s="348"/>
      <c r="N391" s="348"/>
      <c r="O391" s="348"/>
      <c r="P391" s="348"/>
      <c r="Q391" s="348"/>
      <c r="R391" s="348"/>
      <c r="S391" s="348"/>
      <c r="T391" s="348"/>
      <c r="U391" s="348"/>
      <c r="V391" s="348"/>
      <c r="W391" s="348"/>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c r="AS391" s="348"/>
      <c r="AT391" s="348"/>
      <c r="AU391" s="349"/>
      <c r="AV391" s="348"/>
      <c r="AW391" s="348"/>
      <c r="AX391" s="348"/>
      <c r="AY391" s="348"/>
      <c r="AZ391" s="348"/>
      <c r="BA391" s="348"/>
      <c r="BB391" s="348"/>
      <c r="BC391" s="348"/>
    </row>
    <row r="392" spans="1:55">
      <c r="A392" s="348"/>
      <c r="B392" s="348"/>
      <c r="C392" s="348"/>
      <c r="D392" s="348"/>
      <c r="E392" s="348"/>
      <c r="F392" s="348"/>
      <c r="G392" s="348"/>
      <c r="H392" s="348"/>
      <c r="I392" s="348"/>
      <c r="J392" s="348"/>
      <c r="K392" s="348"/>
      <c r="L392" s="348"/>
      <c r="M392" s="348"/>
      <c r="N392" s="348"/>
      <c r="O392" s="348"/>
      <c r="P392" s="348"/>
      <c r="Q392" s="348"/>
      <c r="R392" s="348"/>
      <c r="S392" s="348"/>
      <c r="T392" s="348"/>
      <c r="U392" s="348"/>
      <c r="V392" s="348"/>
      <c r="W392" s="348"/>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c r="AS392" s="348"/>
      <c r="AT392" s="348"/>
      <c r="AU392" s="349"/>
      <c r="AV392" s="348"/>
      <c r="AW392" s="348"/>
      <c r="AX392" s="348"/>
      <c r="AY392" s="348"/>
      <c r="AZ392" s="348"/>
      <c r="BA392" s="348"/>
      <c r="BB392" s="348"/>
      <c r="BC392" s="348"/>
    </row>
    <row r="393" spans="1:55">
      <c r="A393" s="348"/>
      <c r="B393" s="348"/>
      <c r="C393" s="348"/>
      <c r="D393" s="348"/>
      <c r="E393" s="348"/>
      <c r="F393" s="348"/>
      <c r="G393" s="348"/>
      <c r="H393" s="348"/>
      <c r="I393" s="348"/>
      <c r="J393" s="348"/>
      <c r="K393" s="348"/>
      <c r="L393" s="348"/>
      <c r="M393" s="348"/>
      <c r="N393" s="348"/>
      <c r="O393" s="348"/>
      <c r="P393" s="348"/>
      <c r="Q393" s="348"/>
      <c r="R393" s="348"/>
      <c r="S393" s="348"/>
      <c r="T393" s="348"/>
      <c r="U393" s="348"/>
      <c r="V393" s="348"/>
      <c r="W393" s="348"/>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c r="AS393" s="348"/>
      <c r="AT393" s="348"/>
      <c r="AU393" s="349"/>
      <c r="AV393" s="348"/>
      <c r="AW393" s="348"/>
      <c r="AX393" s="348"/>
      <c r="AY393" s="348"/>
      <c r="AZ393" s="348"/>
      <c r="BA393" s="348"/>
      <c r="BB393" s="348"/>
      <c r="BC393" s="348"/>
    </row>
    <row r="394" spans="1:55">
      <c r="A394" s="348"/>
      <c r="B394" s="348"/>
      <c r="C394" s="348"/>
      <c r="D394" s="348"/>
      <c r="E394" s="348"/>
      <c r="F394" s="348"/>
      <c r="G394" s="348"/>
      <c r="H394" s="348"/>
      <c r="I394" s="348"/>
      <c r="J394" s="348"/>
      <c r="K394" s="348"/>
      <c r="L394" s="348"/>
      <c r="M394" s="348"/>
      <c r="N394" s="348"/>
      <c r="O394" s="348"/>
      <c r="P394" s="348"/>
      <c r="Q394" s="348"/>
      <c r="R394" s="348"/>
      <c r="S394" s="348"/>
      <c r="T394" s="348"/>
      <c r="U394" s="348"/>
      <c r="V394" s="348"/>
      <c r="W394" s="348"/>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c r="AS394" s="348"/>
      <c r="AT394" s="348"/>
      <c r="AU394" s="349"/>
      <c r="AV394" s="348"/>
      <c r="AW394" s="348"/>
      <c r="AX394" s="348"/>
      <c r="AY394" s="348"/>
      <c r="AZ394" s="348"/>
      <c r="BA394" s="348"/>
      <c r="BB394" s="348"/>
      <c r="BC394" s="348"/>
    </row>
    <row r="395" spans="1:55">
      <c r="A395" s="348"/>
      <c r="B395" s="348"/>
      <c r="C395" s="348"/>
      <c r="D395" s="348"/>
      <c r="E395" s="348"/>
      <c r="F395" s="348"/>
      <c r="G395" s="348"/>
      <c r="H395" s="348"/>
      <c r="I395" s="348"/>
      <c r="J395" s="348"/>
      <c r="K395" s="348"/>
      <c r="L395" s="348"/>
      <c r="M395" s="348"/>
      <c r="N395" s="348"/>
      <c r="O395" s="348"/>
      <c r="P395" s="348"/>
      <c r="Q395" s="348"/>
      <c r="R395" s="348"/>
      <c r="S395" s="348"/>
      <c r="T395" s="348"/>
      <c r="U395" s="348"/>
      <c r="V395" s="348"/>
      <c r="W395" s="348"/>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c r="AS395" s="348"/>
      <c r="AT395" s="348"/>
      <c r="AU395" s="349"/>
      <c r="AV395" s="348"/>
      <c r="AW395" s="348"/>
      <c r="AX395" s="348"/>
      <c r="AY395" s="348"/>
      <c r="AZ395" s="348"/>
      <c r="BA395" s="348"/>
      <c r="BB395" s="348"/>
      <c r="BC395" s="348"/>
    </row>
    <row r="396" spans="1:55">
      <c r="A396" s="348"/>
      <c r="B396" s="348"/>
      <c r="C396" s="348"/>
      <c r="D396" s="348"/>
      <c r="E396" s="348"/>
      <c r="F396" s="348"/>
      <c r="G396" s="348"/>
      <c r="H396" s="348"/>
      <c r="I396" s="348"/>
      <c r="J396" s="348"/>
      <c r="K396" s="348"/>
      <c r="L396" s="348"/>
      <c r="M396" s="348"/>
      <c r="N396" s="348"/>
      <c r="O396" s="348"/>
      <c r="P396" s="348"/>
      <c r="Q396" s="348"/>
      <c r="R396" s="348"/>
      <c r="S396" s="348"/>
      <c r="T396" s="348"/>
      <c r="U396" s="348"/>
      <c r="V396" s="348"/>
      <c r="W396" s="348"/>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c r="AS396" s="348"/>
      <c r="AT396" s="348"/>
      <c r="AU396" s="349"/>
      <c r="AV396" s="348"/>
      <c r="AW396" s="348"/>
      <c r="AX396" s="348"/>
      <c r="AY396" s="348"/>
      <c r="AZ396" s="348"/>
      <c r="BA396" s="348"/>
      <c r="BB396" s="348"/>
      <c r="BC396" s="348"/>
    </row>
    <row r="397" spans="1:55">
      <c r="A397" s="348"/>
      <c r="B397" s="348"/>
      <c r="C397" s="348"/>
      <c r="D397" s="348"/>
      <c r="E397" s="348"/>
      <c r="F397" s="348"/>
      <c r="G397" s="348"/>
      <c r="H397" s="348"/>
      <c r="I397" s="348"/>
      <c r="J397" s="348"/>
      <c r="K397" s="348"/>
      <c r="L397" s="348"/>
      <c r="M397" s="348"/>
      <c r="N397" s="348"/>
      <c r="O397" s="348"/>
      <c r="P397" s="348"/>
      <c r="Q397" s="348"/>
      <c r="R397" s="348"/>
      <c r="S397" s="348"/>
      <c r="T397" s="348"/>
      <c r="U397" s="348"/>
      <c r="V397" s="348"/>
      <c r="W397" s="348"/>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c r="AS397" s="348"/>
      <c r="AT397" s="348"/>
      <c r="AU397" s="349"/>
      <c r="AV397" s="348"/>
      <c r="AW397" s="348"/>
      <c r="AX397" s="348"/>
      <c r="AY397" s="348"/>
      <c r="AZ397" s="348"/>
      <c r="BA397" s="348"/>
      <c r="BB397" s="348"/>
      <c r="BC397" s="348"/>
    </row>
    <row r="398" spans="1:55">
      <c r="A398" s="348"/>
      <c r="B398" s="348"/>
      <c r="C398" s="348"/>
      <c r="D398" s="348"/>
      <c r="E398" s="348"/>
      <c r="F398" s="348"/>
      <c r="G398" s="348"/>
      <c r="H398" s="348"/>
      <c r="I398" s="348"/>
      <c r="J398" s="348"/>
      <c r="K398" s="348"/>
      <c r="L398" s="348"/>
      <c r="M398" s="348"/>
      <c r="N398" s="348"/>
      <c r="O398" s="348"/>
      <c r="P398" s="348"/>
      <c r="Q398" s="348"/>
      <c r="R398" s="348"/>
      <c r="S398" s="348"/>
      <c r="T398" s="348"/>
      <c r="U398" s="348"/>
      <c r="V398" s="348"/>
      <c r="W398" s="348"/>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c r="AS398" s="348"/>
      <c r="AT398" s="348"/>
      <c r="AU398" s="349"/>
      <c r="AV398" s="348"/>
      <c r="AW398" s="348"/>
      <c r="AX398" s="348"/>
      <c r="AY398" s="348"/>
      <c r="AZ398" s="348"/>
      <c r="BA398" s="348"/>
      <c r="BB398" s="348"/>
      <c r="BC398" s="348"/>
    </row>
    <row r="399" spans="1:55">
      <c r="A399" s="348"/>
      <c r="B399" s="348"/>
      <c r="C399" s="348"/>
      <c r="D399" s="348"/>
      <c r="E399" s="348"/>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c r="AS399" s="348"/>
      <c r="AT399" s="348"/>
      <c r="AU399" s="349"/>
      <c r="AV399" s="348"/>
      <c r="AW399" s="348"/>
      <c r="AX399" s="348"/>
      <c r="AY399" s="348"/>
      <c r="AZ399" s="348"/>
      <c r="BA399" s="348"/>
      <c r="BB399" s="348"/>
      <c r="BC399" s="348"/>
    </row>
    <row r="400" spans="1:55">
      <c r="A400" s="348"/>
      <c r="B400" s="348"/>
      <c r="C400" s="348"/>
      <c r="D400" s="348"/>
      <c r="E400" s="348"/>
      <c r="F400" s="348"/>
      <c r="G400" s="348"/>
      <c r="H400" s="348"/>
      <c r="I400" s="348"/>
      <c r="J400" s="348"/>
      <c r="K400" s="348"/>
      <c r="L400" s="348"/>
      <c r="M400" s="348"/>
      <c r="N400" s="348"/>
      <c r="O400" s="348"/>
      <c r="P400" s="348"/>
      <c r="Q400" s="348"/>
      <c r="R400" s="348"/>
      <c r="S400" s="348"/>
      <c r="T400" s="348"/>
      <c r="U400" s="348"/>
      <c r="V400" s="348"/>
      <c r="W400" s="348"/>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c r="AS400" s="348"/>
      <c r="AT400" s="348"/>
      <c r="AU400" s="349"/>
      <c r="AV400" s="348"/>
      <c r="AW400" s="348"/>
      <c r="AX400" s="348"/>
      <c r="AY400" s="348"/>
      <c r="AZ400" s="348"/>
      <c r="BA400" s="348"/>
      <c r="BB400" s="348"/>
      <c r="BC400" s="348"/>
    </row>
    <row r="401" spans="1:55">
      <c r="A401" s="348"/>
      <c r="B401" s="348"/>
      <c r="C401" s="348"/>
      <c r="D401" s="348"/>
      <c r="E401" s="348"/>
      <c r="F401" s="348"/>
      <c r="G401" s="348"/>
      <c r="H401" s="348"/>
      <c r="I401" s="348"/>
      <c r="J401" s="348"/>
      <c r="K401" s="348"/>
      <c r="L401" s="348"/>
      <c r="M401" s="348"/>
      <c r="N401" s="348"/>
      <c r="O401" s="348"/>
      <c r="P401" s="348"/>
      <c r="Q401" s="348"/>
      <c r="R401" s="348"/>
      <c r="S401" s="348"/>
      <c r="T401" s="348"/>
      <c r="U401" s="348"/>
      <c r="V401" s="348"/>
      <c r="W401" s="348"/>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c r="AS401" s="348"/>
      <c r="AT401" s="348"/>
      <c r="AU401" s="349"/>
      <c r="AV401" s="348"/>
      <c r="AW401" s="348"/>
      <c r="AX401" s="348"/>
      <c r="AY401" s="348"/>
      <c r="AZ401" s="348"/>
      <c r="BA401" s="348"/>
      <c r="BB401" s="348"/>
      <c r="BC401" s="348"/>
    </row>
    <row r="402" spans="1:55">
      <c r="A402" s="348"/>
      <c r="B402" s="348"/>
      <c r="C402" s="348"/>
      <c r="D402" s="348"/>
      <c r="E402" s="348"/>
      <c r="F402" s="348"/>
      <c r="G402" s="348"/>
      <c r="H402" s="348"/>
      <c r="I402" s="348"/>
      <c r="J402" s="348"/>
      <c r="K402" s="348"/>
      <c r="L402" s="348"/>
      <c r="M402" s="348"/>
      <c r="N402" s="348"/>
      <c r="O402" s="348"/>
      <c r="P402" s="348"/>
      <c r="Q402" s="348"/>
      <c r="R402" s="348"/>
      <c r="S402" s="348"/>
      <c r="T402" s="348"/>
      <c r="U402" s="348"/>
      <c r="V402" s="348"/>
      <c r="W402" s="348"/>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c r="AS402" s="348"/>
      <c r="AT402" s="348"/>
      <c r="AU402" s="349"/>
      <c r="AV402" s="348"/>
      <c r="AW402" s="348"/>
      <c r="AX402" s="348"/>
      <c r="AY402" s="348"/>
      <c r="AZ402" s="348"/>
      <c r="BA402" s="348"/>
      <c r="BB402" s="348"/>
      <c r="BC402" s="348"/>
    </row>
    <row r="403" spans="1:55">
      <c r="A403" s="348"/>
      <c r="B403" s="348"/>
      <c r="C403" s="348"/>
      <c r="D403" s="348"/>
      <c r="E403" s="348"/>
      <c r="F403" s="348"/>
      <c r="G403" s="348"/>
      <c r="H403" s="348"/>
      <c r="I403" s="348"/>
      <c r="J403" s="348"/>
      <c r="K403" s="348"/>
      <c r="L403" s="348"/>
      <c r="M403" s="348"/>
      <c r="N403" s="348"/>
      <c r="O403" s="348"/>
      <c r="P403" s="348"/>
      <c r="Q403" s="348"/>
      <c r="R403" s="348"/>
      <c r="S403" s="348"/>
      <c r="T403" s="348"/>
      <c r="U403" s="348"/>
      <c r="V403" s="348"/>
      <c r="W403" s="348"/>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c r="AS403" s="348"/>
      <c r="AT403" s="348"/>
      <c r="AU403" s="349"/>
      <c r="AV403" s="348"/>
      <c r="AW403" s="348"/>
      <c r="AX403" s="348"/>
      <c r="AY403" s="348"/>
      <c r="AZ403" s="348"/>
      <c r="BA403" s="348"/>
      <c r="BB403" s="348"/>
      <c r="BC403" s="348"/>
    </row>
    <row r="404" spans="1:55">
      <c r="A404" s="348"/>
      <c r="B404" s="348"/>
      <c r="C404" s="348"/>
      <c r="D404" s="348"/>
      <c r="E404" s="348"/>
      <c r="F404" s="348"/>
      <c r="G404" s="348"/>
      <c r="H404" s="348"/>
      <c r="I404" s="348"/>
      <c r="J404" s="348"/>
      <c r="K404" s="348"/>
      <c r="L404" s="348"/>
      <c r="M404" s="348"/>
      <c r="N404" s="348"/>
      <c r="O404" s="348"/>
      <c r="P404" s="348"/>
      <c r="Q404" s="348"/>
      <c r="R404" s="348"/>
      <c r="S404" s="348"/>
      <c r="T404" s="348"/>
      <c r="U404" s="348"/>
      <c r="V404" s="348"/>
      <c r="W404" s="348"/>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c r="AS404" s="348"/>
      <c r="AT404" s="348"/>
      <c r="AU404" s="349"/>
      <c r="AV404" s="348"/>
      <c r="AW404" s="348"/>
      <c r="AX404" s="348"/>
      <c r="AY404" s="348"/>
      <c r="AZ404" s="348"/>
      <c r="BA404" s="348"/>
      <c r="BB404" s="348"/>
      <c r="BC404" s="348"/>
    </row>
    <row r="405" spans="1:55">
      <c r="A405" s="348"/>
      <c r="B405" s="348"/>
      <c r="C405" s="348"/>
      <c r="D405" s="348"/>
      <c r="E405" s="348"/>
      <c r="F405" s="348"/>
      <c r="G405" s="348"/>
      <c r="H405" s="348"/>
      <c r="I405" s="348"/>
      <c r="J405" s="348"/>
      <c r="K405" s="348"/>
      <c r="L405" s="348"/>
      <c r="M405" s="348"/>
      <c r="N405" s="348"/>
      <c r="O405" s="348"/>
      <c r="P405" s="348"/>
      <c r="Q405" s="348"/>
      <c r="R405" s="348"/>
      <c r="S405" s="348"/>
      <c r="T405" s="348"/>
      <c r="U405" s="348"/>
      <c r="V405" s="348"/>
      <c r="W405" s="348"/>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c r="AS405" s="348"/>
      <c r="AT405" s="348"/>
      <c r="AU405" s="349"/>
      <c r="AV405" s="348"/>
      <c r="AW405" s="348"/>
      <c r="AX405" s="348"/>
      <c r="AY405" s="348"/>
      <c r="AZ405" s="348"/>
      <c r="BA405" s="348"/>
      <c r="BB405" s="348"/>
      <c r="BC405" s="348"/>
    </row>
    <row r="406" spans="1:55">
      <c r="A406" s="348"/>
      <c r="B406" s="348"/>
      <c r="C406" s="348"/>
      <c r="D406" s="348"/>
      <c r="E406" s="348"/>
      <c r="F406" s="348"/>
      <c r="G406" s="348"/>
      <c r="H406" s="348"/>
      <c r="I406" s="348"/>
      <c r="J406" s="348"/>
      <c r="K406" s="348"/>
      <c r="L406" s="348"/>
      <c r="M406" s="348"/>
      <c r="N406" s="348"/>
      <c r="O406" s="348"/>
      <c r="P406" s="348"/>
      <c r="Q406" s="348"/>
      <c r="R406" s="348"/>
      <c r="S406" s="348"/>
      <c r="T406" s="348"/>
      <c r="U406" s="348"/>
      <c r="V406" s="348"/>
      <c r="W406" s="348"/>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c r="AS406" s="348"/>
      <c r="AT406" s="348"/>
      <c r="AU406" s="349"/>
      <c r="AV406" s="348"/>
      <c r="AW406" s="348"/>
      <c r="AX406" s="348"/>
      <c r="AY406" s="348"/>
      <c r="AZ406" s="348"/>
      <c r="BA406" s="348"/>
      <c r="BB406" s="348"/>
      <c r="BC406" s="348"/>
    </row>
    <row r="407" spans="1:55">
      <c r="A407" s="348"/>
      <c r="B407" s="348"/>
      <c r="C407" s="348"/>
      <c r="D407" s="348"/>
      <c r="E407" s="348"/>
      <c r="F407" s="348"/>
      <c r="G407" s="348"/>
      <c r="H407" s="348"/>
      <c r="I407" s="348"/>
      <c r="J407" s="348"/>
      <c r="K407" s="348"/>
      <c r="L407" s="348"/>
      <c r="M407" s="348"/>
      <c r="N407" s="348"/>
      <c r="O407" s="348"/>
      <c r="P407" s="348"/>
      <c r="Q407" s="348"/>
      <c r="R407" s="348"/>
      <c r="S407" s="348"/>
      <c r="T407" s="348"/>
      <c r="U407" s="348"/>
      <c r="V407" s="348"/>
      <c r="W407" s="348"/>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c r="AS407" s="348"/>
      <c r="AT407" s="348"/>
      <c r="AU407" s="349"/>
      <c r="AV407" s="348"/>
      <c r="AW407" s="348"/>
      <c r="AX407" s="348"/>
      <c r="AY407" s="348"/>
      <c r="AZ407" s="348"/>
      <c r="BA407" s="348"/>
      <c r="BB407" s="348"/>
      <c r="BC407" s="348"/>
    </row>
    <row r="408" spans="1:55">
      <c r="A408" s="348"/>
      <c r="B408" s="348"/>
      <c r="C408" s="348"/>
      <c r="D408" s="348"/>
      <c r="E408" s="348"/>
      <c r="F408" s="348"/>
      <c r="G408" s="348"/>
      <c r="H408" s="348"/>
      <c r="I408" s="348"/>
      <c r="J408" s="348"/>
      <c r="K408" s="348"/>
      <c r="L408" s="348"/>
      <c r="M408" s="348"/>
      <c r="N408" s="348"/>
      <c r="O408" s="348"/>
      <c r="P408" s="348"/>
      <c r="Q408" s="348"/>
      <c r="R408" s="348"/>
      <c r="S408" s="348"/>
      <c r="T408" s="348"/>
      <c r="U408" s="348"/>
      <c r="V408" s="348"/>
      <c r="W408" s="348"/>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c r="AS408" s="348"/>
      <c r="AT408" s="348"/>
      <c r="AU408" s="349"/>
      <c r="AV408" s="348"/>
      <c r="AW408" s="348"/>
      <c r="AX408" s="348"/>
      <c r="AY408" s="348"/>
      <c r="AZ408" s="348"/>
      <c r="BA408" s="348"/>
      <c r="BB408" s="348"/>
      <c r="BC408" s="348"/>
    </row>
    <row r="409" spans="1:55">
      <c r="A409" s="348"/>
      <c r="B409" s="348"/>
      <c r="C409" s="348"/>
      <c r="D409" s="348"/>
      <c r="E409" s="348"/>
      <c r="F409" s="348"/>
      <c r="G409" s="348"/>
      <c r="H409" s="348"/>
      <c r="I409" s="348"/>
      <c r="J409" s="348"/>
      <c r="K409" s="348"/>
      <c r="L409" s="348"/>
      <c r="M409" s="348"/>
      <c r="N409" s="348"/>
      <c r="O409" s="348"/>
      <c r="P409" s="348"/>
      <c r="Q409" s="348"/>
      <c r="R409" s="348"/>
      <c r="S409" s="348"/>
      <c r="T409" s="348"/>
      <c r="U409" s="348"/>
      <c r="V409" s="348"/>
      <c r="W409" s="348"/>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c r="AS409" s="348"/>
      <c r="AT409" s="348"/>
      <c r="AU409" s="349"/>
      <c r="AV409" s="348"/>
      <c r="AW409" s="348"/>
      <c r="AX409" s="348"/>
      <c r="AY409" s="348"/>
      <c r="AZ409" s="348"/>
      <c r="BA409" s="348"/>
      <c r="BB409" s="348"/>
      <c r="BC409" s="348"/>
    </row>
    <row r="410" spans="1:55">
      <c r="A410" s="348"/>
      <c r="B410" s="348"/>
      <c r="C410" s="348"/>
      <c r="D410" s="348"/>
      <c r="E410" s="348"/>
      <c r="F410" s="348"/>
      <c r="G410" s="348"/>
      <c r="H410" s="348"/>
      <c r="I410" s="348"/>
      <c r="J410" s="348"/>
      <c r="K410" s="348"/>
      <c r="L410" s="348"/>
      <c r="M410" s="348"/>
      <c r="N410" s="348"/>
      <c r="O410" s="348"/>
      <c r="P410" s="348"/>
      <c r="Q410" s="348"/>
      <c r="R410" s="348"/>
      <c r="S410" s="348"/>
      <c r="T410" s="348"/>
      <c r="U410" s="348"/>
      <c r="V410" s="348"/>
      <c r="W410" s="348"/>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c r="AS410" s="348"/>
      <c r="AT410" s="348"/>
      <c r="AU410" s="349"/>
      <c r="AV410" s="348"/>
      <c r="AW410" s="348"/>
      <c r="AX410" s="348"/>
      <c r="AY410" s="348"/>
      <c r="AZ410" s="348"/>
      <c r="BA410" s="348"/>
      <c r="BB410" s="348"/>
      <c r="BC410" s="348"/>
    </row>
    <row r="411" spans="1:55">
      <c r="A411" s="348"/>
      <c r="B411" s="348"/>
      <c r="C411" s="348"/>
      <c r="D411" s="348"/>
      <c r="E411" s="348"/>
      <c r="F411" s="348"/>
      <c r="G411" s="348"/>
      <c r="H411" s="348"/>
      <c r="I411" s="348"/>
      <c r="J411" s="348"/>
      <c r="K411" s="348"/>
      <c r="L411" s="348"/>
      <c r="M411" s="348"/>
      <c r="N411" s="348"/>
      <c r="O411" s="348"/>
      <c r="P411" s="348"/>
      <c r="Q411" s="348"/>
      <c r="R411" s="348"/>
      <c r="S411" s="348"/>
      <c r="T411" s="348"/>
      <c r="U411" s="348"/>
      <c r="V411" s="348"/>
      <c r="W411" s="348"/>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c r="AS411" s="348"/>
      <c r="AT411" s="348"/>
      <c r="AU411" s="349"/>
      <c r="AV411" s="348"/>
      <c r="AW411" s="348"/>
      <c r="AX411" s="348"/>
      <c r="AY411" s="348"/>
      <c r="AZ411" s="348"/>
      <c r="BA411" s="348"/>
      <c r="BB411" s="348"/>
      <c r="BC411" s="348"/>
    </row>
    <row r="412" spans="1:55">
      <c r="A412" s="348"/>
      <c r="B412" s="348"/>
      <c r="C412" s="348"/>
      <c r="D412" s="348"/>
      <c r="E412" s="348"/>
      <c r="F412" s="348"/>
      <c r="G412" s="348"/>
      <c r="H412" s="348"/>
      <c r="I412" s="348"/>
      <c r="J412" s="348"/>
      <c r="K412" s="348"/>
      <c r="L412" s="348"/>
      <c r="M412" s="348"/>
      <c r="N412" s="348"/>
      <c r="O412" s="348"/>
      <c r="P412" s="348"/>
      <c r="Q412" s="348"/>
      <c r="R412" s="348"/>
      <c r="S412" s="348"/>
      <c r="T412" s="348"/>
      <c r="U412" s="348"/>
      <c r="V412" s="348"/>
      <c r="W412" s="348"/>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c r="AS412" s="348"/>
      <c r="AT412" s="348"/>
      <c r="AU412" s="349"/>
      <c r="AV412" s="348"/>
      <c r="AW412" s="348"/>
      <c r="AX412" s="348"/>
      <c r="AY412" s="348"/>
      <c r="AZ412" s="348"/>
      <c r="BA412" s="348"/>
      <c r="BB412" s="348"/>
      <c r="BC412" s="348"/>
    </row>
    <row r="413" spans="1:55">
      <c r="A413" s="348"/>
      <c r="B413" s="348"/>
      <c r="C413" s="348"/>
      <c r="D413" s="348"/>
      <c r="E413" s="348"/>
      <c r="F413" s="348"/>
      <c r="G413" s="348"/>
      <c r="H413" s="348"/>
      <c r="I413" s="348"/>
      <c r="J413" s="348"/>
      <c r="K413" s="348"/>
      <c r="L413" s="348"/>
      <c r="M413" s="348"/>
      <c r="N413" s="348"/>
      <c r="O413" s="348"/>
      <c r="P413" s="348"/>
      <c r="Q413" s="348"/>
      <c r="R413" s="348"/>
      <c r="S413" s="348"/>
      <c r="T413" s="348"/>
      <c r="U413" s="348"/>
      <c r="V413" s="348"/>
      <c r="W413" s="348"/>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c r="AS413" s="348"/>
      <c r="AT413" s="348"/>
      <c r="AU413" s="349"/>
      <c r="AV413" s="348"/>
      <c r="AW413" s="348"/>
      <c r="AX413" s="348"/>
      <c r="AY413" s="348"/>
      <c r="AZ413" s="348"/>
      <c r="BA413" s="348"/>
      <c r="BB413" s="348"/>
      <c r="BC413" s="348"/>
    </row>
    <row r="414" spans="1:55">
      <c r="A414" s="348"/>
      <c r="B414" s="348"/>
      <c r="C414" s="348"/>
      <c r="D414" s="348"/>
      <c r="E414" s="348"/>
      <c r="F414" s="348"/>
      <c r="G414" s="348"/>
      <c r="H414" s="348"/>
      <c r="I414" s="348"/>
      <c r="J414" s="348"/>
      <c r="K414" s="348"/>
      <c r="L414" s="348"/>
      <c r="M414" s="348"/>
      <c r="N414" s="348"/>
      <c r="O414" s="348"/>
      <c r="P414" s="348"/>
      <c r="Q414" s="348"/>
      <c r="R414" s="348"/>
      <c r="S414" s="348"/>
      <c r="T414" s="348"/>
      <c r="U414" s="348"/>
      <c r="V414" s="348"/>
      <c r="W414" s="348"/>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c r="AS414" s="348"/>
      <c r="AT414" s="348"/>
      <c r="AU414" s="349"/>
      <c r="AV414" s="348"/>
      <c r="AW414" s="348"/>
      <c r="AX414" s="348"/>
      <c r="AY414" s="348"/>
      <c r="AZ414" s="348"/>
      <c r="BA414" s="348"/>
      <c r="BB414" s="348"/>
      <c r="BC414" s="348"/>
    </row>
    <row r="415" spans="1:55">
      <c r="A415" s="348"/>
      <c r="B415" s="348"/>
      <c r="C415" s="348"/>
      <c r="D415" s="348"/>
      <c r="E415" s="348"/>
      <c r="F415" s="348"/>
      <c r="G415" s="348"/>
      <c r="H415" s="348"/>
      <c r="I415" s="348"/>
      <c r="J415" s="348"/>
      <c r="K415" s="348"/>
      <c r="L415" s="348"/>
      <c r="M415" s="348"/>
      <c r="N415" s="348"/>
      <c r="O415" s="348"/>
      <c r="P415" s="348"/>
      <c r="Q415" s="348"/>
      <c r="R415" s="348"/>
      <c r="S415" s="348"/>
      <c r="T415" s="348"/>
      <c r="U415" s="348"/>
      <c r="V415" s="348"/>
      <c r="W415" s="348"/>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c r="AS415" s="348"/>
      <c r="AT415" s="348"/>
      <c r="AU415" s="349"/>
      <c r="AV415" s="348"/>
      <c r="AW415" s="348"/>
      <c r="AX415" s="348"/>
      <c r="AY415" s="348"/>
      <c r="AZ415" s="348"/>
      <c r="BA415" s="348"/>
      <c r="BB415" s="348"/>
      <c r="BC415" s="348"/>
    </row>
    <row r="416" spans="1:55">
      <c r="A416" s="348"/>
      <c r="B416" s="348"/>
      <c r="C416" s="348"/>
      <c r="D416" s="348"/>
      <c r="E416" s="348"/>
      <c r="F416" s="348"/>
      <c r="G416" s="348"/>
      <c r="H416" s="348"/>
      <c r="I416" s="348"/>
      <c r="J416" s="348"/>
      <c r="K416" s="348"/>
      <c r="L416" s="348"/>
      <c r="M416" s="348"/>
      <c r="N416" s="348"/>
      <c r="O416" s="348"/>
      <c r="P416" s="348"/>
      <c r="Q416" s="348"/>
      <c r="R416" s="348"/>
      <c r="S416" s="348"/>
      <c r="T416" s="348"/>
      <c r="U416" s="348"/>
      <c r="V416" s="348"/>
      <c r="W416" s="348"/>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c r="AS416" s="348"/>
      <c r="AT416" s="348"/>
      <c r="AU416" s="349"/>
      <c r="AV416" s="348"/>
      <c r="AW416" s="348"/>
      <c r="AX416" s="348"/>
      <c r="AY416" s="348"/>
      <c r="AZ416" s="348"/>
      <c r="BA416" s="348"/>
      <c r="BB416" s="348"/>
      <c r="BC416" s="348"/>
    </row>
    <row r="417" spans="1:55">
      <c r="A417" s="348"/>
      <c r="B417" s="348"/>
      <c r="C417" s="348"/>
      <c r="D417" s="348"/>
      <c r="E417" s="348"/>
      <c r="F417" s="348"/>
      <c r="G417" s="348"/>
      <c r="H417" s="348"/>
      <c r="I417" s="348"/>
      <c r="J417" s="348"/>
      <c r="K417" s="348"/>
      <c r="L417" s="348"/>
      <c r="M417" s="348"/>
      <c r="N417" s="348"/>
      <c r="O417" s="348"/>
      <c r="P417" s="348"/>
      <c r="Q417" s="348"/>
      <c r="R417" s="348"/>
      <c r="S417" s="348"/>
      <c r="T417" s="348"/>
      <c r="U417" s="348"/>
      <c r="V417" s="348"/>
      <c r="W417" s="348"/>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c r="AS417" s="348"/>
      <c r="AT417" s="348"/>
      <c r="AU417" s="349"/>
      <c r="AV417" s="348"/>
      <c r="AW417" s="348"/>
      <c r="AX417" s="348"/>
      <c r="AY417" s="348"/>
      <c r="AZ417" s="348"/>
      <c r="BA417" s="348"/>
      <c r="BB417" s="348"/>
      <c r="BC417" s="348"/>
    </row>
    <row r="418" spans="1:55">
      <c r="A418" s="348"/>
      <c r="B418" s="348"/>
      <c r="C418" s="348"/>
      <c r="D418" s="348"/>
      <c r="E418" s="348"/>
      <c r="F418" s="348"/>
      <c r="G418" s="348"/>
      <c r="H418" s="348"/>
      <c r="I418" s="348"/>
      <c r="J418" s="348"/>
      <c r="K418" s="348"/>
      <c r="L418" s="348"/>
      <c r="M418" s="348"/>
      <c r="N418" s="348"/>
      <c r="O418" s="348"/>
      <c r="P418" s="348"/>
      <c r="Q418" s="348"/>
      <c r="R418" s="348"/>
      <c r="S418" s="348"/>
      <c r="T418" s="348"/>
      <c r="U418" s="348"/>
      <c r="V418" s="348"/>
      <c r="W418" s="348"/>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c r="AS418" s="348"/>
      <c r="AT418" s="348"/>
      <c r="AU418" s="349"/>
      <c r="AV418" s="348"/>
      <c r="AW418" s="348"/>
      <c r="AX418" s="348"/>
      <c r="AY418" s="348"/>
      <c r="AZ418" s="348"/>
      <c r="BA418" s="348"/>
      <c r="BB418" s="348"/>
      <c r="BC418" s="348"/>
    </row>
    <row r="419" spans="1:55">
      <c r="A419" s="348"/>
      <c r="B419" s="348"/>
      <c r="C419" s="348"/>
      <c r="D419" s="348"/>
      <c r="E419" s="348"/>
      <c r="F419" s="348"/>
      <c r="G419" s="348"/>
      <c r="H419" s="348"/>
      <c r="I419" s="348"/>
      <c r="J419" s="348"/>
      <c r="K419" s="348"/>
      <c r="L419" s="348"/>
      <c r="M419" s="348"/>
      <c r="N419" s="348"/>
      <c r="O419" s="348"/>
      <c r="P419" s="348"/>
      <c r="Q419" s="348"/>
      <c r="R419" s="348"/>
      <c r="S419" s="348"/>
      <c r="T419" s="348"/>
      <c r="U419" s="348"/>
      <c r="V419" s="348"/>
      <c r="W419" s="348"/>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c r="AS419" s="348"/>
      <c r="AT419" s="348"/>
      <c r="AU419" s="349"/>
      <c r="AV419" s="348"/>
      <c r="AW419" s="348"/>
      <c r="AX419" s="348"/>
      <c r="AY419" s="348"/>
      <c r="AZ419" s="348"/>
      <c r="BA419" s="348"/>
      <c r="BB419" s="348"/>
      <c r="BC419" s="348"/>
    </row>
    <row r="420" spans="1:55">
      <c r="A420" s="348"/>
      <c r="B420" s="348"/>
      <c r="C420" s="348"/>
      <c r="D420" s="348"/>
      <c r="E420" s="348"/>
      <c r="F420" s="348"/>
      <c r="G420" s="348"/>
      <c r="H420" s="348"/>
      <c r="I420" s="348"/>
      <c r="J420" s="348"/>
      <c r="K420" s="348"/>
      <c r="L420" s="348"/>
      <c r="M420" s="348"/>
      <c r="N420" s="348"/>
      <c r="O420" s="348"/>
      <c r="P420" s="348"/>
      <c r="Q420" s="348"/>
      <c r="R420" s="348"/>
      <c r="S420" s="348"/>
      <c r="T420" s="348"/>
      <c r="U420" s="348"/>
      <c r="V420" s="348"/>
      <c r="W420" s="348"/>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c r="AS420" s="348"/>
      <c r="AT420" s="348"/>
      <c r="AU420" s="349"/>
      <c r="AV420" s="348"/>
      <c r="AW420" s="348"/>
      <c r="AX420" s="348"/>
      <c r="AY420" s="348"/>
      <c r="AZ420" s="348"/>
      <c r="BA420" s="348"/>
      <c r="BB420" s="348"/>
      <c r="BC420" s="348"/>
    </row>
    <row r="421" spans="1:55">
      <c r="A421" s="348"/>
      <c r="B421" s="348"/>
      <c r="C421" s="348"/>
      <c r="D421" s="348"/>
      <c r="E421" s="348"/>
      <c r="F421" s="348"/>
      <c r="G421" s="348"/>
      <c r="H421" s="348"/>
      <c r="I421" s="348"/>
      <c r="J421" s="348"/>
      <c r="K421" s="348"/>
      <c r="L421" s="348"/>
      <c r="M421" s="348"/>
      <c r="N421" s="348"/>
      <c r="O421" s="348"/>
      <c r="P421" s="348"/>
      <c r="Q421" s="348"/>
      <c r="R421" s="348"/>
      <c r="S421" s="348"/>
      <c r="T421" s="348"/>
      <c r="U421" s="348"/>
      <c r="V421" s="348"/>
      <c r="W421" s="348"/>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c r="AS421" s="348"/>
      <c r="AT421" s="348"/>
      <c r="AU421" s="349"/>
      <c r="AV421" s="348"/>
      <c r="AW421" s="348"/>
      <c r="AX421" s="348"/>
      <c r="AY421" s="348"/>
      <c r="AZ421" s="348"/>
      <c r="BA421" s="348"/>
      <c r="BB421" s="348"/>
      <c r="BC421" s="348"/>
    </row>
    <row r="422" spans="1:55">
      <c r="A422" s="348"/>
      <c r="B422" s="348"/>
      <c r="C422" s="348"/>
      <c r="D422" s="348"/>
      <c r="E422" s="348"/>
      <c r="F422" s="348"/>
      <c r="G422" s="348"/>
      <c r="H422" s="348"/>
      <c r="I422" s="348"/>
      <c r="J422" s="348"/>
      <c r="K422" s="348"/>
      <c r="L422" s="348"/>
      <c r="M422" s="348"/>
      <c r="N422" s="348"/>
      <c r="O422" s="348"/>
      <c r="P422" s="348"/>
      <c r="Q422" s="348"/>
      <c r="R422" s="348"/>
      <c r="S422" s="348"/>
      <c r="T422" s="348"/>
      <c r="U422" s="348"/>
      <c r="V422" s="348"/>
      <c r="W422" s="348"/>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c r="AS422" s="348"/>
      <c r="AT422" s="348"/>
      <c r="AU422" s="349"/>
      <c r="AV422" s="348"/>
      <c r="AW422" s="348"/>
      <c r="AX422" s="348"/>
      <c r="AY422" s="348"/>
      <c r="AZ422" s="348"/>
      <c r="BA422" s="348"/>
      <c r="BB422" s="348"/>
      <c r="BC422" s="348"/>
    </row>
    <row r="423" spans="1:55">
      <c r="A423" s="348"/>
      <c r="B423" s="348"/>
      <c r="C423" s="348"/>
      <c r="D423" s="348"/>
      <c r="E423" s="348"/>
      <c r="F423" s="348"/>
      <c r="G423" s="348"/>
      <c r="H423" s="348"/>
      <c r="I423" s="348"/>
      <c r="J423" s="348"/>
      <c r="K423" s="348"/>
      <c r="L423" s="348"/>
      <c r="M423" s="348"/>
      <c r="N423" s="348"/>
      <c r="O423" s="348"/>
      <c r="P423" s="348"/>
      <c r="Q423" s="348"/>
      <c r="R423" s="348"/>
      <c r="S423" s="348"/>
      <c r="T423" s="348"/>
      <c r="U423" s="348"/>
      <c r="V423" s="348"/>
      <c r="W423" s="348"/>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c r="AS423" s="348"/>
      <c r="AT423" s="348"/>
      <c r="AU423" s="349"/>
      <c r="AV423" s="348"/>
      <c r="AW423" s="348"/>
      <c r="AX423" s="348"/>
      <c r="AY423" s="348"/>
      <c r="AZ423" s="348"/>
      <c r="BA423" s="348"/>
      <c r="BB423" s="348"/>
      <c r="BC423" s="348"/>
    </row>
    <row r="424" spans="1:55">
      <c r="A424" s="348"/>
      <c r="B424" s="348"/>
      <c r="C424" s="348"/>
      <c r="D424" s="348"/>
      <c r="E424" s="348"/>
      <c r="F424" s="348"/>
      <c r="G424" s="348"/>
      <c r="H424" s="348"/>
      <c r="I424" s="348"/>
      <c r="J424" s="348"/>
      <c r="K424" s="348"/>
      <c r="L424" s="348"/>
      <c r="M424" s="348"/>
      <c r="N424" s="348"/>
      <c r="O424" s="348"/>
      <c r="P424" s="348"/>
      <c r="Q424" s="348"/>
      <c r="R424" s="348"/>
      <c r="S424" s="348"/>
      <c r="T424" s="348"/>
      <c r="U424" s="348"/>
      <c r="V424" s="348"/>
      <c r="W424" s="348"/>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c r="AS424" s="348"/>
      <c r="AT424" s="348"/>
      <c r="AU424" s="349"/>
      <c r="AV424" s="348"/>
      <c r="AW424" s="348"/>
      <c r="AX424" s="348"/>
      <c r="AY424" s="348"/>
      <c r="AZ424" s="348"/>
      <c r="BA424" s="348"/>
      <c r="BB424" s="348"/>
      <c r="BC424" s="348"/>
    </row>
    <row r="425" spans="1:55">
      <c r="A425" s="348"/>
      <c r="B425" s="348"/>
      <c r="C425" s="348"/>
      <c r="D425" s="348"/>
      <c r="E425" s="348"/>
      <c r="F425" s="348"/>
      <c r="G425" s="348"/>
      <c r="H425" s="348"/>
      <c r="I425" s="348"/>
      <c r="J425" s="348"/>
      <c r="K425" s="348"/>
      <c r="L425" s="348"/>
      <c r="M425" s="348"/>
      <c r="N425" s="348"/>
      <c r="O425" s="348"/>
      <c r="P425" s="348"/>
      <c r="Q425" s="348"/>
      <c r="R425" s="348"/>
      <c r="S425" s="348"/>
      <c r="T425" s="348"/>
      <c r="U425" s="348"/>
      <c r="V425" s="348"/>
      <c r="W425" s="348"/>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c r="AS425" s="348"/>
      <c r="AT425" s="348"/>
      <c r="AU425" s="349"/>
      <c r="AV425" s="348"/>
      <c r="AW425" s="348"/>
      <c r="AX425" s="348"/>
      <c r="AY425" s="348"/>
      <c r="AZ425" s="348"/>
      <c r="BA425" s="348"/>
      <c r="BB425" s="348"/>
      <c r="BC425" s="348"/>
    </row>
    <row r="426" spans="1:55">
      <c r="A426" s="348"/>
      <c r="B426" s="348"/>
      <c r="C426" s="348"/>
      <c r="D426" s="348"/>
      <c r="E426" s="348"/>
      <c r="F426" s="348"/>
      <c r="G426" s="348"/>
      <c r="H426" s="348"/>
      <c r="I426" s="348"/>
      <c r="J426" s="348"/>
      <c r="K426" s="348"/>
      <c r="L426" s="348"/>
      <c r="M426" s="348"/>
      <c r="N426" s="348"/>
      <c r="O426" s="348"/>
      <c r="P426" s="348"/>
      <c r="Q426" s="348"/>
      <c r="R426" s="348"/>
      <c r="S426" s="348"/>
      <c r="T426" s="348"/>
      <c r="U426" s="348"/>
      <c r="V426" s="348"/>
      <c r="W426" s="348"/>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c r="AS426" s="348"/>
      <c r="AT426" s="348"/>
      <c r="AU426" s="349"/>
      <c r="AV426" s="348"/>
      <c r="AW426" s="348"/>
      <c r="AX426" s="348"/>
      <c r="AY426" s="348"/>
      <c r="AZ426" s="348"/>
      <c r="BA426" s="348"/>
      <c r="BB426" s="348"/>
      <c r="BC426" s="348"/>
    </row>
    <row r="427" spans="1:55">
      <c r="A427" s="348"/>
      <c r="B427" s="348"/>
      <c r="C427" s="348"/>
      <c r="D427" s="348"/>
      <c r="E427" s="348"/>
      <c r="F427" s="348"/>
      <c r="G427" s="348"/>
      <c r="H427" s="348"/>
      <c r="I427" s="348"/>
      <c r="J427" s="348"/>
      <c r="K427" s="348"/>
      <c r="L427" s="348"/>
      <c r="M427" s="348"/>
      <c r="N427" s="348"/>
      <c r="O427" s="348"/>
      <c r="P427" s="348"/>
      <c r="Q427" s="348"/>
      <c r="R427" s="348"/>
      <c r="S427" s="348"/>
      <c r="T427" s="348"/>
      <c r="U427" s="348"/>
      <c r="V427" s="348"/>
      <c r="W427" s="348"/>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c r="AS427" s="348"/>
      <c r="AT427" s="348"/>
      <c r="AU427" s="349"/>
      <c r="AV427" s="348"/>
      <c r="AW427" s="348"/>
      <c r="AX427" s="348"/>
      <c r="AY427" s="348"/>
      <c r="AZ427" s="348"/>
      <c r="BA427" s="348"/>
      <c r="BB427" s="348"/>
      <c r="BC427" s="348"/>
    </row>
    <row r="428" spans="1:55">
      <c r="A428" s="348"/>
      <c r="B428" s="348"/>
      <c r="C428" s="348"/>
      <c r="D428" s="348"/>
      <c r="E428" s="348"/>
      <c r="F428" s="348"/>
      <c r="G428" s="348"/>
      <c r="H428" s="348"/>
      <c r="I428" s="348"/>
      <c r="J428" s="348"/>
      <c r="K428" s="348"/>
      <c r="L428" s="348"/>
      <c r="M428" s="348"/>
      <c r="N428" s="348"/>
      <c r="O428" s="348"/>
      <c r="P428" s="348"/>
      <c r="Q428" s="348"/>
      <c r="R428" s="348"/>
      <c r="S428" s="348"/>
      <c r="T428" s="348"/>
      <c r="U428" s="348"/>
      <c r="V428" s="348"/>
      <c r="W428" s="348"/>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c r="AS428" s="348"/>
      <c r="AT428" s="348"/>
      <c r="AU428" s="349"/>
      <c r="AV428" s="348"/>
      <c r="AW428" s="348"/>
      <c r="AX428" s="348"/>
      <c r="AY428" s="348"/>
      <c r="AZ428" s="348"/>
      <c r="BA428" s="348"/>
      <c r="BB428" s="348"/>
      <c r="BC428" s="348"/>
    </row>
    <row r="429" spans="1:55">
      <c r="A429" s="348"/>
      <c r="B429" s="348"/>
      <c r="C429" s="348"/>
      <c r="D429" s="348"/>
      <c r="E429" s="348"/>
      <c r="F429" s="348"/>
      <c r="G429" s="348"/>
      <c r="H429" s="348"/>
      <c r="I429" s="348"/>
      <c r="J429" s="348"/>
      <c r="K429" s="348"/>
      <c r="L429" s="348"/>
      <c r="M429" s="348"/>
      <c r="N429" s="348"/>
      <c r="O429" s="348"/>
      <c r="P429" s="348"/>
      <c r="Q429" s="348"/>
      <c r="R429" s="348"/>
      <c r="S429" s="348"/>
      <c r="T429" s="348"/>
      <c r="U429" s="348"/>
      <c r="V429" s="348"/>
      <c r="W429" s="348"/>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c r="AS429" s="348"/>
      <c r="AT429" s="348"/>
      <c r="AU429" s="349"/>
      <c r="AV429" s="348"/>
      <c r="AW429" s="348"/>
      <c r="AX429" s="348"/>
      <c r="AY429" s="348"/>
      <c r="AZ429" s="348"/>
      <c r="BA429" s="348"/>
      <c r="BB429" s="348"/>
      <c r="BC429" s="348"/>
    </row>
    <row r="430" spans="1:55">
      <c r="A430" s="348"/>
      <c r="B430" s="348"/>
      <c r="C430" s="348"/>
      <c r="D430" s="348"/>
      <c r="E430" s="348"/>
      <c r="F430" s="348"/>
      <c r="G430" s="348"/>
      <c r="H430" s="348"/>
      <c r="I430" s="348"/>
      <c r="J430" s="348"/>
      <c r="K430" s="348"/>
      <c r="L430" s="348"/>
      <c r="M430" s="348"/>
      <c r="N430" s="348"/>
      <c r="O430" s="348"/>
      <c r="P430" s="348"/>
      <c r="Q430" s="348"/>
      <c r="R430" s="348"/>
      <c r="S430" s="348"/>
      <c r="T430" s="348"/>
      <c r="U430" s="348"/>
      <c r="V430" s="348"/>
      <c r="W430" s="348"/>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c r="AS430" s="348"/>
      <c r="AT430" s="348"/>
      <c r="AU430" s="349"/>
      <c r="AV430" s="348"/>
      <c r="AW430" s="348"/>
      <c r="AX430" s="348"/>
      <c r="AY430" s="348"/>
      <c r="AZ430" s="348"/>
      <c r="BA430" s="348"/>
      <c r="BB430" s="348"/>
      <c r="BC430" s="348"/>
    </row>
    <row r="431" spans="1:55">
      <c r="A431" s="348"/>
      <c r="B431" s="348"/>
      <c r="C431" s="348"/>
      <c r="D431" s="348"/>
      <c r="E431" s="348"/>
      <c r="F431" s="348"/>
      <c r="G431" s="348"/>
      <c r="H431" s="348"/>
      <c r="I431" s="348"/>
      <c r="J431" s="348"/>
      <c r="K431" s="348"/>
      <c r="L431" s="348"/>
      <c r="M431" s="348"/>
      <c r="N431" s="348"/>
      <c r="O431" s="348"/>
      <c r="P431" s="348"/>
      <c r="Q431" s="348"/>
      <c r="R431" s="348"/>
      <c r="S431" s="348"/>
      <c r="T431" s="348"/>
      <c r="U431" s="348"/>
      <c r="V431" s="348"/>
      <c r="W431" s="348"/>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c r="AS431" s="348"/>
      <c r="AT431" s="348"/>
      <c r="AU431" s="349"/>
      <c r="AV431" s="348"/>
      <c r="AW431" s="348"/>
      <c r="AX431" s="348"/>
      <c r="AY431" s="348"/>
      <c r="AZ431" s="348"/>
      <c r="BA431" s="348"/>
      <c r="BB431" s="348"/>
      <c r="BC431" s="348"/>
    </row>
    <row r="432" spans="1:55">
      <c r="A432" s="348"/>
      <c r="B432" s="348"/>
      <c r="C432" s="348"/>
      <c r="D432" s="348"/>
      <c r="E432" s="348"/>
      <c r="F432" s="348"/>
      <c r="G432" s="348"/>
      <c r="H432" s="348"/>
      <c r="I432" s="348"/>
      <c r="J432" s="348"/>
      <c r="K432" s="348"/>
      <c r="L432" s="348"/>
      <c r="M432" s="348"/>
      <c r="N432" s="348"/>
      <c r="O432" s="348"/>
      <c r="P432" s="348"/>
      <c r="Q432" s="348"/>
      <c r="R432" s="348"/>
      <c r="S432" s="348"/>
      <c r="T432" s="348"/>
      <c r="U432" s="348"/>
      <c r="V432" s="348"/>
      <c r="W432" s="348"/>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c r="AS432" s="348"/>
      <c r="AT432" s="348"/>
      <c r="AU432" s="349"/>
      <c r="AV432" s="348"/>
      <c r="AW432" s="348"/>
      <c r="AX432" s="348"/>
      <c r="AY432" s="348"/>
      <c r="AZ432" s="348"/>
      <c r="BA432" s="348"/>
      <c r="BB432" s="348"/>
      <c r="BC432" s="348"/>
    </row>
    <row r="433" spans="1:55">
      <c r="A433" s="348"/>
      <c r="B433" s="348"/>
      <c r="C433" s="348"/>
      <c r="D433" s="348"/>
      <c r="E433" s="348"/>
      <c r="F433" s="348"/>
      <c r="G433" s="348"/>
      <c r="H433" s="348"/>
      <c r="I433" s="348"/>
      <c r="J433" s="348"/>
      <c r="K433" s="348"/>
      <c r="L433" s="348"/>
      <c r="M433" s="348"/>
      <c r="N433" s="348"/>
      <c r="O433" s="348"/>
      <c r="P433" s="348"/>
      <c r="Q433" s="348"/>
      <c r="R433" s="348"/>
      <c r="S433" s="348"/>
      <c r="T433" s="348"/>
      <c r="U433" s="348"/>
      <c r="V433" s="348"/>
      <c r="W433" s="348"/>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c r="AS433" s="348"/>
      <c r="AT433" s="348"/>
      <c r="AU433" s="349"/>
      <c r="AV433" s="348"/>
      <c r="AW433" s="348"/>
      <c r="AX433" s="348"/>
      <c r="AY433" s="348"/>
      <c r="AZ433" s="348"/>
      <c r="BA433" s="348"/>
      <c r="BB433" s="348"/>
      <c r="BC433" s="348"/>
    </row>
    <row r="434" spans="1:55">
      <c r="A434" s="348"/>
      <c r="B434" s="348"/>
      <c r="C434" s="348"/>
      <c r="D434" s="348"/>
      <c r="E434" s="348"/>
      <c r="F434" s="348"/>
      <c r="G434" s="348"/>
      <c r="H434" s="348"/>
      <c r="I434" s="348"/>
      <c r="J434" s="348"/>
      <c r="K434" s="348"/>
      <c r="L434" s="348"/>
      <c r="M434" s="348"/>
      <c r="N434" s="348"/>
      <c r="O434" s="348"/>
      <c r="P434" s="348"/>
      <c r="Q434" s="348"/>
      <c r="R434" s="348"/>
      <c r="S434" s="348"/>
      <c r="T434" s="348"/>
      <c r="U434" s="348"/>
      <c r="V434" s="348"/>
      <c r="W434" s="348"/>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c r="AS434" s="348"/>
      <c r="AT434" s="348"/>
      <c r="AU434" s="349"/>
      <c r="AV434" s="348"/>
      <c r="AW434" s="348"/>
      <c r="AX434" s="348"/>
      <c r="AY434" s="348"/>
      <c r="AZ434" s="348"/>
      <c r="BA434" s="348"/>
      <c r="BB434" s="348"/>
      <c r="BC434" s="348"/>
    </row>
    <row r="435" spans="1:55">
      <c r="A435" s="348"/>
      <c r="B435" s="348"/>
      <c r="C435" s="348"/>
      <c r="D435" s="348"/>
      <c r="E435" s="348"/>
      <c r="F435" s="348"/>
      <c r="G435" s="348"/>
      <c r="H435" s="348"/>
      <c r="I435" s="348"/>
      <c r="J435" s="348"/>
      <c r="K435" s="348"/>
      <c r="L435" s="348"/>
      <c r="M435" s="348"/>
      <c r="N435" s="348"/>
      <c r="O435" s="348"/>
      <c r="P435" s="348"/>
      <c r="Q435" s="348"/>
      <c r="R435" s="348"/>
      <c r="S435" s="348"/>
      <c r="T435" s="348"/>
      <c r="U435" s="348"/>
      <c r="V435" s="348"/>
      <c r="W435" s="348"/>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c r="AS435" s="348"/>
      <c r="AT435" s="348"/>
      <c r="AU435" s="349"/>
      <c r="AV435" s="348"/>
      <c r="AW435" s="348"/>
      <c r="AX435" s="348"/>
      <c r="AY435" s="348"/>
      <c r="AZ435" s="348"/>
      <c r="BA435" s="348"/>
      <c r="BB435" s="348"/>
      <c r="BC435" s="348"/>
    </row>
    <row r="436" spans="1:55">
      <c r="A436" s="348"/>
      <c r="B436" s="348"/>
      <c r="C436" s="348"/>
      <c r="D436" s="348"/>
      <c r="E436" s="348"/>
      <c r="F436" s="348"/>
      <c r="G436" s="348"/>
      <c r="H436" s="348"/>
      <c r="I436" s="348"/>
      <c r="J436" s="348"/>
      <c r="K436" s="348"/>
      <c r="L436" s="348"/>
      <c r="M436" s="348"/>
      <c r="N436" s="348"/>
      <c r="O436" s="348"/>
      <c r="P436" s="348"/>
      <c r="Q436" s="348"/>
      <c r="R436" s="348"/>
      <c r="S436" s="348"/>
      <c r="T436" s="348"/>
      <c r="U436" s="348"/>
      <c r="V436" s="348"/>
      <c r="W436" s="348"/>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c r="AS436" s="348"/>
      <c r="AT436" s="348"/>
      <c r="AU436" s="349"/>
      <c r="AV436" s="348"/>
      <c r="AW436" s="348"/>
      <c r="AX436" s="348"/>
      <c r="AY436" s="348"/>
      <c r="AZ436" s="348"/>
      <c r="BA436" s="348"/>
      <c r="BB436" s="348"/>
      <c r="BC436" s="348"/>
    </row>
    <row r="437" spans="1:55">
      <c r="A437" s="348"/>
      <c r="B437" s="348"/>
      <c r="C437" s="348"/>
      <c r="D437" s="348"/>
      <c r="E437" s="348"/>
      <c r="F437" s="348"/>
      <c r="G437" s="348"/>
      <c r="H437" s="348"/>
      <c r="I437" s="348"/>
      <c r="J437" s="348"/>
      <c r="K437" s="348"/>
      <c r="L437" s="348"/>
      <c r="M437" s="348"/>
      <c r="N437" s="348"/>
      <c r="O437" s="348"/>
      <c r="P437" s="348"/>
      <c r="Q437" s="348"/>
      <c r="R437" s="348"/>
      <c r="S437" s="348"/>
      <c r="T437" s="348"/>
      <c r="U437" s="348"/>
      <c r="V437" s="348"/>
      <c r="W437" s="348"/>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c r="AS437" s="348"/>
      <c r="AT437" s="348"/>
      <c r="AU437" s="349"/>
      <c r="AV437" s="348"/>
      <c r="AW437" s="348"/>
      <c r="AX437" s="348"/>
      <c r="AY437" s="348"/>
      <c r="AZ437" s="348"/>
      <c r="BA437" s="348"/>
      <c r="BB437" s="348"/>
      <c r="BC437" s="348"/>
    </row>
    <row r="438" spans="1:55">
      <c r="A438" s="348"/>
      <c r="B438" s="348"/>
      <c r="C438" s="348"/>
      <c r="D438" s="348"/>
      <c r="E438" s="348"/>
      <c r="F438" s="348"/>
      <c r="G438" s="348"/>
      <c r="H438" s="348"/>
      <c r="I438" s="348"/>
      <c r="J438" s="348"/>
      <c r="K438" s="348"/>
      <c r="L438" s="348"/>
      <c r="M438" s="348"/>
      <c r="N438" s="348"/>
      <c r="O438" s="348"/>
      <c r="P438" s="348"/>
      <c r="Q438" s="348"/>
      <c r="R438" s="348"/>
      <c r="S438" s="348"/>
      <c r="T438" s="348"/>
      <c r="U438" s="348"/>
      <c r="V438" s="348"/>
      <c r="W438" s="348"/>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c r="AS438" s="348"/>
      <c r="AT438" s="348"/>
      <c r="AU438" s="349"/>
      <c r="AV438" s="348"/>
      <c r="AW438" s="348"/>
      <c r="AX438" s="348"/>
      <c r="AY438" s="348"/>
      <c r="AZ438" s="348"/>
      <c r="BA438" s="348"/>
      <c r="BB438" s="348"/>
      <c r="BC438" s="348"/>
    </row>
    <row r="439" spans="1:55">
      <c r="A439" s="348"/>
      <c r="B439" s="348"/>
      <c r="C439" s="348"/>
      <c r="D439" s="348"/>
      <c r="E439" s="348"/>
      <c r="F439" s="348"/>
      <c r="G439" s="348"/>
      <c r="H439" s="348"/>
      <c r="I439" s="348"/>
      <c r="J439" s="348"/>
      <c r="K439" s="348"/>
      <c r="L439" s="348"/>
      <c r="M439" s="348"/>
      <c r="N439" s="348"/>
      <c r="O439" s="348"/>
      <c r="P439" s="348"/>
      <c r="Q439" s="348"/>
      <c r="R439" s="348"/>
      <c r="S439" s="348"/>
      <c r="T439" s="348"/>
      <c r="U439" s="348"/>
      <c r="V439" s="348"/>
      <c r="W439" s="348"/>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c r="AS439" s="348"/>
      <c r="AT439" s="348"/>
      <c r="AU439" s="349"/>
      <c r="AV439" s="348"/>
      <c r="AW439" s="348"/>
      <c r="AX439" s="348"/>
      <c r="AY439" s="348"/>
      <c r="AZ439" s="348"/>
      <c r="BA439" s="348"/>
      <c r="BB439" s="348"/>
      <c r="BC439" s="348"/>
    </row>
    <row r="440" spans="1:55">
      <c r="A440" s="348"/>
      <c r="B440" s="348"/>
      <c r="C440" s="348"/>
      <c r="D440" s="348"/>
      <c r="E440" s="348"/>
      <c r="F440" s="348"/>
      <c r="G440" s="348"/>
      <c r="H440" s="348"/>
      <c r="I440" s="348"/>
      <c r="J440" s="348"/>
      <c r="K440" s="348"/>
      <c r="L440" s="348"/>
      <c r="M440" s="348"/>
      <c r="N440" s="348"/>
      <c r="O440" s="348"/>
      <c r="P440" s="348"/>
      <c r="Q440" s="348"/>
      <c r="R440" s="348"/>
      <c r="S440" s="348"/>
      <c r="T440" s="348"/>
      <c r="U440" s="348"/>
      <c r="V440" s="348"/>
      <c r="W440" s="348"/>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c r="AS440" s="348"/>
      <c r="AT440" s="348"/>
      <c r="AU440" s="349"/>
      <c r="AV440" s="348"/>
      <c r="AW440" s="348"/>
      <c r="AX440" s="348"/>
      <c r="AY440" s="348"/>
      <c r="AZ440" s="348"/>
      <c r="BA440" s="348"/>
      <c r="BB440" s="348"/>
      <c r="BC440" s="348"/>
    </row>
    <row r="441" spans="1:55">
      <c r="A441" s="348"/>
      <c r="B441" s="348"/>
      <c r="C441" s="348"/>
      <c r="D441" s="348"/>
      <c r="E441" s="348"/>
      <c r="F441" s="348"/>
      <c r="G441" s="348"/>
      <c r="H441" s="348"/>
      <c r="I441" s="348"/>
      <c r="J441" s="348"/>
      <c r="K441" s="348"/>
      <c r="L441" s="348"/>
      <c r="M441" s="348"/>
      <c r="N441" s="348"/>
      <c r="O441" s="348"/>
      <c r="P441" s="348"/>
      <c r="Q441" s="348"/>
      <c r="R441" s="348"/>
      <c r="S441" s="348"/>
      <c r="T441" s="348"/>
      <c r="U441" s="348"/>
      <c r="V441" s="348"/>
      <c r="W441" s="348"/>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c r="AS441" s="348"/>
      <c r="AT441" s="348"/>
      <c r="AU441" s="349"/>
      <c r="AV441" s="348"/>
      <c r="AW441" s="348"/>
      <c r="AX441" s="348"/>
      <c r="AY441" s="348"/>
      <c r="AZ441" s="348"/>
      <c r="BA441" s="348"/>
      <c r="BB441" s="348"/>
      <c r="BC441" s="348"/>
    </row>
    <row r="442" spans="1:55">
      <c r="A442" s="348"/>
      <c r="B442" s="348"/>
      <c r="C442" s="348"/>
      <c r="D442" s="348"/>
      <c r="E442" s="348"/>
      <c r="F442" s="348"/>
      <c r="G442" s="348"/>
      <c r="H442" s="348"/>
      <c r="I442" s="348"/>
      <c r="J442" s="348"/>
      <c r="K442" s="348"/>
      <c r="L442" s="348"/>
      <c r="M442" s="348"/>
      <c r="N442" s="348"/>
      <c r="O442" s="348"/>
      <c r="P442" s="348"/>
      <c r="Q442" s="348"/>
      <c r="R442" s="348"/>
      <c r="S442" s="348"/>
      <c r="T442" s="348"/>
      <c r="U442" s="348"/>
      <c r="V442" s="348"/>
      <c r="W442" s="348"/>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c r="AS442" s="348"/>
      <c r="AT442" s="348"/>
      <c r="AU442" s="349"/>
      <c r="AV442" s="348"/>
      <c r="AW442" s="348"/>
      <c r="AX442" s="348"/>
      <c r="AY442" s="348"/>
      <c r="AZ442" s="348"/>
      <c r="BA442" s="348"/>
      <c r="BB442" s="348"/>
      <c r="BC442" s="348"/>
    </row>
    <row r="443" spans="1:55">
      <c r="A443" s="348"/>
      <c r="B443" s="348"/>
      <c r="C443" s="348"/>
      <c r="D443" s="348"/>
      <c r="E443" s="348"/>
      <c r="F443" s="348"/>
      <c r="G443" s="348"/>
      <c r="H443" s="348"/>
      <c r="I443" s="348"/>
      <c r="J443" s="348"/>
      <c r="K443" s="348"/>
      <c r="L443" s="348"/>
      <c r="M443" s="348"/>
      <c r="N443" s="348"/>
      <c r="O443" s="348"/>
      <c r="P443" s="348"/>
      <c r="Q443" s="348"/>
      <c r="R443" s="348"/>
      <c r="S443" s="348"/>
      <c r="T443" s="348"/>
      <c r="U443" s="348"/>
      <c r="V443" s="348"/>
      <c r="W443" s="348"/>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c r="AS443" s="348"/>
      <c r="AT443" s="348"/>
      <c r="AU443" s="349"/>
      <c r="AV443" s="348"/>
      <c r="AW443" s="348"/>
      <c r="AX443" s="348"/>
      <c r="AY443" s="348"/>
      <c r="AZ443" s="348"/>
      <c r="BA443" s="348"/>
      <c r="BB443" s="348"/>
      <c r="BC443" s="348"/>
    </row>
    <row r="444" spans="1:55">
      <c r="A444" s="348"/>
      <c r="B444" s="348"/>
      <c r="C444" s="348"/>
      <c r="D444" s="348"/>
      <c r="E444" s="348"/>
      <c r="F444" s="348"/>
      <c r="G444" s="348"/>
      <c r="H444" s="348"/>
      <c r="I444" s="348"/>
      <c r="J444" s="348"/>
      <c r="K444" s="348"/>
      <c r="L444" s="348"/>
      <c r="M444" s="348"/>
      <c r="N444" s="348"/>
      <c r="O444" s="348"/>
      <c r="P444" s="348"/>
      <c r="Q444" s="348"/>
      <c r="R444" s="348"/>
      <c r="S444" s="348"/>
      <c r="T444" s="348"/>
      <c r="U444" s="348"/>
      <c r="V444" s="348"/>
      <c r="W444" s="348"/>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c r="AS444" s="348"/>
      <c r="AT444" s="348"/>
      <c r="AU444" s="349"/>
      <c r="AV444" s="348"/>
      <c r="AW444" s="348"/>
      <c r="AX444" s="348"/>
      <c r="AY444" s="348"/>
      <c r="AZ444" s="348"/>
      <c r="BA444" s="348"/>
      <c r="BB444" s="348"/>
      <c r="BC444" s="348"/>
    </row>
    <row r="445" spans="1:55">
      <c r="A445" s="348"/>
      <c r="B445" s="348"/>
      <c r="C445" s="348"/>
      <c r="D445" s="348"/>
      <c r="E445" s="348"/>
      <c r="F445" s="348"/>
      <c r="G445" s="348"/>
      <c r="H445" s="348"/>
      <c r="I445" s="348"/>
      <c r="J445" s="348"/>
      <c r="K445" s="348"/>
      <c r="L445" s="348"/>
      <c r="M445" s="348"/>
      <c r="N445" s="348"/>
      <c r="O445" s="348"/>
      <c r="P445" s="348"/>
      <c r="Q445" s="348"/>
      <c r="R445" s="348"/>
      <c r="S445" s="348"/>
      <c r="T445" s="348"/>
      <c r="U445" s="348"/>
      <c r="V445" s="348"/>
      <c r="W445" s="348"/>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c r="AS445" s="348"/>
      <c r="AT445" s="348"/>
      <c r="AU445" s="349"/>
      <c r="AV445" s="348"/>
      <c r="AW445" s="348"/>
      <c r="AX445" s="348"/>
      <c r="AY445" s="348"/>
      <c r="AZ445" s="348"/>
      <c r="BA445" s="348"/>
      <c r="BB445" s="348"/>
      <c r="BC445" s="348"/>
    </row>
    <row r="446" spans="1:55">
      <c r="A446" s="348"/>
      <c r="B446" s="348"/>
      <c r="C446" s="348"/>
      <c r="D446" s="348"/>
      <c r="E446" s="348"/>
      <c r="F446" s="348"/>
      <c r="G446" s="348"/>
      <c r="H446" s="348"/>
      <c r="I446" s="348"/>
      <c r="J446" s="348"/>
      <c r="K446" s="348"/>
      <c r="L446" s="348"/>
      <c r="M446" s="348"/>
      <c r="N446" s="348"/>
      <c r="O446" s="348"/>
      <c r="P446" s="348"/>
      <c r="Q446" s="348"/>
      <c r="R446" s="348"/>
      <c r="S446" s="348"/>
      <c r="T446" s="348"/>
      <c r="U446" s="348"/>
      <c r="V446" s="348"/>
      <c r="W446" s="348"/>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c r="AS446" s="348"/>
      <c r="AT446" s="348"/>
      <c r="AU446" s="349"/>
      <c r="AV446" s="348"/>
      <c r="AW446" s="348"/>
      <c r="AX446" s="348"/>
      <c r="AY446" s="348"/>
      <c r="AZ446" s="348"/>
      <c r="BA446" s="348"/>
      <c r="BB446" s="348"/>
      <c r="BC446" s="348"/>
    </row>
    <row r="447" spans="1:55">
      <c r="A447" s="348"/>
      <c r="B447" s="348"/>
      <c r="C447" s="348"/>
      <c r="D447" s="348"/>
      <c r="E447" s="348"/>
      <c r="F447" s="348"/>
      <c r="G447" s="348"/>
      <c r="H447" s="348"/>
      <c r="I447" s="348"/>
      <c r="J447" s="348"/>
      <c r="K447" s="348"/>
      <c r="L447" s="348"/>
      <c r="M447" s="348"/>
      <c r="N447" s="348"/>
      <c r="O447" s="348"/>
      <c r="P447" s="348"/>
      <c r="Q447" s="348"/>
      <c r="R447" s="348"/>
      <c r="S447" s="348"/>
      <c r="T447" s="348"/>
      <c r="U447" s="348"/>
      <c r="V447" s="348"/>
      <c r="W447" s="348"/>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c r="AS447" s="348"/>
      <c r="AT447" s="348"/>
      <c r="AU447" s="349"/>
      <c r="AV447" s="348"/>
      <c r="AW447" s="348"/>
      <c r="AX447" s="348"/>
      <c r="AY447" s="348"/>
      <c r="AZ447" s="348"/>
      <c r="BA447" s="348"/>
      <c r="BB447" s="348"/>
      <c r="BC447" s="348"/>
    </row>
    <row r="448" spans="1:55">
      <c r="A448" s="348"/>
      <c r="B448" s="348"/>
      <c r="C448" s="348"/>
      <c r="D448" s="348"/>
      <c r="E448" s="348"/>
      <c r="F448" s="348"/>
      <c r="G448" s="348"/>
      <c r="H448" s="348"/>
      <c r="I448" s="348"/>
      <c r="J448" s="348"/>
      <c r="K448" s="348"/>
      <c r="L448" s="348"/>
      <c r="M448" s="348"/>
      <c r="N448" s="348"/>
      <c r="O448" s="348"/>
      <c r="P448" s="348"/>
      <c r="Q448" s="348"/>
      <c r="R448" s="348"/>
      <c r="S448" s="348"/>
      <c r="T448" s="348"/>
      <c r="U448" s="348"/>
      <c r="V448" s="348"/>
      <c r="W448" s="348"/>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c r="AS448" s="348"/>
      <c r="AT448" s="348"/>
      <c r="AU448" s="349"/>
      <c r="AV448" s="348"/>
      <c r="AW448" s="348"/>
      <c r="AX448" s="348"/>
      <c r="AY448" s="348"/>
      <c r="AZ448" s="348"/>
      <c r="BA448" s="348"/>
      <c r="BB448" s="348"/>
      <c r="BC448" s="348"/>
    </row>
    <row r="449" spans="1:55">
      <c r="A449" s="348"/>
      <c r="B449" s="348"/>
      <c r="C449" s="348"/>
      <c r="D449" s="348"/>
      <c r="E449" s="348"/>
      <c r="F449" s="348"/>
      <c r="G449" s="348"/>
      <c r="H449" s="348"/>
      <c r="I449" s="348"/>
      <c r="J449" s="348"/>
      <c r="K449" s="348"/>
      <c r="L449" s="348"/>
      <c r="M449" s="348"/>
      <c r="N449" s="348"/>
      <c r="O449" s="348"/>
      <c r="P449" s="348"/>
      <c r="Q449" s="348"/>
      <c r="R449" s="348"/>
      <c r="S449" s="348"/>
      <c r="T449" s="348"/>
      <c r="U449" s="348"/>
      <c r="V449" s="348"/>
      <c r="W449" s="348"/>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c r="AS449" s="348"/>
      <c r="AT449" s="348"/>
      <c r="AU449" s="349"/>
      <c r="AV449" s="348"/>
      <c r="AW449" s="348"/>
      <c r="AX449" s="348"/>
      <c r="AY449" s="348"/>
      <c r="AZ449" s="348"/>
      <c r="BA449" s="348"/>
      <c r="BB449" s="348"/>
      <c r="BC449" s="348"/>
    </row>
    <row r="450" spans="1:55">
      <c r="A450" s="348"/>
      <c r="B450" s="348"/>
      <c r="C450" s="348"/>
      <c r="D450" s="348"/>
      <c r="E450" s="348"/>
      <c r="F450" s="348"/>
      <c r="G450" s="348"/>
      <c r="H450" s="348"/>
      <c r="I450" s="348"/>
      <c r="J450" s="348"/>
      <c r="K450" s="348"/>
      <c r="L450" s="348"/>
      <c r="M450" s="348"/>
      <c r="N450" s="348"/>
      <c r="O450" s="348"/>
      <c r="P450" s="348"/>
      <c r="Q450" s="348"/>
      <c r="R450" s="348"/>
      <c r="S450" s="348"/>
      <c r="T450" s="348"/>
      <c r="U450" s="348"/>
      <c r="V450" s="348"/>
      <c r="W450" s="348"/>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c r="AS450" s="348"/>
      <c r="AT450" s="348"/>
      <c r="AU450" s="349"/>
      <c r="AV450" s="348"/>
      <c r="AW450" s="348"/>
      <c r="AX450" s="348"/>
      <c r="AY450" s="348"/>
      <c r="AZ450" s="348"/>
      <c r="BA450" s="348"/>
      <c r="BB450" s="348"/>
      <c r="BC450" s="348"/>
    </row>
    <row r="451" spans="1:55">
      <c r="A451" s="348"/>
      <c r="B451" s="348"/>
      <c r="C451" s="348"/>
      <c r="D451" s="348"/>
      <c r="E451" s="348"/>
      <c r="F451" s="348"/>
      <c r="G451" s="348"/>
      <c r="H451" s="348"/>
      <c r="I451" s="348"/>
      <c r="J451" s="348"/>
      <c r="K451" s="348"/>
      <c r="L451" s="348"/>
      <c r="M451" s="348"/>
      <c r="N451" s="348"/>
      <c r="O451" s="348"/>
      <c r="P451" s="348"/>
      <c r="Q451" s="348"/>
      <c r="R451" s="348"/>
      <c r="S451" s="348"/>
      <c r="T451" s="348"/>
      <c r="U451" s="348"/>
      <c r="V451" s="348"/>
      <c r="W451" s="348"/>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c r="AS451" s="348"/>
      <c r="AT451" s="348"/>
      <c r="AU451" s="349"/>
      <c r="AV451" s="348"/>
      <c r="AW451" s="348"/>
      <c r="AX451" s="348"/>
      <c r="AY451" s="348"/>
      <c r="AZ451" s="348"/>
      <c r="BA451" s="348"/>
      <c r="BB451" s="348"/>
      <c r="BC451" s="348"/>
    </row>
    <row r="452" spans="1:55">
      <c r="A452" s="348"/>
      <c r="B452" s="348"/>
      <c r="C452" s="348"/>
      <c r="D452" s="348"/>
      <c r="E452" s="348"/>
      <c r="F452" s="348"/>
      <c r="G452" s="348"/>
      <c r="H452" s="348"/>
      <c r="I452" s="348"/>
      <c r="J452" s="348"/>
      <c r="K452" s="348"/>
      <c r="L452" s="348"/>
      <c r="M452" s="348"/>
      <c r="N452" s="348"/>
      <c r="O452" s="348"/>
      <c r="P452" s="348"/>
      <c r="Q452" s="348"/>
      <c r="R452" s="348"/>
      <c r="S452" s="348"/>
      <c r="T452" s="348"/>
      <c r="U452" s="348"/>
      <c r="V452" s="348"/>
      <c r="W452" s="348"/>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c r="AS452" s="348"/>
      <c r="AT452" s="348"/>
      <c r="AU452" s="349"/>
      <c r="AV452" s="348"/>
      <c r="AW452" s="348"/>
      <c r="AX452" s="348"/>
      <c r="AY452" s="348"/>
      <c r="AZ452" s="348"/>
      <c r="BA452" s="348"/>
      <c r="BB452" s="348"/>
      <c r="BC452" s="348"/>
    </row>
    <row r="453" spans="1:55">
      <c r="A453" s="348"/>
      <c r="B453" s="348"/>
      <c r="C453" s="348"/>
      <c r="D453" s="348"/>
      <c r="E453" s="348"/>
      <c r="F453" s="348"/>
      <c r="G453" s="348"/>
      <c r="H453" s="348"/>
      <c r="I453" s="348"/>
      <c r="J453" s="348"/>
      <c r="K453" s="348"/>
      <c r="L453" s="348"/>
      <c r="M453" s="348"/>
      <c r="N453" s="348"/>
      <c r="O453" s="348"/>
      <c r="P453" s="348"/>
      <c r="Q453" s="348"/>
      <c r="R453" s="348"/>
      <c r="S453" s="348"/>
      <c r="T453" s="348"/>
      <c r="U453" s="348"/>
      <c r="V453" s="348"/>
      <c r="W453" s="348"/>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c r="AS453" s="348"/>
      <c r="AT453" s="348"/>
      <c r="AU453" s="349"/>
      <c r="AV453" s="348"/>
      <c r="AW453" s="348"/>
      <c r="AX453" s="348"/>
      <c r="AY453" s="348"/>
      <c r="AZ453" s="348"/>
      <c r="BA453" s="348"/>
      <c r="BB453" s="348"/>
      <c r="BC453" s="348"/>
    </row>
    <row r="454" spans="1:55">
      <c r="A454" s="348"/>
      <c r="B454" s="348"/>
      <c r="C454" s="348"/>
      <c r="D454" s="348"/>
      <c r="E454" s="348"/>
      <c r="F454" s="348"/>
      <c r="G454" s="348"/>
      <c r="H454" s="348"/>
      <c r="I454" s="348"/>
      <c r="J454" s="348"/>
      <c r="K454" s="348"/>
      <c r="L454" s="348"/>
      <c r="M454" s="348"/>
      <c r="N454" s="348"/>
      <c r="O454" s="348"/>
      <c r="P454" s="348"/>
      <c r="Q454" s="348"/>
      <c r="R454" s="348"/>
      <c r="S454" s="348"/>
      <c r="T454" s="348"/>
      <c r="U454" s="348"/>
      <c r="V454" s="348"/>
      <c r="W454" s="348"/>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c r="AS454" s="348"/>
      <c r="AT454" s="348"/>
      <c r="AU454" s="349"/>
      <c r="AV454" s="348"/>
      <c r="AW454" s="348"/>
      <c r="AX454" s="348"/>
      <c r="AY454" s="348"/>
      <c r="AZ454" s="348"/>
      <c r="BA454" s="348"/>
      <c r="BB454" s="348"/>
      <c r="BC454" s="348"/>
    </row>
    <row r="455" spans="1:55">
      <c r="A455" s="348"/>
      <c r="B455" s="348"/>
      <c r="C455" s="348"/>
      <c r="D455" s="348"/>
      <c r="E455" s="348"/>
      <c r="F455" s="348"/>
      <c r="G455" s="348"/>
      <c r="H455" s="348"/>
      <c r="I455" s="348"/>
      <c r="J455" s="348"/>
      <c r="K455" s="348"/>
      <c r="L455" s="348"/>
      <c r="M455" s="348"/>
      <c r="N455" s="348"/>
      <c r="O455" s="348"/>
      <c r="P455" s="348"/>
      <c r="Q455" s="348"/>
      <c r="R455" s="348"/>
      <c r="S455" s="348"/>
      <c r="T455" s="348"/>
      <c r="U455" s="348"/>
      <c r="V455" s="348"/>
      <c r="W455" s="348"/>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c r="AS455" s="348"/>
      <c r="AT455" s="348"/>
      <c r="AU455" s="349"/>
      <c r="AV455" s="348"/>
      <c r="AW455" s="348"/>
      <c r="AX455" s="348"/>
      <c r="AY455" s="348"/>
      <c r="AZ455" s="348"/>
      <c r="BA455" s="348"/>
      <c r="BB455" s="348"/>
      <c r="BC455" s="348"/>
    </row>
    <row r="456" spans="1:55">
      <c r="A456" s="348"/>
      <c r="B456" s="348"/>
      <c r="C456" s="348"/>
      <c r="D456" s="348"/>
      <c r="E456" s="348"/>
      <c r="F456" s="348"/>
      <c r="G456" s="348"/>
      <c r="H456" s="348"/>
      <c r="I456" s="348"/>
      <c r="J456" s="348"/>
      <c r="K456" s="348"/>
      <c r="L456" s="348"/>
      <c r="M456" s="348"/>
      <c r="N456" s="348"/>
      <c r="O456" s="348"/>
      <c r="P456" s="348"/>
      <c r="Q456" s="348"/>
      <c r="R456" s="348"/>
      <c r="S456" s="348"/>
      <c r="T456" s="348"/>
      <c r="U456" s="348"/>
      <c r="V456" s="348"/>
      <c r="W456" s="348"/>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c r="AS456" s="348"/>
      <c r="AT456" s="348"/>
      <c r="AU456" s="349"/>
      <c r="AV456" s="348"/>
      <c r="AW456" s="348"/>
      <c r="AX456" s="348"/>
      <c r="AY456" s="348"/>
      <c r="AZ456" s="348"/>
      <c r="BA456" s="348"/>
      <c r="BB456" s="348"/>
      <c r="BC456" s="348"/>
    </row>
    <row r="457" spans="1:55">
      <c r="A457" s="348"/>
      <c r="B457" s="348"/>
      <c r="C457" s="348"/>
      <c r="D457" s="348"/>
      <c r="E457" s="348"/>
      <c r="F457" s="348"/>
      <c r="G457" s="348"/>
      <c r="H457" s="348"/>
      <c r="I457" s="348"/>
      <c r="J457" s="348"/>
      <c r="K457" s="348"/>
      <c r="L457" s="348"/>
      <c r="M457" s="348"/>
      <c r="N457" s="348"/>
      <c r="O457" s="348"/>
      <c r="P457" s="348"/>
      <c r="Q457" s="348"/>
      <c r="R457" s="348"/>
      <c r="S457" s="348"/>
      <c r="T457" s="348"/>
      <c r="U457" s="348"/>
      <c r="V457" s="348"/>
      <c r="W457" s="348"/>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c r="AS457" s="348"/>
      <c r="AT457" s="348"/>
      <c r="AU457" s="349"/>
      <c r="AV457" s="348"/>
      <c r="AW457" s="348"/>
      <c r="AX457" s="348"/>
      <c r="AY457" s="348"/>
      <c r="AZ457" s="348"/>
      <c r="BA457" s="348"/>
      <c r="BB457" s="348"/>
      <c r="BC457" s="348"/>
    </row>
    <row r="458" spans="1:55">
      <c r="A458" s="348"/>
      <c r="B458" s="348"/>
      <c r="C458" s="348"/>
      <c r="D458" s="348"/>
      <c r="E458" s="348"/>
      <c r="F458" s="348"/>
      <c r="G458" s="348"/>
      <c r="H458" s="348"/>
      <c r="I458" s="348"/>
      <c r="J458" s="348"/>
      <c r="K458" s="348"/>
      <c r="L458" s="348"/>
      <c r="M458" s="348"/>
      <c r="N458" s="348"/>
      <c r="O458" s="348"/>
      <c r="P458" s="348"/>
      <c r="Q458" s="348"/>
      <c r="R458" s="348"/>
      <c r="S458" s="348"/>
      <c r="T458" s="348"/>
      <c r="U458" s="348"/>
      <c r="V458" s="348"/>
      <c r="W458" s="348"/>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c r="AS458" s="348"/>
      <c r="AT458" s="348"/>
      <c r="AU458" s="349"/>
      <c r="AV458" s="348"/>
      <c r="AW458" s="348"/>
      <c r="AX458" s="348"/>
      <c r="AY458" s="348"/>
      <c r="AZ458" s="348"/>
      <c r="BA458" s="348"/>
      <c r="BB458" s="348"/>
      <c r="BC458" s="348"/>
    </row>
    <row r="459" spans="1:55">
      <c r="A459" s="348"/>
      <c r="B459" s="348"/>
      <c r="C459" s="348"/>
      <c r="D459" s="348"/>
      <c r="E459" s="348"/>
      <c r="F459" s="348"/>
      <c r="G459" s="348"/>
      <c r="H459" s="348"/>
      <c r="I459" s="348"/>
      <c r="J459" s="348"/>
      <c r="K459" s="348"/>
      <c r="L459" s="348"/>
      <c r="M459" s="348"/>
      <c r="N459" s="348"/>
      <c r="O459" s="348"/>
      <c r="P459" s="348"/>
      <c r="Q459" s="348"/>
      <c r="R459" s="348"/>
      <c r="S459" s="348"/>
      <c r="T459" s="348"/>
      <c r="U459" s="348"/>
      <c r="V459" s="348"/>
      <c r="W459" s="348"/>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c r="AS459" s="348"/>
      <c r="AT459" s="348"/>
      <c r="AU459" s="349"/>
      <c r="AV459" s="348"/>
      <c r="AW459" s="348"/>
      <c r="AX459" s="348"/>
      <c r="AY459" s="348"/>
      <c r="AZ459" s="348"/>
      <c r="BA459" s="348"/>
      <c r="BB459" s="348"/>
      <c r="BC459" s="348"/>
    </row>
    <row r="460" spans="1:55">
      <c r="A460" s="348"/>
      <c r="B460" s="348"/>
      <c r="C460" s="348"/>
      <c r="D460" s="348"/>
      <c r="E460" s="348"/>
      <c r="F460" s="348"/>
      <c r="G460" s="348"/>
      <c r="H460" s="348"/>
      <c r="I460" s="348"/>
      <c r="J460" s="348"/>
      <c r="K460" s="348"/>
      <c r="L460" s="348"/>
      <c r="M460" s="348"/>
      <c r="N460" s="348"/>
      <c r="O460" s="348"/>
      <c r="P460" s="348"/>
      <c r="Q460" s="348"/>
      <c r="R460" s="348"/>
      <c r="S460" s="348"/>
      <c r="T460" s="348"/>
      <c r="U460" s="348"/>
      <c r="V460" s="348"/>
      <c r="W460" s="348"/>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c r="AS460" s="348"/>
      <c r="AT460" s="348"/>
      <c r="AU460" s="349"/>
      <c r="AV460" s="348"/>
      <c r="AW460" s="348"/>
      <c r="AX460" s="348"/>
      <c r="AY460" s="348"/>
      <c r="AZ460" s="348"/>
      <c r="BA460" s="348"/>
      <c r="BB460" s="348"/>
      <c r="BC460" s="348"/>
    </row>
    <row r="461" spans="1:55">
      <c r="A461" s="348"/>
      <c r="B461" s="348"/>
      <c r="C461" s="348"/>
      <c r="D461" s="348"/>
      <c r="E461" s="348"/>
      <c r="F461" s="348"/>
      <c r="G461" s="348"/>
      <c r="H461" s="348"/>
      <c r="I461" s="348"/>
      <c r="J461" s="348"/>
      <c r="K461" s="348"/>
      <c r="L461" s="348"/>
      <c r="M461" s="348"/>
      <c r="N461" s="348"/>
      <c r="O461" s="348"/>
      <c r="P461" s="348"/>
      <c r="Q461" s="348"/>
      <c r="R461" s="348"/>
      <c r="S461" s="348"/>
      <c r="T461" s="348"/>
      <c r="U461" s="348"/>
      <c r="V461" s="348"/>
      <c r="W461" s="348"/>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c r="AS461" s="348"/>
      <c r="AT461" s="348"/>
      <c r="AU461" s="349"/>
      <c r="AV461" s="348"/>
      <c r="AW461" s="348"/>
      <c r="AX461" s="348"/>
      <c r="AY461" s="348"/>
      <c r="AZ461" s="348"/>
      <c r="BA461" s="348"/>
      <c r="BB461" s="348"/>
      <c r="BC461" s="348"/>
    </row>
    <row r="462" spans="1:55">
      <c r="A462" s="348"/>
      <c r="B462" s="348"/>
      <c r="C462" s="348"/>
      <c r="D462" s="348"/>
      <c r="E462" s="348"/>
      <c r="F462" s="348"/>
      <c r="G462" s="348"/>
      <c r="H462" s="348"/>
      <c r="I462" s="348"/>
      <c r="J462" s="348"/>
      <c r="K462" s="348"/>
      <c r="L462" s="348"/>
      <c r="M462" s="348"/>
      <c r="N462" s="348"/>
      <c r="O462" s="348"/>
      <c r="P462" s="348"/>
      <c r="Q462" s="348"/>
      <c r="R462" s="348"/>
      <c r="S462" s="348"/>
      <c r="T462" s="348"/>
      <c r="U462" s="348"/>
      <c r="V462" s="348"/>
      <c r="W462" s="348"/>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c r="AS462" s="348"/>
      <c r="AT462" s="348"/>
      <c r="AU462" s="349"/>
      <c r="AV462" s="348"/>
      <c r="AW462" s="348"/>
      <c r="AX462" s="348"/>
      <c r="AY462" s="348"/>
      <c r="AZ462" s="348"/>
      <c r="BA462" s="348"/>
      <c r="BB462" s="348"/>
      <c r="BC462" s="348"/>
    </row>
    <row r="463" spans="1:55">
      <c r="A463" s="348"/>
      <c r="B463" s="348"/>
      <c r="C463" s="348"/>
      <c r="D463" s="348"/>
      <c r="E463" s="348"/>
      <c r="F463" s="348"/>
      <c r="G463" s="348"/>
      <c r="H463" s="348"/>
      <c r="I463" s="348"/>
      <c r="J463" s="348"/>
      <c r="K463" s="348"/>
      <c r="L463" s="348"/>
      <c r="M463" s="348"/>
      <c r="N463" s="348"/>
      <c r="O463" s="348"/>
      <c r="P463" s="348"/>
      <c r="Q463" s="348"/>
      <c r="R463" s="348"/>
      <c r="S463" s="348"/>
      <c r="T463" s="348"/>
      <c r="U463" s="348"/>
      <c r="V463" s="348"/>
      <c r="W463" s="348"/>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c r="AS463" s="348"/>
      <c r="AT463" s="348"/>
      <c r="AU463" s="349"/>
      <c r="AV463" s="348"/>
      <c r="AW463" s="348"/>
      <c r="AX463" s="348"/>
      <c r="AY463" s="348"/>
      <c r="AZ463" s="348"/>
      <c r="BA463" s="348"/>
      <c r="BB463" s="348"/>
      <c r="BC463" s="348"/>
    </row>
    <row r="464" spans="1:55">
      <c r="A464" s="348"/>
      <c r="B464" s="348"/>
      <c r="C464" s="348"/>
      <c r="D464" s="348"/>
      <c r="E464" s="348"/>
      <c r="F464" s="348"/>
      <c r="G464" s="348"/>
      <c r="H464" s="348"/>
      <c r="I464" s="348"/>
      <c r="J464" s="348"/>
      <c r="K464" s="348"/>
      <c r="L464" s="348"/>
      <c r="M464" s="348"/>
      <c r="N464" s="348"/>
      <c r="O464" s="348"/>
      <c r="P464" s="348"/>
      <c r="Q464" s="348"/>
      <c r="R464" s="348"/>
      <c r="S464" s="348"/>
      <c r="T464" s="348"/>
      <c r="U464" s="348"/>
      <c r="V464" s="348"/>
      <c r="W464" s="348"/>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c r="AS464" s="348"/>
      <c r="AT464" s="348"/>
      <c r="AU464" s="349"/>
      <c r="AV464" s="348"/>
      <c r="AW464" s="348"/>
      <c r="AX464" s="348"/>
      <c r="AY464" s="348"/>
      <c r="AZ464" s="348"/>
      <c r="BA464" s="348"/>
      <c r="BB464" s="348"/>
      <c r="BC464" s="348"/>
    </row>
    <row r="465" spans="1:55">
      <c r="A465" s="348"/>
      <c r="B465" s="348"/>
      <c r="C465" s="348"/>
      <c r="D465" s="348"/>
      <c r="E465" s="348"/>
      <c r="F465" s="348"/>
      <c r="G465" s="348"/>
      <c r="H465" s="348"/>
      <c r="I465" s="348"/>
      <c r="J465" s="348"/>
      <c r="K465" s="348"/>
      <c r="L465" s="348"/>
      <c r="M465" s="348"/>
      <c r="N465" s="348"/>
      <c r="O465" s="348"/>
      <c r="P465" s="348"/>
      <c r="Q465" s="348"/>
      <c r="R465" s="348"/>
      <c r="S465" s="348"/>
      <c r="T465" s="348"/>
      <c r="U465" s="348"/>
      <c r="V465" s="348"/>
      <c r="W465" s="348"/>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c r="AS465" s="348"/>
      <c r="AT465" s="348"/>
      <c r="AU465" s="349"/>
      <c r="AV465" s="348"/>
      <c r="AW465" s="348"/>
      <c r="AX465" s="348"/>
      <c r="AY465" s="348"/>
      <c r="AZ465" s="348"/>
      <c r="BA465" s="348"/>
      <c r="BB465" s="348"/>
      <c r="BC465" s="348"/>
    </row>
    <row r="466" spans="1:55">
      <c r="A466" s="348"/>
      <c r="B466" s="348"/>
      <c r="C466" s="348"/>
      <c r="D466" s="348"/>
      <c r="E466" s="348"/>
      <c r="F466" s="348"/>
      <c r="G466" s="348"/>
      <c r="H466" s="348"/>
      <c r="I466" s="348"/>
      <c r="J466" s="348"/>
      <c r="K466" s="348"/>
      <c r="L466" s="348"/>
      <c r="M466" s="348"/>
      <c r="N466" s="348"/>
      <c r="O466" s="348"/>
      <c r="P466" s="348"/>
      <c r="Q466" s="348"/>
      <c r="R466" s="348"/>
      <c r="S466" s="348"/>
      <c r="T466" s="348"/>
      <c r="U466" s="348"/>
      <c r="V466" s="348"/>
      <c r="W466" s="348"/>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c r="AS466" s="348"/>
      <c r="AT466" s="348"/>
      <c r="AU466" s="349"/>
      <c r="AV466" s="348"/>
      <c r="AW466" s="348"/>
      <c r="AX466" s="348"/>
      <c r="AY466" s="348"/>
      <c r="AZ466" s="348"/>
      <c r="BA466" s="348"/>
      <c r="BB466" s="348"/>
      <c r="BC466" s="348"/>
    </row>
    <row r="467" spans="1:55">
      <c r="A467" s="348"/>
      <c r="B467" s="348"/>
      <c r="C467" s="348"/>
      <c r="D467" s="348"/>
      <c r="E467" s="348"/>
      <c r="F467" s="348"/>
      <c r="G467" s="348"/>
      <c r="H467" s="348"/>
      <c r="I467" s="348"/>
      <c r="J467" s="348"/>
      <c r="K467" s="348"/>
      <c r="L467" s="348"/>
      <c r="M467" s="348"/>
      <c r="N467" s="348"/>
      <c r="O467" s="348"/>
      <c r="P467" s="348"/>
      <c r="Q467" s="348"/>
      <c r="R467" s="348"/>
      <c r="S467" s="348"/>
      <c r="T467" s="348"/>
      <c r="U467" s="348"/>
      <c r="V467" s="348"/>
      <c r="W467" s="348"/>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c r="AS467" s="348"/>
      <c r="AT467" s="348"/>
      <c r="AU467" s="349"/>
      <c r="AV467" s="348"/>
      <c r="AW467" s="348"/>
      <c r="AX467" s="348"/>
      <c r="AY467" s="348"/>
      <c r="AZ467" s="348"/>
      <c r="BA467" s="348"/>
      <c r="BB467" s="348"/>
      <c r="BC467" s="348"/>
    </row>
    <row r="468" spans="1:55">
      <c r="A468" s="348"/>
      <c r="B468" s="348"/>
      <c r="C468" s="348"/>
      <c r="D468" s="348"/>
      <c r="E468" s="348"/>
      <c r="F468" s="348"/>
      <c r="G468" s="348"/>
      <c r="H468" s="348"/>
      <c r="I468" s="348"/>
      <c r="J468" s="348"/>
      <c r="K468" s="348"/>
      <c r="L468" s="348"/>
      <c r="M468" s="348"/>
      <c r="N468" s="348"/>
      <c r="O468" s="348"/>
      <c r="P468" s="348"/>
      <c r="Q468" s="348"/>
      <c r="R468" s="348"/>
      <c r="S468" s="348"/>
      <c r="T468" s="348"/>
      <c r="U468" s="348"/>
      <c r="V468" s="348"/>
      <c r="W468" s="348"/>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c r="AS468" s="348"/>
      <c r="AT468" s="348"/>
      <c r="AU468" s="349"/>
      <c r="AV468" s="348"/>
      <c r="AW468" s="348"/>
      <c r="AX468" s="348"/>
      <c r="AY468" s="348"/>
      <c r="AZ468" s="348"/>
      <c r="BA468" s="348"/>
      <c r="BB468" s="348"/>
      <c r="BC468" s="348"/>
    </row>
    <row r="469" spans="1:55">
      <c r="A469" s="348"/>
      <c r="B469" s="348"/>
      <c r="C469" s="348"/>
      <c r="D469" s="348"/>
      <c r="E469" s="348"/>
      <c r="F469" s="348"/>
      <c r="G469" s="348"/>
      <c r="H469" s="348"/>
      <c r="I469" s="348"/>
      <c r="J469" s="348"/>
      <c r="K469" s="348"/>
      <c r="L469" s="348"/>
      <c r="M469" s="348"/>
      <c r="N469" s="348"/>
      <c r="O469" s="348"/>
      <c r="P469" s="348"/>
      <c r="Q469" s="348"/>
      <c r="R469" s="348"/>
      <c r="S469" s="348"/>
      <c r="T469" s="348"/>
      <c r="U469" s="348"/>
      <c r="V469" s="348"/>
      <c r="W469" s="348"/>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c r="AS469" s="348"/>
      <c r="AT469" s="348"/>
      <c r="AU469" s="349"/>
      <c r="AV469" s="348"/>
      <c r="AW469" s="348"/>
      <c r="AX469" s="348"/>
      <c r="AY469" s="348"/>
      <c r="AZ469" s="348"/>
      <c r="BA469" s="348"/>
      <c r="BB469" s="348"/>
      <c r="BC469" s="348"/>
    </row>
    <row r="470" spans="1:55">
      <c r="A470" s="348"/>
      <c r="B470" s="348"/>
      <c r="C470" s="348"/>
      <c r="D470" s="348"/>
      <c r="E470" s="348"/>
      <c r="F470" s="348"/>
      <c r="G470" s="348"/>
      <c r="H470" s="348"/>
      <c r="I470" s="348"/>
      <c r="J470" s="348"/>
      <c r="K470" s="348"/>
      <c r="L470" s="348"/>
      <c r="M470" s="348"/>
      <c r="N470" s="348"/>
      <c r="O470" s="348"/>
      <c r="P470" s="348"/>
      <c r="Q470" s="348"/>
      <c r="R470" s="348"/>
      <c r="S470" s="348"/>
      <c r="T470" s="348"/>
      <c r="U470" s="348"/>
      <c r="V470" s="348"/>
      <c r="W470" s="348"/>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c r="AS470" s="348"/>
      <c r="AT470" s="348"/>
      <c r="AU470" s="349"/>
      <c r="AV470" s="348"/>
      <c r="AW470" s="348"/>
      <c r="AX470" s="348"/>
      <c r="AY470" s="348"/>
      <c r="AZ470" s="348"/>
      <c r="BA470" s="348"/>
      <c r="BB470" s="348"/>
      <c r="BC470" s="348"/>
    </row>
    <row r="471" spans="1:55">
      <c r="A471" s="348"/>
      <c r="B471" s="348"/>
      <c r="C471" s="348"/>
      <c r="D471" s="348"/>
      <c r="E471" s="348"/>
      <c r="F471" s="348"/>
      <c r="G471" s="348"/>
      <c r="H471" s="348"/>
      <c r="I471" s="348"/>
      <c r="J471" s="348"/>
      <c r="K471" s="348"/>
      <c r="L471" s="348"/>
      <c r="M471" s="348"/>
      <c r="N471" s="348"/>
      <c r="O471" s="348"/>
      <c r="P471" s="348"/>
      <c r="Q471" s="348"/>
      <c r="R471" s="348"/>
      <c r="S471" s="348"/>
      <c r="T471" s="348"/>
      <c r="U471" s="348"/>
      <c r="V471" s="348"/>
      <c r="W471" s="348"/>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c r="AS471" s="348"/>
      <c r="AT471" s="348"/>
      <c r="AU471" s="349"/>
      <c r="AV471" s="348"/>
      <c r="AW471" s="348"/>
      <c r="AX471" s="348"/>
      <c r="AY471" s="348"/>
      <c r="AZ471" s="348"/>
      <c r="BA471" s="348"/>
      <c r="BB471" s="348"/>
      <c r="BC471" s="348"/>
    </row>
    <row r="472" spans="1:55">
      <c r="A472" s="348"/>
      <c r="B472" s="348"/>
      <c r="C472" s="348"/>
      <c r="D472" s="348"/>
      <c r="E472" s="348"/>
      <c r="F472" s="348"/>
      <c r="G472" s="348"/>
      <c r="H472" s="348"/>
      <c r="I472" s="348"/>
      <c r="J472" s="348"/>
      <c r="K472" s="348"/>
      <c r="L472" s="348"/>
      <c r="M472" s="348"/>
      <c r="N472" s="348"/>
      <c r="O472" s="348"/>
      <c r="P472" s="348"/>
      <c r="Q472" s="348"/>
      <c r="R472" s="348"/>
      <c r="S472" s="348"/>
      <c r="T472" s="348"/>
      <c r="U472" s="348"/>
      <c r="V472" s="348"/>
      <c r="W472" s="348"/>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c r="AS472" s="348"/>
      <c r="AT472" s="348"/>
      <c r="AU472" s="349"/>
      <c r="AV472" s="348"/>
      <c r="AW472" s="348"/>
      <c r="AX472" s="348"/>
      <c r="AY472" s="348"/>
      <c r="AZ472" s="348"/>
      <c r="BA472" s="348"/>
      <c r="BB472" s="348"/>
      <c r="BC472" s="348"/>
    </row>
    <row r="473" spans="1:55">
      <c r="A473" s="348"/>
      <c r="B473" s="348"/>
      <c r="C473" s="348"/>
      <c r="D473" s="348"/>
      <c r="E473" s="348"/>
      <c r="F473" s="348"/>
      <c r="G473" s="348"/>
      <c r="H473" s="348"/>
      <c r="I473" s="348"/>
      <c r="J473" s="348"/>
      <c r="K473" s="348"/>
      <c r="L473" s="348"/>
      <c r="M473" s="348"/>
      <c r="N473" s="348"/>
      <c r="O473" s="348"/>
      <c r="P473" s="348"/>
      <c r="Q473" s="348"/>
      <c r="R473" s="348"/>
      <c r="S473" s="348"/>
      <c r="T473" s="348"/>
      <c r="U473" s="348"/>
      <c r="V473" s="348"/>
      <c r="W473" s="348"/>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c r="AS473" s="348"/>
      <c r="AT473" s="348"/>
      <c r="AU473" s="349"/>
      <c r="AV473" s="348"/>
      <c r="AW473" s="348"/>
      <c r="AX473" s="348"/>
      <c r="AY473" s="348"/>
      <c r="AZ473" s="348"/>
      <c r="BA473" s="348"/>
      <c r="BB473" s="348"/>
      <c r="BC473" s="348"/>
    </row>
    <row r="474" spans="1:55">
      <c r="A474" s="348"/>
      <c r="B474" s="348"/>
      <c r="C474" s="348"/>
      <c r="D474" s="348"/>
      <c r="E474" s="348"/>
      <c r="F474" s="348"/>
      <c r="G474" s="348"/>
      <c r="H474" s="348"/>
      <c r="I474" s="348"/>
      <c r="J474" s="348"/>
      <c r="K474" s="348"/>
      <c r="L474" s="348"/>
      <c r="M474" s="348"/>
      <c r="N474" s="348"/>
      <c r="O474" s="348"/>
      <c r="P474" s="348"/>
      <c r="Q474" s="348"/>
      <c r="R474" s="348"/>
      <c r="S474" s="348"/>
      <c r="T474" s="348"/>
      <c r="U474" s="348"/>
      <c r="V474" s="348"/>
      <c r="W474" s="348"/>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c r="AS474" s="348"/>
      <c r="AT474" s="348"/>
      <c r="AU474" s="349"/>
      <c r="AV474" s="348"/>
      <c r="AW474" s="348"/>
      <c r="AX474" s="348"/>
      <c r="AY474" s="348"/>
      <c r="AZ474" s="348"/>
      <c r="BA474" s="348"/>
      <c r="BB474" s="348"/>
      <c r="BC474" s="348"/>
    </row>
    <row r="475" spans="1:55">
      <c r="A475" s="348"/>
      <c r="B475" s="348"/>
      <c r="C475" s="348"/>
      <c r="D475" s="348"/>
      <c r="E475" s="348"/>
      <c r="F475" s="348"/>
      <c r="G475" s="348"/>
      <c r="H475" s="348"/>
      <c r="I475" s="348"/>
      <c r="J475" s="348"/>
      <c r="K475" s="348"/>
      <c r="L475" s="348"/>
      <c r="M475" s="348"/>
      <c r="N475" s="348"/>
      <c r="O475" s="348"/>
      <c r="P475" s="348"/>
      <c r="Q475" s="348"/>
      <c r="R475" s="348"/>
      <c r="S475" s="348"/>
      <c r="T475" s="348"/>
      <c r="U475" s="348"/>
      <c r="V475" s="348"/>
      <c r="W475" s="348"/>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c r="AS475" s="348"/>
      <c r="AT475" s="348"/>
      <c r="AU475" s="349"/>
      <c r="AV475" s="348"/>
      <c r="AW475" s="348"/>
      <c r="AX475" s="348"/>
      <c r="AY475" s="348"/>
      <c r="AZ475" s="348"/>
      <c r="BA475" s="348"/>
      <c r="BB475" s="348"/>
      <c r="BC475" s="348"/>
    </row>
    <row r="476" spans="1:55">
      <c r="A476" s="348"/>
      <c r="B476" s="348"/>
      <c r="C476" s="348"/>
      <c r="D476" s="348"/>
      <c r="E476" s="348"/>
      <c r="F476" s="348"/>
      <c r="G476" s="348"/>
      <c r="H476" s="348"/>
      <c r="I476" s="348"/>
      <c r="J476" s="348"/>
      <c r="K476" s="348"/>
      <c r="L476" s="348"/>
      <c r="M476" s="348"/>
      <c r="N476" s="348"/>
      <c r="O476" s="348"/>
      <c r="P476" s="348"/>
      <c r="Q476" s="348"/>
      <c r="R476" s="348"/>
      <c r="S476" s="348"/>
      <c r="T476" s="348"/>
      <c r="U476" s="348"/>
      <c r="V476" s="348"/>
      <c r="W476" s="348"/>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c r="AS476" s="348"/>
      <c r="AT476" s="348"/>
      <c r="AU476" s="349"/>
      <c r="AV476" s="348"/>
      <c r="AW476" s="348"/>
      <c r="AX476" s="348"/>
      <c r="AY476" s="348"/>
      <c r="AZ476" s="348"/>
      <c r="BA476" s="348"/>
      <c r="BB476" s="348"/>
      <c r="BC476" s="348"/>
    </row>
    <row r="477" spans="1:55">
      <c r="A477" s="348"/>
      <c r="B477" s="348"/>
      <c r="C477" s="348"/>
      <c r="D477" s="348"/>
      <c r="E477" s="348"/>
      <c r="F477" s="348"/>
      <c r="G477" s="348"/>
      <c r="H477" s="348"/>
      <c r="I477" s="348"/>
      <c r="J477" s="348"/>
      <c r="K477" s="348"/>
      <c r="L477" s="348"/>
      <c r="M477" s="348"/>
      <c r="N477" s="348"/>
      <c r="O477" s="348"/>
      <c r="P477" s="348"/>
      <c r="Q477" s="348"/>
      <c r="R477" s="348"/>
      <c r="S477" s="348"/>
      <c r="T477" s="348"/>
      <c r="U477" s="348"/>
      <c r="V477" s="348"/>
      <c r="W477" s="348"/>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c r="AS477" s="348"/>
      <c r="AT477" s="348"/>
      <c r="AU477" s="349"/>
      <c r="AV477" s="348"/>
      <c r="AW477" s="348"/>
      <c r="AX477" s="348"/>
      <c r="AY477" s="348"/>
      <c r="AZ477" s="348"/>
      <c r="BA477" s="348"/>
      <c r="BB477" s="348"/>
      <c r="BC477" s="348"/>
    </row>
    <row r="478" spans="1:55">
      <c r="A478" s="348"/>
      <c r="B478" s="348"/>
      <c r="C478" s="348"/>
      <c r="D478" s="348"/>
      <c r="E478" s="348"/>
      <c r="F478" s="348"/>
      <c r="G478" s="348"/>
      <c r="H478" s="348"/>
      <c r="I478" s="348"/>
      <c r="J478" s="348"/>
      <c r="K478" s="348"/>
      <c r="L478" s="348"/>
      <c r="M478" s="348"/>
      <c r="N478" s="348"/>
      <c r="O478" s="348"/>
      <c r="P478" s="348"/>
      <c r="Q478" s="348"/>
      <c r="R478" s="348"/>
      <c r="S478" s="348"/>
      <c r="T478" s="348"/>
      <c r="U478" s="348"/>
      <c r="V478" s="348"/>
      <c r="W478" s="348"/>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c r="AS478" s="348"/>
      <c r="AT478" s="348"/>
      <c r="AU478" s="349"/>
      <c r="AV478" s="348"/>
      <c r="AW478" s="348"/>
      <c r="AX478" s="348"/>
      <c r="AY478" s="348"/>
      <c r="AZ478" s="348"/>
      <c r="BA478" s="348"/>
      <c r="BB478" s="348"/>
      <c r="BC478" s="348"/>
    </row>
    <row r="479" spans="1:55">
      <c r="A479" s="348"/>
      <c r="B479" s="348"/>
      <c r="C479" s="348"/>
      <c r="D479" s="348"/>
      <c r="E479" s="348"/>
      <c r="F479" s="348"/>
      <c r="G479" s="348"/>
      <c r="H479" s="348"/>
      <c r="I479" s="348"/>
      <c r="J479" s="348"/>
      <c r="K479" s="348"/>
      <c r="L479" s="348"/>
      <c r="M479" s="348"/>
      <c r="N479" s="348"/>
      <c r="O479" s="348"/>
      <c r="P479" s="348"/>
      <c r="Q479" s="348"/>
      <c r="R479" s="348"/>
      <c r="S479" s="348"/>
      <c r="T479" s="348"/>
      <c r="U479" s="348"/>
      <c r="V479" s="348"/>
      <c r="W479" s="348"/>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c r="AS479" s="348"/>
      <c r="AT479" s="348"/>
      <c r="AU479" s="349"/>
      <c r="AV479" s="348"/>
      <c r="AW479" s="348"/>
      <c r="AX479" s="348"/>
      <c r="AY479" s="348"/>
      <c r="AZ479" s="348"/>
      <c r="BA479" s="348"/>
      <c r="BB479" s="348"/>
      <c r="BC479" s="348"/>
    </row>
    <row r="480" spans="1:55">
      <c r="A480" s="348"/>
      <c r="B480" s="348"/>
      <c r="C480" s="348"/>
      <c r="D480" s="348"/>
      <c r="E480" s="348"/>
      <c r="F480" s="348"/>
      <c r="G480" s="348"/>
      <c r="H480" s="348"/>
      <c r="I480" s="348"/>
      <c r="J480" s="348"/>
      <c r="K480" s="348"/>
      <c r="L480" s="348"/>
      <c r="M480" s="348"/>
      <c r="N480" s="348"/>
      <c r="O480" s="348"/>
      <c r="P480" s="348"/>
      <c r="Q480" s="348"/>
      <c r="R480" s="348"/>
      <c r="S480" s="348"/>
      <c r="T480" s="348"/>
      <c r="U480" s="348"/>
      <c r="V480" s="348"/>
      <c r="W480" s="348"/>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c r="AS480" s="348"/>
      <c r="AT480" s="348"/>
      <c r="AU480" s="349"/>
      <c r="AV480" s="348"/>
      <c r="AW480" s="348"/>
      <c r="AX480" s="348"/>
      <c r="AY480" s="348"/>
      <c r="AZ480" s="348"/>
      <c r="BA480" s="348"/>
      <c r="BB480" s="348"/>
      <c r="BC480" s="348"/>
    </row>
    <row r="481" spans="1:55">
      <c r="A481" s="348"/>
      <c r="B481" s="348"/>
      <c r="C481" s="348"/>
      <c r="D481" s="348"/>
      <c r="E481" s="348"/>
      <c r="F481" s="348"/>
      <c r="G481" s="348"/>
      <c r="H481" s="348"/>
      <c r="I481" s="348"/>
      <c r="J481" s="348"/>
      <c r="K481" s="348"/>
      <c r="L481" s="348"/>
      <c r="M481" s="348"/>
      <c r="N481" s="348"/>
      <c r="O481" s="348"/>
      <c r="P481" s="348"/>
      <c r="Q481" s="348"/>
      <c r="R481" s="348"/>
      <c r="S481" s="348"/>
      <c r="T481" s="348"/>
      <c r="U481" s="348"/>
      <c r="V481" s="348"/>
      <c r="W481" s="348"/>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c r="AS481" s="348"/>
      <c r="AT481" s="348"/>
      <c r="AU481" s="349"/>
      <c r="AV481" s="348"/>
      <c r="AW481" s="348"/>
      <c r="AX481" s="348"/>
      <c r="AY481" s="348"/>
      <c r="AZ481" s="348"/>
      <c r="BA481" s="348"/>
      <c r="BB481" s="348"/>
      <c r="BC481" s="348"/>
    </row>
    <row r="482" spans="1:55">
      <c r="A482" s="348"/>
      <c r="B482" s="348"/>
      <c r="C482" s="348"/>
      <c r="D482" s="348"/>
      <c r="E482" s="348"/>
      <c r="F482" s="348"/>
      <c r="G482" s="348"/>
      <c r="H482" s="348"/>
      <c r="I482" s="348"/>
      <c r="J482" s="348"/>
      <c r="K482" s="348"/>
      <c r="L482" s="348"/>
      <c r="M482" s="348"/>
      <c r="N482" s="348"/>
      <c r="O482" s="348"/>
      <c r="P482" s="348"/>
      <c r="Q482" s="348"/>
      <c r="R482" s="348"/>
      <c r="S482" s="348"/>
      <c r="T482" s="348"/>
      <c r="U482" s="348"/>
      <c r="V482" s="348"/>
      <c r="W482" s="348"/>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c r="AS482" s="348"/>
      <c r="AT482" s="348"/>
      <c r="AU482" s="349"/>
      <c r="AV482" s="348"/>
      <c r="AW482" s="348"/>
      <c r="AX482" s="348"/>
      <c r="AY482" s="348"/>
      <c r="AZ482" s="348"/>
      <c r="BA482" s="348"/>
      <c r="BB482" s="348"/>
      <c r="BC482" s="348"/>
    </row>
    <row r="483" spans="1:55">
      <c r="A483" s="348"/>
      <c r="B483" s="348"/>
      <c r="C483" s="348"/>
      <c r="D483" s="348"/>
      <c r="E483" s="348"/>
      <c r="F483" s="348"/>
      <c r="G483" s="348"/>
      <c r="H483" s="348"/>
      <c r="I483" s="348"/>
      <c r="J483" s="348"/>
      <c r="K483" s="348"/>
      <c r="L483" s="348"/>
      <c r="M483" s="348"/>
      <c r="N483" s="348"/>
      <c r="O483" s="348"/>
      <c r="P483" s="348"/>
      <c r="Q483" s="348"/>
      <c r="R483" s="348"/>
      <c r="S483" s="348"/>
      <c r="T483" s="348"/>
      <c r="U483" s="348"/>
      <c r="V483" s="348"/>
      <c r="W483" s="348"/>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c r="AS483" s="348"/>
      <c r="AT483" s="348"/>
      <c r="AU483" s="349"/>
      <c r="AV483" s="348"/>
      <c r="AW483" s="348"/>
      <c r="AX483" s="348"/>
      <c r="AY483" s="348"/>
      <c r="AZ483" s="348"/>
      <c r="BA483" s="348"/>
      <c r="BB483" s="348"/>
      <c r="BC483" s="348"/>
    </row>
    <row r="484" spans="1:55">
      <c r="A484" s="348"/>
      <c r="B484" s="348"/>
      <c r="C484" s="348"/>
      <c r="D484" s="348"/>
      <c r="E484" s="348"/>
      <c r="F484" s="348"/>
      <c r="G484" s="348"/>
      <c r="H484" s="348"/>
      <c r="I484" s="348"/>
      <c r="J484" s="348"/>
      <c r="K484" s="348"/>
      <c r="L484" s="348"/>
      <c r="M484" s="348"/>
      <c r="N484" s="348"/>
      <c r="O484" s="348"/>
      <c r="P484" s="348"/>
      <c r="Q484" s="348"/>
      <c r="R484" s="348"/>
      <c r="S484" s="348"/>
      <c r="T484" s="348"/>
      <c r="U484" s="348"/>
      <c r="V484" s="348"/>
      <c r="W484" s="348"/>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c r="AS484" s="348"/>
      <c r="AT484" s="348"/>
      <c r="AU484" s="349"/>
      <c r="AV484" s="348"/>
      <c r="AW484" s="348"/>
      <c r="AX484" s="348"/>
      <c r="AY484" s="348"/>
      <c r="AZ484" s="348"/>
      <c r="BA484" s="348"/>
      <c r="BB484" s="348"/>
      <c r="BC484" s="348"/>
    </row>
    <row r="485" spans="1:55">
      <c r="A485" s="348"/>
      <c r="B485" s="348"/>
      <c r="C485" s="348"/>
      <c r="D485" s="348"/>
      <c r="E485" s="348"/>
      <c r="F485" s="348"/>
      <c r="G485" s="348"/>
      <c r="H485" s="348"/>
      <c r="I485" s="348"/>
      <c r="J485" s="348"/>
      <c r="K485" s="348"/>
      <c r="L485" s="348"/>
      <c r="M485" s="348"/>
      <c r="N485" s="348"/>
      <c r="O485" s="348"/>
      <c r="P485" s="348"/>
      <c r="Q485" s="348"/>
      <c r="R485" s="348"/>
      <c r="S485" s="348"/>
      <c r="T485" s="348"/>
      <c r="U485" s="348"/>
      <c r="V485" s="348"/>
      <c r="W485" s="348"/>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c r="AS485" s="348"/>
      <c r="AT485" s="348"/>
      <c r="AU485" s="349"/>
      <c r="AV485" s="348"/>
      <c r="AW485" s="348"/>
      <c r="AX485" s="348"/>
      <c r="AY485" s="348"/>
      <c r="AZ485" s="348"/>
      <c r="BA485" s="348"/>
      <c r="BB485" s="348"/>
      <c r="BC485" s="348"/>
    </row>
    <row r="486" spans="1:55">
      <c r="A486" s="348"/>
      <c r="B486" s="348"/>
      <c r="C486" s="348"/>
      <c r="D486" s="348"/>
      <c r="E486" s="348"/>
      <c r="F486" s="348"/>
      <c r="G486" s="348"/>
      <c r="H486" s="348"/>
      <c r="I486" s="348"/>
      <c r="J486" s="348"/>
      <c r="K486" s="348"/>
      <c r="L486" s="348"/>
      <c r="M486" s="348"/>
      <c r="N486" s="348"/>
      <c r="O486" s="348"/>
      <c r="P486" s="348"/>
      <c r="Q486" s="348"/>
      <c r="R486" s="348"/>
      <c r="S486" s="348"/>
      <c r="T486" s="348"/>
      <c r="U486" s="348"/>
      <c r="V486" s="348"/>
      <c r="W486" s="348"/>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c r="AS486" s="348"/>
      <c r="AT486" s="348"/>
      <c r="AU486" s="349"/>
      <c r="AV486" s="348"/>
      <c r="AW486" s="348"/>
      <c r="AX486" s="348"/>
      <c r="AY486" s="348"/>
      <c r="AZ486" s="348"/>
      <c r="BA486" s="348"/>
      <c r="BB486" s="348"/>
      <c r="BC486" s="348"/>
    </row>
    <row r="487" spans="1:55">
      <c r="A487" s="348"/>
      <c r="B487" s="348"/>
      <c r="C487" s="348"/>
      <c r="D487" s="348"/>
      <c r="E487" s="348"/>
      <c r="F487" s="348"/>
      <c r="G487" s="348"/>
      <c r="H487" s="348"/>
      <c r="I487" s="348"/>
      <c r="J487" s="348"/>
      <c r="K487" s="348"/>
      <c r="L487" s="348"/>
      <c r="M487" s="348"/>
      <c r="N487" s="348"/>
      <c r="O487" s="348"/>
      <c r="P487" s="348"/>
      <c r="Q487" s="348"/>
      <c r="R487" s="348"/>
      <c r="S487" s="348"/>
      <c r="T487" s="348"/>
      <c r="U487" s="348"/>
      <c r="V487" s="348"/>
      <c r="W487" s="348"/>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c r="AS487" s="348"/>
      <c r="AT487" s="348"/>
      <c r="AU487" s="349"/>
      <c r="AV487" s="348"/>
      <c r="AW487" s="348"/>
      <c r="AX487" s="348"/>
      <c r="AY487" s="348"/>
      <c r="AZ487" s="348"/>
      <c r="BA487" s="348"/>
      <c r="BB487" s="348"/>
      <c r="BC487" s="348"/>
    </row>
    <row r="488" spans="1:55">
      <c r="A488" s="348"/>
      <c r="B488" s="348"/>
      <c r="C488" s="348"/>
      <c r="D488" s="348"/>
      <c r="E488" s="348"/>
      <c r="F488" s="348"/>
      <c r="G488" s="348"/>
      <c r="H488" s="348"/>
      <c r="I488" s="348"/>
      <c r="J488" s="348"/>
      <c r="K488" s="348"/>
      <c r="L488" s="348"/>
      <c r="M488" s="348"/>
      <c r="N488" s="348"/>
      <c r="O488" s="348"/>
      <c r="P488" s="348"/>
      <c r="Q488" s="348"/>
      <c r="R488" s="348"/>
      <c r="S488" s="348"/>
      <c r="T488" s="348"/>
      <c r="U488" s="348"/>
      <c r="V488" s="348"/>
      <c r="W488" s="348"/>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c r="AS488" s="348"/>
      <c r="AT488" s="348"/>
      <c r="AU488" s="349"/>
      <c r="AV488" s="348"/>
      <c r="AW488" s="348"/>
      <c r="AX488" s="348"/>
      <c r="AY488" s="348"/>
      <c r="AZ488" s="348"/>
      <c r="BA488" s="348"/>
      <c r="BB488" s="348"/>
      <c r="BC488" s="348"/>
    </row>
    <row r="489" spans="1:55">
      <c r="A489" s="348"/>
      <c r="B489" s="348"/>
      <c r="C489" s="348"/>
      <c r="D489" s="348"/>
      <c r="E489" s="348"/>
      <c r="F489" s="348"/>
      <c r="G489" s="348"/>
      <c r="H489" s="348"/>
      <c r="I489" s="348"/>
      <c r="J489" s="348"/>
      <c r="K489" s="348"/>
      <c r="L489" s="348"/>
      <c r="M489" s="348"/>
      <c r="N489" s="348"/>
      <c r="O489" s="348"/>
      <c r="P489" s="348"/>
      <c r="Q489" s="348"/>
      <c r="R489" s="348"/>
      <c r="S489" s="348"/>
      <c r="T489" s="348"/>
      <c r="U489" s="348"/>
      <c r="V489" s="348"/>
      <c r="W489" s="348"/>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c r="AS489" s="348"/>
      <c r="AT489" s="348"/>
      <c r="AU489" s="349"/>
      <c r="AV489" s="348"/>
      <c r="AW489" s="348"/>
      <c r="AX489" s="348"/>
      <c r="AY489" s="348"/>
      <c r="AZ489" s="348"/>
      <c r="BA489" s="348"/>
      <c r="BB489" s="348"/>
      <c r="BC489" s="348"/>
    </row>
    <row r="490" spans="1:55">
      <c r="A490" s="348"/>
      <c r="B490" s="348"/>
      <c r="C490" s="348"/>
      <c r="D490" s="348"/>
      <c r="E490" s="348"/>
      <c r="F490" s="348"/>
      <c r="G490" s="348"/>
      <c r="H490" s="348"/>
      <c r="I490" s="348"/>
      <c r="J490" s="348"/>
      <c r="K490" s="348"/>
      <c r="L490" s="348"/>
      <c r="M490" s="348"/>
      <c r="N490" s="348"/>
      <c r="O490" s="348"/>
      <c r="P490" s="348"/>
      <c r="Q490" s="348"/>
      <c r="R490" s="348"/>
      <c r="S490" s="348"/>
      <c r="T490" s="348"/>
      <c r="U490" s="348"/>
      <c r="V490" s="348"/>
      <c r="W490" s="348"/>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c r="AS490" s="348"/>
      <c r="AT490" s="348"/>
      <c r="AU490" s="349"/>
      <c r="AV490" s="348"/>
      <c r="AW490" s="348"/>
      <c r="AX490" s="348"/>
      <c r="AY490" s="348"/>
      <c r="AZ490" s="348"/>
      <c r="BA490" s="348"/>
      <c r="BB490" s="348"/>
      <c r="BC490" s="348"/>
    </row>
    <row r="491" spans="1:55">
      <c r="A491" s="348"/>
      <c r="B491" s="348"/>
      <c r="C491" s="348"/>
      <c r="D491" s="348"/>
      <c r="E491" s="348"/>
      <c r="F491" s="348"/>
      <c r="G491" s="348"/>
      <c r="H491" s="348"/>
      <c r="I491" s="348"/>
      <c r="J491" s="348"/>
      <c r="K491" s="348"/>
      <c r="L491" s="348"/>
      <c r="M491" s="348"/>
      <c r="N491" s="348"/>
      <c r="O491" s="348"/>
      <c r="P491" s="348"/>
      <c r="Q491" s="348"/>
      <c r="R491" s="348"/>
      <c r="S491" s="348"/>
      <c r="T491" s="348"/>
      <c r="U491" s="348"/>
      <c r="V491" s="348"/>
      <c r="W491" s="348"/>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c r="AS491" s="348"/>
      <c r="AT491" s="348"/>
      <c r="AU491" s="349"/>
      <c r="AV491" s="348"/>
      <c r="AW491" s="348"/>
      <c r="AX491" s="348"/>
      <c r="AY491" s="348"/>
      <c r="AZ491" s="348"/>
      <c r="BA491" s="348"/>
      <c r="BB491" s="348"/>
      <c r="BC491" s="348"/>
    </row>
    <row r="492" spans="1:55">
      <c r="A492" s="348"/>
      <c r="B492" s="348"/>
      <c r="C492" s="348"/>
      <c r="D492" s="348"/>
      <c r="E492" s="348"/>
      <c r="F492" s="348"/>
      <c r="G492" s="348"/>
      <c r="H492" s="348"/>
      <c r="I492" s="348"/>
      <c r="J492" s="348"/>
      <c r="K492" s="348"/>
      <c r="L492" s="348"/>
      <c r="M492" s="348"/>
      <c r="N492" s="348"/>
      <c r="O492" s="348"/>
      <c r="P492" s="348"/>
      <c r="Q492" s="348"/>
      <c r="R492" s="348"/>
      <c r="S492" s="348"/>
      <c r="T492" s="348"/>
      <c r="U492" s="348"/>
      <c r="V492" s="348"/>
      <c r="W492" s="348"/>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c r="AS492" s="348"/>
      <c r="AT492" s="348"/>
      <c r="AU492" s="349"/>
      <c r="AV492" s="348"/>
      <c r="AW492" s="348"/>
      <c r="AX492" s="348"/>
      <c r="AY492" s="348"/>
      <c r="AZ492" s="348"/>
      <c r="BA492" s="348"/>
      <c r="BB492" s="348"/>
      <c r="BC492" s="348"/>
    </row>
    <row r="493" spans="1:55">
      <c r="A493" s="348"/>
      <c r="B493" s="348"/>
      <c r="C493" s="348"/>
      <c r="D493" s="348"/>
      <c r="E493" s="348"/>
      <c r="F493" s="348"/>
      <c r="G493" s="348"/>
      <c r="H493" s="348"/>
      <c r="I493" s="348"/>
      <c r="J493" s="348"/>
      <c r="K493" s="348"/>
      <c r="L493" s="348"/>
      <c r="M493" s="348"/>
      <c r="N493" s="348"/>
      <c r="O493" s="348"/>
      <c r="P493" s="348"/>
      <c r="Q493" s="348"/>
      <c r="R493" s="348"/>
      <c r="S493" s="348"/>
      <c r="T493" s="348"/>
      <c r="U493" s="348"/>
      <c r="V493" s="348"/>
      <c r="W493" s="348"/>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c r="AS493" s="348"/>
      <c r="AT493" s="348"/>
      <c r="AU493" s="349"/>
      <c r="AV493" s="348"/>
      <c r="AW493" s="348"/>
      <c r="AX493" s="348"/>
      <c r="AY493" s="348"/>
      <c r="AZ493" s="348"/>
      <c r="BA493" s="348"/>
      <c r="BB493" s="348"/>
      <c r="BC493" s="348"/>
    </row>
    <row r="494" spans="1:55">
      <c r="A494" s="348"/>
      <c r="B494" s="348"/>
      <c r="C494" s="348"/>
      <c r="D494" s="348"/>
      <c r="E494" s="348"/>
      <c r="F494" s="348"/>
      <c r="G494" s="348"/>
      <c r="H494" s="348"/>
      <c r="I494" s="348"/>
      <c r="J494" s="348"/>
      <c r="K494" s="348"/>
      <c r="L494" s="348"/>
      <c r="M494" s="348"/>
      <c r="N494" s="348"/>
      <c r="O494" s="348"/>
      <c r="P494" s="348"/>
      <c r="Q494" s="348"/>
      <c r="R494" s="348"/>
      <c r="S494" s="348"/>
      <c r="T494" s="348"/>
      <c r="U494" s="348"/>
      <c r="V494" s="348"/>
      <c r="W494" s="348"/>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c r="AS494" s="348"/>
      <c r="AT494" s="348"/>
      <c r="AU494" s="349"/>
      <c r="AV494" s="348"/>
      <c r="AW494" s="348"/>
      <c r="AX494" s="348"/>
      <c r="AY494" s="348"/>
      <c r="AZ494" s="348"/>
      <c r="BA494" s="348"/>
      <c r="BB494" s="348"/>
      <c r="BC494" s="348"/>
    </row>
    <row r="495" spans="1:55">
      <c r="A495" s="348"/>
      <c r="B495" s="348"/>
      <c r="C495" s="348"/>
      <c r="D495" s="348"/>
      <c r="E495" s="348"/>
      <c r="F495" s="348"/>
      <c r="G495" s="348"/>
      <c r="H495" s="348"/>
      <c r="I495" s="348"/>
      <c r="J495" s="348"/>
      <c r="K495" s="348"/>
      <c r="L495" s="348"/>
      <c r="M495" s="348"/>
      <c r="N495" s="348"/>
      <c r="O495" s="348"/>
      <c r="P495" s="348"/>
      <c r="Q495" s="348"/>
      <c r="R495" s="348"/>
      <c r="S495" s="348"/>
      <c r="T495" s="348"/>
      <c r="U495" s="348"/>
      <c r="V495" s="348"/>
      <c r="W495" s="348"/>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c r="AS495" s="348"/>
      <c r="AT495" s="348"/>
      <c r="AU495" s="349"/>
      <c r="AV495" s="348"/>
      <c r="AW495" s="348"/>
      <c r="AX495" s="348"/>
      <c r="AY495" s="348"/>
      <c r="AZ495" s="348"/>
      <c r="BA495" s="348"/>
      <c r="BB495" s="348"/>
      <c r="BC495" s="348"/>
    </row>
    <row r="496" spans="1:55">
      <c r="A496" s="348"/>
      <c r="B496" s="348"/>
      <c r="C496" s="348"/>
      <c r="D496" s="348"/>
      <c r="E496" s="348"/>
      <c r="F496" s="348"/>
      <c r="G496" s="348"/>
      <c r="H496" s="348"/>
      <c r="I496" s="348"/>
      <c r="J496" s="348"/>
      <c r="K496" s="348"/>
      <c r="L496" s="348"/>
      <c r="M496" s="348"/>
      <c r="N496" s="348"/>
      <c r="O496" s="348"/>
      <c r="P496" s="348"/>
      <c r="Q496" s="348"/>
      <c r="R496" s="348"/>
      <c r="S496" s="348"/>
      <c r="T496" s="348"/>
      <c r="U496" s="348"/>
      <c r="V496" s="348"/>
      <c r="W496" s="348"/>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c r="AS496" s="348"/>
      <c r="AT496" s="348"/>
      <c r="AU496" s="349"/>
      <c r="AV496" s="348"/>
      <c r="AW496" s="348"/>
      <c r="AX496" s="348"/>
      <c r="AY496" s="348"/>
      <c r="AZ496" s="348"/>
      <c r="BA496" s="348"/>
      <c r="BB496" s="348"/>
      <c r="BC496" s="348"/>
    </row>
    <row r="497" spans="1:55">
      <c r="A497" s="348"/>
      <c r="B497" s="348"/>
      <c r="C497" s="348"/>
      <c r="D497" s="348"/>
      <c r="E497" s="348"/>
      <c r="F497" s="348"/>
      <c r="G497" s="348"/>
      <c r="H497" s="348"/>
      <c r="I497" s="348"/>
      <c r="J497" s="348"/>
      <c r="K497" s="348"/>
      <c r="L497" s="348"/>
      <c r="M497" s="348"/>
      <c r="N497" s="348"/>
      <c r="O497" s="348"/>
      <c r="P497" s="348"/>
      <c r="Q497" s="348"/>
      <c r="R497" s="348"/>
      <c r="S497" s="348"/>
      <c r="T497" s="348"/>
      <c r="U497" s="348"/>
      <c r="V497" s="348"/>
      <c r="W497" s="348"/>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c r="AS497" s="348"/>
      <c r="AT497" s="348"/>
      <c r="AU497" s="349"/>
      <c r="AV497" s="348"/>
      <c r="AW497" s="348"/>
      <c r="AX497" s="348"/>
      <c r="AY497" s="348"/>
      <c r="AZ497" s="348"/>
      <c r="BA497" s="348"/>
      <c r="BB497" s="348"/>
      <c r="BC497" s="348"/>
    </row>
    <row r="498" spans="1:55">
      <c r="A498" s="348"/>
      <c r="B498" s="348"/>
      <c r="C498" s="348"/>
      <c r="D498" s="348"/>
      <c r="E498" s="348"/>
      <c r="F498" s="348"/>
      <c r="G498" s="348"/>
      <c r="H498" s="348"/>
      <c r="I498" s="348"/>
      <c r="J498" s="348"/>
      <c r="K498" s="348"/>
      <c r="L498" s="348"/>
      <c r="M498" s="348"/>
      <c r="N498" s="348"/>
      <c r="O498" s="348"/>
      <c r="P498" s="348"/>
      <c r="Q498" s="348"/>
      <c r="R498" s="348"/>
      <c r="S498" s="348"/>
      <c r="T498" s="348"/>
      <c r="U498" s="348"/>
      <c r="V498" s="348"/>
      <c r="W498" s="348"/>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c r="AS498" s="348"/>
      <c r="AT498" s="348"/>
      <c r="AU498" s="349"/>
      <c r="AV498" s="348"/>
      <c r="AW498" s="348"/>
      <c r="AX498" s="348"/>
      <c r="AY498" s="348"/>
      <c r="AZ498" s="348"/>
      <c r="BA498" s="348"/>
      <c r="BB498" s="348"/>
      <c r="BC498" s="348"/>
    </row>
    <row r="499" spans="1:55">
      <c r="A499" s="348"/>
      <c r="B499" s="348"/>
      <c r="C499" s="348"/>
      <c r="D499" s="348"/>
      <c r="E499" s="348"/>
      <c r="F499" s="348"/>
      <c r="G499" s="348"/>
      <c r="H499" s="348"/>
      <c r="I499" s="348"/>
      <c r="J499" s="348"/>
      <c r="K499" s="348"/>
      <c r="L499" s="348"/>
      <c r="M499" s="348"/>
      <c r="N499" s="348"/>
      <c r="O499" s="348"/>
      <c r="P499" s="348"/>
      <c r="Q499" s="348"/>
      <c r="R499" s="348"/>
      <c r="S499" s="348"/>
      <c r="T499" s="348"/>
      <c r="U499" s="348"/>
      <c r="V499" s="348"/>
      <c r="W499" s="348"/>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c r="AS499" s="348"/>
      <c r="AT499" s="348"/>
      <c r="AU499" s="349"/>
      <c r="AV499" s="348"/>
      <c r="AW499" s="348"/>
      <c r="AX499" s="348"/>
      <c r="AY499" s="348"/>
      <c r="AZ499" s="348"/>
      <c r="BA499" s="348"/>
      <c r="BB499" s="348"/>
      <c r="BC499" s="348"/>
    </row>
    <row r="500" spans="1:55">
      <c r="A500" s="348"/>
      <c r="B500" s="348"/>
      <c r="C500" s="348"/>
      <c r="D500" s="348"/>
      <c r="E500" s="348"/>
      <c r="F500" s="348"/>
      <c r="G500" s="348"/>
      <c r="H500" s="348"/>
      <c r="I500" s="348"/>
      <c r="J500" s="348"/>
      <c r="K500" s="348"/>
      <c r="L500" s="348"/>
      <c r="M500" s="348"/>
      <c r="N500" s="348"/>
      <c r="O500" s="348"/>
      <c r="P500" s="348"/>
      <c r="Q500" s="348"/>
      <c r="R500" s="348"/>
      <c r="S500" s="348"/>
      <c r="T500" s="348"/>
      <c r="U500" s="348"/>
      <c r="V500" s="348"/>
      <c r="W500" s="348"/>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c r="AS500" s="348"/>
      <c r="AT500" s="348"/>
      <c r="AU500" s="349"/>
      <c r="AV500" s="348"/>
      <c r="AW500" s="348"/>
      <c r="AX500" s="348"/>
      <c r="AY500" s="348"/>
      <c r="AZ500" s="348"/>
      <c r="BA500" s="348"/>
      <c r="BB500" s="348"/>
      <c r="BC500" s="348"/>
    </row>
    <row r="501" spans="1:55">
      <c r="A501" s="348"/>
      <c r="B501" s="348"/>
      <c r="C501" s="348"/>
      <c r="D501" s="348"/>
      <c r="E501" s="348"/>
      <c r="F501" s="348"/>
      <c r="G501" s="348"/>
      <c r="H501" s="348"/>
      <c r="I501" s="348"/>
      <c r="J501" s="348"/>
      <c r="K501" s="348"/>
      <c r="L501" s="348"/>
      <c r="M501" s="348"/>
      <c r="N501" s="348"/>
      <c r="O501" s="348"/>
      <c r="P501" s="348"/>
      <c r="Q501" s="348"/>
      <c r="R501" s="348"/>
      <c r="S501" s="348"/>
      <c r="T501" s="348"/>
      <c r="U501" s="348"/>
      <c r="V501" s="348"/>
      <c r="W501" s="348"/>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c r="AS501" s="348"/>
      <c r="AT501" s="348"/>
      <c r="AU501" s="349"/>
      <c r="AV501" s="348"/>
      <c r="AW501" s="348"/>
      <c r="AX501" s="348"/>
      <c r="AY501" s="348"/>
      <c r="AZ501" s="348"/>
      <c r="BA501" s="348"/>
      <c r="BB501" s="348"/>
      <c r="BC501" s="348"/>
    </row>
    <row r="502" spans="1:55">
      <c r="A502" s="348"/>
      <c r="B502" s="348"/>
      <c r="C502" s="348"/>
      <c r="D502" s="348"/>
      <c r="E502" s="348"/>
      <c r="F502" s="348"/>
      <c r="G502" s="348"/>
      <c r="H502" s="348"/>
      <c r="I502" s="348"/>
      <c r="J502" s="348"/>
      <c r="K502" s="348"/>
      <c r="L502" s="348"/>
      <c r="M502" s="348"/>
      <c r="N502" s="348"/>
      <c r="O502" s="348"/>
      <c r="P502" s="348"/>
      <c r="Q502" s="348"/>
      <c r="R502" s="348"/>
      <c r="S502" s="348"/>
      <c r="T502" s="348"/>
      <c r="U502" s="348"/>
      <c r="V502" s="348"/>
      <c r="W502" s="348"/>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c r="AS502" s="348"/>
      <c r="AT502" s="348"/>
      <c r="AU502" s="349"/>
      <c r="AV502" s="348"/>
      <c r="AW502" s="348"/>
      <c r="AX502" s="348"/>
      <c r="AY502" s="348"/>
      <c r="AZ502" s="348"/>
      <c r="BA502" s="348"/>
      <c r="BB502" s="348"/>
      <c r="BC502" s="348"/>
    </row>
    <row r="503" spans="1:55">
      <c r="A503" s="348"/>
      <c r="B503" s="348"/>
      <c r="C503" s="348"/>
      <c r="D503" s="348"/>
      <c r="E503" s="348"/>
      <c r="F503" s="348"/>
      <c r="G503" s="348"/>
      <c r="H503" s="348"/>
      <c r="I503" s="348"/>
      <c r="J503" s="348"/>
      <c r="K503" s="348"/>
      <c r="L503" s="348"/>
      <c r="M503" s="348"/>
      <c r="N503" s="348"/>
      <c r="O503" s="348"/>
      <c r="P503" s="348"/>
      <c r="Q503" s="348"/>
      <c r="R503" s="348"/>
      <c r="S503" s="348"/>
      <c r="T503" s="348"/>
      <c r="U503" s="348"/>
      <c r="V503" s="348"/>
      <c r="W503" s="348"/>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c r="AS503" s="348"/>
      <c r="AT503" s="348"/>
      <c r="AU503" s="349"/>
      <c r="AV503" s="348"/>
      <c r="AW503" s="348"/>
      <c r="AX503" s="348"/>
      <c r="AY503" s="348"/>
      <c r="AZ503" s="348"/>
      <c r="BA503" s="348"/>
      <c r="BB503" s="348"/>
      <c r="BC503" s="348"/>
    </row>
    <row r="504" spans="1:55">
      <c r="A504" s="348"/>
      <c r="B504" s="348"/>
      <c r="C504" s="348"/>
      <c r="D504" s="348"/>
      <c r="E504" s="348"/>
      <c r="F504" s="348"/>
      <c r="G504" s="348"/>
      <c r="H504" s="348"/>
      <c r="I504" s="348"/>
      <c r="J504" s="348"/>
      <c r="K504" s="348"/>
      <c r="L504" s="348"/>
      <c r="M504" s="348"/>
      <c r="N504" s="348"/>
      <c r="O504" s="348"/>
      <c r="P504" s="348"/>
      <c r="Q504" s="348"/>
      <c r="R504" s="348"/>
      <c r="S504" s="348"/>
      <c r="T504" s="348"/>
      <c r="U504" s="348"/>
      <c r="V504" s="348"/>
      <c r="W504" s="348"/>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c r="AS504" s="348"/>
      <c r="AT504" s="348"/>
      <c r="AU504" s="349"/>
      <c r="AV504" s="348"/>
      <c r="AW504" s="348"/>
      <c r="AX504" s="348"/>
      <c r="AY504" s="348"/>
      <c r="AZ504" s="348"/>
      <c r="BA504" s="348"/>
      <c r="BB504" s="348"/>
      <c r="BC504" s="348"/>
    </row>
    <row r="505" spans="1:55">
      <c r="A505" s="348"/>
      <c r="B505" s="348"/>
      <c r="C505" s="348"/>
      <c r="D505" s="348"/>
      <c r="E505" s="348"/>
      <c r="F505" s="348"/>
      <c r="G505" s="348"/>
      <c r="H505" s="348"/>
      <c r="I505" s="348"/>
      <c r="J505" s="348"/>
      <c r="K505" s="348"/>
      <c r="L505" s="348"/>
      <c r="M505" s="348"/>
      <c r="N505" s="348"/>
      <c r="O505" s="348"/>
      <c r="P505" s="348"/>
      <c r="Q505" s="348"/>
      <c r="R505" s="348"/>
      <c r="S505" s="348"/>
      <c r="T505" s="348"/>
      <c r="U505" s="348"/>
      <c r="V505" s="348"/>
      <c r="W505" s="348"/>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c r="AS505" s="348"/>
      <c r="AT505" s="348"/>
      <c r="AU505" s="349"/>
      <c r="AV505" s="348"/>
      <c r="AW505" s="348"/>
      <c r="AX505" s="348"/>
      <c r="AY505" s="348"/>
      <c r="AZ505" s="348"/>
      <c r="BA505" s="348"/>
      <c r="BB505" s="348"/>
      <c r="BC505" s="348"/>
    </row>
    <row r="506" spans="1:55">
      <c r="A506" s="348"/>
      <c r="B506" s="348"/>
      <c r="C506" s="348"/>
      <c r="D506" s="348"/>
      <c r="E506" s="348"/>
      <c r="F506" s="348"/>
      <c r="G506" s="348"/>
      <c r="H506" s="348"/>
      <c r="I506" s="348"/>
      <c r="J506" s="348"/>
      <c r="K506" s="348"/>
      <c r="L506" s="348"/>
      <c r="M506" s="348"/>
      <c r="N506" s="348"/>
      <c r="O506" s="348"/>
      <c r="P506" s="348"/>
      <c r="Q506" s="348"/>
      <c r="R506" s="348"/>
      <c r="S506" s="348"/>
      <c r="T506" s="348"/>
      <c r="U506" s="348"/>
      <c r="V506" s="348"/>
      <c r="W506" s="348"/>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c r="AS506" s="348"/>
      <c r="AT506" s="348"/>
      <c r="AU506" s="349"/>
      <c r="AV506" s="348"/>
      <c r="AW506" s="348"/>
      <c r="AX506" s="348"/>
      <c r="AY506" s="348"/>
      <c r="AZ506" s="348"/>
      <c r="BA506" s="348"/>
      <c r="BB506" s="348"/>
      <c r="BC506" s="348"/>
    </row>
    <row r="507" spans="1:55">
      <c r="A507" s="348"/>
      <c r="B507" s="348"/>
      <c r="C507" s="348"/>
      <c r="D507" s="348"/>
      <c r="E507" s="348"/>
      <c r="F507" s="348"/>
      <c r="G507" s="348"/>
      <c r="H507" s="348"/>
      <c r="I507" s="348"/>
      <c r="J507" s="348"/>
      <c r="K507" s="348"/>
      <c r="L507" s="348"/>
      <c r="M507" s="348"/>
      <c r="N507" s="348"/>
      <c r="O507" s="348"/>
      <c r="P507" s="348"/>
      <c r="Q507" s="348"/>
      <c r="R507" s="348"/>
      <c r="S507" s="348"/>
      <c r="T507" s="348"/>
      <c r="U507" s="348"/>
      <c r="V507" s="348"/>
      <c r="W507" s="348"/>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c r="AS507" s="348"/>
      <c r="AT507" s="348"/>
      <c r="AU507" s="349"/>
      <c r="AV507" s="348"/>
      <c r="AW507" s="348"/>
      <c r="AX507" s="348"/>
      <c r="AY507" s="348"/>
      <c r="AZ507" s="348"/>
      <c r="BA507" s="348"/>
      <c r="BB507" s="348"/>
      <c r="BC507" s="348"/>
    </row>
    <row r="508" spans="1:55">
      <c r="A508" s="348"/>
      <c r="B508" s="348"/>
      <c r="C508" s="348"/>
      <c r="D508" s="348"/>
      <c r="E508" s="348"/>
      <c r="F508" s="348"/>
      <c r="G508" s="348"/>
      <c r="H508" s="348"/>
      <c r="I508" s="348"/>
      <c r="J508" s="348"/>
      <c r="K508" s="348"/>
      <c r="L508" s="348"/>
      <c r="M508" s="348"/>
      <c r="N508" s="348"/>
      <c r="O508" s="348"/>
      <c r="P508" s="348"/>
      <c r="Q508" s="348"/>
      <c r="R508" s="348"/>
      <c r="S508" s="348"/>
      <c r="T508" s="348"/>
      <c r="U508" s="348"/>
      <c r="V508" s="348"/>
      <c r="W508" s="348"/>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c r="AS508" s="348"/>
      <c r="AT508" s="348"/>
      <c r="AU508" s="349"/>
      <c r="AV508" s="348"/>
      <c r="AW508" s="348"/>
      <c r="AX508" s="348"/>
      <c r="AY508" s="348"/>
      <c r="AZ508" s="348"/>
      <c r="BA508" s="348"/>
      <c r="BB508" s="348"/>
      <c r="BC508" s="348"/>
    </row>
    <row r="509" spans="1:55">
      <c r="A509" s="348"/>
      <c r="B509" s="348"/>
      <c r="C509" s="348"/>
      <c r="D509" s="348"/>
      <c r="E509" s="348"/>
      <c r="F509" s="348"/>
      <c r="G509" s="348"/>
      <c r="H509" s="348"/>
      <c r="I509" s="348"/>
      <c r="J509" s="348"/>
      <c r="K509" s="348"/>
      <c r="L509" s="348"/>
      <c r="M509" s="348"/>
      <c r="N509" s="348"/>
      <c r="O509" s="348"/>
      <c r="P509" s="348"/>
      <c r="Q509" s="348"/>
      <c r="R509" s="348"/>
      <c r="S509" s="348"/>
      <c r="T509" s="348"/>
      <c r="U509" s="348"/>
      <c r="V509" s="348"/>
      <c r="W509" s="348"/>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c r="AS509" s="348"/>
      <c r="AT509" s="348"/>
      <c r="AU509" s="349"/>
      <c r="AV509" s="348"/>
      <c r="AW509" s="348"/>
      <c r="AX509" s="348"/>
      <c r="AY509" s="348"/>
      <c r="AZ509" s="348"/>
      <c r="BA509" s="348"/>
      <c r="BB509" s="348"/>
      <c r="BC509" s="348"/>
    </row>
    <row r="510" spans="1:55">
      <c r="A510" s="348"/>
      <c r="B510" s="348"/>
      <c r="C510" s="348"/>
      <c r="D510" s="348"/>
      <c r="E510" s="348"/>
      <c r="F510" s="348"/>
      <c r="G510" s="348"/>
      <c r="H510" s="348"/>
      <c r="I510" s="348"/>
      <c r="J510" s="348"/>
      <c r="K510" s="348"/>
      <c r="L510" s="348"/>
      <c r="M510" s="348"/>
      <c r="N510" s="348"/>
      <c r="O510" s="348"/>
      <c r="P510" s="348"/>
      <c r="Q510" s="348"/>
      <c r="R510" s="348"/>
      <c r="S510" s="348"/>
      <c r="T510" s="348"/>
      <c r="U510" s="348"/>
      <c r="V510" s="348"/>
      <c r="W510" s="348"/>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c r="AS510" s="348"/>
      <c r="AT510" s="348"/>
      <c r="AU510" s="349"/>
      <c r="AV510" s="348"/>
      <c r="AW510" s="348"/>
      <c r="AX510" s="348"/>
      <c r="AY510" s="348"/>
      <c r="AZ510" s="348"/>
      <c r="BA510" s="348"/>
      <c r="BB510" s="348"/>
      <c r="BC510" s="348"/>
    </row>
    <row r="511" spans="1:55">
      <c r="A511" s="348"/>
      <c r="B511" s="348"/>
      <c r="C511" s="348"/>
      <c r="D511" s="348"/>
      <c r="E511" s="348"/>
      <c r="F511" s="348"/>
      <c r="G511" s="348"/>
      <c r="H511" s="348"/>
      <c r="I511" s="348"/>
      <c r="J511" s="348"/>
      <c r="K511" s="348"/>
      <c r="L511" s="348"/>
      <c r="M511" s="348"/>
      <c r="N511" s="348"/>
      <c r="O511" s="348"/>
      <c r="P511" s="348"/>
      <c r="Q511" s="348"/>
      <c r="R511" s="348"/>
      <c r="S511" s="348"/>
      <c r="T511" s="348"/>
      <c r="U511" s="348"/>
      <c r="V511" s="348"/>
      <c r="W511" s="348"/>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c r="AS511" s="348"/>
      <c r="AT511" s="348"/>
      <c r="AU511" s="349"/>
      <c r="AV511" s="348"/>
      <c r="AW511" s="348"/>
      <c r="AX511" s="348"/>
      <c r="AY511" s="348"/>
      <c r="AZ511" s="348"/>
      <c r="BA511" s="348"/>
      <c r="BB511" s="348"/>
      <c r="BC511" s="348"/>
    </row>
    <row r="512" spans="1:55">
      <c r="A512" s="348"/>
      <c r="B512" s="348"/>
      <c r="C512" s="348"/>
      <c r="D512" s="348"/>
      <c r="E512" s="348"/>
      <c r="F512" s="348"/>
      <c r="G512" s="348"/>
      <c r="H512" s="348"/>
      <c r="I512" s="348"/>
      <c r="J512" s="348"/>
      <c r="K512" s="348"/>
      <c r="L512" s="348"/>
      <c r="M512" s="348"/>
      <c r="N512" s="348"/>
      <c r="O512" s="348"/>
      <c r="P512" s="348"/>
      <c r="Q512" s="348"/>
      <c r="R512" s="348"/>
      <c r="S512" s="348"/>
      <c r="T512" s="348"/>
      <c r="U512" s="348"/>
      <c r="V512" s="348"/>
      <c r="W512" s="348"/>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c r="AS512" s="348"/>
      <c r="AT512" s="348"/>
      <c r="AU512" s="349"/>
      <c r="AV512" s="348"/>
      <c r="AW512" s="348"/>
      <c r="AX512" s="348"/>
      <c r="AY512" s="348"/>
      <c r="AZ512" s="348"/>
      <c r="BA512" s="348"/>
      <c r="BB512" s="348"/>
      <c r="BC512" s="348"/>
    </row>
    <row r="513" spans="1:55">
      <c r="A513" s="348"/>
      <c r="B513" s="348"/>
      <c r="C513" s="348"/>
      <c r="D513" s="348"/>
      <c r="E513" s="348"/>
      <c r="F513" s="348"/>
      <c r="G513" s="348"/>
      <c r="H513" s="348"/>
      <c r="I513" s="348"/>
      <c r="J513" s="348"/>
      <c r="K513" s="348"/>
      <c r="L513" s="348"/>
      <c r="M513" s="348"/>
      <c r="N513" s="348"/>
      <c r="O513" s="348"/>
      <c r="P513" s="348"/>
      <c r="Q513" s="348"/>
      <c r="R513" s="348"/>
      <c r="S513" s="348"/>
      <c r="T513" s="348"/>
      <c r="U513" s="348"/>
      <c r="V513" s="348"/>
      <c r="W513" s="348"/>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c r="AS513" s="348"/>
      <c r="AT513" s="348"/>
      <c r="AU513" s="349"/>
      <c r="AV513" s="348"/>
      <c r="AW513" s="348"/>
      <c r="AX513" s="348"/>
      <c r="AY513" s="348"/>
      <c r="AZ513" s="348"/>
      <c r="BA513" s="348"/>
      <c r="BB513" s="348"/>
      <c r="BC513" s="348"/>
    </row>
    <row r="514" spans="1:55">
      <c r="A514" s="348"/>
      <c r="B514" s="348"/>
      <c r="C514" s="348"/>
      <c r="D514" s="348"/>
      <c r="E514" s="348"/>
      <c r="F514" s="348"/>
      <c r="G514" s="348"/>
      <c r="H514" s="348"/>
      <c r="I514" s="348"/>
      <c r="J514" s="348"/>
      <c r="K514" s="348"/>
      <c r="L514" s="348"/>
      <c r="M514" s="348"/>
      <c r="N514" s="348"/>
      <c r="O514" s="348"/>
      <c r="P514" s="348"/>
      <c r="Q514" s="348"/>
      <c r="R514" s="348"/>
      <c r="S514" s="348"/>
      <c r="T514" s="348"/>
      <c r="U514" s="348"/>
      <c r="V514" s="348"/>
      <c r="W514" s="348"/>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c r="AS514" s="348"/>
      <c r="AT514" s="348"/>
      <c r="AU514" s="349"/>
      <c r="AV514" s="348"/>
      <c r="AW514" s="348"/>
      <c r="AX514" s="348"/>
      <c r="AY514" s="348"/>
      <c r="AZ514" s="348"/>
      <c r="BA514" s="348"/>
      <c r="BB514" s="348"/>
      <c r="BC514" s="348"/>
    </row>
    <row r="515" spans="1:55">
      <c r="A515" s="348"/>
      <c r="B515" s="348"/>
      <c r="C515" s="348"/>
      <c r="D515" s="348"/>
      <c r="E515" s="348"/>
      <c r="F515" s="348"/>
      <c r="G515" s="348"/>
      <c r="H515" s="348"/>
      <c r="I515" s="348"/>
      <c r="J515" s="348"/>
      <c r="K515" s="348"/>
      <c r="L515" s="348"/>
      <c r="M515" s="348"/>
      <c r="N515" s="348"/>
      <c r="O515" s="348"/>
      <c r="P515" s="348"/>
      <c r="Q515" s="348"/>
      <c r="R515" s="348"/>
      <c r="S515" s="348"/>
      <c r="T515" s="348"/>
      <c r="U515" s="348"/>
      <c r="V515" s="348"/>
      <c r="W515" s="348"/>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c r="AS515" s="348"/>
      <c r="AT515" s="348"/>
      <c r="AU515" s="349"/>
      <c r="AV515" s="348"/>
      <c r="AW515" s="348"/>
      <c r="AX515" s="348"/>
      <c r="AY515" s="348"/>
      <c r="AZ515" s="348"/>
      <c r="BA515" s="348"/>
      <c r="BB515" s="348"/>
      <c r="BC515" s="348"/>
    </row>
    <row r="516" spans="1:55">
      <c r="A516" s="348"/>
      <c r="B516" s="348"/>
      <c r="C516" s="348"/>
      <c r="D516" s="348"/>
      <c r="E516" s="348"/>
      <c r="F516" s="348"/>
      <c r="G516" s="348"/>
      <c r="H516" s="348"/>
      <c r="I516" s="348"/>
      <c r="J516" s="348"/>
      <c r="K516" s="348"/>
      <c r="L516" s="348"/>
      <c r="M516" s="348"/>
      <c r="N516" s="348"/>
      <c r="O516" s="348"/>
      <c r="P516" s="348"/>
      <c r="Q516" s="348"/>
      <c r="R516" s="348"/>
      <c r="S516" s="348"/>
      <c r="T516" s="348"/>
      <c r="U516" s="348"/>
      <c r="V516" s="348"/>
      <c r="W516" s="348"/>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c r="AS516" s="348"/>
      <c r="AT516" s="348"/>
      <c r="AU516" s="349"/>
      <c r="AV516" s="348"/>
      <c r="AW516" s="348"/>
      <c r="AX516" s="348"/>
      <c r="AY516" s="348"/>
      <c r="AZ516" s="348"/>
      <c r="BA516" s="348"/>
      <c r="BB516" s="348"/>
      <c r="BC516" s="348"/>
    </row>
    <row r="517" spans="1:55">
      <c r="A517" s="348"/>
      <c r="B517" s="348"/>
      <c r="C517" s="348"/>
      <c r="D517" s="348"/>
      <c r="E517" s="348"/>
      <c r="F517" s="348"/>
      <c r="G517" s="348"/>
      <c r="H517" s="348"/>
      <c r="I517" s="348"/>
      <c r="J517" s="348"/>
      <c r="K517" s="348"/>
      <c r="L517" s="348"/>
      <c r="M517" s="348"/>
      <c r="N517" s="348"/>
      <c r="O517" s="348"/>
      <c r="P517" s="348"/>
      <c r="Q517" s="348"/>
      <c r="R517" s="348"/>
      <c r="S517" s="348"/>
      <c r="T517" s="348"/>
      <c r="U517" s="348"/>
      <c r="V517" s="348"/>
      <c r="W517" s="348"/>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c r="AS517" s="348"/>
      <c r="AT517" s="348"/>
      <c r="AU517" s="349"/>
      <c r="AV517" s="348"/>
      <c r="AW517" s="348"/>
      <c r="AX517" s="348"/>
      <c r="AY517" s="348"/>
      <c r="AZ517" s="348"/>
      <c r="BA517" s="348"/>
      <c r="BB517" s="348"/>
      <c r="BC517" s="348"/>
    </row>
    <row r="518" spans="1:55">
      <c r="A518" s="348"/>
      <c r="B518" s="348"/>
      <c r="C518" s="348"/>
      <c r="D518" s="348"/>
      <c r="E518" s="348"/>
      <c r="F518" s="348"/>
      <c r="G518" s="348"/>
      <c r="H518" s="348"/>
      <c r="I518" s="348"/>
      <c r="J518" s="348"/>
      <c r="K518" s="348"/>
      <c r="L518" s="348"/>
      <c r="M518" s="348"/>
      <c r="N518" s="348"/>
      <c r="O518" s="348"/>
      <c r="P518" s="348"/>
      <c r="Q518" s="348"/>
      <c r="R518" s="348"/>
      <c r="S518" s="348"/>
      <c r="T518" s="348"/>
      <c r="U518" s="348"/>
      <c r="V518" s="348"/>
      <c r="W518" s="348"/>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c r="AS518" s="348"/>
      <c r="AT518" s="348"/>
      <c r="AU518" s="349"/>
      <c r="AV518" s="348"/>
      <c r="AW518" s="348"/>
      <c r="AX518" s="348"/>
      <c r="AY518" s="348"/>
      <c r="AZ518" s="348"/>
      <c r="BA518" s="348"/>
      <c r="BB518" s="348"/>
      <c r="BC518" s="348"/>
    </row>
    <row r="519" spans="1:55">
      <c r="A519" s="348"/>
      <c r="B519" s="348"/>
      <c r="C519" s="348"/>
      <c r="D519" s="348"/>
      <c r="E519" s="348"/>
      <c r="F519" s="348"/>
      <c r="G519" s="348"/>
      <c r="H519" s="348"/>
      <c r="I519" s="348"/>
      <c r="J519" s="348"/>
      <c r="K519" s="348"/>
      <c r="L519" s="348"/>
      <c r="M519" s="348"/>
      <c r="N519" s="348"/>
      <c r="O519" s="348"/>
      <c r="P519" s="348"/>
      <c r="Q519" s="348"/>
      <c r="R519" s="348"/>
      <c r="S519" s="348"/>
      <c r="T519" s="348"/>
      <c r="U519" s="348"/>
      <c r="V519" s="348"/>
      <c r="W519" s="348"/>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c r="AS519" s="348"/>
      <c r="AT519" s="348"/>
      <c r="AU519" s="349"/>
      <c r="AV519" s="348"/>
      <c r="AW519" s="348"/>
      <c r="AX519" s="348"/>
      <c r="AY519" s="348"/>
      <c r="AZ519" s="348"/>
      <c r="BA519" s="348"/>
      <c r="BB519" s="348"/>
      <c r="BC519" s="348"/>
    </row>
    <row r="520" spans="1:55">
      <c r="A520" s="348"/>
      <c r="B520" s="348"/>
      <c r="C520" s="348"/>
      <c r="D520" s="348"/>
      <c r="E520" s="348"/>
      <c r="F520" s="348"/>
      <c r="G520" s="348"/>
      <c r="H520" s="348"/>
      <c r="I520" s="348"/>
      <c r="J520" s="348"/>
      <c r="K520" s="348"/>
      <c r="L520" s="348"/>
      <c r="M520" s="348"/>
      <c r="N520" s="348"/>
      <c r="O520" s="348"/>
      <c r="P520" s="348"/>
      <c r="Q520" s="348"/>
      <c r="R520" s="348"/>
      <c r="S520" s="348"/>
      <c r="T520" s="348"/>
      <c r="U520" s="348"/>
      <c r="V520" s="348"/>
      <c r="W520" s="348"/>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c r="AS520" s="348"/>
      <c r="AT520" s="348"/>
      <c r="AU520" s="349"/>
      <c r="AV520" s="348"/>
      <c r="AW520" s="348"/>
      <c r="AX520" s="348"/>
      <c r="AY520" s="348"/>
      <c r="AZ520" s="348"/>
      <c r="BA520" s="348"/>
      <c r="BB520" s="348"/>
      <c r="BC520" s="348"/>
    </row>
    <row r="521" spans="1:55">
      <c r="A521" s="348"/>
      <c r="B521" s="348"/>
      <c r="C521" s="348"/>
      <c r="D521" s="348"/>
      <c r="E521" s="348"/>
      <c r="F521" s="348"/>
      <c r="G521" s="348"/>
      <c r="H521" s="348"/>
      <c r="I521" s="348"/>
      <c r="J521" s="348"/>
      <c r="K521" s="348"/>
      <c r="L521" s="348"/>
      <c r="M521" s="348"/>
      <c r="N521" s="348"/>
      <c r="O521" s="348"/>
      <c r="P521" s="348"/>
      <c r="Q521" s="348"/>
      <c r="R521" s="348"/>
      <c r="S521" s="348"/>
      <c r="T521" s="348"/>
      <c r="U521" s="348"/>
      <c r="V521" s="348"/>
      <c r="W521" s="348"/>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c r="AS521" s="348"/>
      <c r="AT521" s="348"/>
      <c r="AU521" s="349"/>
      <c r="AV521" s="348"/>
      <c r="AW521" s="348"/>
      <c r="AX521" s="348"/>
      <c r="AY521" s="348"/>
      <c r="AZ521" s="348"/>
      <c r="BA521" s="348"/>
      <c r="BB521" s="348"/>
      <c r="BC521" s="348"/>
    </row>
    <row r="522" spans="1:55">
      <c r="A522" s="348"/>
      <c r="B522" s="348"/>
      <c r="C522" s="348"/>
      <c r="D522" s="348"/>
      <c r="E522" s="348"/>
      <c r="F522" s="348"/>
      <c r="G522" s="348"/>
      <c r="H522" s="348"/>
      <c r="I522" s="348"/>
      <c r="J522" s="348"/>
      <c r="K522" s="348"/>
      <c r="L522" s="348"/>
      <c r="M522" s="348"/>
      <c r="N522" s="348"/>
      <c r="O522" s="348"/>
      <c r="P522" s="348"/>
      <c r="Q522" s="348"/>
      <c r="R522" s="348"/>
      <c r="S522" s="348"/>
      <c r="T522" s="348"/>
      <c r="U522" s="348"/>
      <c r="V522" s="348"/>
      <c r="W522" s="348"/>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c r="AS522" s="348"/>
      <c r="AT522" s="348"/>
      <c r="AU522" s="349"/>
      <c r="AV522" s="348"/>
      <c r="AW522" s="348"/>
      <c r="AX522" s="348"/>
      <c r="AY522" s="348"/>
      <c r="AZ522" s="348"/>
      <c r="BA522" s="348"/>
      <c r="BB522" s="348"/>
      <c r="BC522" s="348"/>
    </row>
    <row r="523" spans="1:55">
      <c r="A523" s="348"/>
      <c r="B523" s="348"/>
      <c r="C523" s="348"/>
      <c r="D523" s="348"/>
      <c r="E523" s="348"/>
      <c r="F523" s="348"/>
      <c r="G523" s="348"/>
      <c r="H523" s="348"/>
      <c r="I523" s="348"/>
      <c r="J523" s="348"/>
      <c r="K523" s="348"/>
      <c r="L523" s="348"/>
      <c r="M523" s="348"/>
      <c r="N523" s="348"/>
      <c r="O523" s="348"/>
      <c r="P523" s="348"/>
      <c r="Q523" s="348"/>
      <c r="R523" s="348"/>
      <c r="S523" s="348"/>
      <c r="T523" s="348"/>
      <c r="U523" s="348"/>
      <c r="V523" s="348"/>
      <c r="W523" s="348"/>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c r="AS523" s="348"/>
      <c r="AT523" s="348"/>
      <c r="AU523" s="349"/>
      <c r="AV523" s="348"/>
      <c r="AW523" s="348"/>
      <c r="AX523" s="348"/>
      <c r="AY523" s="348"/>
      <c r="AZ523" s="348"/>
      <c r="BA523" s="348"/>
      <c r="BB523" s="348"/>
      <c r="BC523" s="348"/>
    </row>
    <row r="524" spans="1:55">
      <c r="A524" s="348"/>
      <c r="B524" s="348"/>
      <c r="C524" s="348"/>
      <c r="D524" s="348"/>
      <c r="E524" s="348"/>
      <c r="F524" s="348"/>
      <c r="G524" s="348"/>
      <c r="H524" s="348"/>
      <c r="I524" s="348"/>
      <c r="J524" s="348"/>
      <c r="K524" s="348"/>
      <c r="L524" s="348"/>
      <c r="M524" s="348"/>
      <c r="N524" s="348"/>
      <c r="O524" s="348"/>
      <c r="P524" s="348"/>
      <c r="Q524" s="348"/>
      <c r="R524" s="348"/>
      <c r="S524" s="348"/>
      <c r="T524" s="348"/>
      <c r="U524" s="348"/>
      <c r="V524" s="348"/>
      <c r="W524" s="348"/>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c r="AS524" s="348"/>
      <c r="AT524" s="348"/>
      <c r="AU524" s="349"/>
      <c r="AV524" s="348"/>
      <c r="AW524" s="348"/>
      <c r="AX524" s="348"/>
      <c r="AY524" s="348"/>
      <c r="AZ524" s="348"/>
      <c r="BA524" s="348"/>
      <c r="BB524" s="348"/>
      <c r="BC524" s="348"/>
    </row>
    <row r="525" spans="1:55">
      <c r="A525" s="348"/>
      <c r="B525" s="348"/>
      <c r="C525" s="348"/>
      <c r="D525" s="348"/>
      <c r="E525" s="348"/>
      <c r="F525" s="348"/>
      <c r="G525" s="348"/>
      <c r="H525" s="348"/>
      <c r="I525" s="348"/>
      <c r="J525" s="348"/>
      <c r="K525" s="348"/>
      <c r="L525" s="348"/>
      <c r="M525" s="348"/>
      <c r="N525" s="348"/>
      <c r="O525" s="348"/>
      <c r="P525" s="348"/>
      <c r="Q525" s="348"/>
      <c r="R525" s="348"/>
      <c r="S525" s="348"/>
      <c r="T525" s="348"/>
      <c r="U525" s="348"/>
      <c r="V525" s="348"/>
      <c r="W525" s="348"/>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c r="AS525" s="348"/>
      <c r="AT525" s="348"/>
      <c r="AU525" s="349"/>
      <c r="AV525" s="348"/>
      <c r="AW525" s="348"/>
      <c r="AX525" s="348"/>
      <c r="AY525" s="348"/>
      <c r="AZ525" s="348"/>
      <c r="BA525" s="348"/>
      <c r="BB525" s="348"/>
      <c r="BC525" s="348"/>
    </row>
    <row r="526" spans="1:55">
      <c r="A526" s="348"/>
      <c r="B526" s="348"/>
      <c r="C526" s="348"/>
      <c r="D526" s="348"/>
      <c r="E526" s="348"/>
      <c r="F526" s="348"/>
      <c r="G526" s="348"/>
      <c r="H526" s="348"/>
      <c r="I526" s="348"/>
      <c r="J526" s="348"/>
      <c r="K526" s="348"/>
      <c r="L526" s="348"/>
      <c r="M526" s="348"/>
      <c r="N526" s="348"/>
      <c r="O526" s="348"/>
      <c r="P526" s="348"/>
      <c r="Q526" s="348"/>
      <c r="R526" s="348"/>
      <c r="S526" s="348"/>
      <c r="T526" s="348"/>
      <c r="U526" s="348"/>
      <c r="V526" s="348"/>
      <c r="W526" s="348"/>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c r="AS526" s="348"/>
      <c r="AT526" s="348"/>
      <c r="AU526" s="349"/>
      <c r="AV526" s="348"/>
      <c r="AW526" s="348"/>
      <c r="AX526" s="348"/>
      <c r="AY526" s="348"/>
      <c r="AZ526" s="348"/>
      <c r="BA526" s="348"/>
      <c r="BB526" s="348"/>
      <c r="BC526" s="348"/>
    </row>
    <row r="527" spans="1:55">
      <c r="A527" s="348"/>
      <c r="B527" s="348"/>
      <c r="C527" s="348"/>
      <c r="D527" s="348"/>
      <c r="E527" s="348"/>
      <c r="F527" s="348"/>
      <c r="G527" s="348"/>
      <c r="H527" s="348"/>
      <c r="I527" s="348"/>
      <c r="J527" s="348"/>
      <c r="K527" s="348"/>
      <c r="L527" s="348"/>
      <c r="M527" s="348"/>
      <c r="N527" s="348"/>
      <c r="O527" s="348"/>
      <c r="P527" s="348"/>
      <c r="Q527" s="348"/>
      <c r="R527" s="348"/>
      <c r="S527" s="348"/>
      <c r="T527" s="348"/>
      <c r="U527" s="348"/>
      <c r="V527" s="348"/>
      <c r="W527" s="348"/>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c r="AS527" s="348"/>
      <c r="AT527" s="348"/>
      <c r="AU527" s="349"/>
      <c r="AV527" s="348"/>
      <c r="AW527" s="348"/>
      <c r="AX527" s="348"/>
      <c r="AY527" s="348"/>
      <c r="AZ527" s="348"/>
      <c r="BA527" s="348"/>
      <c r="BB527" s="348"/>
      <c r="BC527" s="348"/>
    </row>
    <row r="528" spans="1:55">
      <c r="A528" s="348"/>
      <c r="B528" s="348"/>
      <c r="C528" s="348"/>
      <c r="D528" s="348"/>
      <c r="E528" s="348"/>
      <c r="F528" s="348"/>
      <c r="G528" s="348"/>
      <c r="H528" s="348"/>
      <c r="I528" s="348"/>
      <c r="J528" s="348"/>
      <c r="K528" s="348"/>
      <c r="L528" s="348"/>
      <c r="M528" s="348"/>
      <c r="N528" s="348"/>
      <c r="O528" s="348"/>
      <c r="P528" s="348"/>
      <c r="Q528" s="348"/>
      <c r="R528" s="348"/>
      <c r="S528" s="348"/>
      <c r="T528" s="348"/>
      <c r="U528" s="348"/>
      <c r="V528" s="348"/>
      <c r="W528" s="348"/>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c r="AS528" s="348"/>
      <c r="AT528" s="348"/>
      <c r="AU528" s="349"/>
      <c r="AV528" s="348"/>
      <c r="AW528" s="348"/>
      <c r="AX528" s="348"/>
      <c r="AY528" s="348"/>
      <c r="AZ528" s="348"/>
      <c r="BA528" s="348"/>
      <c r="BB528" s="348"/>
      <c r="BC528" s="348"/>
    </row>
    <row r="529" spans="1:55">
      <c r="A529" s="348"/>
      <c r="B529" s="348"/>
      <c r="C529" s="348"/>
      <c r="D529" s="348"/>
      <c r="E529" s="348"/>
      <c r="F529" s="348"/>
      <c r="G529" s="348"/>
      <c r="H529" s="348"/>
      <c r="I529" s="348"/>
      <c r="J529" s="348"/>
      <c r="K529" s="348"/>
      <c r="L529" s="348"/>
      <c r="M529" s="348"/>
      <c r="N529" s="348"/>
      <c r="O529" s="348"/>
      <c r="P529" s="348"/>
      <c r="Q529" s="348"/>
      <c r="R529" s="348"/>
      <c r="S529" s="348"/>
      <c r="T529" s="348"/>
      <c r="U529" s="348"/>
      <c r="V529" s="348"/>
      <c r="W529" s="348"/>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c r="AS529" s="348"/>
      <c r="AT529" s="348"/>
      <c r="AU529" s="349"/>
      <c r="AV529" s="348"/>
      <c r="AW529" s="348"/>
      <c r="AX529" s="348"/>
      <c r="AY529" s="348"/>
      <c r="AZ529" s="348"/>
      <c r="BA529" s="348"/>
      <c r="BB529" s="348"/>
      <c r="BC529" s="348"/>
    </row>
    <row r="530" spans="1:55">
      <c r="A530" s="348"/>
      <c r="B530" s="348"/>
      <c r="C530" s="348"/>
      <c r="D530" s="348"/>
      <c r="E530" s="348"/>
      <c r="F530" s="348"/>
      <c r="G530" s="348"/>
      <c r="H530" s="348"/>
      <c r="I530" s="348"/>
      <c r="J530" s="348"/>
      <c r="K530" s="348"/>
      <c r="L530" s="348"/>
      <c r="M530" s="348"/>
      <c r="N530" s="348"/>
      <c r="O530" s="348"/>
      <c r="P530" s="348"/>
      <c r="Q530" s="348"/>
      <c r="R530" s="348"/>
      <c r="S530" s="348"/>
      <c r="T530" s="348"/>
      <c r="U530" s="348"/>
      <c r="V530" s="348"/>
      <c r="W530" s="348"/>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c r="AS530" s="348"/>
      <c r="AT530" s="348"/>
      <c r="AU530" s="349"/>
      <c r="AV530" s="348"/>
      <c r="AW530" s="348"/>
      <c r="AX530" s="348"/>
      <c r="AY530" s="348"/>
      <c r="AZ530" s="348"/>
      <c r="BA530" s="348"/>
      <c r="BB530" s="348"/>
      <c r="BC530" s="348"/>
    </row>
    <row r="531" spans="1:55">
      <c r="A531" s="348"/>
      <c r="B531" s="348"/>
      <c r="C531" s="348"/>
      <c r="D531" s="348"/>
      <c r="E531" s="348"/>
      <c r="F531" s="348"/>
      <c r="G531" s="348"/>
      <c r="H531" s="348"/>
      <c r="I531" s="348"/>
      <c r="J531" s="348"/>
      <c r="K531" s="348"/>
      <c r="L531" s="348"/>
      <c r="M531" s="348"/>
      <c r="N531" s="348"/>
      <c r="O531" s="348"/>
      <c r="P531" s="348"/>
      <c r="Q531" s="348"/>
      <c r="R531" s="348"/>
      <c r="S531" s="348"/>
      <c r="T531" s="348"/>
      <c r="U531" s="348"/>
      <c r="V531" s="348"/>
      <c r="W531" s="348"/>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c r="AS531" s="348"/>
      <c r="AT531" s="348"/>
      <c r="AU531" s="349"/>
      <c r="AV531" s="348"/>
      <c r="AW531" s="348"/>
      <c r="AX531" s="348"/>
      <c r="AY531" s="348"/>
      <c r="AZ531" s="348"/>
      <c r="BA531" s="348"/>
      <c r="BB531" s="348"/>
      <c r="BC531" s="348"/>
    </row>
    <row r="532" spans="1:55">
      <c r="A532" s="348"/>
      <c r="B532" s="348"/>
      <c r="C532" s="348"/>
      <c r="D532" s="348"/>
      <c r="E532" s="348"/>
      <c r="F532" s="348"/>
      <c r="G532" s="348"/>
      <c r="H532" s="348"/>
      <c r="I532" s="348"/>
      <c r="J532" s="348"/>
      <c r="K532" s="348"/>
      <c r="L532" s="348"/>
      <c r="M532" s="348"/>
      <c r="N532" s="348"/>
      <c r="O532" s="348"/>
      <c r="P532" s="348"/>
      <c r="Q532" s="348"/>
      <c r="R532" s="348"/>
      <c r="S532" s="348"/>
      <c r="T532" s="348"/>
      <c r="U532" s="348"/>
      <c r="V532" s="348"/>
      <c r="W532" s="348"/>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c r="AS532" s="348"/>
      <c r="AT532" s="348"/>
      <c r="AU532" s="349"/>
      <c r="AV532" s="348"/>
      <c r="AW532" s="348"/>
      <c r="AX532" s="348"/>
      <c r="AY532" s="348"/>
      <c r="AZ532" s="348"/>
      <c r="BA532" s="348"/>
      <c r="BB532" s="348"/>
      <c r="BC532" s="348"/>
    </row>
    <row r="533" spans="1:55">
      <c r="A533" s="348"/>
      <c r="B533" s="348"/>
      <c r="C533" s="348"/>
      <c r="D533" s="348"/>
      <c r="E533" s="348"/>
      <c r="F533" s="348"/>
      <c r="G533" s="348"/>
      <c r="H533" s="348"/>
      <c r="I533" s="348"/>
      <c r="J533" s="348"/>
      <c r="K533" s="348"/>
      <c r="L533" s="348"/>
      <c r="M533" s="348"/>
      <c r="N533" s="348"/>
      <c r="O533" s="348"/>
      <c r="P533" s="348"/>
      <c r="Q533" s="348"/>
      <c r="R533" s="348"/>
      <c r="S533" s="348"/>
      <c r="T533" s="348"/>
      <c r="U533" s="348"/>
      <c r="V533" s="348"/>
      <c r="W533" s="348"/>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c r="AS533" s="348"/>
      <c r="AT533" s="348"/>
      <c r="AU533" s="349"/>
      <c r="AV533" s="348"/>
      <c r="AW533" s="348"/>
      <c r="AX533" s="348"/>
      <c r="AY533" s="348"/>
      <c r="AZ533" s="348"/>
      <c r="BA533" s="348"/>
      <c r="BB533" s="348"/>
      <c r="BC533" s="348"/>
    </row>
    <row r="534" spans="1:55">
      <c r="B534" s="75"/>
    </row>
    <row r="535" spans="1:55">
      <c r="B535" s="75"/>
    </row>
    <row r="536" spans="1:55">
      <c r="B536" s="75"/>
    </row>
    <row r="537" spans="1:55">
      <c r="B537" s="75"/>
    </row>
    <row r="538" spans="1:55">
      <c r="B538" s="75"/>
    </row>
    <row r="539" spans="1:55">
      <c r="B539" s="75"/>
    </row>
    <row r="540" spans="1:55">
      <c r="B540" s="75"/>
    </row>
    <row r="541" spans="1:55">
      <c r="B541" s="75"/>
    </row>
    <row r="542" spans="1:55">
      <c r="B542" s="75"/>
    </row>
    <row r="543" spans="1:55">
      <c r="B543" s="75"/>
    </row>
    <row r="544" spans="1:55">
      <c r="B544" s="75"/>
    </row>
    <row r="545" spans="2:2">
      <c r="B545" s="75"/>
    </row>
    <row r="546" spans="2:2">
      <c r="B546" s="75"/>
    </row>
    <row r="547" spans="2:2">
      <c r="B547" s="75"/>
    </row>
  </sheetData>
  <mergeCells count="5">
    <mergeCell ref="A2:AU2"/>
    <mergeCell ref="AU117:AU118"/>
    <mergeCell ref="AU16:AU17"/>
    <mergeCell ref="A1:F1"/>
    <mergeCell ref="AU112:AU115"/>
  </mergeCells>
  <conditionalFormatting sqref="N119:AR119">
    <cfRule type="cellIs" dxfId="261" priority="291" operator="equal">
      <formula>0</formula>
    </cfRule>
  </conditionalFormatting>
  <conditionalFormatting sqref="A102">
    <cfRule type="cellIs" dxfId="260" priority="239" operator="equal">
      <formula>0</formula>
    </cfRule>
  </conditionalFormatting>
  <conditionalFormatting sqref="N112:AN116">
    <cfRule type="cellIs" dxfId="259" priority="231" operator="equal">
      <formula>0</formula>
    </cfRule>
  </conditionalFormatting>
  <conditionalFormatting sqref="B112:M116">
    <cfRule type="cellIs" dxfId="258" priority="219" operator="equal">
      <formula>0</formula>
    </cfRule>
  </conditionalFormatting>
  <conditionalFormatting sqref="A103 J103:AO103">
    <cfRule type="cellIs" dxfId="257" priority="216" operator="equal">
      <formula>0</formula>
    </cfRule>
  </conditionalFormatting>
  <conditionalFormatting sqref="AP103:AQ103">
    <cfRule type="cellIs" dxfId="256" priority="214" operator="equal">
      <formula>0</formula>
    </cfRule>
  </conditionalFormatting>
  <conditionalFormatting sqref="B103:I103">
    <cfRule type="cellIs" dxfId="255" priority="205" operator="equal">
      <formula>0</formula>
    </cfRule>
  </conditionalFormatting>
  <conditionalFormatting sqref="AO112:AQ116">
    <cfRule type="cellIs" dxfId="254" priority="148" operator="equal">
      <formula>0</formula>
    </cfRule>
  </conditionalFormatting>
  <conditionalFormatting sqref="N118:AR118">
    <cfRule type="cellIs" dxfId="253" priority="116" operator="equal">
      <formula>0</formula>
    </cfRule>
  </conditionalFormatting>
  <conditionalFormatting sqref="N121:AJ122">
    <cfRule type="cellIs" dxfId="252" priority="114" operator="equal">
      <formula>0</formula>
    </cfRule>
  </conditionalFormatting>
  <conditionalFormatting sqref="AD17:AL17 AO24:AR25 B28:AR28 B30:AR32 B44:AR45">
    <cfRule type="cellIs" dxfId="251" priority="88" operator="equal">
      <formula>0</formula>
    </cfRule>
  </conditionalFormatting>
  <conditionalFormatting sqref="AC23:AL23">
    <cfRule type="cellIs" dxfId="250" priority="87" operator="equal">
      <formula>0</formula>
    </cfRule>
  </conditionalFormatting>
  <conditionalFormatting sqref="AC27:AL27">
    <cfRule type="cellIs" dxfId="249" priority="86" operator="equal">
      <formula>0</formula>
    </cfRule>
  </conditionalFormatting>
  <conditionalFormatting sqref="AC34:AL34">
    <cfRule type="cellIs" dxfId="248" priority="85" operator="equal">
      <formula>0</formula>
    </cfRule>
  </conditionalFormatting>
  <conditionalFormatting sqref="B21:AR21">
    <cfRule type="cellIs" dxfId="247" priority="84" operator="equal">
      <formula>0</formula>
    </cfRule>
  </conditionalFormatting>
  <conditionalFormatting sqref="AM23">
    <cfRule type="cellIs" dxfId="246" priority="81" operator="equal">
      <formula>0</formula>
    </cfRule>
  </conditionalFormatting>
  <conditionalFormatting sqref="AM17:AR17">
    <cfRule type="cellIs" dxfId="245" priority="82" operator="equal">
      <formula>0</formula>
    </cfRule>
  </conditionalFormatting>
  <conditionalFormatting sqref="AM27">
    <cfRule type="cellIs" dxfId="244" priority="80" operator="equal">
      <formula>0</formula>
    </cfRule>
  </conditionalFormatting>
  <conditionalFormatting sqref="B35:M35">
    <cfRule type="cellIs" dxfId="243" priority="83" operator="equal">
      <formula>0</formula>
    </cfRule>
  </conditionalFormatting>
  <conditionalFormatting sqref="AM34">
    <cfRule type="cellIs" dxfId="242" priority="79" operator="equal">
      <formula>0</formula>
    </cfRule>
  </conditionalFormatting>
  <conditionalFormatting sqref="AN23:AO23">
    <cfRule type="cellIs" dxfId="241" priority="78" operator="equal">
      <formula>0</formula>
    </cfRule>
  </conditionalFormatting>
  <conditionalFormatting sqref="AN27:AO27">
    <cfRule type="cellIs" dxfId="240" priority="77" operator="equal">
      <formula>0</formula>
    </cfRule>
  </conditionalFormatting>
  <conditionalFormatting sqref="AN34:AO34">
    <cfRule type="cellIs" dxfId="239" priority="76" operator="equal">
      <formula>0</formula>
    </cfRule>
  </conditionalFormatting>
  <conditionalFormatting sqref="C28:M32">
    <cfRule type="cellIs" dxfId="238" priority="75" operator="equal">
      <formula>0</formula>
    </cfRule>
  </conditionalFormatting>
  <conditionalFormatting sqref="AS17">
    <cfRule type="cellIs" dxfId="237" priority="72" operator="equal">
      <formula>0</formula>
    </cfRule>
  </conditionalFormatting>
  <conditionalFormatting sqref="AP23:AS23">
    <cfRule type="cellIs" dxfId="236" priority="70" operator="equal">
      <formula>0</formula>
    </cfRule>
  </conditionalFormatting>
  <conditionalFormatting sqref="AS18:AS20 AS53 AS24:AS25 AS28:AS32 AS35 AS44:AS47">
    <cfRule type="cellIs" dxfId="235" priority="71" operator="equal">
      <formula>0</formula>
    </cfRule>
  </conditionalFormatting>
  <conditionalFormatting sqref="AP27:AS27">
    <cfRule type="cellIs" dxfId="234" priority="69" operator="equal">
      <formula>0</formula>
    </cfRule>
  </conditionalFormatting>
  <conditionalFormatting sqref="AP34:AS34">
    <cfRule type="cellIs" dxfId="233" priority="68" operator="equal">
      <formula>0</formula>
    </cfRule>
  </conditionalFormatting>
  <conditionalFormatting sqref="B26:AR26">
    <cfRule type="cellIs" dxfId="232" priority="64" operator="equal">
      <formula>0</formula>
    </cfRule>
  </conditionalFormatting>
  <conditionalFormatting sqref="B43:AR43">
    <cfRule type="cellIs" dxfId="231" priority="66" operator="equal">
      <formula>0</formula>
    </cfRule>
  </conditionalFormatting>
  <conditionalFormatting sqref="B33:AR33 B28:M32">
    <cfRule type="cellIs" dxfId="230" priority="65" operator="equal">
      <formula>0</formula>
    </cfRule>
  </conditionalFormatting>
  <conditionalFormatting sqref="AP18:AR18 AO19:AR20">
    <cfRule type="cellIs" dxfId="229" priority="63" operator="equal">
      <formula>0</formula>
    </cfRule>
  </conditionalFormatting>
  <conditionalFormatting sqref="N28:AN32">
    <cfRule type="cellIs" dxfId="228" priority="59" operator="equal">
      <formula>0</formula>
    </cfRule>
  </conditionalFormatting>
  <conditionalFormatting sqref="AO29:AR29">
    <cfRule type="cellIs" dxfId="227" priority="58" operator="equal">
      <formula>0</formula>
    </cfRule>
  </conditionalFormatting>
  <conditionalFormatting sqref="B57:AR57">
    <cfRule type="cellIs" dxfId="226" priority="50" operator="equal">
      <formula>0</formula>
    </cfRule>
  </conditionalFormatting>
  <conditionalFormatting sqref="B58:AR58">
    <cfRule type="cellIs" dxfId="225" priority="49" operator="equal">
      <formula>0</formula>
    </cfRule>
  </conditionalFormatting>
  <conditionalFormatting sqref="B56:AR56">
    <cfRule type="cellIs" dxfId="224" priority="48" operator="equal">
      <formula>0</formula>
    </cfRule>
  </conditionalFormatting>
  <conditionalFormatting sqref="B59:AR60">
    <cfRule type="cellIs" dxfId="223" priority="47" operator="equal">
      <formula>0</formula>
    </cfRule>
  </conditionalFormatting>
  <conditionalFormatting sqref="B61:AR61">
    <cfRule type="cellIs" dxfId="222" priority="46" operator="equal">
      <formula>0</formula>
    </cfRule>
  </conditionalFormatting>
  <conditionalFormatting sqref="AS56:AS61">
    <cfRule type="cellIs" dxfId="221" priority="44" operator="equal">
      <formula>0</formula>
    </cfRule>
  </conditionalFormatting>
  <conditionalFormatting sqref="B67:AR72">
    <cfRule type="cellIs" dxfId="220" priority="43" operator="equal">
      <formula>0</formula>
    </cfRule>
  </conditionalFormatting>
  <conditionalFormatting sqref="B74:AR75">
    <cfRule type="colorScale" priority="532">
      <colorScale>
        <cfvo type="min"/>
        <cfvo type="percentile" val="50"/>
        <cfvo type="max"/>
        <color rgb="FFF8696B"/>
        <color rgb="FFFFEB84"/>
        <color rgb="FF63BE7B"/>
      </colorScale>
    </cfRule>
  </conditionalFormatting>
  <conditionalFormatting sqref="AS67">
    <cfRule type="cellIs" dxfId="219" priority="41" operator="equal">
      <formula>0</formula>
    </cfRule>
  </conditionalFormatting>
  <conditionalFormatting sqref="AS50:AS51">
    <cfRule type="cellIs" dxfId="218" priority="38" operator="equal">
      <formula>0</formula>
    </cfRule>
  </conditionalFormatting>
  <conditionalFormatting sqref="B51:G51">
    <cfRule type="cellIs" dxfId="217" priority="39" operator="equal">
      <formula>0</formula>
    </cfRule>
  </conditionalFormatting>
  <conditionalFormatting sqref="AS52">
    <cfRule type="cellIs" dxfId="216" priority="37" operator="equal">
      <formula>0</formula>
    </cfRule>
  </conditionalFormatting>
  <conditionalFormatting sqref="AQ102">
    <cfRule type="cellIs" dxfId="215" priority="36" operator="equal">
      <formula>0</formula>
    </cfRule>
  </conditionalFormatting>
  <conditionalFormatting sqref="AS21">
    <cfRule type="cellIs" dxfId="214" priority="34" operator="equal">
      <formula>0</formula>
    </cfRule>
  </conditionalFormatting>
  <conditionalFormatting sqref="AS26">
    <cfRule type="cellIs" dxfId="213" priority="33" operator="equal">
      <formula>0</formula>
    </cfRule>
  </conditionalFormatting>
  <conditionalFormatting sqref="AS33">
    <cfRule type="cellIs" dxfId="212" priority="32" operator="equal">
      <formula>0</formula>
    </cfRule>
  </conditionalFormatting>
  <conditionalFormatting sqref="AS43">
    <cfRule type="cellIs" dxfId="211" priority="31" operator="equal">
      <formula>0</formula>
    </cfRule>
  </conditionalFormatting>
  <conditionalFormatting sqref="N35:AR35">
    <cfRule type="cellIs" dxfId="210" priority="30" operator="equal">
      <formula>0</formula>
    </cfRule>
  </conditionalFormatting>
  <conditionalFormatting sqref="AR103">
    <cfRule type="cellIs" dxfId="209" priority="28" operator="equal">
      <formula>0</formula>
    </cfRule>
  </conditionalFormatting>
  <conditionalFormatting sqref="AR112:AR116">
    <cfRule type="cellIs" dxfId="208" priority="26" operator="equal">
      <formula>0</formula>
    </cfRule>
  </conditionalFormatting>
  <conditionalFormatting sqref="AR102">
    <cfRule type="cellIs" dxfId="207" priority="25" operator="equal">
      <formula>0</formula>
    </cfRule>
  </conditionalFormatting>
  <conditionalFormatting sqref="B18:AF18">
    <cfRule type="cellIs" dxfId="206" priority="24" operator="equal">
      <formula>0</formula>
    </cfRule>
  </conditionalFormatting>
  <conditionalFormatting sqref="AG18:AN18">
    <cfRule type="cellIs" dxfId="205" priority="23" operator="equal">
      <formula>0</formula>
    </cfRule>
  </conditionalFormatting>
  <conditionalFormatting sqref="AO18">
    <cfRule type="cellIs" dxfId="204" priority="22" operator="equal">
      <formula>0</formula>
    </cfRule>
  </conditionalFormatting>
  <conditionalFormatting sqref="B19:AF19">
    <cfRule type="cellIs" dxfId="203" priority="21" operator="equal">
      <formula>0</formula>
    </cfRule>
  </conditionalFormatting>
  <conditionalFormatting sqref="AG19:AN19">
    <cfRule type="cellIs" dxfId="202" priority="20" operator="equal">
      <formula>0</formula>
    </cfRule>
  </conditionalFormatting>
  <conditionalFormatting sqref="B20:AF20">
    <cfRule type="cellIs" dxfId="201" priority="19" operator="equal">
      <formula>0</formula>
    </cfRule>
  </conditionalFormatting>
  <conditionalFormatting sqref="AG20:AN20">
    <cfRule type="cellIs" dxfId="200" priority="18" operator="equal">
      <formula>0</formula>
    </cfRule>
  </conditionalFormatting>
  <conditionalFormatting sqref="AF24:AL24 AN24">
    <cfRule type="cellIs" dxfId="199" priority="17" operator="equal">
      <formula>0</formula>
    </cfRule>
  </conditionalFormatting>
  <conditionalFormatting sqref="AM24">
    <cfRule type="cellIs" dxfId="198" priority="16" operator="equal">
      <formula>0</formula>
    </cfRule>
  </conditionalFormatting>
  <conditionalFormatting sqref="X24:AE24">
    <cfRule type="cellIs" dxfId="197" priority="15" operator="equal">
      <formula>0</formula>
    </cfRule>
  </conditionalFormatting>
  <conditionalFormatting sqref="O24:W24">
    <cfRule type="cellIs" dxfId="196" priority="14" operator="equal">
      <formula>0</formula>
    </cfRule>
  </conditionalFormatting>
  <conditionalFormatting sqref="F24:N24">
    <cfRule type="cellIs" dxfId="195" priority="13" operator="equal">
      <formula>0</formula>
    </cfRule>
  </conditionalFormatting>
  <conditionalFormatting sqref="B24:E24">
    <cfRule type="cellIs" dxfId="194" priority="12" operator="equal">
      <formula>0</formula>
    </cfRule>
  </conditionalFormatting>
  <conditionalFormatting sqref="AF25:AL25 AN25">
    <cfRule type="cellIs" dxfId="193" priority="11" operator="equal">
      <formula>0</formula>
    </cfRule>
  </conditionalFormatting>
  <conditionalFormatting sqref="AM25">
    <cfRule type="cellIs" dxfId="192" priority="10" operator="equal">
      <formula>0</formula>
    </cfRule>
  </conditionalFormatting>
  <conditionalFormatting sqref="X25:AE25">
    <cfRule type="cellIs" dxfId="191" priority="9" operator="equal">
      <formula>0</formula>
    </cfRule>
  </conditionalFormatting>
  <conditionalFormatting sqref="O25:W25">
    <cfRule type="cellIs" dxfId="190" priority="8" operator="equal">
      <formula>0</formula>
    </cfRule>
  </conditionalFormatting>
  <conditionalFormatting sqref="F25:N25">
    <cfRule type="cellIs" dxfId="189" priority="7" operator="equal">
      <formula>0</formula>
    </cfRule>
  </conditionalFormatting>
  <conditionalFormatting sqref="B25:E25">
    <cfRule type="cellIs" dxfId="188" priority="6" operator="equal">
      <formula>0</formula>
    </cfRule>
  </conditionalFormatting>
  <conditionalFormatting sqref="B36:M42">
    <cfRule type="cellIs" dxfId="187" priority="4" operator="equal">
      <formula>0</formula>
    </cfRule>
  </conditionalFormatting>
  <conditionalFormatting sqref="N36:AR42">
    <cfRule type="cellIs" dxfId="186" priority="3" operator="equal">
      <formula>0</formula>
    </cfRule>
  </conditionalFormatting>
  <conditionalFormatting sqref="AS36:AS42">
    <cfRule type="cellIs" dxfId="185" priority="2" operator="equal">
      <formula>0</formula>
    </cfRule>
  </conditionalFormatting>
  <conditionalFormatting sqref="B50:G50">
    <cfRule type="cellIs" dxfId="184" priority="1" operator="equal">
      <formula>0</formula>
    </cfRule>
  </conditionalFormatting>
  <hyperlinks>
    <hyperlink ref="AU93" location="Notes!A170" display="NOTES"/>
    <hyperlink ref="A4" location="Sector!A14" tooltip="Table 1" display="Sector!A14"/>
    <hyperlink ref="A6" location="Sector!A54" tooltip="Table 2" display="Sector!A54"/>
    <hyperlink ref="A8" location="Sector!A76" tooltip="Table 4" display="Sector!A76"/>
    <hyperlink ref="A9" location="Sector!A86" tooltip="Table 5" display="Sector!A86"/>
    <hyperlink ref="A10" location="Sector!A94" tooltip="Table 6" display="Sector!A94"/>
    <hyperlink ref="A11" location="Sector!A100" tooltip="Table 7" display="Sector!A100"/>
    <hyperlink ref="A12" location="Sector!A110" tooltip="Table 8" display="Sector!A110"/>
    <hyperlink ref="AU98" r:id="rId1"/>
    <hyperlink ref="A7" location="Sector!A65" tooltip="Table 3" display="Sector!A65"/>
    <hyperlink ref="AU85:AV85" location="Notes!A180" display="NOTES"/>
    <hyperlink ref="A5" location="Sector!A48" display="Table 2. Aust. Govt. Budgetary Allocation of R&amp;D (GBARD) and Industry R&amp;D tax measures, 1978-79 to 2019-20) ($m current prices)"/>
    <hyperlink ref="AU78" r:id="rId2" location="data-download"/>
    <hyperlink ref="AU88" r:id="rId3" location="data-download" display="5206.0 - Australian National Accounts: National Income, Expenditure and Product, Mar 2019 "/>
    <hyperlink ref="AU85" location="Notes!A140" display="NOTES"/>
    <hyperlink ref="AU83" r:id="rId4"/>
  </hyperlinks>
  <pageMargins left="0.7" right="0.7" top="0.75" bottom="0.75" header="0.3" footer="0.3"/>
  <pageSetup paperSize="9" orientation="portrait" horizontalDpi="300" verticalDpi="300" r:id="rId5"/>
  <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5"/>
  </sheetPr>
  <dimension ref="A1:AI75"/>
  <sheetViews>
    <sheetView zoomScaleNormal="100" workbookViewId="0">
      <selection sqref="A1:L1"/>
    </sheetView>
  </sheetViews>
  <sheetFormatPr defaultColWidth="5.7109375" defaultRowHeight="12.75" customHeight="1"/>
  <cols>
    <col min="1" max="1" width="73.140625" style="126" customWidth="1"/>
    <col min="2" max="2" width="8.7109375" style="126" bestFit="1" customWidth="1"/>
    <col min="3" max="7" width="8.5703125" style="126" bestFit="1" customWidth="1"/>
    <col min="8" max="9" width="7.7109375" style="126" bestFit="1" customWidth="1"/>
    <col min="10" max="10" width="10" style="126" bestFit="1" customWidth="1"/>
    <col min="11" max="12" width="10.5703125" style="126" customWidth="1"/>
    <col min="13" max="13" width="22.5703125" style="126" bestFit="1" customWidth="1"/>
    <col min="14" max="14" width="31.7109375" style="126" customWidth="1"/>
    <col min="15" max="15" width="13" style="126" customWidth="1"/>
    <col min="16" max="38" width="7.5703125" style="126" bestFit="1" customWidth="1"/>
    <col min="39" max="16384" width="5.7109375" style="126"/>
  </cols>
  <sheetData>
    <row r="1" spans="1:35" s="103" customFormat="1" ht="33" customHeight="1">
      <c r="A1" s="989" t="s">
        <v>3192</v>
      </c>
      <c r="B1" s="990"/>
      <c r="C1" s="990"/>
      <c r="D1" s="990"/>
      <c r="E1" s="990"/>
      <c r="F1" s="990"/>
      <c r="G1" s="990"/>
      <c r="H1" s="990"/>
      <c r="I1" s="990"/>
      <c r="J1" s="990"/>
      <c r="K1" s="990"/>
      <c r="L1" s="990"/>
      <c r="M1" s="112"/>
      <c r="N1" s="112"/>
      <c r="O1" s="112"/>
      <c r="P1" s="112"/>
      <c r="Q1" s="112"/>
      <c r="R1" s="112"/>
      <c r="S1" s="112"/>
      <c r="T1" s="112"/>
      <c r="U1" s="112"/>
      <c r="V1" s="112"/>
      <c r="W1" s="112"/>
      <c r="X1" s="112"/>
      <c r="Y1" s="112"/>
      <c r="Z1" s="112"/>
      <c r="AA1" s="112"/>
      <c r="AB1" s="112"/>
      <c r="AC1" s="112"/>
      <c r="AD1" s="112"/>
      <c r="AE1" s="112"/>
      <c r="AF1" s="112"/>
      <c r="AG1" s="112"/>
      <c r="AH1" s="112"/>
      <c r="AI1" s="112"/>
    </row>
    <row r="2" spans="1:35" s="177" customFormat="1" ht="6.75" customHeight="1">
      <c r="A2" s="874"/>
      <c r="B2" s="874"/>
      <c r="C2" s="874"/>
      <c r="D2" s="874"/>
      <c r="E2" s="874"/>
      <c r="F2" s="874"/>
      <c r="G2" s="874"/>
      <c r="H2" s="874"/>
      <c r="I2" s="874"/>
      <c r="J2" s="874"/>
      <c r="K2" s="874"/>
      <c r="L2" s="874"/>
    </row>
    <row r="3" spans="1:35" s="426" customFormat="1" ht="15.75" customHeight="1">
      <c r="A3" s="559" t="s">
        <v>3048</v>
      </c>
      <c r="B3" s="431"/>
      <c r="C3" s="431"/>
      <c r="D3" s="431"/>
      <c r="E3" s="431"/>
      <c r="F3" s="431"/>
      <c r="G3" s="431"/>
      <c r="H3" s="431"/>
      <c r="I3" s="431"/>
      <c r="J3" s="431"/>
      <c r="K3" s="431"/>
      <c r="L3" s="431"/>
    </row>
    <row r="4" spans="1:35" s="426" customFormat="1" ht="12.75" customHeight="1">
      <c r="A4" s="451" t="s">
        <v>3054</v>
      </c>
      <c r="B4" s="452"/>
      <c r="C4" s="452"/>
      <c r="D4" s="452"/>
      <c r="E4" s="452"/>
      <c r="F4" s="452"/>
      <c r="G4" s="452"/>
      <c r="H4" s="452"/>
      <c r="I4" s="452"/>
      <c r="J4" s="452"/>
      <c r="K4" s="452"/>
      <c r="L4" s="452"/>
    </row>
    <row r="5" spans="1:35" s="426" customFormat="1" ht="12.75" customHeight="1">
      <c r="A5" s="451" t="s">
        <v>3053</v>
      </c>
      <c r="B5" s="452"/>
      <c r="C5" s="452"/>
      <c r="D5" s="452"/>
      <c r="E5" s="452"/>
      <c r="F5" s="452"/>
      <c r="G5" s="452"/>
      <c r="H5" s="452"/>
      <c r="I5" s="452"/>
      <c r="J5" s="452"/>
      <c r="K5" s="452"/>
      <c r="L5" s="452"/>
    </row>
    <row r="6" spans="1:35" s="426" customFormat="1" ht="12.75" customHeight="1">
      <c r="A6" s="451" t="s">
        <v>3050</v>
      </c>
      <c r="B6" s="452"/>
      <c r="C6" s="452"/>
      <c r="D6" s="452"/>
      <c r="E6" s="452"/>
      <c r="F6" s="452"/>
      <c r="G6" s="452"/>
      <c r="H6" s="452"/>
      <c r="I6" s="452"/>
      <c r="J6" s="452"/>
      <c r="K6" s="452"/>
      <c r="L6" s="452"/>
    </row>
    <row r="7" spans="1:35" s="426" customFormat="1" ht="12.75" customHeight="1">
      <c r="A7" s="451" t="s">
        <v>3051</v>
      </c>
      <c r="B7" s="452"/>
      <c r="C7" s="452"/>
      <c r="D7" s="452"/>
      <c r="E7" s="452"/>
      <c r="F7" s="452"/>
      <c r="G7" s="452"/>
      <c r="H7" s="452"/>
      <c r="I7" s="452"/>
      <c r="J7" s="452"/>
      <c r="K7" s="452"/>
      <c r="L7" s="452"/>
    </row>
    <row r="8" spans="1:35" s="426" customFormat="1" ht="12.75" customHeight="1">
      <c r="A8" s="451" t="s">
        <v>3052</v>
      </c>
      <c r="B8" s="452"/>
      <c r="C8" s="452"/>
      <c r="D8" s="452"/>
      <c r="E8" s="452"/>
      <c r="F8" s="452"/>
      <c r="G8" s="452"/>
      <c r="H8" s="452"/>
      <c r="I8" s="452"/>
      <c r="J8" s="452"/>
      <c r="K8" s="452"/>
      <c r="L8" s="452"/>
    </row>
    <row r="9" spans="1:35" s="426" customFormat="1" ht="12.75" customHeight="1">
      <c r="A9" s="425"/>
      <c r="B9" s="425"/>
      <c r="C9" s="425"/>
      <c r="D9" s="425"/>
      <c r="E9" s="425"/>
      <c r="F9" s="425"/>
      <c r="G9" s="425"/>
      <c r="H9" s="425"/>
      <c r="I9" s="425"/>
      <c r="J9" s="425"/>
      <c r="K9" s="425"/>
      <c r="L9" s="425"/>
    </row>
    <row r="10" spans="1:35" s="35" customFormat="1" ht="19.5" customHeight="1">
      <c r="A10" s="603" t="s">
        <v>3719</v>
      </c>
      <c r="B10" s="604"/>
      <c r="C10" s="604"/>
      <c r="D10" s="604"/>
      <c r="E10" s="604"/>
      <c r="F10" s="604"/>
      <c r="G10" s="604"/>
      <c r="H10" s="604"/>
      <c r="I10" s="605"/>
      <c r="J10" s="606"/>
      <c r="K10" s="432"/>
      <c r="L10" s="433"/>
    </row>
    <row r="11" spans="1:35" ht="45.75" customHeight="1">
      <c r="A11" s="676" t="s">
        <v>3675</v>
      </c>
      <c r="B11" s="663"/>
      <c r="C11" s="663"/>
      <c r="D11" s="663"/>
      <c r="E11" s="663"/>
      <c r="F11" s="663"/>
      <c r="G11" s="663"/>
      <c r="H11" s="663"/>
      <c r="I11" s="663"/>
      <c r="J11" s="664"/>
      <c r="K11" s="185" t="s">
        <v>1897</v>
      </c>
      <c r="L11" s="185" t="s">
        <v>1898</v>
      </c>
    </row>
    <row r="12" spans="1:35" ht="22.5" customHeight="1">
      <c r="A12" s="474" t="s">
        <v>2709</v>
      </c>
      <c r="B12" s="186" t="s">
        <v>883</v>
      </c>
      <c r="C12" s="186" t="s">
        <v>884</v>
      </c>
      <c r="D12" s="186" t="s">
        <v>885</v>
      </c>
      <c r="E12" s="186" t="s">
        <v>886</v>
      </c>
      <c r="F12" s="186" t="s">
        <v>887</v>
      </c>
      <c r="G12" s="186" t="s">
        <v>877</v>
      </c>
      <c r="H12" s="186" t="s">
        <v>63</v>
      </c>
      <c r="I12" s="186" t="s">
        <v>879</v>
      </c>
      <c r="J12" s="197" t="s">
        <v>1899</v>
      </c>
      <c r="K12" s="362" t="s">
        <v>1900</v>
      </c>
      <c r="L12" s="362" t="s">
        <v>1901</v>
      </c>
    </row>
    <row r="13" spans="1:35">
      <c r="A13" s="475" t="s">
        <v>383</v>
      </c>
      <c r="B13" s="787"/>
      <c r="C13" s="788">
        <f>SUMIF('R&amp;D'!$B$4:$B$519,$A13,'R&amp;D'!AJ$4:AJ$519)</f>
        <v>1502</v>
      </c>
      <c r="D13" s="788">
        <f>SUMIF('R&amp;D'!$B$4:$B$519,$A13,'R&amp;D'!AK$4:AK$519)</f>
        <v>1703</v>
      </c>
      <c r="E13" s="789">
        <f>SUMIF('R&amp;D'!$B$4:$B$519,$A13,'R&amp;D'!AL$4:AL$519)</f>
        <v>1868</v>
      </c>
      <c r="F13" s="788">
        <f>SUMIF('R&amp;D'!$B$4:$B$519,$A13,'R&amp;D'!AM$4:AM$519)</f>
        <v>1992</v>
      </c>
      <c r="G13" s="788">
        <f>SUMIF('R&amp;D'!$B$4:$B$519,$A13,'R&amp;D'!AN$4:AN$519)</f>
        <v>2092</v>
      </c>
      <c r="H13" s="788">
        <f>SUMIF('R&amp;D'!$B$4:$B$519,$A13,'R&amp;D'!AO$4:AO$519)</f>
        <v>2003</v>
      </c>
      <c r="I13" s="788">
        <f>SUMIF('R&amp;D'!$B$4:$B$519,$A13,'R&amp;D'!AP$4:AP$519)</f>
        <v>1894</v>
      </c>
      <c r="J13" s="788">
        <f>SUMIF('R&amp;D'!$B$4:$B$519,$A13,'R&amp;D'!AQ$4:AQ$519)</f>
        <v>1848</v>
      </c>
      <c r="K13" s="786">
        <f>SUMIF('R&amp;D'!$B$4:$B$519,$A13,'R&amp;D'!AR$4:AR$519)</f>
        <v>2026</v>
      </c>
      <c r="L13" s="786">
        <f>SUMIF('R&amp;D'!$B$4:$B$519,$A13,'R&amp;D'!AS$4:AS$519)</f>
        <v>1999</v>
      </c>
      <c r="M13" s="80"/>
      <c r="N13" s="80"/>
      <c r="O13" s="80"/>
    </row>
    <row r="14" spans="1:35">
      <c r="A14" s="476" t="s">
        <v>659</v>
      </c>
      <c r="B14" s="790"/>
      <c r="C14" s="784"/>
      <c r="D14" s="784"/>
      <c r="E14" s="791"/>
      <c r="F14" s="784"/>
      <c r="G14" s="784"/>
      <c r="H14" s="784">
        <f>SUMIF('R&amp;D'!$B$4:$B$519,$A14,'R&amp;D'!AO$4:AO$519)</f>
        <v>402.21499999999997</v>
      </c>
      <c r="I14" s="784">
        <f>SUMIF('R&amp;D'!$B$4:$B$519,$A14,'R&amp;D'!AP$4:AP$519)</f>
        <v>923.70899999999995</v>
      </c>
      <c r="J14" s="784">
        <f>SUMIF('R&amp;D'!$B$4:$B$519,$A14,'R&amp;D'!AQ$4:AQ$519)</f>
        <v>894.01599999999996</v>
      </c>
      <c r="K14" s="796">
        <f>SUMIF('R&amp;D'!$B$4:$B$519,$A14,'R&amp;D'!AR$4:AR$519)</f>
        <v>902.06200000000001</v>
      </c>
      <c r="L14" s="796">
        <f>SUMIF('R&amp;D'!$B$4:$B$519,$A14,'R&amp;D'!AS$4:AS$519)</f>
        <v>1918.298</v>
      </c>
      <c r="M14" s="80"/>
      <c r="O14" s="80"/>
    </row>
    <row r="15" spans="1:35">
      <c r="A15" s="476" t="s">
        <v>657</v>
      </c>
      <c r="B15" s="790"/>
      <c r="C15" s="784"/>
      <c r="D15" s="784"/>
      <c r="E15" s="791"/>
      <c r="F15" s="784"/>
      <c r="G15" s="784"/>
      <c r="H15" s="784">
        <f>SUMIF('R&amp;D'!$B$4:$B$519,$A15,'R&amp;D'!AO$4:AO$519)</f>
        <v>505.95299999999997</v>
      </c>
      <c r="I15" s="784">
        <f>SUMIF('R&amp;D'!$B$4:$B$519,$A15,'R&amp;D'!AP$4:AP$519)</f>
        <v>1019.495</v>
      </c>
      <c r="J15" s="784">
        <f>SUMIF('R&amp;D'!$B$4:$B$519,$A15,'R&amp;D'!AQ$4:AQ$519)</f>
        <v>1027.0840000000001</v>
      </c>
      <c r="K15" s="796">
        <f>SUMIF('R&amp;D'!$B$4:$B$519,$A15,'R&amp;D'!AR$4:AR$519)</f>
        <v>1036.328</v>
      </c>
      <c r="L15" s="796">
        <f>SUMIF('R&amp;D'!$B$4:$B$519,$A15,'R&amp;D'!AS$4:AS$519)</f>
        <v>1054.981</v>
      </c>
      <c r="M15" s="80"/>
      <c r="O15" s="80"/>
    </row>
    <row r="16" spans="1:35">
      <c r="A16" s="476" t="s">
        <v>84</v>
      </c>
      <c r="B16" s="790">
        <f>SUMIF('R&amp;D'!$B$4:$B$519,$A16,'R&amp;D'!AI$4:AI$519)</f>
        <v>720.41499999999996</v>
      </c>
      <c r="C16" s="784">
        <f>SUMIF('R&amp;D'!$B$4:$B$519,$A16,'R&amp;D'!AJ$4:AJ$519)</f>
        <v>724.93899999999996</v>
      </c>
      <c r="D16" s="784">
        <f>SUMIF('R&amp;D'!$B$4:$B$519,$A16,'R&amp;D'!AK$4:AK$519)</f>
        <v>733.81700000000001</v>
      </c>
      <c r="E16" s="791">
        <f>SUMIF('R&amp;D'!$B$4:$B$519,$A16,'R&amp;D'!AL$4:AL$519)</f>
        <v>778.17700000000002</v>
      </c>
      <c r="F16" s="784">
        <f>SUMIF('R&amp;D'!$B$4:$B$519,$A16,'R&amp;D'!AM$4:AM$519)</f>
        <v>745.26800000000003</v>
      </c>
      <c r="G16" s="784">
        <f>SUMIF('R&amp;D'!$B$4:$B$519,$A16,'R&amp;D'!AN$4:AN$519)</f>
        <v>750.28099999999995</v>
      </c>
      <c r="H16" s="784">
        <f>SUMIF('R&amp;D'!$B$4:$B$519,$A16,'R&amp;D'!AO$4:AO$519)</f>
        <v>787.26700000000005</v>
      </c>
      <c r="I16" s="784">
        <f>SUMIF('R&amp;D'!$B$4:$B$519,$A16,'R&amp;D'!AP$4:AP$519)</f>
        <v>793.54899999999998</v>
      </c>
      <c r="J16" s="784">
        <f>SUMIF('R&amp;D'!$B$4:$B$519,$A16,'R&amp;D'!AQ$4:AQ$519)</f>
        <v>834.56100000000004</v>
      </c>
      <c r="K16" s="796">
        <f>SUMIF('R&amp;D'!$B$4:$B$519,$A16,'R&amp;D'!AR$4:AR$519)</f>
        <v>837.87300000000005</v>
      </c>
      <c r="L16" s="796">
        <f>SUMIF('R&amp;D'!$B$4:$B$519,$A16,'R&amp;D'!AS$4:AS$519)</f>
        <v>960.67</v>
      </c>
      <c r="M16" s="80"/>
      <c r="O16" s="80"/>
    </row>
    <row r="17" spans="1:15">
      <c r="A17" s="476" t="s">
        <v>507</v>
      </c>
      <c r="B17" s="790">
        <f>SUMIF('R&amp;D'!$B$4:$B$519,$A17,'R&amp;D'!AI$4:AI$519)</f>
        <v>754.18399999999997</v>
      </c>
      <c r="C17" s="784">
        <f>SUMIF('R&amp;D'!$B$4:$B$519,$A17,'R&amp;D'!AJ$4:AJ$519)</f>
        <v>811.81100000000004</v>
      </c>
      <c r="D17" s="784">
        <f>SUMIF('R&amp;D'!$B$4:$B$519,$A17,'R&amp;D'!AK$4:AK$519)</f>
        <v>763.02599999999995</v>
      </c>
      <c r="E17" s="791">
        <f>SUMIF('R&amp;D'!$B$4:$B$519,$A17,'R&amp;D'!AL$4:AL$519)</f>
        <v>863.41700000000003</v>
      </c>
      <c r="F17" s="784">
        <f>SUMIF('R&amp;D'!$B$4:$B$519,$A17,'R&amp;D'!AM$4:AM$519)</f>
        <v>904.50800000000004</v>
      </c>
      <c r="G17" s="784">
        <f>SUMIF('R&amp;D'!$B$4:$B$519,$A17,'R&amp;D'!AN$4:AN$519)</f>
        <v>825.49</v>
      </c>
      <c r="H17" s="784">
        <f>SUMIF('R&amp;D'!$B$4:$B$519,$A17,'R&amp;D'!AO$4:AO$519)</f>
        <v>840.50300000000004</v>
      </c>
      <c r="I17" s="784">
        <f>SUMIF('R&amp;D'!$B$4:$B$519,$A17,'R&amp;D'!AP$4:AP$519)</f>
        <v>853.09100000000001</v>
      </c>
      <c r="J17" s="784">
        <f>SUMIF('R&amp;D'!$B$4:$B$519,$A17,'R&amp;D'!AQ$4:AQ$519)</f>
        <v>846.19399999999996</v>
      </c>
      <c r="K17" s="796">
        <f>SUMIF('R&amp;D'!$B$4:$B$519,$A17,'R&amp;D'!AR$4:AR$519)</f>
        <v>901.447</v>
      </c>
      <c r="L17" s="796">
        <f>SUMIF('R&amp;D'!$B$4:$B$519,$A17,'R&amp;D'!AS$4:AS$519)</f>
        <v>891.25599999999997</v>
      </c>
      <c r="M17" s="80"/>
      <c r="O17" s="80"/>
    </row>
    <row r="18" spans="1:15">
      <c r="A18" s="476" t="s">
        <v>675</v>
      </c>
      <c r="B18" s="790">
        <f>SUMIF('R&amp;D'!$B$4:$B$519,$A18,'R&amp;D'!AI$4:AI$519)</f>
        <v>703.47299999999996</v>
      </c>
      <c r="C18" s="784">
        <f>SUMIF('R&amp;D'!$B$4:$B$519,$A18,'R&amp;D'!AJ$4:AJ$519)</f>
        <v>797.87300000000005</v>
      </c>
      <c r="D18" s="784">
        <f>SUMIF('R&amp;D'!$B$4:$B$519,$A18,'R&amp;D'!AK$4:AK$519)</f>
        <v>873.23099999999999</v>
      </c>
      <c r="E18" s="791">
        <f>SUMIF('R&amp;D'!$B$4:$B$519,$A18,'R&amp;D'!AL$4:AL$519)</f>
        <v>883.28399999999999</v>
      </c>
      <c r="F18" s="784">
        <f>SUMIF('R&amp;D'!$B$4:$B$519,$A18,'R&amp;D'!AM$4:AM$519)</f>
        <v>852.89800000000002</v>
      </c>
      <c r="G18" s="784">
        <f>SUMIF('R&amp;D'!$B$4:$B$519,$A18,'R&amp;D'!AN$4:AN$519)</f>
        <v>815.30399999999997</v>
      </c>
      <c r="H18" s="784">
        <f>SUMIF('R&amp;D'!$B$4:$B$519,$A18,'R&amp;D'!AO$4:AO$519)</f>
        <v>743.66200000000003</v>
      </c>
      <c r="I18" s="784">
        <f>SUMIF('R&amp;D'!$B$4:$B$519,$A18,'R&amp;D'!AP$4:AP$519)</f>
        <v>758.03</v>
      </c>
      <c r="J18" s="784">
        <f>SUMIF('R&amp;D'!$B$4:$B$519,$A18,'R&amp;D'!AQ$4:AQ$519)</f>
        <v>764.10500000000002</v>
      </c>
      <c r="K18" s="796">
        <f>SUMIF('R&amp;D'!$B$4:$B$519,$A18,'R&amp;D'!AR$4:AR$519)</f>
        <v>791.34199999999998</v>
      </c>
      <c r="L18" s="796">
        <f>SUMIF('R&amp;D'!$B$4:$B$519,$A18,'R&amp;D'!AS$4:AS$519)</f>
        <v>805.24599999999998</v>
      </c>
      <c r="M18" s="80"/>
      <c r="O18" s="80"/>
    </row>
    <row r="19" spans="1:15">
      <c r="A19" s="476" t="s">
        <v>466</v>
      </c>
      <c r="B19" s="790"/>
      <c r="C19" s="784"/>
      <c r="D19" s="784"/>
      <c r="E19" s="791"/>
      <c r="F19" s="784"/>
      <c r="G19" s="784"/>
      <c r="H19" s="784">
        <f>SUMIF('R&amp;D'!$B$4:$B$519,$A19,'R&amp;D'!AO$4:AO$519)</f>
        <v>17.975999999999999</v>
      </c>
      <c r="I19" s="784">
        <f>SUMIF('R&amp;D'!$B$4:$B$519,$A19,'R&amp;D'!AP$4:AP$519)</f>
        <v>143.315</v>
      </c>
      <c r="J19" s="784">
        <f>SUMIF('R&amp;D'!$B$4:$B$519,$A19,'R&amp;D'!AQ$4:AQ$519)</f>
        <v>222.38300000000001</v>
      </c>
      <c r="K19" s="796">
        <f>SUMIF('R&amp;D'!$B$4:$B$519,$A19,'R&amp;D'!AR$4:AR$519)</f>
        <v>392.70299999999997</v>
      </c>
      <c r="L19" s="796">
        <f>SUMIF('R&amp;D'!$B$4:$B$519,$A19,'R&amp;D'!AS$4:AS$519)</f>
        <v>579.9</v>
      </c>
      <c r="M19" s="80"/>
      <c r="O19" s="80"/>
    </row>
    <row r="20" spans="1:15">
      <c r="A20" s="476" t="s">
        <v>384</v>
      </c>
      <c r="B20" s="790"/>
      <c r="C20" s="784">
        <f>SUMIF('R&amp;D'!$B$4:$B$519,$A20,'R&amp;D'!AJ$4:AJ$519)</f>
        <v>1070</v>
      </c>
      <c r="D20" s="784">
        <f>SUMIF('R&amp;D'!$B$4:$B$519,$A20,'R&amp;D'!AK$4:AK$519)</f>
        <v>1160</v>
      </c>
      <c r="E20" s="791">
        <f>SUMIF('R&amp;D'!$B$4:$B$519,$A20,'R&amp;D'!AL$4:AL$519)</f>
        <v>970</v>
      </c>
      <c r="F20" s="784">
        <f>SUMIF('R&amp;D'!$B$4:$B$519,$A20,'R&amp;D'!AM$4:AM$519)</f>
        <v>810</v>
      </c>
      <c r="G20" s="784">
        <f>SUMIF('R&amp;D'!$B$4:$B$519,$A20,'R&amp;D'!AN$4:AN$519)</f>
        <v>730</v>
      </c>
      <c r="H20" s="784">
        <f>SUMIF('R&amp;D'!$B$4:$B$519,$A20,'R&amp;D'!AO$4:AO$519)</f>
        <v>630</v>
      </c>
      <c r="I20" s="784">
        <f>SUMIF('R&amp;D'!$B$4:$B$519,$A20,'R&amp;D'!AP$4:AP$519)</f>
        <v>560</v>
      </c>
      <c r="J20" s="784">
        <f>SUMIF('R&amp;D'!$B$4:$B$519,$A20,'R&amp;D'!AQ$4:AQ$519)</f>
        <v>570</v>
      </c>
      <c r="K20" s="796">
        <f>SUMIF('R&amp;D'!$B$4:$B$519,$A20,'R&amp;D'!AR$4:AR$519)</f>
        <v>570</v>
      </c>
      <c r="L20" s="796">
        <f>SUMIF('R&amp;D'!$B$4:$B$519,$A20,'R&amp;D'!AS$4:AS$519)</f>
        <v>570</v>
      </c>
      <c r="M20" s="80"/>
      <c r="O20" s="80"/>
    </row>
    <row r="21" spans="1:15">
      <c r="A21" s="476" t="s">
        <v>691</v>
      </c>
      <c r="B21" s="790">
        <f>SUMIF('R&amp;D'!$B$4:$B$519,$A21,'R&amp;D'!AI$4:AI$519)</f>
        <v>421.71499999999997</v>
      </c>
      <c r="C21" s="784">
        <f>SUMIF('R&amp;D'!$B$4:$B$519,$A21,'R&amp;D'!AJ$4:AJ$519)</f>
        <v>450.91199999999998</v>
      </c>
      <c r="D21" s="784">
        <f>SUMIF('R&amp;D'!$B$4:$B$519,$A21,'R&amp;D'!AK$4:AK$519)</f>
        <v>434.07</v>
      </c>
      <c r="E21" s="791">
        <f>SUMIF('R&amp;D'!$B$4:$B$519,$A21,'R&amp;D'!AL$4:AL$519)</f>
        <v>425.66399999999999</v>
      </c>
      <c r="F21" s="784">
        <f>SUMIF('R&amp;D'!$B$4:$B$519,$A21,'R&amp;D'!AM$4:AM$519)</f>
        <v>439.76600000000002</v>
      </c>
      <c r="G21" s="784">
        <f>SUMIF('R&amp;D'!$B$4:$B$519,$A21,'R&amp;D'!AN$4:AN$519)</f>
        <v>503.483</v>
      </c>
      <c r="H21" s="784">
        <f>SUMIF('R&amp;D'!$B$4:$B$519,$A21,'R&amp;D'!AO$4:AO$519)</f>
        <v>447.46800000000002</v>
      </c>
      <c r="I21" s="784">
        <f>SUMIF('R&amp;D'!$B$4:$B$519,$A21,'R&amp;D'!AP$4:AP$519)</f>
        <v>471.86599999999999</v>
      </c>
      <c r="J21" s="784">
        <f>SUMIF('R&amp;D'!$B$4:$B$519,$A21,'R&amp;D'!AQ$4:AQ$519)</f>
        <v>468.75400000000002</v>
      </c>
      <c r="K21" s="796">
        <f>SUMIF('R&amp;D'!$B$4:$B$519,$A21,'R&amp;D'!AR$4:AR$519)</f>
        <v>377.71199999999999</v>
      </c>
      <c r="L21" s="796">
        <f>SUMIF('R&amp;D'!$B$4:$B$519,$A21,'R&amp;D'!AS$4:AS$519)</f>
        <v>411.536</v>
      </c>
      <c r="M21" s="80"/>
      <c r="O21" s="80"/>
    </row>
    <row r="22" spans="1:15">
      <c r="A22" s="476" t="s">
        <v>539</v>
      </c>
      <c r="B22" s="790">
        <f>SUMIF('R&amp;D'!$B$4:$B$519,$A22,'R&amp;D'!AI$4:AI$519)</f>
        <v>44.37</v>
      </c>
      <c r="C22" s="784">
        <f>SUMIF('R&amp;D'!$B$4:$B$519,$A22,'R&amp;D'!AJ$4:AJ$519)</f>
        <v>74.540999999999997</v>
      </c>
      <c r="D22" s="784">
        <f>SUMIF('R&amp;D'!$B$4:$B$519,$A22,'R&amp;D'!AK$4:AK$519)</f>
        <v>64.861999999999995</v>
      </c>
      <c r="E22" s="791">
        <f>SUMIF('R&amp;D'!$B$4:$B$519,$A22,'R&amp;D'!AL$4:AL$519)</f>
        <v>265.14999999999998</v>
      </c>
      <c r="F22" s="784">
        <f>SUMIF('R&amp;D'!$B$4:$B$519,$A22,'R&amp;D'!AM$4:AM$519)</f>
        <v>267.27100000000002</v>
      </c>
      <c r="G22" s="784">
        <f>SUMIF('R&amp;D'!$B$4:$B$519,$A22,'R&amp;D'!AN$4:AN$519)</f>
        <v>168.613</v>
      </c>
      <c r="H22" s="784">
        <f>SUMIF('R&amp;D'!$B$4:$B$519,$A22,'R&amp;D'!AO$4:AO$519)</f>
        <v>198.42</v>
      </c>
      <c r="I22" s="784">
        <f>SUMIF('R&amp;D'!$B$4:$B$519,$A22,'R&amp;D'!AP$4:AP$519)</f>
        <v>259.99799999999999</v>
      </c>
      <c r="J22" s="784">
        <f>SUMIF('R&amp;D'!$B$4:$B$519,$A22,'R&amp;D'!AQ$4:AQ$519)</f>
        <v>238.99700000000001</v>
      </c>
      <c r="K22" s="796">
        <f>SUMIF('R&amp;D'!$B$4:$B$519,$A22,'R&amp;D'!AR$4:AR$519)</f>
        <v>231.36799999999999</v>
      </c>
      <c r="L22" s="796">
        <f>SUMIF('R&amp;D'!$B$4:$B$519,$A22,'R&amp;D'!AS$4:AS$519)</f>
        <v>344.80700000000002</v>
      </c>
      <c r="M22" s="80"/>
      <c r="O22" s="80"/>
    </row>
    <row r="23" spans="1:15">
      <c r="A23" s="476" t="s">
        <v>83</v>
      </c>
      <c r="B23" s="790">
        <f>SUMIF('R&amp;D'!$B$4:$B$519,$A23,'R&amp;D'!AI$4:AI$519)</f>
        <v>179.69200000000001</v>
      </c>
      <c r="C23" s="784">
        <f>SUMIF('R&amp;D'!$B$4:$B$519,$A23,'R&amp;D'!AJ$4:AJ$519)</f>
        <v>165.07599999999999</v>
      </c>
      <c r="D23" s="784">
        <f>SUMIF('R&amp;D'!$B$4:$B$519,$A23,'R&amp;D'!AK$4:AK$519)</f>
        <v>229.10499999999999</v>
      </c>
      <c r="E23" s="791">
        <f>SUMIF('R&amp;D'!$B$4:$B$519,$A23,'R&amp;D'!AL$4:AL$519)</f>
        <v>211.136</v>
      </c>
      <c r="F23" s="784">
        <f>SUMIF('R&amp;D'!$B$4:$B$519,$A23,'R&amp;D'!AM$4:AM$519)</f>
        <v>253.85300000000001</v>
      </c>
      <c r="G23" s="784">
        <f>SUMIF('R&amp;D'!$B$4:$B$519,$A23,'R&amp;D'!AN$4:AN$519)</f>
        <v>192.61600000000001</v>
      </c>
      <c r="H23" s="784">
        <f>SUMIF('R&amp;D'!$B$4:$B$519,$A23,'R&amp;D'!AO$4:AO$519)</f>
        <v>212.17500000000001</v>
      </c>
      <c r="I23" s="784">
        <f>SUMIF('R&amp;D'!$B$4:$B$519,$A23,'R&amp;D'!AP$4:AP$519)</f>
        <v>219.15600000000001</v>
      </c>
      <c r="J23" s="784">
        <f>SUMIF('R&amp;D'!$B$4:$B$519,$A23,'R&amp;D'!AQ$4:AQ$519)</f>
        <v>242.53299999999999</v>
      </c>
      <c r="K23" s="796">
        <f>SUMIF('R&amp;D'!$B$4:$B$519,$A23,'R&amp;D'!AR$4:AR$519)</f>
        <v>257.81799999999998</v>
      </c>
      <c r="L23" s="796">
        <f>SUMIF('R&amp;D'!$B$4:$B$519,$A23,'R&amp;D'!AS$4:AS$519)</f>
        <v>260.5</v>
      </c>
      <c r="M23" s="80"/>
      <c r="O23" s="80"/>
    </row>
    <row r="24" spans="1:15">
      <c r="A24" s="476" t="s">
        <v>597</v>
      </c>
      <c r="B24" s="790">
        <f>SUMIF('R&amp;D'!$B$4:$B$519,$A24,'R&amp;D'!AI$4:AI$519)</f>
        <v>107.09</v>
      </c>
      <c r="C24" s="784"/>
      <c r="D24" s="784"/>
      <c r="E24" s="791">
        <f>SUMIF('R&amp;D'!$B$4:$B$519,$A24,'R&amp;D'!AL$4:AL$519)</f>
        <v>80.099999999999994</v>
      </c>
      <c r="F24" s="784">
        <f>SUMIF('R&amp;D'!$B$4:$B$519,$A24,'R&amp;D'!AM$4:AM$519)</f>
        <v>100.1</v>
      </c>
      <c r="G24" s="784">
        <f>SUMIF('R&amp;D'!$B$4:$B$519,$A24,'R&amp;D'!AN$4:AN$519)</f>
        <v>150</v>
      </c>
      <c r="H24" s="784">
        <f>SUMIF('R&amp;D'!$B$4:$B$519,$A24,'R&amp;D'!AO$4:AO$519)</f>
        <v>150</v>
      </c>
      <c r="I24" s="784">
        <f>SUMIF('R&amp;D'!$B$4:$B$519,$A24,'R&amp;D'!AP$4:AP$519)</f>
        <v>421.267</v>
      </c>
      <c r="J24" s="784">
        <f>SUMIF('R&amp;D'!$B$4:$B$519,$A24,'R&amp;D'!AQ$4:AQ$519)</f>
        <v>160.822</v>
      </c>
      <c r="K24" s="796">
        <f>SUMIF('R&amp;D'!$B$4:$B$519,$A24,'R&amp;D'!AR$4:AR$519)</f>
        <v>179.905</v>
      </c>
      <c r="L24" s="796">
        <f>SUMIF('R&amp;D'!$B$4:$B$519,$A24,'R&amp;D'!AS$4:AS$519)</f>
        <v>256.35000000000002</v>
      </c>
      <c r="M24" s="80"/>
    </row>
    <row r="25" spans="1:15">
      <c r="A25" s="476" t="s">
        <v>377</v>
      </c>
      <c r="B25" s="790">
        <f>SUMIF('R&amp;D'!$B$4:$B$519,$A25,'R&amp;D'!AI$4:AI$519)</f>
        <v>172.63800000000001</v>
      </c>
      <c r="C25" s="784">
        <f>SUMIF('R&amp;D'!$B$4:$B$519,$A25,'R&amp;D'!AJ$4:AJ$519)</f>
        <v>165.47399999999999</v>
      </c>
      <c r="D25" s="784">
        <f>SUMIF('R&amp;D'!$B$4:$B$519,$A25,'R&amp;D'!AK$4:AK$519)</f>
        <v>155.64500000000001</v>
      </c>
      <c r="E25" s="791">
        <f>SUMIF('R&amp;D'!$B$4:$B$519,$A25,'R&amp;D'!AL$4:AL$519)</f>
        <v>147.09100000000001</v>
      </c>
      <c r="F25" s="784">
        <f>SUMIF('R&amp;D'!$B$4:$B$519,$A25,'R&amp;D'!AM$4:AM$519)</f>
        <v>149.86000000000001</v>
      </c>
      <c r="G25" s="784">
        <f>SUMIF('R&amp;D'!$B$4:$B$519,$A25,'R&amp;D'!AN$4:AN$519)</f>
        <v>140.95400000000001</v>
      </c>
      <c r="H25" s="784">
        <f>SUMIF('R&amp;D'!$B$4:$B$519,$A25,'R&amp;D'!AO$4:AO$519)</f>
        <v>149.51400000000001</v>
      </c>
      <c r="I25" s="784">
        <f>SUMIF('R&amp;D'!$B$4:$B$519,$A25,'R&amp;D'!AP$4:AP$519)</f>
        <v>160.768</v>
      </c>
      <c r="J25" s="784">
        <f>SUMIF('R&amp;D'!$B$4:$B$519,$A25,'R&amp;D'!AQ$4:AQ$519)</f>
        <v>167.34100000000001</v>
      </c>
      <c r="K25" s="796">
        <f>SUMIF('R&amp;D'!$B$4:$B$519,$A25,'R&amp;D'!AR$4:AR$519)</f>
        <v>130.81200000000001</v>
      </c>
      <c r="L25" s="796">
        <f>SUMIF('R&amp;D'!$B$4:$B$519,$A25,'R&amp;D'!AS$4:AS$519)</f>
        <v>234.16800000000001</v>
      </c>
      <c r="M25" s="80"/>
      <c r="O25" s="80"/>
    </row>
    <row r="26" spans="1:15">
      <c r="A26" s="476" t="s">
        <v>665</v>
      </c>
      <c r="B26" s="790">
        <f>SUMIF('R&amp;D'!$B$4:$B$519,$A26,'R&amp;D'!AI$4:AI$519)</f>
        <v>174.214</v>
      </c>
      <c r="C26" s="784">
        <f>SUMIF('R&amp;D'!$B$4:$B$519,$A26,'R&amp;D'!AJ$4:AJ$519)</f>
        <v>178.24600000000001</v>
      </c>
      <c r="D26" s="784">
        <f>SUMIF('R&amp;D'!$B$4:$B$519,$A26,'R&amp;D'!AK$4:AK$519)</f>
        <v>184.423</v>
      </c>
      <c r="E26" s="791">
        <f>SUMIF('R&amp;D'!$B$4:$B$519,$A26,'R&amp;D'!AL$4:AL$519)</f>
        <v>188.8</v>
      </c>
      <c r="F26" s="784">
        <f>SUMIF('R&amp;D'!$B$4:$B$519,$A26,'R&amp;D'!AM$4:AM$519)</f>
        <v>191.3425</v>
      </c>
      <c r="G26" s="784">
        <f>SUMIF('R&amp;D'!$B$4:$B$519,$A26,'R&amp;D'!AN$4:AN$519)</f>
        <v>192.34</v>
      </c>
      <c r="H26" s="784">
        <f>SUMIF('R&amp;D'!$B$4:$B$519,$A26,'R&amp;D'!AO$4:AO$519)</f>
        <v>195.416</v>
      </c>
      <c r="I26" s="784">
        <f>SUMIF('R&amp;D'!$B$4:$B$519,$A26,'R&amp;D'!AP$4:AP$519)</f>
        <v>198.3475</v>
      </c>
      <c r="J26" s="784">
        <f>SUMIF('R&amp;D'!$B$4:$B$519,$A26,'R&amp;D'!AQ$4:AQ$519)</f>
        <v>201.72200000000001</v>
      </c>
      <c r="K26" s="796">
        <f>SUMIF('R&amp;D'!$B$4:$B$519,$A26,'R&amp;D'!AR$4:AR$519)</f>
        <v>205.453</v>
      </c>
      <c r="L26" s="796">
        <f>SUMIF('R&amp;D'!$B$4:$B$519,$A26,'R&amp;D'!AS$4:AS$519)</f>
        <v>209.66900000000001</v>
      </c>
      <c r="M26" s="80"/>
      <c r="N26" s="132"/>
      <c r="O26" s="80"/>
    </row>
    <row r="27" spans="1:15">
      <c r="A27" s="476" t="s">
        <v>85</v>
      </c>
      <c r="B27" s="790">
        <f>SUMIF('R&amp;D'!$B$4:$B$519,$A27,'R&amp;D'!AI$4:AI$519)</f>
        <v>116.20099999999999</v>
      </c>
      <c r="C27" s="784">
        <f>SUMIF('R&amp;D'!$B$4:$B$519,$A27,'R&amp;D'!AJ$4:AJ$519)</f>
        <v>111.396</v>
      </c>
      <c r="D27" s="784">
        <f>SUMIF('R&amp;D'!$B$4:$B$519,$A27,'R&amp;D'!AK$4:AK$519)</f>
        <v>113.158</v>
      </c>
      <c r="E27" s="791">
        <f>SUMIF('R&amp;D'!$B$4:$B$519,$A27,'R&amp;D'!AL$4:AL$519)</f>
        <v>131.15899999999999</v>
      </c>
      <c r="F27" s="784">
        <f>SUMIF('R&amp;D'!$B$4:$B$519,$A27,'R&amp;D'!AM$4:AM$519)</f>
        <v>126.80500000000001</v>
      </c>
      <c r="G27" s="784">
        <f>SUMIF('R&amp;D'!$B$4:$B$519,$A27,'R&amp;D'!AN$4:AN$519)</f>
        <v>121.258</v>
      </c>
      <c r="H27" s="784">
        <f>SUMIF('R&amp;D'!$B$4:$B$519,$A27,'R&amp;D'!AO$4:AO$519)</f>
        <v>142.619</v>
      </c>
      <c r="I27" s="784">
        <f>SUMIF('R&amp;D'!$B$4:$B$519,$A27,'R&amp;D'!AP$4:AP$519)</f>
        <v>151.108</v>
      </c>
      <c r="J27" s="784">
        <f>SUMIF('R&amp;D'!$B$4:$B$519,$A27,'R&amp;D'!AQ$4:AQ$519)</f>
        <v>184.381</v>
      </c>
      <c r="K27" s="796">
        <f>SUMIF('R&amp;D'!$B$4:$B$519,$A27,'R&amp;D'!AR$4:AR$519)</f>
        <v>191.346</v>
      </c>
      <c r="L27" s="796">
        <f>SUMIF('R&amp;D'!$B$4:$B$519,$A27,'R&amp;D'!AS$4:AS$519)</f>
        <v>203.49</v>
      </c>
      <c r="M27" s="80"/>
      <c r="O27" s="80"/>
    </row>
    <row r="28" spans="1:15">
      <c r="A28" s="476" t="s">
        <v>2736</v>
      </c>
      <c r="B28" s="793">
        <f>SUMIF('R&amp;D'!$B$4:$B$519,$A28,'R&amp;D'!AI$4:AI$519)</f>
        <v>101.58799999999999</v>
      </c>
      <c r="C28" s="794">
        <f>SUMIF('R&amp;D'!$B$4:$B$519,$A28,'R&amp;D'!AJ$4:AJ$519)</f>
        <v>103.075</v>
      </c>
      <c r="D28" s="794">
        <f>SUMIF('R&amp;D'!$B$4:$B$519,$A28,'R&amp;D'!AK$4:AK$519)</f>
        <v>101.78</v>
      </c>
      <c r="E28" s="795">
        <f>SUMIF('R&amp;D'!$B$4:$B$519,$A28,'R&amp;D'!AL$4:AL$519)</f>
        <v>104.46</v>
      </c>
      <c r="F28" s="794">
        <f>SUMIF('R&amp;D'!$B$4:$B$519,$A28,'R&amp;D'!AM$4:AM$519)</f>
        <v>94.781000000000006</v>
      </c>
      <c r="G28" s="794">
        <f>SUMIF('R&amp;D'!$B$4:$B$519,$A28,'R&amp;D'!AN$4:AN$519)</f>
        <v>93.863</v>
      </c>
      <c r="H28" s="794">
        <f>SUMIF('R&amp;D'!$B$4:$B$519,$A28,'R&amp;D'!AO$4:AO$519)</f>
        <v>108.422</v>
      </c>
      <c r="I28" s="794">
        <f>SUMIF('R&amp;D'!$B$4:$B$519,$A28,'R&amp;D'!AP$4:AP$519)</f>
        <v>105.61799999999999</v>
      </c>
      <c r="J28" s="794">
        <f>SUMIF('R&amp;D'!$B$4:$B$519,$A28,'R&amp;D'!AQ$4:AQ$519)</f>
        <v>113.643</v>
      </c>
      <c r="K28" s="797">
        <f>SUMIF('R&amp;D'!$B$4:$B$519,$A28,'R&amp;D'!AR$4:AR$519)</f>
        <v>123.44</v>
      </c>
      <c r="L28" s="797">
        <f>SUMIF('R&amp;D'!$B$4:$B$519,$A28,'R&amp;D'!AS$4:AS$519)</f>
        <v>181.78299999999999</v>
      </c>
      <c r="M28" s="80"/>
    </row>
    <row r="29" spans="1:15" ht="19.5" customHeight="1">
      <c r="A29" s="592" t="s">
        <v>761</v>
      </c>
      <c r="B29" s="782">
        <f>SUM(B13:B28)</f>
        <v>3495.5800000000004</v>
      </c>
      <c r="C29" s="782">
        <f t="shared" ref="C29:L29" si="0">SUM(C13:C28)</f>
        <v>6155.3429999999998</v>
      </c>
      <c r="D29" s="782">
        <f t="shared" si="0"/>
        <v>6516.1169999999993</v>
      </c>
      <c r="E29" s="782">
        <f>SUM(E13:E28)</f>
        <v>6916.4380000000001</v>
      </c>
      <c r="F29" s="782">
        <f t="shared" si="0"/>
        <v>6928.4524999999994</v>
      </c>
      <c r="G29" s="782">
        <f t="shared" si="0"/>
        <v>6776.2020000000002</v>
      </c>
      <c r="H29" s="782">
        <f t="shared" si="0"/>
        <v>7534.61</v>
      </c>
      <c r="I29" s="782">
        <f t="shared" si="0"/>
        <v>8933.3174999999992</v>
      </c>
      <c r="J29" s="782">
        <f t="shared" si="0"/>
        <v>8784.5359999999982</v>
      </c>
      <c r="K29" s="782">
        <f t="shared" si="0"/>
        <v>9155.6089999999986</v>
      </c>
      <c r="L29" s="782">
        <f t="shared" si="0"/>
        <v>10881.654</v>
      </c>
    </row>
    <row r="30" spans="1:15" ht="57">
      <c r="A30" s="639" t="s">
        <v>3049</v>
      </c>
      <c r="B30" s="346"/>
      <c r="C30" s="346"/>
      <c r="D30" s="346"/>
      <c r="E30" s="346"/>
      <c r="F30" s="346"/>
      <c r="G30" s="346"/>
      <c r="H30" s="346"/>
      <c r="I30" s="346"/>
      <c r="J30" s="346"/>
      <c r="K30" s="346"/>
      <c r="L30" s="346"/>
    </row>
    <row r="31" spans="1:15" ht="15.75" customHeight="1">
      <c r="B31" s="133"/>
      <c r="C31" s="133"/>
      <c r="D31" s="133"/>
      <c r="E31" s="133"/>
      <c r="F31" s="133"/>
      <c r="G31" s="133"/>
      <c r="H31" s="133"/>
      <c r="I31" s="133"/>
      <c r="J31" s="133"/>
      <c r="K31" s="133"/>
      <c r="L31" s="346"/>
    </row>
    <row r="32" spans="1:15" ht="43.5" customHeight="1">
      <c r="A32" s="846" t="s">
        <v>3684</v>
      </c>
      <c r="B32" s="663"/>
      <c r="C32" s="663"/>
      <c r="D32" s="663"/>
      <c r="E32" s="663"/>
      <c r="F32" s="663"/>
      <c r="G32" s="663"/>
      <c r="H32" s="663"/>
      <c r="I32" s="663"/>
      <c r="J32" s="664"/>
      <c r="K32" s="185" t="s">
        <v>1897</v>
      </c>
      <c r="L32" s="185" t="s">
        <v>1898</v>
      </c>
    </row>
    <row r="33" spans="1:13" s="177" customFormat="1" ht="23.25" customHeight="1">
      <c r="A33" s="474" t="s">
        <v>2709</v>
      </c>
      <c r="B33" s="186" t="s">
        <v>883</v>
      </c>
      <c r="C33" s="186" t="s">
        <v>884</v>
      </c>
      <c r="D33" s="186" t="s">
        <v>885</v>
      </c>
      <c r="E33" s="186" t="s">
        <v>886</v>
      </c>
      <c r="F33" s="186" t="s">
        <v>887</v>
      </c>
      <c r="G33" s="186" t="s">
        <v>877</v>
      </c>
      <c r="H33" s="186" t="s">
        <v>63</v>
      </c>
      <c r="I33" s="186" t="s">
        <v>879</v>
      </c>
      <c r="J33" s="781" t="s">
        <v>1899</v>
      </c>
      <c r="K33" s="778" t="s">
        <v>1900</v>
      </c>
      <c r="L33" s="778" t="s">
        <v>1901</v>
      </c>
    </row>
    <row r="34" spans="1:13">
      <c r="A34" s="475" t="s">
        <v>383</v>
      </c>
      <c r="B34" s="787"/>
      <c r="C34" s="788">
        <f>C13/Sector!AI$79</f>
        <v>1678.02847754655</v>
      </c>
      <c r="D34" s="788">
        <f>D13/Sector!AJ$79</f>
        <v>1904.671052631579</v>
      </c>
      <c r="E34" s="789">
        <f>E13/Sector!AK$79</f>
        <v>2059.8486486486486</v>
      </c>
      <c r="F34" s="788">
        <f>F13/Sector!AL$79</f>
        <v>2208.5217391304345</v>
      </c>
      <c r="G34" s="788">
        <f>G13/Sector!AM$79</f>
        <v>2332.0655737704919</v>
      </c>
      <c r="H34" s="788">
        <f>H13/Sector!AN$79</f>
        <v>2152.8556375131716</v>
      </c>
      <c r="I34" s="788">
        <f>I13/Sector!AO$79</f>
        <v>1997.8076525336089</v>
      </c>
      <c r="J34" s="788">
        <f>J13/Sector!AP$79</f>
        <v>1884.96</v>
      </c>
      <c r="K34" s="786">
        <f>K13/Sector!AQ$79</f>
        <v>2026</v>
      </c>
      <c r="L34" s="786">
        <f>L13/Sector!AR$79</f>
        <v>1994.0149625935162</v>
      </c>
    </row>
    <row r="35" spans="1:13">
      <c r="A35" s="476" t="s">
        <v>659</v>
      </c>
      <c r="B35" s="790"/>
      <c r="C35" s="784"/>
      <c r="D35" s="784"/>
      <c r="E35" s="791"/>
      <c r="F35" s="784"/>
      <c r="G35" s="784"/>
      <c r="H35" s="784">
        <f>H14/Sector!AN$79</f>
        <v>432.30695468914644</v>
      </c>
      <c r="I35" s="784">
        <f>I14/Sector!AO$79</f>
        <v>974.33627714581166</v>
      </c>
      <c r="J35" s="784">
        <f>J14/Sector!AP$79</f>
        <v>911.89631999999995</v>
      </c>
      <c r="K35" s="796">
        <f>K14/Sector!AQ$79</f>
        <v>902.06200000000001</v>
      </c>
      <c r="L35" s="796">
        <f>L14/Sector!AR$79</f>
        <v>1913.5142144638405</v>
      </c>
    </row>
    <row r="36" spans="1:13">
      <c r="A36" s="476" t="s">
        <v>657</v>
      </c>
      <c r="B36" s="790"/>
      <c r="C36" s="784"/>
      <c r="D36" s="784"/>
      <c r="E36" s="791"/>
      <c r="F36" s="784"/>
      <c r="G36" s="784"/>
      <c r="H36" s="784">
        <f>H15/Sector!AN$79</f>
        <v>543.8061749209694</v>
      </c>
      <c r="I36" s="784">
        <f>I15/Sector!AO$79</f>
        <v>1075.3721820062046</v>
      </c>
      <c r="J36" s="784">
        <f>J15/Sector!AP$79</f>
        <v>1047.6256800000001</v>
      </c>
      <c r="K36" s="796">
        <f>K15/Sector!AQ$79</f>
        <v>1036.328</v>
      </c>
      <c r="L36" s="796">
        <f>L15/Sector!AR$79</f>
        <v>1052.3501246882793</v>
      </c>
    </row>
    <row r="37" spans="1:13">
      <c r="A37" s="476" t="s">
        <v>84</v>
      </c>
      <c r="B37" s="790">
        <f>B16/Sector!AH$79</f>
        <v>820.1152901785714</v>
      </c>
      <c r="C37" s="784">
        <f>C16/Sector!AI$79</f>
        <v>809.89899233296831</v>
      </c>
      <c r="D37" s="784">
        <f>D16/Sector!AJ$79</f>
        <v>820.71638157894733</v>
      </c>
      <c r="E37" s="791">
        <f>E16/Sector!AK$79</f>
        <v>858.09788108108114</v>
      </c>
      <c r="F37" s="784">
        <f>F16/Sector!AL$79</f>
        <v>826.27539130434786</v>
      </c>
      <c r="G37" s="784">
        <f>G16/Sector!AM$79</f>
        <v>836.37881967213104</v>
      </c>
      <c r="H37" s="784">
        <f>H16/Sector!AN$79</f>
        <v>846.16684931506848</v>
      </c>
      <c r="I37" s="784">
        <f>I16/Sector!AO$79</f>
        <v>837.04237849017568</v>
      </c>
      <c r="J37" s="784">
        <f>J16/Sector!AP$79</f>
        <v>851.25222000000008</v>
      </c>
      <c r="K37" s="796">
        <f>K16/Sector!AQ$79</f>
        <v>837.87300000000005</v>
      </c>
      <c r="L37" s="796">
        <f>L16/Sector!AR$79</f>
        <v>958.27431421446386</v>
      </c>
    </row>
    <row r="38" spans="1:13">
      <c r="A38" s="476" t="s">
        <v>507</v>
      </c>
      <c r="B38" s="790">
        <f>B17/Sector!AH$79</f>
        <v>858.5576785714286</v>
      </c>
      <c r="C38" s="784">
        <f>C17/Sector!AI$79</f>
        <v>906.95204819277114</v>
      </c>
      <c r="D38" s="784">
        <f>D17/Sector!AJ$79</f>
        <v>853.38434210526304</v>
      </c>
      <c r="E38" s="791">
        <f>E17/Sector!AK$79</f>
        <v>952.09225945945946</v>
      </c>
      <c r="F38" s="784">
        <f>F17/Sector!AL$79</f>
        <v>1002.8240869565218</v>
      </c>
      <c r="G38" s="784">
        <f>G17/Sector!AM$79</f>
        <v>920.21836065573768</v>
      </c>
      <c r="H38" s="784">
        <f>H17/Sector!AN$79</f>
        <v>903.38573234984199</v>
      </c>
      <c r="I38" s="784">
        <f>I17/Sector!AO$79</f>
        <v>899.84779731127196</v>
      </c>
      <c r="J38" s="784">
        <f>J17/Sector!AP$79</f>
        <v>863.11788000000001</v>
      </c>
      <c r="K38" s="796">
        <f>K17/Sector!AQ$79</f>
        <v>901.447</v>
      </c>
      <c r="L38" s="796">
        <f>L17/Sector!AR$79</f>
        <v>889.03341645885291</v>
      </c>
      <c r="M38" s="834"/>
    </row>
    <row r="39" spans="1:13">
      <c r="A39" s="476" t="s">
        <v>675</v>
      </c>
      <c r="B39" s="790">
        <f>B18/Sector!AH$79</f>
        <v>800.8286383928571</v>
      </c>
      <c r="C39" s="784">
        <f>C18/Sector!AI$79</f>
        <v>891.38056955093111</v>
      </c>
      <c r="D39" s="784">
        <f>D18/Sector!AJ$79</f>
        <v>976.63993421052623</v>
      </c>
      <c r="E39" s="791">
        <f>E18/Sector!AK$79</f>
        <v>973.99965405405408</v>
      </c>
      <c r="F39" s="784">
        <f>F18/Sector!AL$79</f>
        <v>945.60430434782609</v>
      </c>
      <c r="G39" s="784">
        <f>G18/Sector!AM$79</f>
        <v>908.86347540983604</v>
      </c>
      <c r="H39" s="784">
        <f>H18/Sector!AN$79</f>
        <v>799.29951527924129</v>
      </c>
      <c r="I39" s="784">
        <f>I18/Sector!AO$79</f>
        <v>799.57662874870721</v>
      </c>
      <c r="J39" s="784">
        <f>J18/Sector!AP$79</f>
        <v>779.38710000000003</v>
      </c>
      <c r="K39" s="796">
        <f>K18/Sector!AQ$79</f>
        <v>791.34199999999998</v>
      </c>
      <c r="L39" s="796">
        <f>L18/Sector!AR$79</f>
        <v>803.23790523690775</v>
      </c>
    </row>
    <row r="40" spans="1:13">
      <c r="A40" s="476" t="s">
        <v>466</v>
      </c>
      <c r="B40" s="790"/>
      <c r="C40" s="784"/>
      <c r="D40" s="784"/>
      <c r="E40" s="791"/>
      <c r="F40" s="784"/>
      <c r="G40" s="784"/>
      <c r="H40" s="784">
        <f>H19/Sector!AN$79</f>
        <v>19.320885142255005</v>
      </c>
      <c r="I40" s="784">
        <f>I19/Sector!AO$79</f>
        <v>151.16990692864528</v>
      </c>
      <c r="J40" s="784">
        <f>J19/Sector!AP$79</f>
        <v>226.83066000000002</v>
      </c>
      <c r="K40" s="796">
        <f>K19/Sector!AQ$79</f>
        <v>392.70299999999997</v>
      </c>
      <c r="L40" s="796">
        <f>L19/Sector!AR$79</f>
        <v>578.4538653366584</v>
      </c>
    </row>
    <row r="41" spans="1:13">
      <c r="A41" s="476" t="s">
        <v>384</v>
      </c>
      <c r="B41" s="790"/>
      <c r="C41" s="784">
        <f>C20/Sector!AI$79</f>
        <v>1195.3997809419498</v>
      </c>
      <c r="D41" s="784">
        <f>D20/Sector!AJ$79</f>
        <v>1297.3684210526314</v>
      </c>
      <c r="E41" s="791">
        <f>E20/Sector!AK$79</f>
        <v>1069.6216216216217</v>
      </c>
      <c r="F41" s="784">
        <f>F20/Sector!AL$79</f>
        <v>898.04347826086951</v>
      </c>
      <c r="G41" s="784">
        <f>G20/Sector!AM$79</f>
        <v>813.77049180327867</v>
      </c>
      <c r="H41" s="784">
        <f>H20/Sector!AN$79</f>
        <v>677.13382507903054</v>
      </c>
      <c r="I41" s="784">
        <f>I20/Sector!AO$79</f>
        <v>590.69286452947256</v>
      </c>
      <c r="J41" s="784">
        <f>J20/Sector!AP$79</f>
        <v>581.4</v>
      </c>
      <c r="K41" s="796">
        <f>K20/Sector!AQ$79</f>
        <v>570</v>
      </c>
      <c r="L41" s="796">
        <f>L20/Sector!AR$79</f>
        <v>568.57855361596012</v>
      </c>
    </row>
    <row r="42" spans="1:13">
      <c r="A42" s="476" t="s">
        <v>691</v>
      </c>
      <c r="B42" s="790">
        <f>B21/Sector!AH$79</f>
        <v>480.07734374999995</v>
      </c>
      <c r="C42" s="784">
        <f>C21/Sector!AI$79</f>
        <v>503.75710843373497</v>
      </c>
      <c r="D42" s="784">
        <f>D21/Sector!AJ$79</f>
        <v>485.47302631578947</v>
      </c>
      <c r="E42" s="791">
        <f>E21/Sector!AK$79</f>
        <v>469.38084324324325</v>
      </c>
      <c r="F42" s="784">
        <f>F21/Sector!AL$79</f>
        <v>487.56665217391304</v>
      </c>
      <c r="G42" s="784">
        <f>G21/Sector!AM$79</f>
        <v>561.25973770491805</v>
      </c>
      <c r="H42" s="784">
        <f>H21/Sector!AN$79</f>
        <v>480.9455848261328</v>
      </c>
      <c r="I42" s="784">
        <f>I21/Sector!AO$79</f>
        <v>497.72835573940017</v>
      </c>
      <c r="J42" s="784">
        <f>J21/Sector!AP$79</f>
        <v>478.12908000000004</v>
      </c>
      <c r="K42" s="796">
        <f>K21/Sector!AQ$79</f>
        <v>377.71199999999999</v>
      </c>
      <c r="L42" s="796">
        <f>L21/Sector!AR$79</f>
        <v>410.50972568578555</v>
      </c>
    </row>
    <row r="43" spans="1:13">
      <c r="A43" s="476" t="s">
        <v>539</v>
      </c>
      <c r="B43" s="790">
        <f>B22/Sector!AH$79</f>
        <v>50.510491071428568</v>
      </c>
      <c r="C43" s="784">
        <f>C22/Sector!AI$79</f>
        <v>83.276911281489603</v>
      </c>
      <c r="D43" s="784">
        <f>D22/Sector!AJ$79</f>
        <v>72.543026315789461</v>
      </c>
      <c r="E43" s="791">
        <f>E22/Sector!AK$79</f>
        <v>292.3816216216216</v>
      </c>
      <c r="F43" s="784">
        <f>F22/Sector!AL$79</f>
        <v>296.32219565217395</v>
      </c>
      <c r="G43" s="784">
        <f>G22/Sector!AM$79</f>
        <v>187.96203278688523</v>
      </c>
      <c r="H43" s="784">
        <f>H22/Sector!AN$79</f>
        <v>213.2649104320337</v>
      </c>
      <c r="I43" s="784">
        <f>I22/Sector!AO$79</f>
        <v>274.24814891416747</v>
      </c>
      <c r="J43" s="784">
        <f>J22/Sector!AP$79</f>
        <v>243.77694000000002</v>
      </c>
      <c r="K43" s="796">
        <f>K22/Sector!AQ$79</f>
        <v>231.36799999999999</v>
      </c>
      <c r="L43" s="796">
        <f>L22/Sector!AR$79</f>
        <v>343.94713216957609</v>
      </c>
    </row>
    <row r="44" spans="1:13">
      <c r="A44" s="476" t="s">
        <v>83</v>
      </c>
      <c r="B44" s="790">
        <f>B23/Sector!AH$79</f>
        <v>204.5600892857143</v>
      </c>
      <c r="C44" s="784">
        <f>C23/Sector!AI$79</f>
        <v>184.42225629791895</v>
      </c>
      <c r="D44" s="784">
        <f>D23/Sector!AJ$79</f>
        <v>256.23585526315787</v>
      </c>
      <c r="E44" s="791">
        <f>E23/Sector!AK$79</f>
        <v>232.82023783783782</v>
      </c>
      <c r="F44" s="784">
        <f>F23/Sector!AL$79</f>
        <v>281.44571739130436</v>
      </c>
      <c r="G44" s="784">
        <f>G23/Sector!AM$79</f>
        <v>214.71947540983606</v>
      </c>
      <c r="H44" s="784">
        <f>H23/Sector!AN$79</f>
        <v>228.04899894625922</v>
      </c>
      <c r="I44" s="784">
        <f>I23/Sector!AO$79</f>
        <v>231.1676525336091</v>
      </c>
      <c r="J44" s="784">
        <f>J23/Sector!AP$79</f>
        <v>247.38365999999999</v>
      </c>
      <c r="K44" s="796">
        <f>K23/Sector!AQ$79</f>
        <v>257.81799999999998</v>
      </c>
      <c r="L44" s="796">
        <f>L23/Sector!AR$79</f>
        <v>259.85037406483792</v>
      </c>
    </row>
    <row r="45" spans="1:13">
      <c r="A45" s="476" t="s">
        <v>597</v>
      </c>
      <c r="B45" s="790">
        <f>B24/Sector!AH$79</f>
        <v>121.91049107142858</v>
      </c>
      <c r="C45" s="784">
        <f>C24/Sector!AI$79</f>
        <v>0</v>
      </c>
      <c r="D45" s="784">
        <f>D24/Sector!AJ$79</f>
        <v>0</v>
      </c>
      <c r="E45" s="791">
        <f>E24/Sector!AK$79</f>
        <v>88.326486486486473</v>
      </c>
      <c r="F45" s="784">
        <f>F24/Sector!AL$79</f>
        <v>110.98043478260868</v>
      </c>
      <c r="G45" s="784">
        <f>G24/Sector!AM$79</f>
        <v>167.21311475409834</v>
      </c>
      <c r="H45" s="784">
        <f>H24/Sector!AN$79</f>
        <v>161.22233930453109</v>
      </c>
      <c r="I45" s="784">
        <f>I24/Sector!AO$79</f>
        <v>444.35609100310234</v>
      </c>
      <c r="J45" s="784">
        <f>J24/Sector!AP$79</f>
        <v>164.03844000000001</v>
      </c>
      <c r="K45" s="796">
        <f>K24/Sector!AQ$79</f>
        <v>179.905</v>
      </c>
      <c r="L45" s="796">
        <f>L24/Sector!AR$79</f>
        <v>255.71072319202</v>
      </c>
    </row>
    <row r="46" spans="1:13">
      <c r="A46" s="476" t="s">
        <v>377</v>
      </c>
      <c r="B46" s="790">
        <f>B25/Sector!AH$79</f>
        <v>196.52986607142859</v>
      </c>
      <c r="C46" s="784">
        <f>C25/Sector!AI$79</f>
        <v>184.86690032858706</v>
      </c>
      <c r="D46" s="784">
        <f>D25/Sector!AJ$79</f>
        <v>174.0766447368421</v>
      </c>
      <c r="E46" s="791">
        <f>E25/Sector!AK$79</f>
        <v>162.19764324324325</v>
      </c>
      <c r="F46" s="784">
        <f>F25/Sector!AL$79</f>
        <v>166.14913043478262</v>
      </c>
      <c r="G46" s="784">
        <f>G25/Sector!AM$79</f>
        <v>157.12904918032788</v>
      </c>
      <c r="H46" s="784">
        <f>H25/Sector!AN$79</f>
        <v>160.69997892518441</v>
      </c>
      <c r="I46" s="784">
        <f>I25/Sector!AO$79</f>
        <v>169.57948293691828</v>
      </c>
      <c r="J46" s="784">
        <f>J25/Sector!AP$79</f>
        <v>170.68782000000002</v>
      </c>
      <c r="K46" s="796">
        <f>K25/Sector!AQ$79</f>
        <v>130.81200000000001</v>
      </c>
      <c r="L46" s="796">
        <f>L25/Sector!AR$79</f>
        <v>233.58403990024939</v>
      </c>
    </row>
    <row r="47" spans="1:13">
      <c r="A47" s="476" t="s">
        <v>665</v>
      </c>
      <c r="B47" s="790">
        <f>B26/Sector!AH$79</f>
        <v>198.32397321428573</v>
      </c>
      <c r="C47" s="784">
        <f>C26/Sector!AI$79</f>
        <v>199.13572836801754</v>
      </c>
      <c r="D47" s="784">
        <f>D26/Sector!AJ$79</f>
        <v>206.26256578947368</v>
      </c>
      <c r="E47" s="791">
        <f>E26/Sector!AK$79</f>
        <v>208.19027027027028</v>
      </c>
      <c r="F47" s="784">
        <f>F26/Sector!AL$79</f>
        <v>212.14059782608695</v>
      </c>
      <c r="G47" s="784">
        <f>G26/Sector!AM$79</f>
        <v>214.41180327868852</v>
      </c>
      <c r="H47" s="784">
        <f>H26/Sector!AN$79</f>
        <v>210.03616438356164</v>
      </c>
      <c r="I47" s="784">
        <f>I26/Sector!AO$79</f>
        <v>209.2186659772492</v>
      </c>
      <c r="J47" s="784">
        <f>J26/Sector!AP$79</f>
        <v>205.75644000000003</v>
      </c>
      <c r="K47" s="796">
        <f>K26/Sector!AQ$79</f>
        <v>205.453</v>
      </c>
      <c r="L47" s="796">
        <f>L26/Sector!AR$79</f>
        <v>209.14613466334166</v>
      </c>
    </row>
    <row r="48" spans="1:13">
      <c r="A48" s="476" t="s">
        <v>85</v>
      </c>
      <c r="B48" s="790">
        <f>B27/Sector!AH$79</f>
        <v>132.28238839285714</v>
      </c>
      <c r="C48" s="784">
        <f>C27/Sector!AI$79</f>
        <v>124.45117196056957</v>
      </c>
      <c r="D48" s="784">
        <f>D27/Sector!AJ$79</f>
        <v>126.55828947368421</v>
      </c>
      <c r="E48" s="791">
        <f>E27/Sector!AK$79</f>
        <v>144.62938378378377</v>
      </c>
      <c r="F48" s="784">
        <f>F27/Sector!AL$79</f>
        <v>140.58815217391304</v>
      </c>
      <c r="G48" s="784">
        <f>G27/Sector!AM$79</f>
        <v>135.17285245901638</v>
      </c>
      <c r="H48" s="784">
        <f>H27/Sector!AN$79</f>
        <v>153.28912539515278</v>
      </c>
      <c r="I48" s="784">
        <f>I27/Sector!AO$79</f>
        <v>159.3900310237849</v>
      </c>
      <c r="J48" s="784">
        <f>J27/Sector!AP$79</f>
        <v>188.06862000000001</v>
      </c>
      <c r="K48" s="796">
        <f>K27/Sector!AQ$79</f>
        <v>191.346</v>
      </c>
      <c r="L48" s="796">
        <f>L27/Sector!AR$79</f>
        <v>202.98254364089777</v>
      </c>
    </row>
    <row r="49" spans="1:12">
      <c r="A49" s="476" t="s">
        <v>2736</v>
      </c>
      <c r="B49" s="793">
        <f>B28/Sector!AH$79</f>
        <v>115.64705357142857</v>
      </c>
      <c r="C49" s="794">
        <f>C28/Sector!AI$79</f>
        <v>115.15498357064624</v>
      </c>
      <c r="D49" s="794">
        <f>D28/Sector!AJ$79</f>
        <v>113.83289473684211</v>
      </c>
      <c r="E49" s="795">
        <f>E28/Sector!AK$79</f>
        <v>115.18832432432431</v>
      </c>
      <c r="F49" s="794">
        <f>F28/Sector!AL$79</f>
        <v>105.08328260869565</v>
      </c>
      <c r="G49" s="794">
        <f>G28/Sector!AM$79</f>
        <v>104.63416393442623</v>
      </c>
      <c r="H49" s="794">
        <f>H28/Sector!AN$79</f>
        <v>116.53365648050578</v>
      </c>
      <c r="I49" s="794">
        <f>I28/Sector!AO$79</f>
        <v>111.40678386763183</v>
      </c>
      <c r="J49" s="794">
        <f>J28/Sector!AP$79</f>
        <v>115.91586000000001</v>
      </c>
      <c r="K49" s="797">
        <f>K28/Sector!AQ$79</f>
        <v>123.44</v>
      </c>
      <c r="L49" s="797">
        <f>L28/Sector!AR$79</f>
        <v>181.32967581047382</v>
      </c>
    </row>
    <row r="50" spans="1:12" ht="18" customHeight="1">
      <c r="A50" s="578" t="s">
        <v>761</v>
      </c>
      <c r="B50" s="782">
        <f>SUM(B34:B49)</f>
        <v>3979.3433035714284</v>
      </c>
      <c r="C50" s="782">
        <f t="shared" ref="C50:J50" si="1">SUM(C34:C49)</f>
        <v>6876.7249288061348</v>
      </c>
      <c r="D50" s="782">
        <f t="shared" si="1"/>
        <v>7287.7624342105264</v>
      </c>
      <c r="E50" s="782">
        <f t="shared" si="1"/>
        <v>7626.7748756756764</v>
      </c>
      <c r="F50" s="782">
        <f t="shared" si="1"/>
        <v>7681.5451630434782</v>
      </c>
      <c r="G50" s="782">
        <f t="shared" si="1"/>
        <v>7553.7989508196715</v>
      </c>
      <c r="H50" s="782">
        <f t="shared" si="1"/>
        <v>8098.3163329820864</v>
      </c>
      <c r="I50" s="782">
        <f t="shared" si="1"/>
        <v>9422.94089968976</v>
      </c>
      <c r="J50" s="782">
        <f t="shared" si="1"/>
        <v>8960.2267199999969</v>
      </c>
      <c r="K50" s="782">
        <f>SUM(K34:K49)</f>
        <v>9155.6089999999986</v>
      </c>
      <c r="L50" s="782">
        <f>SUM(L34:L49)</f>
        <v>10854.517705735661</v>
      </c>
    </row>
    <row r="52" spans="1:12" s="177" customFormat="1" ht="18.75" customHeight="1">
      <c r="A52" s="576" t="s">
        <v>3050</v>
      </c>
      <c r="B52" s="337"/>
      <c r="C52" s="337"/>
      <c r="D52" s="337"/>
      <c r="E52" s="337"/>
      <c r="F52" s="337"/>
      <c r="G52" s="337"/>
      <c r="H52" s="337"/>
      <c r="I52" s="337"/>
      <c r="J52" s="337"/>
      <c r="K52" s="337"/>
      <c r="L52" s="338"/>
    </row>
    <row r="53" spans="1:12" ht="23.25" customHeight="1">
      <c r="A53" s="363"/>
      <c r="B53" s="227" t="s">
        <v>23</v>
      </c>
      <c r="C53" s="227" t="s">
        <v>24</v>
      </c>
      <c r="D53" s="227" t="s">
        <v>25</v>
      </c>
      <c r="E53" s="227" t="s">
        <v>26</v>
      </c>
      <c r="F53" s="227" t="s">
        <v>27</v>
      </c>
      <c r="G53" s="227" t="s">
        <v>62</v>
      </c>
      <c r="H53" s="227" t="s">
        <v>63</v>
      </c>
      <c r="I53" s="227" t="s">
        <v>879</v>
      </c>
      <c r="J53" s="227" t="s">
        <v>1899</v>
      </c>
      <c r="K53" s="227" t="s">
        <v>1900</v>
      </c>
      <c r="L53" s="364" t="s">
        <v>1901</v>
      </c>
    </row>
    <row r="54" spans="1:12">
      <c r="A54" s="574" t="s">
        <v>3056</v>
      </c>
      <c r="B54" s="814">
        <f>'R&amp;D'!AI526</f>
        <v>43</v>
      </c>
      <c r="C54" s="815">
        <f>'R&amp;D'!AJ526</f>
        <v>50</v>
      </c>
      <c r="D54" s="815">
        <f>'R&amp;D'!AK526</f>
        <v>57</v>
      </c>
      <c r="E54" s="816">
        <f>'R&amp;D'!AL526</f>
        <v>53</v>
      </c>
      <c r="F54" s="815">
        <f>'R&amp;D'!AM526</f>
        <v>53</v>
      </c>
      <c r="G54" s="815">
        <f>'R&amp;D'!AN526</f>
        <v>60</v>
      </c>
      <c r="H54" s="815">
        <f>'R&amp;D'!AO526</f>
        <v>65</v>
      </c>
      <c r="I54" s="815">
        <f>'R&amp;D'!AP526</f>
        <v>64</v>
      </c>
      <c r="J54" s="815">
        <f>'R&amp;D'!AQ526</f>
        <v>56</v>
      </c>
      <c r="K54" s="815">
        <f>'R&amp;D'!AR526</f>
        <v>52</v>
      </c>
      <c r="L54" s="817">
        <f>'R&amp;D'!AS526</f>
        <v>41</v>
      </c>
    </row>
    <row r="55" spans="1:12">
      <c r="A55" s="574" t="s">
        <v>3720</v>
      </c>
      <c r="B55" s="818">
        <f>'R&amp;D'!AI527</f>
        <v>64</v>
      </c>
      <c r="C55" s="819">
        <f>'R&amp;D'!AJ527</f>
        <v>68</v>
      </c>
      <c r="D55" s="819">
        <f>'R&amp;D'!AK527</f>
        <v>72</v>
      </c>
      <c r="E55" s="820">
        <f>'R&amp;D'!AL527</f>
        <v>75</v>
      </c>
      <c r="F55" s="819">
        <f>'R&amp;D'!AM527</f>
        <v>57</v>
      </c>
      <c r="G55" s="819">
        <f>'R&amp;D'!AN527</f>
        <v>53</v>
      </c>
      <c r="H55" s="819">
        <f>'R&amp;D'!AO527</f>
        <v>74</v>
      </c>
      <c r="I55" s="819">
        <f>'R&amp;D'!AP527</f>
        <v>67</v>
      </c>
      <c r="J55" s="819">
        <f>'R&amp;D'!AQ527</f>
        <v>69</v>
      </c>
      <c r="K55" s="819">
        <f>'R&amp;D'!AR527</f>
        <v>61</v>
      </c>
      <c r="L55" s="821">
        <f>'R&amp;D'!AS527</f>
        <v>59</v>
      </c>
    </row>
    <row r="56" spans="1:12">
      <c r="A56" s="574" t="s">
        <v>3715</v>
      </c>
      <c r="B56" s="818">
        <f>'R&amp;D'!AI528</f>
        <v>42</v>
      </c>
      <c r="C56" s="819">
        <f>'R&amp;D'!AJ528</f>
        <v>35</v>
      </c>
      <c r="D56" s="819">
        <f>'R&amp;D'!AK528</f>
        <v>39</v>
      </c>
      <c r="E56" s="820">
        <f>'R&amp;D'!AL528</f>
        <v>32</v>
      </c>
      <c r="F56" s="819">
        <f>'R&amp;D'!AM528</f>
        <v>25</v>
      </c>
      <c r="G56" s="819">
        <f>'R&amp;D'!AN528</f>
        <v>21</v>
      </c>
      <c r="H56" s="819">
        <f>'R&amp;D'!AO528</f>
        <v>24</v>
      </c>
      <c r="I56" s="819">
        <f>'R&amp;D'!AP528</f>
        <v>28</v>
      </c>
      <c r="J56" s="819">
        <f>'R&amp;D'!AQ528</f>
        <v>27</v>
      </c>
      <c r="K56" s="819">
        <f>'R&amp;D'!AR528</f>
        <v>27</v>
      </c>
      <c r="L56" s="821">
        <f>'R&amp;D'!AS528</f>
        <v>29</v>
      </c>
    </row>
    <row r="57" spans="1:12">
      <c r="A57" s="574" t="s">
        <v>3721</v>
      </c>
      <c r="B57" s="818">
        <f>'R&amp;D'!AI529</f>
        <v>24</v>
      </c>
      <c r="C57" s="819">
        <f>'R&amp;D'!AJ529</f>
        <v>23</v>
      </c>
      <c r="D57" s="819">
        <f>'R&amp;D'!AK529</f>
        <v>20</v>
      </c>
      <c r="E57" s="820">
        <f>'R&amp;D'!AL529</f>
        <v>18</v>
      </c>
      <c r="F57" s="819">
        <f>'R&amp;D'!AM529</f>
        <v>19</v>
      </c>
      <c r="G57" s="819">
        <f>'R&amp;D'!AN529</f>
        <v>18</v>
      </c>
      <c r="H57" s="819">
        <f>'R&amp;D'!AO529</f>
        <v>22</v>
      </c>
      <c r="I57" s="819">
        <f>'R&amp;D'!AP529</f>
        <v>18</v>
      </c>
      <c r="J57" s="819">
        <f>'R&amp;D'!AQ529</f>
        <v>17</v>
      </c>
      <c r="K57" s="822">
        <f>'R&amp;D'!AR529</f>
        <v>17</v>
      </c>
      <c r="L57" s="821">
        <f>'R&amp;D'!AS529</f>
        <v>16</v>
      </c>
    </row>
    <row r="58" spans="1:12" ht="17.25" customHeight="1">
      <c r="A58" s="579" t="s">
        <v>761</v>
      </c>
      <c r="B58" s="783">
        <f>SUM(B54:B57)</f>
        <v>173</v>
      </c>
      <c r="C58" s="783">
        <f t="shared" ref="C58:L58" si="2">SUM(C54:C57)</f>
        <v>176</v>
      </c>
      <c r="D58" s="783">
        <f t="shared" si="2"/>
        <v>188</v>
      </c>
      <c r="E58" s="783">
        <f t="shared" si="2"/>
        <v>178</v>
      </c>
      <c r="F58" s="783">
        <f t="shared" si="2"/>
        <v>154</v>
      </c>
      <c r="G58" s="783">
        <f t="shared" si="2"/>
        <v>152</v>
      </c>
      <c r="H58" s="783">
        <f t="shared" si="2"/>
        <v>185</v>
      </c>
      <c r="I58" s="783">
        <f t="shared" si="2"/>
        <v>177</v>
      </c>
      <c r="J58" s="783">
        <f t="shared" si="2"/>
        <v>169</v>
      </c>
      <c r="K58" s="783">
        <f t="shared" si="2"/>
        <v>157</v>
      </c>
      <c r="L58" s="783">
        <f t="shared" si="2"/>
        <v>145</v>
      </c>
    </row>
    <row r="59" spans="1:12" ht="12.75" customHeight="1">
      <c r="B59" s="249"/>
      <c r="C59" s="249"/>
      <c r="D59" s="249"/>
      <c r="E59" s="249"/>
      <c r="F59" s="249"/>
      <c r="G59" s="249"/>
      <c r="H59" s="249"/>
      <c r="I59" s="249"/>
      <c r="K59" s="21"/>
    </row>
    <row r="60" spans="1:12" ht="18.75" customHeight="1">
      <c r="A60" s="576" t="s">
        <v>3051</v>
      </c>
      <c r="B60" s="339"/>
      <c r="C60" s="339"/>
      <c r="D60" s="339"/>
      <c r="E60" s="339"/>
      <c r="F60" s="339"/>
      <c r="G60" s="339"/>
      <c r="H60" s="339"/>
      <c r="I60" s="339"/>
      <c r="J60" s="339"/>
      <c r="K60" s="339"/>
      <c r="L60" s="340"/>
    </row>
    <row r="61" spans="1:12" ht="23.25" customHeight="1">
      <c r="A61" s="363"/>
      <c r="B61" s="227" t="s">
        <v>23</v>
      </c>
      <c r="C61" s="227" t="s">
        <v>24</v>
      </c>
      <c r="D61" s="227" t="s">
        <v>25</v>
      </c>
      <c r="E61" s="227" t="s">
        <v>26</v>
      </c>
      <c r="F61" s="227" t="s">
        <v>27</v>
      </c>
      <c r="G61" s="227" t="s">
        <v>62</v>
      </c>
      <c r="H61" s="227" t="s">
        <v>63</v>
      </c>
      <c r="I61" s="227" t="s">
        <v>879</v>
      </c>
      <c r="J61" s="227" t="s">
        <v>1899</v>
      </c>
      <c r="K61" s="227" t="s">
        <v>1900</v>
      </c>
      <c r="L61" s="364" t="s">
        <v>1901</v>
      </c>
    </row>
    <row r="62" spans="1:12">
      <c r="A62" s="575" t="s">
        <v>3056</v>
      </c>
      <c r="B62" s="787">
        <f>'R&amp;D'!AI535</f>
        <v>14.715606000000001</v>
      </c>
      <c r="C62" s="788">
        <f>'R&amp;D'!AJ535</f>
        <v>17.721200999999994</v>
      </c>
      <c r="D62" s="788">
        <f>'R&amp;D'!AK535</f>
        <v>17.61610499999999</v>
      </c>
      <c r="E62" s="789">
        <f>'R&amp;D'!AL535</f>
        <v>16.745359999999998</v>
      </c>
      <c r="F62" s="788">
        <f>'R&amp;D'!AM535</f>
        <v>16.601323999999998</v>
      </c>
      <c r="G62" s="788">
        <f>'R&amp;D'!AN535</f>
        <v>22.129757999999999</v>
      </c>
      <c r="H62" s="788">
        <f>'R&amp;D'!AO535</f>
        <v>20.450468000000001</v>
      </c>
      <c r="I62" s="788">
        <f>'R&amp;D'!AP535</f>
        <v>16.538910999999995</v>
      </c>
      <c r="J62" s="788">
        <f>'R&amp;D'!AQ535</f>
        <v>19.508534999999995</v>
      </c>
      <c r="K62" s="788">
        <f>'R&amp;D'!AR535</f>
        <v>19.247999999999994</v>
      </c>
      <c r="L62" s="785">
        <f>'R&amp;D'!AS535</f>
        <v>15.017960999999998</v>
      </c>
    </row>
    <row r="63" spans="1:12">
      <c r="A63" s="575" t="s">
        <v>3716</v>
      </c>
      <c r="B63" s="790">
        <f>'R&amp;D'!AI536</f>
        <v>256.447</v>
      </c>
      <c r="C63" s="784">
        <f>'R&amp;D'!AJ536</f>
        <v>265.14700000000005</v>
      </c>
      <c r="D63" s="784">
        <f>'R&amp;D'!AK536</f>
        <v>222.01481200000001</v>
      </c>
      <c r="E63" s="791">
        <f>'R&amp;D'!AL536</f>
        <v>267.63764800000007</v>
      </c>
      <c r="F63" s="784">
        <f>'R&amp;D'!AM536</f>
        <v>221.31225700999994</v>
      </c>
      <c r="G63" s="784">
        <f>'R&amp;D'!AN536</f>
        <v>196.55219878</v>
      </c>
      <c r="H63" s="784">
        <f>'R&amp;D'!AO536</f>
        <v>256.65918269999992</v>
      </c>
      <c r="I63" s="784">
        <f>'R&amp;D'!AP536</f>
        <v>228.65180000000001</v>
      </c>
      <c r="J63" s="784">
        <f>'R&amp;D'!AQ536</f>
        <v>238.37571000000005</v>
      </c>
      <c r="K63" s="784">
        <f>'R&amp;D'!AR536</f>
        <v>197.815</v>
      </c>
      <c r="L63" s="792">
        <f>'R&amp;D'!AS536</f>
        <v>206.99586199999993</v>
      </c>
    </row>
    <row r="64" spans="1:12">
      <c r="A64" s="575" t="s">
        <v>3715</v>
      </c>
      <c r="B64" s="790">
        <f>'R&amp;D'!AI537</f>
        <v>1159.6880000000003</v>
      </c>
      <c r="C64" s="784">
        <f>'R&amp;D'!AJ537</f>
        <v>970.10400000000016</v>
      </c>
      <c r="D64" s="784">
        <f>'R&amp;D'!AK537</f>
        <v>1071.9919999999997</v>
      </c>
      <c r="E64" s="791">
        <f>'R&amp;D'!AL537</f>
        <v>964.71900000000005</v>
      </c>
      <c r="F64" s="784">
        <f>'R&amp;D'!AM537</f>
        <v>758.34331840000016</v>
      </c>
      <c r="G64" s="784">
        <f>'R&amp;D'!AN537</f>
        <v>770.57199999999989</v>
      </c>
      <c r="H64" s="784">
        <f>'R&amp;D'!AO537</f>
        <v>634.81399999999996</v>
      </c>
      <c r="I64" s="784">
        <f>'R&amp;D'!AP537</f>
        <v>841.69236532000014</v>
      </c>
      <c r="J64" s="784">
        <f>'R&amp;D'!AQ537</f>
        <v>800.75275644999988</v>
      </c>
      <c r="K64" s="784">
        <f>'R&amp;D'!AR537</f>
        <v>719.452</v>
      </c>
      <c r="L64" s="792">
        <f>'R&amp;D'!AS537</f>
        <v>840.70799999999986</v>
      </c>
    </row>
    <row r="65" spans="1:12">
      <c r="A65" s="575" t="s">
        <v>3718</v>
      </c>
      <c r="B65" s="790">
        <f>'R&amp;D'!AI538</f>
        <v>7436.8130720000008</v>
      </c>
      <c r="C65" s="784">
        <f>'R&amp;D'!AJ538</f>
        <v>9001.3766570000007</v>
      </c>
      <c r="D65" s="784">
        <f>'R&amp;D'!AK538</f>
        <v>8598.2489999999998</v>
      </c>
      <c r="E65" s="791">
        <f>'R&amp;D'!AL538</f>
        <v>8679.8780000000006</v>
      </c>
      <c r="F65" s="784">
        <f>'R&amp;D'!AM538</f>
        <v>8834.9465</v>
      </c>
      <c r="G65" s="784">
        <f>'R&amp;D'!AN538</f>
        <v>8627.2220000000016</v>
      </c>
      <c r="H65" s="784">
        <f>'R&amp;D'!AO538</f>
        <v>8625.8329999999987</v>
      </c>
      <c r="I65" s="784">
        <f>'R&amp;D'!AP538</f>
        <v>9142.8014999999996</v>
      </c>
      <c r="J65" s="784">
        <f>'R&amp;D'!AQ538</f>
        <v>8891.8040000000001</v>
      </c>
      <c r="K65" s="794">
        <f>'R&amp;D'!AR538</f>
        <v>9263.598</v>
      </c>
      <c r="L65" s="792">
        <f>'R&amp;D'!AS538</f>
        <v>10881.654</v>
      </c>
    </row>
    <row r="66" spans="1:12" ht="17.25" customHeight="1">
      <c r="A66" s="580" t="s">
        <v>761</v>
      </c>
      <c r="B66" s="573">
        <f>SUM(B62:B65)</f>
        <v>8867.6636780000008</v>
      </c>
      <c r="C66" s="573">
        <f t="shared" ref="C66:L66" si="3">SUM(C62:C65)</f>
        <v>10254.348858000001</v>
      </c>
      <c r="D66" s="573">
        <f t="shared" si="3"/>
        <v>9909.8719170000004</v>
      </c>
      <c r="E66" s="573">
        <f t="shared" si="3"/>
        <v>9928.9800080000005</v>
      </c>
      <c r="F66" s="573">
        <f t="shared" si="3"/>
        <v>9831.2033994100002</v>
      </c>
      <c r="G66" s="573">
        <f t="shared" si="3"/>
        <v>9616.4759567800011</v>
      </c>
      <c r="H66" s="573">
        <f t="shared" si="3"/>
        <v>9537.7566506999992</v>
      </c>
      <c r="I66" s="573">
        <f t="shared" si="3"/>
        <v>10229.68457632</v>
      </c>
      <c r="J66" s="573">
        <f t="shared" si="3"/>
        <v>9950.441001449999</v>
      </c>
      <c r="K66" s="573">
        <f t="shared" si="3"/>
        <v>10200.112999999999</v>
      </c>
      <c r="L66" s="573">
        <f t="shared" si="3"/>
        <v>11944.375823</v>
      </c>
    </row>
    <row r="67" spans="1:12" ht="12.75" customHeight="1">
      <c r="B67" s="249"/>
      <c r="C67" s="249"/>
      <c r="D67" s="249"/>
      <c r="E67" s="249"/>
      <c r="F67" s="249"/>
      <c r="G67" s="249"/>
      <c r="H67" s="249"/>
      <c r="I67" s="249"/>
      <c r="K67" s="21"/>
    </row>
    <row r="68" spans="1:12" ht="33" customHeight="1">
      <c r="A68" s="576" t="s">
        <v>3052</v>
      </c>
      <c r="B68" s="195"/>
      <c r="C68" s="195"/>
      <c r="D68" s="195"/>
      <c r="E68" s="195"/>
      <c r="F68" s="195"/>
      <c r="G68" s="195"/>
      <c r="H68" s="195"/>
      <c r="I68" s="195"/>
      <c r="J68" s="195"/>
      <c r="K68" s="195"/>
      <c r="L68" s="196"/>
    </row>
    <row r="69" spans="1:12" ht="23.25" customHeight="1">
      <c r="A69" s="363"/>
      <c r="B69" s="227" t="s">
        <v>23</v>
      </c>
      <c r="C69" s="227" t="s">
        <v>24</v>
      </c>
      <c r="D69" s="227" t="s">
        <v>25</v>
      </c>
      <c r="E69" s="227" t="s">
        <v>26</v>
      </c>
      <c r="F69" s="227" t="s">
        <v>27</v>
      </c>
      <c r="G69" s="227" t="s">
        <v>62</v>
      </c>
      <c r="H69" s="227" t="s">
        <v>63</v>
      </c>
      <c r="I69" s="227" t="s">
        <v>879</v>
      </c>
      <c r="J69" s="227" t="s">
        <v>1899</v>
      </c>
      <c r="K69" s="227" t="s">
        <v>1900</v>
      </c>
      <c r="L69" s="364" t="s">
        <v>1901</v>
      </c>
    </row>
    <row r="70" spans="1:12">
      <c r="A70" s="575" t="s">
        <v>3056</v>
      </c>
      <c r="B70" s="798">
        <f>'R&amp;D'!AI544</f>
        <v>1.6594682133139872E-3</v>
      </c>
      <c r="C70" s="799">
        <f>'R&amp;D'!AJ544</f>
        <v>1.7281644349533395E-3</v>
      </c>
      <c r="D70" s="799">
        <f>'R&amp;D'!AK544</f>
        <v>1.7776319560478119E-3</v>
      </c>
      <c r="E70" s="800">
        <f>'R&amp;D'!AL544</f>
        <v>1.6865136183684415E-3</v>
      </c>
      <c r="F70" s="799">
        <f>'R&amp;D'!AM544</f>
        <v>1.6886360016716054E-3</v>
      </c>
      <c r="G70" s="799">
        <f>'R&amp;D'!AN544</f>
        <v>2.3012336431203402E-3</v>
      </c>
      <c r="H70" s="799">
        <f>'R&amp;D'!AO544</f>
        <v>2.1441591297571101E-3</v>
      </c>
      <c r="I70" s="799">
        <f>'R&amp;D'!AP544</f>
        <v>1.6167566924091476E-3</v>
      </c>
      <c r="J70" s="799">
        <f>'R&amp;D'!AQ544</f>
        <v>1.960569888023774E-3</v>
      </c>
      <c r="K70" s="799">
        <f>'R&amp;D'!AR544</f>
        <v>1.8870379181093382E-3</v>
      </c>
      <c r="L70" s="801">
        <f>'R&amp;D'!AS544</f>
        <v>1.2573248885120916E-3</v>
      </c>
    </row>
    <row r="71" spans="1:12">
      <c r="A71" s="575" t="s">
        <v>3716</v>
      </c>
      <c r="B71" s="802">
        <f>'R&amp;D'!AI545</f>
        <v>2.8919342152795614E-2</v>
      </c>
      <c r="C71" s="803">
        <f>'R&amp;D'!AJ545</f>
        <v>2.5857029409833643E-2</v>
      </c>
      <c r="D71" s="803">
        <f>'R&amp;D'!AK545</f>
        <v>2.240339873809491E-2</v>
      </c>
      <c r="E71" s="804">
        <f>'R&amp;D'!AL545</f>
        <v>2.6955200613190726E-2</v>
      </c>
      <c r="F71" s="803">
        <f>'R&amp;D'!AM545</f>
        <v>2.2511207226501035E-2</v>
      </c>
      <c r="G71" s="803">
        <f>'R&amp;D'!AN545</f>
        <v>2.0439108844381066E-2</v>
      </c>
      <c r="H71" s="803">
        <f>'R&amp;D'!AO545</f>
        <v>2.690980616297891E-2</v>
      </c>
      <c r="I71" s="803">
        <f>'R&amp;D'!AP545</f>
        <v>2.2351793771754263E-2</v>
      </c>
      <c r="J71" s="803">
        <f>'R&amp;D'!AQ545</f>
        <v>2.3956296003892034E-2</v>
      </c>
      <c r="K71" s="803">
        <f>'R&amp;D'!AR545</f>
        <v>1.9393412602389797E-2</v>
      </c>
      <c r="L71" s="805">
        <f>'R&amp;D'!AS545</f>
        <v>1.7329985682584623E-2</v>
      </c>
    </row>
    <row r="72" spans="1:12">
      <c r="A72" s="575" t="s">
        <v>3715</v>
      </c>
      <c r="B72" s="802">
        <f>'R&amp;D'!AI546</f>
        <v>0.13077717447461365</v>
      </c>
      <c r="C72" s="803">
        <f>'R&amp;D'!AJ546</f>
        <v>9.4604154143163061E-2</v>
      </c>
      <c r="D72" s="803">
        <f>'R&amp;D'!AK546</f>
        <v>0.10817415290313077</v>
      </c>
      <c r="E72" s="804">
        <f>'R&amp;D'!AL546</f>
        <v>9.7161944048905768E-2</v>
      </c>
      <c r="F72" s="803">
        <f>'R&amp;D'!AM546</f>
        <v>7.7136367501613345E-2</v>
      </c>
      <c r="G72" s="803">
        <f>'R&amp;D'!AN546</f>
        <v>8.0130393240022163E-2</v>
      </c>
      <c r="H72" s="803">
        <f>'R&amp;D'!AO546</f>
        <v>6.655799924958343E-2</v>
      </c>
      <c r="I72" s="803">
        <f>'R&amp;D'!AP546</f>
        <v>8.227940549294907E-2</v>
      </c>
      <c r="J72" s="803">
        <f>'R&amp;D'!AQ546</f>
        <v>8.0474097211702733E-2</v>
      </c>
      <c r="K72" s="803">
        <f>'R&amp;D'!AR546</f>
        <v>7.0533728400852036E-2</v>
      </c>
      <c r="L72" s="805">
        <f>'R&amp;D'!AS546</f>
        <v>7.0385260180874321E-2</v>
      </c>
    </row>
    <row r="73" spans="1:12">
      <c r="A73" s="575" t="s">
        <v>3718</v>
      </c>
      <c r="B73" s="802">
        <f>'R&amp;D'!AI547</f>
        <v>0.83864401515927678</v>
      </c>
      <c r="C73" s="803">
        <f>'R&amp;D'!AJ547</f>
        <v>0.87781065201204989</v>
      </c>
      <c r="D73" s="803">
        <f>'R&amp;D'!AK547</f>
        <v>0.86764481640272639</v>
      </c>
      <c r="E73" s="804">
        <f>'R&amp;D'!AL547</f>
        <v>0.87419634171953509</v>
      </c>
      <c r="F73" s="803">
        <f>'R&amp;D'!AM547</f>
        <v>0.89866378927021395</v>
      </c>
      <c r="G73" s="803">
        <f>'R&amp;D'!AN547</f>
        <v>0.89712926427247652</v>
      </c>
      <c r="H73" s="803">
        <f>'R&amp;D'!AO547</f>
        <v>0.90438803545768043</v>
      </c>
      <c r="I73" s="803">
        <f>'R&amp;D'!AP547</f>
        <v>0.89375204404288755</v>
      </c>
      <c r="J73" s="803">
        <f>'R&amp;D'!AQ547</f>
        <v>0.8936090368963816</v>
      </c>
      <c r="K73" s="806">
        <f>'R&amp;D'!AR547</f>
        <v>0.90818582107864887</v>
      </c>
      <c r="L73" s="805">
        <f>'R&amp;D'!AS547</f>
        <v>0.91102742924802893</v>
      </c>
    </row>
    <row r="74" spans="1:12" ht="16.5" customHeight="1">
      <c r="A74" s="580" t="s">
        <v>761</v>
      </c>
      <c r="B74" s="571">
        <v>1</v>
      </c>
      <c r="C74" s="571">
        <v>1.0005179261225434</v>
      </c>
      <c r="D74" s="571">
        <v>1.0003108885105871</v>
      </c>
      <c r="E74" s="571">
        <v>1.0002342870723118</v>
      </c>
      <c r="F74" s="571">
        <v>1.0001149799241036</v>
      </c>
      <c r="G74" s="571">
        <v>1.0000536519482657</v>
      </c>
      <c r="H74" s="571">
        <v>1.0000694687630451</v>
      </c>
      <c r="I74" s="571">
        <v>0.99999999999999989</v>
      </c>
      <c r="J74" s="571">
        <v>1</v>
      </c>
      <c r="K74" s="571">
        <v>0.99999999999999989</v>
      </c>
      <c r="L74" s="572">
        <v>0.99999999999999989</v>
      </c>
    </row>
    <row r="75" spans="1:12" ht="12.75" customHeight="1">
      <c r="C75" s="249"/>
      <c r="D75" s="249"/>
      <c r="E75" s="249"/>
      <c r="F75" s="249"/>
    </row>
  </sheetData>
  <sortState ref="A7:Q24">
    <sortCondition descending="1" ref="J7:J24"/>
  </sortState>
  <mergeCells count="1">
    <mergeCell ref="A1:L1"/>
  </mergeCells>
  <conditionalFormatting sqref="B13:L13">
    <cfRule type="colorScale" priority="45">
      <colorScale>
        <cfvo type="min"/>
        <cfvo type="percentile" val="50"/>
        <cfvo type="max"/>
        <color theme="6" tint="0.79998168889431442"/>
        <color theme="5" tint="0.39997558519241921"/>
        <color theme="5"/>
      </colorScale>
    </cfRule>
  </conditionalFormatting>
  <conditionalFormatting sqref="B14:L14">
    <cfRule type="colorScale" priority="44">
      <colorScale>
        <cfvo type="min"/>
        <cfvo type="percentile" val="50"/>
        <cfvo type="max"/>
        <color theme="6" tint="0.79998168889431442"/>
        <color theme="5" tint="0.39997558519241921"/>
        <color theme="5"/>
      </colorScale>
    </cfRule>
  </conditionalFormatting>
  <conditionalFormatting sqref="B15:L15">
    <cfRule type="colorScale" priority="43">
      <colorScale>
        <cfvo type="min"/>
        <cfvo type="percentile" val="50"/>
        <cfvo type="max"/>
        <color theme="6" tint="0.79998168889431442"/>
        <color theme="5" tint="0.39997558519241921"/>
        <color theme="5"/>
      </colorScale>
    </cfRule>
  </conditionalFormatting>
  <conditionalFormatting sqref="B16:L16">
    <cfRule type="colorScale" priority="42">
      <colorScale>
        <cfvo type="min"/>
        <cfvo type="percentile" val="50"/>
        <cfvo type="max"/>
        <color theme="6" tint="0.79998168889431442"/>
        <color theme="5" tint="0.39997558519241921"/>
        <color theme="5"/>
      </colorScale>
    </cfRule>
  </conditionalFormatting>
  <conditionalFormatting sqref="B17:L17">
    <cfRule type="colorScale" priority="41">
      <colorScale>
        <cfvo type="min"/>
        <cfvo type="percentile" val="50"/>
        <cfvo type="max"/>
        <color theme="6" tint="0.79998168889431442"/>
        <color theme="5" tint="0.39997558519241921"/>
        <color theme="5"/>
      </colorScale>
    </cfRule>
  </conditionalFormatting>
  <conditionalFormatting sqref="B18:L18">
    <cfRule type="colorScale" priority="40">
      <colorScale>
        <cfvo type="min"/>
        <cfvo type="percentile" val="50"/>
        <cfvo type="max"/>
        <color theme="6" tint="0.79998168889431442"/>
        <color theme="5" tint="0.39997558519241921"/>
        <color theme="5"/>
      </colorScale>
    </cfRule>
  </conditionalFormatting>
  <conditionalFormatting sqref="B19:L19">
    <cfRule type="colorScale" priority="39">
      <colorScale>
        <cfvo type="min"/>
        <cfvo type="percentile" val="50"/>
        <cfvo type="max"/>
        <color theme="6" tint="0.79998168889431442"/>
        <color theme="5" tint="0.39997558519241921"/>
        <color theme="5"/>
      </colorScale>
    </cfRule>
  </conditionalFormatting>
  <conditionalFormatting sqref="B20:L20">
    <cfRule type="colorScale" priority="38">
      <colorScale>
        <cfvo type="min"/>
        <cfvo type="percentile" val="50"/>
        <cfvo type="max"/>
        <color theme="6" tint="0.79998168889431442"/>
        <color theme="5" tint="0.39997558519241921"/>
        <color theme="5"/>
      </colorScale>
    </cfRule>
  </conditionalFormatting>
  <conditionalFormatting sqref="B21:L21">
    <cfRule type="colorScale" priority="37">
      <colorScale>
        <cfvo type="min"/>
        <cfvo type="percentile" val="50"/>
        <cfvo type="max"/>
        <color theme="6" tint="0.79998168889431442"/>
        <color theme="5" tint="0.39997558519241921"/>
        <color theme="5"/>
      </colorScale>
    </cfRule>
  </conditionalFormatting>
  <conditionalFormatting sqref="B22:L22">
    <cfRule type="colorScale" priority="36">
      <colorScale>
        <cfvo type="min"/>
        <cfvo type="percentile" val="50"/>
        <cfvo type="max"/>
        <color theme="6" tint="0.79998168889431442"/>
        <color theme="5" tint="0.39997558519241921"/>
        <color theme="5"/>
      </colorScale>
    </cfRule>
  </conditionalFormatting>
  <conditionalFormatting sqref="B23:L23">
    <cfRule type="colorScale" priority="35">
      <colorScale>
        <cfvo type="min"/>
        <cfvo type="percentile" val="50"/>
        <cfvo type="max"/>
        <color theme="6" tint="0.79998168889431442"/>
        <color theme="5" tint="0.39997558519241921"/>
        <color theme="5"/>
      </colorScale>
    </cfRule>
  </conditionalFormatting>
  <conditionalFormatting sqref="B24:L24">
    <cfRule type="colorScale" priority="34">
      <colorScale>
        <cfvo type="min"/>
        <cfvo type="percentile" val="50"/>
        <cfvo type="max"/>
        <color theme="6" tint="0.79998168889431442"/>
        <color theme="5" tint="0.39997558519241921"/>
        <color theme="5"/>
      </colorScale>
    </cfRule>
  </conditionalFormatting>
  <conditionalFormatting sqref="B25:L25">
    <cfRule type="colorScale" priority="33">
      <colorScale>
        <cfvo type="min"/>
        <cfvo type="percentile" val="50"/>
        <cfvo type="max"/>
        <color theme="6" tint="0.79998168889431442"/>
        <color theme="5" tint="0.39997558519241921"/>
        <color theme="5"/>
      </colorScale>
    </cfRule>
  </conditionalFormatting>
  <conditionalFormatting sqref="B26:L26">
    <cfRule type="colorScale" priority="32">
      <colorScale>
        <cfvo type="min"/>
        <cfvo type="percentile" val="50"/>
        <cfvo type="max"/>
        <color theme="6" tint="0.79998168889431442"/>
        <color theme="5" tint="0.39997558519241921"/>
        <color theme="5"/>
      </colorScale>
    </cfRule>
  </conditionalFormatting>
  <conditionalFormatting sqref="B27:L27">
    <cfRule type="colorScale" priority="31">
      <colorScale>
        <cfvo type="min"/>
        <cfvo type="percentile" val="50"/>
        <cfvo type="max"/>
        <color theme="6" tint="0.79998168889431442"/>
        <color theme="5" tint="0.39997558519241921"/>
        <color theme="5"/>
      </colorScale>
    </cfRule>
  </conditionalFormatting>
  <conditionalFormatting sqref="B28:L28">
    <cfRule type="colorScale" priority="30">
      <colorScale>
        <cfvo type="min"/>
        <cfvo type="percentile" val="50"/>
        <cfvo type="max"/>
        <color theme="6" tint="0.79998168889431442"/>
        <color theme="5" tint="0.39997558519241921"/>
        <color theme="5"/>
      </colorScale>
    </cfRule>
  </conditionalFormatting>
  <conditionalFormatting sqref="B34:L34">
    <cfRule type="colorScale" priority="28">
      <colorScale>
        <cfvo type="min"/>
        <cfvo type="percentile" val="50"/>
        <cfvo type="max"/>
        <color theme="6" tint="0.79998168889431442"/>
        <color theme="5" tint="0.39997558519241921"/>
        <color theme="5"/>
      </colorScale>
    </cfRule>
  </conditionalFormatting>
  <conditionalFormatting sqref="B35:L35">
    <cfRule type="colorScale" priority="27">
      <colorScale>
        <cfvo type="min"/>
        <cfvo type="percentile" val="50"/>
        <cfvo type="max"/>
        <color theme="6" tint="0.79998168889431442"/>
        <color theme="5" tint="0.39997558519241921"/>
        <color theme="5"/>
      </colorScale>
    </cfRule>
  </conditionalFormatting>
  <conditionalFormatting sqref="B36:L36">
    <cfRule type="colorScale" priority="26">
      <colorScale>
        <cfvo type="min"/>
        <cfvo type="percentile" val="50"/>
        <cfvo type="max"/>
        <color theme="6" tint="0.79998168889431442"/>
        <color theme="5" tint="0.39997558519241921"/>
        <color theme="5"/>
      </colorScale>
    </cfRule>
  </conditionalFormatting>
  <conditionalFormatting sqref="B37:L37">
    <cfRule type="colorScale" priority="25">
      <colorScale>
        <cfvo type="min"/>
        <cfvo type="percentile" val="50"/>
        <cfvo type="max"/>
        <color theme="6" tint="0.79998168889431442"/>
        <color theme="5" tint="0.39997558519241921"/>
        <color theme="5"/>
      </colorScale>
    </cfRule>
  </conditionalFormatting>
  <conditionalFormatting sqref="B38:L38">
    <cfRule type="colorScale" priority="24">
      <colorScale>
        <cfvo type="min"/>
        <cfvo type="percentile" val="50"/>
        <cfvo type="max"/>
        <color theme="6" tint="0.79998168889431442"/>
        <color theme="5" tint="0.39997558519241921"/>
        <color theme="5"/>
      </colorScale>
    </cfRule>
  </conditionalFormatting>
  <conditionalFormatting sqref="B39:L39">
    <cfRule type="colorScale" priority="23">
      <colorScale>
        <cfvo type="min"/>
        <cfvo type="percentile" val="50"/>
        <cfvo type="max"/>
        <color theme="6" tint="0.79998168889431442"/>
        <color theme="5" tint="0.39997558519241921"/>
        <color theme="5"/>
      </colorScale>
    </cfRule>
  </conditionalFormatting>
  <conditionalFormatting sqref="B40:L40">
    <cfRule type="colorScale" priority="22">
      <colorScale>
        <cfvo type="min"/>
        <cfvo type="percentile" val="50"/>
        <cfvo type="max"/>
        <color theme="6" tint="0.79998168889431442"/>
        <color theme="5" tint="0.39997558519241921"/>
        <color theme="5"/>
      </colorScale>
    </cfRule>
  </conditionalFormatting>
  <conditionalFormatting sqref="B41:L41">
    <cfRule type="colorScale" priority="21">
      <colorScale>
        <cfvo type="min"/>
        <cfvo type="percentile" val="50"/>
        <cfvo type="max"/>
        <color theme="6" tint="0.79998168889431442"/>
        <color theme="5" tint="0.39997558519241921"/>
        <color theme="5"/>
      </colorScale>
    </cfRule>
  </conditionalFormatting>
  <conditionalFormatting sqref="B42:L42">
    <cfRule type="colorScale" priority="20">
      <colorScale>
        <cfvo type="min"/>
        <cfvo type="percentile" val="50"/>
        <cfvo type="max"/>
        <color theme="6" tint="0.79998168889431442"/>
        <color theme="5" tint="0.39997558519241921"/>
        <color theme="5"/>
      </colorScale>
    </cfRule>
  </conditionalFormatting>
  <conditionalFormatting sqref="B43:L43">
    <cfRule type="colorScale" priority="19">
      <colorScale>
        <cfvo type="min"/>
        <cfvo type="percentile" val="50"/>
        <cfvo type="max"/>
        <color theme="6" tint="0.79998168889431442"/>
        <color theme="5" tint="0.39997558519241921"/>
        <color theme="5"/>
      </colorScale>
    </cfRule>
  </conditionalFormatting>
  <conditionalFormatting sqref="B44:L44">
    <cfRule type="colorScale" priority="18">
      <colorScale>
        <cfvo type="min"/>
        <cfvo type="percentile" val="50"/>
        <cfvo type="max"/>
        <color theme="6" tint="0.79998168889431442"/>
        <color theme="5" tint="0.39997558519241921"/>
        <color theme="5"/>
      </colorScale>
    </cfRule>
  </conditionalFormatting>
  <conditionalFormatting sqref="B45:L45">
    <cfRule type="colorScale" priority="17">
      <colorScale>
        <cfvo type="min"/>
        <cfvo type="percentile" val="50"/>
        <cfvo type="max"/>
        <color theme="6" tint="0.79998168889431442"/>
        <color theme="5" tint="0.39997558519241921"/>
        <color theme="5"/>
      </colorScale>
    </cfRule>
  </conditionalFormatting>
  <conditionalFormatting sqref="B46:L46">
    <cfRule type="colorScale" priority="16">
      <colorScale>
        <cfvo type="min"/>
        <cfvo type="percentile" val="50"/>
        <cfvo type="max"/>
        <color theme="6" tint="0.79998168889431442"/>
        <color theme="5" tint="0.39997558519241921"/>
        <color theme="5"/>
      </colorScale>
    </cfRule>
  </conditionalFormatting>
  <conditionalFormatting sqref="B47:L47">
    <cfRule type="colorScale" priority="15">
      <colorScale>
        <cfvo type="min"/>
        <cfvo type="percentile" val="50"/>
        <cfvo type="max"/>
        <color theme="6" tint="0.79998168889431442"/>
        <color theme="5" tint="0.39997558519241921"/>
        <color theme="5"/>
      </colorScale>
    </cfRule>
  </conditionalFormatting>
  <conditionalFormatting sqref="B48:L48">
    <cfRule type="colorScale" priority="14">
      <colorScale>
        <cfvo type="min"/>
        <cfvo type="percentile" val="50"/>
        <cfvo type="max"/>
        <color theme="6" tint="0.79998168889431442"/>
        <color theme="5" tint="0.39997558519241921"/>
        <color theme="5"/>
      </colorScale>
    </cfRule>
  </conditionalFormatting>
  <conditionalFormatting sqref="B49:L49">
    <cfRule type="colorScale" priority="13">
      <colorScale>
        <cfvo type="min"/>
        <cfvo type="percentile" val="50"/>
        <cfvo type="max"/>
        <color theme="6" tint="0.79998168889431442"/>
        <color theme="5" tint="0.39997558519241921"/>
        <color theme="5"/>
      </colorScale>
    </cfRule>
  </conditionalFormatting>
  <conditionalFormatting sqref="B54:L54">
    <cfRule type="colorScale" priority="12">
      <colorScale>
        <cfvo type="min"/>
        <cfvo type="percentile" val="50"/>
        <cfvo type="max"/>
        <color theme="6" tint="0.79998168889431442"/>
        <color theme="5" tint="0.39997558519241921"/>
        <color theme="5"/>
      </colorScale>
    </cfRule>
  </conditionalFormatting>
  <conditionalFormatting sqref="B55:L55">
    <cfRule type="colorScale" priority="11">
      <colorScale>
        <cfvo type="min"/>
        <cfvo type="percentile" val="50"/>
        <cfvo type="max"/>
        <color theme="6" tint="0.79998168889431442"/>
        <color theme="5" tint="0.39997558519241921"/>
        <color theme="5"/>
      </colorScale>
    </cfRule>
  </conditionalFormatting>
  <conditionalFormatting sqref="B56:L56">
    <cfRule type="colorScale" priority="10">
      <colorScale>
        <cfvo type="min"/>
        <cfvo type="percentile" val="50"/>
        <cfvo type="max"/>
        <color theme="6" tint="0.79998168889431442"/>
        <color theme="5" tint="0.39997558519241921"/>
        <color theme="5"/>
      </colorScale>
    </cfRule>
  </conditionalFormatting>
  <conditionalFormatting sqref="B57:L57">
    <cfRule type="colorScale" priority="9">
      <colorScale>
        <cfvo type="min"/>
        <cfvo type="percentile" val="50"/>
        <cfvo type="max"/>
        <color theme="6" tint="0.79998168889431442"/>
        <color theme="5" tint="0.39997558519241921"/>
        <color theme="5"/>
      </colorScale>
    </cfRule>
  </conditionalFormatting>
  <conditionalFormatting sqref="B62:L62">
    <cfRule type="colorScale" priority="8">
      <colorScale>
        <cfvo type="min"/>
        <cfvo type="percentile" val="50"/>
        <cfvo type="max"/>
        <color theme="6" tint="0.79998168889431442"/>
        <color theme="5" tint="0.39997558519241921"/>
        <color theme="5"/>
      </colorScale>
    </cfRule>
  </conditionalFormatting>
  <conditionalFormatting sqref="B63:L63">
    <cfRule type="colorScale" priority="7">
      <colorScale>
        <cfvo type="min"/>
        <cfvo type="percentile" val="50"/>
        <cfvo type="max"/>
        <color theme="6" tint="0.79998168889431442"/>
        <color theme="5" tint="0.39997558519241921"/>
        <color theme="5"/>
      </colorScale>
    </cfRule>
  </conditionalFormatting>
  <conditionalFormatting sqref="B64:L64">
    <cfRule type="colorScale" priority="6">
      <colorScale>
        <cfvo type="min"/>
        <cfvo type="percentile" val="50"/>
        <cfvo type="max"/>
        <color theme="6" tint="0.79998168889431442"/>
        <color theme="5" tint="0.39997558519241921"/>
        <color theme="5"/>
      </colorScale>
    </cfRule>
  </conditionalFormatting>
  <conditionalFormatting sqref="B65:L65">
    <cfRule type="colorScale" priority="5">
      <colorScale>
        <cfvo type="min"/>
        <cfvo type="percentile" val="50"/>
        <cfvo type="max"/>
        <color theme="6" tint="0.79998168889431442"/>
        <color theme="5" tint="0.39997558519241921"/>
        <color theme="5"/>
      </colorScale>
    </cfRule>
  </conditionalFormatting>
  <conditionalFormatting sqref="B70:L70">
    <cfRule type="colorScale" priority="4">
      <colorScale>
        <cfvo type="min"/>
        <cfvo type="percentile" val="50"/>
        <cfvo type="max"/>
        <color theme="6" tint="0.79998168889431442"/>
        <color theme="5" tint="0.39997558519241921"/>
        <color theme="5"/>
      </colorScale>
    </cfRule>
  </conditionalFormatting>
  <conditionalFormatting sqref="B71:L71">
    <cfRule type="colorScale" priority="3">
      <colorScale>
        <cfvo type="min"/>
        <cfvo type="percentile" val="50"/>
        <cfvo type="max"/>
        <color theme="6" tint="0.79998168889431442"/>
        <color theme="5" tint="0.39997558519241921"/>
        <color theme="5"/>
      </colorScale>
    </cfRule>
  </conditionalFormatting>
  <conditionalFormatting sqref="B72:L72">
    <cfRule type="colorScale" priority="2">
      <colorScale>
        <cfvo type="min"/>
        <cfvo type="percentile" val="50"/>
        <cfvo type="max"/>
        <color theme="6" tint="0.79998168889431442"/>
        <color theme="5" tint="0.39997558519241921"/>
        <color theme="5"/>
      </colorScale>
    </cfRule>
  </conditionalFormatting>
  <conditionalFormatting sqref="B73:L73">
    <cfRule type="colorScale" priority="1">
      <colorScale>
        <cfvo type="min"/>
        <cfvo type="percentile" val="50"/>
        <cfvo type="max"/>
        <color theme="6" tint="0.79998168889431442"/>
        <color theme="5" tint="0.39997558519241921"/>
        <color theme="5"/>
      </colorScale>
    </cfRule>
  </conditionalFormatting>
  <hyperlinks>
    <hyperlink ref="A4" location="Programs!A11" display="Table 1. Australian Government R&amp;D programs and activities valued at over $100 million in 2019-20, current prices"/>
    <hyperlink ref="A5" location="Programs!A32" display="Table 2. Australian Government R&amp;D programs and activities valued at over $100 million in 2019-20, inflation adjusted"/>
    <hyperlink ref="A6" location="Programs!A52" display="Table 3. Count of programs/activities by size category"/>
    <hyperlink ref="A7" location="Programs!A60" display="Table 4. Aggregate value of programs/activities by size category"/>
    <hyperlink ref="A8" location="Programs!A68" display="Table 5. Proportion of total investment accounted for by programs/activities per size category"/>
  </hyperlinks>
  <pageMargins left="0.7" right="0.7" top="0.75" bottom="0.75" header="0.3" footer="0.3"/>
  <pageSetup paperSize="9" orientation="landscape"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sheetPr>
  <dimension ref="A1:S50"/>
  <sheetViews>
    <sheetView workbookViewId="0"/>
  </sheetViews>
  <sheetFormatPr defaultColWidth="5.7109375" defaultRowHeight="12.75" customHeight="1"/>
  <cols>
    <col min="1" max="1" width="59.7109375" customWidth="1"/>
    <col min="2" max="10" width="10.28515625" customWidth="1"/>
    <col min="11" max="12" width="10.28515625" style="126" customWidth="1"/>
    <col min="13" max="13" width="22.5703125" bestFit="1" customWidth="1"/>
    <col min="14" max="40" width="9.140625" customWidth="1"/>
  </cols>
  <sheetData>
    <row r="1" spans="1:15" s="365" customFormat="1" ht="51" customHeight="1">
      <c r="A1" s="756" t="s">
        <v>3191</v>
      </c>
      <c r="B1" s="844"/>
      <c r="C1" s="844"/>
      <c r="D1" s="844"/>
      <c r="E1" s="844"/>
      <c r="F1" s="844"/>
      <c r="G1" s="844"/>
      <c r="H1" s="844"/>
      <c r="I1" s="844"/>
      <c r="J1" s="844"/>
      <c r="K1" s="844"/>
      <c r="L1" s="844"/>
    </row>
    <row r="2" spans="1:15" s="58" customFormat="1" ht="9" customHeight="1">
      <c r="A2" s="875"/>
      <c r="B2" s="875"/>
      <c r="C2" s="875"/>
      <c r="D2" s="875"/>
      <c r="E2" s="875"/>
      <c r="F2" s="875"/>
      <c r="G2" s="875"/>
      <c r="H2" s="875"/>
      <c r="I2" s="875"/>
      <c r="J2" s="875"/>
      <c r="K2" s="875"/>
      <c r="L2" s="875"/>
    </row>
    <row r="3" spans="1:15" ht="25.5">
      <c r="A3" s="956"/>
      <c r="B3" s="388"/>
      <c r="C3" s="388"/>
      <c r="D3" s="388"/>
      <c r="E3" s="388"/>
      <c r="F3" s="388"/>
      <c r="G3" s="388"/>
      <c r="H3" s="388"/>
      <c r="I3" s="388"/>
      <c r="J3" s="389"/>
      <c r="K3" s="185" t="s">
        <v>1897</v>
      </c>
      <c r="L3" s="185" t="s">
        <v>1898</v>
      </c>
    </row>
    <row r="4" spans="1:15" s="177" customFormat="1" ht="28.5" customHeight="1">
      <c r="A4" s="479" t="s">
        <v>120</v>
      </c>
      <c r="B4" s="186" t="s">
        <v>883</v>
      </c>
      <c r="C4" s="186" t="s">
        <v>884</v>
      </c>
      <c r="D4" s="186" t="s">
        <v>885</v>
      </c>
      <c r="E4" s="186" t="s">
        <v>886</v>
      </c>
      <c r="F4" s="186" t="s">
        <v>887</v>
      </c>
      <c r="G4" s="186" t="s">
        <v>877</v>
      </c>
      <c r="H4" s="186" t="s">
        <v>63</v>
      </c>
      <c r="I4" s="186" t="s">
        <v>879</v>
      </c>
      <c r="J4" s="186" t="s">
        <v>1899</v>
      </c>
      <c r="K4" s="185" t="s">
        <v>1900</v>
      </c>
      <c r="L4" s="185" t="s">
        <v>1901</v>
      </c>
    </row>
    <row r="5" spans="1:15">
      <c r="A5" s="457" t="s">
        <v>3209</v>
      </c>
      <c r="B5" s="366">
        <f>SUMIF('R&amp;D'!$A$4:$A$519,$A5,'R&amp;D'!AI$4:AI$519)</f>
        <v>437.49499999999995</v>
      </c>
      <c r="C5" s="366">
        <f>SUMIF('R&amp;D'!$A$4:$A$519,$A5,'R&amp;D'!AJ$4:AJ$519)</f>
        <v>495.39100000000002</v>
      </c>
      <c r="D5" s="366">
        <f>SUMIF('R&amp;D'!$A$4:$A$519,$A5,'R&amp;D'!AK$4:AK$519)</f>
        <v>477.06300000000005</v>
      </c>
      <c r="E5" s="366">
        <f>SUMIF('R&amp;D'!$A$4:$A$519,$A5,'R&amp;D'!AL$4:AL$519)</f>
        <v>496.64200000000005</v>
      </c>
      <c r="F5" s="366">
        <f>SUMIF('R&amp;D'!$A$4:$A$519,$A5,'R&amp;D'!AM$4:AM$519)</f>
        <v>494.37855310000015</v>
      </c>
      <c r="G5" s="366">
        <f>SUMIF('R&amp;D'!$A$4:$A$519,$A5,'R&amp;D'!AN$4:AN$519)</f>
        <v>513.60900000000015</v>
      </c>
      <c r="H5" s="366">
        <f>SUMIF('R&amp;D'!$A$4:$A$519,$A5,'R&amp;D'!AO$4:AO$519)</f>
        <v>500.10899999999998</v>
      </c>
      <c r="I5" s="366">
        <f>SUMIF('R&amp;D'!$A$4:$A$519,$A5,'R&amp;D'!AP$4:AP$519)</f>
        <v>646.60700000000008</v>
      </c>
      <c r="J5" s="366">
        <f>SUMIF('R&amp;D'!$A$4:$A$519,$A5,'R&amp;D'!AQ$4:AQ$519)</f>
        <v>611.40600000000006</v>
      </c>
      <c r="K5" s="366">
        <f>SUMIF('R&amp;D'!$A$4:$A$519,$A5,'R&amp;D'!AR$4:AR$519)</f>
        <v>611.77300000000002</v>
      </c>
      <c r="L5" s="366">
        <f>SUMIF('R&amp;D'!$A$4:$A$519,$A5,'R&amp;D'!AS$4:AS$519)</f>
        <v>666.71399999999983</v>
      </c>
      <c r="M5" s="80"/>
      <c r="N5" s="80"/>
      <c r="O5" s="80"/>
    </row>
    <row r="6" spans="1:15">
      <c r="A6" s="457" t="s">
        <v>110</v>
      </c>
      <c r="B6" s="366">
        <f>SUMIF('R&amp;D'!$A$4:$A$519,$A6,'R&amp;D'!AI$4:AI$519)</f>
        <v>437.26499999999999</v>
      </c>
      <c r="C6" s="366">
        <f>SUMIF('R&amp;D'!$A$4:$A$519,$A6,'R&amp;D'!AJ$4:AJ$519)</f>
        <v>468.63499999999993</v>
      </c>
      <c r="D6" s="366">
        <f>SUMIF('R&amp;D'!$A$4:$A$519,$A6,'R&amp;D'!AK$4:AK$519)</f>
        <v>443.59399999999999</v>
      </c>
      <c r="E6" s="366">
        <f>SUMIF('R&amp;D'!$A$4:$A$519,$A6,'R&amp;D'!AL$4:AL$519)</f>
        <v>433.49799999999999</v>
      </c>
      <c r="F6" s="366">
        <f>SUMIF('R&amp;D'!$A$4:$A$519,$A6,'R&amp;D'!AM$4:AM$519)</f>
        <v>447.84500000000003</v>
      </c>
      <c r="G6" s="366">
        <f>SUMIF('R&amp;D'!$A$4:$A$519,$A6,'R&amp;D'!AN$4:AN$519)</f>
        <v>514.85699999999997</v>
      </c>
      <c r="H6" s="366">
        <f>SUMIF('R&amp;D'!$A$4:$A$519,$A6,'R&amp;D'!AO$4:AO$519)</f>
        <v>496.89700000000005</v>
      </c>
      <c r="I6" s="366">
        <f>SUMIF('R&amp;D'!$A$4:$A$519,$A6,'R&amp;D'!AP$4:AP$519)</f>
        <v>558.6160000000001</v>
      </c>
      <c r="J6" s="366">
        <f>SUMIF('R&amp;D'!$A$4:$A$519,$A6,'R&amp;D'!AQ$4:AQ$519)</f>
        <v>527.62200000000007</v>
      </c>
      <c r="K6" s="366">
        <f>SUMIF('R&amp;D'!$A$4:$A$519,$A6,'R&amp;D'!AR$4:AR$519)</f>
        <v>452.39699999999999</v>
      </c>
      <c r="L6" s="366">
        <f>SUMIF('R&amp;D'!$A$4:$A$519,$A6,'R&amp;D'!AS$4:AS$519)</f>
        <v>508.351</v>
      </c>
      <c r="M6" s="80"/>
      <c r="N6" s="80"/>
      <c r="O6" s="80"/>
    </row>
    <row r="7" spans="1:15">
      <c r="A7" s="457" t="s">
        <v>3238</v>
      </c>
      <c r="B7" s="366">
        <f>SUMIF('R&amp;D'!$A$4:$A$519,$A7,'R&amp;D'!AI$4:AI$519)</f>
        <v>3041.4089999999997</v>
      </c>
      <c r="C7" s="366">
        <f>SUMIF('R&amp;D'!$A$4:$A$519,$A7,'R&amp;D'!AJ$4:AJ$519)</f>
        <v>3005.0035000000003</v>
      </c>
      <c r="D7" s="366">
        <f>SUMIF('R&amp;D'!$A$4:$A$519,$A7,'R&amp;D'!AK$4:AK$519)</f>
        <v>3077.2205000000004</v>
      </c>
      <c r="E7" s="366">
        <f>SUMIF('R&amp;D'!$A$4:$A$519,$A7,'R&amp;D'!AL$4:AL$519)</f>
        <v>2977.9225000000001</v>
      </c>
      <c r="F7" s="366">
        <f>SUMIF('R&amp;D'!$A$4:$A$519,$A7,'R&amp;D'!AM$4:AM$519)</f>
        <v>2978.0165000000002</v>
      </c>
      <c r="G7" s="366">
        <f>SUMIF('R&amp;D'!$A$4:$A$519,$A7,'R&amp;D'!AN$4:AN$519)</f>
        <v>2998.0830000000001</v>
      </c>
      <c r="H7" s="366">
        <f>SUMIF('R&amp;D'!$A$4:$A$519,$A7,'R&amp;D'!AO$4:AO$519)</f>
        <v>2868.1959999999995</v>
      </c>
      <c r="I7" s="366">
        <f>SUMIF('R&amp;D'!$A$4:$A$519,$A7,'R&amp;D'!AP$4:AP$519)</f>
        <v>3321.9355</v>
      </c>
      <c r="J7" s="366">
        <f>SUMIF('R&amp;D'!$A$4:$A$519,$A7,'R&amp;D'!AQ$4:AQ$519)</f>
        <v>3048.3450000000003</v>
      </c>
      <c r="K7" s="366">
        <f>SUMIF('R&amp;D'!$A$4:$A$519,$A7,'R&amp;D'!AR$4:AR$519)</f>
        <v>3116.6280000000002</v>
      </c>
      <c r="L7" s="366">
        <f>SUMIF('R&amp;D'!$A$4:$A$519,$A7,'R&amp;D'!AS$4:AS$519)</f>
        <v>4262.5439999999999</v>
      </c>
      <c r="M7" s="80"/>
      <c r="N7" s="80"/>
      <c r="O7" s="80"/>
    </row>
    <row r="8" spans="1:15">
      <c r="A8" s="457" t="s">
        <v>111</v>
      </c>
      <c r="B8" s="366">
        <f>SUMIF('R&amp;D'!$A$4:$A$519,$A8,'R&amp;D'!AI$4:AI$519)</f>
        <v>198.657072</v>
      </c>
      <c r="C8" s="366">
        <f>SUMIF('R&amp;D'!$A$4:$A$519,$A8,'R&amp;D'!AJ$4:AJ$519)</f>
        <v>206.17265700000002</v>
      </c>
      <c r="D8" s="366">
        <f>SUMIF('R&amp;D'!$A$4:$A$519,$A8,'R&amp;D'!AK$4:AK$519)</f>
        <v>181.55199999999999</v>
      </c>
      <c r="E8" s="366">
        <f>SUMIF('R&amp;D'!$A$4:$A$519,$A8,'R&amp;D'!AL$4:AL$519)</f>
        <v>178.73</v>
      </c>
      <c r="F8" s="366">
        <f>SUMIF('R&amp;D'!$A$4:$A$519,$A8,'R&amp;D'!AM$4:AM$519)</f>
        <v>162.92099999999999</v>
      </c>
      <c r="G8" s="366">
        <f>SUMIF('R&amp;D'!$A$4:$A$519,$A8,'R&amp;D'!AN$4:AN$519)</f>
        <v>193.04300000000001</v>
      </c>
      <c r="H8" s="366">
        <f>SUMIF('R&amp;D'!$A$4:$A$519,$A8,'R&amp;D'!AO$4:AO$519)</f>
        <v>214.96</v>
      </c>
      <c r="I8" s="366">
        <f>SUMIF('R&amp;D'!$A$4:$A$519,$A8,'R&amp;D'!AP$4:AP$519)</f>
        <v>202.72</v>
      </c>
      <c r="J8" s="366">
        <f>SUMIF('R&amp;D'!$A$4:$A$519,$A8,'R&amp;D'!AQ$4:AQ$519)</f>
        <v>201.739</v>
      </c>
      <c r="K8" s="366">
        <f>SUMIF('R&amp;D'!$A$4:$A$519,$A8,'R&amp;D'!AR$4:AR$519)</f>
        <v>165.51400000000001</v>
      </c>
      <c r="L8" s="366">
        <f>SUMIF('R&amp;D'!$A$4:$A$519,$A8,'R&amp;D'!AS$4:AS$519)</f>
        <v>96.697999999999993</v>
      </c>
      <c r="M8" s="80"/>
      <c r="N8" s="80"/>
      <c r="O8" s="80"/>
    </row>
    <row r="9" spans="1:15">
      <c r="A9" s="457" t="s">
        <v>50</v>
      </c>
      <c r="B9" s="366">
        <f>SUMIF('R&amp;D'!$A$4:$A$519,$A9,'R&amp;D'!AI$4:AI$519)</f>
        <v>919.83899999999994</v>
      </c>
      <c r="C9" s="366">
        <f>SUMIF('R&amp;D'!$A$4:$A$519,$A9,'R&amp;D'!AJ$4:AJ$519)</f>
        <v>1086.395</v>
      </c>
      <c r="D9" s="366">
        <f>SUMIF('R&amp;D'!$A$4:$A$519,$A9,'R&amp;D'!AK$4:AK$519)</f>
        <v>875.61500000000001</v>
      </c>
      <c r="E9" s="366">
        <f>SUMIF('R&amp;D'!$A$4:$A$519,$A9,'R&amp;D'!AL$4:AL$519)</f>
        <v>969.50200000000007</v>
      </c>
      <c r="F9" s="366">
        <f>SUMIF('R&amp;D'!$A$4:$A$519,$A9,'R&amp;D'!AM$4:AM$519)</f>
        <v>973.11060239000017</v>
      </c>
      <c r="G9" s="366">
        <f>SUMIF('R&amp;D'!$A$4:$A$519,$A9,'R&amp;D'!AN$4:AN$519)</f>
        <v>880.40159999999992</v>
      </c>
      <c r="H9" s="366">
        <f>SUMIF('R&amp;D'!$A$4:$A$519,$A9,'R&amp;D'!AO$4:AO$519)</f>
        <v>971.53234999999995</v>
      </c>
      <c r="I9" s="366">
        <f>SUMIF('R&amp;D'!$A$4:$A$519,$A9,'R&amp;D'!AP$4:AP$519)</f>
        <v>1108.1186763199998</v>
      </c>
      <c r="J9" s="366">
        <f>SUMIF('R&amp;D'!$A$4:$A$519,$A9,'R&amp;D'!AQ$4:AQ$519)</f>
        <v>1232.85712545</v>
      </c>
      <c r="K9" s="366">
        <f>SUMIF('R&amp;D'!$A$4:$A$519,$A9,'R&amp;D'!AR$4:AR$519)</f>
        <v>1403.4970000000001</v>
      </c>
      <c r="L9" s="366">
        <f>SUMIF('R&amp;D'!$A$4:$A$519,$A9,'R&amp;D'!AS$4:AS$519)</f>
        <v>1559.8658229999996</v>
      </c>
      <c r="M9" s="80"/>
      <c r="N9" s="80"/>
      <c r="O9" s="80"/>
    </row>
    <row r="10" spans="1:15">
      <c r="A10" s="457" t="s">
        <v>2356</v>
      </c>
      <c r="B10" s="366">
        <f>SUMIF('R&amp;D'!$A$4:$A$519,$A10,'R&amp;D'!AI$4:AI$519)</f>
        <v>5.1190000000000007</v>
      </c>
      <c r="C10" s="366">
        <f>SUMIF('R&amp;D'!$A$4:$A$519,$A10,'R&amp;D'!AJ$4:AJ$519)</f>
        <v>5.6770000000000005</v>
      </c>
      <c r="D10" s="366">
        <f>SUMIF('R&amp;D'!$A$4:$A$519,$A10,'R&amp;D'!AK$4:AK$519)</f>
        <v>4.1530000000000005</v>
      </c>
      <c r="E10" s="366">
        <f>SUMIF('R&amp;D'!$A$4:$A$519,$A10,'R&amp;D'!AL$4:AL$519)</f>
        <v>4.2889999999999997</v>
      </c>
      <c r="F10" s="366">
        <f>SUMIF('R&amp;D'!$A$4:$A$519,$A10,'R&amp;D'!AM$4:AM$519)</f>
        <v>4.3479999999999999</v>
      </c>
      <c r="G10" s="366">
        <f>SUMIF('R&amp;D'!$A$4:$A$519,$A10,'R&amp;D'!AN$4:AN$519)</f>
        <v>4.2490000000000006</v>
      </c>
      <c r="H10" s="366">
        <f>SUMIF('R&amp;D'!$A$4:$A$519,$A10,'R&amp;D'!AO$4:AO$519)</f>
        <v>3.609</v>
      </c>
      <c r="I10" s="366">
        <f>SUMIF('R&amp;D'!$A$4:$A$519,$A10,'R&amp;D'!AP$4:AP$519)</f>
        <v>3.3380000000000001</v>
      </c>
      <c r="J10" s="366">
        <f>SUMIF('R&amp;D'!$A$4:$A$519,$A10,'R&amp;D'!AQ$4:AQ$519)</f>
        <v>4.476</v>
      </c>
      <c r="K10" s="366">
        <f>SUMIF('R&amp;D'!$A$4:$A$519,$A10,'R&amp;D'!AR$4:AR$519)</f>
        <v>4.0529999999999999</v>
      </c>
      <c r="L10" s="366">
        <f>SUMIF('R&amp;D'!$A$4:$A$519,$A10,'R&amp;D'!AS$4:AS$519)</f>
        <v>3.4080000000000004</v>
      </c>
      <c r="M10" s="80"/>
      <c r="N10" s="80"/>
      <c r="O10" s="80"/>
    </row>
    <row r="11" spans="1:15">
      <c r="A11" s="457" t="s">
        <v>3332</v>
      </c>
      <c r="B11" s="366">
        <f>SUMIF('R&amp;D'!$A$4:$A$519,$A11,'R&amp;D'!AI$4:AI$519)</f>
        <v>3785.9549999999999</v>
      </c>
      <c r="C11" s="366">
        <f>SUMIF('R&amp;D'!$A$4:$A$519,$A11,'R&amp;D'!AJ$4:AJ$519)</f>
        <v>4736.8490000000002</v>
      </c>
      <c r="D11" s="366">
        <f>SUMIF('R&amp;D'!$A$4:$A$519,$A11,'R&amp;D'!AK$4:AK$519)</f>
        <v>4664.8530000000001</v>
      </c>
      <c r="E11" s="366">
        <f>SUMIF('R&amp;D'!$A$4:$A$519,$A11,'R&amp;D'!AL$4:AL$519)</f>
        <v>4725.66</v>
      </c>
      <c r="F11" s="366">
        <f>SUMIF('R&amp;D'!$A$4:$A$519,$A11,'R&amp;D'!AM$4:AM$519)</f>
        <v>4665.585</v>
      </c>
      <c r="G11" s="366">
        <f>SUMIF('R&amp;D'!$A$4:$A$519,$A11,'R&amp;D'!AN$4:AN$519)</f>
        <v>4440.4960000000001</v>
      </c>
      <c r="H11" s="366">
        <f>SUMIF('R&amp;D'!$A$4:$A$519,$A11,'R&amp;D'!AO$4:AO$519)</f>
        <v>4394.03</v>
      </c>
      <c r="I11" s="366">
        <f>SUMIF('R&amp;D'!$A$4:$A$519,$A11,'R&amp;D'!AP$4:AP$519)</f>
        <v>4324.5709999999999</v>
      </c>
      <c r="J11" s="366">
        <f>SUMIF('R&amp;D'!$A$4:$A$519,$A11,'R&amp;D'!AQ$4:AQ$519)</f>
        <v>4256.8809999999994</v>
      </c>
      <c r="K11" s="366">
        <f>SUMIF('R&amp;D'!$A$4:$A$519,$A11,'R&amp;D'!AR$4:AR$519)</f>
        <v>4389.1719999999987</v>
      </c>
      <c r="L11" s="366">
        <f>SUMIF('R&amp;D'!$A$4:$A$519,$A11,'R&amp;D'!AS$4:AS$519)</f>
        <v>4777.4790000000003</v>
      </c>
      <c r="M11" s="80"/>
      <c r="N11" s="80"/>
      <c r="O11" s="80"/>
    </row>
    <row r="12" spans="1:15">
      <c r="A12" s="457" t="s">
        <v>3384</v>
      </c>
      <c r="B12" s="366">
        <f>SUMIF('R&amp;D'!$A$4:$A$519,$A12,'R&amp;D'!AI$4:AI$519)</f>
        <v>6.2650000000000006</v>
      </c>
      <c r="C12" s="366">
        <f>SUMIF('R&amp;D'!$A$4:$A$519,$A12,'R&amp;D'!AJ$4:AJ$519)</f>
        <v>5.8319999999999999</v>
      </c>
      <c r="D12" s="366">
        <f>SUMIF('R&amp;D'!$A$4:$A$519,$A12,'R&amp;D'!AK$4:AK$519)</f>
        <v>5.5039999999999996</v>
      </c>
      <c r="E12" s="366">
        <f>SUMIF('R&amp;D'!$A$4:$A$519,$A12,'R&amp;D'!AL$4:AL$519)</f>
        <v>5.2998599999999998</v>
      </c>
      <c r="F12" s="366">
        <f>SUMIF('R&amp;D'!$A$4:$A$519,$A12,'R&amp;D'!AM$4:AM$519)</f>
        <v>5.218</v>
      </c>
      <c r="G12" s="366">
        <f>SUMIF('R&amp;D'!$A$4:$A$519,$A12,'R&amp;D'!AN$4:AN$519)</f>
        <v>5.8404999999999996</v>
      </c>
      <c r="H12" s="366">
        <f>SUMIF('R&amp;D'!$A$4:$A$519,$A12,'R&amp;D'!AO$4:AO$519)</f>
        <v>5.58</v>
      </c>
      <c r="I12" s="366">
        <f>SUMIF('R&amp;D'!$A$4:$A$519,$A12,'R&amp;D'!AP$4:AP$519)</f>
        <v>6.7430000000000003</v>
      </c>
      <c r="J12" s="366">
        <f>SUMIF('R&amp;D'!$A$4:$A$519,$A12,'R&amp;D'!AQ$4:AQ$519)</f>
        <v>6.1400000000000015</v>
      </c>
      <c r="K12" s="366">
        <f>SUMIF('R&amp;D'!$A$4:$A$519,$A12,'R&amp;D'!AR$4:AR$519)</f>
        <v>1.1739999999999999</v>
      </c>
      <c r="L12" s="366">
        <f>SUMIF('R&amp;D'!$A$4:$A$519,$A12,'R&amp;D'!AS$4:AS$519)</f>
        <v>12.796999999999999</v>
      </c>
      <c r="M12" s="80"/>
      <c r="N12" s="80"/>
      <c r="O12" s="80"/>
    </row>
    <row r="13" spans="1:15">
      <c r="A13" s="457" t="s">
        <v>112</v>
      </c>
      <c r="B13" s="366">
        <f>SUMIF('R&amp;D'!$A$4:$A$519,$A13,'R&amp;D'!AI$4:AI$519)</f>
        <v>4.1495639999999998</v>
      </c>
      <c r="C13" s="366">
        <f>SUMIF('R&amp;D'!$A$4:$A$519,$A13,'R&amp;D'!AJ$4:AJ$519)</f>
        <v>3.9262500000000005</v>
      </c>
      <c r="D13" s="366">
        <f>SUMIF('R&amp;D'!$A$4:$A$519,$A13,'R&amp;D'!AK$4:AK$519)</f>
        <v>4.8344100000000001</v>
      </c>
      <c r="E13" s="366">
        <f>SUMIF('R&amp;D'!$A$4:$A$519,$A13,'R&amp;D'!AL$4:AL$519)</f>
        <v>3.839</v>
      </c>
      <c r="F13" s="366">
        <f>SUMIF('R&amp;D'!$A$4:$A$519,$A13,'R&amp;D'!AM$4:AM$519)</f>
        <v>3.8959999999999999</v>
      </c>
      <c r="G13" s="366">
        <f>SUMIF('R&amp;D'!$A$4:$A$519,$A13,'R&amp;D'!AN$4:AN$519)</f>
        <v>1.9130000000000003</v>
      </c>
      <c r="H13" s="366">
        <f>SUMIF('R&amp;D'!$A$4:$A$519,$A13,'R&amp;D'!AO$4:AO$519)</f>
        <v>3.9139999999999997</v>
      </c>
      <c r="I13" s="366">
        <f>SUMIF('R&amp;D'!$A$4:$A$519,$A13,'R&amp;D'!AP$4:AP$519)</f>
        <v>3.8180000000000001</v>
      </c>
      <c r="J13" s="366">
        <f>SUMIF('R&amp;D'!$A$4:$A$519,$A13,'R&amp;D'!AQ$4:AQ$519)</f>
        <v>6.3599999999999994</v>
      </c>
      <c r="K13" s="366">
        <f>SUMIF('R&amp;D'!$A$4:$A$519,$A13,'R&amp;D'!AR$4:AR$519)</f>
        <v>4.819</v>
      </c>
      <c r="L13" s="366">
        <f>SUMIF('R&amp;D'!$A$4:$A$519,$A13,'R&amp;D'!AS$4:AS$519)</f>
        <v>1.5</v>
      </c>
      <c r="M13" s="80"/>
      <c r="N13" s="80"/>
      <c r="O13" s="80"/>
    </row>
    <row r="14" spans="1:15">
      <c r="A14" s="457" t="s">
        <v>113</v>
      </c>
      <c r="B14" s="366">
        <f>SUMIF('R&amp;D'!$A$4:$A$519,$A14,'R&amp;D'!AI$4:AI$519)</f>
        <v>22.861000000000004</v>
      </c>
      <c r="C14" s="366">
        <f>SUMIF('R&amp;D'!$A$4:$A$519,$A14,'R&amp;D'!AJ$4:AJ$519)</f>
        <v>31.882451</v>
      </c>
      <c r="D14" s="366">
        <f>SUMIF('R&amp;D'!$A$4:$A$519,$A14,'R&amp;D'!AK$4:AK$519)</f>
        <v>32.598194999999997</v>
      </c>
      <c r="E14" s="366">
        <f>SUMIF('R&amp;D'!$A$4:$A$519,$A14,'R&amp;D'!AL$4:AL$519)</f>
        <v>40.064</v>
      </c>
      <c r="F14" s="366">
        <f>SUMIF('R&amp;D'!$A$4:$A$519,$A14,'R&amp;D'!AM$4:AM$519)</f>
        <v>37.036000000000008</v>
      </c>
      <c r="G14" s="366">
        <f>SUMIF('R&amp;D'!$A$4:$A$519,$A14,'R&amp;D'!AN$4:AN$519)</f>
        <v>30.559657999999999</v>
      </c>
      <c r="H14" s="366">
        <f>SUMIF('R&amp;D'!$A$4:$A$519,$A14,'R&amp;D'!AO$4:AO$519)</f>
        <v>42.163118000000004</v>
      </c>
      <c r="I14" s="366">
        <f>SUMIF('R&amp;D'!$A$4:$A$519,$A14,'R&amp;D'!AP$4:AP$519)</f>
        <v>42.7316</v>
      </c>
      <c r="J14" s="366">
        <f>SUMIF('R&amp;D'!$A$4:$A$519,$A14,'R&amp;D'!AQ$4:AQ$519)</f>
        <v>43.704999999999998</v>
      </c>
      <c r="K14" s="366">
        <f>SUMIF('R&amp;D'!$A$4:$A$519,$A14,'R&amp;D'!AR$4:AR$519)</f>
        <v>39.868000000000002</v>
      </c>
      <c r="L14" s="366">
        <f>SUMIF('R&amp;D'!$A$4:$A$519,$A14,'R&amp;D'!AS$4:AS$519)</f>
        <v>43.677</v>
      </c>
      <c r="M14" s="80"/>
      <c r="N14" s="80"/>
      <c r="O14" s="80"/>
    </row>
    <row r="15" spans="1:15">
      <c r="A15" s="457" t="s">
        <v>1798</v>
      </c>
      <c r="B15" s="366">
        <f>SUMIF('R&amp;D'!$A$4:$A$519,$A15,'R&amp;D'!AI$4:AI$519)</f>
        <v>1.53</v>
      </c>
      <c r="C15" s="366">
        <f>SUMIF('R&amp;D'!$A$4:$A$519,$A15,'R&amp;D'!AJ$4:AJ$519)</f>
        <v>1.56</v>
      </c>
      <c r="D15" s="366">
        <f>SUMIF('R&amp;D'!$A$4:$A$519,$A15,'R&amp;D'!AK$4:AK$519)</f>
        <v>1.591812</v>
      </c>
      <c r="E15" s="366">
        <f>SUMIF('R&amp;D'!$A$4:$A$519,$A15,'R&amp;D'!AL$4:AL$519)</f>
        <v>1.623648</v>
      </c>
      <c r="F15" s="366">
        <f>SUMIF('R&amp;D'!$A$4:$A$519,$A15,'R&amp;D'!AM$4:AM$519)</f>
        <v>1.32274392</v>
      </c>
      <c r="G15" s="366">
        <f>SUMIF('R&amp;D'!$A$4:$A$519,$A15,'R&amp;D'!AN$4:AN$519)</f>
        <v>1.34919878</v>
      </c>
      <c r="H15" s="366">
        <f>SUMIF('R&amp;D'!$A$4:$A$519,$A15,'R&amp;D'!AO$4:AO$519)</f>
        <v>1.3761827</v>
      </c>
      <c r="I15" s="366">
        <f>SUMIF('R&amp;D'!$A$4:$A$519,$A15,'R&amp;D'!AP$4:AP$519)</f>
        <v>1.7538</v>
      </c>
      <c r="J15" s="366">
        <f>SUMIF('R&amp;D'!$A$4:$A$519,$A15,'R&amp;D'!AQ$4:AQ$519)</f>
        <v>1.7888759999999999</v>
      </c>
      <c r="K15" s="366">
        <f>SUMIF('R&amp;D'!$A$4:$A$519,$A15,'R&amp;D'!AR$4:AR$519)</f>
        <v>1.825</v>
      </c>
      <c r="L15" s="366">
        <f>SUMIF('R&amp;D'!$A$4:$A$519,$A15,'R&amp;D'!AS$4:AS$519)</f>
        <v>1.861</v>
      </c>
      <c r="M15" s="80"/>
      <c r="N15" s="80"/>
      <c r="O15" s="80"/>
    </row>
    <row r="16" spans="1:15">
      <c r="A16" s="457" t="s">
        <v>114</v>
      </c>
      <c r="B16" s="366">
        <f>SUMIF('R&amp;D'!$A$4:$A$519,$A16,'R&amp;D'!AI$4:AI$519)</f>
        <v>7.1190420000000003</v>
      </c>
      <c r="C16" s="366">
        <f>SUMIF('R&amp;D'!$A$4:$A$519,$A16,'R&amp;D'!AJ$4:AJ$519)</f>
        <v>7.0250000000000004</v>
      </c>
      <c r="D16" s="366">
        <f>SUMIF('R&amp;D'!$A$4:$A$519,$A16,'R&amp;D'!AK$4:AK$519)</f>
        <v>6.2929999999999993</v>
      </c>
      <c r="E16" s="366">
        <f>SUMIF('R&amp;D'!$A$4:$A$519,$A16,'R&amp;D'!AL$4:AL$519)</f>
        <v>6.91</v>
      </c>
      <c r="F16" s="366">
        <f>SUMIF('R&amp;D'!$A$4:$A$519,$A16,'R&amp;D'!AM$4:AM$519)</f>
        <v>7.5259999999999998</v>
      </c>
      <c r="G16" s="366">
        <f>SUMIF('R&amp;D'!$A$4:$A$519,$A16,'R&amp;D'!AN$4:AN$519)</f>
        <v>7.0749999999999993</v>
      </c>
      <c r="H16" s="366">
        <f>SUMIF('R&amp;D'!$A$4:$A$519,$A16,'R&amp;D'!AO$4:AO$519)</f>
        <v>10.39</v>
      </c>
      <c r="I16" s="366">
        <f>SUMIF('R&amp;D'!$A$4:$A$519,$A16,'R&amp;D'!AP$4:AP$519)</f>
        <v>8.7319999999999993</v>
      </c>
      <c r="J16" s="366">
        <f>SUMIF('R&amp;D'!$A$4:$A$519,$A16,'R&amp;D'!AQ$4:AQ$519)</f>
        <v>9.1210000000000004</v>
      </c>
      <c r="K16" s="366">
        <f>SUMIF('R&amp;D'!$A$4:$A$519,$A16,'R&amp;D'!AR$4:AR$519)</f>
        <v>9.3930000000000007</v>
      </c>
      <c r="L16" s="366">
        <f>SUMIF('R&amp;D'!$A$4:$A$519,$A16,'R&amp;D'!AS$4:AS$519)</f>
        <v>9.4810000000000016</v>
      </c>
      <c r="M16" s="80"/>
      <c r="N16" s="80"/>
      <c r="O16" s="80"/>
    </row>
    <row r="17" spans="1:19" ht="12.75" customHeight="1">
      <c r="A17" s="577" t="s">
        <v>761</v>
      </c>
      <c r="B17" s="954">
        <f>SUM(B5:B16)</f>
        <v>8867.6636780000008</v>
      </c>
      <c r="C17" s="954">
        <f t="shared" ref="C17:L17" si="0">SUM(C5:C16)</f>
        <v>10054.348857999999</v>
      </c>
      <c r="D17" s="954">
        <f t="shared" si="0"/>
        <v>9774.8719170000022</v>
      </c>
      <c r="E17" s="954">
        <f t="shared" si="0"/>
        <v>9843.9800080000005</v>
      </c>
      <c r="F17" s="954">
        <f t="shared" si="0"/>
        <v>9781.203399410002</v>
      </c>
      <c r="G17" s="954">
        <f t="shared" si="0"/>
        <v>9591.4759567800029</v>
      </c>
      <c r="H17" s="954">
        <f t="shared" si="0"/>
        <v>9512.756650700001</v>
      </c>
      <c r="I17" s="954">
        <f t="shared" si="0"/>
        <v>10229.68457632</v>
      </c>
      <c r="J17" s="954">
        <f t="shared" si="0"/>
        <v>9950.441001449999</v>
      </c>
      <c r="K17" s="954">
        <f t="shared" si="0"/>
        <v>10200.113000000001</v>
      </c>
      <c r="L17" s="955">
        <f t="shared" si="0"/>
        <v>11944.375823</v>
      </c>
    </row>
    <row r="18" spans="1:19" ht="12.75" customHeight="1">
      <c r="B18" s="132"/>
      <c r="C18" s="132"/>
      <c r="D18" s="132"/>
      <c r="E18" s="132"/>
      <c r="F18" s="132"/>
      <c r="G18" s="132"/>
      <c r="H18" s="132"/>
      <c r="I18" s="132"/>
      <c r="J18" s="132"/>
      <c r="K18" s="132"/>
      <c r="L18" s="132"/>
    </row>
    <row r="19" spans="1:19" ht="12.75" customHeight="1">
      <c r="B19" s="32"/>
      <c r="C19" s="32"/>
      <c r="D19" s="32"/>
      <c r="E19" s="32"/>
      <c r="F19" s="32"/>
      <c r="G19" s="32"/>
      <c r="H19" s="32"/>
      <c r="J19" s="126"/>
      <c r="K19"/>
    </row>
    <row r="20" spans="1:19" ht="12.75" customHeight="1">
      <c r="B20" s="32"/>
      <c r="C20" s="32"/>
      <c r="D20" s="32"/>
      <c r="E20" s="32"/>
      <c r="F20" s="32"/>
      <c r="G20" s="32"/>
      <c r="H20" s="32"/>
      <c r="J20" s="126"/>
      <c r="K20"/>
    </row>
    <row r="21" spans="1:19" ht="12.75" customHeight="1">
      <c r="B21" s="32"/>
      <c r="C21" s="32"/>
      <c r="D21" s="32"/>
      <c r="E21" s="32"/>
      <c r="F21" s="32"/>
      <c r="G21" s="32"/>
      <c r="H21" s="32"/>
      <c r="J21" s="126"/>
      <c r="K21"/>
    </row>
    <row r="22" spans="1:19" ht="12.75" customHeight="1">
      <c r="B22" s="32"/>
      <c r="C22" s="32"/>
      <c r="D22" s="32"/>
      <c r="E22" s="32"/>
      <c r="F22" s="32"/>
      <c r="G22" s="32"/>
      <c r="H22" s="32"/>
      <c r="J22" s="126"/>
      <c r="K22"/>
    </row>
    <row r="23" spans="1:19" ht="12.75" customHeight="1">
      <c r="B23" s="32"/>
      <c r="C23" s="32"/>
      <c r="D23" s="32"/>
      <c r="E23" s="32"/>
      <c r="F23" s="32"/>
      <c r="G23" s="32"/>
      <c r="H23" s="32"/>
      <c r="I23" s="32"/>
    </row>
    <row r="24" spans="1:19" ht="12.75" customHeight="1">
      <c r="B24" s="32"/>
      <c r="C24" s="32"/>
      <c r="D24" s="32"/>
      <c r="E24" s="366"/>
      <c r="F24" s="366"/>
      <c r="G24" s="366"/>
      <c r="H24" s="366"/>
      <c r="I24" s="366"/>
      <c r="J24" s="366"/>
      <c r="K24" s="366"/>
      <c r="L24" s="366"/>
      <c r="M24" s="366"/>
      <c r="N24" s="366"/>
      <c r="O24" s="366"/>
      <c r="P24" s="366"/>
      <c r="Q24" s="366"/>
      <c r="R24" s="366"/>
      <c r="S24" s="366"/>
    </row>
    <row r="25" spans="1:19" ht="12.75" customHeight="1">
      <c r="B25" s="32"/>
      <c r="C25" s="32"/>
      <c r="D25" s="32"/>
      <c r="E25" s="32"/>
      <c r="F25" s="32"/>
      <c r="G25" s="32"/>
      <c r="H25" s="32"/>
      <c r="I25" s="32"/>
    </row>
    <row r="26" spans="1:19" ht="12.75" customHeight="1">
      <c r="B26" s="32"/>
      <c r="C26" s="32"/>
      <c r="D26" s="32"/>
      <c r="E26" s="32"/>
      <c r="F26" s="32"/>
      <c r="G26" s="32"/>
      <c r="H26" s="32"/>
      <c r="I26" s="32"/>
    </row>
    <row r="27" spans="1:19" ht="12.75" customHeight="1">
      <c r="B27" s="32"/>
      <c r="C27" s="32"/>
      <c r="D27" s="32"/>
      <c r="E27" s="32"/>
      <c r="F27" s="32"/>
      <c r="G27" s="32"/>
      <c r="H27" s="32"/>
      <c r="I27" s="32"/>
    </row>
    <row r="28" spans="1:19" ht="12.75" customHeight="1">
      <c r="B28" s="32"/>
      <c r="C28" s="32"/>
      <c r="D28" s="32"/>
      <c r="E28" s="32"/>
      <c r="F28" s="32"/>
      <c r="G28" s="32"/>
      <c r="H28" s="32"/>
      <c r="I28" s="32"/>
    </row>
    <row r="29" spans="1:19" ht="12.75" customHeight="1">
      <c r="B29" s="32"/>
      <c r="C29" s="32"/>
      <c r="D29" s="32"/>
      <c r="E29" s="32"/>
      <c r="F29" s="32"/>
      <c r="G29" s="32"/>
      <c r="H29" s="32"/>
      <c r="I29" s="32"/>
    </row>
    <row r="30" spans="1:19" ht="12.75" customHeight="1">
      <c r="B30" s="32"/>
      <c r="C30" s="32"/>
      <c r="D30" s="32"/>
      <c r="E30" s="32"/>
      <c r="F30" s="32"/>
      <c r="G30" s="32"/>
      <c r="H30" s="32"/>
      <c r="I30" s="32"/>
    </row>
    <row r="31" spans="1:19" ht="12.75" customHeight="1">
      <c r="B31" s="32"/>
      <c r="C31" s="32"/>
      <c r="D31" s="32"/>
      <c r="E31" s="32"/>
      <c r="F31" s="32"/>
      <c r="G31" s="32"/>
      <c r="H31" s="32"/>
      <c r="I31" s="32"/>
    </row>
    <row r="32" spans="1:19" ht="12.75" customHeight="1">
      <c r="B32" s="32"/>
      <c r="C32" s="32"/>
      <c r="D32" s="32"/>
      <c r="E32" s="32"/>
      <c r="F32" s="32"/>
      <c r="G32" s="32"/>
      <c r="H32" s="32"/>
      <c r="I32" s="32"/>
    </row>
    <row r="33" spans="2:9" ht="12.75" customHeight="1">
      <c r="B33" s="32"/>
      <c r="C33" s="32"/>
      <c r="D33" s="32"/>
      <c r="E33" s="32"/>
      <c r="F33" s="32"/>
      <c r="G33" s="32"/>
      <c r="H33" s="32"/>
      <c r="I33" s="32"/>
    </row>
    <row r="35" spans="2:9" ht="12.75" customHeight="1">
      <c r="B35" s="34"/>
      <c r="C35" s="34"/>
      <c r="D35" s="34"/>
      <c r="E35" s="34"/>
      <c r="F35" s="34"/>
      <c r="G35" s="34"/>
      <c r="H35" s="34"/>
      <c r="I35" s="34"/>
    </row>
    <row r="36" spans="2:9" ht="12.75" customHeight="1">
      <c r="B36" s="34"/>
      <c r="C36" s="34"/>
      <c r="D36" s="34"/>
      <c r="E36" s="34"/>
      <c r="F36" s="34"/>
      <c r="G36" s="34"/>
      <c r="H36" s="34"/>
      <c r="I36" s="34"/>
    </row>
    <row r="37" spans="2:9" ht="12.75" customHeight="1">
      <c r="B37" s="34"/>
      <c r="C37" s="34"/>
      <c r="D37" s="34"/>
      <c r="E37" s="34"/>
      <c r="F37" s="34"/>
      <c r="G37" s="34"/>
      <c r="H37" s="34"/>
      <c r="I37" s="34"/>
    </row>
    <row r="38" spans="2:9" ht="12.75" customHeight="1">
      <c r="B38" s="34"/>
      <c r="C38" s="34"/>
      <c r="D38" s="34"/>
      <c r="E38" s="34"/>
      <c r="F38" s="34"/>
      <c r="G38" s="34"/>
      <c r="H38" s="34"/>
      <c r="I38" s="34"/>
    </row>
    <row r="39" spans="2:9" ht="12.75" customHeight="1">
      <c r="B39" s="34"/>
      <c r="C39" s="34"/>
      <c r="D39" s="34"/>
      <c r="E39" s="34"/>
      <c r="F39" s="34"/>
      <c r="G39" s="34"/>
      <c r="H39" s="34"/>
      <c r="I39" s="34"/>
    </row>
    <row r="40" spans="2:9" ht="12.75" customHeight="1">
      <c r="B40" s="34"/>
      <c r="C40" s="34"/>
      <c r="D40" s="34"/>
      <c r="E40" s="34"/>
      <c r="F40" s="34"/>
      <c r="G40" s="34"/>
      <c r="H40" s="34"/>
      <c r="I40" s="34"/>
    </row>
    <row r="41" spans="2:9" ht="12.75" customHeight="1">
      <c r="B41" s="34"/>
      <c r="C41" s="34"/>
      <c r="D41" s="34"/>
      <c r="E41" s="34"/>
      <c r="F41" s="34"/>
      <c r="G41" s="34"/>
      <c r="H41" s="34"/>
      <c r="I41" s="34"/>
    </row>
    <row r="42" spans="2:9" ht="12.75" customHeight="1">
      <c r="B42" s="34"/>
      <c r="C42" s="34"/>
      <c r="D42" s="34"/>
      <c r="E42" s="34"/>
      <c r="F42" s="34"/>
      <c r="G42" s="34"/>
      <c r="H42" s="34"/>
      <c r="I42" s="34"/>
    </row>
    <row r="43" spans="2:9" ht="12.75" customHeight="1">
      <c r="B43" s="34"/>
      <c r="C43" s="34"/>
      <c r="D43" s="34"/>
      <c r="E43" s="34"/>
      <c r="F43" s="34"/>
      <c r="G43" s="34"/>
      <c r="H43" s="34"/>
      <c r="I43" s="34"/>
    </row>
    <row r="44" spans="2:9" ht="12.75" customHeight="1">
      <c r="B44" s="34"/>
      <c r="C44" s="34"/>
      <c r="D44" s="34"/>
      <c r="E44" s="34"/>
      <c r="F44" s="34"/>
      <c r="G44" s="34"/>
      <c r="H44" s="34"/>
      <c r="I44" s="34"/>
    </row>
    <row r="45" spans="2:9" ht="12.75" customHeight="1">
      <c r="B45" s="34"/>
      <c r="C45" s="34"/>
      <c r="D45" s="34"/>
      <c r="E45" s="34"/>
      <c r="F45" s="34"/>
      <c r="G45" s="34"/>
      <c r="H45" s="34"/>
      <c r="I45" s="34"/>
    </row>
    <row r="46" spans="2:9" ht="12.75" customHeight="1">
      <c r="B46" s="34"/>
      <c r="C46" s="34"/>
      <c r="D46" s="34"/>
      <c r="E46" s="34"/>
      <c r="F46" s="34"/>
      <c r="G46" s="34"/>
      <c r="H46" s="34"/>
      <c r="I46" s="34"/>
    </row>
    <row r="47" spans="2:9" ht="12.75" customHeight="1">
      <c r="B47" s="34"/>
      <c r="C47" s="34"/>
      <c r="D47" s="34"/>
      <c r="E47" s="34"/>
      <c r="F47" s="34"/>
      <c r="G47" s="34"/>
      <c r="H47" s="34"/>
      <c r="I47" s="34"/>
    </row>
    <row r="48" spans="2:9" ht="12.75" customHeight="1">
      <c r="B48" s="34"/>
      <c r="C48" s="34"/>
      <c r="D48" s="34"/>
      <c r="E48" s="34"/>
      <c r="F48" s="34"/>
      <c r="G48" s="34"/>
      <c r="H48" s="34"/>
      <c r="I48" s="34"/>
    </row>
    <row r="49" spans="2:9" ht="12.75" customHeight="1">
      <c r="B49" s="34"/>
      <c r="C49" s="34"/>
      <c r="D49" s="34"/>
      <c r="E49" s="34"/>
      <c r="F49" s="34"/>
      <c r="G49" s="34"/>
      <c r="H49" s="34"/>
      <c r="I49" s="34"/>
    </row>
    <row r="50" spans="2:9" ht="12.75" customHeight="1">
      <c r="B50" s="34"/>
      <c r="C50" s="34"/>
      <c r="D50" s="34"/>
      <c r="E50" s="34"/>
      <c r="F50" s="34"/>
      <c r="G50" s="34"/>
      <c r="H50" s="34"/>
      <c r="I50" s="34"/>
    </row>
  </sheetData>
  <sortState ref="A5:M20">
    <sortCondition descending="1" ref="J5:J20"/>
  </sortState>
  <conditionalFormatting sqref="B23:I23 B19:H22 B5:L16 B25:I33 B24:D24">
    <cfRule type="cellIs" dxfId="183" priority="85" operator="equal">
      <formula>0</formula>
    </cfRule>
  </conditionalFormatting>
  <conditionalFormatting sqref="B5:L5">
    <cfRule type="colorScale" priority="650">
      <colorScale>
        <cfvo type="min"/>
        <cfvo type="percentile" val="50"/>
        <cfvo type="max"/>
        <color theme="5" tint="0.79998168889431442"/>
        <color theme="5" tint="0.39997558519241921"/>
        <color theme="5"/>
      </colorScale>
    </cfRule>
  </conditionalFormatting>
  <conditionalFormatting sqref="B6:L6">
    <cfRule type="colorScale" priority="651">
      <colorScale>
        <cfvo type="min"/>
        <cfvo type="percentile" val="50"/>
        <cfvo type="max"/>
        <color theme="5"/>
        <color theme="5" tint="0.39997558519241921"/>
        <color theme="5" tint="0.79998168889431442"/>
      </colorScale>
    </cfRule>
  </conditionalFormatting>
  <conditionalFormatting sqref="B7:L7">
    <cfRule type="colorScale" priority="652">
      <colorScale>
        <cfvo type="min"/>
        <cfvo type="percentile" val="50"/>
        <cfvo type="max"/>
        <color theme="5"/>
        <color theme="5" tint="0.39997558519241921"/>
        <color theme="5" tint="0.39997558519241921"/>
      </colorScale>
    </cfRule>
  </conditionalFormatting>
  <conditionalFormatting sqref="B8:L8">
    <cfRule type="colorScale" priority="653">
      <colorScale>
        <cfvo type="min"/>
        <cfvo type="percentile" val="50"/>
        <cfvo type="max"/>
        <color theme="5"/>
        <color theme="5" tint="0.39997558519241921"/>
        <color theme="5" tint="0.79998168889431442"/>
      </colorScale>
    </cfRule>
  </conditionalFormatting>
  <conditionalFormatting sqref="B9:L9">
    <cfRule type="colorScale" priority="654">
      <colorScale>
        <cfvo type="min"/>
        <cfvo type="percentile" val="50"/>
        <cfvo type="max"/>
        <color theme="5"/>
        <color theme="5" tint="0.39997558519241921"/>
        <color theme="5" tint="0.79998168889431442"/>
      </colorScale>
    </cfRule>
  </conditionalFormatting>
  <conditionalFormatting sqref="B10:L10">
    <cfRule type="colorScale" priority="655">
      <colorScale>
        <cfvo type="min"/>
        <cfvo type="percentile" val="50"/>
        <cfvo type="max"/>
        <color theme="5"/>
        <color theme="5" tint="0.39997558519241921"/>
        <color theme="5" tint="0.79998168889431442"/>
      </colorScale>
    </cfRule>
  </conditionalFormatting>
  <conditionalFormatting sqref="B11:L11">
    <cfRule type="colorScale" priority="656">
      <colorScale>
        <cfvo type="min"/>
        <cfvo type="percentile" val="50"/>
        <cfvo type="max"/>
        <color theme="5"/>
        <color theme="5" tint="0.39997558519241921"/>
        <color theme="5" tint="0.79998168889431442"/>
      </colorScale>
    </cfRule>
  </conditionalFormatting>
  <conditionalFormatting sqref="B12:L12">
    <cfRule type="colorScale" priority="657">
      <colorScale>
        <cfvo type="min"/>
        <cfvo type="percentile" val="50"/>
        <cfvo type="max"/>
        <color theme="5"/>
        <color theme="5" tint="0.39997558519241921"/>
        <color theme="5" tint="0.79998168889431442"/>
      </colorScale>
    </cfRule>
  </conditionalFormatting>
  <conditionalFormatting sqref="B13:L13">
    <cfRule type="colorScale" priority="658">
      <colorScale>
        <cfvo type="min"/>
        <cfvo type="percentile" val="50"/>
        <cfvo type="max"/>
        <color theme="5"/>
        <color theme="5" tint="0.39997558519241921"/>
        <color theme="5" tint="0.79998168889431442"/>
      </colorScale>
    </cfRule>
  </conditionalFormatting>
  <conditionalFormatting sqref="B14:L14">
    <cfRule type="colorScale" priority="659">
      <colorScale>
        <cfvo type="min"/>
        <cfvo type="percentile" val="50"/>
        <cfvo type="max"/>
        <color theme="5"/>
        <color theme="5" tint="0.39997558519241921"/>
        <color theme="5" tint="0.79998168889431442"/>
      </colorScale>
    </cfRule>
  </conditionalFormatting>
  <conditionalFormatting sqref="B15:L15">
    <cfRule type="colorScale" priority="660">
      <colorScale>
        <cfvo type="min"/>
        <cfvo type="percentile" val="50"/>
        <cfvo type="max"/>
        <color theme="5"/>
        <color theme="5" tint="0.39997558519241921"/>
        <color theme="5" tint="0.79998168889431442"/>
      </colorScale>
    </cfRule>
  </conditionalFormatting>
  <conditionalFormatting sqref="B16:L16">
    <cfRule type="colorScale" priority="661">
      <colorScale>
        <cfvo type="min"/>
        <cfvo type="percentile" val="50"/>
        <cfvo type="max"/>
        <color theme="5"/>
        <color theme="5" tint="0.39997558519241921"/>
        <color theme="5" tint="0.79998168889431442"/>
      </colorScale>
    </cfRule>
  </conditionalFormatting>
  <conditionalFormatting sqref="B6:L6">
    <cfRule type="colorScale" priority="58">
      <colorScale>
        <cfvo type="min"/>
        <cfvo type="percentile" val="50"/>
        <cfvo type="max"/>
        <color theme="5" tint="0.79998168889431442"/>
        <color theme="5" tint="0.39997558519241921"/>
        <color theme="5"/>
      </colorScale>
    </cfRule>
  </conditionalFormatting>
  <conditionalFormatting sqref="B11:L11">
    <cfRule type="colorScale" priority="57">
      <colorScale>
        <cfvo type="min"/>
        <cfvo type="percentile" val="50"/>
        <cfvo type="max"/>
        <color theme="5"/>
        <color theme="5" tint="0.39997558519241921"/>
        <color theme="5" tint="0.79998168889431442"/>
      </colorScale>
    </cfRule>
  </conditionalFormatting>
  <conditionalFormatting sqref="B11:L11">
    <cfRule type="colorScale" priority="56">
      <colorScale>
        <cfvo type="min"/>
        <cfvo type="percentile" val="50"/>
        <cfvo type="max"/>
        <color theme="5" tint="0.79998168889431442"/>
        <color theme="5" tint="0.39997558519241921"/>
        <color theme="5"/>
      </colorScale>
    </cfRule>
  </conditionalFormatting>
  <conditionalFormatting sqref="B8:L8">
    <cfRule type="colorScale" priority="55">
      <colorScale>
        <cfvo type="min"/>
        <cfvo type="percentile" val="50"/>
        <cfvo type="max"/>
        <color theme="5" tint="0.79998168889431442"/>
        <color theme="5" tint="0.39997558519241921"/>
        <color theme="5"/>
      </colorScale>
    </cfRule>
  </conditionalFormatting>
  <conditionalFormatting sqref="B7:L7">
    <cfRule type="colorScale" priority="54">
      <colorScale>
        <cfvo type="min"/>
        <cfvo type="percentile" val="50"/>
        <cfvo type="max"/>
        <color theme="5" tint="0.79998168889431442"/>
        <color theme="5" tint="0.39997558519241921"/>
        <color theme="5"/>
      </colorScale>
    </cfRule>
  </conditionalFormatting>
  <conditionalFormatting sqref="B8:L8">
    <cfRule type="colorScale" priority="53">
      <colorScale>
        <cfvo type="min"/>
        <cfvo type="percentile" val="50"/>
        <cfvo type="max"/>
        <color theme="5"/>
        <color theme="5" tint="0.39997558519241921"/>
        <color theme="5" tint="0.39997558519241921"/>
      </colorScale>
    </cfRule>
  </conditionalFormatting>
  <conditionalFormatting sqref="B8:L8">
    <cfRule type="colorScale" priority="52">
      <colorScale>
        <cfvo type="min"/>
        <cfvo type="percentile" val="50"/>
        <cfvo type="max"/>
        <color theme="5" tint="0.79998168889431442"/>
        <color theme="5" tint="0.39997558519241921"/>
        <color theme="5"/>
      </colorScale>
    </cfRule>
  </conditionalFormatting>
  <conditionalFormatting sqref="B7:L7">
    <cfRule type="colorScale" priority="51">
      <colorScale>
        <cfvo type="min"/>
        <cfvo type="percentile" val="50"/>
        <cfvo type="max"/>
        <color theme="5"/>
        <color theme="5" tint="0.39997558519241921"/>
        <color theme="5" tint="0.79998168889431442"/>
      </colorScale>
    </cfRule>
  </conditionalFormatting>
  <conditionalFormatting sqref="B7:L7">
    <cfRule type="colorScale" priority="50">
      <colorScale>
        <cfvo type="min"/>
        <cfvo type="percentile" val="50"/>
        <cfvo type="max"/>
        <color theme="5" tint="0.79998168889431442"/>
        <color theme="5" tint="0.39997558519241921"/>
        <color theme="5"/>
      </colorScale>
    </cfRule>
  </conditionalFormatting>
  <conditionalFormatting sqref="B7:L7">
    <cfRule type="colorScale" priority="49">
      <colorScale>
        <cfvo type="min"/>
        <cfvo type="percentile" val="50"/>
        <cfvo type="max"/>
        <color theme="5"/>
        <color theme="5" tint="0.39997558519241921"/>
        <color theme="5" tint="0.39997558519241921"/>
      </colorScale>
    </cfRule>
  </conditionalFormatting>
  <conditionalFormatting sqref="B7:L7">
    <cfRule type="colorScale" priority="48">
      <colorScale>
        <cfvo type="min"/>
        <cfvo type="percentile" val="50"/>
        <cfvo type="max"/>
        <color theme="5" tint="0.79998168889431442"/>
        <color theme="5" tint="0.39997558519241921"/>
        <color theme="5"/>
      </colorScale>
    </cfRule>
  </conditionalFormatting>
  <conditionalFormatting sqref="B9:L9">
    <cfRule type="colorScale" priority="47">
      <colorScale>
        <cfvo type="min"/>
        <cfvo type="percentile" val="50"/>
        <cfvo type="max"/>
        <color theme="5"/>
        <color theme="5" tint="0.39997558519241921"/>
        <color theme="5" tint="0.79998168889431442"/>
      </colorScale>
    </cfRule>
  </conditionalFormatting>
  <conditionalFormatting sqref="B9:L9">
    <cfRule type="colorScale" priority="46">
      <colorScale>
        <cfvo type="min"/>
        <cfvo type="percentile" val="50"/>
        <cfvo type="max"/>
        <color theme="5" tint="0.79998168889431442"/>
        <color theme="5" tint="0.39997558519241921"/>
        <color theme="5"/>
      </colorScale>
    </cfRule>
  </conditionalFormatting>
  <conditionalFormatting sqref="B9:L9">
    <cfRule type="colorScale" priority="45">
      <colorScale>
        <cfvo type="min"/>
        <cfvo type="percentile" val="50"/>
        <cfvo type="max"/>
        <color theme="5"/>
        <color theme="5" tint="0.39997558519241921"/>
        <color theme="5" tint="0.39997558519241921"/>
      </colorScale>
    </cfRule>
  </conditionalFormatting>
  <conditionalFormatting sqref="B9:L9">
    <cfRule type="colorScale" priority="44">
      <colorScale>
        <cfvo type="min"/>
        <cfvo type="percentile" val="50"/>
        <cfvo type="max"/>
        <color theme="5" tint="0.79998168889431442"/>
        <color theme="5" tint="0.39997558519241921"/>
        <color theme="5"/>
      </colorScale>
    </cfRule>
  </conditionalFormatting>
  <conditionalFormatting sqref="B10:L10">
    <cfRule type="colorScale" priority="43">
      <colorScale>
        <cfvo type="min"/>
        <cfvo type="percentile" val="50"/>
        <cfvo type="max"/>
        <color theme="5"/>
        <color theme="5" tint="0.39997558519241921"/>
        <color theme="5" tint="0.79998168889431442"/>
      </colorScale>
    </cfRule>
  </conditionalFormatting>
  <conditionalFormatting sqref="B10:L10">
    <cfRule type="colorScale" priority="42">
      <colorScale>
        <cfvo type="min"/>
        <cfvo type="percentile" val="50"/>
        <cfvo type="max"/>
        <color theme="5" tint="0.79998168889431442"/>
        <color theme="5" tint="0.39997558519241921"/>
        <color theme="5"/>
      </colorScale>
    </cfRule>
  </conditionalFormatting>
  <conditionalFormatting sqref="B10:L10">
    <cfRule type="colorScale" priority="41">
      <colorScale>
        <cfvo type="min"/>
        <cfvo type="percentile" val="50"/>
        <cfvo type="max"/>
        <color theme="5"/>
        <color theme="5" tint="0.39997558519241921"/>
        <color theme="5" tint="0.39997558519241921"/>
      </colorScale>
    </cfRule>
  </conditionalFormatting>
  <conditionalFormatting sqref="B10:L10">
    <cfRule type="colorScale" priority="40">
      <colorScale>
        <cfvo type="min"/>
        <cfvo type="percentile" val="50"/>
        <cfvo type="max"/>
        <color theme="5" tint="0.79998168889431442"/>
        <color theme="5" tint="0.39997558519241921"/>
        <color theme="5"/>
      </colorScale>
    </cfRule>
  </conditionalFormatting>
  <conditionalFormatting sqref="B11:L11">
    <cfRule type="colorScale" priority="39">
      <colorScale>
        <cfvo type="min"/>
        <cfvo type="percentile" val="50"/>
        <cfvo type="max"/>
        <color theme="5"/>
        <color theme="5" tint="0.39997558519241921"/>
        <color theme="5" tint="0.79998168889431442"/>
      </colorScale>
    </cfRule>
  </conditionalFormatting>
  <conditionalFormatting sqref="B11:L11">
    <cfRule type="colorScale" priority="38">
      <colorScale>
        <cfvo type="min"/>
        <cfvo type="percentile" val="50"/>
        <cfvo type="max"/>
        <color theme="5" tint="0.79998168889431442"/>
        <color theme="5" tint="0.39997558519241921"/>
        <color theme="5"/>
      </colorScale>
    </cfRule>
  </conditionalFormatting>
  <conditionalFormatting sqref="B11:L11">
    <cfRule type="colorScale" priority="37">
      <colorScale>
        <cfvo type="min"/>
        <cfvo type="percentile" val="50"/>
        <cfvo type="max"/>
        <color theme="5"/>
        <color theme="5" tint="0.39997558519241921"/>
        <color theme="5" tint="0.39997558519241921"/>
      </colorScale>
    </cfRule>
  </conditionalFormatting>
  <conditionalFormatting sqref="B11:L11">
    <cfRule type="colorScale" priority="36">
      <colorScale>
        <cfvo type="min"/>
        <cfvo type="percentile" val="50"/>
        <cfvo type="max"/>
        <color theme="5" tint="0.79998168889431442"/>
        <color theme="5" tint="0.39997558519241921"/>
        <color theme="5"/>
      </colorScale>
    </cfRule>
  </conditionalFormatting>
  <conditionalFormatting sqref="B12:L12">
    <cfRule type="colorScale" priority="35">
      <colorScale>
        <cfvo type="min"/>
        <cfvo type="percentile" val="50"/>
        <cfvo type="max"/>
        <color theme="5"/>
        <color theme="5" tint="0.39997558519241921"/>
        <color theme="5" tint="0.79998168889431442"/>
      </colorScale>
    </cfRule>
  </conditionalFormatting>
  <conditionalFormatting sqref="B12:L12">
    <cfRule type="colorScale" priority="34">
      <colorScale>
        <cfvo type="min"/>
        <cfvo type="percentile" val="50"/>
        <cfvo type="max"/>
        <color theme="5" tint="0.79998168889431442"/>
        <color theme="5" tint="0.39997558519241921"/>
        <color theme="5"/>
      </colorScale>
    </cfRule>
  </conditionalFormatting>
  <conditionalFormatting sqref="B12:L12">
    <cfRule type="colorScale" priority="33">
      <colorScale>
        <cfvo type="min"/>
        <cfvo type="percentile" val="50"/>
        <cfvo type="max"/>
        <color theme="5"/>
        <color theme="5" tint="0.39997558519241921"/>
        <color theme="5" tint="0.39997558519241921"/>
      </colorScale>
    </cfRule>
  </conditionalFormatting>
  <conditionalFormatting sqref="B12:L12">
    <cfRule type="colorScale" priority="32">
      <colorScale>
        <cfvo type="min"/>
        <cfvo type="percentile" val="50"/>
        <cfvo type="max"/>
        <color theme="5" tint="0.79998168889431442"/>
        <color theme="5" tint="0.39997558519241921"/>
        <color theme="5"/>
      </colorScale>
    </cfRule>
  </conditionalFormatting>
  <conditionalFormatting sqref="B13:L13">
    <cfRule type="colorScale" priority="31">
      <colorScale>
        <cfvo type="min"/>
        <cfvo type="percentile" val="50"/>
        <cfvo type="max"/>
        <color theme="5"/>
        <color theme="5" tint="0.39997558519241921"/>
        <color theme="5" tint="0.79998168889431442"/>
      </colorScale>
    </cfRule>
  </conditionalFormatting>
  <conditionalFormatting sqref="B13:L13">
    <cfRule type="colorScale" priority="30">
      <colorScale>
        <cfvo type="min"/>
        <cfvo type="percentile" val="50"/>
        <cfvo type="max"/>
        <color theme="5" tint="0.79998168889431442"/>
        <color theme="5" tint="0.39997558519241921"/>
        <color theme="5"/>
      </colorScale>
    </cfRule>
  </conditionalFormatting>
  <conditionalFormatting sqref="B13:L13">
    <cfRule type="colorScale" priority="29">
      <colorScale>
        <cfvo type="min"/>
        <cfvo type="percentile" val="50"/>
        <cfvo type="max"/>
        <color theme="5"/>
        <color theme="5" tint="0.39997558519241921"/>
        <color theme="5" tint="0.39997558519241921"/>
      </colorScale>
    </cfRule>
  </conditionalFormatting>
  <conditionalFormatting sqref="B13:L13">
    <cfRule type="colorScale" priority="28">
      <colorScale>
        <cfvo type="min"/>
        <cfvo type="percentile" val="50"/>
        <cfvo type="max"/>
        <color theme="5" tint="0.79998168889431442"/>
        <color theme="5" tint="0.39997558519241921"/>
        <color theme="5"/>
      </colorScale>
    </cfRule>
  </conditionalFormatting>
  <conditionalFormatting sqref="B14:L14">
    <cfRule type="colorScale" priority="27">
      <colorScale>
        <cfvo type="min"/>
        <cfvo type="percentile" val="50"/>
        <cfvo type="max"/>
        <color theme="5"/>
        <color theme="5" tint="0.39997558519241921"/>
        <color theme="5" tint="0.79998168889431442"/>
      </colorScale>
    </cfRule>
  </conditionalFormatting>
  <conditionalFormatting sqref="B14:L14">
    <cfRule type="colorScale" priority="26">
      <colorScale>
        <cfvo type="min"/>
        <cfvo type="percentile" val="50"/>
        <cfvo type="max"/>
        <color theme="5" tint="0.79998168889431442"/>
        <color theme="5" tint="0.39997558519241921"/>
        <color theme="5"/>
      </colorScale>
    </cfRule>
  </conditionalFormatting>
  <conditionalFormatting sqref="B14:L14">
    <cfRule type="colorScale" priority="25">
      <colorScale>
        <cfvo type="min"/>
        <cfvo type="percentile" val="50"/>
        <cfvo type="max"/>
        <color theme="5"/>
        <color theme="5" tint="0.39997558519241921"/>
        <color theme="5" tint="0.39997558519241921"/>
      </colorScale>
    </cfRule>
  </conditionalFormatting>
  <conditionalFormatting sqref="B14:L14">
    <cfRule type="colorScale" priority="24">
      <colorScale>
        <cfvo type="min"/>
        <cfvo type="percentile" val="50"/>
        <cfvo type="max"/>
        <color theme="5" tint="0.79998168889431442"/>
        <color theme="5" tint="0.39997558519241921"/>
        <color theme="5"/>
      </colorScale>
    </cfRule>
  </conditionalFormatting>
  <conditionalFormatting sqref="B15:L15">
    <cfRule type="colorScale" priority="23">
      <colorScale>
        <cfvo type="min"/>
        <cfvo type="percentile" val="50"/>
        <cfvo type="max"/>
        <color theme="5"/>
        <color theme="5" tint="0.39997558519241921"/>
        <color theme="5" tint="0.79998168889431442"/>
      </colorScale>
    </cfRule>
  </conditionalFormatting>
  <conditionalFormatting sqref="B15:L15">
    <cfRule type="colorScale" priority="22">
      <colorScale>
        <cfvo type="min"/>
        <cfvo type="percentile" val="50"/>
        <cfvo type="max"/>
        <color theme="5" tint="0.79998168889431442"/>
        <color theme="5" tint="0.39997558519241921"/>
        <color theme="5"/>
      </colorScale>
    </cfRule>
  </conditionalFormatting>
  <conditionalFormatting sqref="B15:L15">
    <cfRule type="colorScale" priority="21">
      <colorScale>
        <cfvo type="min"/>
        <cfvo type="percentile" val="50"/>
        <cfvo type="max"/>
        <color theme="5"/>
        <color theme="5" tint="0.39997558519241921"/>
        <color theme="5" tint="0.39997558519241921"/>
      </colorScale>
    </cfRule>
  </conditionalFormatting>
  <conditionalFormatting sqref="B15:L15">
    <cfRule type="colorScale" priority="20">
      <colorScale>
        <cfvo type="min"/>
        <cfvo type="percentile" val="50"/>
        <cfvo type="max"/>
        <color theme="5" tint="0.79998168889431442"/>
        <color theme="5" tint="0.39997558519241921"/>
        <color theme="5"/>
      </colorScale>
    </cfRule>
  </conditionalFormatting>
  <conditionalFormatting sqref="B16:L16">
    <cfRule type="colorScale" priority="19">
      <colorScale>
        <cfvo type="min"/>
        <cfvo type="percentile" val="50"/>
        <cfvo type="max"/>
        <color theme="5"/>
        <color theme="5" tint="0.39997558519241921"/>
        <color theme="5" tint="0.79998168889431442"/>
      </colorScale>
    </cfRule>
  </conditionalFormatting>
  <conditionalFormatting sqref="B16:L16">
    <cfRule type="colorScale" priority="18">
      <colorScale>
        <cfvo type="min"/>
        <cfvo type="percentile" val="50"/>
        <cfvo type="max"/>
        <color theme="5" tint="0.79998168889431442"/>
        <color theme="5" tint="0.39997558519241921"/>
        <color theme="5"/>
      </colorScale>
    </cfRule>
  </conditionalFormatting>
  <conditionalFormatting sqref="B16:L16">
    <cfRule type="colorScale" priority="17">
      <colorScale>
        <cfvo type="min"/>
        <cfvo type="percentile" val="50"/>
        <cfvo type="max"/>
        <color theme="5"/>
        <color theme="5" tint="0.39997558519241921"/>
        <color theme="5" tint="0.39997558519241921"/>
      </colorScale>
    </cfRule>
  </conditionalFormatting>
  <conditionalFormatting sqref="B16:L16">
    <cfRule type="colorScale" priority="16">
      <colorScale>
        <cfvo type="min"/>
        <cfvo type="percentile" val="50"/>
        <cfvo type="max"/>
        <color theme="5" tint="0.79998168889431442"/>
        <color theme="5" tint="0.39997558519241921"/>
        <color theme="5"/>
      </colorScale>
    </cfRule>
  </conditionalFormatting>
  <conditionalFormatting sqref="B17:L17">
    <cfRule type="cellIs" dxfId="182" priority="14" operator="equal">
      <formula>0</formula>
    </cfRule>
  </conditionalFormatting>
  <conditionalFormatting sqref="B17:L17">
    <cfRule type="colorScale" priority="15">
      <colorScale>
        <cfvo type="min"/>
        <cfvo type="percentile" val="50"/>
        <cfvo type="max"/>
        <color theme="5"/>
        <color theme="5" tint="0.39997558519241921"/>
        <color theme="5" tint="0.79998168889431442"/>
      </colorScale>
    </cfRule>
  </conditionalFormatting>
  <conditionalFormatting sqref="B17:L17">
    <cfRule type="colorScale" priority="13">
      <colorScale>
        <cfvo type="min"/>
        <cfvo type="percentile" val="50"/>
        <cfvo type="max"/>
        <color theme="5" tint="0.79998168889431442"/>
        <color theme="5" tint="0.39997558519241921"/>
        <color theme="5"/>
      </colorScale>
    </cfRule>
  </conditionalFormatting>
  <conditionalFormatting sqref="B17:L17">
    <cfRule type="colorScale" priority="12">
      <colorScale>
        <cfvo type="min"/>
        <cfvo type="percentile" val="50"/>
        <cfvo type="max"/>
        <color theme="5"/>
        <color theme="5" tint="0.39997558519241921"/>
        <color theme="5" tint="0.39997558519241921"/>
      </colorScale>
    </cfRule>
  </conditionalFormatting>
  <conditionalFormatting sqref="B17:L17">
    <cfRule type="colorScale" priority="11">
      <colorScale>
        <cfvo type="min"/>
        <cfvo type="percentile" val="50"/>
        <cfvo type="max"/>
        <color theme="5" tint="0.79998168889431442"/>
        <color theme="5" tint="0.39997558519241921"/>
        <color theme="5"/>
      </colorScale>
    </cfRule>
  </conditionalFormatting>
  <conditionalFormatting sqref="P24:S24">
    <cfRule type="cellIs" dxfId="181" priority="9" operator="equal">
      <formula>0</formula>
    </cfRule>
  </conditionalFormatting>
  <conditionalFormatting sqref="P24:S24">
    <cfRule type="colorScale" priority="10">
      <colorScale>
        <cfvo type="min"/>
        <cfvo type="percentile" val="50"/>
        <cfvo type="max"/>
        <color theme="5"/>
        <color theme="5" tint="0.39997558519241921"/>
        <color theme="5" tint="0.79998168889431442"/>
      </colorScale>
    </cfRule>
  </conditionalFormatting>
  <conditionalFormatting sqref="P24:S24">
    <cfRule type="colorScale" priority="8">
      <colorScale>
        <cfvo type="min"/>
        <cfvo type="percentile" val="50"/>
        <cfvo type="max"/>
        <color theme="5" tint="0.79998168889431442"/>
        <color theme="5" tint="0.39997558519241921"/>
        <color theme="5"/>
      </colorScale>
    </cfRule>
  </conditionalFormatting>
  <conditionalFormatting sqref="P24:S24">
    <cfRule type="colorScale" priority="7">
      <colorScale>
        <cfvo type="min"/>
        <cfvo type="percentile" val="50"/>
        <cfvo type="max"/>
        <color theme="5"/>
        <color theme="5" tint="0.39997558519241921"/>
        <color theme="5" tint="0.39997558519241921"/>
      </colorScale>
    </cfRule>
  </conditionalFormatting>
  <conditionalFormatting sqref="P24:S24">
    <cfRule type="colorScale" priority="6">
      <colorScale>
        <cfvo type="min"/>
        <cfvo type="percentile" val="50"/>
        <cfvo type="max"/>
        <color theme="5" tint="0.79998168889431442"/>
        <color theme="5" tint="0.39997558519241921"/>
        <color theme="5"/>
      </colorScale>
    </cfRule>
  </conditionalFormatting>
  <conditionalFormatting sqref="E24:O24">
    <cfRule type="cellIs" dxfId="180" priority="4" operator="equal">
      <formula>0</formula>
    </cfRule>
  </conditionalFormatting>
  <conditionalFormatting sqref="E24:O24">
    <cfRule type="colorScale" priority="5">
      <colorScale>
        <cfvo type="min"/>
        <cfvo type="percentile" val="50"/>
        <cfvo type="max"/>
        <color theme="5"/>
        <color theme="5" tint="0.39997558519241921"/>
        <color theme="5" tint="0.79998168889431442"/>
      </colorScale>
    </cfRule>
  </conditionalFormatting>
  <conditionalFormatting sqref="E24:O24">
    <cfRule type="colorScale" priority="3">
      <colorScale>
        <cfvo type="min"/>
        <cfvo type="percentile" val="50"/>
        <cfvo type="max"/>
        <color theme="5" tint="0.79998168889431442"/>
        <color theme="5" tint="0.39997558519241921"/>
        <color theme="5"/>
      </colorScale>
    </cfRule>
  </conditionalFormatting>
  <conditionalFormatting sqref="E24:O24">
    <cfRule type="colorScale" priority="2">
      <colorScale>
        <cfvo type="min"/>
        <cfvo type="percentile" val="50"/>
        <cfvo type="max"/>
        <color theme="5"/>
        <color theme="5" tint="0.39997558519241921"/>
        <color theme="5" tint="0.39997558519241921"/>
      </colorScale>
    </cfRule>
  </conditionalFormatting>
  <conditionalFormatting sqref="E24:O24">
    <cfRule type="colorScale" priority="1">
      <colorScale>
        <cfvo type="min"/>
        <cfvo type="percentile" val="50"/>
        <cfvo type="max"/>
        <color theme="5" tint="0.79998168889431442"/>
        <color theme="5" tint="0.39997558519241921"/>
        <color theme="5"/>
      </colorScale>
    </cfRule>
  </conditionalFormatting>
  <pageMargins left="0.7" right="0.7" top="0.75" bottom="0.75" header="0.3" footer="0.3"/>
  <pageSetup paperSize="9" orientation="landscape"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sheetPr>
  <dimension ref="A1:AU466"/>
  <sheetViews>
    <sheetView zoomScaleNormal="100" workbookViewId="0"/>
  </sheetViews>
  <sheetFormatPr defaultColWidth="5.7109375" defaultRowHeight="12.75"/>
  <cols>
    <col min="1" max="1" width="116.5703125" customWidth="1"/>
    <col min="2" max="2" width="8.28515625" customWidth="1"/>
    <col min="3" max="22" width="7.5703125" customWidth="1"/>
    <col min="23" max="24" width="9.140625" bestFit="1" customWidth="1"/>
    <col min="25" max="25" width="10.140625" bestFit="1" customWidth="1"/>
    <col min="26" max="30" width="10.28515625" bestFit="1" customWidth="1"/>
    <col min="31" max="31" width="10" customWidth="1"/>
    <col min="32" max="32" width="10.140625" style="75" customWidth="1"/>
    <col min="33" max="33" width="12.42578125" style="126" customWidth="1"/>
    <col min="34" max="34" width="11.7109375" style="126" customWidth="1"/>
    <col min="35" max="35" width="21.5703125" customWidth="1"/>
    <col min="36" max="36" width="6.7109375" style="126" customWidth="1"/>
    <col min="37" max="37" width="51.42578125" customWidth="1"/>
    <col min="38" max="38" width="43.7109375" customWidth="1"/>
    <col min="39" max="39" width="51.42578125" customWidth="1"/>
    <col min="47" max="47" width="7.5703125" bestFit="1" customWidth="1"/>
  </cols>
  <sheetData>
    <row r="1" spans="1:39" ht="51" customHeight="1">
      <c r="A1" s="756" t="s">
        <v>3059</v>
      </c>
      <c r="B1" s="645"/>
      <c r="C1" s="645"/>
      <c r="D1" s="645"/>
      <c r="E1" s="645"/>
      <c r="F1" s="645"/>
      <c r="G1" s="645"/>
      <c r="H1" s="645"/>
      <c r="I1" s="645"/>
      <c r="J1" s="646"/>
      <c r="K1" s="645"/>
      <c r="L1" s="645"/>
      <c r="M1" s="645"/>
      <c r="N1" s="645"/>
      <c r="O1" s="645"/>
      <c r="P1" s="645"/>
      <c r="Q1" s="645"/>
      <c r="R1" s="645"/>
      <c r="S1" s="645"/>
      <c r="T1" s="645"/>
      <c r="U1" s="645"/>
      <c r="V1" s="645"/>
      <c r="W1" s="645"/>
      <c r="X1" s="645"/>
      <c r="Y1" s="645"/>
      <c r="Z1" s="645"/>
      <c r="AA1" s="645"/>
      <c r="AB1" s="645"/>
      <c r="AC1" s="645"/>
      <c r="AD1" s="645"/>
      <c r="AE1" s="645"/>
      <c r="AF1" s="645"/>
      <c r="AG1" s="645"/>
      <c r="AH1" s="645"/>
      <c r="AI1" s="645"/>
      <c r="AJ1" s="645"/>
      <c r="AK1" s="645"/>
      <c r="AL1" s="645"/>
      <c r="AM1" s="647"/>
    </row>
    <row r="2" spans="1:39" s="126" customFormat="1" ht="7.5" customHeight="1">
      <c r="A2" s="876"/>
      <c r="B2" s="877"/>
      <c r="C2" s="877"/>
      <c r="D2" s="877"/>
      <c r="E2" s="877"/>
      <c r="F2" s="877"/>
      <c r="G2" s="877"/>
      <c r="H2" s="877"/>
      <c r="I2" s="877"/>
      <c r="J2" s="878"/>
      <c r="K2" s="877"/>
      <c r="L2" s="877"/>
      <c r="M2" s="877"/>
      <c r="N2" s="877"/>
      <c r="O2" s="877"/>
      <c r="P2" s="877"/>
      <c r="Q2" s="877"/>
      <c r="R2" s="877"/>
      <c r="S2" s="877"/>
      <c r="T2" s="877"/>
      <c r="U2" s="877"/>
      <c r="V2" s="877"/>
      <c r="W2" s="877"/>
      <c r="X2" s="877"/>
      <c r="Y2" s="877"/>
      <c r="Z2" s="877"/>
      <c r="AA2" s="877"/>
      <c r="AB2" s="877"/>
      <c r="AC2" s="877"/>
      <c r="AD2" s="877"/>
      <c r="AE2" s="877"/>
      <c r="AF2" s="877"/>
      <c r="AG2" s="877"/>
      <c r="AH2" s="877"/>
      <c r="AI2" s="877"/>
      <c r="AJ2" s="877"/>
      <c r="AK2" s="877"/>
      <c r="AL2" s="877"/>
      <c r="AM2" s="873"/>
    </row>
    <row r="3" spans="1:39" s="426" customFormat="1" ht="12.75" customHeight="1">
      <c r="A3" s="450" t="s">
        <v>3048</v>
      </c>
      <c r="B3" s="425"/>
      <c r="C3" s="425"/>
      <c r="D3" s="425"/>
      <c r="E3" s="425"/>
      <c r="F3" s="425"/>
      <c r="G3" s="425"/>
      <c r="H3" s="425"/>
      <c r="I3" s="425"/>
      <c r="J3" s="425"/>
      <c r="K3" s="425"/>
      <c r="L3" s="425"/>
      <c r="M3" s="425"/>
      <c r="N3" s="425"/>
      <c r="O3" s="425"/>
      <c r="P3" s="425"/>
      <c r="Q3" s="425"/>
    </row>
    <row r="4" spans="1:39" s="430" customFormat="1">
      <c r="A4" s="480" t="s">
        <v>3055</v>
      </c>
      <c r="B4" s="428"/>
      <c r="C4" s="428"/>
      <c r="D4" s="428"/>
      <c r="E4" s="428"/>
      <c r="F4" s="428"/>
      <c r="G4" s="428"/>
      <c r="H4" s="428"/>
      <c r="I4" s="428"/>
      <c r="J4" s="429"/>
      <c r="K4" s="428"/>
      <c r="L4" s="428"/>
      <c r="M4" s="428"/>
      <c r="N4" s="428"/>
      <c r="O4" s="428"/>
      <c r="P4" s="428"/>
      <c r="Q4" s="428"/>
      <c r="R4" s="428"/>
      <c r="S4" s="428"/>
      <c r="T4" s="428"/>
      <c r="U4" s="428"/>
      <c r="V4" s="428"/>
      <c r="W4" s="428"/>
      <c r="X4" s="428"/>
      <c r="Y4" s="428"/>
      <c r="Z4" s="428"/>
      <c r="AA4" s="428"/>
      <c r="AB4" s="428"/>
      <c r="AC4" s="428"/>
      <c r="AD4" s="428"/>
      <c r="AE4" s="428"/>
      <c r="AF4" s="428"/>
      <c r="AG4" s="428"/>
      <c r="AH4" s="428"/>
      <c r="AI4" s="428"/>
      <c r="AJ4" s="428"/>
      <c r="AK4" s="428"/>
      <c r="AL4" s="428"/>
    </row>
    <row r="5" spans="1:39" s="430" customFormat="1">
      <c r="A5" s="480"/>
      <c r="B5" s="428"/>
      <c r="C5" s="428"/>
      <c r="D5" s="428"/>
      <c r="E5" s="428"/>
      <c r="F5" s="428"/>
      <c r="G5" s="428"/>
      <c r="H5" s="428"/>
      <c r="I5" s="428"/>
      <c r="J5" s="429"/>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row>
    <row r="6" spans="1:39" s="247" customFormat="1">
      <c r="A6" s="627" t="s">
        <v>3722</v>
      </c>
      <c r="B6" s="1"/>
      <c r="C6" s="1"/>
      <c r="D6" s="1"/>
      <c r="E6" s="1"/>
      <c r="F6" s="1"/>
      <c r="G6" s="1"/>
      <c r="H6" s="1"/>
      <c r="I6" s="1"/>
      <c r="J6" s="355"/>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1:39" s="249" customFormat="1">
      <c r="A7" s="481" t="s">
        <v>81</v>
      </c>
      <c r="B7" s="1"/>
      <c r="C7" s="1"/>
      <c r="D7" s="1"/>
      <c r="E7" s="1"/>
      <c r="F7" s="1"/>
      <c r="G7" s="1"/>
      <c r="H7" s="1"/>
      <c r="I7" s="1"/>
      <c r="J7" s="427"/>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1:39" s="249" customFormat="1">
      <c r="A8" s="481" t="s">
        <v>82</v>
      </c>
      <c r="B8" s="1"/>
      <c r="C8" s="1"/>
      <c r="D8" s="1"/>
      <c r="E8" s="1"/>
      <c r="F8" s="1"/>
      <c r="G8" s="1"/>
      <c r="H8" s="1"/>
      <c r="I8" s="1"/>
      <c r="J8" s="427"/>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1:39" s="249" customFormat="1">
      <c r="A9" s="481" t="s">
        <v>83</v>
      </c>
      <c r="B9" s="1"/>
      <c r="C9" s="1"/>
      <c r="D9" s="1"/>
      <c r="E9" s="1"/>
      <c r="F9" s="1"/>
      <c r="G9" s="1"/>
      <c r="H9" s="1"/>
      <c r="I9" s="1"/>
      <c r="J9" s="427"/>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1:39" s="249" customFormat="1">
      <c r="A10" s="481" t="s">
        <v>757</v>
      </c>
      <c r="B10" s="1"/>
      <c r="C10" s="1"/>
      <c r="D10" s="1"/>
      <c r="E10" s="1"/>
      <c r="F10" s="1"/>
      <c r="G10" s="1"/>
      <c r="H10" s="1"/>
      <c r="I10" s="1"/>
      <c r="J10" s="427"/>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1:39" s="249" customFormat="1">
      <c r="A11" s="481" t="s">
        <v>755</v>
      </c>
      <c r="B11" s="1"/>
      <c r="C11" s="1"/>
      <c r="D11" s="1"/>
      <c r="E11" s="1"/>
      <c r="F11" s="1"/>
      <c r="G11" s="1"/>
      <c r="H11" s="1"/>
      <c r="I11" s="1"/>
      <c r="J11" s="427"/>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1:39" s="249" customFormat="1">
      <c r="A12" s="481" t="s">
        <v>84</v>
      </c>
      <c r="B12" s="1"/>
      <c r="C12" s="1"/>
      <c r="D12" s="1"/>
      <c r="E12" s="1"/>
      <c r="F12" s="1"/>
      <c r="G12" s="1"/>
      <c r="H12" s="1"/>
      <c r="I12" s="1"/>
      <c r="J12" s="427"/>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1:39" s="249" customFormat="1">
      <c r="A13" s="481" t="s">
        <v>752</v>
      </c>
      <c r="B13" s="1"/>
      <c r="C13" s="1"/>
      <c r="D13" s="1"/>
      <c r="E13" s="1"/>
      <c r="F13" s="1"/>
      <c r="G13" s="1"/>
      <c r="H13" s="1"/>
      <c r="I13" s="1"/>
      <c r="J13" s="427"/>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1:39" s="249" customFormat="1">
      <c r="A14" s="481" t="s">
        <v>85</v>
      </c>
      <c r="B14" s="1"/>
      <c r="C14" s="1"/>
      <c r="D14" s="1"/>
      <c r="E14" s="1"/>
      <c r="F14" s="1"/>
      <c r="G14" s="1"/>
      <c r="H14" s="1"/>
      <c r="I14" s="1"/>
      <c r="J14" s="427"/>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9" s="249" customFormat="1">
      <c r="A15" s="481" t="s">
        <v>749</v>
      </c>
      <c r="B15" s="1"/>
      <c r="C15" s="1"/>
      <c r="D15" s="1"/>
      <c r="E15" s="1"/>
      <c r="F15" s="1"/>
      <c r="G15" s="1"/>
      <c r="H15" s="1"/>
      <c r="I15" s="1"/>
      <c r="J15" s="427"/>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1:39" s="249" customFormat="1">
      <c r="A16" s="481" t="s">
        <v>747</v>
      </c>
      <c r="B16" s="1"/>
      <c r="C16" s="1"/>
      <c r="D16" s="1"/>
      <c r="E16" s="1"/>
      <c r="F16" s="1"/>
      <c r="G16" s="1"/>
      <c r="H16" s="1"/>
      <c r="I16" s="1"/>
      <c r="J16" s="427"/>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1:39" s="249" customFormat="1" ht="15" customHeight="1">
      <c r="A17" s="482"/>
      <c r="B17" s="1"/>
      <c r="C17" s="1"/>
      <c r="D17" s="1"/>
      <c r="E17" s="1"/>
      <c r="F17" s="1"/>
      <c r="G17" s="1"/>
      <c r="H17" s="1"/>
      <c r="I17" s="1"/>
      <c r="J17" s="427"/>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1:39" s="126" customFormat="1" ht="30">
      <c r="A18" s="563" t="s">
        <v>3677</v>
      </c>
      <c r="B18" s="186"/>
      <c r="C18" s="186"/>
      <c r="D18" s="186"/>
      <c r="E18" s="186"/>
      <c r="F18" s="186"/>
      <c r="G18" s="186"/>
      <c r="H18" s="186"/>
      <c r="I18" s="186"/>
      <c r="J18" s="186"/>
      <c r="K18" s="186"/>
      <c r="L18" s="186"/>
      <c r="M18" s="186"/>
      <c r="N18" s="186"/>
      <c r="O18" s="186"/>
      <c r="P18" s="186"/>
      <c r="Q18" s="186"/>
      <c r="R18" s="186"/>
      <c r="S18" s="186"/>
      <c r="T18" s="186"/>
      <c r="U18" s="186"/>
      <c r="V18" s="186"/>
      <c r="W18" s="186"/>
      <c r="X18" s="186"/>
      <c r="Y18" s="186"/>
      <c r="Z18" s="186"/>
      <c r="AA18" s="186"/>
      <c r="AB18" s="186"/>
      <c r="AC18" s="186"/>
      <c r="AD18" s="186"/>
      <c r="AE18" s="186"/>
      <c r="AF18" s="781"/>
      <c r="AG18" s="362" t="s">
        <v>1897</v>
      </c>
      <c r="AH18" s="362" t="s">
        <v>1898</v>
      </c>
      <c r="AI18" s="993" t="s">
        <v>3190</v>
      </c>
      <c r="AJ18" s="1"/>
      <c r="AK18" s="1"/>
      <c r="AL18" s="1"/>
      <c r="AM18" s="1"/>
    </row>
    <row r="19" spans="1:39" s="126" customFormat="1">
      <c r="A19" s="483" t="s">
        <v>0</v>
      </c>
      <c r="B19" s="186" t="s">
        <v>1</v>
      </c>
      <c r="C19" s="186" t="s">
        <v>2</v>
      </c>
      <c r="D19" s="186" t="s">
        <v>3</v>
      </c>
      <c r="E19" s="186" t="s">
        <v>4</v>
      </c>
      <c r="F19" s="186" t="s">
        <v>5</v>
      </c>
      <c r="G19" s="186" t="s">
        <v>6</v>
      </c>
      <c r="H19" s="186" t="s">
        <v>7</v>
      </c>
      <c r="I19" s="186" t="s">
        <v>8</v>
      </c>
      <c r="J19" s="186" t="s">
        <v>9</v>
      </c>
      <c r="K19" s="186" t="s">
        <v>10</v>
      </c>
      <c r="L19" s="186" t="s">
        <v>11</v>
      </c>
      <c r="M19" s="186" t="s">
        <v>12</v>
      </c>
      <c r="N19" s="186" t="s">
        <v>13</v>
      </c>
      <c r="O19" s="186" t="s">
        <v>14</v>
      </c>
      <c r="P19" s="186" t="s">
        <v>15</v>
      </c>
      <c r="Q19" s="189" t="s">
        <v>16</v>
      </c>
      <c r="R19" s="186" t="s">
        <v>17</v>
      </c>
      <c r="S19" s="186" t="s">
        <v>18</v>
      </c>
      <c r="T19" s="186" t="s">
        <v>19</v>
      </c>
      <c r="U19" s="186" t="s">
        <v>20</v>
      </c>
      <c r="V19" s="186" t="s">
        <v>21</v>
      </c>
      <c r="W19" s="186" t="s">
        <v>22</v>
      </c>
      <c r="X19" s="186" t="s">
        <v>23</v>
      </c>
      <c r="Y19" s="186" t="s">
        <v>24</v>
      </c>
      <c r="Z19" s="186" t="s">
        <v>25</v>
      </c>
      <c r="AA19" s="186" t="s">
        <v>26</v>
      </c>
      <c r="AB19" s="186" t="s">
        <v>27</v>
      </c>
      <c r="AC19" s="186" t="s">
        <v>62</v>
      </c>
      <c r="AD19" s="186" t="s">
        <v>63</v>
      </c>
      <c r="AE19" s="186" t="s">
        <v>879</v>
      </c>
      <c r="AF19" s="197" t="s">
        <v>1899</v>
      </c>
      <c r="AG19" s="197" t="s">
        <v>1900</v>
      </c>
      <c r="AH19" s="687" t="s">
        <v>1901</v>
      </c>
      <c r="AI19" s="994"/>
      <c r="AJ19" s="1"/>
      <c r="AK19" s="583" t="s">
        <v>28</v>
      </c>
      <c r="AL19" s="583" t="s">
        <v>29</v>
      </c>
      <c r="AM19" s="583" t="s">
        <v>30</v>
      </c>
    </row>
    <row r="20" spans="1:39" s="126" customFormat="1">
      <c r="A20" s="484" t="s">
        <v>31</v>
      </c>
      <c r="B20" s="367">
        <v>92.7</v>
      </c>
      <c r="C20" s="367">
        <v>100.2</v>
      </c>
      <c r="D20" s="367">
        <v>100.1</v>
      </c>
      <c r="E20" s="367">
        <v>100.1</v>
      </c>
      <c r="F20" s="367">
        <v>117.9</v>
      </c>
      <c r="G20" s="367">
        <v>118.9</v>
      </c>
      <c r="H20" s="367">
        <v>129.9</v>
      </c>
      <c r="I20" s="367">
        <v>129.6</v>
      </c>
      <c r="J20" s="367">
        <v>189.3</v>
      </c>
      <c r="K20" s="367">
        <v>205.74509999999995</v>
      </c>
      <c r="L20" s="367">
        <v>217.26288027930443</v>
      </c>
      <c r="M20" s="367">
        <v>247.03265985221128</v>
      </c>
      <c r="N20" s="367">
        <v>270.33513201837019</v>
      </c>
      <c r="O20" s="367">
        <v>296.04802973605103</v>
      </c>
      <c r="P20" s="309">
        <v>299.62439510630884</v>
      </c>
      <c r="Q20" s="367">
        <v>317.61419405700474</v>
      </c>
      <c r="R20" s="367">
        <v>330.45482733770007</v>
      </c>
      <c r="S20" s="368">
        <v>354.1811506583619</v>
      </c>
      <c r="T20" s="368">
        <v>379.60768932964334</v>
      </c>
      <c r="U20" s="368">
        <v>417.64801406342076</v>
      </c>
      <c r="V20" s="368">
        <v>447.99973853618451</v>
      </c>
      <c r="W20" s="278">
        <v>557.40807426045365</v>
      </c>
      <c r="X20" s="278">
        <v>517.04130415291274</v>
      </c>
      <c r="Y20" s="278">
        <f>Y39+Y56+Y73+Y90+Y107+Y124+Y141+Y158+Y175+Y192</f>
        <v>573.16580003463014</v>
      </c>
      <c r="Z20" s="278">
        <f t="shared" ref="Z20:AF20" si="0">Z39+Z56+Z73+Z90+Z107+Z124+Z141+Z158+Z175+Z192</f>
        <v>615.90146103985228</v>
      </c>
      <c r="AA20" s="278">
        <f t="shared" si="0"/>
        <v>506.90885996646739</v>
      </c>
      <c r="AB20" s="278">
        <f t="shared" si="0"/>
        <v>484.22564762793593</v>
      </c>
      <c r="AC20" s="278">
        <f t="shared" si="0"/>
        <v>410.51765844325274</v>
      </c>
      <c r="AD20" s="278">
        <f t="shared" si="0"/>
        <v>403.98674374573619</v>
      </c>
      <c r="AE20" s="278">
        <f t="shared" si="0"/>
        <v>430.74799482183994</v>
      </c>
      <c r="AF20" s="278">
        <f t="shared" si="0"/>
        <v>464.52559812874631</v>
      </c>
      <c r="AG20" s="278">
        <f>AG39+AG56+AG73+AG90+AG107+AG124+AG141+AG158+AG175+AG192</f>
        <v>480.23622908504751</v>
      </c>
      <c r="AH20" s="278">
        <f>AH39+AH56+AH73+AH90+AH107+AH124+AH141+AH158+AH175+AH192</f>
        <v>521.63604276444494</v>
      </c>
      <c r="AI20" s="322">
        <f>AH20/$AH$35</f>
        <v>4.3671312004592962E-2</v>
      </c>
      <c r="AJ20" s="1"/>
      <c r="AK20" s="584" t="s">
        <v>32</v>
      </c>
      <c r="AL20" s="585" t="s">
        <v>33</v>
      </c>
      <c r="AM20" s="585" t="s">
        <v>31</v>
      </c>
    </row>
    <row r="21" spans="1:39" s="126" customFormat="1">
      <c r="A21" s="484" t="s">
        <v>34</v>
      </c>
      <c r="B21" s="367">
        <v>61.599999999999994</v>
      </c>
      <c r="C21" s="367">
        <v>72.2</v>
      </c>
      <c r="D21" s="367">
        <v>88.1</v>
      </c>
      <c r="E21" s="367">
        <v>88.1</v>
      </c>
      <c r="F21" s="367">
        <v>88.1</v>
      </c>
      <c r="G21" s="367">
        <v>94.5</v>
      </c>
      <c r="H21" s="367">
        <v>105.10000000000001</v>
      </c>
      <c r="I21" s="367">
        <v>94.8</v>
      </c>
      <c r="J21" s="367">
        <v>85.5</v>
      </c>
      <c r="K21" s="367">
        <v>40.15740000000001</v>
      </c>
      <c r="L21" s="367">
        <v>87.697853488266773</v>
      </c>
      <c r="M21" s="367">
        <v>135.7329373189859</v>
      </c>
      <c r="N21" s="367">
        <v>120.6825247876904</v>
      </c>
      <c r="O21" s="367">
        <v>133.21942332746218</v>
      </c>
      <c r="P21" s="310">
        <v>141.01954171766329</v>
      </c>
      <c r="Q21" s="367">
        <v>188.10534142203133</v>
      </c>
      <c r="R21" s="367">
        <v>172.77357220467999</v>
      </c>
      <c r="S21" s="368">
        <v>126.72396478674298</v>
      </c>
      <c r="T21" s="368">
        <v>164.3684799728149</v>
      </c>
      <c r="U21" s="368">
        <v>194.81911505215811</v>
      </c>
      <c r="V21" s="368">
        <v>210.77275682327061</v>
      </c>
      <c r="W21" s="278">
        <v>318.95078264112198</v>
      </c>
      <c r="X21" s="278">
        <v>320.57045539141808</v>
      </c>
      <c r="Y21" s="278">
        <f t="shared" ref="Y21:AG33" si="1">Y40+Y57+Y74+Y91+Y108+Y125+Y142+Y159+Y176+Y193</f>
        <v>337.07090753036698</v>
      </c>
      <c r="Z21" s="278">
        <f t="shared" si="1"/>
        <v>390.38305608126444</v>
      </c>
      <c r="AA21" s="278">
        <f t="shared" si="1"/>
        <v>376.58873435817532</v>
      </c>
      <c r="AB21" s="278">
        <f t="shared" si="1"/>
        <v>372.31576716539666</v>
      </c>
      <c r="AC21" s="278">
        <f t="shared" si="1"/>
        <v>294.98330115678652</v>
      </c>
      <c r="AD21" s="278">
        <f t="shared" si="1"/>
        <v>272.84916416041381</v>
      </c>
      <c r="AE21" s="278">
        <f t="shared" si="1"/>
        <v>396.99746375004554</v>
      </c>
      <c r="AF21" s="278">
        <f t="shared" si="1"/>
        <v>300.70636963061463</v>
      </c>
      <c r="AG21" s="278">
        <f t="shared" si="1"/>
        <v>296.21679081410275</v>
      </c>
      <c r="AH21" s="278">
        <f t="shared" ref="AH21" si="2">AH40+AH57+AH74+AH91+AH108+AH125+AH142+AH159+AH176+AH193</f>
        <v>338.30348890278918</v>
      </c>
      <c r="AI21" s="322">
        <f t="shared" ref="AI21:AI33" si="3">AH21/$AH$35</f>
        <v>2.8322730802533176E-2</v>
      </c>
      <c r="AJ21" s="1"/>
      <c r="AK21" s="584" t="s">
        <v>35</v>
      </c>
      <c r="AL21" s="586" t="s">
        <v>36</v>
      </c>
      <c r="AM21" s="586"/>
    </row>
    <row r="22" spans="1:39" s="126" customFormat="1">
      <c r="A22" s="484" t="s">
        <v>37</v>
      </c>
      <c r="B22" s="367"/>
      <c r="C22" s="367"/>
      <c r="D22" s="367"/>
      <c r="E22" s="367"/>
      <c r="F22" s="367"/>
      <c r="G22" s="367"/>
      <c r="H22" s="367"/>
      <c r="I22" s="367"/>
      <c r="J22" s="367"/>
      <c r="K22" s="367"/>
      <c r="L22" s="367">
        <v>0.24064806241189404</v>
      </c>
      <c r="M22" s="367">
        <v>3.93</v>
      </c>
      <c r="N22" s="367">
        <v>7.1690000000000005</v>
      </c>
      <c r="O22" s="367">
        <v>7.1180000000000003</v>
      </c>
      <c r="P22" s="310">
        <v>4.6689999999999996</v>
      </c>
      <c r="Q22" s="367">
        <v>5.7359999999999998</v>
      </c>
      <c r="R22" s="367">
        <v>5.0720000000000001</v>
      </c>
      <c r="S22" s="368">
        <v>4.5940000000000003</v>
      </c>
      <c r="T22" s="368">
        <v>4.6989999999999998</v>
      </c>
      <c r="U22" s="368">
        <v>4.7930000000000001</v>
      </c>
      <c r="V22" s="368">
        <v>6.2160000000000002</v>
      </c>
      <c r="W22" s="278">
        <v>73.762</v>
      </c>
      <c r="X22" s="278">
        <v>69.322000000000003</v>
      </c>
      <c r="Y22" s="278">
        <f t="shared" si="1"/>
        <v>48.248999999999995</v>
      </c>
      <c r="Z22" s="278">
        <f t="shared" si="1"/>
        <v>84.865000000000009</v>
      </c>
      <c r="AA22" s="278">
        <f t="shared" si="1"/>
        <v>31.015000000000001</v>
      </c>
      <c r="AB22" s="278">
        <f t="shared" si="1"/>
        <v>50.8</v>
      </c>
      <c r="AC22" s="278">
        <f t="shared" si="1"/>
        <v>29.753</v>
      </c>
      <c r="AD22" s="278">
        <f t="shared" si="1"/>
        <v>32.370436092402215</v>
      </c>
      <c r="AE22" s="278">
        <f t="shared" si="1"/>
        <v>29.945777086434319</v>
      </c>
      <c r="AF22" s="278">
        <f t="shared" si="1"/>
        <v>33.970589573921352</v>
      </c>
      <c r="AG22" s="278">
        <f t="shared" si="1"/>
        <v>27.27333652110697</v>
      </c>
      <c r="AH22" s="278">
        <f t="shared" ref="AH22" si="4">AH41+AH58+AH75+AH92+AH109+AH126+AH143+AH160+AH177+AH194</f>
        <v>73.363864547171033</v>
      </c>
      <c r="AI22" s="322">
        <f t="shared" si="3"/>
        <v>6.1420146535943734E-3</v>
      </c>
      <c r="AJ22" s="1"/>
      <c r="AK22" s="584" t="s">
        <v>785</v>
      </c>
      <c r="AL22" s="586" t="s">
        <v>38</v>
      </c>
      <c r="AM22" s="586" t="s">
        <v>34</v>
      </c>
    </row>
    <row r="23" spans="1:39" s="126" customFormat="1">
      <c r="A23" s="484" t="s">
        <v>39</v>
      </c>
      <c r="B23" s="367">
        <v>34.9</v>
      </c>
      <c r="C23" s="367">
        <v>39.1</v>
      </c>
      <c r="D23" s="367">
        <v>42.9</v>
      </c>
      <c r="E23" s="367">
        <v>42.9</v>
      </c>
      <c r="F23" s="367">
        <v>39.5</v>
      </c>
      <c r="G23" s="367">
        <v>35.299999999999997</v>
      </c>
      <c r="H23" s="367">
        <v>35.699999999999996</v>
      </c>
      <c r="I23" s="367">
        <v>50.9</v>
      </c>
      <c r="J23" s="367">
        <v>36.5</v>
      </c>
      <c r="K23" s="367">
        <v>43.421599999999998</v>
      </c>
      <c r="L23" s="367">
        <v>24.133967802593951</v>
      </c>
      <c r="M23" s="367">
        <v>32.310882672106416</v>
      </c>
      <c r="N23" s="367">
        <v>48.958118659393129</v>
      </c>
      <c r="O23" s="367">
        <v>53.63995226973141</v>
      </c>
      <c r="P23" s="310">
        <v>71.635789226159375</v>
      </c>
      <c r="Q23" s="367">
        <v>89.839573687308842</v>
      </c>
      <c r="R23" s="367">
        <v>101.24012390057999</v>
      </c>
      <c r="S23" s="368">
        <v>138.71285780151379</v>
      </c>
      <c r="T23" s="368">
        <v>133.63555504676015</v>
      </c>
      <c r="U23" s="368">
        <v>134.37232336053165</v>
      </c>
      <c r="V23" s="368">
        <v>153.23631296009765</v>
      </c>
      <c r="W23" s="278">
        <v>192.08636511351639</v>
      </c>
      <c r="X23" s="278">
        <v>323.8459626146859</v>
      </c>
      <c r="Y23" s="278">
        <f t="shared" si="1"/>
        <v>504.22009932473475</v>
      </c>
      <c r="Z23" s="278">
        <f t="shared" si="1"/>
        <v>452.24307867884556</v>
      </c>
      <c r="AA23" s="278">
        <f t="shared" si="1"/>
        <v>472.35559636292476</v>
      </c>
      <c r="AB23" s="278">
        <f t="shared" si="1"/>
        <v>463.7764851075591</v>
      </c>
      <c r="AC23" s="278">
        <f t="shared" si="1"/>
        <v>347.55668698234706</v>
      </c>
      <c r="AD23" s="278">
        <f t="shared" si="1"/>
        <v>308.21830419439391</v>
      </c>
      <c r="AE23" s="278">
        <f t="shared" si="1"/>
        <v>232.54600344853964</v>
      </c>
      <c r="AF23" s="278">
        <f t="shared" si="1"/>
        <v>260.81788467960513</v>
      </c>
      <c r="AG23" s="278">
        <f t="shared" si="1"/>
        <v>278.07467727269733</v>
      </c>
      <c r="AH23" s="278">
        <f t="shared" ref="AH23" si="5">AH42+AH59+AH76+AH93+AH110+AH127+AH144+AH161+AH178+AH195</f>
        <v>288.69606446952236</v>
      </c>
      <c r="AI23" s="322">
        <f t="shared" si="3"/>
        <v>2.4169602696798055E-2</v>
      </c>
      <c r="AJ23" s="1"/>
      <c r="AK23" s="584" t="s">
        <v>786</v>
      </c>
      <c r="AL23" s="585" t="s">
        <v>40</v>
      </c>
      <c r="AM23" s="585"/>
    </row>
    <row r="24" spans="1:39" s="126" customFormat="1">
      <c r="A24" s="484" t="s">
        <v>41</v>
      </c>
      <c r="B24" s="367">
        <v>61.7</v>
      </c>
      <c r="C24" s="367">
        <v>73.3</v>
      </c>
      <c r="D24" s="367">
        <v>77.7</v>
      </c>
      <c r="E24" s="367">
        <v>11.7</v>
      </c>
      <c r="F24" s="367">
        <v>87.3</v>
      </c>
      <c r="G24" s="367">
        <v>109</v>
      </c>
      <c r="H24" s="367">
        <v>109.4</v>
      </c>
      <c r="I24" s="367">
        <v>122.5</v>
      </c>
      <c r="J24" s="367">
        <v>90.9</v>
      </c>
      <c r="K24" s="367">
        <v>101.69410000000001</v>
      </c>
      <c r="L24" s="367">
        <v>61.462984028994036</v>
      </c>
      <c r="M24" s="367">
        <v>89.188054607508533</v>
      </c>
      <c r="N24" s="367">
        <v>81.812175202539251</v>
      </c>
      <c r="O24" s="367">
        <v>83.998483789570784</v>
      </c>
      <c r="P24" s="310">
        <v>120.4047156701764</v>
      </c>
      <c r="Q24" s="367">
        <v>132.99745007293478</v>
      </c>
      <c r="R24" s="367">
        <v>149.37422904037999</v>
      </c>
      <c r="S24" s="368">
        <v>205.28218261989642</v>
      </c>
      <c r="T24" s="368">
        <v>230.43151479899421</v>
      </c>
      <c r="U24" s="368">
        <v>284.04245690115425</v>
      </c>
      <c r="V24" s="368">
        <v>453.59044629864206</v>
      </c>
      <c r="W24" s="278">
        <v>598.22998954475293</v>
      </c>
      <c r="X24" s="278">
        <v>572.51190894479237</v>
      </c>
      <c r="Y24" s="278">
        <f t="shared" si="1"/>
        <v>692.21007588685757</v>
      </c>
      <c r="Z24" s="278">
        <f t="shared" si="1"/>
        <v>691.92353272240484</v>
      </c>
      <c r="AA24" s="278">
        <f t="shared" si="1"/>
        <v>889.74754804407951</v>
      </c>
      <c r="AB24" s="278">
        <f t="shared" si="1"/>
        <v>861.83039146744466</v>
      </c>
      <c r="AC24" s="278">
        <f t="shared" si="1"/>
        <v>685.34100843969702</v>
      </c>
      <c r="AD24" s="278">
        <f t="shared" si="1"/>
        <v>702.26888895000479</v>
      </c>
      <c r="AE24" s="278">
        <f t="shared" si="1"/>
        <v>577.50645304437876</v>
      </c>
      <c r="AF24" s="278">
        <f t="shared" si="1"/>
        <v>502.13787491179897</v>
      </c>
      <c r="AG24" s="278">
        <f t="shared" si="1"/>
        <v>510.68194357881191</v>
      </c>
      <c r="AH24" s="278">
        <f t="shared" ref="AH24" si="6">AH43+AH60+AH77+AH94+AH111+AH128+AH145+AH162+AH179+AH196</f>
        <v>651.29333977620695</v>
      </c>
      <c r="AI24" s="322">
        <f t="shared" si="3"/>
        <v>5.4526206619361292E-2</v>
      </c>
      <c r="AJ24" s="1"/>
      <c r="AK24" s="587"/>
      <c r="AL24" s="585" t="s">
        <v>42</v>
      </c>
      <c r="AM24" s="585"/>
    </row>
    <row r="25" spans="1:39" s="126" customFormat="1">
      <c r="A25" s="484" t="s">
        <v>43</v>
      </c>
      <c r="B25" s="367">
        <v>480.7</v>
      </c>
      <c r="C25" s="367">
        <v>547.4</v>
      </c>
      <c r="D25" s="367">
        <v>653.9</v>
      </c>
      <c r="E25" s="367">
        <v>653.9</v>
      </c>
      <c r="F25" s="367">
        <v>756.2</v>
      </c>
      <c r="G25" s="367">
        <v>882.2</v>
      </c>
      <c r="H25" s="367">
        <v>876.8</v>
      </c>
      <c r="I25" s="367">
        <v>1002.4</v>
      </c>
      <c r="J25" s="367">
        <v>773.3</v>
      </c>
      <c r="K25" s="367">
        <v>817.79250000000002</v>
      </c>
      <c r="L25" s="367">
        <v>779.16121543206941</v>
      </c>
      <c r="M25" s="367">
        <v>825.07062769598747</v>
      </c>
      <c r="N25" s="367">
        <v>906.76786788472896</v>
      </c>
      <c r="O25" s="367">
        <v>1058.6346547125122</v>
      </c>
      <c r="P25" s="310">
        <v>1089.9833725117044</v>
      </c>
      <c r="Q25" s="367">
        <v>1260.0561031892851</v>
      </c>
      <c r="R25" s="367">
        <v>1240.0010155596001</v>
      </c>
      <c r="S25" s="368">
        <v>1454.1067108974955</v>
      </c>
      <c r="T25" s="368">
        <v>1545.2549206029032</v>
      </c>
      <c r="U25" s="368">
        <v>1745.4153319988804</v>
      </c>
      <c r="V25" s="368">
        <v>1953.8925780921363</v>
      </c>
      <c r="W25" s="278">
        <v>2062.0801886289637</v>
      </c>
      <c r="X25" s="278">
        <v>2039.3883062285381</v>
      </c>
      <c r="Y25" s="278">
        <f t="shared" si="1"/>
        <v>2367.1804794242989</v>
      </c>
      <c r="Z25" s="278">
        <f t="shared" si="1"/>
        <v>2083.0765648037082</v>
      </c>
      <c r="AA25" s="278">
        <f t="shared" si="1"/>
        <v>1894.1758757721755</v>
      </c>
      <c r="AB25" s="278">
        <f t="shared" si="1"/>
        <v>1787.1826890969928</v>
      </c>
      <c r="AC25" s="278">
        <f t="shared" si="1"/>
        <v>1976.2994649605496</v>
      </c>
      <c r="AD25" s="278">
        <f t="shared" si="1"/>
        <v>1910.7185544232868</v>
      </c>
      <c r="AE25" s="278">
        <f t="shared" si="1"/>
        <v>1886.4423803369195</v>
      </c>
      <c r="AF25" s="278">
        <f t="shared" si="1"/>
        <v>1818.1352453243549</v>
      </c>
      <c r="AG25" s="278">
        <f t="shared" si="1"/>
        <v>1875.7743732033819</v>
      </c>
      <c r="AH25" s="278">
        <f t="shared" ref="AH25" si="7">AH44+AH61+AH78+AH95+AH112+AH129+AH146+AH163+AH180+AH197</f>
        <v>1998.6871315124001</v>
      </c>
      <c r="AI25" s="322">
        <f t="shared" si="3"/>
        <v>0.1673298663513908</v>
      </c>
      <c r="AJ25" s="1"/>
      <c r="AK25" s="587"/>
      <c r="AL25" s="585" t="s">
        <v>44</v>
      </c>
      <c r="AM25" s="585" t="s">
        <v>39</v>
      </c>
    </row>
    <row r="26" spans="1:39" s="126" customFormat="1">
      <c r="A26" s="484" t="s">
        <v>45</v>
      </c>
      <c r="B26" s="367">
        <v>122</v>
      </c>
      <c r="C26" s="367">
        <v>136.6</v>
      </c>
      <c r="D26" s="367">
        <v>159.9</v>
      </c>
      <c r="E26" s="367">
        <v>159.9</v>
      </c>
      <c r="F26" s="367">
        <v>181.2</v>
      </c>
      <c r="G26" s="367">
        <v>212.6</v>
      </c>
      <c r="H26" s="367">
        <v>209.2</v>
      </c>
      <c r="I26" s="367">
        <v>225.9</v>
      </c>
      <c r="J26" s="367">
        <v>223.2</v>
      </c>
      <c r="K26" s="367">
        <v>228.05160000000001</v>
      </c>
      <c r="L26" s="367">
        <v>267.57097890841681</v>
      </c>
      <c r="M26" s="367">
        <v>240.05889551687906</v>
      </c>
      <c r="N26" s="367">
        <v>299.0780051310993</v>
      </c>
      <c r="O26" s="367">
        <v>357.92303163918922</v>
      </c>
      <c r="P26" s="310">
        <v>408.72077197328963</v>
      </c>
      <c r="Q26" s="367">
        <v>511.17468248860467</v>
      </c>
      <c r="R26" s="367">
        <v>521.75481459942</v>
      </c>
      <c r="S26" s="368">
        <v>840.77690198358107</v>
      </c>
      <c r="T26" s="368">
        <v>1145.8913024108572</v>
      </c>
      <c r="U26" s="368">
        <v>859.27172601769848</v>
      </c>
      <c r="V26" s="368">
        <v>1057.7895649564614</v>
      </c>
      <c r="W26" s="278">
        <v>1041.1890158156659</v>
      </c>
      <c r="X26" s="278">
        <v>1249.8474630357125</v>
      </c>
      <c r="Y26" s="278">
        <f t="shared" si="1"/>
        <v>1370.5438060964327</v>
      </c>
      <c r="Z26" s="278">
        <f t="shared" si="1"/>
        <v>1199.2427597667936</v>
      </c>
      <c r="AA26" s="278">
        <f t="shared" si="1"/>
        <v>1295.5206045865266</v>
      </c>
      <c r="AB26" s="278">
        <f t="shared" si="1"/>
        <v>1299.0231132262211</v>
      </c>
      <c r="AC26" s="278">
        <f t="shared" si="1"/>
        <v>1149.8185264020417</v>
      </c>
      <c r="AD26" s="278">
        <f t="shared" si="1"/>
        <v>1240.6939692611645</v>
      </c>
      <c r="AE26" s="278">
        <f t="shared" si="1"/>
        <v>1485.1083979693776</v>
      </c>
      <c r="AF26" s="278">
        <f t="shared" si="1"/>
        <v>1586.1788911225656</v>
      </c>
      <c r="AG26" s="278">
        <f t="shared" si="1"/>
        <v>1795.4169570507765</v>
      </c>
      <c r="AH26" s="278">
        <f t="shared" ref="AH26" si="8">AH45+AH62+AH79+AH96+AH113+AH130+AH147+AH164+AH181+AH198</f>
        <v>1958.6953355611827</v>
      </c>
      <c r="AI26" s="322">
        <f t="shared" si="3"/>
        <v>0.16398175760232128</v>
      </c>
      <c r="AJ26" s="1"/>
      <c r="AK26" s="587"/>
      <c r="AL26" s="586" t="s">
        <v>46</v>
      </c>
      <c r="AM26" s="586" t="s">
        <v>41</v>
      </c>
    </row>
    <row r="27" spans="1:39" s="126" customFormat="1">
      <c r="A27" s="484" t="s">
        <v>47</v>
      </c>
      <c r="B27" s="367">
        <v>191.5</v>
      </c>
      <c r="C27" s="367">
        <v>207.9</v>
      </c>
      <c r="D27" s="367">
        <v>232.1</v>
      </c>
      <c r="E27" s="367">
        <v>232.1</v>
      </c>
      <c r="F27" s="367">
        <v>254.3</v>
      </c>
      <c r="G27" s="367">
        <v>277.7</v>
      </c>
      <c r="H27" s="367">
        <v>286.3</v>
      </c>
      <c r="I27" s="367">
        <v>280</v>
      </c>
      <c r="J27" s="367">
        <v>279.39999999999998</v>
      </c>
      <c r="K27" s="367">
        <v>275.0949</v>
      </c>
      <c r="L27" s="367">
        <v>264.09764215808735</v>
      </c>
      <c r="M27" s="367">
        <v>293.93637285274525</v>
      </c>
      <c r="N27" s="367">
        <v>297.73725770939342</v>
      </c>
      <c r="O27" s="367">
        <v>355.88193487113278</v>
      </c>
      <c r="P27" s="310">
        <v>377.45827940982241</v>
      </c>
      <c r="Q27" s="367">
        <v>436.62225092346779</v>
      </c>
      <c r="R27" s="367">
        <v>441.16528531306005</v>
      </c>
      <c r="S27" s="368">
        <v>416.38301424680992</v>
      </c>
      <c r="T27" s="368">
        <v>428.69684439221601</v>
      </c>
      <c r="U27" s="368">
        <v>447.36896948409935</v>
      </c>
      <c r="V27" s="368">
        <v>475.42579563802968</v>
      </c>
      <c r="W27" s="278">
        <v>494.12191227011874</v>
      </c>
      <c r="X27" s="278">
        <v>497.27508423557737</v>
      </c>
      <c r="Y27" s="278">
        <f t="shared" si="1"/>
        <v>536.85609295012773</v>
      </c>
      <c r="Z27" s="278">
        <f t="shared" si="1"/>
        <v>546.54133899219585</v>
      </c>
      <c r="AA27" s="278">
        <f t="shared" si="1"/>
        <v>614.4314750735839</v>
      </c>
      <c r="AB27" s="278">
        <f t="shared" si="1"/>
        <v>662.97899732775363</v>
      </c>
      <c r="AC27" s="278">
        <f t="shared" si="1"/>
        <v>682.95449469238338</v>
      </c>
      <c r="AD27" s="278">
        <f t="shared" si="1"/>
        <v>698.42198342491952</v>
      </c>
      <c r="AE27" s="278">
        <f t="shared" si="1"/>
        <v>773.43519853994621</v>
      </c>
      <c r="AF27" s="278">
        <f t="shared" si="1"/>
        <v>852.21062167312505</v>
      </c>
      <c r="AG27" s="278">
        <f t="shared" si="1"/>
        <v>850.49864446575918</v>
      </c>
      <c r="AH27" s="278">
        <f t="shared" ref="AH27" si="9">AH46+AH63+AH80+AH97+AH114+AH131+AH148+AH165+AH182+AH199</f>
        <v>898.47931118945871</v>
      </c>
      <c r="AI27" s="322">
        <f t="shared" si="3"/>
        <v>7.5220588900804186E-2</v>
      </c>
      <c r="AJ27" s="1"/>
      <c r="AK27" s="587"/>
      <c r="AL27" s="585" t="s">
        <v>48</v>
      </c>
      <c r="AM27" s="585" t="s">
        <v>43</v>
      </c>
    </row>
    <row r="28" spans="1:39" s="126" customFormat="1">
      <c r="A28" s="484" t="s">
        <v>49</v>
      </c>
      <c r="B28" s="367"/>
      <c r="C28" s="367"/>
      <c r="D28" s="367"/>
      <c r="E28" s="367"/>
      <c r="F28" s="367"/>
      <c r="G28" s="367"/>
      <c r="H28" s="367"/>
      <c r="I28" s="367"/>
      <c r="J28" s="367"/>
      <c r="K28" s="367"/>
      <c r="L28" s="367"/>
      <c r="M28" s="367"/>
      <c r="N28" s="367">
        <v>9.1127383138540488</v>
      </c>
      <c r="O28" s="367">
        <v>9.4388209667567722</v>
      </c>
      <c r="P28" s="310">
        <v>10.571307815964721</v>
      </c>
      <c r="Q28" s="367">
        <v>13.8575431468759</v>
      </c>
      <c r="R28" s="367">
        <v>15.831729046820001</v>
      </c>
      <c r="S28" s="368">
        <v>17.205234571325875</v>
      </c>
      <c r="T28" s="368">
        <v>17.648103831704958</v>
      </c>
      <c r="U28" s="368">
        <v>19.513791605316541</v>
      </c>
      <c r="V28" s="368">
        <v>23.440148080740222</v>
      </c>
      <c r="W28" s="278">
        <v>21.380075513403977</v>
      </c>
      <c r="X28" s="278">
        <v>23.38452872821123</v>
      </c>
      <c r="Y28" s="278">
        <f t="shared" si="1"/>
        <v>23.808795210554958</v>
      </c>
      <c r="Z28" s="278">
        <f t="shared" si="1"/>
        <v>26.721438446532083</v>
      </c>
      <c r="AA28" s="278">
        <f t="shared" si="1"/>
        <v>26.281161136147134</v>
      </c>
      <c r="AB28" s="278">
        <f t="shared" si="1"/>
        <v>22.603969297712673</v>
      </c>
      <c r="AC28" s="278">
        <f t="shared" si="1"/>
        <v>24.439146264815328</v>
      </c>
      <c r="AD28" s="278">
        <f t="shared" si="1"/>
        <v>30.051745582180708</v>
      </c>
      <c r="AE28" s="278">
        <f t="shared" si="1"/>
        <v>47.611286198392207</v>
      </c>
      <c r="AF28" s="278">
        <f t="shared" si="1"/>
        <v>50.634767066389252</v>
      </c>
      <c r="AG28" s="278">
        <f t="shared" si="1"/>
        <v>50.607268979887778</v>
      </c>
      <c r="AH28" s="278">
        <f t="shared" ref="AH28" si="10">AH47+AH64+AH81+AH98+AH115+AH132+AH149+AH166+AH183+AH200</f>
        <v>53.099586059039801</v>
      </c>
      <c r="AI28" s="322">
        <f t="shared" si="3"/>
        <v>4.4454914921326092E-3</v>
      </c>
      <c r="AJ28" s="1"/>
      <c r="AK28" s="587"/>
      <c r="AL28" s="586" t="s">
        <v>50</v>
      </c>
      <c r="AM28" s="586" t="s">
        <v>45</v>
      </c>
    </row>
    <row r="29" spans="1:39" s="126" customFormat="1">
      <c r="A29" s="484" t="s">
        <v>51</v>
      </c>
      <c r="B29" s="367"/>
      <c r="C29" s="367"/>
      <c r="D29" s="367"/>
      <c r="E29" s="367"/>
      <c r="F29" s="367"/>
      <c r="G29" s="367"/>
      <c r="H29" s="367"/>
      <c r="I29" s="367"/>
      <c r="J29" s="367"/>
      <c r="K29" s="367"/>
      <c r="L29" s="367"/>
      <c r="M29" s="367"/>
      <c r="N29" s="367">
        <v>78.021150959644729</v>
      </c>
      <c r="O29" s="367">
        <v>73.245080724652524</v>
      </c>
      <c r="P29" s="310">
        <v>77.726206419785584</v>
      </c>
      <c r="Q29" s="367">
        <v>72.69993128907609</v>
      </c>
      <c r="R29" s="367">
        <v>70.29282572596</v>
      </c>
      <c r="S29" s="368">
        <v>90.738496001089104</v>
      </c>
      <c r="T29" s="368">
        <v>112.82565368110404</v>
      </c>
      <c r="U29" s="368">
        <v>133.50696428590413</v>
      </c>
      <c r="V29" s="368">
        <v>174.80494099186114</v>
      </c>
      <c r="W29" s="278">
        <v>189.4679172267125</v>
      </c>
      <c r="X29" s="278">
        <v>98.807869880711536</v>
      </c>
      <c r="Y29" s="278">
        <f t="shared" si="1"/>
        <v>126.15972741110508</v>
      </c>
      <c r="Z29" s="278">
        <f t="shared" si="1"/>
        <v>122.52831147402958</v>
      </c>
      <c r="AA29" s="278">
        <f t="shared" si="1"/>
        <v>113.70419367818563</v>
      </c>
      <c r="AB29" s="278">
        <f t="shared" si="1"/>
        <v>112.98792420114235</v>
      </c>
      <c r="AC29" s="278">
        <f t="shared" si="1"/>
        <v>34.275061479078424</v>
      </c>
      <c r="AD29" s="278">
        <f t="shared" si="1"/>
        <v>39.89960214318225</v>
      </c>
      <c r="AE29" s="278">
        <f t="shared" si="1"/>
        <v>35.996768145432668</v>
      </c>
      <c r="AF29" s="278">
        <f t="shared" si="1"/>
        <v>34.363701891772429</v>
      </c>
      <c r="AG29" s="278">
        <f t="shared" si="1"/>
        <v>39.501275766140729</v>
      </c>
      <c r="AH29" s="278">
        <f t="shared" ref="AH29" si="11">AH48+AH65+AH82+AH99+AH116+AH133+AH150+AH167+AH184+AH201</f>
        <v>44.656494819131957</v>
      </c>
      <c r="AI29" s="322">
        <f t="shared" si="3"/>
        <v>3.7386368241399599E-3</v>
      </c>
      <c r="AJ29" s="1"/>
      <c r="AK29" s="587"/>
      <c r="AL29" s="585" t="s">
        <v>52</v>
      </c>
      <c r="AM29" s="585" t="s">
        <v>47</v>
      </c>
    </row>
    <row r="30" spans="1:39" s="126" customFormat="1">
      <c r="A30" s="484" t="s">
        <v>53</v>
      </c>
      <c r="B30" s="367">
        <v>5.0999999999999996</v>
      </c>
      <c r="C30" s="367">
        <v>12.3</v>
      </c>
      <c r="D30" s="367">
        <v>13.3</v>
      </c>
      <c r="E30" s="367">
        <v>13.3</v>
      </c>
      <c r="F30" s="367">
        <v>13.1</v>
      </c>
      <c r="G30" s="367">
        <v>12.1</v>
      </c>
      <c r="H30" s="367">
        <v>14.2</v>
      </c>
      <c r="I30" s="367">
        <v>11.6</v>
      </c>
      <c r="J30" s="367">
        <v>11</v>
      </c>
      <c r="K30" s="367">
        <v>24.397199999999998</v>
      </c>
      <c r="L30" s="367">
        <v>12.325518730449758</v>
      </c>
      <c r="M30" s="367">
        <v>11.780846278583926</v>
      </c>
      <c r="N30" s="367">
        <v>36.08242599098714</v>
      </c>
      <c r="O30" s="367">
        <v>55.594492504987983</v>
      </c>
      <c r="P30" s="310">
        <v>88.736888843497951</v>
      </c>
      <c r="Q30" s="367">
        <v>103.90629335025226</v>
      </c>
      <c r="R30" s="367">
        <v>115.24449931799998</v>
      </c>
      <c r="S30" s="368">
        <v>148.57022123641374</v>
      </c>
      <c r="T30" s="368">
        <v>155.13353356248916</v>
      </c>
      <c r="U30" s="368">
        <v>199.72073274581319</v>
      </c>
      <c r="V30" s="368">
        <v>267.66641926675334</v>
      </c>
      <c r="W30" s="278">
        <v>306.52115128902346</v>
      </c>
      <c r="X30" s="278">
        <v>468.39679277425364</v>
      </c>
      <c r="Y30" s="278">
        <f t="shared" si="1"/>
        <v>598.60025978580074</v>
      </c>
      <c r="Z30" s="278">
        <f t="shared" si="1"/>
        <v>686.60584732514667</v>
      </c>
      <c r="AA30" s="278">
        <f t="shared" si="1"/>
        <v>657.84042552573214</v>
      </c>
      <c r="AB30" s="278">
        <f t="shared" si="1"/>
        <v>634.00490486237084</v>
      </c>
      <c r="AC30" s="278">
        <f t="shared" si="1"/>
        <v>774.63628354847981</v>
      </c>
      <c r="AD30" s="278">
        <f t="shared" si="1"/>
        <v>699.25899644265883</v>
      </c>
      <c r="AE30" s="278">
        <f t="shared" si="1"/>
        <v>651.70575137789581</v>
      </c>
      <c r="AF30" s="278">
        <f t="shared" si="1"/>
        <v>647.81762256068407</v>
      </c>
      <c r="AG30" s="278">
        <f t="shared" si="1"/>
        <v>634.26856032564933</v>
      </c>
      <c r="AH30" s="278">
        <f t="shared" ref="AH30" si="12">AH49+AH66+AH83+AH100+AH117+AH134+AH151+AH168+AH185+AH202</f>
        <v>582.12049137133693</v>
      </c>
      <c r="AI30" s="322">
        <f t="shared" si="3"/>
        <v>4.8735063375259152E-2</v>
      </c>
      <c r="AJ30" s="1"/>
      <c r="AK30" s="587"/>
      <c r="AL30" s="586" t="s">
        <v>54</v>
      </c>
      <c r="AM30" s="586"/>
    </row>
    <row r="31" spans="1:39" s="126" customFormat="1">
      <c r="A31" s="484" t="s">
        <v>55</v>
      </c>
      <c r="B31" s="367"/>
      <c r="C31" s="367"/>
      <c r="D31" s="367"/>
      <c r="E31" s="367"/>
      <c r="F31" s="367"/>
      <c r="G31" s="367"/>
      <c r="H31" s="367"/>
      <c r="I31" s="367"/>
      <c r="J31" s="367"/>
      <c r="K31" s="367"/>
      <c r="L31" s="367">
        <v>1743.298569036531</v>
      </c>
      <c r="M31" s="367">
        <v>1624.9</v>
      </c>
      <c r="N31" s="367">
        <v>1289.2025000000001</v>
      </c>
      <c r="O31" s="367">
        <v>1443.568</v>
      </c>
      <c r="P31" s="310">
        <v>1520.758</v>
      </c>
      <c r="Q31" s="367">
        <v>1606.922</v>
      </c>
      <c r="R31" s="367">
        <v>1178.009</v>
      </c>
      <c r="S31" s="368">
        <v>1383.2499999999998</v>
      </c>
      <c r="T31" s="368">
        <v>1400.3990000000001</v>
      </c>
      <c r="U31" s="368">
        <v>1391.6779999999999</v>
      </c>
      <c r="V31" s="368">
        <v>1408.4280000000001</v>
      </c>
      <c r="W31" s="278">
        <v>1513.962</v>
      </c>
      <c r="X31" s="278">
        <v>1661.4330000000002</v>
      </c>
      <c r="Y31" s="278">
        <f t="shared" si="1"/>
        <v>1774.615</v>
      </c>
      <c r="Z31" s="278">
        <f t="shared" si="1"/>
        <v>1807.4639999999999</v>
      </c>
      <c r="AA31" s="278">
        <f t="shared" si="1"/>
        <v>1874.4600000000003</v>
      </c>
      <c r="AB31" s="278">
        <f t="shared" si="1"/>
        <v>1947.2684999999999</v>
      </c>
      <c r="AC31" s="278">
        <f t="shared" si="1"/>
        <v>2022.2830000000001</v>
      </c>
      <c r="AD31" s="278">
        <f t="shared" si="1"/>
        <v>1978.077</v>
      </c>
      <c r="AE31" s="278">
        <f t="shared" si="1"/>
        <v>2141.5515</v>
      </c>
      <c r="AF31" s="278">
        <f t="shared" si="1"/>
        <v>2122.8220000000001</v>
      </c>
      <c r="AG31" s="278">
        <f t="shared" si="1"/>
        <v>2144.8429999999998</v>
      </c>
      <c r="AH31" s="278">
        <f t="shared" ref="AH31" si="13">AH50+AH67+AH84+AH101+AH118+AH135+AH152+AH169+AH186+AH203</f>
        <v>3200.9480000000003</v>
      </c>
      <c r="AI31" s="322">
        <f t="shared" si="3"/>
        <v>0.26798301374585537</v>
      </c>
      <c r="AJ31" s="1"/>
      <c r="AK31" s="587"/>
      <c r="AL31" s="586" t="s">
        <v>56</v>
      </c>
      <c r="AM31" s="586" t="s">
        <v>53</v>
      </c>
    </row>
    <row r="32" spans="1:39" s="126" customFormat="1">
      <c r="A32" s="484" t="s">
        <v>57</v>
      </c>
      <c r="B32" s="367"/>
      <c r="C32" s="367"/>
      <c r="D32" s="367"/>
      <c r="E32" s="367"/>
      <c r="F32" s="367"/>
      <c r="G32" s="367"/>
      <c r="H32" s="367"/>
      <c r="I32" s="367"/>
      <c r="J32" s="367"/>
      <c r="K32" s="367"/>
      <c r="L32" s="367">
        <v>96.189446104141098</v>
      </c>
      <c r="M32" s="367">
        <v>274.74706040488098</v>
      </c>
      <c r="N32" s="367">
        <v>481.18000386568497</v>
      </c>
      <c r="O32" s="367">
        <v>406.39278216431262</v>
      </c>
      <c r="P32" s="310">
        <v>448.16323094173038</v>
      </c>
      <c r="Q32" s="367">
        <v>611.56250411196436</v>
      </c>
      <c r="R32" s="367">
        <v>553.5129703104999</v>
      </c>
      <c r="S32" s="368">
        <v>483.34861577721983</v>
      </c>
      <c r="T32" s="368">
        <v>393.21769417242808</v>
      </c>
      <c r="U32" s="368">
        <v>376.29370073838402</v>
      </c>
      <c r="V32" s="368">
        <v>400.39054648805632</v>
      </c>
      <c r="W32" s="278">
        <v>454.44046178405915</v>
      </c>
      <c r="X32" s="278">
        <v>537.7670816134995</v>
      </c>
      <c r="Y32" s="278">
        <f t="shared" si="1"/>
        <v>570.1932664004355</v>
      </c>
      <c r="Z32" s="278">
        <f t="shared" si="1"/>
        <v>569.0248222114152</v>
      </c>
      <c r="AA32" s="278">
        <f t="shared" si="1"/>
        <v>607.25510416192867</v>
      </c>
      <c r="AB32" s="278">
        <f t="shared" si="1"/>
        <v>587.8558617334171</v>
      </c>
      <c r="AC32" s="278">
        <f t="shared" si="1"/>
        <v>603.70522076377893</v>
      </c>
      <c r="AD32" s="278">
        <f t="shared" si="1"/>
        <v>652.20895850863565</v>
      </c>
      <c r="AE32" s="278">
        <f t="shared" si="1"/>
        <v>920.67436146048612</v>
      </c>
      <c r="AF32" s="278">
        <f t="shared" si="1"/>
        <v>675.97879601484999</v>
      </c>
      <c r="AG32" s="278">
        <f t="shared" si="1"/>
        <v>670.00501337290632</v>
      </c>
      <c r="AH32" s="278">
        <f t="shared" ref="AH32" si="14">AH51+AH68+AH85+AH102+AH119+AH136+AH153+AH170+AH187+AH204</f>
        <v>760.45225547435086</v>
      </c>
      <c r="AI32" s="322">
        <f t="shared" si="3"/>
        <v>6.3664979009921324E-2</v>
      </c>
      <c r="AJ32" s="1"/>
      <c r="AK32" s="587"/>
      <c r="AL32" s="585" t="s">
        <v>58</v>
      </c>
      <c r="AM32" s="585"/>
    </row>
    <row r="33" spans="1:47" s="126" customFormat="1">
      <c r="A33" s="484" t="s">
        <v>59</v>
      </c>
      <c r="B33" s="367">
        <v>246.7</v>
      </c>
      <c r="C33" s="367">
        <v>250.1</v>
      </c>
      <c r="D33" s="367">
        <v>257.2</v>
      </c>
      <c r="E33" s="367">
        <v>257.2</v>
      </c>
      <c r="F33" s="367">
        <v>267.10000000000002</v>
      </c>
      <c r="G33" s="367">
        <v>293.10000000000002</v>
      </c>
      <c r="H33" s="367">
        <v>277.5</v>
      </c>
      <c r="I33" s="367">
        <v>292.2</v>
      </c>
      <c r="J33" s="367">
        <v>281.2</v>
      </c>
      <c r="K33" s="367">
        <v>227.51959999999997</v>
      </c>
      <c r="L33" s="367">
        <v>233.07829596873319</v>
      </c>
      <c r="M33" s="367">
        <v>250.31266280011121</v>
      </c>
      <c r="N33" s="367">
        <v>279.83309947661422</v>
      </c>
      <c r="O33" s="367">
        <v>289.7045561924831</v>
      </c>
      <c r="P33" s="310">
        <v>307.67952410359675</v>
      </c>
      <c r="Q33" s="367">
        <v>320.29964106145286</v>
      </c>
      <c r="R33" s="367">
        <v>344.00786762941999</v>
      </c>
      <c r="S33" s="368">
        <v>389.4288947195501</v>
      </c>
      <c r="T33" s="368">
        <v>449.99798894808475</v>
      </c>
      <c r="U33" s="368">
        <v>458.53630994663871</v>
      </c>
      <c r="V33" s="368">
        <v>459.56717041776687</v>
      </c>
      <c r="W33" s="278">
        <v>494.31818466220733</v>
      </c>
      <c r="X33" s="278">
        <v>490.63354139968749</v>
      </c>
      <c r="Y33" s="278">
        <f t="shared" si="1"/>
        <v>531.47554794465475</v>
      </c>
      <c r="Z33" s="278">
        <f t="shared" si="1"/>
        <v>498.35070548729209</v>
      </c>
      <c r="AA33" s="278">
        <f t="shared" si="1"/>
        <v>483.69542969586314</v>
      </c>
      <c r="AB33" s="278">
        <f t="shared" si="1"/>
        <v>494.38114865381328</v>
      </c>
      <c r="AC33" s="278">
        <f t="shared" si="1"/>
        <v>554.93210364678953</v>
      </c>
      <c r="AD33" s="278">
        <f t="shared" si="1"/>
        <v>543.76602705190953</v>
      </c>
      <c r="AE33" s="278">
        <f t="shared" si="1"/>
        <v>619.41460130991095</v>
      </c>
      <c r="AF33" s="278">
        <f t="shared" si="1"/>
        <v>589.3848262035699</v>
      </c>
      <c r="AG33" s="278">
        <f t="shared" si="1"/>
        <v>517.91522731140151</v>
      </c>
      <c r="AH33" s="278">
        <f t="shared" ref="AH33" si="15">AH52+AH69+AH86+AH103+AH120+AH137+AH154+AH171+AH188+AH205</f>
        <v>574.1614812038747</v>
      </c>
      <c r="AI33" s="322">
        <f t="shared" si="3"/>
        <v>4.8068735921295382E-2</v>
      </c>
      <c r="AJ33" s="1"/>
      <c r="AK33" s="587"/>
      <c r="AL33" s="585" t="s">
        <v>60</v>
      </c>
      <c r="AM33" s="585" t="s">
        <v>61</v>
      </c>
    </row>
    <row r="34" spans="1:47" s="126" customFormat="1">
      <c r="A34" s="485" t="s">
        <v>61</v>
      </c>
      <c r="B34" s="311">
        <v>976.6</v>
      </c>
      <c r="C34" s="311">
        <v>1048</v>
      </c>
      <c r="D34" s="311">
        <v>1175.5999999999999</v>
      </c>
      <c r="E34" s="311">
        <v>1175.5999999999999</v>
      </c>
      <c r="F34" s="311">
        <v>1318.8</v>
      </c>
      <c r="G34" s="311">
        <v>1414.6</v>
      </c>
      <c r="H34" s="311">
        <v>1498.7</v>
      </c>
      <c r="I34" s="311">
        <v>1630.7</v>
      </c>
      <c r="J34" s="311">
        <v>1742.8</v>
      </c>
      <c r="K34" s="311">
        <v>1725.5259999999998</v>
      </c>
      <c r="L34" s="311"/>
      <c r="M34" s="311"/>
      <c r="N34" s="311"/>
      <c r="O34" s="311"/>
      <c r="P34" s="312"/>
      <c r="Q34" s="311"/>
      <c r="R34" s="311"/>
      <c r="S34" s="12"/>
      <c r="T34" s="12"/>
      <c r="U34" s="12"/>
      <c r="V34" s="12"/>
      <c r="W34" s="234"/>
      <c r="X34" s="234"/>
      <c r="Y34" s="234"/>
      <c r="Z34" s="234"/>
      <c r="AA34" s="234"/>
      <c r="AB34" s="234"/>
      <c r="AC34" s="234"/>
      <c r="AD34" s="234"/>
      <c r="AE34" s="234"/>
      <c r="AF34" s="234"/>
      <c r="AG34" s="234"/>
      <c r="AH34" s="234"/>
      <c r="AI34" s="369"/>
      <c r="AJ34" s="1"/>
      <c r="AK34" s="588"/>
      <c r="AL34" s="589" t="s">
        <v>110</v>
      </c>
      <c r="AM34" s="589" t="s">
        <v>59</v>
      </c>
    </row>
    <row r="35" spans="1:47" s="126" customFormat="1">
      <c r="A35" s="591" t="s">
        <v>761</v>
      </c>
      <c r="B35" s="71">
        <v>2273.5</v>
      </c>
      <c r="C35" s="71">
        <v>2487.1</v>
      </c>
      <c r="D35" s="71">
        <v>2800.8</v>
      </c>
      <c r="E35" s="71">
        <v>2734.7999999999997</v>
      </c>
      <c r="F35" s="71">
        <v>3123.5</v>
      </c>
      <c r="G35" s="71">
        <v>3450</v>
      </c>
      <c r="H35" s="71">
        <v>3542.8</v>
      </c>
      <c r="I35" s="71">
        <v>3840.5999999999995</v>
      </c>
      <c r="J35" s="71">
        <v>3713.1</v>
      </c>
      <c r="K35" s="71">
        <v>3689.4</v>
      </c>
      <c r="L35" s="71">
        <v>3786.5199999999995</v>
      </c>
      <c r="M35" s="71">
        <v>4029.0010000000002</v>
      </c>
      <c r="N35" s="71">
        <v>4205.9719999999998</v>
      </c>
      <c r="O35" s="71">
        <v>4624.4072428988429</v>
      </c>
      <c r="P35" s="71">
        <v>4967.1510237396997</v>
      </c>
      <c r="Q35" s="71">
        <v>5671.393508800259</v>
      </c>
      <c r="R35" s="71">
        <v>5238.7347599861205</v>
      </c>
      <c r="S35" s="71">
        <v>6053.3022452999994</v>
      </c>
      <c r="T35" s="71">
        <v>6561.8072807500002</v>
      </c>
      <c r="U35" s="71">
        <v>6666.9804362000004</v>
      </c>
      <c r="V35" s="71">
        <v>7493.2204185499995</v>
      </c>
      <c r="W35" s="266">
        <v>8317.9181187499998</v>
      </c>
      <c r="X35" s="266">
        <v>8870.2252989999997</v>
      </c>
      <c r="Y35" s="266">
        <f>SUM(Y20:Y33)</f>
        <v>10054.348857999999</v>
      </c>
      <c r="Z35" s="266">
        <f t="shared" ref="Z35:AD35" si="16">SUM(Z20:Z33)</f>
        <v>9774.8719170294808</v>
      </c>
      <c r="AA35" s="266">
        <f t="shared" si="16"/>
        <v>9843.9800083617884</v>
      </c>
      <c r="AB35" s="266">
        <f t="shared" si="16"/>
        <v>9781.2353997677583</v>
      </c>
      <c r="AC35" s="266">
        <f t="shared" si="16"/>
        <v>9591.4949567800013</v>
      </c>
      <c r="AD35" s="266">
        <f t="shared" si="16"/>
        <v>9512.7903739808899</v>
      </c>
      <c r="AE35" s="266">
        <f>SUM(AE20:AE33)</f>
        <v>10229.683937489597</v>
      </c>
      <c r="AF35" s="266">
        <f t="shared" ref="AF35:AG35" si="17">SUM(AF20:AF33)</f>
        <v>9939.6847887819986</v>
      </c>
      <c r="AG35" s="266">
        <f t="shared" si="17"/>
        <v>10171.313297747669</v>
      </c>
      <c r="AH35" s="266">
        <f>SUM(AH20:AH33)</f>
        <v>11944.592887650912</v>
      </c>
      <c r="AI35" s="835">
        <f>SUM(AI20:AI33)</f>
        <v>0.99999999999999989</v>
      </c>
      <c r="AJ35" s="1"/>
      <c r="AK35" s="590"/>
      <c r="AL35" s="590"/>
      <c r="AM35" s="590"/>
      <c r="AU35" s="80"/>
    </row>
    <row r="36" spans="1:47" s="126" customFormat="1">
      <c r="A36" s="74"/>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1"/>
      <c r="AU36" s="80"/>
    </row>
    <row r="37" spans="1:47" s="126" customFormat="1" ht="30">
      <c r="A37" s="486" t="s">
        <v>3678</v>
      </c>
      <c r="B37" s="950"/>
      <c r="C37" s="404"/>
      <c r="D37" s="404"/>
      <c r="E37" s="404"/>
      <c r="F37" s="404"/>
      <c r="G37" s="404"/>
      <c r="H37" s="404"/>
      <c r="I37" s="404"/>
      <c r="J37" s="404"/>
      <c r="K37" s="404"/>
      <c r="L37" s="404"/>
      <c r="M37" s="404"/>
      <c r="N37" s="404"/>
      <c r="O37" s="404"/>
      <c r="P37" s="404"/>
      <c r="Q37" s="404"/>
      <c r="R37" s="404"/>
      <c r="S37" s="405"/>
      <c r="T37" s="405"/>
      <c r="U37" s="405"/>
      <c r="V37" s="405"/>
      <c r="W37" s="405"/>
      <c r="X37" s="405"/>
      <c r="Y37" s="405"/>
      <c r="Z37" s="405"/>
      <c r="AA37" s="405"/>
      <c r="AB37" s="405"/>
      <c r="AC37" s="405"/>
      <c r="AD37" s="405"/>
      <c r="AE37" s="692"/>
      <c r="AF37" s="405"/>
      <c r="AG37" s="403" t="s">
        <v>1897</v>
      </c>
      <c r="AH37" s="403" t="s">
        <v>1898</v>
      </c>
      <c r="AJ37" s="1"/>
    </row>
    <row r="38" spans="1:47">
      <c r="A38" s="483" t="s">
        <v>81</v>
      </c>
      <c r="B38" s="186" t="s">
        <v>1</v>
      </c>
      <c r="C38" s="186" t="s">
        <v>2</v>
      </c>
      <c r="D38" s="186" t="s">
        <v>3</v>
      </c>
      <c r="E38" s="186" t="s">
        <v>4</v>
      </c>
      <c r="F38" s="186" t="s">
        <v>5</v>
      </c>
      <c r="G38" s="186" t="s">
        <v>6</v>
      </c>
      <c r="H38" s="186" t="s">
        <v>7</v>
      </c>
      <c r="I38" s="186" t="s">
        <v>8</v>
      </c>
      <c r="J38" s="186" t="s">
        <v>9</v>
      </c>
      <c r="K38" s="186" t="s">
        <v>10</v>
      </c>
      <c r="L38" s="186" t="s">
        <v>11</v>
      </c>
      <c r="M38" s="186" t="s">
        <v>12</v>
      </c>
      <c r="N38" s="186" t="s">
        <v>13</v>
      </c>
      <c r="O38" s="186" t="s">
        <v>14</v>
      </c>
      <c r="P38" s="186" t="s">
        <v>15</v>
      </c>
      <c r="Q38" s="189" t="s">
        <v>16</v>
      </c>
      <c r="R38" s="186" t="s">
        <v>17</v>
      </c>
      <c r="S38" s="186" t="s">
        <v>18</v>
      </c>
      <c r="T38" s="186" t="s">
        <v>19</v>
      </c>
      <c r="U38" s="186" t="s">
        <v>20</v>
      </c>
      <c r="V38" s="186" t="s">
        <v>21</v>
      </c>
      <c r="W38" s="186" t="s">
        <v>22</v>
      </c>
      <c r="X38" s="186" t="s">
        <v>23</v>
      </c>
      <c r="Y38" s="186" t="s">
        <v>24</v>
      </c>
      <c r="Z38" s="186" t="s">
        <v>25</v>
      </c>
      <c r="AA38" s="186" t="s">
        <v>26</v>
      </c>
      <c r="AB38" s="186" t="s">
        <v>27</v>
      </c>
      <c r="AC38" s="186" t="s">
        <v>62</v>
      </c>
      <c r="AD38" s="186" t="s">
        <v>63</v>
      </c>
      <c r="AE38" s="186" t="s">
        <v>879</v>
      </c>
      <c r="AF38" s="197" t="s">
        <v>1899</v>
      </c>
      <c r="AG38" s="362" t="s">
        <v>1900</v>
      </c>
      <c r="AH38" s="362" t="s">
        <v>1901</v>
      </c>
      <c r="AI38" s="126"/>
      <c r="AJ38" s="1"/>
      <c r="AK38" s="583" t="s">
        <v>28</v>
      </c>
      <c r="AL38" s="249"/>
    </row>
    <row r="39" spans="1:47">
      <c r="A39" s="487" t="s">
        <v>31</v>
      </c>
      <c r="B39" s="21"/>
      <c r="C39" s="21"/>
      <c r="D39" s="21"/>
      <c r="E39" s="21"/>
      <c r="F39" s="21"/>
      <c r="G39" s="21"/>
      <c r="H39" s="21"/>
      <c r="I39" s="21"/>
      <c r="J39" s="21"/>
      <c r="K39" s="21"/>
      <c r="L39" s="21"/>
      <c r="M39" s="21"/>
      <c r="N39" s="406"/>
      <c r="O39" s="21"/>
      <c r="P39" s="21"/>
      <c r="Q39" s="21"/>
      <c r="R39" s="21"/>
      <c r="S39" s="161">
        <v>0</v>
      </c>
      <c r="T39" s="161">
        <v>0</v>
      </c>
      <c r="U39" s="161">
        <v>0</v>
      </c>
      <c r="V39" s="161">
        <v>0</v>
      </c>
      <c r="W39" s="161">
        <v>0</v>
      </c>
      <c r="X39" s="161">
        <v>0</v>
      </c>
      <c r="Y39" s="161">
        <v>0</v>
      </c>
      <c r="Z39" s="161">
        <v>0</v>
      </c>
      <c r="AA39" s="161">
        <v>0</v>
      </c>
      <c r="AB39" s="161">
        <v>0</v>
      </c>
      <c r="AC39" s="161">
        <v>0</v>
      </c>
      <c r="AD39" s="161">
        <v>0</v>
      </c>
      <c r="AE39" s="161">
        <v>0</v>
      </c>
      <c r="AF39" s="161">
        <v>0</v>
      </c>
      <c r="AG39" s="691">
        <v>0</v>
      </c>
      <c r="AH39" s="691">
        <v>0</v>
      </c>
      <c r="AI39" s="126"/>
      <c r="AJ39" s="1"/>
      <c r="AK39" s="584"/>
    </row>
    <row r="40" spans="1:47" ht="14.25">
      <c r="A40" s="487" t="s">
        <v>34</v>
      </c>
      <c r="B40" s="21"/>
      <c r="C40" s="21"/>
      <c r="D40" s="21"/>
      <c r="E40" s="21"/>
      <c r="F40" s="21"/>
      <c r="G40" s="21"/>
      <c r="H40" s="21"/>
      <c r="I40" s="21"/>
      <c r="J40" s="21"/>
      <c r="K40" s="21"/>
      <c r="L40" s="21"/>
      <c r="M40" s="21"/>
      <c r="N40" s="407"/>
      <c r="O40" s="21"/>
      <c r="P40" s="21"/>
      <c r="Q40" s="21"/>
      <c r="R40" s="21"/>
      <c r="S40" s="161">
        <v>0.33100000000000002</v>
      </c>
      <c r="T40" s="161">
        <v>0.314</v>
      </c>
      <c r="U40" s="161">
        <v>0.308</v>
      </c>
      <c r="V40" s="161">
        <v>0.35799999999999998</v>
      </c>
      <c r="W40" s="161">
        <v>0.34899999999999998</v>
      </c>
      <c r="X40" s="161">
        <v>0.40799999999999997</v>
      </c>
      <c r="Y40" s="161">
        <v>0.374</v>
      </c>
      <c r="Z40" s="161">
        <v>0.41099999999999998</v>
      </c>
      <c r="AA40" s="161">
        <v>0.41799999999999998</v>
      </c>
      <c r="AB40" s="161">
        <v>0.42199999999999999</v>
      </c>
      <c r="AC40" s="161">
        <v>0.185</v>
      </c>
      <c r="AD40" s="161">
        <v>0.69499999999999995</v>
      </c>
      <c r="AE40" s="161">
        <v>0</v>
      </c>
      <c r="AF40" s="161">
        <v>0</v>
      </c>
      <c r="AG40" s="411">
        <v>0</v>
      </c>
      <c r="AH40" s="411">
        <v>0</v>
      </c>
      <c r="AJ40" s="1"/>
      <c r="AK40" s="584"/>
    </row>
    <row r="41" spans="1:47">
      <c r="A41" s="487" t="s">
        <v>37</v>
      </c>
      <c r="B41" s="21"/>
      <c r="C41" s="21"/>
      <c r="D41" s="21"/>
      <c r="E41" s="21"/>
      <c r="F41" s="21"/>
      <c r="G41" s="21"/>
      <c r="H41" s="21"/>
      <c r="I41" s="21"/>
      <c r="J41" s="21"/>
      <c r="K41" s="21"/>
      <c r="L41" s="21"/>
      <c r="M41" s="21"/>
      <c r="N41" s="406"/>
      <c r="O41" s="21"/>
      <c r="P41" s="21"/>
      <c r="Q41" s="21"/>
      <c r="R41" s="21"/>
      <c r="S41" s="161">
        <v>0</v>
      </c>
      <c r="T41" s="161">
        <v>0</v>
      </c>
      <c r="U41" s="161">
        <v>0</v>
      </c>
      <c r="V41" s="161">
        <v>0</v>
      </c>
      <c r="W41" s="161">
        <v>0</v>
      </c>
      <c r="X41" s="161">
        <v>0</v>
      </c>
      <c r="Y41" s="161">
        <v>0</v>
      </c>
      <c r="Z41" s="161">
        <v>0</v>
      </c>
      <c r="AA41" s="161">
        <v>0</v>
      </c>
      <c r="AB41" s="161">
        <v>0</v>
      </c>
      <c r="AC41" s="161">
        <v>0</v>
      </c>
      <c r="AD41" s="161">
        <v>0</v>
      </c>
      <c r="AE41" s="161">
        <v>0</v>
      </c>
      <c r="AF41" s="161">
        <v>0</v>
      </c>
      <c r="AG41" s="411">
        <v>0</v>
      </c>
      <c r="AH41" s="411">
        <v>0</v>
      </c>
      <c r="AK41" s="584"/>
    </row>
    <row r="42" spans="1:47">
      <c r="A42" s="487" t="s">
        <v>39</v>
      </c>
      <c r="B42" s="21"/>
      <c r="C42" s="21"/>
      <c r="D42" s="21"/>
      <c r="E42" s="21"/>
      <c r="F42" s="21"/>
      <c r="G42" s="21"/>
      <c r="H42" s="21"/>
      <c r="I42" s="21"/>
      <c r="J42" s="21"/>
      <c r="K42" s="21"/>
      <c r="L42" s="21"/>
      <c r="M42" s="21"/>
      <c r="N42" s="406"/>
      <c r="O42" s="21"/>
      <c r="P42" s="21"/>
      <c r="Q42" s="21"/>
      <c r="R42" s="21"/>
      <c r="S42" s="161">
        <v>0</v>
      </c>
      <c r="T42" s="161">
        <v>0</v>
      </c>
      <c r="U42" s="161">
        <v>0</v>
      </c>
      <c r="V42" s="161">
        <v>0</v>
      </c>
      <c r="W42" s="161">
        <v>0</v>
      </c>
      <c r="X42" s="161">
        <v>0</v>
      </c>
      <c r="Y42" s="161">
        <v>0</v>
      </c>
      <c r="Z42" s="161">
        <v>0</v>
      </c>
      <c r="AA42" s="161">
        <v>0</v>
      </c>
      <c r="AB42" s="161">
        <v>0</v>
      </c>
      <c r="AC42" s="161">
        <v>0</v>
      </c>
      <c r="AD42" s="161">
        <v>0</v>
      </c>
      <c r="AE42" s="161">
        <v>0</v>
      </c>
      <c r="AF42" s="161">
        <v>0</v>
      </c>
      <c r="AG42" s="411">
        <v>0</v>
      </c>
      <c r="AH42" s="411">
        <v>0</v>
      </c>
      <c r="AK42" s="584"/>
    </row>
    <row r="43" spans="1:47">
      <c r="A43" s="487" t="s">
        <v>41</v>
      </c>
      <c r="B43" s="21"/>
      <c r="C43" s="21"/>
      <c r="D43" s="21"/>
      <c r="E43" s="21"/>
      <c r="F43" s="21"/>
      <c r="G43" s="21"/>
      <c r="H43" s="21"/>
      <c r="I43" s="21"/>
      <c r="J43" s="21"/>
      <c r="K43" s="21"/>
      <c r="L43" s="21"/>
      <c r="M43" s="21"/>
      <c r="N43" s="406"/>
      <c r="O43" s="21"/>
      <c r="P43" s="21"/>
      <c r="Q43" s="21"/>
      <c r="R43" s="21"/>
      <c r="S43" s="161">
        <v>0</v>
      </c>
      <c r="T43" s="161">
        <v>0</v>
      </c>
      <c r="U43" s="161">
        <v>0</v>
      </c>
      <c r="V43" s="161">
        <v>0</v>
      </c>
      <c r="W43" s="161">
        <v>0</v>
      </c>
      <c r="X43" s="161">
        <v>0</v>
      </c>
      <c r="Y43" s="161">
        <v>0</v>
      </c>
      <c r="Z43" s="161">
        <v>0</v>
      </c>
      <c r="AA43" s="161">
        <v>0</v>
      </c>
      <c r="AB43" s="161">
        <v>0</v>
      </c>
      <c r="AC43" s="161">
        <v>0</v>
      </c>
      <c r="AD43" s="161">
        <v>0</v>
      </c>
      <c r="AE43" s="161">
        <v>0</v>
      </c>
      <c r="AF43" s="161">
        <v>0</v>
      </c>
      <c r="AG43" s="411">
        <v>0</v>
      </c>
      <c r="AH43" s="411">
        <v>0</v>
      </c>
      <c r="AK43" s="587"/>
    </row>
    <row r="44" spans="1:47">
      <c r="A44" s="487" t="s">
        <v>43</v>
      </c>
      <c r="B44" s="21"/>
      <c r="C44" s="21"/>
      <c r="D44" s="21"/>
      <c r="E44" s="21"/>
      <c r="F44" s="21"/>
      <c r="G44" s="21"/>
      <c r="H44" s="21"/>
      <c r="I44" s="21"/>
      <c r="J44" s="21"/>
      <c r="K44" s="21"/>
      <c r="L44" s="21"/>
      <c r="M44" s="21"/>
      <c r="N44" s="406"/>
      <c r="O44" s="21"/>
      <c r="P44" s="21"/>
      <c r="Q44" s="21"/>
      <c r="R44" s="21"/>
      <c r="S44" s="161">
        <v>0</v>
      </c>
      <c r="T44" s="161">
        <v>0</v>
      </c>
      <c r="U44" s="161">
        <v>0</v>
      </c>
      <c r="V44" s="161">
        <v>0</v>
      </c>
      <c r="W44" s="161">
        <v>0</v>
      </c>
      <c r="X44" s="161">
        <v>0</v>
      </c>
      <c r="Y44" s="161">
        <v>0</v>
      </c>
      <c r="Z44" s="161">
        <v>0</v>
      </c>
      <c r="AA44" s="161">
        <v>0</v>
      </c>
      <c r="AB44" s="161">
        <v>0</v>
      </c>
      <c r="AC44" s="161">
        <v>0</v>
      </c>
      <c r="AD44" s="161">
        <v>0</v>
      </c>
      <c r="AE44" s="161">
        <v>0</v>
      </c>
      <c r="AF44" s="161">
        <v>0</v>
      </c>
      <c r="AG44" s="411">
        <v>0</v>
      </c>
      <c r="AH44" s="411">
        <v>0</v>
      </c>
      <c r="AK44" s="587"/>
    </row>
    <row r="45" spans="1:47">
      <c r="A45" s="487" t="s">
        <v>45</v>
      </c>
      <c r="B45" s="21"/>
      <c r="C45" s="21"/>
      <c r="D45" s="21"/>
      <c r="E45" s="21"/>
      <c r="F45" s="21"/>
      <c r="G45" s="21"/>
      <c r="H45" s="21"/>
      <c r="I45" s="21"/>
      <c r="J45" s="21"/>
      <c r="K45" s="21"/>
      <c r="L45" s="21"/>
      <c r="M45" s="21"/>
      <c r="N45" s="406"/>
      <c r="O45" s="21"/>
      <c r="P45" s="21"/>
      <c r="Q45" s="21"/>
      <c r="R45" s="21"/>
      <c r="S45" s="161">
        <v>0.49299999999999999</v>
      </c>
      <c r="T45" s="161">
        <v>0.46899999999999997</v>
      </c>
      <c r="U45" s="161">
        <v>0.45800000000000002</v>
      </c>
      <c r="V45" s="161">
        <v>0.53400000000000003</v>
      </c>
      <c r="W45" s="161">
        <v>0.52100000000000002</v>
      </c>
      <c r="X45" s="161">
        <v>0.61199999999999999</v>
      </c>
      <c r="Y45" s="161">
        <v>0.56200000000000006</v>
      </c>
      <c r="Z45" s="161">
        <v>0.61799999999999999</v>
      </c>
      <c r="AA45" s="161">
        <v>0.629</v>
      </c>
      <c r="AB45" s="161">
        <v>0.63500000000000001</v>
      </c>
      <c r="AC45" s="161">
        <v>0</v>
      </c>
      <c r="AD45" s="161">
        <v>0</v>
      </c>
      <c r="AE45" s="161">
        <v>0</v>
      </c>
      <c r="AF45" s="161">
        <v>0</v>
      </c>
      <c r="AG45" s="411">
        <v>0</v>
      </c>
      <c r="AH45" s="411">
        <v>0</v>
      </c>
      <c r="AK45" s="587"/>
    </row>
    <row r="46" spans="1:47">
      <c r="A46" s="487" t="s">
        <v>47</v>
      </c>
      <c r="B46" s="21"/>
      <c r="C46" s="21"/>
      <c r="D46" s="21"/>
      <c r="E46" s="21"/>
      <c r="F46" s="21"/>
      <c r="G46" s="21"/>
      <c r="H46" s="21"/>
      <c r="I46" s="21"/>
      <c r="J46" s="21"/>
      <c r="K46" s="21"/>
      <c r="L46" s="21"/>
      <c r="M46" s="21"/>
      <c r="N46" s="406"/>
      <c r="O46" s="21"/>
      <c r="P46" s="21"/>
      <c r="Q46" s="21"/>
      <c r="R46" s="21"/>
      <c r="S46" s="161">
        <v>0</v>
      </c>
      <c r="T46" s="161">
        <v>0</v>
      </c>
      <c r="U46" s="161">
        <v>0</v>
      </c>
      <c r="V46" s="161">
        <v>0</v>
      </c>
      <c r="W46" s="161">
        <v>0</v>
      </c>
      <c r="X46" s="161">
        <v>0</v>
      </c>
      <c r="Y46" s="161">
        <v>0</v>
      </c>
      <c r="Z46" s="161">
        <v>0</v>
      </c>
      <c r="AA46" s="161">
        <v>0</v>
      </c>
      <c r="AB46" s="161">
        <v>0</v>
      </c>
      <c r="AC46" s="161">
        <v>0</v>
      </c>
      <c r="AD46" s="161">
        <v>0</v>
      </c>
      <c r="AE46" s="161">
        <v>0</v>
      </c>
      <c r="AF46" s="161">
        <v>0</v>
      </c>
      <c r="AG46" s="411">
        <v>0</v>
      </c>
      <c r="AH46" s="411">
        <v>0</v>
      </c>
      <c r="AK46" s="587"/>
    </row>
    <row r="47" spans="1:47">
      <c r="A47" s="487" t="s">
        <v>49</v>
      </c>
      <c r="B47" s="21"/>
      <c r="C47" s="21"/>
      <c r="D47" s="21"/>
      <c r="E47" s="21"/>
      <c r="F47" s="21"/>
      <c r="G47" s="21"/>
      <c r="H47" s="21"/>
      <c r="I47" s="21"/>
      <c r="J47" s="21"/>
      <c r="K47" s="21"/>
      <c r="L47" s="21"/>
      <c r="M47" s="21"/>
      <c r="N47" s="406"/>
      <c r="O47" s="21"/>
      <c r="P47" s="21"/>
      <c r="Q47" s="21"/>
      <c r="R47" s="21"/>
      <c r="S47" s="161">
        <v>0.28899999999999998</v>
      </c>
      <c r="T47" s="161">
        <v>0.27500000000000002</v>
      </c>
      <c r="U47" s="161">
        <v>0.26900000000000002</v>
      </c>
      <c r="V47" s="161">
        <v>0.313</v>
      </c>
      <c r="W47" s="161">
        <v>0.30499999999999999</v>
      </c>
      <c r="X47" s="161">
        <v>0.35799999999999998</v>
      </c>
      <c r="Y47" s="161">
        <v>0.32800000000000001</v>
      </c>
      <c r="Z47" s="161">
        <v>0.46100000000000002</v>
      </c>
      <c r="AA47" s="161">
        <v>0.46899999999999997</v>
      </c>
      <c r="AB47" s="161">
        <v>0.47399999999999998</v>
      </c>
      <c r="AC47" s="161">
        <v>0.104</v>
      </c>
      <c r="AD47" s="161">
        <v>0.39</v>
      </c>
      <c r="AE47" s="161">
        <v>0</v>
      </c>
      <c r="AF47" s="161">
        <v>0</v>
      </c>
      <c r="AG47" s="411">
        <v>0</v>
      </c>
      <c r="AH47" s="411">
        <v>0</v>
      </c>
      <c r="AK47" s="587"/>
    </row>
    <row r="48" spans="1:47">
      <c r="A48" s="487" t="s">
        <v>51</v>
      </c>
      <c r="B48" s="21"/>
      <c r="C48" s="21"/>
      <c r="D48" s="21"/>
      <c r="E48" s="21"/>
      <c r="F48" s="21"/>
      <c r="G48" s="21"/>
      <c r="H48" s="21"/>
      <c r="I48" s="21"/>
      <c r="J48" s="21"/>
      <c r="K48" s="21"/>
      <c r="L48" s="21"/>
      <c r="M48" s="21"/>
      <c r="N48" s="406"/>
      <c r="O48" s="21"/>
      <c r="P48" s="21"/>
      <c r="Q48" s="21"/>
      <c r="R48" s="21"/>
      <c r="S48" s="161">
        <v>0.33600000000000002</v>
      </c>
      <c r="T48" s="161">
        <v>0.32</v>
      </c>
      <c r="U48" s="161">
        <v>0.313</v>
      </c>
      <c r="V48" s="161">
        <v>0.36399999999999999</v>
      </c>
      <c r="W48" s="161">
        <v>0.35499999999999998</v>
      </c>
      <c r="X48" s="161">
        <v>0.58599999999999997</v>
      </c>
      <c r="Y48" s="161">
        <v>0.70499999999999996</v>
      </c>
      <c r="Z48" s="161">
        <v>0.83699999999999997</v>
      </c>
      <c r="AA48" s="161">
        <v>0.85099999999999998</v>
      </c>
      <c r="AB48" s="161">
        <v>0.85899999999999999</v>
      </c>
      <c r="AC48" s="161">
        <v>0.34300000000000003</v>
      </c>
      <c r="AD48" s="161">
        <v>1.288</v>
      </c>
      <c r="AE48" s="161">
        <v>0.46400000000000002</v>
      </c>
      <c r="AF48" s="161">
        <v>0.52300000000000002</v>
      </c>
      <c r="AG48" s="411">
        <v>0.69799999999999995</v>
      </c>
      <c r="AH48" s="411">
        <v>0.57559098405717424</v>
      </c>
      <c r="AK48" s="587"/>
    </row>
    <row r="49" spans="1:37">
      <c r="A49" s="487" t="s">
        <v>53</v>
      </c>
      <c r="B49" s="21"/>
      <c r="C49" s="21"/>
      <c r="D49" s="21"/>
      <c r="E49" s="21"/>
      <c r="F49" s="21"/>
      <c r="G49" s="21"/>
      <c r="H49" s="21"/>
      <c r="I49" s="21"/>
      <c r="J49" s="21"/>
      <c r="K49" s="21"/>
      <c r="L49" s="21"/>
      <c r="M49" s="21"/>
      <c r="N49" s="406"/>
      <c r="O49" s="21"/>
      <c r="P49" s="21"/>
      <c r="Q49" s="21"/>
      <c r="R49" s="21"/>
      <c r="S49" s="161">
        <v>0.125</v>
      </c>
      <c r="T49" s="161">
        <v>0.11899999999999999</v>
      </c>
      <c r="U49" s="161">
        <v>0.11600000000000001</v>
      </c>
      <c r="V49" s="161">
        <v>0.13500000000000001</v>
      </c>
      <c r="W49" s="161">
        <v>0.13200000000000001</v>
      </c>
      <c r="X49" s="161">
        <v>0.155</v>
      </c>
      <c r="Y49" s="161">
        <v>0.14299999999999999</v>
      </c>
      <c r="Z49" s="161">
        <v>0.157</v>
      </c>
      <c r="AA49" s="161">
        <v>0.16</v>
      </c>
      <c r="AB49" s="161">
        <v>0.16200000000000001</v>
      </c>
      <c r="AC49" s="161">
        <v>0.16500000000000001</v>
      </c>
      <c r="AD49" s="161">
        <v>0.62</v>
      </c>
      <c r="AE49" s="161">
        <v>0.95399999999999996</v>
      </c>
      <c r="AF49" s="161">
        <v>0.83699999999999997</v>
      </c>
      <c r="AG49" s="411">
        <v>1.121</v>
      </c>
      <c r="AH49" s="411">
        <v>0.92440901594282576</v>
      </c>
      <c r="AK49" s="587"/>
    </row>
    <row r="50" spans="1:37">
      <c r="A50" s="487" t="s">
        <v>55</v>
      </c>
      <c r="B50" s="21"/>
      <c r="C50" s="21"/>
      <c r="D50" s="21"/>
      <c r="E50" s="21"/>
      <c r="F50" s="21"/>
      <c r="G50" s="21"/>
      <c r="H50" s="21"/>
      <c r="I50" s="21"/>
      <c r="J50" s="21"/>
      <c r="K50" s="21"/>
      <c r="L50" s="21"/>
      <c r="M50" s="21"/>
      <c r="N50" s="406"/>
      <c r="O50" s="21"/>
      <c r="P50" s="21"/>
      <c r="Q50" s="21"/>
      <c r="R50" s="21"/>
      <c r="S50" s="161">
        <v>0</v>
      </c>
      <c r="T50" s="161">
        <v>0</v>
      </c>
      <c r="U50" s="161">
        <v>0</v>
      </c>
      <c r="V50" s="161">
        <v>0</v>
      </c>
      <c r="W50" s="161">
        <v>0</v>
      </c>
      <c r="X50" s="161">
        <v>0</v>
      </c>
      <c r="Y50" s="161">
        <v>0</v>
      </c>
      <c r="Z50" s="161">
        <v>0</v>
      </c>
      <c r="AA50" s="161">
        <v>0</v>
      </c>
      <c r="AB50" s="161">
        <v>0</v>
      </c>
      <c r="AC50" s="161">
        <v>0</v>
      </c>
      <c r="AD50" s="161">
        <v>0</v>
      </c>
      <c r="AE50" s="161">
        <v>0</v>
      </c>
      <c r="AF50" s="161">
        <v>0</v>
      </c>
      <c r="AG50" s="411">
        <v>0</v>
      </c>
      <c r="AH50" s="411">
        <v>0</v>
      </c>
      <c r="AK50" s="587"/>
    </row>
    <row r="51" spans="1:37">
      <c r="A51" s="487" t="s">
        <v>57</v>
      </c>
      <c r="B51" s="21"/>
      <c r="C51" s="21"/>
      <c r="D51" s="21"/>
      <c r="E51" s="21"/>
      <c r="F51" s="21"/>
      <c r="G51" s="21"/>
      <c r="H51" s="21"/>
      <c r="I51" s="21"/>
      <c r="J51" s="21"/>
      <c r="K51" s="21"/>
      <c r="L51" s="21"/>
      <c r="M51" s="21"/>
      <c r="N51" s="406"/>
      <c r="O51" s="21"/>
      <c r="P51" s="21"/>
      <c r="Q51" s="21"/>
      <c r="R51" s="21"/>
      <c r="S51" s="161">
        <v>0.35599999999999998</v>
      </c>
      <c r="T51" s="161">
        <v>0.33800000000000002</v>
      </c>
      <c r="U51" s="161">
        <v>0.33100000000000002</v>
      </c>
      <c r="V51" s="161">
        <v>0.38500000000000001</v>
      </c>
      <c r="W51" s="161">
        <v>0.376</v>
      </c>
      <c r="X51" s="161">
        <v>0.27200000000000002</v>
      </c>
      <c r="Y51" s="161">
        <v>2.5999999999999999E-2</v>
      </c>
      <c r="Z51" s="161">
        <v>0.443</v>
      </c>
      <c r="AA51" s="161">
        <v>0.45</v>
      </c>
      <c r="AB51" s="161">
        <v>0.45400000000000001</v>
      </c>
      <c r="AC51" s="161">
        <v>0</v>
      </c>
      <c r="AD51" s="161">
        <v>0</v>
      </c>
      <c r="AE51" s="161">
        <v>0</v>
      </c>
      <c r="AF51" s="161">
        <v>0</v>
      </c>
      <c r="AG51" s="411">
        <v>0</v>
      </c>
      <c r="AH51" s="411">
        <v>0</v>
      </c>
      <c r="AK51" s="587"/>
    </row>
    <row r="52" spans="1:37">
      <c r="A52" s="487" t="s">
        <v>59</v>
      </c>
      <c r="B52" s="21"/>
      <c r="C52" s="21"/>
      <c r="D52" s="21"/>
      <c r="E52" s="21"/>
      <c r="F52" s="21"/>
      <c r="G52" s="21"/>
      <c r="H52" s="21"/>
      <c r="I52" s="21"/>
      <c r="J52" s="21"/>
      <c r="K52" s="21"/>
      <c r="L52" s="21"/>
      <c r="M52" s="21"/>
      <c r="N52" s="406"/>
      <c r="O52" s="21"/>
      <c r="P52" s="21"/>
      <c r="Q52" s="21"/>
      <c r="R52" s="21"/>
      <c r="S52" s="161">
        <v>0</v>
      </c>
      <c r="T52" s="161">
        <v>0</v>
      </c>
      <c r="U52" s="161">
        <v>0</v>
      </c>
      <c r="V52" s="161">
        <v>0</v>
      </c>
      <c r="W52" s="161">
        <v>0</v>
      </c>
      <c r="X52" s="161">
        <v>0</v>
      </c>
      <c r="Y52" s="161">
        <v>0</v>
      </c>
      <c r="Z52" s="161">
        <v>0</v>
      </c>
      <c r="AA52" s="161">
        <v>0</v>
      </c>
      <c r="AB52" s="161">
        <v>0</v>
      </c>
      <c r="AC52" s="161">
        <v>0</v>
      </c>
      <c r="AD52" s="161">
        <v>0</v>
      </c>
      <c r="AE52" s="161">
        <v>0</v>
      </c>
      <c r="AF52" s="161">
        <v>0</v>
      </c>
      <c r="AG52" s="411">
        <v>0</v>
      </c>
      <c r="AH52" s="411">
        <v>0</v>
      </c>
      <c r="AK52" s="587"/>
    </row>
    <row r="53" spans="1:37">
      <c r="A53" s="582" t="s">
        <v>760</v>
      </c>
      <c r="B53" s="125"/>
      <c r="C53" s="125"/>
      <c r="D53" s="125"/>
      <c r="E53" s="125"/>
      <c r="F53" s="125"/>
      <c r="G53" s="125"/>
      <c r="H53" s="125"/>
      <c r="I53" s="125"/>
      <c r="J53" s="125"/>
      <c r="K53" s="125"/>
      <c r="L53" s="125"/>
      <c r="M53" s="125"/>
      <c r="N53" s="125"/>
      <c r="O53" s="125"/>
      <c r="P53" s="125"/>
      <c r="Q53" s="125"/>
      <c r="R53" s="125"/>
      <c r="S53" s="125">
        <v>1.9300000000000002</v>
      </c>
      <c r="T53" s="125">
        <v>1.835</v>
      </c>
      <c r="U53" s="125">
        <v>1.7950000000000002</v>
      </c>
      <c r="V53" s="125">
        <v>2.089</v>
      </c>
      <c r="W53" s="239">
        <v>2.0379999999999998</v>
      </c>
      <c r="X53" s="239">
        <v>2.391</v>
      </c>
      <c r="Y53" s="239">
        <v>2.1379999999999995</v>
      </c>
      <c r="Z53" s="239">
        <v>2.927</v>
      </c>
      <c r="AA53" s="239">
        <v>2.9770000000000003</v>
      </c>
      <c r="AB53" s="239">
        <v>3.0059999999999998</v>
      </c>
      <c r="AC53" s="239">
        <v>0.79700000000000004</v>
      </c>
      <c r="AD53" s="239">
        <v>2.9930000000000003</v>
      </c>
      <c r="AE53" s="239">
        <f>SUM(AE39:AE52)</f>
        <v>1.4179999999999999</v>
      </c>
      <c r="AF53" s="239">
        <f t="shared" ref="AF53:AH53" si="18">SUM(AF39:AF52)</f>
        <v>1.3599999999999999</v>
      </c>
      <c r="AG53" s="239">
        <f t="shared" si="18"/>
        <v>1.819</v>
      </c>
      <c r="AH53" s="239">
        <f t="shared" si="18"/>
        <v>1.5</v>
      </c>
      <c r="AK53" s="957"/>
    </row>
    <row r="54" spans="1:37" s="126" customFormat="1">
      <c r="A54" s="23"/>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690"/>
    </row>
    <row r="55" spans="1:37">
      <c r="A55" s="483" t="s">
        <v>82</v>
      </c>
      <c r="B55" s="186" t="s">
        <v>1</v>
      </c>
      <c r="C55" s="186" t="s">
        <v>2</v>
      </c>
      <c r="D55" s="186" t="s">
        <v>3</v>
      </c>
      <c r="E55" s="186" t="s">
        <v>4</v>
      </c>
      <c r="F55" s="186" t="s">
        <v>5</v>
      </c>
      <c r="G55" s="186" t="s">
        <v>6</v>
      </c>
      <c r="H55" s="186" t="s">
        <v>7</v>
      </c>
      <c r="I55" s="186" t="s">
        <v>8</v>
      </c>
      <c r="J55" s="186" t="s">
        <v>9</v>
      </c>
      <c r="K55" s="186" t="s">
        <v>10</v>
      </c>
      <c r="L55" s="186" t="s">
        <v>11</v>
      </c>
      <c r="M55" s="186" t="s">
        <v>12</v>
      </c>
      <c r="N55" s="186" t="s">
        <v>13</v>
      </c>
      <c r="O55" s="186" t="s">
        <v>14</v>
      </c>
      <c r="P55" s="186" t="s">
        <v>15</v>
      </c>
      <c r="Q55" s="189" t="s">
        <v>16</v>
      </c>
      <c r="R55" s="186" t="s">
        <v>17</v>
      </c>
      <c r="S55" s="186" t="s">
        <v>18</v>
      </c>
      <c r="T55" s="186" t="s">
        <v>19</v>
      </c>
      <c r="U55" s="186" t="s">
        <v>20</v>
      </c>
      <c r="V55" s="186" t="s">
        <v>21</v>
      </c>
      <c r="W55" s="186" t="s">
        <v>22</v>
      </c>
      <c r="X55" s="186" t="s">
        <v>23</v>
      </c>
      <c r="Y55" s="186" t="s">
        <v>24</v>
      </c>
      <c r="Z55" s="186" t="s">
        <v>25</v>
      </c>
      <c r="AA55" s="186" t="s">
        <v>26</v>
      </c>
      <c r="AB55" s="186" t="s">
        <v>27</v>
      </c>
      <c r="AC55" s="186" t="s">
        <v>62</v>
      </c>
      <c r="AD55" s="186" t="s">
        <v>63</v>
      </c>
      <c r="AE55" s="186" t="s">
        <v>879</v>
      </c>
      <c r="AF55" s="197" t="s">
        <v>1899</v>
      </c>
      <c r="AG55" s="362" t="s">
        <v>1900</v>
      </c>
      <c r="AH55" s="362" t="s">
        <v>1901</v>
      </c>
      <c r="AI55" s="126"/>
      <c r="AK55" s="583" t="s">
        <v>28</v>
      </c>
    </row>
    <row r="56" spans="1:37">
      <c r="A56" s="487" t="s">
        <v>31</v>
      </c>
      <c r="B56" s="21"/>
      <c r="C56" s="21"/>
      <c r="D56" s="21"/>
      <c r="E56" s="21"/>
      <c r="F56" s="21"/>
      <c r="G56" s="21"/>
      <c r="H56" s="21"/>
      <c r="I56" s="21"/>
      <c r="J56" s="21"/>
      <c r="K56" s="21"/>
      <c r="L56" s="21"/>
      <c r="M56" s="21"/>
      <c r="N56" s="406"/>
      <c r="O56" s="21"/>
      <c r="P56" s="21"/>
      <c r="Q56" s="21"/>
      <c r="R56" s="21"/>
      <c r="S56" s="246">
        <v>0</v>
      </c>
      <c r="T56" s="246">
        <v>0</v>
      </c>
      <c r="U56" s="246">
        <v>13.315</v>
      </c>
      <c r="V56" s="246">
        <v>7.5069999999999997</v>
      </c>
      <c r="W56" s="246">
        <v>8.2850000000000001</v>
      </c>
      <c r="X56" s="246">
        <v>16.478999999999999</v>
      </c>
      <c r="Y56" s="246">
        <v>16.994</v>
      </c>
      <c r="Z56" s="246">
        <v>17.123990910545686</v>
      </c>
      <c r="AA56" s="246">
        <v>18.100826372219558</v>
      </c>
      <c r="AB56" s="246">
        <v>20.949839999999998</v>
      </c>
      <c r="AC56" s="246">
        <v>20.242000000000001</v>
      </c>
      <c r="AD56" s="161">
        <v>20.776513203072899</v>
      </c>
      <c r="AE56" s="161">
        <v>22.424053899167554</v>
      </c>
      <c r="AF56" s="161">
        <v>23.689085146851799</v>
      </c>
      <c r="AG56" s="691">
        <v>18.785</v>
      </c>
      <c r="AH56" s="691">
        <v>21.645</v>
      </c>
      <c r="AI56" s="126"/>
      <c r="AK56" s="584"/>
    </row>
    <row r="57" spans="1:37">
      <c r="A57" s="487" t="s">
        <v>34</v>
      </c>
      <c r="B57" s="21"/>
      <c r="C57" s="21"/>
      <c r="D57" s="21"/>
      <c r="E57" s="21"/>
      <c r="F57" s="21"/>
      <c r="G57" s="21"/>
      <c r="H57" s="21"/>
      <c r="I57" s="21"/>
      <c r="J57" s="21"/>
      <c r="K57" s="21"/>
      <c r="L57" s="21"/>
      <c r="M57" s="21"/>
      <c r="N57" s="406"/>
      <c r="O57" s="21"/>
      <c r="P57" s="21"/>
      <c r="Q57" s="21"/>
      <c r="R57" s="21"/>
      <c r="S57" s="246">
        <v>0</v>
      </c>
      <c r="T57" s="246">
        <v>0</v>
      </c>
      <c r="U57" s="246">
        <v>6.9269999999999996</v>
      </c>
      <c r="V57" s="246">
        <v>14.313000000000001</v>
      </c>
      <c r="W57" s="246">
        <v>15.69</v>
      </c>
      <c r="X57" s="246">
        <v>7.4359999999999999</v>
      </c>
      <c r="Y57" s="246">
        <v>7.48</v>
      </c>
      <c r="Z57" s="246">
        <v>7.5372161945911351</v>
      </c>
      <c r="AA57" s="246">
        <v>7.9671755480876953</v>
      </c>
      <c r="AB57" s="246">
        <v>11.522411999999999</v>
      </c>
      <c r="AC57" s="246">
        <v>8.0969999999999995</v>
      </c>
      <c r="AD57" s="161">
        <v>8.3108105624583164</v>
      </c>
      <c r="AE57" s="161">
        <v>8.9698431193340422</v>
      </c>
      <c r="AF57" s="161">
        <v>9.4758681174814132</v>
      </c>
      <c r="AG57" s="411">
        <v>7.5140000000000002</v>
      </c>
      <c r="AH57" s="411">
        <v>8.6579999999999995</v>
      </c>
      <c r="AK57" s="584"/>
    </row>
    <row r="58" spans="1:37">
      <c r="A58" s="487" t="s">
        <v>37</v>
      </c>
      <c r="B58" s="21"/>
      <c r="C58" s="21"/>
      <c r="D58" s="21"/>
      <c r="E58" s="21"/>
      <c r="F58" s="21"/>
      <c r="G58" s="21"/>
      <c r="H58" s="21"/>
      <c r="I58" s="21"/>
      <c r="J58" s="21"/>
      <c r="K58" s="21"/>
      <c r="L58" s="21"/>
      <c r="M58" s="21"/>
      <c r="N58" s="406"/>
      <c r="O58" s="21"/>
      <c r="P58" s="21"/>
      <c r="Q58" s="21"/>
      <c r="R58" s="21"/>
      <c r="S58" s="246">
        <v>0</v>
      </c>
      <c r="T58" s="246">
        <v>0</v>
      </c>
      <c r="U58" s="246">
        <v>0</v>
      </c>
      <c r="V58" s="246">
        <v>0</v>
      </c>
      <c r="W58" s="246">
        <v>0</v>
      </c>
      <c r="X58" s="246">
        <v>0</v>
      </c>
      <c r="Y58" s="246">
        <v>0</v>
      </c>
      <c r="Z58" s="246">
        <v>0</v>
      </c>
      <c r="AA58" s="246">
        <v>0</v>
      </c>
      <c r="AB58" s="246">
        <v>0</v>
      </c>
      <c r="AC58" s="246"/>
      <c r="AD58" s="161">
        <v>0</v>
      </c>
      <c r="AE58" s="161">
        <v>0</v>
      </c>
      <c r="AF58" s="161">
        <v>0</v>
      </c>
      <c r="AG58" s="411">
        <v>0</v>
      </c>
      <c r="AH58" s="411">
        <v>0</v>
      </c>
      <c r="AK58" s="584"/>
    </row>
    <row r="59" spans="1:37">
      <c r="A59" s="487" t="s">
        <v>39</v>
      </c>
      <c r="B59" s="21"/>
      <c r="C59" s="21"/>
      <c r="D59" s="21"/>
      <c r="E59" s="21"/>
      <c r="F59" s="21"/>
      <c r="G59" s="21"/>
      <c r="H59" s="21"/>
      <c r="I59" s="21"/>
      <c r="J59" s="21"/>
      <c r="K59" s="21"/>
      <c r="L59" s="21"/>
      <c r="M59" s="21"/>
      <c r="N59" s="406"/>
      <c r="O59" s="21"/>
      <c r="P59" s="21"/>
      <c r="Q59" s="21"/>
      <c r="R59" s="21"/>
      <c r="S59" s="246">
        <v>0</v>
      </c>
      <c r="T59" s="246">
        <v>0</v>
      </c>
      <c r="U59" s="246">
        <v>0</v>
      </c>
      <c r="V59" s="246">
        <v>0</v>
      </c>
      <c r="W59" s="246">
        <v>0</v>
      </c>
      <c r="X59" s="246">
        <v>0</v>
      </c>
      <c r="Y59" s="246">
        <v>0</v>
      </c>
      <c r="Z59" s="246">
        <v>0</v>
      </c>
      <c r="AA59" s="246">
        <v>0</v>
      </c>
      <c r="AB59" s="246">
        <v>0</v>
      </c>
      <c r="AC59" s="246">
        <v>0</v>
      </c>
      <c r="AD59" s="161">
        <v>0</v>
      </c>
      <c r="AE59" s="161">
        <v>0</v>
      </c>
      <c r="AF59" s="161">
        <v>0</v>
      </c>
      <c r="AG59" s="411">
        <v>0</v>
      </c>
      <c r="AH59" s="411">
        <v>0</v>
      </c>
      <c r="AK59" s="584"/>
    </row>
    <row r="60" spans="1:37">
      <c r="A60" s="487" t="s">
        <v>41</v>
      </c>
      <c r="B60" s="21"/>
      <c r="C60" s="21"/>
      <c r="D60" s="21"/>
      <c r="E60" s="21"/>
      <c r="F60" s="21"/>
      <c r="G60" s="21"/>
      <c r="H60" s="21"/>
      <c r="I60" s="21"/>
      <c r="J60" s="21"/>
      <c r="K60" s="21"/>
      <c r="L60" s="21"/>
      <c r="M60" s="21"/>
      <c r="N60" s="406"/>
      <c r="O60" s="21"/>
      <c r="P60" s="21"/>
      <c r="Q60" s="21"/>
      <c r="R60" s="21"/>
      <c r="S60" s="246">
        <v>0</v>
      </c>
      <c r="T60" s="246">
        <v>0</v>
      </c>
      <c r="U60" s="246">
        <v>0</v>
      </c>
      <c r="V60" s="246">
        <v>0</v>
      </c>
      <c r="W60" s="246">
        <v>0</v>
      </c>
      <c r="X60" s="246">
        <v>0</v>
      </c>
      <c r="Y60" s="246">
        <v>0</v>
      </c>
      <c r="Z60" s="246">
        <v>0</v>
      </c>
      <c r="AA60" s="246">
        <v>0</v>
      </c>
      <c r="AB60" s="246">
        <v>0</v>
      </c>
      <c r="AC60" s="246">
        <v>0</v>
      </c>
      <c r="AD60" s="161">
        <v>0</v>
      </c>
      <c r="AE60" s="161">
        <v>0</v>
      </c>
      <c r="AF60" s="161">
        <v>0</v>
      </c>
      <c r="AG60" s="411">
        <v>0</v>
      </c>
      <c r="AH60" s="411">
        <v>0</v>
      </c>
      <c r="AK60" s="587"/>
    </row>
    <row r="61" spans="1:37">
      <c r="A61" s="487" t="s">
        <v>43</v>
      </c>
      <c r="B61" s="21"/>
      <c r="C61" s="21"/>
      <c r="D61" s="21"/>
      <c r="E61" s="21"/>
      <c r="F61" s="21"/>
      <c r="G61" s="21"/>
      <c r="H61" s="21"/>
      <c r="I61" s="21"/>
      <c r="J61" s="21"/>
      <c r="K61" s="21"/>
      <c r="L61" s="21"/>
      <c r="M61" s="21"/>
      <c r="N61" s="406"/>
      <c r="O61" s="21"/>
      <c r="P61" s="21"/>
      <c r="Q61" s="21"/>
      <c r="R61" s="21"/>
      <c r="S61" s="246">
        <v>0</v>
      </c>
      <c r="T61" s="246">
        <v>0</v>
      </c>
      <c r="U61" s="246">
        <v>0</v>
      </c>
      <c r="V61" s="246">
        <v>0</v>
      </c>
      <c r="W61" s="246">
        <v>0</v>
      </c>
      <c r="X61" s="246">
        <v>0</v>
      </c>
      <c r="Y61" s="246">
        <v>0</v>
      </c>
      <c r="Z61" s="246">
        <v>0</v>
      </c>
      <c r="AA61" s="246">
        <v>0</v>
      </c>
      <c r="AB61" s="246">
        <v>0</v>
      </c>
      <c r="AC61" s="246">
        <v>0</v>
      </c>
      <c r="AD61" s="161">
        <v>0</v>
      </c>
      <c r="AE61" s="161">
        <v>0</v>
      </c>
      <c r="AF61" s="161">
        <v>0</v>
      </c>
      <c r="AG61" s="411">
        <v>0</v>
      </c>
      <c r="AH61" s="411">
        <v>0</v>
      </c>
      <c r="AK61" s="587"/>
    </row>
    <row r="62" spans="1:37">
      <c r="A62" s="487" t="s">
        <v>45</v>
      </c>
      <c r="B62" s="21"/>
      <c r="C62" s="21"/>
      <c r="D62" s="21"/>
      <c r="E62" s="21"/>
      <c r="F62" s="21"/>
      <c r="G62" s="21"/>
      <c r="H62" s="21"/>
      <c r="I62" s="21"/>
      <c r="J62" s="21"/>
      <c r="K62" s="21"/>
      <c r="L62" s="21"/>
      <c r="M62" s="21"/>
      <c r="N62" s="406"/>
      <c r="O62" s="21"/>
      <c r="P62" s="21"/>
      <c r="Q62" s="21"/>
      <c r="R62" s="21"/>
      <c r="S62" s="246">
        <v>0</v>
      </c>
      <c r="T62" s="246">
        <v>0</v>
      </c>
      <c r="U62" s="246">
        <v>0</v>
      </c>
      <c r="V62" s="246">
        <v>0</v>
      </c>
      <c r="W62" s="246">
        <v>0</v>
      </c>
      <c r="X62" s="246">
        <v>0</v>
      </c>
      <c r="Y62" s="246">
        <v>0</v>
      </c>
      <c r="Z62" s="246">
        <v>0</v>
      </c>
      <c r="AA62" s="246">
        <v>0</v>
      </c>
      <c r="AB62" s="246">
        <v>0</v>
      </c>
      <c r="AC62" s="246">
        <v>0</v>
      </c>
      <c r="AD62" s="161">
        <v>0</v>
      </c>
      <c r="AE62" s="161">
        <v>0</v>
      </c>
      <c r="AF62" s="161">
        <v>0</v>
      </c>
      <c r="AG62" s="411">
        <v>0</v>
      </c>
      <c r="AH62" s="411">
        <v>0</v>
      </c>
      <c r="AK62" s="587"/>
    </row>
    <row r="63" spans="1:37">
      <c r="A63" s="487" t="s">
        <v>47</v>
      </c>
      <c r="B63" s="21"/>
      <c r="C63" s="21"/>
      <c r="D63" s="21"/>
      <c r="E63" s="21"/>
      <c r="F63" s="21"/>
      <c r="G63" s="21"/>
      <c r="H63" s="21"/>
      <c r="I63" s="21"/>
      <c r="J63" s="21"/>
      <c r="K63" s="21"/>
      <c r="L63" s="21"/>
      <c r="M63" s="21"/>
      <c r="N63" s="406"/>
      <c r="O63" s="21"/>
      <c r="P63" s="21"/>
      <c r="Q63" s="21"/>
      <c r="R63" s="21"/>
      <c r="S63" s="246">
        <v>4.1630000000000003</v>
      </c>
      <c r="T63" s="246">
        <v>4.4000000000000004</v>
      </c>
      <c r="U63" s="246">
        <v>3.194</v>
      </c>
      <c r="V63" s="246">
        <v>1.9019999999999999</v>
      </c>
      <c r="W63" s="246">
        <v>2.0979999999999999</v>
      </c>
      <c r="X63" s="246">
        <v>1.9219999999999999</v>
      </c>
      <c r="Y63" s="246">
        <v>1.7709999999999999</v>
      </c>
      <c r="Z63" s="246">
        <v>1.7845467754840776</v>
      </c>
      <c r="AA63" s="246">
        <v>1.8863459753560572</v>
      </c>
      <c r="AB63" s="246">
        <v>0</v>
      </c>
      <c r="AC63" s="246">
        <v>0</v>
      </c>
      <c r="AD63" s="161">
        <v>0</v>
      </c>
      <c r="AE63" s="161">
        <v>0</v>
      </c>
      <c r="AF63" s="161">
        <v>0</v>
      </c>
      <c r="AG63" s="411">
        <v>0</v>
      </c>
      <c r="AH63" s="411">
        <v>0</v>
      </c>
      <c r="AK63" s="587"/>
    </row>
    <row r="64" spans="1:37">
      <c r="A64" s="487" t="s">
        <v>49</v>
      </c>
      <c r="B64" s="21"/>
      <c r="C64" s="21"/>
      <c r="D64" s="21"/>
      <c r="E64" s="21"/>
      <c r="F64" s="21"/>
      <c r="G64" s="21"/>
      <c r="H64" s="21"/>
      <c r="I64" s="21"/>
      <c r="J64" s="21"/>
      <c r="K64" s="21"/>
      <c r="L64" s="21"/>
      <c r="M64" s="21"/>
      <c r="N64" s="406"/>
      <c r="O64" s="21"/>
      <c r="P64" s="21"/>
      <c r="Q64" s="21"/>
      <c r="R64" s="21"/>
      <c r="S64" s="246">
        <v>0</v>
      </c>
      <c r="T64" s="246">
        <v>0</v>
      </c>
      <c r="U64" s="246">
        <v>0</v>
      </c>
      <c r="V64" s="246">
        <v>0</v>
      </c>
      <c r="W64" s="246">
        <v>0</v>
      </c>
      <c r="X64" s="246">
        <v>0</v>
      </c>
      <c r="Y64" s="246">
        <v>0</v>
      </c>
      <c r="Z64" s="246">
        <v>0</v>
      </c>
      <c r="AA64" s="246">
        <v>0</v>
      </c>
      <c r="AB64" s="246">
        <v>0</v>
      </c>
      <c r="AC64" s="246">
        <v>0</v>
      </c>
      <c r="AD64" s="161">
        <v>0</v>
      </c>
      <c r="AE64" s="161">
        <v>0</v>
      </c>
      <c r="AF64" s="161">
        <v>0</v>
      </c>
      <c r="AG64" s="411">
        <v>0</v>
      </c>
      <c r="AH64" s="411">
        <v>0</v>
      </c>
      <c r="AK64" s="587"/>
    </row>
    <row r="65" spans="1:40">
      <c r="A65" s="487" t="s">
        <v>51</v>
      </c>
      <c r="B65" s="21"/>
      <c r="C65" s="21"/>
      <c r="D65" s="21"/>
      <c r="E65" s="21"/>
      <c r="F65" s="21"/>
      <c r="G65" s="21"/>
      <c r="H65" s="21"/>
      <c r="I65" s="21"/>
      <c r="J65" s="21"/>
      <c r="K65" s="21"/>
      <c r="L65" s="21"/>
      <c r="M65" s="21"/>
      <c r="N65" s="406"/>
      <c r="O65" s="21"/>
      <c r="P65" s="21"/>
      <c r="Q65" s="21"/>
      <c r="R65" s="21"/>
      <c r="S65" s="246">
        <v>0</v>
      </c>
      <c r="T65" s="246">
        <v>0</v>
      </c>
      <c r="U65" s="246">
        <v>0</v>
      </c>
      <c r="V65" s="246">
        <v>0</v>
      </c>
      <c r="W65" s="246">
        <v>0</v>
      </c>
      <c r="X65" s="246">
        <v>0</v>
      </c>
      <c r="Y65" s="246">
        <v>0</v>
      </c>
      <c r="Z65" s="246">
        <v>0</v>
      </c>
      <c r="AA65" s="246">
        <v>0</v>
      </c>
      <c r="AB65" s="246">
        <v>0</v>
      </c>
      <c r="AC65" s="246">
        <v>0</v>
      </c>
      <c r="AD65" s="161">
        <v>0</v>
      </c>
      <c r="AE65" s="161">
        <v>0</v>
      </c>
      <c r="AF65" s="161">
        <v>0</v>
      </c>
      <c r="AG65" s="411">
        <v>0</v>
      </c>
      <c r="AH65" s="411">
        <v>0</v>
      </c>
      <c r="AK65" s="587"/>
    </row>
    <row r="66" spans="1:40">
      <c r="A66" s="487" t="s">
        <v>53</v>
      </c>
      <c r="B66" s="21"/>
      <c r="C66" s="21"/>
      <c r="D66" s="21"/>
      <c r="E66" s="21"/>
      <c r="F66" s="21"/>
      <c r="G66" s="21"/>
      <c r="H66" s="21"/>
      <c r="I66" s="21"/>
      <c r="J66" s="21"/>
      <c r="K66" s="21"/>
      <c r="L66" s="21"/>
      <c r="M66" s="21"/>
      <c r="N66" s="406"/>
      <c r="O66" s="21"/>
      <c r="P66" s="21"/>
      <c r="Q66" s="21"/>
      <c r="R66" s="21"/>
      <c r="S66" s="246">
        <v>0</v>
      </c>
      <c r="T66" s="246">
        <v>0</v>
      </c>
      <c r="U66" s="246">
        <v>0</v>
      </c>
      <c r="V66" s="246">
        <v>0</v>
      </c>
      <c r="W66" s="246">
        <v>0</v>
      </c>
      <c r="X66" s="246">
        <v>0</v>
      </c>
      <c r="Y66" s="246">
        <v>0</v>
      </c>
      <c r="Z66" s="246">
        <v>0</v>
      </c>
      <c r="AA66" s="246">
        <v>0</v>
      </c>
      <c r="AB66" s="246">
        <v>0</v>
      </c>
      <c r="AC66" s="246">
        <v>0</v>
      </c>
      <c r="AD66" s="161">
        <v>0</v>
      </c>
      <c r="AE66" s="161">
        <v>0</v>
      </c>
      <c r="AF66" s="161">
        <v>0</v>
      </c>
      <c r="AG66" s="411">
        <v>0</v>
      </c>
      <c r="AH66" s="411">
        <v>0</v>
      </c>
      <c r="AK66" s="587"/>
      <c r="AL66" s="21"/>
      <c r="AM66" s="21"/>
      <c r="AN66" s="21"/>
    </row>
    <row r="67" spans="1:40">
      <c r="A67" s="487" t="s">
        <v>55</v>
      </c>
      <c r="B67" s="21"/>
      <c r="C67" s="21"/>
      <c r="D67" s="21"/>
      <c r="E67" s="21"/>
      <c r="F67" s="21"/>
      <c r="G67" s="21"/>
      <c r="H67" s="21"/>
      <c r="I67" s="21"/>
      <c r="J67" s="21"/>
      <c r="K67" s="21"/>
      <c r="L67" s="21"/>
      <c r="M67" s="21"/>
      <c r="N67" s="406"/>
      <c r="O67" s="21"/>
      <c r="P67" s="21"/>
      <c r="Q67" s="21"/>
      <c r="R67" s="21"/>
      <c r="S67" s="246">
        <v>0</v>
      </c>
      <c r="T67" s="246">
        <v>0</v>
      </c>
      <c r="U67" s="246">
        <v>0</v>
      </c>
      <c r="V67" s="246">
        <v>0</v>
      </c>
      <c r="W67" s="246">
        <v>0</v>
      </c>
      <c r="X67" s="246">
        <v>0</v>
      </c>
      <c r="Y67" s="246">
        <v>0</v>
      </c>
      <c r="Z67" s="246">
        <v>0</v>
      </c>
      <c r="AA67" s="246">
        <v>0</v>
      </c>
      <c r="AB67" s="246">
        <v>0</v>
      </c>
      <c r="AC67" s="246">
        <v>0</v>
      </c>
      <c r="AD67" s="161">
        <v>0</v>
      </c>
      <c r="AE67" s="161">
        <v>0</v>
      </c>
      <c r="AF67" s="161">
        <v>0</v>
      </c>
      <c r="AG67" s="411">
        <v>0</v>
      </c>
      <c r="AH67" s="411">
        <v>0</v>
      </c>
      <c r="AK67" s="587"/>
      <c r="AL67" s="21"/>
      <c r="AM67" s="21"/>
      <c r="AN67" s="21"/>
    </row>
    <row r="68" spans="1:40">
      <c r="A68" s="487" t="s">
        <v>57</v>
      </c>
      <c r="B68" s="21"/>
      <c r="C68" s="21"/>
      <c r="D68" s="21"/>
      <c r="E68" s="21"/>
      <c r="F68" s="21"/>
      <c r="G68" s="21"/>
      <c r="H68" s="21"/>
      <c r="I68" s="21"/>
      <c r="J68" s="21"/>
      <c r="K68" s="21"/>
      <c r="L68" s="21"/>
      <c r="M68" s="21"/>
      <c r="N68" s="406"/>
      <c r="O68" s="21"/>
      <c r="P68" s="21"/>
      <c r="Q68" s="21"/>
      <c r="R68" s="21"/>
      <c r="S68" s="246">
        <v>18.962</v>
      </c>
      <c r="T68" s="246">
        <v>20.07</v>
      </c>
      <c r="U68" s="246">
        <v>3.194</v>
      </c>
      <c r="V68" s="246">
        <v>3.9039999999999999</v>
      </c>
      <c r="W68" s="246">
        <v>4.34</v>
      </c>
      <c r="X68" s="246">
        <v>5.0460000000000003</v>
      </c>
      <c r="Y68" s="246">
        <v>5</v>
      </c>
      <c r="Z68" s="246">
        <v>5.0382461193791004</v>
      </c>
      <c r="AA68" s="246">
        <v>5.3256521043366947</v>
      </c>
      <c r="AB68" s="246">
        <v>6.3237480000000001</v>
      </c>
      <c r="AC68" s="246">
        <v>12.144</v>
      </c>
      <c r="AD68" s="161">
        <v>12.464676234468792</v>
      </c>
      <c r="AE68" s="161">
        <v>13.453102981498409</v>
      </c>
      <c r="AF68" s="161">
        <v>14.212046735666826</v>
      </c>
      <c r="AG68" s="411">
        <v>11.270999999999999</v>
      </c>
      <c r="AH68" s="411">
        <v>12.987</v>
      </c>
      <c r="AK68" s="587"/>
      <c r="AL68" s="21"/>
      <c r="AM68" s="21"/>
      <c r="AN68" s="21"/>
    </row>
    <row r="69" spans="1:40">
      <c r="A69" s="487" t="s">
        <v>59</v>
      </c>
      <c r="B69" s="21"/>
      <c r="C69" s="21"/>
      <c r="D69" s="21"/>
      <c r="E69" s="21"/>
      <c r="F69" s="21"/>
      <c r="G69" s="21"/>
      <c r="H69" s="21"/>
      <c r="I69" s="21"/>
      <c r="J69" s="21"/>
      <c r="K69" s="21"/>
      <c r="L69" s="21"/>
      <c r="M69" s="21"/>
      <c r="N69" s="406"/>
      <c r="O69" s="21"/>
      <c r="P69" s="21"/>
      <c r="Q69" s="21"/>
      <c r="R69" s="21"/>
      <c r="S69" s="246">
        <v>0</v>
      </c>
      <c r="T69" s="246">
        <v>0</v>
      </c>
      <c r="U69" s="246">
        <v>0</v>
      </c>
      <c r="V69" s="246">
        <v>0</v>
      </c>
      <c r="W69" s="246">
        <v>0</v>
      </c>
      <c r="X69" s="246">
        <v>0</v>
      </c>
      <c r="Y69" s="246">
        <v>0</v>
      </c>
      <c r="Z69" s="246">
        <v>0</v>
      </c>
      <c r="AA69" s="246">
        <v>0</v>
      </c>
      <c r="AB69" s="246">
        <v>0</v>
      </c>
      <c r="AC69" s="246">
        <v>0</v>
      </c>
      <c r="AD69" s="161">
        <v>0</v>
      </c>
      <c r="AE69" s="161">
        <v>0</v>
      </c>
      <c r="AF69" s="161">
        <v>0</v>
      </c>
      <c r="AG69" s="412">
        <v>0</v>
      </c>
      <c r="AH69" s="411">
        <v>0</v>
      </c>
      <c r="AK69" s="587"/>
      <c r="AL69" s="21"/>
      <c r="AM69" s="21"/>
      <c r="AN69" s="21"/>
    </row>
    <row r="70" spans="1:40">
      <c r="A70" s="582" t="s">
        <v>759</v>
      </c>
      <c r="B70" s="125"/>
      <c r="C70" s="125"/>
      <c r="D70" s="125"/>
      <c r="E70" s="125"/>
      <c r="F70" s="125"/>
      <c r="G70" s="125"/>
      <c r="H70" s="125"/>
      <c r="I70" s="125"/>
      <c r="J70" s="125"/>
      <c r="K70" s="125"/>
      <c r="L70" s="125"/>
      <c r="M70" s="125"/>
      <c r="N70" s="125"/>
      <c r="O70" s="125"/>
      <c r="P70" s="951"/>
      <c r="Q70" s="951"/>
      <c r="R70" s="125"/>
      <c r="S70" s="125">
        <v>23.125</v>
      </c>
      <c r="T70" s="125">
        <v>24.47</v>
      </c>
      <c r="U70" s="125">
        <v>26.629999999999995</v>
      </c>
      <c r="V70" s="125">
        <v>27.626000000000001</v>
      </c>
      <c r="W70" s="239">
        <v>30.413</v>
      </c>
      <c r="X70" s="239">
        <v>30.882999999999999</v>
      </c>
      <c r="Y70" s="239">
        <v>31.245000000000001</v>
      </c>
      <c r="Z70" s="239">
        <v>31.483999999999998</v>
      </c>
      <c r="AA70" s="239">
        <v>33.280000000000008</v>
      </c>
      <c r="AB70" s="239">
        <v>38.795999999999999</v>
      </c>
      <c r="AC70" s="239">
        <v>40.482999999999997</v>
      </c>
      <c r="AD70" s="239">
        <v>41.552000000000007</v>
      </c>
      <c r="AE70" s="239">
        <f>SUM(AE56:AE69)</f>
        <v>44.847000000000008</v>
      </c>
      <c r="AF70" s="239">
        <f t="shared" ref="AF70:AG70" si="19">SUM(AF56:AF69)</f>
        <v>47.377000000000038</v>
      </c>
      <c r="AG70" s="239">
        <f t="shared" si="19"/>
        <v>37.57</v>
      </c>
      <c r="AH70" s="239">
        <f>SUM(AH56:AH69)</f>
        <v>43.29</v>
      </c>
      <c r="AK70" s="957"/>
      <c r="AL70" s="21"/>
      <c r="AM70" s="21"/>
      <c r="AN70" s="21"/>
    </row>
    <row r="71" spans="1:40" s="126" customFormat="1">
      <c r="A71" s="134"/>
      <c r="B71" s="134"/>
      <c r="C71" s="134"/>
      <c r="D71" s="134"/>
      <c r="E71" s="134"/>
      <c r="F71" s="134"/>
      <c r="G71" s="134"/>
      <c r="H71" s="134"/>
      <c r="I71" s="134"/>
      <c r="J71" s="134"/>
      <c r="K71" s="134"/>
      <c r="L71" s="134"/>
      <c r="M71" s="134"/>
      <c r="N71" s="134"/>
      <c r="O71" s="134"/>
      <c r="P71" s="134"/>
      <c r="Q71" s="134"/>
      <c r="R71" s="134"/>
      <c r="S71" s="134"/>
      <c r="T71" s="134"/>
      <c r="U71" s="134"/>
      <c r="V71" s="134"/>
      <c r="W71" s="134"/>
      <c r="X71" s="134"/>
      <c r="AG71" s="245"/>
      <c r="AH71" s="245"/>
      <c r="AK71" s="21"/>
      <c r="AL71" s="13"/>
      <c r="AM71" s="13"/>
      <c r="AN71" s="21"/>
    </row>
    <row r="72" spans="1:40">
      <c r="A72" s="483" t="s">
        <v>83</v>
      </c>
      <c r="B72" s="186" t="s">
        <v>1</v>
      </c>
      <c r="C72" s="186" t="s">
        <v>2</v>
      </c>
      <c r="D72" s="186" t="s">
        <v>3</v>
      </c>
      <c r="E72" s="186" t="s">
        <v>4</v>
      </c>
      <c r="F72" s="186" t="s">
        <v>5</v>
      </c>
      <c r="G72" s="186" t="s">
        <v>6</v>
      </c>
      <c r="H72" s="186" t="s">
        <v>7</v>
      </c>
      <c r="I72" s="186" t="s">
        <v>8</v>
      </c>
      <c r="J72" s="186" t="s">
        <v>9</v>
      </c>
      <c r="K72" s="186" t="s">
        <v>10</v>
      </c>
      <c r="L72" s="186" t="s">
        <v>11</v>
      </c>
      <c r="M72" s="186" t="s">
        <v>12</v>
      </c>
      <c r="N72" s="186" t="s">
        <v>13</v>
      </c>
      <c r="O72" s="186" t="s">
        <v>14</v>
      </c>
      <c r="P72" s="952" t="s">
        <v>15</v>
      </c>
      <c r="Q72" s="953" t="s">
        <v>16</v>
      </c>
      <c r="R72" s="186" t="s">
        <v>17</v>
      </c>
      <c r="S72" s="186" t="s">
        <v>18</v>
      </c>
      <c r="T72" s="186" t="s">
        <v>19</v>
      </c>
      <c r="U72" s="186" t="s">
        <v>20</v>
      </c>
      <c r="V72" s="186" t="s">
        <v>21</v>
      </c>
      <c r="W72" s="186" t="s">
        <v>22</v>
      </c>
      <c r="X72" s="186" t="s">
        <v>23</v>
      </c>
      <c r="Y72" s="186" t="s">
        <v>24</v>
      </c>
      <c r="Z72" s="186" t="s">
        <v>25</v>
      </c>
      <c r="AA72" s="186" t="s">
        <v>26</v>
      </c>
      <c r="AB72" s="186" t="s">
        <v>27</v>
      </c>
      <c r="AC72" s="186" t="s">
        <v>62</v>
      </c>
      <c r="AD72" s="186" t="s">
        <v>63</v>
      </c>
      <c r="AE72" s="186" t="s">
        <v>879</v>
      </c>
      <c r="AF72" s="197" t="s">
        <v>1899</v>
      </c>
      <c r="AG72" s="362" t="s">
        <v>1900</v>
      </c>
      <c r="AH72" s="362" t="s">
        <v>1901</v>
      </c>
      <c r="AI72" s="126"/>
      <c r="AK72" s="583" t="s">
        <v>28</v>
      </c>
      <c r="AL72" s="21"/>
      <c r="AM72" s="21"/>
      <c r="AN72" s="21"/>
    </row>
    <row r="73" spans="1:40">
      <c r="A73" s="487" t="s">
        <v>31</v>
      </c>
      <c r="B73" s="21"/>
      <c r="C73" s="21"/>
      <c r="D73" s="21"/>
      <c r="E73" s="21"/>
      <c r="F73" s="21"/>
      <c r="G73" s="21"/>
      <c r="H73" s="21"/>
      <c r="I73" s="21"/>
      <c r="J73" s="21"/>
      <c r="K73" s="21"/>
      <c r="L73" s="21"/>
      <c r="M73" s="21"/>
      <c r="N73" s="26"/>
      <c r="O73" s="21"/>
      <c r="P73" s="21"/>
      <c r="Q73" s="21"/>
      <c r="R73" s="21"/>
      <c r="S73" s="246">
        <v>1.702</v>
      </c>
      <c r="T73" s="246">
        <v>2.0499999999999998</v>
      </c>
      <c r="U73" s="246">
        <v>2.2200000000000002</v>
      </c>
      <c r="V73" s="246">
        <v>2.5099999999999998</v>
      </c>
      <c r="W73" s="246">
        <v>2.2480000000000002</v>
      </c>
      <c r="X73" s="246">
        <v>2.3980000000000001</v>
      </c>
      <c r="Y73" s="246">
        <v>2.2829999999999999</v>
      </c>
      <c r="Z73" s="246">
        <v>2.282</v>
      </c>
      <c r="AA73" s="246">
        <v>2.5059999999999998</v>
      </c>
      <c r="AB73" s="246">
        <v>2.387</v>
      </c>
      <c r="AC73" s="246">
        <v>2.3460000000000001</v>
      </c>
      <c r="AD73" s="246">
        <v>4.4859999999999998</v>
      </c>
      <c r="AE73" s="246">
        <v>11.512</v>
      </c>
      <c r="AF73" s="161">
        <v>11.909000000000001</v>
      </c>
      <c r="AG73" s="691">
        <v>12</v>
      </c>
      <c r="AH73" s="691">
        <v>12.18</v>
      </c>
      <c r="AI73" s="126"/>
      <c r="AK73" s="584"/>
      <c r="AL73" s="21"/>
      <c r="AM73" s="21"/>
      <c r="AN73" s="21"/>
    </row>
    <row r="74" spans="1:40">
      <c r="A74" s="487" t="s">
        <v>34</v>
      </c>
      <c r="B74" s="21"/>
      <c r="C74" s="21"/>
      <c r="D74" s="21"/>
      <c r="E74" s="21"/>
      <c r="F74" s="21"/>
      <c r="G74" s="21"/>
      <c r="H74" s="21"/>
      <c r="I74" s="21"/>
      <c r="J74" s="21"/>
      <c r="K74" s="21"/>
      <c r="L74" s="21"/>
      <c r="M74" s="21"/>
      <c r="N74" s="26"/>
      <c r="O74" s="21"/>
      <c r="P74" s="21"/>
      <c r="Q74" s="21"/>
      <c r="R74" s="21"/>
      <c r="S74" s="246">
        <v>13.430999999999999</v>
      </c>
      <c r="T74" s="246">
        <v>16.173999999999999</v>
      </c>
      <c r="U74" s="246">
        <v>19.914999999999999</v>
      </c>
      <c r="V74" s="246">
        <v>21.38</v>
      </c>
      <c r="W74" s="246">
        <v>17.734999999999999</v>
      </c>
      <c r="X74" s="246">
        <v>18.917000000000002</v>
      </c>
      <c r="Y74" s="246">
        <v>18.013000000000002</v>
      </c>
      <c r="Z74" s="246">
        <v>36.905000000000001</v>
      </c>
      <c r="AA74" s="246">
        <v>27.780999999999999</v>
      </c>
      <c r="AB74" s="246">
        <v>55.042999999999999</v>
      </c>
      <c r="AC74" s="246">
        <v>26.288</v>
      </c>
      <c r="AD74" s="246">
        <v>19.739999999999998</v>
      </c>
      <c r="AE74" s="246">
        <v>29.215756486959613</v>
      </c>
      <c r="AF74" s="161">
        <v>42.829000000000001</v>
      </c>
      <c r="AG74" s="411">
        <v>41.618000000000002</v>
      </c>
      <c r="AH74" s="411">
        <v>42.242269999999998</v>
      </c>
      <c r="AK74" s="584"/>
      <c r="AL74" s="21"/>
      <c r="AM74" s="21"/>
      <c r="AN74" s="21"/>
    </row>
    <row r="75" spans="1:40">
      <c r="A75" s="487" t="s">
        <v>37</v>
      </c>
      <c r="B75" s="21"/>
      <c r="C75" s="21"/>
      <c r="D75" s="21"/>
      <c r="E75" s="21"/>
      <c r="F75" s="21"/>
      <c r="G75" s="21"/>
      <c r="H75" s="21"/>
      <c r="I75" s="21"/>
      <c r="J75" s="21"/>
      <c r="K75" s="21"/>
      <c r="L75" s="21"/>
      <c r="M75" s="21"/>
      <c r="N75" s="26"/>
      <c r="O75" s="21"/>
      <c r="P75" s="21"/>
      <c r="Q75" s="21"/>
      <c r="R75" s="21"/>
      <c r="S75" s="246">
        <v>0</v>
      </c>
      <c r="T75" s="246">
        <v>0</v>
      </c>
      <c r="U75" s="246">
        <v>0</v>
      </c>
      <c r="V75" s="246">
        <v>0</v>
      </c>
      <c r="W75" s="246">
        <v>0</v>
      </c>
      <c r="X75" s="246">
        <v>0</v>
      </c>
      <c r="Y75" s="246">
        <v>0</v>
      </c>
      <c r="Z75" s="246">
        <v>0</v>
      </c>
      <c r="AA75" s="246">
        <v>0</v>
      </c>
      <c r="AB75" s="246">
        <v>0</v>
      </c>
      <c r="AC75" s="246">
        <v>0</v>
      </c>
      <c r="AD75" s="246">
        <v>0</v>
      </c>
      <c r="AE75" s="246">
        <v>0</v>
      </c>
      <c r="AF75" s="161">
        <v>0</v>
      </c>
      <c r="AG75" s="411">
        <v>0</v>
      </c>
      <c r="AH75" s="411">
        <v>0</v>
      </c>
      <c r="AK75" s="584"/>
      <c r="AL75" s="21"/>
      <c r="AM75" s="21"/>
      <c r="AN75" s="21"/>
    </row>
    <row r="76" spans="1:40">
      <c r="A76" s="487" t="s">
        <v>39</v>
      </c>
      <c r="B76" s="21"/>
      <c r="C76" s="21"/>
      <c r="D76" s="21"/>
      <c r="E76" s="21"/>
      <c r="F76" s="21"/>
      <c r="G76" s="21"/>
      <c r="H76" s="21"/>
      <c r="I76" s="21"/>
      <c r="J76" s="21"/>
      <c r="K76" s="21"/>
      <c r="L76" s="21"/>
      <c r="M76" s="21"/>
      <c r="N76" s="26"/>
      <c r="O76" s="21"/>
      <c r="P76" s="21"/>
      <c r="Q76" s="21"/>
      <c r="R76" s="21"/>
      <c r="S76" s="246">
        <v>3.0379999999999998</v>
      </c>
      <c r="T76" s="246">
        <v>3.6579999999999999</v>
      </c>
      <c r="U76" s="246">
        <v>3.9620000000000002</v>
      </c>
      <c r="V76" s="246">
        <v>4.47</v>
      </c>
      <c r="W76" s="246">
        <v>4.0110000000000001</v>
      </c>
      <c r="X76" s="246">
        <v>4.2789999999999999</v>
      </c>
      <c r="Y76" s="246">
        <v>4.0739999999999998</v>
      </c>
      <c r="Z76" s="246">
        <v>4.0730000000000004</v>
      </c>
      <c r="AA76" s="246">
        <v>4.4720000000000004</v>
      </c>
      <c r="AB76" s="246">
        <v>4.2619999999999996</v>
      </c>
      <c r="AC76" s="246">
        <v>4.1859999999999999</v>
      </c>
      <c r="AD76" s="246">
        <v>4.2729999999999997</v>
      </c>
      <c r="AE76" s="246">
        <v>11.678655829924494</v>
      </c>
      <c r="AF76" s="161">
        <v>12.712</v>
      </c>
      <c r="AG76" s="411">
        <v>12.5</v>
      </c>
      <c r="AH76" s="411">
        <v>12.687499999999998</v>
      </c>
      <c r="AK76" s="584"/>
      <c r="AL76" s="21"/>
      <c r="AM76" s="21"/>
      <c r="AN76" s="21"/>
    </row>
    <row r="77" spans="1:40">
      <c r="A77" s="487" t="s">
        <v>41</v>
      </c>
      <c r="B77" s="21"/>
      <c r="C77" s="21"/>
      <c r="D77" s="21"/>
      <c r="E77" s="21"/>
      <c r="F77" s="21"/>
      <c r="G77" s="21"/>
      <c r="H77" s="21"/>
      <c r="I77" s="21"/>
      <c r="J77" s="21"/>
      <c r="K77" s="21"/>
      <c r="L77" s="21"/>
      <c r="M77" s="21"/>
      <c r="N77" s="26"/>
      <c r="O77" s="21"/>
      <c r="P77" s="21"/>
      <c r="Q77" s="21"/>
      <c r="R77" s="21"/>
      <c r="S77" s="246">
        <v>8.2159999999999993</v>
      </c>
      <c r="T77" s="246">
        <v>9.8930000000000007</v>
      </c>
      <c r="U77" s="246">
        <v>10.714</v>
      </c>
      <c r="V77" s="246">
        <v>12.1</v>
      </c>
      <c r="W77" s="246">
        <v>10.848000000000001</v>
      </c>
      <c r="X77" s="246">
        <v>11.571999999999999</v>
      </c>
      <c r="Y77" s="246">
        <v>11.018000000000001</v>
      </c>
      <c r="Z77" s="246">
        <v>11.013</v>
      </c>
      <c r="AA77" s="246">
        <v>12.093999999999999</v>
      </c>
      <c r="AB77" s="246">
        <v>11.523</v>
      </c>
      <c r="AC77" s="246">
        <v>11.319000000000001</v>
      </c>
      <c r="AD77" s="246">
        <v>13.111000000000001</v>
      </c>
      <c r="AE77" s="246">
        <v>26.337944166520963</v>
      </c>
      <c r="AF77" s="161">
        <v>29.577999999999999</v>
      </c>
      <c r="AG77" s="411">
        <v>30</v>
      </c>
      <c r="AH77" s="411">
        <v>30.449999999999996</v>
      </c>
      <c r="AK77" s="587"/>
      <c r="AL77" s="21"/>
      <c r="AM77" s="21"/>
      <c r="AN77" s="21"/>
    </row>
    <row r="78" spans="1:40">
      <c r="A78" s="487" t="s">
        <v>43</v>
      </c>
      <c r="B78" s="21"/>
      <c r="C78" s="21"/>
      <c r="D78" s="21"/>
      <c r="E78" s="21"/>
      <c r="F78" s="21"/>
      <c r="G78" s="21"/>
      <c r="H78" s="21"/>
      <c r="I78" s="21"/>
      <c r="J78" s="21"/>
      <c r="K78" s="21"/>
      <c r="L78" s="21"/>
      <c r="M78" s="21"/>
      <c r="N78" s="26"/>
      <c r="O78" s="21"/>
      <c r="P78" s="21"/>
      <c r="Q78" s="21"/>
      <c r="R78" s="21"/>
      <c r="S78" s="246">
        <v>13.991</v>
      </c>
      <c r="T78" s="246">
        <v>16.847999999999999</v>
      </c>
      <c r="U78" s="246">
        <v>18.244</v>
      </c>
      <c r="V78" s="246">
        <v>20.6</v>
      </c>
      <c r="W78" s="246">
        <v>18.474</v>
      </c>
      <c r="X78" s="246">
        <v>19.704999999999998</v>
      </c>
      <c r="Y78" s="246">
        <v>18.763000000000002</v>
      </c>
      <c r="Z78" s="246">
        <v>18.754999999999999</v>
      </c>
      <c r="AA78" s="246">
        <v>20.594999999999999</v>
      </c>
      <c r="AB78" s="246">
        <v>19.623000000000001</v>
      </c>
      <c r="AC78" s="246">
        <v>19.276</v>
      </c>
      <c r="AD78" s="246">
        <v>22.353000000000002</v>
      </c>
      <c r="AE78" s="246">
        <v>10.64875193431666</v>
      </c>
      <c r="AF78" s="161">
        <v>12.153</v>
      </c>
      <c r="AG78" s="411">
        <v>12</v>
      </c>
      <c r="AH78" s="411">
        <v>12.18</v>
      </c>
      <c r="AK78" s="587"/>
      <c r="AL78" s="21"/>
      <c r="AM78" s="21"/>
      <c r="AN78" s="21"/>
    </row>
    <row r="79" spans="1:40">
      <c r="A79" s="487" t="s">
        <v>45</v>
      </c>
      <c r="B79" s="21"/>
      <c r="C79" s="21"/>
      <c r="D79" s="21"/>
      <c r="E79" s="21"/>
      <c r="F79" s="21"/>
      <c r="G79" s="21"/>
      <c r="H79" s="21"/>
      <c r="I79" s="21"/>
      <c r="J79" s="21"/>
      <c r="K79" s="21"/>
      <c r="L79" s="21"/>
      <c r="M79" s="21"/>
      <c r="N79" s="26"/>
      <c r="O79" s="21"/>
      <c r="P79" s="21"/>
      <c r="Q79" s="21"/>
      <c r="R79" s="21"/>
      <c r="S79" s="246">
        <v>33.579000000000001</v>
      </c>
      <c r="T79" s="246">
        <v>40.436</v>
      </c>
      <c r="U79" s="246">
        <v>73.787999999999997</v>
      </c>
      <c r="V79" s="246">
        <v>49.44</v>
      </c>
      <c r="W79" s="246">
        <v>44.338000000000001</v>
      </c>
      <c r="X79" s="246">
        <v>47.295000000000002</v>
      </c>
      <c r="Y79" s="246">
        <v>45.033999999999999</v>
      </c>
      <c r="Z79" s="246">
        <v>71.114000000000004</v>
      </c>
      <c r="AA79" s="246">
        <v>60.493000000000002</v>
      </c>
      <c r="AB79" s="246">
        <v>97.093999999999994</v>
      </c>
      <c r="AC79" s="246">
        <v>57.011000000000003</v>
      </c>
      <c r="AD79" s="246">
        <v>54.667999999999999</v>
      </c>
      <c r="AE79" s="246">
        <v>37.067634753684743</v>
      </c>
      <c r="AF79" s="161">
        <v>40.378</v>
      </c>
      <c r="AG79" s="411">
        <f>40.4+16.3</f>
        <v>56.7</v>
      </c>
      <c r="AH79" s="411">
        <v>57.5505</v>
      </c>
      <c r="AK79" s="587"/>
      <c r="AL79" s="21"/>
      <c r="AM79" s="21"/>
      <c r="AN79" s="21"/>
    </row>
    <row r="80" spans="1:40">
      <c r="A80" s="487" t="s">
        <v>47</v>
      </c>
      <c r="B80" s="21"/>
      <c r="C80" s="21"/>
      <c r="D80" s="21"/>
      <c r="E80" s="21"/>
      <c r="F80" s="21"/>
      <c r="G80" s="21"/>
      <c r="H80" s="21"/>
      <c r="I80" s="21"/>
      <c r="J80" s="21"/>
      <c r="K80" s="21"/>
      <c r="L80" s="21"/>
      <c r="M80" s="21"/>
      <c r="N80" s="26"/>
      <c r="O80" s="21"/>
      <c r="P80" s="21"/>
      <c r="Q80" s="21"/>
      <c r="R80" s="21"/>
      <c r="S80" s="246">
        <v>0.92300000000000004</v>
      </c>
      <c r="T80" s="246">
        <v>1.111</v>
      </c>
      <c r="U80" s="246">
        <v>1.204</v>
      </c>
      <c r="V80" s="246">
        <v>1.36</v>
      </c>
      <c r="W80" s="246">
        <v>1.2190000000000001</v>
      </c>
      <c r="X80" s="246">
        <v>1.3</v>
      </c>
      <c r="Y80" s="246">
        <v>1.238</v>
      </c>
      <c r="Z80" s="246">
        <v>1.2370000000000001</v>
      </c>
      <c r="AA80" s="246">
        <v>1.359</v>
      </c>
      <c r="AB80" s="246">
        <v>1.2949999999999999</v>
      </c>
      <c r="AC80" s="246">
        <v>1.2709999999999999</v>
      </c>
      <c r="AD80" s="246">
        <v>3.5009999999999999</v>
      </c>
      <c r="AE80" s="246">
        <v>6.1441364426747933</v>
      </c>
      <c r="AF80" s="161">
        <v>7.7880000000000003</v>
      </c>
      <c r="AG80" s="411">
        <v>8.1999999999999993</v>
      </c>
      <c r="AH80" s="411">
        <v>8.3229999999999986</v>
      </c>
      <c r="AK80" s="587"/>
      <c r="AL80" s="21"/>
      <c r="AM80" s="21"/>
      <c r="AN80" s="21"/>
    </row>
    <row r="81" spans="1:40">
      <c r="A81" s="487" t="s">
        <v>49</v>
      </c>
      <c r="B81" s="21"/>
      <c r="C81" s="21"/>
      <c r="D81" s="21"/>
      <c r="E81" s="21"/>
      <c r="F81" s="21"/>
      <c r="G81" s="21"/>
      <c r="H81" s="21"/>
      <c r="I81" s="21"/>
      <c r="J81" s="21"/>
      <c r="K81" s="21"/>
      <c r="L81" s="21"/>
      <c r="M81" s="21"/>
      <c r="N81" s="26"/>
      <c r="O81" s="21"/>
      <c r="P81" s="21"/>
      <c r="Q81" s="21"/>
      <c r="R81" s="21"/>
      <c r="S81" s="246">
        <v>0</v>
      </c>
      <c r="T81" s="246">
        <v>0</v>
      </c>
      <c r="U81" s="246">
        <v>0</v>
      </c>
      <c r="V81" s="246">
        <v>0</v>
      </c>
      <c r="W81" s="246">
        <v>0</v>
      </c>
      <c r="X81" s="246">
        <v>0</v>
      </c>
      <c r="Y81" s="246">
        <v>0</v>
      </c>
      <c r="Z81" s="246">
        <v>0</v>
      </c>
      <c r="AA81" s="246">
        <v>0</v>
      </c>
      <c r="AB81" s="246">
        <v>0</v>
      </c>
      <c r="AC81" s="246">
        <v>0</v>
      </c>
      <c r="AD81" s="246">
        <v>0</v>
      </c>
      <c r="AE81" s="246">
        <v>6.0145953753816581</v>
      </c>
      <c r="AF81" s="161">
        <v>6.53</v>
      </c>
      <c r="AG81" s="411">
        <v>6.5</v>
      </c>
      <c r="AH81" s="411">
        <v>6.5974999999999993</v>
      </c>
      <c r="AK81" s="587"/>
      <c r="AL81" s="21"/>
      <c r="AM81" s="21"/>
      <c r="AN81" s="21"/>
    </row>
    <row r="82" spans="1:40">
      <c r="A82" s="487" t="s">
        <v>51</v>
      </c>
      <c r="B82" s="21"/>
      <c r="C82" s="21"/>
      <c r="D82" s="21"/>
      <c r="E82" s="21"/>
      <c r="F82" s="21"/>
      <c r="G82" s="21"/>
      <c r="H82" s="21"/>
      <c r="I82" s="21"/>
      <c r="J82" s="21"/>
      <c r="K82" s="21"/>
      <c r="L82" s="21"/>
      <c r="M82" s="21"/>
      <c r="N82" s="26"/>
      <c r="O82" s="21"/>
      <c r="P82" s="21"/>
      <c r="Q82" s="21"/>
      <c r="R82" s="21"/>
      <c r="S82" s="246">
        <v>0.92100000000000004</v>
      </c>
      <c r="T82" s="246">
        <v>1.109</v>
      </c>
      <c r="U82" s="246">
        <v>1.2</v>
      </c>
      <c r="V82" s="246">
        <v>1.36</v>
      </c>
      <c r="W82" s="246">
        <v>1.216</v>
      </c>
      <c r="X82" s="246">
        <v>1.2969999999999999</v>
      </c>
      <c r="Y82" s="246">
        <v>1.2350000000000001</v>
      </c>
      <c r="Z82" s="246">
        <v>1.234</v>
      </c>
      <c r="AA82" s="246">
        <v>1.355</v>
      </c>
      <c r="AB82" s="246">
        <v>1.292</v>
      </c>
      <c r="AC82" s="246">
        <v>1.268</v>
      </c>
      <c r="AD82" s="246">
        <v>1.347</v>
      </c>
      <c r="AE82" s="246">
        <v>0</v>
      </c>
      <c r="AF82" s="161">
        <v>0</v>
      </c>
      <c r="AG82" s="411">
        <v>0</v>
      </c>
      <c r="AH82" s="411">
        <v>0</v>
      </c>
      <c r="AK82" s="587"/>
      <c r="AL82" s="21"/>
      <c r="AM82" s="21"/>
      <c r="AN82" s="21"/>
    </row>
    <row r="83" spans="1:40">
      <c r="A83" s="487" t="s">
        <v>53</v>
      </c>
      <c r="B83" s="21"/>
      <c r="C83" s="21"/>
      <c r="D83" s="21"/>
      <c r="E83" s="21"/>
      <c r="F83" s="21"/>
      <c r="G83" s="21"/>
      <c r="H83" s="21"/>
      <c r="I83" s="21"/>
      <c r="J83" s="21"/>
      <c r="K83" s="21"/>
      <c r="L83" s="21"/>
      <c r="M83" s="21"/>
      <c r="N83" s="26"/>
      <c r="O83" s="21"/>
      <c r="P83" s="21"/>
      <c r="Q83" s="21"/>
      <c r="R83" s="21"/>
      <c r="S83" s="246">
        <v>0</v>
      </c>
      <c r="T83" s="246">
        <v>0</v>
      </c>
      <c r="U83" s="246">
        <v>0</v>
      </c>
      <c r="V83" s="246">
        <v>0</v>
      </c>
      <c r="W83" s="246">
        <v>0</v>
      </c>
      <c r="X83" s="246">
        <v>0</v>
      </c>
      <c r="Y83" s="246">
        <v>0</v>
      </c>
      <c r="Z83" s="246">
        <v>0</v>
      </c>
      <c r="AA83" s="246">
        <v>0</v>
      </c>
      <c r="AB83" s="246">
        <v>0</v>
      </c>
      <c r="AC83" s="246">
        <v>0</v>
      </c>
      <c r="AD83" s="246">
        <v>0</v>
      </c>
      <c r="AE83" s="246">
        <v>0</v>
      </c>
      <c r="AF83" s="161">
        <v>0</v>
      </c>
      <c r="AG83" s="411">
        <v>0</v>
      </c>
      <c r="AH83" s="411">
        <v>0</v>
      </c>
      <c r="AK83" s="587"/>
      <c r="AL83" s="21"/>
      <c r="AM83" s="21"/>
      <c r="AN83" s="21"/>
    </row>
    <row r="84" spans="1:40">
      <c r="A84" s="487" t="s">
        <v>55</v>
      </c>
      <c r="B84" s="21"/>
      <c r="C84" s="21"/>
      <c r="D84" s="21"/>
      <c r="E84" s="21"/>
      <c r="F84" s="21"/>
      <c r="G84" s="21"/>
      <c r="H84" s="21"/>
      <c r="I84" s="21"/>
      <c r="J84" s="21"/>
      <c r="K84" s="21"/>
      <c r="L84" s="21"/>
      <c r="M84" s="21"/>
      <c r="N84" s="26"/>
      <c r="O84" s="21"/>
      <c r="P84" s="21"/>
      <c r="Q84" s="21"/>
      <c r="R84" s="21"/>
      <c r="S84" s="246">
        <v>0</v>
      </c>
      <c r="T84" s="246">
        <v>0</v>
      </c>
      <c r="U84" s="246">
        <v>0</v>
      </c>
      <c r="V84" s="246">
        <v>0</v>
      </c>
      <c r="W84" s="246">
        <v>0</v>
      </c>
      <c r="X84" s="246">
        <v>0</v>
      </c>
      <c r="Y84" s="246">
        <v>0</v>
      </c>
      <c r="Z84" s="246">
        <v>0</v>
      </c>
      <c r="AA84" s="246">
        <v>0</v>
      </c>
      <c r="AB84" s="246">
        <v>0</v>
      </c>
      <c r="AC84" s="246">
        <v>0</v>
      </c>
      <c r="AD84" s="246">
        <v>4.7759999999999998</v>
      </c>
      <c r="AE84" s="246">
        <v>0</v>
      </c>
      <c r="AF84" s="161">
        <v>0</v>
      </c>
      <c r="AG84" s="411">
        <v>0</v>
      </c>
      <c r="AH84" s="411">
        <v>0</v>
      </c>
      <c r="AK84" s="587"/>
      <c r="AL84" s="21"/>
      <c r="AM84" s="21"/>
      <c r="AN84" s="21"/>
    </row>
    <row r="85" spans="1:40">
      <c r="A85" s="487" t="s">
        <v>57</v>
      </c>
      <c r="B85" s="21"/>
      <c r="C85" s="21"/>
      <c r="D85" s="21"/>
      <c r="E85" s="21"/>
      <c r="F85" s="21"/>
      <c r="G85" s="21"/>
      <c r="H85" s="21"/>
      <c r="I85" s="21"/>
      <c r="J85" s="21"/>
      <c r="K85" s="21"/>
      <c r="L85" s="21"/>
      <c r="M85" s="21"/>
      <c r="N85" s="26"/>
      <c r="O85" s="21"/>
      <c r="P85" s="21"/>
      <c r="Q85" s="21"/>
      <c r="R85" s="21"/>
      <c r="S85" s="246">
        <v>88.596999999999994</v>
      </c>
      <c r="T85" s="246">
        <v>47.339999999999996</v>
      </c>
      <c r="U85" s="246">
        <v>51.263000000000005</v>
      </c>
      <c r="V85" s="246">
        <v>57.877000000000002</v>
      </c>
      <c r="W85" s="246">
        <v>71.906000000000006</v>
      </c>
      <c r="X85" s="246">
        <v>69.467999999999989</v>
      </c>
      <c r="Y85" s="246">
        <v>60.122999999999998</v>
      </c>
      <c r="Z85" s="246">
        <v>79.197999999999993</v>
      </c>
      <c r="AA85" s="246">
        <v>76.86399999999999</v>
      </c>
      <c r="AB85" s="246">
        <v>57.887</v>
      </c>
      <c r="AC85" s="246">
        <v>66.266000000000005</v>
      </c>
      <c r="AD85" s="246">
        <v>80.453999999999994</v>
      </c>
      <c r="AE85" s="246">
        <v>75.027620790605994</v>
      </c>
      <c r="AF85" s="161">
        <v>72.3</v>
      </c>
      <c r="AG85" s="411">
        <v>72</v>
      </c>
      <c r="AH85" s="411">
        <v>72</v>
      </c>
      <c r="AK85" s="587"/>
      <c r="AL85" s="21"/>
      <c r="AM85" s="21"/>
      <c r="AN85" s="21"/>
    </row>
    <row r="86" spans="1:40">
      <c r="A86" s="487" t="s">
        <v>59</v>
      </c>
      <c r="B86" s="21"/>
      <c r="C86" s="21"/>
      <c r="D86" s="21"/>
      <c r="E86" s="21"/>
      <c r="F86" s="21"/>
      <c r="G86" s="21"/>
      <c r="H86" s="21"/>
      <c r="I86" s="21"/>
      <c r="J86" s="21"/>
      <c r="K86" s="21"/>
      <c r="L86" s="21"/>
      <c r="M86" s="21"/>
      <c r="N86" s="26"/>
      <c r="O86" s="21"/>
      <c r="P86" s="21"/>
      <c r="Q86" s="21"/>
      <c r="R86" s="21"/>
      <c r="S86" s="246">
        <v>2.4569999999999999</v>
      </c>
      <c r="T86" s="246">
        <v>2.9590000000000001</v>
      </c>
      <c r="U86" s="246">
        <v>3.2040000000000002</v>
      </c>
      <c r="V86" s="246">
        <v>3.6179999999999999</v>
      </c>
      <c r="W86" s="246">
        <v>3.2450000000000001</v>
      </c>
      <c r="X86" s="246">
        <v>3.4609999999999999</v>
      </c>
      <c r="Y86" s="246">
        <v>3.2949999999999999</v>
      </c>
      <c r="Z86" s="246">
        <v>3.294</v>
      </c>
      <c r="AA86" s="246">
        <v>3.617</v>
      </c>
      <c r="AB86" s="246">
        <v>3.4470000000000001</v>
      </c>
      <c r="AC86" s="246">
        <v>3.3849999999999998</v>
      </c>
      <c r="AD86" s="246">
        <v>3.4660000000000002</v>
      </c>
      <c r="AE86" s="246">
        <v>5.5085589285205518</v>
      </c>
      <c r="AF86" s="161">
        <v>6.3559999999999999</v>
      </c>
      <c r="AG86" s="412">
        <v>6.3</v>
      </c>
      <c r="AH86" s="411">
        <v>6.3</v>
      </c>
      <c r="AK86" s="587"/>
      <c r="AL86" s="21"/>
      <c r="AM86" s="21"/>
      <c r="AN86" s="21"/>
    </row>
    <row r="87" spans="1:40">
      <c r="A87" s="582" t="s">
        <v>758</v>
      </c>
      <c r="B87" s="125"/>
      <c r="C87" s="125"/>
      <c r="D87" s="125"/>
      <c r="E87" s="125"/>
      <c r="F87" s="125"/>
      <c r="G87" s="125"/>
      <c r="H87" s="125"/>
      <c r="I87" s="125"/>
      <c r="J87" s="125"/>
      <c r="K87" s="125"/>
      <c r="L87" s="125"/>
      <c r="M87" s="125"/>
      <c r="N87" s="125"/>
      <c r="O87" s="125"/>
      <c r="P87" s="125"/>
      <c r="Q87" s="125"/>
      <c r="R87" s="125"/>
      <c r="S87" s="125">
        <v>166.85499999999999</v>
      </c>
      <c r="T87" s="125">
        <v>141.578</v>
      </c>
      <c r="U87" s="125">
        <v>185.714</v>
      </c>
      <c r="V87" s="125">
        <v>174.715</v>
      </c>
      <c r="W87" s="239">
        <v>175.24</v>
      </c>
      <c r="X87" s="239">
        <v>179.69200000000001</v>
      </c>
      <c r="Y87" s="239">
        <v>165.07599999999999</v>
      </c>
      <c r="Z87" s="239">
        <v>229.10499999999999</v>
      </c>
      <c r="AA87" s="239">
        <v>211.136</v>
      </c>
      <c r="AB87" s="239">
        <v>253.85300000000001</v>
      </c>
      <c r="AC87" s="239">
        <v>192.61600000000001</v>
      </c>
      <c r="AD87" s="239">
        <v>212.17500000000001</v>
      </c>
      <c r="AE87" s="239">
        <f>SUM(AE73:AE86)</f>
        <v>219.15565470858948</v>
      </c>
      <c r="AF87" s="239">
        <f t="shared" ref="AF87:AH87" si="20">SUM(AF73:AF86)</f>
        <v>242.53300000000002</v>
      </c>
      <c r="AG87" s="239">
        <f t="shared" si="20"/>
        <v>257.81799999999998</v>
      </c>
      <c r="AH87" s="239">
        <f t="shared" si="20"/>
        <v>260.51076999999998</v>
      </c>
      <c r="AK87" s="957"/>
      <c r="AL87" s="21"/>
      <c r="AM87" s="21"/>
      <c r="AN87" s="21"/>
    </row>
    <row r="88" spans="1:40" s="126" customFormat="1">
      <c r="A88" s="134"/>
      <c r="B88" s="134"/>
      <c r="C88" s="134"/>
      <c r="D88" s="134"/>
      <c r="E88" s="134"/>
      <c r="F88" s="134"/>
      <c r="G88" s="134"/>
      <c r="H88" s="134"/>
      <c r="I88" s="134"/>
      <c r="J88" s="134"/>
      <c r="K88" s="134"/>
      <c r="L88" s="134"/>
      <c r="M88" s="134"/>
      <c r="N88" s="134"/>
      <c r="O88" s="134"/>
      <c r="P88" s="134"/>
      <c r="Q88" s="134"/>
      <c r="R88" s="134"/>
      <c r="S88" s="134"/>
      <c r="T88" s="134"/>
      <c r="U88" s="134"/>
      <c r="V88" s="134"/>
      <c r="W88" s="134"/>
      <c r="X88" s="134"/>
      <c r="AK88" s="21"/>
      <c r="AL88" s="13"/>
      <c r="AM88" s="13"/>
      <c r="AN88" s="21"/>
    </row>
    <row r="89" spans="1:40">
      <c r="A89" s="483" t="s">
        <v>757</v>
      </c>
      <c r="B89" s="186" t="s">
        <v>1</v>
      </c>
      <c r="C89" s="186" t="s">
        <v>2</v>
      </c>
      <c r="D89" s="186" t="s">
        <v>3</v>
      </c>
      <c r="E89" s="186" t="s">
        <v>4</v>
      </c>
      <c r="F89" s="186" t="s">
        <v>5</v>
      </c>
      <c r="G89" s="186" t="s">
        <v>6</v>
      </c>
      <c r="H89" s="186" t="s">
        <v>7</v>
      </c>
      <c r="I89" s="186" t="s">
        <v>8</v>
      </c>
      <c r="J89" s="186" t="s">
        <v>9</v>
      </c>
      <c r="K89" s="186" t="s">
        <v>10</v>
      </c>
      <c r="L89" s="186" t="s">
        <v>11</v>
      </c>
      <c r="M89" s="186" t="s">
        <v>12</v>
      </c>
      <c r="N89" s="186" t="s">
        <v>13</v>
      </c>
      <c r="O89" s="186" t="s">
        <v>14</v>
      </c>
      <c r="P89" s="186" t="s">
        <v>15</v>
      </c>
      <c r="Q89" s="189" t="s">
        <v>16</v>
      </c>
      <c r="R89" s="186" t="s">
        <v>17</v>
      </c>
      <c r="S89" s="186" t="s">
        <v>18</v>
      </c>
      <c r="T89" s="186" t="s">
        <v>19</v>
      </c>
      <c r="U89" s="186" t="s">
        <v>20</v>
      </c>
      <c r="V89" s="186" t="s">
        <v>21</v>
      </c>
      <c r="W89" s="186" t="s">
        <v>22</v>
      </c>
      <c r="X89" s="186" t="s">
        <v>23</v>
      </c>
      <c r="Y89" s="186" t="s">
        <v>24</v>
      </c>
      <c r="Z89" s="186" t="s">
        <v>25</v>
      </c>
      <c r="AA89" s="186" t="s">
        <v>26</v>
      </c>
      <c r="AB89" s="186" t="s">
        <v>27</v>
      </c>
      <c r="AC89" s="186" t="s">
        <v>62</v>
      </c>
      <c r="AD89" s="186" t="s">
        <v>63</v>
      </c>
      <c r="AE89" s="186" t="s">
        <v>879</v>
      </c>
      <c r="AF89" s="197" t="s">
        <v>1899</v>
      </c>
      <c r="AG89" s="362" t="s">
        <v>1900</v>
      </c>
      <c r="AH89" s="362" t="s">
        <v>1901</v>
      </c>
      <c r="AI89" s="126"/>
      <c r="AK89" s="583" t="s">
        <v>28</v>
      </c>
      <c r="AL89" s="21"/>
      <c r="AM89" s="21"/>
      <c r="AN89" s="21"/>
    </row>
    <row r="90" spans="1:40">
      <c r="A90" s="487" t="s">
        <v>31</v>
      </c>
      <c r="B90" s="21"/>
      <c r="C90" s="21"/>
      <c r="D90" s="21"/>
      <c r="E90" s="21"/>
      <c r="F90" s="21"/>
      <c r="G90" s="21"/>
      <c r="H90" s="21"/>
      <c r="I90" s="21"/>
      <c r="J90" s="21"/>
      <c r="K90" s="21"/>
      <c r="L90" s="21"/>
      <c r="M90" s="21"/>
      <c r="N90" s="26"/>
      <c r="O90" s="21"/>
      <c r="P90" s="21"/>
      <c r="Q90" s="21"/>
      <c r="R90" s="21"/>
      <c r="S90" s="246">
        <v>45.281680838361858</v>
      </c>
      <c r="T90" s="246">
        <v>45.683849679643423</v>
      </c>
      <c r="U90" s="246">
        <v>48.588948583420766</v>
      </c>
      <c r="V90" s="246">
        <v>49.50074296618444</v>
      </c>
      <c r="W90" s="246">
        <v>57.927743094307708</v>
      </c>
      <c r="X90" s="246">
        <v>64.076885072375632</v>
      </c>
      <c r="Y90" s="246">
        <v>82.83373727463011</v>
      </c>
      <c r="Z90" s="246">
        <v>102.72277508198661</v>
      </c>
      <c r="AA90" s="246">
        <v>107.36835657510174</v>
      </c>
      <c r="AB90" s="246">
        <v>99.619872500165613</v>
      </c>
      <c r="AC90" s="246">
        <v>94.649807272789118</v>
      </c>
      <c r="AD90" s="246">
        <v>87.254297836248753</v>
      </c>
      <c r="AE90" s="246">
        <v>73.261458303854653</v>
      </c>
      <c r="AF90" s="161">
        <v>84.3121260151934</v>
      </c>
      <c r="AG90" s="691">
        <v>81.871030186096903</v>
      </c>
      <c r="AH90" s="691">
        <v>90.791091431134433</v>
      </c>
      <c r="AI90" s="126"/>
      <c r="AK90" s="584"/>
      <c r="AL90" s="21"/>
      <c r="AM90" s="21"/>
      <c r="AN90" s="21"/>
    </row>
    <row r="91" spans="1:40">
      <c r="A91" s="487" t="s">
        <v>34</v>
      </c>
      <c r="B91" s="21"/>
      <c r="C91" s="21"/>
      <c r="D91" s="21"/>
      <c r="E91" s="21"/>
      <c r="F91" s="21"/>
      <c r="G91" s="21"/>
      <c r="H91" s="21"/>
      <c r="I91" s="21"/>
      <c r="J91" s="21"/>
      <c r="K91" s="21"/>
      <c r="L91" s="21"/>
      <c r="M91" s="21"/>
      <c r="N91" s="406"/>
      <c r="O91" s="21"/>
      <c r="P91" s="21"/>
      <c r="Q91" s="21"/>
      <c r="R91" s="21"/>
      <c r="S91" s="246">
        <v>13.55745177674299</v>
      </c>
      <c r="T91" s="246">
        <v>13.678099322814928</v>
      </c>
      <c r="U91" s="246">
        <v>15.945754372158097</v>
      </c>
      <c r="V91" s="246">
        <v>16.246479453270616</v>
      </c>
      <c r="W91" s="246">
        <v>18.986864799618886</v>
      </c>
      <c r="X91" s="246">
        <v>21.58659298212444</v>
      </c>
      <c r="Y91" s="246">
        <v>14.656595870366962</v>
      </c>
      <c r="Z91" s="246">
        <v>10.314592767433316</v>
      </c>
      <c r="AA91" s="246">
        <v>1.4131725345870998</v>
      </c>
      <c r="AB91" s="246">
        <v>0.37140556519753704</v>
      </c>
      <c r="AC91" s="246">
        <v>0</v>
      </c>
      <c r="AD91" s="246">
        <v>0</v>
      </c>
      <c r="AE91" s="246">
        <v>0</v>
      </c>
      <c r="AF91" s="161">
        <v>0</v>
      </c>
      <c r="AG91" s="411">
        <v>0</v>
      </c>
      <c r="AH91" s="411">
        <v>0</v>
      </c>
      <c r="AI91" s="126"/>
      <c r="AK91" s="584"/>
      <c r="AL91" s="21"/>
      <c r="AM91" s="21"/>
      <c r="AN91" s="21"/>
    </row>
    <row r="92" spans="1:40">
      <c r="A92" s="487" t="s">
        <v>37</v>
      </c>
      <c r="B92" s="21"/>
      <c r="C92" s="21"/>
      <c r="D92" s="21"/>
      <c r="E92" s="21"/>
      <c r="F92" s="21"/>
      <c r="G92" s="21"/>
      <c r="H92" s="21"/>
      <c r="I92" s="21"/>
      <c r="J92" s="21"/>
      <c r="K92" s="21"/>
      <c r="L92" s="21"/>
      <c r="M92" s="21"/>
      <c r="N92" s="406"/>
      <c r="O92" s="21"/>
      <c r="P92" s="21"/>
      <c r="Q92" s="21"/>
      <c r="R92" s="21"/>
      <c r="S92" s="246">
        <v>0</v>
      </c>
      <c r="T92" s="246">
        <v>0</v>
      </c>
      <c r="U92" s="246">
        <v>0</v>
      </c>
      <c r="V92" s="246">
        <v>0</v>
      </c>
      <c r="W92" s="246">
        <v>0</v>
      </c>
      <c r="X92" s="246">
        <v>0</v>
      </c>
      <c r="Y92" s="246">
        <v>0</v>
      </c>
      <c r="Z92" s="246">
        <v>0</v>
      </c>
      <c r="AA92" s="246">
        <v>0</v>
      </c>
      <c r="AB92" s="246">
        <v>0</v>
      </c>
      <c r="AC92" s="246">
        <v>0</v>
      </c>
      <c r="AD92" s="246">
        <v>0</v>
      </c>
      <c r="AE92" s="246">
        <v>0</v>
      </c>
      <c r="AF92" s="161">
        <v>0</v>
      </c>
      <c r="AG92" s="411">
        <v>0</v>
      </c>
      <c r="AH92" s="411">
        <v>0</v>
      </c>
      <c r="AK92" s="584"/>
      <c r="AL92" s="21"/>
      <c r="AM92" s="21"/>
      <c r="AN92" s="21"/>
    </row>
    <row r="93" spans="1:40" ht="14.25">
      <c r="A93" s="487" t="s">
        <v>39</v>
      </c>
      <c r="B93" s="21"/>
      <c r="C93" s="21"/>
      <c r="D93" s="21"/>
      <c r="E93" s="21"/>
      <c r="F93" s="21"/>
      <c r="G93" s="21"/>
      <c r="H93" s="21"/>
      <c r="I93" s="21"/>
      <c r="J93" s="21"/>
      <c r="K93" s="21"/>
      <c r="L93" s="21"/>
      <c r="M93" s="21"/>
      <c r="N93" s="407"/>
      <c r="O93" s="21"/>
      <c r="P93" s="21"/>
      <c r="Q93" s="21"/>
      <c r="R93" s="21"/>
      <c r="S93" s="246">
        <v>41.234214421513798</v>
      </c>
      <c r="T93" s="246">
        <v>41.60547134676014</v>
      </c>
      <c r="U93" s="246">
        <v>34.858160720531657</v>
      </c>
      <c r="V93" s="246">
        <v>35.507286700097637</v>
      </c>
      <c r="W93" s="246">
        <v>36.242781421225395</v>
      </c>
      <c r="X93" s="246">
        <v>37.899617428566188</v>
      </c>
      <c r="Y93" s="246">
        <v>47.118519204734703</v>
      </c>
      <c r="Z93" s="246">
        <v>59.79364659364559</v>
      </c>
      <c r="AA93" s="246">
        <v>76.271456017551259</v>
      </c>
      <c r="AB93" s="246">
        <v>77.781994794133354</v>
      </c>
      <c r="AC93" s="246">
        <v>72.90450465970676</v>
      </c>
      <c r="AD93" s="246">
        <v>59.106530495641728</v>
      </c>
      <c r="AE93" s="246">
        <v>34.81581966290522</v>
      </c>
      <c r="AF93" s="161">
        <v>33.31659721495798</v>
      </c>
      <c r="AG93" s="411">
        <v>36.304899187169731</v>
      </c>
      <c r="AH93" s="411">
        <v>38.193987216629303</v>
      </c>
      <c r="AK93" s="584"/>
      <c r="AL93" s="21"/>
      <c r="AM93" s="21"/>
      <c r="AN93" s="21"/>
    </row>
    <row r="94" spans="1:40">
      <c r="A94" s="487" t="s">
        <v>41</v>
      </c>
      <c r="B94" s="21"/>
      <c r="C94" s="21"/>
      <c r="D94" s="21"/>
      <c r="E94" s="21"/>
      <c r="F94" s="21"/>
      <c r="G94" s="21"/>
      <c r="H94" s="21"/>
      <c r="I94" s="21"/>
      <c r="J94" s="21"/>
      <c r="K94" s="21"/>
      <c r="L94" s="21"/>
      <c r="M94" s="21"/>
      <c r="N94" s="406"/>
      <c r="O94" s="21"/>
      <c r="P94" s="21"/>
      <c r="Q94" s="21"/>
      <c r="R94" s="21"/>
      <c r="S94" s="246">
        <v>25.221230319896399</v>
      </c>
      <c r="T94" s="246">
        <v>25.442266798994215</v>
      </c>
      <c r="U94" s="246">
        <v>28.173171301154245</v>
      </c>
      <c r="V94" s="246">
        <v>28.703375898642058</v>
      </c>
      <c r="W94" s="246">
        <v>31.630226104458885</v>
      </c>
      <c r="X94" s="246">
        <v>36.238041345612523</v>
      </c>
      <c r="Y94" s="246">
        <v>45.0272563668576</v>
      </c>
      <c r="Z94" s="246">
        <v>47.107015350804851</v>
      </c>
      <c r="AA94" s="246">
        <v>41.05496661500645</v>
      </c>
      <c r="AB94" s="246">
        <v>29.402163491274308</v>
      </c>
      <c r="AC94" s="246">
        <v>34.419705061223475</v>
      </c>
      <c r="AD94" s="246">
        <v>31.503834501373102</v>
      </c>
      <c r="AE94" s="246">
        <v>34.533453429949709</v>
      </c>
      <c r="AF94" s="161">
        <v>30.575795528038853</v>
      </c>
      <c r="AG94" s="411">
        <v>28.240070649446452</v>
      </c>
      <c r="AH94" s="411">
        <v>31.631654350665247</v>
      </c>
      <c r="AK94" s="587"/>
      <c r="AL94" s="21"/>
      <c r="AM94" s="21"/>
      <c r="AN94" s="21"/>
    </row>
    <row r="95" spans="1:40">
      <c r="A95" s="487" t="s">
        <v>43</v>
      </c>
      <c r="B95" s="21"/>
      <c r="C95" s="21"/>
      <c r="D95" s="21"/>
      <c r="E95" s="21"/>
      <c r="F95" s="21"/>
      <c r="G95" s="21"/>
      <c r="H95" s="21"/>
      <c r="I95" s="21"/>
      <c r="J95" s="21"/>
      <c r="K95" s="21"/>
      <c r="L95" s="21"/>
      <c r="M95" s="21"/>
      <c r="N95" s="406"/>
      <c r="O95" s="21"/>
      <c r="P95" s="21"/>
      <c r="Q95" s="21"/>
      <c r="R95" s="21"/>
      <c r="S95" s="246">
        <v>127.6668712974954</v>
      </c>
      <c r="T95" s="246">
        <v>128.80460710290336</v>
      </c>
      <c r="U95" s="246">
        <v>121.16167479888072</v>
      </c>
      <c r="V95" s="246">
        <v>123.43597579213635</v>
      </c>
      <c r="W95" s="246">
        <v>136.53262932366874</v>
      </c>
      <c r="X95" s="246">
        <v>141.33620261650015</v>
      </c>
      <c r="Y95" s="246">
        <v>117.61972440429903</v>
      </c>
      <c r="Z95" s="246">
        <v>102.69198228770786</v>
      </c>
      <c r="AA95" s="246">
        <v>97.662777691191522</v>
      </c>
      <c r="AB95" s="246">
        <v>83.895639705706685</v>
      </c>
      <c r="AC95" s="246">
        <v>88.899921254092149</v>
      </c>
      <c r="AD95" s="246">
        <v>81.874355582626265</v>
      </c>
      <c r="AE95" s="246">
        <v>88.332254362410595</v>
      </c>
      <c r="AF95" s="161">
        <v>86.413204229337069</v>
      </c>
      <c r="AG95" s="411">
        <v>85.590881324229514</v>
      </c>
      <c r="AH95" s="411">
        <v>95.777770568758172</v>
      </c>
      <c r="AK95" s="587"/>
      <c r="AL95" s="21"/>
      <c r="AM95" s="21"/>
      <c r="AN95" s="21"/>
    </row>
    <row r="96" spans="1:40">
      <c r="A96" s="487" t="s">
        <v>45</v>
      </c>
      <c r="B96" s="21"/>
      <c r="C96" s="21"/>
      <c r="D96" s="21"/>
      <c r="E96" s="21"/>
      <c r="F96" s="21"/>
      <c r="G96" s="21"/>
      <c r="H96" s="21"/>
      <c r="I96" s="21"/>
      <c r="J96" s="21"/>
      <c r="K96" s="21"/>
      <c r="L96" s="21"/>
      <c r="M96" s="21"/>
      <c r="N96" s="406"/>
      <c r="O96" s="21"/>
      <c r="P96" s="21"/>
      <c r="Q96" s="21"/>
      <c r="R96" s="21"/>
      <c r="S96" s="246">
        <v>52.180061903581041</v>
      </c>
      <c r="T96" s="246">
        <v>52.64815666085687</v>
      </c>
      <c r="U96" s="246">
        <v>59.483376617698497</v>
      </c>
      <c r="V96" s="246">
        <v>60.59845160646136</v>
      </c>
      <c r="W96" s="246">
        <v>73.724505120008075</v>
      </c>
      <c r="X96" s="246">
        <v>90.785182109482705</v>
      </c>
      <c r="Y96" s="246">
        <v>102.24696965643264</v>
      </c>
      <c r="Z96" s="246">
        <v>118.09632595463353</v>
      </c>
      <c r="AA96" s="246">
        <v>109.84942659089208</v>
      </c>
      <c r="AB96" s="246">
        <v>101.29775512949293</v>
      </c>
      <c r="AC96" s="246">
        <v>76.367452408073078</v>
      </c>
      <c r="AD96" s="246">
        <v>57.01412760180564</v>
      </c>
      <c r="AE96" s="246">
        <v>52.30520411000856</v>
      </c>
      <c r="AF96" s="161">
        <v>40.606912308699776</v>
      </c>
      <c r="AG96" s="411">
        <v>35.857126834759683</v>
      </c>
      <c r="AH96" s="411">
        <v>35.091387536131833</v>
      </c>
      <c r="AK96" s="587"/>
      <c r="AL96" s="21"/>
      <c r="AM96" s="21"/>
      <c r="AN96" s="21"/>
    </row>
    <row r="97" spans="1:40">
      <c r="A97" s="487" t="s">
        <v>47</v>
      </c>
      <c r="B97" s="21"/>
      <c r="C97" s="21"/>
      <c r="D97" s="21"/>
      <c r="E97" s="21"/>
      <c r="F97" s="21"/>
      <c r="G97" s="21"/>
      <c r="H97" s="21"/>
      <c r="I97" s="21"/>
      <c r="J97" s="21"/>
      <c r="K97" s="21"/>
      <c r="L97" s="21"/>
      <c r="M97" s="21"/>
      <c r="N97" s="406"/>
      <c r="O97" s="21"/>
      <c r="P97" s="21"/>
      <c r="Q97" s="21"/>
      <c r="R97" s="21"/>
      <c r="S97" s="246">
        <v>21.361050266809947</v>
      </c>
      <c r="T97" s="246">
        <v>21.554279592216055</v>
      </c>
      <c r="U97" s="246">
        <v>22.951462924099332</v>
      </c>
      <c r="V97" s="246">
        <v>23.376236598029646</v>
      </c>
      <c r="W97" s="246">
        <v>26.720086573707437</v>
      </c>
      <c r="X97" s="246">
        <v>27.245281900236055</v>
      </c>
      <c r="Y97" s="246">
        <v>29.352649530127827</v>
      </c>
      <c r="Z97" s="246">
        <v>26.556301775551784</v>
      </c>
      <c r="AA97" s="246">
        <v>26.351980767330584</v>
      </c>
      <c r="AB97" s="246">
        <v>21.174175356643438</v>
      </c>
      <c r="AC97" s="246">
        <v>26.949630740027825</v>
      </c>
      <c r="AD97" s="246">
        <v>24.059048670147849</v>
      </c>
      <c r="AE97" s="246">
        <v>22.681757203063764</v>
      </c>
      <c r="AF97" s="161">
        <v>21.188168728889732</v>
      </c>
      <c r="AG97" s="411">
        <v>21.106247042438241</v>
      </c>
      <c r="AH97" s="411">
        <v>19.654486021023235</v>
      </c>
      <c r="AK97" s="587"/>
      <c r="AL97" s="21"/>
      <c r="AM97" s="21"/>
      <c r="AN97" s="21"/>
    </row>
    <row r="98" spans="1:40">
      <c r="A98" s="487" t="s">
        <v>49</v>
      </c>
      <c r="B98" s="21"/>
      <c r="C98" s="21"/>
      <c r="D98" s="21"/>
      <c r="E98" s="21"/>
      <c r="F98" s="21"/>
      <c r="G98" s="21"/>
      <c r="H98" s="21"/>
      <c r="I98" s="21"/>
      <c r="J98" s="21"/>
      <c r="K98" s="21"/>
      <c r="L98" s="21"/>
      <c r="M98" s="21"/>
      <c r="N98" s="406"/>
      <c r="O98" s="21"/>
      <c r="P98" s="21"/>
      <c r="Q98" s="21"/>
      <c r="R98" s="21"/>
      <c r="S98" s="246">
        <v>14.670765161325875</v>
      </c>
      <c r="T98" s="246">
        <v>14.756314331704957</v>
      </c>
      <c r="U98" s="246">
        <v>16.192307205316542</v>
      </c>
      <c r="V98" s="246">
        <v>16.49460098074022</v>
      </c>
      <c r="W98" s="246">
        <v>17.548541098691693</v>
      </c>
      <c r="X98" s="246">
        <v>19.344358590611698</v>
      </c>
      <c r="Y98" s="246">
        <v>16.385833490554958</v>
      </c>
      <c r="Z98" s="246">
        <v>17.958158960172085</v>
      </c>
      <c r="AA98" s="246">
        <v>15.736275234582811</v>
      </c>
      <c r="AB98" s="246">
        <v>14.045051343195899</v>
      </c>
      <c r="AC98" s="246">
        <v>14.584566095235184</v>
      </c>
      <c r="AD98" s="246">
        <v>12.763734704118868</v>
      </c>
      <c r="AE98" s="246">
        <v>13.910419873316263</v>
      </c>
      <c r="AF98" s="161">
        <v>15.239986903252587</v>
      </c>
      <c r="AG98" s="411">
        <v>13.220265755395403</v>
      </c>
      <c r="AH98" s="411">
        <v>11.914325227710247</v>
      </c>
      <c r="AK98" s="587"/>
      <c r="AL98" s="21"/>
      <c r="AM98" s="21"/>
      <c r="AN98" s="21"/>
    </row>
    <row r="99" spans="1:40">
      <c r="A99" s="487" t="s">
        <v>51</v>
      </c>
      <c r="B99" s="21"/>
      <c r="C99" s="21"/>
      <c r="D99" s="21"/>
      <c r="E99" s="21"/>
      <c r="F99" s="21"/>
      <c r="G99" s="21"/>
      <c r="H99" s="21"/>
      <c r="I99" s="21"/>
      <c r="J99" s="21"/>
      <c r="K99" s="21"/>
      <c r="L99" s="21"/>
      <c r="M99" s="21"/>
      <c r="N99" s="406"/>
      <c r="O99" s="21"/>
      <c r="P99" s="21"/>
      <c r="Q99" s="21"/>
      <c r="R99" s="21"/>
      <c r="S99" s="246">
        <v>32.1404209810891</v>
      </c>
      <c r="T99" s="246">
        <v>32.447658181104046</v>
      </c>
      <c r="U99" s="246">
        <v>34.963396685904158</v>
      </c>
      <c r="V99" s="246">
        <v>35.617895091861193</v>
      </c>
      <c r="W99" s="246">
        <v>40.260168310022046</v>
      </c>
      <c r="X99" s="246">
        <v>43.043158206263861</v>
      </c>
      <c r="Y99" s="246">
        <v>38.761359411105083</v>
      </c>
      <c r="Z99" s="246">
        <v>34.239600606069573</v>
      </c>
      <c r="AA99" s="246">
        <v>30.523542305487087</v>
      </c>
      <c r="AB99" s="246">
        <v>29.97634114249529</v>
      </c>
      <c r="AC99" s="246">
        <v>26.503426679360125</v>
      </c>
      <c r="AD99" s="246">
        <v>24.413813053096824</v>
      </c>
      <c r="AE99" s="246">
        <v>22.706272298092795</v>
      </c>
      <c r="AF99" s="161">
        <v>20.724143609657219</v>
      </c>
      <c r="AG99" s="411">
        <v>20.28794685976936</v>
      </c>
      <c r="AH99" s="411">
        <v>22.864479707103868</v>
      </c>
      <c r="AK99" s="587"/>
      <c r="AL99" s="21"/>
      <c r="AM99" s="21"/>
      <c r="AN99" s="21"/>
    </row>
    <row r="100" spans="1:40">
      <c r="A100" s="487" t="s">
        <v>53</v>
      </c>
      <c r="B100" s="21"/>
      <c r="C100" s="21"/>
      <c r="D100" s="21"/>
      <c r="E100" s="21"/>
      <c r="F100" s="21"/>
      <c r="G100" s="21"/>
      <c r="H100" s="21"/>
      <c r="I100" s="21"/>
      <c r="J100" s="21"/>
      <c r="K100" s="21"/>
      <c r="L100" s="21"/>
      <c r="M100" s="21"/>
      <c r="N100" s="406"/>
      <c r="O100" s="21"/>
      <c r="P100" s="21"/>
      <c r="Q100" s="21"/>
      <c r="R100" s="21"/>
      <c r="S100" s="246">
        <v>33.456627926413731</v>
      </c>
      <c r="T100" s="246">
        <v>33.774383712489168</v>
      </c>
      <c r="U100" s="246">
        <v>36.390596825813212</v>
      </c>
      <c r="V100" s="246">
        <v>37.071747736753359</v>
      </c>
      <c r="W100" s="246">
        <v>41.903825118598839</v>
      </c>
      <c r="X100" s="246">
        <v>44.800021806519517</v>
      </c>
      <c r="Y100" s="246">
        <v>40.343616765800775</v>
      </c>
      <c r="Z100" s="246">
        <v>35.637196139946568</v>
      </c>
      <c r="AA100" s="246">
        <v>31.769401175098803</v>
      </c>
      <c r="AB100" s="246">
        <v>31.199865270760405</v>
      </c>
      <c r="AC100" s="246">
        <v>27.585199196885032</v>
      </c>
      <c r="AD100" s="246">
        <v>25.410295218529349</v>
      </c>
      <c r="AE100" s="246">
        <v>50.698210540131605</v>
      </c>
      <c r="AF100" s="161">
        <v>49.228051508363983</v>
      </c>
      <c r="AG100" s="411">
        <v>49.773340416245972</v>
      </c>
      <c r="AH100" s="411">
        <v>58.428609115852566</v>
      </c>
      <c r="AK100" s="587"/>
      <c r="AL100" s="21"/>
      <c r="AM100" s="21"/>
      <c r="AN100" s="21"/>
    </row>
    <row r="101" spans="1:40">
      <c r="A101" s="487" t="s">
        <v>55</v>
      </c>
      <c r="B101" s="21"/>
      <c r="C101" s="21"/>
      <c r="D101" s="21"/>
      <c r="E101" s="21"/>
      <c r="F101" s="21"/>
      <c r="G101" s="21"/>
      <c r="H101" s="21"/>
      <c r="I101" s="21"/>
      <c r="J101" s="21"/>
      <c r="K101" s="21"/>
      <c r="L101" s="21"/>
      <c r="M101" s="21"/>
      <c r="N101" s="406"/>
      <c r="O101" s="21"/>
      <c r="P101" s="21"/>
      <c r="Q101" s="21"/>
      <c r="R101" s="21"/>
      <c r="S101" s="246">
        <v>0</v>
      </c>
      <c r="T101" s="246">
        <v>0</v>
      </c>
      <c r="U101" s="246">
        <v>0</v>
      </c>
      <c r="V101" s="246">
        <v>0</v>
      </c>
      <c r="W101" s="246">
        <v>0</v>
      </c>
      <c r="X101" s="246">
        <v>0</v>
      </c>
      <c r="Y101" s="246">
        <v>0</v>
      </c>
      <c r="Z101" s="246">
        <v>0</v>
      </c>
      <c r="AA101" s="246">
        <v>0</v>
      </c>
      <c r="AB101" s="246">
        <v>0</v>
      </c>
      <c r="AC101" s="246">
        <v>0</v>
      </c>
      <c r="AD101" s="246">
        <v>0</v>
      </c>
      <c r="AE101" s="246">
        <v>0</v>
      </c>
      <c r="AF101" s="161">
        <v>0</v>
      </c>
      <c r="AG101" s="411">
        <v>0</v>
      </c>
      <c r="AH101" s="411">
        <v>0</v>
      </c>
      <c r="AK101" s="587"/>
      <c r="AL101" s="21"/>
      <c r="AM101" s="21"/>
      <c r="AN101" s="21"/>
    </row>
    <row r="102" spans="1:40">
      <c r="A102" s="487" t="s">
        <v>57</v>
      </c>
      <c r="B102" s="21"/>
      <c r="C102" s="21"/>
      <c r="D102" s="21"/>
      <c r="E102" s="21"/>
      <c r="F102" s="21"/>
      <c r="G102" s="21"/>
      <c r="H102" s="21"/>
      <c r="I102" s="21"/>
      <c r="J102" s="21"/>
      <c r="K102" s="21"/>
      <c r="L102" s="21"/>
      <c r="M102" s="21"/>
      <c r="N102" s="406"/>
      <c r="O102" s="21"/>
      <c r="P102" s="21"/>
      <c r="Q102" s="21"/>
      <c r="R102" s="21"/>
      <c r="S102" s="246">
        <v>154.59448848721976</v>
      </c>
      <c r="T102" s="246">
        <v>155.97041462242814</v>
      </c>
      <c r="U102" s="246">
        <v>149.67561017838403</v>
      </c>
      <c r="V102" s="246">
        <v>152.47715569805629</v>
      </c>
      <c r="W102" s="246">
        <v>161.25790971629718</v>
      </c>
      <c r="X102" s="246">
        <v>172.20042501760184</v>
      </c>
      <c r="Y102" s="246">
        <v>258.2798384804355</v>
      </c>
      <c r="Z102" s="246">
        <v>314.31099104659614</v>
      </c>
      <c r="AA102" s="246">
        <v>340.31587754383401</v>
      </c>
      <c r="AB102" s="246">
        <v>359.73226036467474</v>
      </c>
      <c r="AC102" s="246">
        <v>348.83660524893889</v>
      </c>
      <c r="AD102" s="246">
        <v>337.44719055809799</v>
      </c>
      <c r="AE102" s="246">
        <v>362.32235424319435</v>
      </c>
      <c r="AF102" s="161">
        <v>368.85994233861732</v>
      </c>
      <c r="AG102" s="411">
        <v>386.30239810315942</v>
      </c>
      <c r="AH102" s="411">
        <v>397.32162436244045</v>
      </c>
      <c r="AK102" s="587"/>
      <c r="AL102" s="21"/>
      <c r="AM102" s="21"/>
      <c r="AN102" s="21"/>
    </row>
    <row r="103" spans="1:40">
      <c r="A103" s="487" t="s">
        <v>59</v>
      </c>
      <c r="B103" s="21"/>
      <c r="C103" s="21"/>
      <c r="D103" s="21"/>
      <c r="E103" s="21"/>
      <c r="F103" s="21"/>
      <c r="G103" s="21"/>
      <c r="H103" s="21"/>
      <c r="I103" s="21"/>
      <c r="J103" s="21"/>
      <c r="K103" s="21"/>
      <c r="L103" s="21"/>
      <c r="M103" s="21"/>
      <c r="N103" s="406"/>
      <c r="O103" s="21"/>
      <c r="P103" s="21"/>
      <c r="Q103" s="21"/>
      <c r="R103" s="21"/>
      <c r="S103" s="246">
        <v>5.0671366195501433</v>
      </c>
      <c r="T103" s="246">
        <v>5.1104986480846986</v>
      </c>
      <c r="U103" s="246">
        <v>4.7005397866386849</v>
      </c>
      <c r="V103" s="246">
        <v>4.7870514777669317</v>
      </c>
      <c r="W103" s="246">
        <v>4.8387193193950653</v>
      </c>
      <c r="X103" s="246">
        <v>4.9172329241054102</v>
      </c>
      <c r="Y103" s="246">
        <v>5.2468995446548563</v>
      </c>
      <c r="Z103" s="246">
        <v>3.8024134354521122</v>
      </c>
      <c r="AA103" s="246">
        <v>4.9667669493366446</v>
      </c>
      <c r="AB103" s="246">
        <v>4.4014753362597929</v>
      </c>
      <c r="AC103" s="246">
        <v>3.6031813836683066</v>
      </c>
      <c r="AD103" s="246">
        <v>2.815771778313386</v>
      </c>
      <c r="AE103" s="246">
        <v>2.4627959730724709</v>
      </c>
      <c r="AF103" s="161">
        <v>2.8860716149920358</v>
      </c>
      <c r="AG103" s="412">
        <v>3.9867936412894216</v>
      </c>
      <c r="AH103" s="411">
        <v>3.7835844625506398</v>
      </c>
      <c r="AK103" s="587"/>
      <c r="AL103" s="21"/>
      <c r="AM103" s="21"/>
      <c r="AN103" s="21"/>
    </row>
    <row r="104" spans="1:40">
      <c r="A104" s="582" t="s">
        <v>756</v>
      </c>
      <c r="B104" s="125"/>
      <c r="C104" s="125"/>
      <c r="D104" s="125"/>
      <c r="E104" s="125"/>
      <c r="F104" s="125"/>
      <c r="G104" s="125"/>
      <c r="H104" s="125"/>
      <c r="I104" s="125"/>
      <c r="J104" s="125"/>
      <c r="K104" s="125"/>
      <c r="L104" s="125"/>
      <c r="M104" s="125"/>
      <c r="N104" s="125"/>
      <c r="O104" s="125"/>
      <c r="P104" s="134"/>
      <c r="Q104" s="134"/>
      <c r="R104" s="134"/>
      <c r="S104" s="125">
        <v>566.43200000000002</v>
      </c>
      <c r="T104" s="125">
        <v>571.476</v>
      </c>
      <c r="U104" s="125">
        <v>573.08500000000004</v>
      </c>
      <c r="V104" s="125">
        <v>583.81700000000012</v>
      </c>
      <c r="W104" s="239">
        <v>647.57399999999996</v>
      </c>
      <c r="X104" s="239">
        <v>703.47300000000007</v>
      </c>
      <c r="Y104" s="239">
        <v>797.87300000000005</v>
      </c>
      <c r="Z104" s="239">
        <v>873.23099999999999</v>
      </c>
      <c r="AA104" s="239">
        <v>883.28399999999999</v>
      </c>
      <c r="AB104" s="239">
        <v>852.89800000000002</v>
      </c>
      <c r="AC104" s="239">
        <v>815.30399999999997</v>
      </c>
      <c r="AD104" s="239">
        <v>743.66200000000003</v>
      </c>
      <c r="AE104" s="239">
        <f>SUM(AE90:AE103)</f>
        <v>758.03</v>
      </c>
      <c r="AF104" s="239">
        <f t="shared" ref="AF104:AH104" si="21">SUM(AF90:AF103)</f>
        <v>753.351</v>
      </c>
      <c r="AG104" s="239">
        <f t="shared" si="21"/>
        <v>762.54100000000005</v>
      </c>
      <c r="AH104" s="239">
        <f t="shared" si="21"/>
        <v>805.45299999999997</v>
      </c>
      <c r="AK104" s="957"/>
      <c r="AL104" s="21"/>
      <c r="AM104" s="21"/>
      <c r="AN104" s="21"/>
    </row>
    <row r="105" spans="1:40" s="126" customFormat="1">
      <c r="A105" s="134"/>
      <c r="B105" s="134"/>
      <c r="C105" s="134"/>
      <c r="D105" s="134"/>
      <c r="E105" s="134"/>
      <c r="F105" s="134"/>
      <c r="G105" s="134"/>
      <c r="H105" s="134"/>
      <c r="I105" s="134"/>
      <c r="J105" s="134"/>
      <c r="K105" s="134"/>
      <c r="L105" s="134"/>
      <c r="M105" s="134"/>
      <c r="N105" s="134"/>
      <c r="O105" s="134"/>
      <c r="P105" s="134"/>
      <c r="Q105" s="134"/>
      <c r="R105" s="134"/>
      <c r="S105" s="134"/>
      <c r="T105" s="134"/>
      <c r="U105" s="134"/>
      <c r="V105" s="134"/>
      <c r="W105" s="134"/>
      <c r="X105" s="134"/>
      <c r="AK105" s="13"/>
      <c r="AL105" s="13"/>
      <c r="AM105" s="13"/>
      <c r="AN105" s="21"/>
    </row>
    <row r="106" spans="1:40">
      <c r="A106" s="483" t="s">
        <v>755</v>
      </c>
      <c r="B106" s="186" t="s">
        <v>1</v>
      </c>
      <c r="C106" s="186" t="s">
        <v>2</v>
      </c>
      <c r="D106" s="186" t="s">
        <v>3</v>
      </c>
      <c r="E106" s="186" t="s">
        <v>4</v>
      </c>
      <c r="F106" s="186" t="s">
        <v>5</v>
      </c>
      <c r="G106" s="186" t="s">
        <v>6</v>
      </c>
      <c r="H106" s="186" t="s">
        <v>7</v>
      </c>
      <c r="I106" s="186" t="s">
        <v>8</v>
      </c>
      <c r="J106" s="186" t="s">
        <v>9</v>
      </c>
      <c r="K106" s="186" t="s">
        <v>10</v>
      </c>
      <c r="L106" s="186" t="s">
        <v>11</v>
      </c>
      <c r="M106" s="186" t="s">
        <v>12</v>
      </c>
      <c r="N106" s="186" t="s">
        <v>13</v>
      </c>
      <c r="O106" s="186" t="s">
        <v>14</v>
      </c>
      <c r="P106" s="186" t="s">
        <v>15</v>
      </c>
      <c r="Q106" s="189" t="s">
        <v>16</v>
      </c>
      <c r="R106" s="186" t="s">
        <v>17</v>
      </c>
      <c r="S106" s="186" t="s">
        <v>18</v>
      </c>
      <c r="T106" s="186" t="s">
        <v>19</v>
      </c>
      <c r="U106" s="186" t="s">
        <v>20</v>
      </c>
      <c r="V106" s="186" t="s">
        <v>21</v>
      </c>
      <c r="W106" s="186" t="s">
        <v>22</v>
      </c>
      <c r="X106" s="186" t="s">
        <v>23</v>
      </c>
      <c r="Y106" s="186" t="s">
        <v>24</v>
      </c>
      <c r="Z106" s="186" t="s">
        <v>25</v>
      </c>
      <c r="AA106" s="186" t="s">
        <v>26</v>
      </c>
      <c r="AB106" s="186" t="s">
        <v>27</v>
      </c>
      <c r="AC106" s="186" t="s">
        <v>62</v>
      </c>
      <c r="AD106" s="186" t="s">
        <v>63</v>
      </c>
      <c r="AE106" s="186" t="s">
        <v>879</v>
      </c>
      <c r="AF106" s="197" t="s">
        <v>1899</v>
      </c>
      <c r="AG106" s="362" t="s">
        <v>1900</v>
      </c>
      <c r="AH106" s="362" t="s">
        <v>1901</v>
      </c>
      <c r="AI106" s="126"/>
      <c r="AK106" s="583" t="s">
        <v>28</v>
      </c>
      <c r="AL106" s="21"/>
      <c r="AM106" s="21"/>
      <c r="AN106" s="21"/>
    </row>
    <row r="107" spans="1:40">
      <c r="A107" s="487" t="s">
        <v>31</v>
      </c>
      <c r="B107" s="21"/>
      <c r="C107" s="21"/>
      <c r="D107" s="21"/>
      <c r="E107" s="21"/>
      <c r="F107" s="21"/>
      <c r="G107" s="21"/>
      <c r="H107" s="21"/>
      <c r="I107" s="21"/>
      <c r="J107" s="21"/>
      <c r="K107" s="21"/>
      <c r="L107" s="21"/>
      <c r="M107" s="21"/>
      <c r="N107" s="406"/>
      <c r="O107" s="21"/>
      <c r="P107" s="21"/>
      <c r="Q107" s="21"/>
      <c r="R107" s="21"/>
      <c r="S107" s="246">
        <v>8.8000000000000007</v>
      </c>
      <c r="T107" s="246">
        <v>9.6999999999999993</v>
      </c>
      <c r="U107" s="246">
        <v>9.6999999999999993</v>
      </c>
      <c r="V107" s="246">
        <v>15.5</v>
      </c>
      <c r="W107" s="246">
        <v>19.8</v>
      </c>
      <c r="X107" s="246">
        <v>25.103000000000002</v>
      </c>
      <c r="Y107" s="246">
        <v>28.044</v>
      </c>
      <c r="Z107" s="246">
        <v>29.826000000000001</v>
      </c>
      <c r="AA107" s="246">
        <v>28.693000000000001</v>
      </c>
      <c r="AB107" s="246">
        <v>21.071999999999999</v>
      </c>
      <c r="AC107" s="246">
        <v>19.561</v>
      </c>
      <c r="AD107" s="246">
        <v>13.678000000000001</v>
      </c>
      <c r="AE107" s="246">
        <v>11.821999999999999</v>
      </c>
      <c r="AF107" s="161">
        <v>12.247999999999999</v>
      </c>
      <c r="AG107" s="691">
        <v>13.997</v>
      </c>
      <c r="AH107" s="691">
        <v>15.929</v>
      </c>
      <c r="AI107" s="126"/>
      <c r="AK107" s="584"/>
      <c r="AL107" s="21"/>
      <c r="AM107" s="21"/>
      <c r="AN107" s="21"/>
    </row>
    <row r="108" spans="1:40">
      <c r="A108" s="487" t="s">
        <v>34</v>
      </c>
      <c r="B108" s="21"/>
      <c r="C108" s="21"/>
      <c r="D108" s="21"/>
      <c r="E108" s="21"/>
      <c r="F108" s="21"/>
      <c r="G108" s="21"/>
      <c r="H108" s="21"/>
      <c r="I108" s="21"/>
      <c r="J108" s="21"/>
      <c r="K108" s="21"/>
      <c r="L108" s="21"/>
      <c r="M108" s="21"/>
      <c r="N108" s="406"/>
      <c r="O108" s="21"/>
      <c r="P108" s="21"/>
      <c r="Q108" s="21"/>
      <c r="R108" s="21"/>
      <c r="S108" s="246">
        <v>2.6</v>
      </c>
      <c r="T108" s="246">
        <v>2.7</v>
      </c>
      <c r="U108" s="246">
        <v>2.2999999999999998</v>
      </c>
      <c r="V108" s="246">
        <v>2.5</v>
      </c>
      <c r="W108" s="246">
        <v>1.2</v>
      </c>
      <c r="X108" s="246">
        <v>1.1679999999999999</v>
      </c>
      <c r="Y108" s="246">
        <v>1.3560000000000001</v>
      </c>
      <c r="Z108" s="246">
        <v>1.2789999999999999</v>
      </c>
      <c r="AA108" s="246">
        <v>1.3149999999999999</v>
      </c>
      <c r="AB108" s="246">
        <v>2.2160000000000002</v>
      </c>
      <c r="AC108" s="246">
        <v>1.8</v>
      </c>
      <c r="AD108" s="246">
        <v>1.474</v>
      </c>
      <c r="AE108" s="246">
        <v>1.516</v>
      </c>
      <c r="AF108" s="161">
        <v>1.6080000000000001</v>
      </c>
      <c r="AG108" s="411">
        <v>1.5720000000000001</v>
      </c>
      <c r="AH108" s="411">
        <v>0.66700000000000004</v>
      </c>
      <c r="AK108" s="584"/>
      <c r="AL108" s="21"/>
      <c r="AM108" s="21"/>
      <c r="AN108" s="21"/>
    </row>
    <row r="109" spans="1:40">
      <c r="A109" s="487" t="s">
        <v>37</v>
      </c>
      <c r="B109" s="21"/>
      <c r="C109" s="21"/>
      <c r="D109" s="21"/>
      <c r="E109" s="21"/>
      <c r="F109" s="21"/>
      <c r="G109" s="21"/>
      <c r="H109" s="21"/>
      <c r="I109" s="21"/>
      <c r="J109" s="21"/>
      <c r="K109" s="21"/>
      <c r="L109" s="21"/>
      <c r="M109" s="21"/>
      <c r="N109" s="406"/>
      <c r="O109" s="21"/>
      <c r="P109" s="21"/>
      <c r="Q109" s="21"/>
      <c r="R109" s="21"/>
      <c r="S109" s="246">
        <v>0</v>
      </c>
      <c r="T109" s="246">
        <v>0</v>
      </c>
      <c r="U109" s="246">
        <v>0</v>
      </c>
      <c r="V109" s="246">
        <v>1.3</v>
      </c>
      <c r="W109" s="246">
        <v>1.6</v>
      </c>
      <c r="X109" s="246">
        <v>1.56</v>
      </c>
      <c r="Y109" s="246">
        <v>1.61</v>
      </c>
      <c r="Z109" s="246">
        <v>1.3</v>
      </c>
      <c r="AA109" s="246">
        <v>1.5</v>
      </c>
      <c r="AB109" s="246">
        <v>0.83</v>
      </c>
      <c r="AC109" s="246">
        <v>0.80500000000000005</v>
      </c>
      <c r="AD109" s="246">
        <v>0.376</v>
      </c>
      <c r="AE109" s="246">
        <v>0</v>
      </c>
      <c r="AF109" s="161">
        <v>0</v>
      </c>
      <c r="AG109" s="411">
        <v>0</v>
      </c>
      <c r="AH109" s="411">
        <v>0</v>
      </c>
      <c r="AK109" s="584"/>
      <c r="AL109" s="21"/>
      <c r="AM109" s="21"/>
      <c r="AN109" s="21"/>
    </row>
    <row r="110" spans="1:40">
      <c r="A110" s="487" t="s">
        <v>39</v>
      </c>
      <c r="B110" s="21"/>
      <c r="C110" s="21"/>
      <c r="D110" s="21"/>
      <c r="E110" s="21"/>
      <c r="F110" s="21"/>
      <c r="G110" s="21"/>
      <c r="H110" s="21"/>
      <c r="I110" s="21"/>
      <c r="J110" s="21"/>
      <c r="K110" s="21"/>
      <c r="L110" s="21"/>
      <c r="M110" s="21"/>
      <c r="N110" s="406"/>
      <c r="O110" s="21"/>
      <c r="P110" s="21"/>
      <c r="Q110" s="21"/>
      <c r="R110" s="21"/>
      <c r="S110" s="246">
        <v>0</v>
      </c>
      <c r="T110" s="246">
        <v>0</v>
      </c>
      <c r="U110" s="246">
        <v>0</v>
      </c>
      <c r="V110" s="246">
        <v>0</v>
      </c>
      <c r="W110" s="246">
        <v>0</v>
      </c>
      <c r="X110" s="246">
        <v>0</v>
      </c>
      <c r="Y110" s="246">
        <v>0</v>
      </c>
      <c r="Z110" s="246">
        <v>0</v>
      </c>
      <c r="AA110" s="246">
        <v>0</v>
      </c>
      <c r="AB110" s="246">
        <v>0</v>
      </c>
      <c r="AC110" s="246">
        <v>0</v>
      </c>
      <c r="AD110" s="246">
        <v>0</v>
      </c>
      <c r="AE110" s="246">
        <v>0</v>
      </c>
      <c r="AF110" s="161">
        <v>0</v>
      </c>
      <c r="AG110" s="411">
        <v>0</v>
      </c>
      <c r="AH110" s="411">
        <v>0</v>
      </c>
      <c r="AK110" s="584"/>
      <c r="AL110" s="21"/>
      <c r="AM110" s="21"/>
      <c r="AN110" s="21"/>
    </row>
    <row r="111" spans="1:40">
      <c r="A111" s="487" t="s">
        <v>41</v>
      </c>
      <c r="B111" s="21"/>
      <c r="C111" s="21"/>
      <c r="D111" s="21"/>
      <c r="E111" s="21"/>
      <c r="F111" s="21"/>
      <c r="G111" s="21"/>
      <c r="H111" s="21"/>
      <c r="I111" s="21"/>
      <c r="J111" s="21"/>
      <c r="K111" s="21"/>
      <c r="L111" s="21"/>
      <c r="M111" s="21"/>
      <c r="N111" s="406"/>
      <c r="O111" s="21"/>
      <c r="P111" s="21"/>
      <c r="Q111" s="21"/>
      <c r="R111" s="21"/>
      <c r="S111" s="246">
        <v>0</v>
      </c>
      <c r="T111" s="246">
        <v>0</v>
      </c>
      <c r="U111" s="246">
        <v>0</v>
      </c>
      <c r="V111" s="246">
        <v>0</v>
      </c>
      <c r="W111" s="246">
        <v>0</v>
      </c>
      <c r="X111" s="246">
        <v>0</v>
      </c>
      <c r="Y111" s="246">
        <v>0</v>
      </c>
      <c r="Z111" s="246">
        <v>0</v>
      </c>
      <c r="AA111" s="246">
        <v>0</v>
      </c>
      <c r="AB111" s="246">
        <v>0.443</v>
      </c>
      <c r="AC111" s="246">
        <v>0.36</v>
      </c>
      <c r="AD111" s="246">
        <v>0.29499999999999998</v>
      </c>
      <c r="AE111" s="246">
        <v>0.30299999999999999</v>
      </c>
      <c r="AF111" s="161">
        <v>0.86299999999999999</v>
      </c>
      <c r="AG111" s="411">
        <v>0.89</v>
      </c>
      <c r="AH111" s="411">
        <v>0.253</v>
      </c>
      <c r="AK111" s="587"/>
      <c r="AL111" s="21"/>
      <c r="AM111" s="21"/>
      <c r="AN111" s="21"/>
    </row>
    <row r="112" spans="1:40">
      <c r="A112" s="487" t="s">
        <v>43</v>
      </c>
      <c r="B112" s="21"/>
      <c r="C112" s="21"/>
      <c r="D112" s="21"/>
      <c r="E112" s="21"/>
      <c r="F112" s="21"/>
      <c r="G112" s="21"/>
      <c r="H112" s="21"/>
      <c r="I112" s="21"/>
      <c r="J112" s="21"/>
      <c r="K112" s="21"/>
      <c r="L112" s="21"/>
      <c r="M112" s="21"/>
      <c r="N112" s="406"/>
      <c r="O112" s="21"/>
      <c r="P112" s="21"/>
      <c r="Q112" s="21"/>
      <c r="R112" s="21"/>
      <c r="S112" s="246">
        <v>0</v>
      </c>
      <c r="T112" s="246">
        <v>0</v>
      </c>
      <c r="U112" s="246">
        <v>0</v>
      </c>
      <c r="V112" s="246">
        <v>0</v>
      </c>
      <c r="W112" s="246">
        <v>0</v>
      </c>
      <c r="X112" s="246">
        <v>0</v>
      </c>
      <c r="Y112" s="246">
        <v>0</v>
      </c>
      <c r="Z112" s="246">
        <v>0</v>
      </c>
      <c r="AA112" s="246">
        <v>0</v>
      </c>
      <c r="AB112" s="246">
        <v>0</v>
      </c>
      <c r="AC112" s="246">
        <v>0</v>
      </c>
      <c r="AD112" s="246">
        <v>0</v>
      </c>
      <c r="AE112" s="246">
        <v>0</v>
      </c>
      <c r="AF112" s="161">
        <v>0</v>
      </c>
      <c r="AG112" s="411">
        <v>0</v>
      </c>
      <c r="AH112" s="411">
        <v>0</v>
      </c>
      <c r="AK112" s="587"/>
      <c r="AL112" s="21"/>
      <c r="AM112" s="21"/>
      <c r="AN112" s="21"/>
    </row>
    <row r="113" spans="1:40">
      <c r="A113" s="487" t="s">
        <v>45</v>
      </c>
      <c r="B113" s="21"/>
      <c r="C113" s="21"/>
      <c r="D113" s="21"/>
      <c r="E113" s="21"/>
      <c r="F113" s="21"/>
      <c r="G113" s="21"/>
      <c r="H113" s="21"/>
      <c r="I113" s="21"/>
      <c r="J113" s="21"/>
      <c r="K113" s="21"/>
      <c r="L113" s="21"/>
      <c r="M113" s="21"/>
      <c r="N113" s="406"/>
      <c r="O113" s="21"/>
      <c r="P113" s="21"/>
      <c r="Q113" s="21"/>
      <c r="R113" s="21"/>
      <c r="S113" s="246">
        <v>0.3</v>
      </c>
      <c r="T113" s="246">
        <v>0.4</v>
      </c>
      <c r="U113" s="246">
        <v>0.6</v>
      </c>
      <c r="V113" s="246">
        <v>0.6</v>
      </c>
      <c r="W113" s="246">
        <v>0</v>
      </c>
      <c r="X113" s="246">
        <v>0</v>
      </c>
      <c r="Y113" s="246">
        <v>0</v>
      </c>
      <c r="Z113" s="246">
        <v>0</v>
      </c>
      <c r="AA113" s="246">
        <v>0</v>
      </c>
      <c r="AB113" s="246">
        <v>0</v>
      </c>
      <c r="AC113" s="246">
        <v>0</v>
      </c>
      <c r="AD113" s="246">
        <v>0</v>
      </c>
      <c r="AE113" s="246">
        <v>0</v>
      </c>
      <c r="AF113" s="161">
        <v>0</v>
      </c>
      <c r="AG113" s="411">
        <v>0</v>
      </c>
      <c r="AH113" s="411">
        <v>0</v>
      </c>
      <c r="AK113" s="587"/>
      <c r="AL113" s="21"/>
      <c r="AM113" s="21"/>
      <c r="AN113" s="21"/>
    </row>
    <row r="114" spans="1:40">
      <c r="A114" s="487" t="s">
        <v>47</v>
      </c>
      <c r="B114" s="21"/>
      <c r="C114" s="21"/>
      <c r="D114" s="21"/>
      <c r="E114" s="21"/>
      <c r="F114" s="21"/>
      <c r="G114" s="21"/>
      <c r="H114" s="21"/>
      <c r="I114" s="21"/>
      <c r="J114" s="21"/>
      <c r="K114" s="21"/>
      <c r="L114" s="21"/>
      <c r="M114" s="21"/>
      <c r="N114" s="406"/>
      <c r="O114" s="21"/>
      <c r="P114" s="21"/>
      <c r="Q114" s="21"/>
      <c r="R114" s="21"/>
      <c r="S114" s="246">
        <v>0</v>
      </c>
      <c r="T114" s="246">
        <v>0</v>
      </c>
      <c r="U114" s="246">
        <v>0</v>
      </c>
      <c r="V114" s="246">
        <v>0</v>
      </c>
      <c r="W114" s="246">
        <v>0</v>
      </c>
      <c r="X114" s="246">
        <v>0</v>
      </c>
      <c r="Y114" s="246">
        <v>0</v>
      </c>
      <c r="Z114" s="246">
        <v>0</v>
      </c>
      <c r="AA114" s="246">
        <v>0</v>
      </c>
      <c r="AB114" s="246">
        <v>2.2160000000000002</v>
      </c>
      <c r="AC114" s="246">
        <v>1.8</v>
      </c>
      <c r="AD114" s="246">
        <v>1.474</v>
      </c>
      <c r="AE114" s="246">
        <v>1.516</v>
      </c>
      <c r="AF114" s="161">
        <v>1.6080000000000001</v>
      </c>
      <c r="AG114" s="411">
        <v>1.6739999999999999</v>
      </c>
      <c r="AH114" s="411">
        <v>1.829</v>
      </c>
      <c r="AK114" s="587"/>
      <c r="AL114" s="21"/>
      <c r="AM114" s="21"/>
      <c r="AN114" s="21"/>
    </row>
    <row r="115" spans="1:40">
      <c r="A115" s="487" t="s">
        <v>49</v>
      </c>
      <c r="B115" s="21"/>
      <c r="C115" s="21"/>
      <c r="D115" s="21"/>
      <c r="E115" s="21"/>
      <c r="F115" s="21"/>
      <c r="G115" s="21"/>
      <c r="H115" s="21"/>
      <c r="I115" s="21"/>
      <c r="J115" s="21"/>
      <c r="K115" s="21"/>
      <c r="L115" s="21"/>
      <c r="M115" s="21"/>
      <c r="N115" s="406"/>
      <c r="O115" s="21"/>
      <c r="P115" s="21"/>
      <c r="Q115" s="21"/>
      <c r="R115" s="21"/>
      <c r="S115" s="246">
        <v>0</v>
      </c>
      <c r="T115" s="246">
        <v>0</v>
      </c>
      <c r="U115" s="246">
        <v>0</v>
      </c>
      <c r="V115" s="246">
        <v>0</v>
      </c>
      <c r="W115" s="246">
        <v>0</v>
      </c>
      <c r="X115" s="246">
        <v>0</v>
      </c>
      <c r="Y115" s="246">
        <v>0</v>
      </c>
      <c r="Z115" s="246">
        <v>0</v>
      </c>
      <c r="AA115" s="246">
        <v>0</v>
      </c>
      <c r="AB115" s="246">
        <v>0</v>
      </c>
      <c r="AC115" s="246">
        <v>0</v>
      </c>
      <c r="AD115" s="246">
        <v>0</v>
      </c>
      <c r="AE115" s="246">
        <v>0</v>
      </c>
      <c r="AF115" s="161">
        <v>0</v>
      </c>
      <c r="AG115" s="411">
        <v>0</v>
      </c>
      <c r="AH115" s="411">
        <v>0</v>
      </c>
      <c r="AK115" s="587"/>
      <c r="AL115" s="21"/>
      <c r="AM115" s="21"/>
      <c r="AN115" s="21"/>
    </row>
    <row r="116" spans="1:40">
      <c r="A116" s="487" t="s">
        <v>51</v>
      </c>
      <c r="B116" s="21"/>
      <c r="C116" s="21"/>
      <c r="D116" s="21"/>
      <c r="E116" s="21"/>
      <c r="F116" s="21"/>
      <c r="G116" s="21"/>
      <c r="H116" s="21"/>
      <c r="I116" s="21"/>
      <c r="J116" s="21"/>
      <c r="K116" s="21"/>
      <c r="L116" s="21"/>
      <c r="M116" s="21"/>
      <c r="N116" s="406"/>
      <c r="O116" s="21"/>
      <c r="P116" s="21"/>
      <c r="Q116" s="21"/>
      <c r="R116" s="21"/>
      <c r="S116" s="246">
        <v>0</v>
      </c>
      <c r="T116" s="246">
        <v>0</v>
      </c>
      <c r="U116" s="246">
        <v>0</v>
      </c>
      <c r="V116" s="246">
        <v>0</v>
      </c>
      <c r="W116" s="246">
        <v>0</v>
      </c>
      <c r="X116" s="246">
        <v>0</v>
      </c>
      <c r="Y116" s="246">
        <v>0</v>
      </c>
      <c r="Z116" s="246">
        <v>0</v>
      </c>
      <c r="AA116" s="246">
        <v>0</v>
      </c>
      <c r="AB116" s="246">
        <v>0</v>
      </c>
      <c r="AC116" s="246">
        <v>0</v>
      </c>
      <c r="AD116" s="246">
        <v>0</v>
      </c>
      <c r="AE116" s="246">
        <v>0</v>
      </c>
      <c r="AF116" s="161">
        <v>0</v>
      </c>
      <c r="AG116" s="411">
        <v>0</v>
      </c>
      <c r="AH116" s="411">
        <v>0</v>
      </c>
      <c r="AK116" s="587"/>
      <c r="AL116" s="21"/>
      <c r="AM116" s="21"/>
      <c r="AN116" s="21"/>
    </row>
    <row r="117" spans="1:40">
      <c r="A117" s="487" t="s">
        <v>53</v>
      </c>
      <c r="B117" s="21"/>
      <c r="C117" s="21"/>
      <c r="D117" s="21"/>
      <c r="E117" s="21"/>
      <c r="F117" s="21"/>
      <c r="G117" s="21"/>
      <c r="H117" s="21"/>
      <c r="I117" s="21"/>
      <c r="J117" s="21"/>
      <c r="K117" s="21"/>
      <c r="L117" s="21"/>
      <c r="M117" s="21"/>
      <c r="N117" s="406"/>
      <c r="O117" s="21"/>
      <c r="P117" s="21"/>
      <c r="Q117" s="21"/>
      <c r="R117" s="21"/>
      <c r="S117" s="246">
        <v>0</v>
      </c>
      <c r="T117" s="246">
        <v>0</v>
      </c>
      <c r="U117" s="246">
        <v>0</v>
      </c>
      <c r="V117" s="246">
        <v>0</v>
      </c>
      <c r="W117" s="246">
        <v>0</v>
      </c>
      <c r="X117" s="246">
        <v>0</v>
      </c>
      <c r="Y117" s="246">
        <v>0</v>
      </c>
      <c r="Z117" s="246">
        <v>0</v>
      </c>
      <c r="AA117" s="246">
        <v>0</v>
      </c>
      <c r="AB117" s="246">
        <v>0</v>
      </c>
      <c r="AC117" s="246">
        <v>0</v>
      </c>
      <c r="AD117" s="246">
        <v>0</v>
      </c>
      <c r="AE117" s="246">
        <v>0</v>
      </c>
      <c r="AF117" s="161">
        <v>0</v>
      </c>
      <c r="AG117" s="411">
        <v>0</v>
      </c>
      <c r="AH117" s="411">
        <v>0</v>
      </c>
      <c r="AK117" s="587"/>
      <c r="AL117" s="21"/>
      <c r="AM117" s="21"/>
      <c r="AN117" s="21"/>
    </row>
    <row r="118" spans="1:40">
      <c r="A118" s="487" t="s">
        <v>55</v>
      </c>
      <c r="B118" s="21"/>
      <c r="C118" s="21"/>
      <c r="D118" s="21"/>
      <c r="E118" s="21"/>
      <c r="F118" s="21"/>
      <c r="G118" s="21"/>
      <c r="H118" s="21"/>
      <c r="I118" s="21"/>
      <c r="J118" s="21"/>
      <c r="K118" s="21"/>
      <c r="L118" s="21"/>
      <c r="M118" s="21"/>
      <c r="N118" s="406"/>
      <c r="O118" s="21"/>
      <c r="P118" s="21"/>
      <c r="Q118" s="21"/>
      <c r="R118" s="21"/>
      <c r="S118" s="246">
        <v>0</v>
      </c>
      <c r="T118" s="246">
        <v>0</v>
      </c>
      <c r="U118" s="246">
        <v>0</v>
      </c>
      <c r="V118" s="246">
        <v>0</v>
      </c>
      <c r="W118" s="246">
        <v>0</v>
      </c>
      <c r="X118" s="246">
        <v>0</v>
      </c>
      <c r="Y118" s="246">
        <v>0</v>
      </c>
      <c r="Z118" s="246">
        <v>0</v>
      </c>
      <c r="AA118" s="246">
        <v>0</v>
      </c>
      <c r="AB118" s="246">
        <v>0</v>
      </c>
      <c r="AC118" s="246">
        <v>0</v>
      </c>
      <c r="AD118" s="246">
        <v>0</v>
      </c>
      <c r="AE118" s="246">
        <v>0</v>
      </c>
      <c r="AF118" s="161">
        <v>0</v>
      </c>
      <c r="AG118" s="411">
        <v>0</v>
      </c>
      <c r="AH118" s="411">
        <v>0</v>
      </c>
      <c r="AK118" s="587"/>
      <c r="AL118" s="21"/>
      <c r="AM118" s="21"/>
      <c r="AN118" s="21"/>
    </row>
    <row r="119" spans="1:40">
      <c r="A119" s="487" t="s">
        <v>57</v>
      </c>
      <c r="B119" s="21"/>
      <c r="C119" s="21"/>
      <c r="D119" s="21"/>
      <c r="E119" s="21"/>
      <c r="F119" s="21"/>
      <c r="G119" s="21"/>
      <c r="H119" s="21"/>
      <c r="I119" s="21"/>
      <c r="J119" s="21"/>
      <c r="K119" s="21"/>
      <c r="L119" s="21"/>
      <c r="M119" s="21"/>
      <c r="N119" s="406"/>
      <c r="O119" s="21"/>
      <c r="P119" s="21"/>
      <c r="Q119" s="21"/>
      <c r="R119" s="21"/>
      <c r="S119" s="246">
        <v>0</v>
      </c>
      <c r="T119" s="246">
        <v>0</v>
      </c>
      <c r="U119" s="246">
        <v>0</v>
      </c>
      <c r="V119" s="246">
        <v>0</v>
      </c>
      <c r="W119" s="246">
        <v>0</v>
      </c>
      <c r="X119" s="246">
        <v>0</v>
      </c>
      <c r="Y119" s="246">
        <v>0</v>
      </c>
      <c r="Z119" s="246">
        <v>0</v>
      </c>
      <c r="AA119" s="246">
        <v>0</v>
      </c>
      <c r="AB119" s="246">
        <v>0</v>
      </c>
      <c r="AC119" s="246">
        <v>0</v>
      </c>
      <c r="AD119" s="246">
        <v>0</v>
      </c>
      <c r="AE119" s="246">
        <v>0</v>
      </c>
      <c r="AF119" s="161">
        <v>0</v>
      </c>
      <c r="AG119" s="411">
        <v>0</v>
      </c>
      <c r="AH119" s="411">
        <v>0</v>
      </c>
      <c r="AK119" s="587"/>
      <c r="AL119" s="21"/>
      <c r="AM119" s="21"/>
      <c r="AN119" s="21"/>
    </row>
    <row r="120" spans="1:40">
      <c r="A120" s="487" t="s">
        <v>59</v>
      </c>
      <c r="B120" s="21"/>
      <c r="C120" s="21"/>
      <c r="D120" s="21"/>
      <c r="E120" s="21"/>
      <c r="F120" s="21"/>
      <c r="G120" s="21"/>
      <c r="H120" s="21"/>
      <c r="I120" s="21"/>
      <c r="J120" s="21"/>
      <c r="K120" s="21"/>
      <c r="L120" s="21"/>
      <c r="M120" s="21"/>
      <c r="N120" s="406"/>
      <c r="O120" s="21"/>
      <c r="P120" s="21"/>
      <c r="Q120" s="21"/>
      <c r="R120" s="21"/>
      <c r="S120" s="246">
        <v>0</v>
      </c>
      <c r="T120" s="246">
        <v>0</v>
      </c>
      <c r="U120" s="246">
        <v>0</v>
      </c>
      <c r="V120" s="246">
        <v>0</v>
      </c>
      <c r="W120" s="246">
        <v>0</v>
      </c>
      <c r="X120" s="246">
        <v>0</v>
      </c>
      <c r="Y120" s="246">
        <v>0</v>
      </c>
      <c r="Z120" s="246">
        <v>0</v>
      </c>
      <c r="AA120" s="246">
        <v>0</v>
      </c>
      <c r="AB120" s="246">
        <v>0</v>
      </c>
      <c r="AC120" s="246">
        <v>0</v>
      </c>
      <c r="AD120" s="246">
        <v>0</v>
      </c>
      <c r="AE120" s="246">
        <v>0</v>
      </c>
      <c r="AF120" s="161">
        <v>0</v>
      </c>
      <c r="AG120" s="411">
        <v>0</v>
      </c>
      <c r="AH120" s="411">
        <v>0</v>
      </c>
      <c r="AK120" s="587"/>
      <c r="AL120" s="21"/>
      <c r="AM120" s="21"/>
      <c r="AN120" s="21"/>
    </row>
    <row r="121" spans="1:40">
      <c r="A121" s="582" t="s">
        <v>754</v>
      </c>
      <c r="B121" s="125"/>
      <c r="C121" s="125"/>
      <c r="D121" s="125"/>
      <c r="E121" s="125"/>
      <c r="F121" s="125"/>
      <c r="G121" s="125"/>
      <c r="H121" s="125"/>
      <c r="I121" s="125"/>
      <c r="J121" s="125"/>
      <c r="K121" s="125"/>
      <c r="L121" s="125"/>
      <c r="M121" s="125"/>
      <c r="N121" s="125"/>
      <c r="O121" s="125"/>
      <c r="P121" s="125"/>
      <c r="Q121" s="125"/>
      <c r="R121" s="125"/>
      <c r="S121" s="125">
        <v>11.700000000000001</v>
      </c>
      <c r="T121" s="125">
        <v>12.799999999999999</v>
      </c>
      <c r="U121" s="125">
        <v>12.6</v>
      </c>
      <c r="V121" s="125">
        <v>19.900000000000002</v>
      </c>
      <c r="W121" s="239">
        <v>22.6</v>
      </c>
      <c r="X121" s="239">
        <v>27.831</v>
      </c>
      <c r="Y121" s="239">
        <v>31.01</v>
      </c>
      <c r="Z121" s="239">
        <v>32.405000000000001</v>
      </c>
      <c r="AA121" s="239">
        <v>31.508000000000003</v>
      </c>
      <c r="AB121" s="239">
        <v>26.777000000000001</v>
      </c>
      <c r="AC121" s="239">
        <v>24.326000000000001</v>
      </c>
      <c r="AD121" s="239">
        <v>17.297000000000001</v>
      </c>
      <c r="AE121" s="239">
        <v>15.157</v>
      </c>
      <c r="AF121" s="693">
        <v>16.326999999999998</v>
      </c>
      <c r="AG121" s="413">
        <f>SUM(AG107:AG120)</f>
        <v>18.132999999999999</v>
      </c>
      <c r="AH121" s="413">
        <f>SUM(AH107:AH120)</f>
        <v>18.678000000000001</v>
      </c>
      <c r="AK121" s="957"/>
      <c r="AL121" s="21"/>
      <c r="AM121" s="21"/>
      <c r="AN121" s="21"/>
    </row>
    <row r="122" spans="1:40" s="126" customFormat="1">
      <c r="A122" s="134"/>
      <c r="B122" s="134"/>
      <c r="C122" s="134"/>
      <c r="D122" s="134"/>
      <c r="E122" s="134"/>
      <c r="F122" s="134"/>
      <c r="G122" s="134"/>
      <c r="H122" s="134"/>
      <c r="I122" s="134"/>
      <c r="J122" s="134"/>
      <c r="K122" s="134"/>
      <c r="L122" s="134"/>
      <c r="M122" s="134"/>
      <c r="N122" s="134"/>
      <c r="O122" s="134"/>
      <c r="P122" s="134"/>
      <c r="Q122" s="134"/>
      <c r="R122" s="134"/>
      <c r="S122" s="134"/>
      <c r="T122" s="134"/>
      <c r="U122" s="134"/>
      <c r="V122" s="134"/>
      <c r="W122" s="134"/>
      <c r="X122" s="134"/>
      <c r="AK122" s="13"/>
      <c r="AL122" s="13"/>
      <c r="AM122" s="13"/>
      <c r="AN122" s="21"/>
    </row>
    <row r="123" spans="1:40">
      <c r="A123" s="483" t="s">
        <v>84</v>
      </c>
      <c r="B123" s="186" t="s">
        <v>1</v>
      </c>
      <c r="C123" s="186" t="s">
        <v>2</v>
      </c>
      <c r="D123" s="186" t="s">
        <v>3</v>
      </c>
      <c r="E123" s="186" t="s">
        <v>4</v>
      </c>
      <c r="F123" s="186" t="s">
        <v>5</v>
      </c>
      <c r="G123" s="186" t="s">
        <v>6</v>
      </c>
      <c r="H123" s="186" t="s">
        <v>7</v>
      </c>
      <c r="I123" s="186" t="s">
        <v>8</v>
      </c>
      <c r="J123" s="186" t="s">
        <v>9</v>
      </c>
      <c r="K123" s="186" t="s">
        <v>10</v>
      </c>
      <c r="L123" s="186" t="s">
        <v>11</v>
      </c>
      <c r="M123" s="186" t="s">
        <v>12</v>
      </c>
      <c r="N123" s="186" t="s">
        <v>13</v>
      </c>
      <c r="O123" s="186" t="s">
        <v>14</v>
      </c>
      <c r="P123" s="186" t="s">
        <v>15</v>
      </c>
      <c r="Q123" s="189" t="s">
        <v>16</v>
      </c>
      <c r="R123" s="186" t="s">
        <v>17</v>
      </c>
      <c r="S123" s="186" t="s">
        <v>18</v>
      </c>
      <c r="T123" s="186" t="s">
        <v>19</v>
      </c>
      <c r="U123" s="186" t="s">
        <v>20</v>
      </c>
      <c r="V123" s="186" t="s">
        <v>21</v>
      </c>
      <c r="W123" s="186" t="s">
        <v>22</v>
      </c>
      <c r="X123" s="186" t="s">
        <v>23</v>
      </c>
      <c r="Y123" s="186" t="s">
        <v>24</v>
      </c>
      <c r="Z123" s="186" t="s">
        <v>25</v>
      </c>
      <c r="AA123" s="186" t="s">
        <v>26</v>
      </c>
      <c r="AB123" s="186" t="s">
        <v>27</v>
      </c>
      <c r="AC123" s="186" t="s">
        <v>62</v>
      </c>
      <c r="AD123" s="186" t="s">
        <v>63</v>
      </c>
      <c r="AE123" s="186" t="s">
        <v>879</v>
      </c>
      <c r="AF123" s="197" t="s">
        <v>1899</v>
      </c>
      <c r="AG123" s="362" t="s">
        <v>1900</v>
      </c>
      <c r="AH123" s="362" t="s">
        <v>1901</v>
      </c>
      <c r="AI123" s="126"/>
      <c r="AK123" s="583" t="s">
        <v>28</v>
      </c>
      <c r="AL123" s="21"/>
      <c r="AM123" s="21"/>
      <c r="AN123" s="21"/>
    </row>
    <row r="124" spans="1:40">
      <c r="A124" s="487" t="s">
        <v>31</v>
      </c>
      <c r="B124" s="21"/>
      <c r="C124" s="21"/>
      <c r="D124" s="21"/>
      <c r="E124" s="21"/>
      <c r="F124" s="21"/>
      <c r="G124" s="21"/>
      <c r="H124" s="21"/>
      <c r="I124" s="21"/>
      <c r="J124" s="21"/>
      <c r="K124" s="21"/>
      <c r="L124" s="21"/>
      <c r="M124" s="21"/>
      <c r="N124" s="408"/>
      <c r="O124" s="21"/>
      <c r="P124" s="21"/>
      <c r="Q124" s="21"/>
      <c r="R124" s="21"/>
      <c r="S124" s="246">
        <v>135.81</v>
      </c>
      <c r="T124" s="246">
        <v>139.5</v>
      </c>
      <c r="U124" s="246">
        <v>143.71</v>
      </c>
      <c r="V124" s="246">
        <v>146.81800000000001</v>
      </c>
      <c r="W124" s="246">
        <v>76.068224716145949</v>
      </c>
      <c r="X124" s="246">
        <v>77.741035580537172</v>
      </c>
      <c r="Y124" s="246">
        <v>77.94</v>
      </c>
      <c r="Z124" s="246">
        <v>79.188999999999993</v>
      </c>
      <c r="AA124" s="246">
        <v>94.289483070436162</v>
      </c>
      <c r="AB124" s="246">
        <v>62.122767773530349</v>
      </c>
      <c r="AC124" s="246">
        <v>67.455851170463632</v>
      </c>
      <c r="AD124" s="246">
        <v>67.38293270641455</v>
      </c>
      <c r="AE124" s="246">
        <v>67.900910197962219</v>
      </c>
      <c r="AF124" s="161">
        <v>71.410147975388469</v>
      </c>
      <c r="AG124" s="691">
        <v>75.73097089895063</v>
      </c>
      <c r="AH124" s="691">
        <v>86.829951333310532</v>
      </c>
      <c r="AI124" s="126"/>
      <c r="AK124" s="584" t="s">
        <v>3470</v>
      </c>
      <c r="AL124" s="21"/>
      <c r="AM124" s="21"/>
      <c r="AN124" s="21"/>
    </row>
    <row r="125" spans="1:40">
      <c r="A125" s="487" t="s">
        <v>34</v>
      </c>
      <c r="B125" s="21"/>
      <c r="C125" s="21"/>
      <c r="D125" s="21"/>
      <c r="E125" s="21"/>
      <c r="F125" s="21"/>
      <c r="G125" s="21"/>
      <c r="H125" s="21"/>
      <c r="I125" s="21"/>
      <c r="J125" s="21"/>
      <c r="K125" s="21"/>
      <c r="L125" s="21"/>
      <c r="M125" s="21"/>
      <c r="N125" s="408"/>
      <c r="O125" s="21"/>
      <c r="P125" s="21"/>
      <c r="Q125" s="21"/>
      <c r="R125" s="21"/>
      <c r="S125" s="246">
        <v>28.88</v>
      </c>
      <c r="T125" s="246">
        <v>29.67</v>
      </c>
      <c r="U125" s="246">
        <v>45.73</v>
      </c>
      <c r="V125" s="246">
        <v>39.896000000000001</v>
      </c>
      <c r="W125" s="246">
        <v>148.93443839150308</v>
      </c>
      <c r="X125" s="246">
        <v>152.21010385929361</v>
      </c>
      <c r="Y125" s="246">
        <v>152.59800000000001</v>
      </c>
      <c r="Z125" s="246">
        <v>155.04499999999999</v>
      </c>
      <c r="AA125" s="246">
        <v>161.33818992691056</v>
      </c>
      <c r="AB125" s="246">
        <v>148.10516794323917</v>
      </c>
      <c r="AC125" s="246">
        <v>162.9980450970983</v>
      </c>
      <c r="AD125" s="246">
        <v>145.41653581621676</v>
      </c>
      <c r="AE125" s="246">
        <v>146.53436327528294</v>
      </c>
      <c r="AF125" s="161">
        <v>154.10751541415013</v>
      </c>
      <c r="AG125" s="411">
        <v>147.73139707467922</v>
      </c>
      <c r="AH125" s="411">
        <v>169.38261673037809</v>
      </c>
      <c r="AK125" s="584" t="s">
        <v>3471</v>
      </c>
      <c r="AL125" s="21"/>
      <c r="AM125" s="21"/>
      <c r="AN125" s="21"/>
    </row>
    <row r="126" spans="1:40">
      <c r="A126" s="487" t="s">
        <v>37</v>
      </c>
      <c r="B126" s="21"/>
      <c r="C126" s="21"/>
      <c r="D126" s="21"/>
      <c r="E126" s="21"/>
      <c r="F126" s="21"/>
      <c r="G126" s="21"/>
      <c r="H126" s="21"/>
      <c r="I126" s="21"/>
      <c r="J126" s="21"/>
      <c r="K126" s="21"/>
      <c r="L126" s="21"/>
      <c r="M126" s="21"/>
      <c r="N126" s="408"/>
      <c r="O126" s="21"/>
      <c r="P126" s="21"/>
      <c r="Q126" s="21"/>
      <c r="R126" s="21"/>
      <c r="S126" s="246">
        <v>0</v>
      </c>
      <c r="T126" s="246">
        <v>0</v>
      </c>
      <c r="U126" s="246">
        <v>0</v>
      </c>
      <c r="V126" s="246">
        <v>0</v>
      </c>
      <c r="W126" s="246">
        <v>0</v>
      </c>
      <c r="X126" s="246">
        <v>0</v>
      </c>
      <c r="Y126" s="246">
        <v>0</v>
      </c>
      <c r="Z126" s="246">
        <v>0</v>
      </c>
      <c r="AA126" s="246">
        <v>0</v>
      </c>
      <c r="AB126" s="246">
        <v>0</v>
      </c>
      <c r="AC126" s="246">
        <v>0</v>
      </c>
      <c r="AD126" s="246">
        <v>4.932436092402221</v>
      </c>
      <c r="AE126" s="246">
        <v>4.9703520864343202</v>
      </c>
      <c r="AF126" s="161">
        <v>5.2272285739213498</v>
      </c>
      <c r="AG126" s="411">
        <v>2.098336521106972</v>
      </c>
      <c r="AH126" s="411">
        <v>2.4058645471710327</v>
      </c>
      <c r="AK126" s="584"/>
      <c r="AL126" s="21"/>
      <c r="AM126" s="21"/>
      <c r="AN126" s="21"/>
    </row>
    <row r="127" spans="1:40">
      <c r="A127" s="487" t="s">
        <v>39</v>
      </c>
      <c r="B127" s="21"/>
      <c r="C127" s="21"/>
      <c r="D127" s="21"/>
      <c r="E127" s="21"/>
      <c r="F127" s="21"/>
      <c r="G127" s="21"/>
      <c r="H127" s="21"/>
      <c r="I127" s="21"/>
      <c r="J127" s="21"/>
      <c r="K127" s="21"/>
      <c r="L127" s="21"/>
      <c r="M127" s="21"/>
      <c r="N127" s="408"/>
      <c r="O127" s="21"/>
      <c r="P127" s="21"/>
      <c r="Q127" s="21"/>
      <c r="R127" s="21"/>
      <c r="S127" s="246">
        <v>14.99</v>
      </c>
      <c r="T127" s="246">
        <v>15.4</v>
      </c>
      <c r="U127" s="246">
        <v>15.87</v>
      </c>
      <c r="V127" s="246">
        <v>11.500999999999999</v>
      </c>
      <c r="W127" s="246">
        <v>49.518257592291022</v>
      </c>
      <c r="X127" s="246">
        <v>50.60747978611969</v>
      </c>
      <c r="Y127" s="246">
        <v>53.436999999999998</v>
      </c>
      <c r="Z127" s="246">
        <v>51.55</v>
      </c>
      <c r="AA127" s="246">
        <v>52.554348516773508</v>
      </c>
      <c r="AB127" s="246">
        <v>27.490386675025764</v>
      </c>
      <c r="AC127" s="246">
        <v>24.965638020521336</v>
      </c>
      <c r="AD127" s="246">
        <v>28.777824944918954</v>
      </c>
      <c r="AE127" s="246">
        <v>28.99904217276082</v>
      </c>
      <c r="AF127" s="161">
        <v>30.49776338290571</v>
      </c>
      <c r="AG127" s="411">
        <v>21.829194542746038</v>
      </c>
      <c r="AH127" s="411">
        <v>25.028437867528652</v>
      </c>
      <c r="AK127" s="584"/>
      <c r="AL127" s="21"/>
      <c r="AM127" s="21"/>
      <c r="AN127" s="21"/>
    </row>
    <row r="128" spans="1:40">
      <c r="A128" s="487" t="s">
        <v>41</v>
      </c>
      <c r="B128" s="21"/>
      <c r="C128" s="21"/>
      <c r="D128" s="21"/>
      <c r="E128" s="21"/>
      <c r="F128" s="21"/>
      <c r="G128" s="21"/>
      <c r="H128" s="21"/>
      <c r="I128" s="21"/>
      <c r="J128" s="21"/>
      <c r="K128" s="21"/>
      <c r="L128" s="21"/>
      <c r="M128" s="21"/>
      <c r="N128" s="408"/>
      <c r="O128" s="21"/>
      <c r="P128" s="21"/>
      <c r="Q128" s="21"/>
      <c r="R128" s="21"/>
      <c r="S128" s="246">
        <v>42.09</v>
      </c>
      <c r="T128" s="246">
        <v>43.234999999999999</v>
      </c>
      <c r="U128" s="246">
        <v>44.54</v>
      </c>
      <c r="V128" s="246">
        <v>57.814</v>
      </c>
      <c r="W128" s="246">
        <v>51.101019440294117</v>
      </c>
      <c r="X128" s="246">
        <v>52.225214599179814</v>
      </c>
      <c r="Y128" s="246">
        <v>52.357999999999997</v>
      </c>
      <c r="Z128" s="246">
        <v>53.197000000000003</v>
      </c>
      <c r="AA128" s="246">
        <v>55.800873687873114</v>
      </c>
      <c r="AB128" s="246">
        <v>50.087440443370355</v>
      </c>
      <c r="AC128" s="246">
        <v>49.286084674386572</v>
      </c>
      <c r="AD128" s="246">
        <v>50.520891202977523</v>
      </c>
      <c r="AE128" s="246">
        <v>50.909248958346957</v>
      </c>
      <c r="AF128" s="161">
        <v>53.54032796957339</v>
      </c>
      <c r="AG128" s="411">
        <v>70.672949574845745</v>
      </c>
      <c r="AH128" s="411">
        <v>81.030636466465751</v>
      </c>
      <c r="AK128" s="587"/>
      <c r="AL128" s="21"/>
      <c r="AM128" s="21"/>
      <c r="AN128" s="21"/>
    </row>
    <row r="129" spans="1:40">
      <c r="A129" s="487" t="s">
        <v>43</v>
      </c>
      <c r="B129" s="21"/>
      <c r="C129" s="21"/>
      <c r="D129" s="21"/>
      <c r="E129" s="21"/>
      <c r="F129" s="21"/>
      <c r="G129" s="21"/>
      <c r="H129" s="21"/>
      <c r="I129" s="21"/>
      <c r="J129" s="21"/>
      <c r="K129" s="21"/>
      <c r="L129" s="21"/>
      <c r="M129" s="21"/>
      <c r="N129" s="408"/>
      <c r="O129" s="21"/>
      <c r="P129" s="21"/>
      <c r="Q129" s="21"/>
      <c r="R129" s="21"/>
      <c r="S129" s="246">
        <v>218.958</v>
      </c>
      <c r="T129" s="246">
        <v>224.93</v>
      </c>
      <c r="U129" s="246">
        <v>241.88</v>
      </c>
      <c r="V129" s="246">
        <v>207.744</v>
      </c>
      <c r="W129" s="246">
        <v>115.65699380529485</v>
      </c>
      <c r="X129" s="246">
        <v>118.1992022620376</v>
      </c>
      <c r="Y129" s="246">
        <v>118.501</v>
      </c>
      <c r="Z129" s="246">
        <v>120.4</v>
      </c>
      <c r="AA129" s="246">
        <v>111.60067283218416</v>
      </c>
      <c r="AB129" s="246">
        <v>143.52462636408623</v>
      </c>
      <c r="AC129" s="246">
        <v>146.87564269647564</v>
      </c>
      <c r="AD129" s="246">
        <v>171.6188318067133</v>
      </c>
      <c r="AE129" s="246">
        <v>172.93807821572469</v>
      </c>
      <c r="AF129" s="161">
        <v>181.87582051491896</v>
      </c>
      <c r="AG129" s="411">
        <v>187.58562147967504</v>
      </c>
      <c r="AH129" s="411">
        <v>215.07779697744098</v>
      </c>
      <c r="AK129" s="587"/>
      <c r="AL129" s="21"/>
      <c r="AM129" s="21"/>
      <c r="AN129" s="21"/>
    </row>
    <row r="130" spans="1:40">
      <c r="A130" s="487" t="s">
        <v>45</v>
      </c>
      <c r="B130" s="21"/>
      <c r="C130" s="21"/>
      <c r="D130" s="21"/>
      <c r="E130" s="21"/>
      <c r="F130" s="21"/>
      <c r="G130" s="21"/>
      <c r="H130" s="21"/>
      <c r="I130" s="21"/>
      <c r="J130" s="21"/>
      <c r="K130" s="21"/>
      <c r="L130" s="21"/>
      <c r="M130" s="21"/>
      <c r="N130" s="408"/>
      <c r="O130" s="21"/>
      <c r="P130" s="21"/>
      <c r="Q130" s="21"/>
      <c r="R130" s="21"/>
      <c r="S130" s="246">
        <v>23.58</v>
      </c>
      <c r="T130" s="246">
        <v>24.23</v>
      </c>
      <c r="U130" s="246">
        <v>25.76</v>
      </c>
      <c r="V130" s="246">
        <v>34.567</v>
      </c>
      <c r="W130" s="246">
        <v>37.294010945657824</v>
      </c>
      <c r="X130" s="246">
        <v>38.113437626229775</v>
      </c>
      <c r="Y130" s="246">
        <v>38.21</v>
      </c>
      <c r="Z130" s="246">
        <v>38.823999999999998</v>
      </c>
      <c r="AA130" s="246">
        <v>58.649736262544657</v>
      </c>
      <c r="AB130" s="246">
        <v>33.425495681768105</v>
      </c>
      <c r="AC130" s="246">
        <v>35.21947413173158</v>
      </c>
      <c r="AD130" s="246">
        <v>34.030794074459969</v>
      </c>
      <c r="AE130" s="246">
        <v>34.292391257041288</v>
      </c>
      <c r="AF130" s="161">
        <v>36.064682004347098</v>
      </c>
      <c r="AG130" s="411">
        <v>41.577631353605476</v>
      </c>
      <c r="AH130" s="411">
        <v>47.671166289483217</v>
      </c>
      <c r="AK130" s="587"/>
      <c r="AL130" s="21"/>
      <c r="AM130" s="21"/>
      <c r="AN130" s="21"/>
    </row>
    <row r="131" spans="1:40">
      <c r="A131" s="487" t="s">
        <v>47</v>
      </c>
      <c r="B131" s="21"/>
      <c r="C131" s="21"/>
      <c r="D131" s="21"/>
      <c r="E131" s="21"/>
      <c r="F131" s="21"/>
      <c r="G131" s="21"/>
      <c r="H131" s="21"/>
      <c r="I131" s="21"/>
      <c r="J131" s="21"/>
      <c r="K131" s="21"/>
      <c r="L131" s="21"/>
      <c r="M131" s="21"/>
      <c r="N131" s="408"/>
      <c r="O131" s="21"/>
      <c r="P131" s="21"/>
      <c r="Q131" s="21"/>
      <c r="R131" s="21"/>
      <c r="S131" s="246">
        <v>97.18</v>
      </c>
      <c r="T131" s="246">
        <v>99.83</v>
      </c>
      <c r="U131" s="246">
        <v>105.33</v>
      </c>
      <c r="V131" s="246">
        <v>110.17700000000001</v>
      </c>
      <c r="W131" s="246">
        <v>90.722331296411312</v>
      </c>
      <c r="X131" s="246">
        <v>92.716919685341253</v>
      </c>
      <c r="Y131" s="246">
        <v>92.953999999999994</v>
      </c>
      <c r="Z131" s="246">
        <v>94.444000000000003</v>
      </c>
      <c r="AA131" s="246">
        <v>134.09837067763729</v>
      </c>
      <c r="AB131" s="246">
        <v>166.2835203616701</v>
      </c>
      <c r="AC131" s="246">
        <v>164.09909057825078</v>
      </c>
      <c r="AD131" s="246">
        <v>156.58478416312815</v>
      </c>
      <c r="AE131" s="246">
        <v>157.78846275736117</v>
      </c>
      <c r="AF131" s="161">
        <v>165.94324643751816</v>
      </c>
      <c r="AG131" s="411">
        <v>171.97570345459502</v>
      </c>
      <c r="AH131" s="411">
        <v>197.18012042126404</v>
      </c>
      <c r="AK131" s="587"/>
      <c r="AL131" s="21"/>
      <c r="AM131" s="21"/>
      <c r="AN131" s="21"/>
    </row>
    <row r="132" spans="1:40">
      <c r="A132" s="487" t="s">
        <v>49</v>
      </c>
      <c r="B132" s="21"/>
      <c r="C132" s="21"/>
      <c r="D132" s="21"/>
      <c r="E132" s="21"/>
      <c r="F132" s="21"/>
      <c r="G132" s="21"/>
      <c r="H132" s="21"/>
      <c r="I132" s="21"/>
      <c r="J132" s="21"/>
      <c r="K132" s="21"/>
      <c r="L132" s="21"/>
      <c r="M132" s="21"/>
      <c r="N132" s="408"/>
      <c r="O132" s="21"/>
      <c r="P132" s="21"/>
      <c r="Q132" s="21"/>
      <c r="R132" s="21"/>
      <c r="S132" s="246">
        <v>0.80800000000000005</v>
      </c>
      <c r="T132" s="246">
        <v>0.83</v>
      </c>
      <c r="U132" s="246">
        <v>0.85499999999999998</v>
      </c>
      <c r="V132" s="246">
        <v>0.98099999999999998</v>
      </c>
      <c r="W132" s="246">
        <v>0.38854091471228475</v>
      </c>
      <c r="X132" s="246">
        <v>0.39752873759952906</v>
      </c>
      <c r="Y132" s="246">
        <v>0.39900000000000002</v>
      </c>
      <c r="Z132" s="246">
        <v>0.40500000000000003</v>
      </c>
      <c r="AA132" s="246">
        <v>2.9737141234343225</v>
      </c>
      <c r="AB132" s="246">
        <v>1.0618576837967719</v>
      </c>
      <c r="AC132" s="246">
        <v>1.0440192019818448</v>
      </c>
      <c r="AD132" s="246">
        <v>1.3046122628563708</v>
      </c>
      <c r="AE132" s="246">
        <v>1.3146409119551115</v>
      </c>
      <c r="AF132" s="161">
        <v>1.3825838531989452</v>
      </c>
      <c r="AG132" s="411">
        <v>1.6678584445531408</v>
      </c>
      <c r="AH132" s="411">
        <v>1.9122964601184971</v>
      </c>
      <c r="AK132" s="587"/>
      <c r="AL132" s="21"/>
      <c r="AM132" s="21"/>
      <c r="AN132" s="21"/>
    </row>
    <row r="133" spans="1:40">
      <c r="A133" s="487" t="s">
        <v>51</v>
      </c>
      <c r="B133" s="21"/>
      <c r="C133" s="21"/>
      <c r="D133" s="21"/>
      <c r="E133" s="21"/>
      <c r="F133" s="21"/>
      <c r="G133" s="21"/>
      <c r="H133" s="21"/>
      <c r="I133" s="21"/>
      <c r="J133" s="21"/>
      <c r="K133" s="21"/>
      <c r="L133" s="21"/>
      <c r="M133" s="21"/>
      <c r="N133" s="408"/>
      <c r="O133" s="21"/>
      <c r="P133" s="21"/>
      <c r="Q133" s="21"/>
      <c r="R133" s="21"/>
      <c r="S133" s="246">
        <v>0</v>
      </c>
      <c r="T133" s="246">
        <v>0</v>
      </c>
      <c r="U133" s="246">
        <v>0</v>
      </c>
      <c r="V133" s="246">
        <v>0</v>
      </c>
      <c r="W133" s="246">
        <v>8.9936374166904471</v>
      </c>
      <c r="X133" s="246">
        <v>9.1914957244476696</v>
      </c>
      <c r="Y133" s="246">
        <v>9.2149999999999999</v>
      </c>
      <c r="Z133" s="246">
        <v>9.3629999999999995</v>
      </c>
      <c r="AA133" s="246">
        <v>4.6412154615085424</v>
      </c>
      <c r="AB133" s="246">
        <v>5.4288199872870706</v>
      </c>
      <c r="AC133" s="246">
        <v>5.3555400609761916</v>
      </c>
      <c r="AD133" s="246">
        <v>11.669469374469495</v>
      </c>
      <c r="AE133" s="246">
        <v>11.759173432032796</v>
      </c>
      <c r="AF133" s="161">
        <v>12.366908078279632</v>
      </c>
      <c r="AG133" s="411">
        <v>17.817854990260059</v>
      </c>
      <c r="AH133" s="411">
        <v>20.429204370463218</v>
      </c>
      <c r="AK133" s="587"/>
      <c r="AL133" s="21"/>
      <c r="AM133" s="21"/>
      <c r="AN133" s="21"/>
    </row>
    <row r="134" spans="1:40">
      <c r="A134" s="487" t="s">
        <v>53</v>
      </c>
      <c r="B134" s="21"/>
      <c r="C134" s="21"/>
      <c r="D134" s="21"/>
      <c r="E134" s="21"/>
      <c r="F134" s="21"/>
      <c r="G134" s="21"/>
      <c r="H134" s="21"/>
      <c r="I134" s="21"/>
      <c r="J134" s="21"/>
      <c r="K134" s="21"/>
      <c r="L134" s="21"/>
      <c r="M134" s="21"/>
      <c r="N134" s="408"/>
      <c r="O134" s="21"/>
      <c r="P134" s="21"/>
      <c r="Q134" s="21"/>
      <c r="R134" s="21"/>
      <c r="S134" s="246">
        <v>6.5380000000000003</v>
      </c>
      <c r="T134" s="246">
        <v>6.72</v>
      </c>
      <c r="U134" s="246">
        <v>6.915</v>
      </c>
      <c r="V134" s="246">
        <v>8.2550000000000008</v>
      </c>
      <c r="W134" s="246">
        <v>28.577480120424614</v>
      </c>
      <c r="X134" s="246">
        <v>29.20603191773413</v>
      </c>
      <c r="Y134" s="246">
        <v>29.280999999999999</v>
      </c>
      <c r="Z134" s="246">
        <v>29.75</v>
      </c>
      <c r="AA134" s="246">
        <v>10.422380574033289</v>
      </c>
      <c r="AB134" s="246">
        <v>13.532735361210408</v>
      </c>
      <c r="AC134" s="246">
        <v>14.17978207505177</v>
      </c>
      <c r="AD134" s="246">
        <v>14.588262303650016</v>
      </c>
      <c r="AE134" s="246">
        <v>14.897371124895725</v>
      </c>
      <c r="AF134" s="161">
        <v>15.667293315679439</v>
      </c>
      <c r="AG134" s="411">
        <v>12.619387401413654</v>
      </c>
      <c r="AH134" s="411">
        <v>14.468859713722788</v>
      </c>
      <c r="AK134" s="587"/>
      <c r="AL134" s="21"/>
      <c r="AM134" s="21"/>
      <c r="AN134" s="21"/>
    </row>
    <row r="135" spans="1:40">
      <c r="A135" s="487" t="s">
        <v>55</v>
      </c>
      <c r="B135" s="21"/>
      <c r="C135" s="21"/>
      <c r="D135" s="21"/>
      <c r="E135" s="21"/>
      <c r="F135" s="21"/>
      <c r="G135" s="21"/>
      <c r="H135" s="21"/>
      <c r="I135" s="21"/>
      <c r="J135" s="21"/>
      <c r="K135" s="21"/>
      <c r="L135" s="21"/>
      <c r="M135" s="21"/>
      <c r="N135" s="408"/>
      <c r="O135" s="21"/>
      <c r="P135" s="21"/>
      <c r="Q135" s="21"/>
      <c r="R135" s="21"/>
      <c r="S135" s="246">
        <v>0</v>
      </c>
      <c r="T135" s="246">
        <v>0</v>
      </c>
      <c r="U135" s="246">
        <v>0</v>
      </c>
      <c r="V135" s="246">
        <v>0</v>
      </c>
      <c r="W135" s="246">
        <v>0</v>
      </c>
      <c r="X135" s="246">
        <v>0</v>
      </c>
      <c r="Y135" s="246">
        <v>0</v>
      </c>
      <c r="Z135" s="246">
        <v>0</v>
      </c>
      <c r="AA135" s="246">
        <v>0</v>
      </c>
      <c r="AB135" s="246">
        <v>0</v>
      </c>
      <c r="AC135" s="246">
        <v>0</v>
      </c>
      <c r="AD135" s="246">
        <v>0</v>
      </c>
      <c r="AE135" s="246">
        <v>0</v>
      </c>
      <c r="AF135" s="161">
        <v>0</v>
      </c>
      <c r="AG135" s="411">
        <v>0</v>
      </c>
      <c r="AH135" s="411">
        <v>0</v>
      </c>
      <c r="AK135" s="587"/>
      <c r="AL135" s="21"/>
      <c r="AM135" s="21"/>
      <c r="AN135" s="21"/>
    </row>
    <row r="136" spans="1:40">
      <c r="A136" s="487" t="s">
        <v>57</v>
      </c>
      <c r="B136" s="21"/>
      <c r="C136" s="21"/>
      <c r="D136" s="21"/>
      <c r="E136" s="21"/>
      <c r="F136" s="21"/>
      <c r="G136" s="21"/>
      <c r="H136" s="21"/>
      <c r="I136" s="21"/>
      <c r="J136" s="21"/>
      <c r="K136" s="21"/>
      <c r="L136" s="21"/>
      <c r="M136" s="21"/>
      <c r="N136" s="408"/>
      <c r="O136" s="21"/>
      <c r="P136" s="21"/>
      <c r="Q136" s="21"/>
      <c r="R136" s="21"/>
      <c r="S136" s="246">
        <v>22.94</v>
      </c>
      <c r="T136" s="246">
        <v>23.57</v>
      </c>
      <c r="U136" s="246">
        <v>30.26</v>
      </c>
      <c r="V136" s="246">
        <v>55.359000000000002</v>
      </c>
      <c r="W136" s="246">
        <v>89.429495917762068</v>
      </c>
      <c r="X136" s="246">
        <v>91.396098395897667</v>
      </c>
      <c r="Y136" s="246">
        <v>91.629000000000005</v>
      </c>
      <c r="Z136" s="246">
        <v>93.097999999999999</v>
      </c>
      <c r="AA136" s="246">
        <v>86.158746835948051</v>
      </c>
      <c r="AB136" s="246">
        <v>91.113293624102297</v>
      </c>
      <c r="AC136" s="246">
        <v>75.827580563104519</v>
      </c>
      <c r="AD136" s="246">
        <v>93.465925876968853</v>
      </c>
      <c r="AE136" s="246">
        <v>94.184405229030759</v>
      </c>
      <c r="AF136" s="161">
        <v>99.052019991639014</v>
      </c>
      <c r="AG136" s="411">
        <v>79.749622666184408</v>
      </c>
      <c r="AH136" s="411">
        <v>91.437568708770144</v>
      </c>
      <c r="AK136" s="587"/>
      <c r="AL136" s="21"/>
      <c r="AM136" s="21"/>
      <c r="AN136" s="21"/>
    </row>
    <row r="137" spans="1:40">
      <c r="A137" s="487" t="s">
        <v>59</v>
      </c>
      <c r="B137" s="21"/>
      <c r="C137" s="21"/>
      <c r="D137" s="21"/>
      <c r="E137" s="21"/>
      <c r="F137" s="21"/>
      <c r="G137" s="21"/>
      <c r="H137" s="21"/>
      <c r="I137" s="21"/>
      <c r="J137" s="21"/>
      <c r="K137" s="21"/>
      <c r="L137" s="21"/>
      <c r="M137" s="21"/>
      <c r="N137" s="408"/>
      <c r="O137" s="21"/>
      <c r="P137" s="21"/>
      <c r="Q137" s="21"/>
      <c r="R137" s="21"/>
      <c r="S137" s="246">
        <v>2.1259999999999999</v>
      </c>
      <c r="T137" s="246">
        <v>2.1850000000000001</v>
      </c>
      <c r="U137" s="246">
        <v>2.25</v>
      </c>
      <c r="V137" s="246">
        <v>2.6779999999999999</v>
      </c>
      <c r="W137" s="246">
        <v>8.2155694428122938</v>
      </c>
      <c r="X137" s="246">
        <v>8.3954518255821107</v>
      </c>
      <c r="Y137" s="246">
        <v>8.4169999999999998</v>
      </c>
      <c r="Z137" s="246">
        <v>8.5519999999999996</v>
      </c>
      <c r="AA137" s="246">
        <v>5.6492680307165282</v>
      </c>
      <c r="AB137" s="246">
        <v>3.1238881009134563</v>
      </c>
      <c r="AC137" s="246">
        <v>2.9932517299577559</v>
      </c>
      <c r="AD137" s="246">
        <v>7.0066993748236968</v>
      </c>
      <c r="AE137" s="246">
        <v>7.0605603811709976</v>
      </c>
      <c r="AF137" s="161">
        <v>7.425462488479539</v>
      </c>
      <c r="AG137" s="412">
        <v>6.8164715973846164</v>
      </c>
      <c r="AH137" s="411">
        <v>7.8154801138829857</v>
      </c>
      <c r="AK137" s="587"/>
      <c r="AL137" s="21"/>
      <c r="AM137" s="21"/>
      <c r="AN137" s="21"/>
    </row>
    <row r="138" spans="1:40">
      <c r="A138" s="582" t="s">
        <v>753</v>
      </c>
      <c r="B138" s="125"/>
      <c r="C138" s="125"/>
      <c r="D138" s="125"/>
      <c r="E138" s="125"/>
      <c r="F138" s="125"/>
      <c r="G138" s="125"/>
      <c r="H138" s="125"/>
      <c r="I138" s="125"/>
      <c r="J138" s="125"/>
      <c r="K138" s="125"/>
      <c r="L138" s="125"/>
      <c r="M138" s="125"/>
      <c r="N138" s="125"/>
      <c r="O138" s="125"/>
      <c r="P138" s="125"/>
      <c r="Q138" s="125"/>
      <c r="R138" s="125"/>
      <c r="S138" s="125">
        <v>593.90000000000009</v>
      </c>
      <c r="T138" s="125">
        <v>610.10000000000014</v>
      </c>
      <c r="U138" s="125">
        <v>663.1</v>
      </c>
      <c r="V138" s="125">
        <v>675.79000000000008</v>
      </c>
      <c r="W138" s="239">
        <v>704.9</v>
      </c>
      <c r="X138" s="239">
        <v>720.4</v>
      </c>
      <c r="Y138" s="239">
        <v>724.93900000000008</v>
      </c>
      <c r="Z138" s="239">
        <v>733.81699999999989</v>
      </c>
      <c r="AA138" s="239">
        <v>778.17700000000002</v>
      </c>
      <c r="AB138" s="239">
        <v>745.3</v>
      </c>
      <c r="AC138" s="239">
        <v>750.3</v>
      </c>
      <c r="AD138" s="239">
        <v>787.3</v>
      </c>
      <c r="AE138" s="239">
        <f>SUM(AE124:AE137)</f>
        <v>793.54899999999975</v>
      </c>
      <c r="AF138" s="239">
        <f t="shared" ref="AF138:AG138" si="22">SUM(AF124:AF137)</f>
        <v>834.56099999999981</v>
      </c>
      <c r="AG138" s="239">
        <f t="shared" si="22"/>
        <v>837.87300000000027</v>
      </c>
      <c r="AH138" s="239">
        <f>SUM(AH124:AH137)</f>
        <v>960.67000000000007</v>
      </c>
      <c r="AK138" s="957"/>
      <c r="AL138" s="21"/>
      <c r="AM138" s="21"/>
      <c r="AN138" s="21"/>
    </row>
    <row r="139" spans="1:40" s="126" customFormat="1">
      <c r="A139" s="134"/>
      <c r="B139" s="134"/>
      <c r="C139" s="134"/>
      <c r="D139" s="134"/>
      <c r="E139" s="134"/>
      <c r="F139" s="134"/>
      <c r="G139" s="134"/>
      <c r="H139" s="134"/>
      <c r="I139" s="134"/>
      <c r="J139" s="134"/>
      <c r="K139" s="134"/>
      <c r="L139" s="134"/>
      <c r="M139" s="134"/>
      <c r="N139" s="134"/>
      <c r="O139" s="134"/>
      <c r="P139" s="134"/>
      <c r="Q139" s="134"/>
      <c r="R139" s="134"/>
      <c r="S139" s="134"/>
      <c r="T139" s="134"/>
      <c r="U139" s="134"/>
      <c r="V139" s="134"/>
      <c r="W139" s="134"/>
      <c r="X139" s="134"/>
      <c r="AK139" s="13"/>
      <c r="AL139" s="13"/>
      <c r="AM139" s="13"/>
      <c r="AN139" s="21"/>
    </row>
    <row r="140" spans="1:40">
      <c r="A140" s="483" t="s">
        <v>752</v>
      </c>
      <c r="B140" s="186" t="s">
        <v>1</v>
      </c>
      <c r="C140" s="186" t="s">
        <v>2</v>
      </c>
      <c r="D140" s="186" t="s">
        <v>3</v>
      </c>
      <c r="E140" s="186" t="s">
        <v>4</v>
      </c>
      <c r="F140" s="186" t="s">
        <v>5</v>
      </c>
      <c r="G140" s="186" t="s">
        <v>6</v>
      </c>
      <c r="H140" s="186" t="s">
        <v>7</v>
      </c>
      <c r="I140" s="186" t="s">
        <v>8</v>
      </c>
      <c r="J140" s="186" t="s">
        <v>9</v>
      </c>
      <c r="K140" s="186" t="s">
        <v>10</v>
      </c>
      <c r="L140" s="186" t="s">
        <v>11</v>
      </c>
      <c r="M140" s="186" t="s">
        <v>12</v>
      </c>
      <c r="N140" s="186" t="s">
        <v>13</v>
      </c>
      <c r="O140" s="186" t="s">
        <v>14</v>
      </c>
      <c r="P140" s="186" t="s">
        <v>15</v>
      </c>
      <c r="Q140" s="189" t="s">
        <v>16</v>
      </c>
      <c r="R140" s="186" t="s">
        <v>17</v>
      </c>
      <c r="S140" s="186" t="s">
        <v>18</v>
      </c>
      <c r="T140" s="186" t="s">
        <v>19</v>
      </c>
      <c r="U140" s="186" t="s">
        <v>20</v>
      </c>
      <c r="V140" s="186" t="s">
        <v>21</v>
      </c>
      <c r="W140" s="186" t="s">
        <v>22</v>
      </c>
      <c r="X140" s="186" t="s">
        <v>23</v>
      </c>
      <c r="Y140" s="186" t="s">
        <v>24</v>
      </c>
      <c r="Z140" s="186" t="s">
        <v>25</v>
      </c>
      <c r="AA140" s="186" t="s">
        <v>26</v>
      </c>
      <c r="AB140" s="186" t="s">
        <v>27</v>
      </c>
      <c r="AC140" s="186" t="s">
        <v>62</v>
      </c>
      <c r="AD140" s="186" t="s">
        <v>63</v>
      </c>
      <c r="AE140" s="186" t="s">
        <v>879</v>
      </c>
      <c r="AF140" s="197" t="s">
        <v>1899</v>
      </c>
      <c r="AG140" s="362" t="s">
        <v>1900</v>
      </c>
      <c r="AH140" s="362" t="s">
        <v>1901</v>
      </c>
      <c r="AI140" s="126"/>
      <c r="AK140" s="583" t="s">
        <v>28</v>
      </c>
      <c r="AL140" s="72"/>
      <c r="AM140" s="21"/>
      <c r="AN140" s="21"/>
    </row>
    <row r="141" spans="1:40">
      <c r="A141" s="487" t="s">
        <v>31</v>
      </c>
      <c r="B141" s="21"/>
      <c r="C141" s="21"/>
      <c r="D141" s="21"/>
      <c r="E141" s="21"/>
      <c r="F141" s="21"/>
      <c r="G141" s="21"/>
      <c r="H141" s="21"/>
      <c r="I141" s="21"/>
      <c r="J141" s="21"/>
      <c r="K141" s="21"/>
      <c r="L141" s="21"/>
      <c r="M141" s="21"/>
      <c r="N141" s="406"/>
      <c r="O141" s="21"/>
      <c r="P141" s="21"/>
      <c r="Q141" s="21"/>
      <c r="R141" s="21"/>
      <c r="S141" s="246">
        <v>0</v>
      </c>
      <c r="T141" s="246">
        <v>0</v>
      </c>
      <c r="U141" s="246">
        <v>0</v>
      </c>
      <c r="V141" s="246">
        <v>0</v>
      </c>
      <c r="W141" s="246">
        <v>16.75</v>
      </c>
      <c r="X141" s="246">
        <v>14.2</v>
      </c>
      <c r="Y141" s="246">
        <v>0</v>
      </c>
      <c r="Z141" s="246">
        <v>0</v>
      </c>
      <c r="AA141" s="246">
        <v>12.188000000000001</v>
      </c>
      <c r="AB141" s="246">
        <v>15.510999999999999</v>
      </c>
      <c r="AC141" s="246">
        <v>23.128</v>
      </c>
      <c r="AD141" s="246">
        <v>22.111000000000001</v>
      </c>
      <c r="AE141" s="246">
        <v>43.171999999999997</v>
      </c>
      <c r="AF141" s="161">
        <v>25.472999999999999</v>
      </c>
      <c r="AG141" s="691">
        <v>36.42</v>
      </c>
      <c r="AH141" s="691">
        <v>36.661999999999999</v>
      </c>
      <c r="AI141" s="126"/>
      <c r="AK141" s="584"/>
      <c r="AL141" s="278"/>
      <c r="AM141" s="21"/>
      <c r="AN141" s="21"/>
    </row>
    <row r="142" spans="1:40">
      <c r="A142" s="487" t="s">
        <v>34</v>
      </c>
      <c r="B142" s="21"/>
      <c r="C142" s="21"/>
      <c r="D142" s="21"/>
      <c r="E142" s="21"/>
      <c r="F142" s="21"/>
      <c r="G142" s="21"/>
      <c r="H142" s="21"/>
      <c r="I142" s="21"/>
      <c r="J142" s="21"/>
      <c r="K142" s="21"/>
      <c r="L142" s="21"/>
      <c r="M142" s="21"/>
      <c r="N142" s="406"/>
      <c r="O142" s="21"/>
      <c r="P142" s="21"/>
      <c r="Q142" s="21"/>
      <c r="R142" s="21"/>
      <c r="S142" s="246">
        <v>0</v>
      </c>
      <c r="T142" s="246">
        <v>0</v>
      </c>
      <c r="U142" s="246">
        <v>0</v>
      </c>
      <c r="V142" s="246">
        <v>0</v>
      </c>
      <c r="W142" s="246">
        <v>4.5999999999999996</v>
      </c>
      <c r="X142" s="246">
        <v>13.41</v>
      </c>
      <c r="Y142" s="246">
        <v>0</v>
      </c>
      <c r="Z142" s="246">
        <v>0</v>
      </c>
      <c r="AA142" s="246">
        <v>7.8929999999999998</v>
      </c>
      <c r="AB142" s="246">
        <v>10.045</v>
      </c>
      <c r="AC142" s="246">
        <v>10.528</v>
      </c>
      <c r="AD142" s="246">
        <v>12.861000000000001</v>
      </c>
      <c r="AE142" s="246">
        <v>20.718</v>
      </c>
      <c r="AF142" s="161">
        <v>13.510999999999999</v>
      </c>
      <c r="AG142" s="411">
        <v>13.85</v>
      </c>
      <c r="AH142" s="411">
        <v>19.556000000000001</v>
      </c>
      <c r="AK142" s="584"/>
      <c r="AL142" s="278"/>
      <c r="AM142" s="21"/>
      <c r="AN142" s="21"/>
    </row>
    <row r="143" spans="1:40">
      <c r="A143" s="487" t="s">
        <v>37</v>
      </c>
      <c r="B143" s="21"/>
      <c r="C143" s="21"/>
      <c r="D143" s="21"/>
      <c r="E143" s="21"/>
      <c r="F143" s="21"/>
      <c r="G143" s="21"/>
      <c r="H143" s="21"/>
      <c r="I143" s="21"/>
      <c r="J143" s="21"/>
      <c r="K143" s="21"/>
      <c r="L143" s="21"/>
      <c r="M143" s="21"/>
      <c r="N143" s="406"/>
      <c r="O143" s="21"/>
      <c r="P143" s="21"/>
      <c r="Q143" s="21"/>
      <c r="R143" s="21"/>
      <c r="S143" s="246">
        <v>0</v>
      </c>
      <c r="T143" s="246">
        <v>0</v>
      </c>
      <c r="U143" s="246">
        <v>0</v>
      </c>
      <c r="V143" s="246">
        <v>0</v>
      </c>
      <c r="W143" s="246">
        <v>12.76</v>
      </c>
      <c r="X143" s="246">
        <v>5.94</v>
      </c>
      <c r="Y143" s="246">
        <v>0</v>
      </c>
      <c r="Z143" s="246">
        <v>0</v>
      </c>
      <c r="AA143" s="246">
        <v>2.681</v>
      </c>
      <c r="AB143" s="246">
        <v>6.8239999999999998</v>
      </c>
      <c r="AC143" s="246">
        <v>8.6440000000000001</v>
      </c>
      <c r="AD143" s="246">
        <v>8.8170000000000002</v>
      </c>
      <c r="AE143" s="246">
        <v>9.0374250000000007</v>
      </c>
      <c r="AF143" s="161">
        <v>9.2633609999999997</v>
      </c>
      <c r="AG143" s="411">
        <v>9.7479999999999993</v>
      </c>
      <c r="AH143" s="411">
        <v>12.157999999999999</v>
      </c>
      <c r="AK143" s="584"/>
      <c r="AL143" s="278"/>
      <c r="AM143" s="21"/>
      <c r="AN143" s="21"/>
    </row>
    <row r="144" spans="1:40">
      <c r="A144" s="487" t="s">
        <v>39</v>
      </c>
      <c r="B144" s="21"/>
      <c r="C144" s="21"/>
      <c r="D144" s="21"/>
      <c r="E144" s="21"/>
      <c r="F144" s="21"/>
      <c r="G144" s="21"/>
      <c r="H144" s="21"/>
      <c r="I144" s="21"/>
      <c r="J144" s="21"/>
      <c r="K144" s="21"/>
      <c r="L144" s="21"/>
      <c r="M144" s="21"/>
      <c r="N144" s="406"/>
      <c r="O144" s="21"/>
      <c r="P144" s="21"/>
      <c r="Q144" s="21"/>
      <c r="R144" s="21"/>
      <c r="S144" s="246">
        <v>0</v>
      </c>
      <c r="T144" s="246">
        <v>0</v>
      </c>
      <c r="U144" s="246">
        <v>0</v>
      </c>
      <c r="V144" s="246">
        <v>0</v>
      </c>
      <c r="W144" s="246">
        <v>0</v>
      </c>
      <c r="X144" s="246">
        <v>0</v>
      </c>
      <c r="Y144" s="246">
        <v>0</v>
      </c>
      <c r="Z144" s="246">
        <v>0</v>
      </c>
      <c r="AA144" s="246">
        <v>0</v>
      </c>
      <c r="AB144" s="246"/>
      <c r="AC144" s="246">
        <v>0</v>
      </c>
      <c r="AD144" s="246">
        <v>0</v>
      </c>
      <c r="AE144" s="246">
        <v>0</v>
      </c>
      <c r="AF144" s="161">
        <v>0</v>
      </c>
      <c r="AG144" s="411">
        <v>0</v>
      </c>
      <c r="AH144" s="411">
        <v>0</v>
      </c>
      <c r="AK144" s="584"/>
      <c r="AL144" s="279"/>
      <c r="AM144" s="21"/>
      <c r="AN144" s="21"/>
    </row>
    <row r="145" spans="1:40">
      <c r="A145" s="487" t="s">
        <v>41</v>
      </c>
      <c r="B145" s="21"/>
      <c r="C145" s="21"/>
      <c r="D145" s="21"/>
      <c r="E145" s="21"/>
      <c r="F145" s="21"/>
      <c r="G145" s="21"/>
      <c r="H145" s="21"/>
      <c r="I145" s="21"/>
      <c r="J145" s="21"/>
      <c r="K145" s="21"/>
      <c r="L145" s="21"/>
      <c r="M145" s="21"/>
      <c r="N145" s="406"/>
      <c r="O145" s="21"/>
      <c r="P145" s="21"/>
      <c r="Q145" s="21"/>
      <c r="R145" s="21"/>
      <c r="S145" s="246">
        <v>0</v>
      </c>
      <c r="T145" s="246">
        <v>0</v>
      </c>
      <c r="U145" s="246">
        <v>0</v>
      </c>
      <c r="V145" s="246">
        <v>0</v>
      </c>
      <c r="W145" s="246">
        <v>0</v>
      </c>
      <c r="X145" s="246">
        <v>0</v>
      </c>
      <c r="Y145" s="246">
        <v>0</v>
      </c>
      <c r="Z145" s="246">
        <v>0</v>
      </c>
      <c r="AA145" s="246">
        <v>0.96</v>
      </c>
      <c r="AB145" s="246">
        <v>0.504</v>
      </c>
      <c r="AC145" s="246">
        <v>1.0489999999999999</v>
      </c>
      <c r="AD145" s="246">
        <v>1.071</v>
      </c>
      <c r="AE145" s="246">
        <v>0</v>
      </c>
      <c r="AF145" s="161">
        <v>0</v>
      </c>
      <c r="AG145" s="411">
        <v>0</v>
      </c>
      <c r="AH145" s="411">
        <v>0</v>
      </c>
      <c r="AK145" s="587"/>
      <c r="AL145" s="279"/>
      <c r="AM145" s="21"/>
      <c r="AN145" s="21"/>
    </row>
    <row r="146" spans="1:40">
      <c r="A146" s="487" t="s">
        <v>43</v>
      </c>
      <c r="B146" s="21"/>
      <c r="C146" s="21"/>
      <c r="D146" s="21"/>
      <c r="E146" s="21"/>
      <c r="F146" s="21"/>
      <c r="G146" s="21"/>
      <c r="H146" s="21"/>
      <c r="I146" s="21"/>
      <c r="J146" s="21"/>
      <c r="K146" s="21"/>
      <c r="L146" s="21"/>
      <c r="M146" s="21"/>
      <c r="N146" s="406"/>
      <c r="O146" s="21"/>
      <c r="P146" s="21"/>
      <c r="Q146" s="21"/>
      <c r="R146" s="21"/>
      <c r="S146" s="246">
        <v>0</v>
      </c>
      <c r="T146" s="246">
        <v>0</v>
      </c>
      <c r="U146" s="246">
        <v>0</v>
      </c>
      <c r="V146" s="246">
        <v>0</v>
      </c>
      <c r="W146" s="246">
        <v>8.1999999999999993</v>
      </c>
      <c r="X146" s="246">
        <v>8</v>
      </c>
      <c r="Y146" s="246">
        <v>0</v>
      </c>
      <c r="Z146" s="246">
        <v>0</v>
      </c>
      <c r="AA146" s="246">
        <v>6.6749999999999998</v>
      </c>
      <c r="AB146" s="246">
        <v>8.4949999999999992</v>
      </c>
      <c r="AC146" s="246">
        <v>12.192</v>
      </c>
      <c r="AD146" s="246">
        <v>12.436</v>
      </c>
      <c r="AE146" s="246">
        <v>41.185000000000002</v>
      </c>
      <c r="AF146" s="161">
        <v>13.465</v>
      </c>
      <c r="AG146" s="411">
        <v>14.278</v>
      </c>
      <c r="AH146" s="411">
        <v>16.504000000000001</v>
      </c>
      <c r="AK146" s="587"/>
      <c r="AL146" s="278"/>
      <c r="AM146" s="21"/>
      <c r="AN146" s="21"/>
    </row>
    <row r="147" spans="1:40">
      <c r="A147" s="487" t="s">
        <v>45</v>
      </c>
      <c r="B147" s="21"/>
      <c r="C147" s="21"/>
      <c r="D147" s="21"/>
      <c r="E147" s="21"/>
      <c r="F147" s="21"/>
      <c r="G147" s="21"/>
      <c r="H147" s="21"/>
      <c r="I147" s="21"/>
      <c r="J147" s="21"/>
      <c r="K147" s="21"/>
      <c r="L147" s="21"/>
      <c r="M147" s="21"/>
      <c r="N147" s="406"/>
      <c r="O147" s="21"/>
      <c r="P147" s="21"/>
      <c r="Q147" s="21"/>
      <c r="R147" s="21"/>
      <c r="S147" s="246">
        <v>0</v>
      </c>
      <c r="T147" s="246">
        <v>0</v>
      </c>
      <c r="U147" s="246">
        <v>0</v>
      </c>
      <c r="V147" s="246">
        <v>0</v>
      </c>
      <c r="W147" s="246">
        <v>9.5500000000000007</v>
      </c>
      <c r="X147" s="246">
        <v>14.79</v>
      </c>
      <c r="Y147" s="246">
        <v>0</v>
      </c>
      <c r="Z147" s="246">
        <v>0</v>
      </c>
      <c r="AA147" s="246">
        <v>5.2430000000000003</v>
      </c>
      <c r="AB147" s="246">
        <v>6.6719999999999997</v>
      </c>
      <c r="AC147" s="246">
        <v>7.9109999999999996</v>
      </c>
      <c r="AD147" s="246">
        <v>8.07</v>
      </c>
      <c r="AE147" s="246">
        <v>22.311</v>
      </c>
      <c r="AF147" s="161">
        <v>8.4789999999999992</v>
      </c>
      <c r="AG147" s="411">
        <v>13.521000000000001</v>
      </c>
      <c r="AH147" s="411">
        <v>16.672000000000001</v>
      </c>
      <c r="AK147" s="587"/>
      <c r="AL147" s="278"/>
      <c r="AM147" s="21"/>
      <c r="AN147" s="21"/>
    </row>
    <row r="148" spans="1:40">
      <c r="A148" s="487" t="s">
        <v>47</v>
      </c>
      <c r="B148" s="21"/>
      <c r="C148" s="21"/>
      <c r="D148" s="21"/>
      <c r="E148" s="21"/>
      <c r="F148" s="21"/>
      <c r="G148" s="21"/>
      <c r="H148" s="21"/>
      <c r="I148" s="21"/>
      <c r="J148" s="21"/>
      <c r="K148" s="21"/>
      <c r="L148" s="21"/>
      <c r="M148" s="21"/>
      <c r="N148" s="406"/>
      <c r="O148" s="21"/>
      <c r="P148" s="21"/>
      <c r="Q148" s="21"/>
      <c r="R148" s="21"/>
      <c r="S148" s="246">
        <v>0</v>
      </c>
      <c r="T148" s="246">
        <v>0</v>
      </c>
      <c r="U148" s="246">
        <v>0</v>
      </c>
      <c r="V148" s="246">
        <v>0</v>
      </c>
      <c r="W148" s="246">
        <v>11.12</v>
      </c>
      <c r="X148" s="246">
        <v>5.16</v>
      </c>
      <c r="Y148" s="246">
        <v>0</v>
      </c>
      <c r="Z148" s="246">
        <v>0</v>
      </c>
      <c r="AA148" s="246">
        <v>4.1130000000000004</v>
      </c>
      <c r="AB148" s="246">
        <v>9.3480000000000008</v>
      </c>
      <c r="AC148" s="246">
        <v>8.0449999999999999</v>
      </c>
      <c r="AD148" s="246">
        <v>9.6890000000000001</v>
      </c>
      <c r="AE148" s="246">
        <v>13.952</v>
      </c>
      <c r="AF148" s="161">
        <v>10.18</v>
      </c>
      <c r="AG148" s="411">
        <v>10.433999999999999</v>
      </c>
      <c r="AH148" s="411">
        <v>12.025</v>
      </c>
      <c r="AK148" s="587"/>
      <c r="AL148" s="278"/>
      <c r="AM148" s="21"/>
      <c r="AN148" s="21"/>
    </row>
    <row r="149" spans="1:40">
      <c r="A149" s="487" t="s">
        <v>49</v>
      </c>
      <c r="B149" s="21"/>
      <c r="C149" s="21"/>
      <c r="D149" s="21"/>
      <c r="E149" s="21"/>
      <c r="F149" s="21"/>
      <c r="G149" s="21"/>
      <c r="H149" s="21"/>
      <c r="I149" s="21"/>
      <c r="J149" s="21"/>
      <c r="K149" s="21"/>
      <c r="L149" s="21"/>
      <c r="M149" s="21"/>
      <c r="N149" s="406"/>
      <c r="O149" s="21"/>
      <c r="P149" s="21"/>
      <c r="Q149" s="21"/>
      <c r="R149" s="21"/>
      <c r="S149" s="246">
        <v>0</v>
      </c>
      <c r="T149" s="246">
        <v>0</v>
      </c>
      <c r="U149" s="246">
        <v>0</v>
      </c>
      <c r="V149" s="246">
        <v>0</v>
      </c>
      <c r="W149" s="246">
        <v>0</v>
      </c>
      <c r="X149" s="246">
        <v>0</v>
      </c>
      <c r="Y149" s="246">
        <v>0</v>
      </c>
      <c r="Z149" s="246">
        <v>0</v>
      </c>
      <c r="AA149" s="246">
        <v>0</v>
      </c>
      <c r="AB149" s="246">
        <v>0</v>
      </c>
      <c r="AC149" s="246">
        <v>0</v>
      </c>
      <c r="AD149" s="246">
        <v>0</v>
      </c>
      <c r="AE149" s="246">
        <v>0</v>
      </c>
      <c r="AF149" s="161">
        <v>0</v>
      </c>
      <c r="AG149" s="411">
        <v>0</v>
      </c>
      <c r="AH149" s="411">
        <v>0</v>
      </c>
      <c r="AK149" s="587"/>
      <c r="AL149" s="279"/>
      <c r="AM149" s="21"/>
      <c r="AN149" s="21"/>
    </row>
    <row r="150" spans="1:40">
      <c r="A150" s="487" t="s">
        <v>51</v>
      </c>
      <c r="B150" s="21"/>
      <c r="C150" s="21"/>
      <c r="D150" s="21"/>
      <c r="E150" s="21"/>
      <c r="F150" s="21"/>
      <c r="G150" s="21"/>
      <c r="H150" s="21"/>
      <c r="I150" s="21"/>
      <c r="J150" s="21"/>
      <c r="K150" s="21"/>
      <c r="L150" s="21"/>
      <c r="M150" s="21"/>
      <c r="N150" s="406"/>
      <c r="O150" s="21"/>
      <c r="P150" s="21"/>
      <c r="Q150" s="21"/>
      <c r="R150" s="21"/>
      <c r="S150" s="246">
        <v>0</v>
      </c>
      <c r="T150" s="246">
        <v>0</v>
      </c>
      <c r="U150" s="246">
        <v>0</v>
      </c>
      <c r="V150" s="246">
        <v>0</v>
      </c>
      <c r="W150" s="246">
        <v>0</v>
      </c>
      <c r="X150" s="246">
        <v>0</v>
      </c>
      <c r="Y150" s="246">
        <v>0</v>
      </c>
      <c r="Z150" s="246">
        <v>0</v>
      </c>
      <c r="AA150" s="246">
        <v>0</v>
      </c>
      <c r="AB150" s="246">
        <v>0</v>
      </c>
      <c r="AC150" s="246">
        <v>0</v>
      </c>
      <c r="AD150" s="246">
        <v>0</v>
      </c>
      <c r="AE150" s="246">
        <v>0</v>
      </c>
      <c r="AF150" s="161">
        <v>0</v>
      </c>
      <c r="AG150" s="411">
        <v>0</v>
      </c>
      <c r="AH150" s="411">
        <v>0</v>
      </c>
      <c r="AK150" s="587"/>
      <c r="AL150" s="279"/>
      <c r="AM150" s="21"/>
      <c r="AN150" s="21"/>
    </row>
    <row r="151" spans="1:40">
      <c r="A151" s="487" t="s">
        <v>53</v>
      </c>
      <c r="B151" s="21"/>
      <c r="C151" s="21"/>
      <c r="D151" s="21"/>
      <c r="E151" s="21"/>
      <c r="F151" s="21"/>
      <c r="G151" s="21"/>
      <c r="H151" s="21"/>
      <c r="I151" s="21"/>
      <c r="J151" s="21"/>
      <c r="K151" s="21"/>
      <c r="L151" s="21"/>
      <c r="M151" s="21"/>
      <c r="N151" s="406"/>
      <c r="O151" s="21"/>
      <c r="P151" s="21"/>
      <c r="Q151" s="21"/>
      <c r="R151" s="21"/>
      <c r="S151" s="246">
        <v>0</v>
      </c>
      <c r="T151" s="246">
        <v>0</v>
      </c>
      <c r="U151" s="246">
        <v>0</v>
      </c>
      <c r="V151" s="246">
        <v>0</v>
      </c>
      <c r="W151" s="246">
        <v>0</v>
      </c>
      <c r="X151" s="246">
        <v>0</v>
      </c>
      <c r="Y151" s="246">
        <v>0</v>
      </c>
      <c r="Z151" s="246">
        <v>0</v>
      </c>
      <c r="AA151" s="246">
        <v>0</v>
      </c>
      <c r="AB151" s="246">
        <v>0</v>
      </c>
      <c r="AC151" s="246">
        <v>0</v>
      </c>
      <c r="AD151" s="246">
        <v>0</v>
      </c>
      <c r="AE151" s="246">
        <v>0</v>
      </c>
      <c r="AF151" s="161">
        <v>0</v>
      </c>
      <c r="AG151" s="411">
        <v>0</v>
      </c>
      <c r="AH151" s="411">
        <v>0</v>
      </c>
      <c r="AK151" s="587"/>
      <c r="AL151" s="279"/>
      <c r="AM151" s="21"/>
      <c r="AN151" s="21"/>
    </row>
    <row r="152" spans="1:40">
      <c r="A152" s="487" t="s">
        <v>55</v>
      </c>
      <c r="B152" s="21"/>
      <c r="C152" s="21"/>
      <c r="D152" s="21"/>
      <c r="E152" s="21"/>
      <c r="F152" s="21"/>
      <c r="G152" s="21"/>
      <c r="H152" s="21"/>
      <c r="I152" s="21"/>
      <c r="J152" s="21"/>
      <c r="K152" s="21"/>
      <c r="L152" s="21"/>
      <c r="M152" s="21"/>
      <c r="N152" s="409"/>
      <c r="O152" s="21"/>
      <c r="P152" s="21"/>
      <c r="Q152" s="21"/>
      <c r="R152" s="21"/>
      <c r="S152" s="246">
        <v>0</v>
      </c>
      <c r="T152" s="246">
        <v>0</v>
      </c>
      <c r="U152" s="246">
        <v>0</v>
      </c>
      <c r="V152" s="246">
        <v>0</v>
      </c>
      <c r="W152" s="246">
        <v>0</v>
      </c>
      <c r="X152" s="246">
        <v>0</v>
      </c>
      <c r="Y152" s="246">
        <v>0</v>
      </c>
      <c r="Z152" s="246">
        <v>0</v>
      </c>
      <c r="AA152" s="246">
        <v>0</v>
      </c>
      <c r="AB152" s="246">
        <v>0</v>
      </c>
      <c r="AC152" s="246">
        <v>0</v>
      </c>
      <c r="AD152" s="246">
        <v>0</v>
      </c>
      <c r="AE152" s="246">
        <v>0</v>
      </c>
      <c r="AF152" s="161">
        <v>0</v>
      </c>
      <c r="AG152" s="411">
        <v>0</v>
      </c>
      <c r="AH152" s="411">
        <v>0</v>
      </c>
      <c r="AK152" s="587"/>
      <c r="AL152" s="279"/>
      <c r="AM152" s="21"/>
      <c r="AN152" s="21"/>
    </row>
    <row r="153" spans="1:40">
      <c r="A153" s="487" t="s">
        <v>57</v>
      </c>
      <c r="B153" s="21"/>
      <c r="C153" s="21"/>
      <c r="D153" s="21"/>
      <c r="E153" s="21"/>
      <c r="F153" s="21"/>
      <c r="G153" s="21"/>
      <c r="H153" s="21"/>
      <c r="I153" s="21"/>
      <c r="J153" s="21"/>
      <c r="K153" s="21"/>
      <c r="L153" s="21"/>
      <c r="M153" s="21"/>
      <c r="N153" s="406"/>
      <c r="O153" s="21"/>
      <c r="P153" s="21"/>
      <c r="Q153" s="21"/>
      <c r="R153" s="21"/>
      <c r="S153" s="246">
        <v>13.146000000000001</v>
      </c>
      <c r="T153" s="246">
        <v>78.195999999999998</v>
      </c>
      <c r="U153" s="246">
        <v>120.59699999999999</v>
      </c>
      <c r="V153" s="246">
        <v>102.8</v>
      </c>
      <c r="W153" s="246">
        <v>41.13</v>
      </c>
      <c r="X153" s="246">
        <v>45.59</v>
      </c>
      <c r="Y153" s="246">
        <v>0</v>
      </c>
      <c r="Z153" s="246">
        <v>0</v>
      </c>
      <c r="AA153" s="246">
        <v>40.347000000000001</v>
      </c>
      <c r="AB153" s="246">
        <v>42.701000000000001</v>
      </c>
      <c r="AC153" s="246">
        <v>78.503</v>
      </c>
      <c r="AD153" s="246">
        <v>74.944999999999993</v>
      </c>
      <c r="AE153" s="246">
        <v>270.89100000000002</v>
      </c>
      <c r="AF153" s="161">
        <v>80.450148999999996</v>
      </c>
      <c r="AG153" s="411">
        <v>81.653999999999996</v>
      </c>
      <c r="AH153" s="411">
        <v>142.77199999999999</v>
      </c>
      <c r="AK153" s="587"/>
      <c r="AL153" s="278"/>
      <c r="AM153" s="21"/>
      <c r="AN153" s="21"/>
    </row>
    <row r="154" spans="1:40">
      <c r="A154" s="487" t="s">
        <v>59</v>
      </c>
      <c r="B154" s="21"/>
      <c r="C154" s="21"/>
      <c r="D154" s="21"/>
      <c r="E154" s="21"/>
      <c r="F154" s="21"/>
      <c r="G154" s="21"/>
      <c r="H154" s="21"/>
      <c r="I154" s="21"/>
      <c r="J154" s="21"/>
      <c r="K154" s="21"/>
      <c r="L154" s="21"/>
      <c r="M154" s="21"/>
      <c r="N154" s="406"/>
      <c r="O154" s="21"/>
      <c r="P154" s="21"/>
      <c r="Q154" s="21"/>
      <c r="R154" s="21"/>
      <c r="S154" s="246">
        <v>0</v>
      </c>
      <c r="T154" s="246">
        <v>0</v>
      </c>
      <c r="U154" s="246">
        <v>0</v>
      </c>
      <c r="V154" s="246">
        <v>0</v>
      </c>
      <c r="W154" s="246">
        <v>0</v>
      </c>
      <c r="X154" s="246">
        <v>0</v>
      </c>
      <c r="Y154" s="246">
        <v>0</v>
      </c>
      <c r="Z154" s="246">
        <v>0</v>
      </c>
      <c r="AA154" s="246">
        <v>0</v>
      </c>
      <c r="AB154" s="246">
        <v>0</v>
      </c>
      <c r="AC154" s="246">
        <v>0</v>
      </c>
      <c r="AD154" s="246">
        <v>0</v>
      </c>
      <c r="AE154" s="246">
        <v>0</v>
      </c>
      <c r="AF154" s="161">
        <v>0</v>
      </c>
      <c r="AG154" s="412">
        <v>0</v>
      </c>
      <c r="AH154" s="411">
        <v>0</v>
      </c>
      <c r="AK154" s="587"/>
      <c r="AL154" s="279"/>
      <c r="AM154" s="21"/>
      <c r="AN154" s="21"/>
    </row>
    <row r="155" spans="1:40">
      <c r="A155" s="582" t="s">
        <v>751</v>
      </c>
      <c r="B155" s="125"/>
      <c r="C155" s="125"/>
      <c r="D155" s="125"/>
      <c r="E155" s="125"/>
      <c r="F155" s="125"/>
      <c r="G155" s="125"/>
      <c r="H155" s="125"/>
      <c r="I155" s="125"/>
      <c r="J155" s="125"/>
      <c r="K155" s="125"/>
      <c r="L155" s="125"/>
      <c r="M155" s="125"/>
      <c r="N155" s="125"/>
      <c r="O155" s="125"/>
      <c r="P155" s="125"/>
      <c r="Q155" s="125"/>
      <c r="R155" s="125"/>
      <c r="S155" s="125">
        <v>13.146000000000001</v>
      </c>
      <c r="T155" s="125">
        <v>78.195999999999998</v>
      </c>
      <c r="U155" s="125">
        <v>120.59699999999999</v>
      </c>
      <c r="V155" s="125">
        <v>102.8</v>
      </c>
      <c r="W155" s="239">
        <v>104.11</v>
      </c>
      <c r="X155" s="239">
        <v>107.09</v>
      </c>
      <c r="Y155" s="239">
        <v>0</v>
      </c>
      <c r="Z155" s="239">
        <v>0</v>
      </c>
      <c r="AA155" s="239">
        <v>80.099999999999994</v>
      </c>
      <c r="AB155" s="239">
        <v>100.1</v>
      </c>
      <c r="AC155" s="239">
        <v>150</v>
      </c>
      <c r="AD155" s="239">
        <v>150</v>
      </c>
      <c r="AE155" s="239">
        <f>SUM(AE141:AE154)</f>
        <v>421.26642500000003</v>
      </c>
      <c r="AF155" s="239">
        <f t="shared" ref="AF155:AH155" si="23">SUM(AF141:AF154)</f>
        <v>160.82150999999999</v>
      </c>
      <c r="AG155" s="239">
        <f t="shared" si="23"/>
        <v>179.905</v>
      </c>
      <c r="AH155" s="239">
        <f t="shared" si="23"/>
        <v>256.34899999999999</v>
      </c>
      <c r="AK155" s="957"/>
      <c r="AL155" s="72"/>
      <c r="AM155" s="21"/>
      <c r="AN155" s="21"/>
    </row>
    <row r="156" spans="1:40" s="126" customFormat="1">
      <c r="A156" s="134"/>
      <c r="B156" s="134"/>
      <c r="C156" s="134"/>
      <c r="D156" s="134"/>
      <c r="E156" s="134"/>
      <c r="F156" s="134"/>
      <c r="G156" s="134"/>
      <c r="H156" s="134"/>
      <c r="I156" s="134"/>
      <c r="J156" s="134"/>
      <c r="K156" s="134"/>
      <c r="L156" s="134"/>
      <c r="M156" s="134"/>
      <c r="N156" s="134"/>
      <c r="O156" s="134"/>
      <c r="P156" s="134"/>
      <c r="Q156" s="134"/>
      <c r="R156" s="134"/>
      <c r="S156" s="134"/>
      <c r="T156" s="134"/>
      <c r="U156" s="134"/>
      <c r="V156" s="134"/>
      <c r="W156" s="134"/>
      <c r="X156" s="134"/>
      <c r="AK156" s="278"/>
      <c r="AL156" s="13"/>
      <c r="AM156" s="13"/>
      <c r="AN156" s="21"/>
    </row>
    <row r="157" spans="1:40">
      <c r="A157" s="483" t="s">
        <v>85</v>
      </c>
      <c r="B157" s="186" t="s">
        <v>1</v>
      </c>
      <c r="C157" s="186" t="s">
        <v>2</v>
      </c>
      <c r="D157" s="186" t="s">
        <v>3</v>
      </c>
      <c r="E157" s="186" t="s">
        <v>4</v>
      </c>
      <c r="F157" s="186" t="s">
        <v>5</v>
      </c>
      <c r="G157" s="186" t="s">
        <v>6</v>
      </c>
      <c r="H157" s="186" t="s">
        <v>7</v>
      </c>
      <c r="I157" s="186" t="s">
        <v>8</v>
      </c>
      <c r="J157" s="186" t="s">
        <v>9</v>
      </c>
      <c r="K157" s="186" t="s">
        <v>10</v>
      </c>
      <c r="L157" s="186" t="s">
        <v>11</v>
      </c>
      <c r="M157" s="186" t="s">
        <v>12</v>
      </c>
      <c r="N157" s="186" t="s">
        <v>13</v>
      </c>
      <c r="O157" s="186" t="s">
        <v>14</v>
      </c>
      <c r="P157" s="186" t="s">
        <v>15</v>
      </c>
      <c r="Q157" s="189" t="s">
        <v>16</v>
      </c>
      <c r="R157" s="186" t="s">
        <v>17</v>
      </c>
      <c r="S157" s="186" t="s">
        <v>18</v>
      </c>
      <c r="T157" s="186" t="s">
        <v>19</v>
      </c>
      <c r="U157" s="186" t="s">
        <v>20</v>
      </c>
      <c r="V157" s="186" t="s">
        <v>21</v>
      </c>
      <c r="W157" s="186" t="s">
        <v>22</v>
      </c>
      <c r="X157" s="186" t="s">
        <v>23</v>
      </c>
      <c r="Y157" s="186" t="s">
        <v>24</v>
      </c>
      <c r="Z157" s="186" t="s">
        <v>25</v>
      </c>
      <c r="AA157" s="186" t="s">
        <v>26</v>
      </c>
      <c r="AB157" s="186" t="s">
        <v>27</v>
      </c>
      <c r="AC157" s="186" t="s">
        <v>62</v>
      </c>
      <c r="AD157" s="186" t="s">
        <v>63</v>
      </c>
      <c r="AE157" s="186" t="s">
        <v>879</v>
      </c>
      <c r="AF157" s="197" t="s">
        <v>1899</v>
      </c>
      <c r="AG157" s="362" t="s">
        <v>1900</v>
      </c>
      <c r="AH157" s="362" t="s">
        <v>1901</v>
      </c>
      <c r="AI157" s="126"/>
      <c r="AK157" s="583" t="s">
        <v>28</v>
      </c>
      <c r="AL157" s="21"/>
      <c r="AM157" s="21"/>
      <c r="AN157" s="21"/>
    </row>
    <row r="158" spans="1:40">
      <c r="A158" s="487" t="s">
        <v>31</v>
      </c>
      <c r="B158" s="21"/>
      <c r="C158" s="21"/>
      <c r="D158" s="21"/>
      <c r="E158" s="21"/>
      <c r="F158" s="21"/>
      <c r="G158" s="21"/>
      <c r="H158" s="21"/>
      <c r="I158" s="21"/>
      <c r="J158" s="21"/>
      <c r="K158" s="21"/>
      <c r="L158" s="21"/>
      <c r="M158" s="21"/>
      <c r="N158" s="406"/>
      <c r="O158" s="21"/>
      <c r="P158" s="21"/>
      <c r="Q158" s="21"/>
      <c r="R158" s="21"/>
      <c r="S158" s="246">
        <v>33.299999999999997</v>
      </c>
      <c r="T158" s="246">
        <v>38.880000000000003</v>
      </c>
      <c r="U158" s="246">
        <v>44.95</v>
      </c>
      <c r="V158" s="246">
        <v>43.1</v>
      </c>
      <c r="W158" s="246">
        <v>40.473999999999997</v>
      </c>
      <c r="X158" s="246">
        <v>36.021999999999998</v>
      </c>
      <c r="Y158" s="246">
        <v>34.533000000000001</v>
      </c>
      <c r="Z158" s="246">
        <v>35.079000000000001</v>
      </c>
      <c r="AA158" s="246">
        <v>40.659999999999997</v>
      </c>
      <c r="AB158" s="161">
        <v>96.347999999999999</v>
      </c>
      <c r="AC158" s="161">
        <v>65.373000000000005</v>
      </c>
      <c r="AD158" s="161">
        <v>76.888999999999996</v>
      </c>
      <c r="AE158" s="161">
        <v>81.380572420855557</v>
      </c>
      <c r="AF158" s="161">
        <v>116.25623899131263</v>
      </c>
      <c r="AG158" s="691">
        <v>103.64922799999999</v>
      </c>
      <c r="AH158" s="691">
        <v>61.781999999999996</v>
      </c>
      <c r="AI158" s="126"/>
      <c r="AK158" s="584"/>
      <c r="AL158" s="21"/>
      <c r="AM158" s="21"/>
      <c r="AN158" s="21"/>
    </row>
    <row r="159" spans="1:40">
      <c r="A159" s="487" t="s">
        <v>34</v>
      </c>
      <c r="B159" s="21"/>
      <c r="C159" s="21"/>
      <c r="D159" s="21"/>
      <c r="E159" s="21"/>
      <c r="F159" s="21"/>
      <c r="G159" s="21"/>
      <c r="H159" s="21"/>
      <c r="I159" s="21"/>
      <c r="J159" s="21"/>
      <c r="K159" s="21"/>
      <c r="L159" s="21"/>
      <c r="M159" s="21"/>
      <c r="N159" s="406"/>
      <c r="O159" s="21"/>
      <c r="P159" s="21"/>
      <c r="Q159" s="21"/>
      <c r="R159" s="21"/>
      <c r="S159" s="246">
        <v>6.44</v>
      </c>
      <c r="T159" s="246">
        <v>7.52</v>
      </c>
      <c r="U159" s="246">
        <v>8.6999999999999993</v>
      </c>
      <c r="V159" s="246">
        <v>8.3420000000000005</v>
      </c>
      <c r="W159" s="246">
        <v>7.8339999999999996</v>
      </c>
      <c r="X159" s="246">
        <v>6.9720000000000004</v>
      </c>
      <c r="Y159" s="246">
        <v>6.6840000000000002</v>
      </c>
      <c r="Z159" s="246">
        <v>6.79</v>
      </c>
      <c r="AA159" s="246">
        <v>7.87</v>
      </c>
      <c r="AB159" s="161">
        <v>0</v>
      </c>
      <c r="AC159" s="161">
        <v>0</v>
      </c>
      <c r="AD159" s="161">
        <v>0</v>
      </c>
      <c r="AE159" s="161">
        <v>0</v>
      </c>
      <c r="AF159" s="161">
        <v>1.4008299865308309</v>
      </c>
      <c r="AG159" s="411">
        <v>1.1435329999999999</v>
      </c>
      <c r="AH159" s="411">
        <v>7.8040000000000003</v>
      </c>
      <c r="AK159" s="584"/>
      <c r="AL159" s="21"/>
      <c r="AM159" s="21"/>
      <c r="AN159" s="21"/>
    </row>
    <row r="160" spans="1:40">
      <c r="A160" s="487" t="s">
        <v>37</v>
      </c>
      <c r="B160" s="21"/>
      <c r="C160" s="21"/>
      <c r="D160" s="21"/>
      <c r="E160" s="21"/>
      <c r="F160" s="21"/>
      <c r="G160" s="21"/>
      <c r="H160" s="21"/>
      <c r="I160" s="21"/>
      <c r="J160" s="21"/>
      <c r="K160" s="21"/>
      <c r="L160" s="21"/>
      <c r="M160" s="21"/>
      <c r="N160" s="406"/>
      <c r="O160" s="21"/>
      <c r="P160" s="21"/>
      <c r="Q160" s="21"/>
      <c r="R160" s="21"/>
      <c r="S160" s="246">
        <v>0</v>
      </c>
      <c r="T160" s="246">
        <v>0</v>
      </c>
      <c r="U160" s="246">
        <v>0</v>
      </c>
      <c r="V160" s="246">
        <v>0</v>
      </c>
      <c r="W160" s="246">
        <v>0</v>
      </c>
      <c r="X160" s="246">
        <v>0</v>
      </c>
      <c r="Y160" s="246">
        <v>0</v>
      </c>
      <c r="Z160" s="246">
        <v>0</v>
      </c>
      <c r="AA160" s="246">
        <v>0</v>
      </c>
      <c r="AB160" s="161">
        <v>0</v>
      </c>
      <c r="AC160" s="161">
        <v>0</v>
      </c>
      <c r="AD160" s="161">
        <v>0</v>
      </c>
      <c r="AE160" s="161">
        <v>0</v>
      </c>
      <c r="AF160" s="161">
        <v>0</v>
      </c>
      <c r="AG160" s="411">
        <v>0</v>
      </c>
      <c r="AH160" s="411">
        <v>0</v>
      </c>
      <c r="AK160" s="584"/>
      <c r="AL160" s="21"/>
      <c r="AM160" s="21"/>
      <c r="AN160" s="21"/>
    </row>
    <row r="161" spans="1:40" ht="13.5" customHeight="1">
      <c r="A161" s="487" t="s">
        <v>39</v>
      </c>
      <c r="B161" s="21"/>
      <c r="C161" s="21"/>
      <c r="D161" s="21"/>
      <c r="E161" s="21"/>
      <c r="F161" s="21"/>
      <c r="G161" s="21"/>
      <c r="H161" s="21"/>
      <c r="I161" s="21"/>
      <c r="J161" s="21"/>
      <c r="K161" s="21"/>
      <c r="L161" s="21"/>
      <c r="M161" s="21"/>
      <c r="N161" s="406"/>
      <c r="O161" s="21"/>
      <c r="P161" s="21"/>
      <c r="Q161" s="21"/>
      <c r="R161" s="21"/>
      <c r="S161" s="246">
        <v>0</v>
      </c>
      <c r="T161" s="246">
        <v>0</v>
      </c>
      <c r="U161" s="246">
        <v>0</v>
      </c>
      <c r="V161" s="246">
        <v>0</v>
      </c>
      <c r="W161" s="246">
        <v>0</v>
      </c>
      <c r="X161" s="246">
        <v>0</v>
      </c>
      <c r="Y161" s="246">
        <v>0</v>
      </c>
      <c r="Z161" s="246">
        <v>0</v>
      </c>
      <c r="AA161" s="246">
        <v>0</v>
      </c>
      <c r="AB161" s="161">
        <v>17.783999999999999</v>
      </c>
      <c r="AC161" s="161">
        <v>26.646000000000001</v>
      </c>
      <c r="AD161" s="161">
        <v>31.34</v>
      </c>
      <c r="AE161" s="161">
        <v>31.216205031028426</v>
      </c>
      <c r="AF161" s="161">
        <v>60.448382206377062</v>
      </c>
      <c r="AG161" s="411">
        <v>79.857533000000004</v>
      </c>
      <c r="AH161" s="411">
        <v>87.241</v>
      </c>
      <c r="AK161" s="584" t="s">
        <v>2899</v>
      </c>
      <c r="AL161" s="21"/>
      <c r="AM161" s="21"/>
      <c r="AN161" s="21"/>
    </row>
    <row r="162" spans="1:40">
      <c r="A162" s="487" t="s">
        <v>41</v>
      </c>
      <c r="B162" s="21"/>
      <c r="C162" s="21"/>
      <c r="D162" s="21"/>
      <c r="E162" s="21"/>
      <c r="F162" s="21"/>
      <c r="G162" s="21"/>
      <c r="H162" s="21"/>
      <c r="I162" s="21"/>
      <c r="J162" s="21"/>
      <c r="K162" s="21"/>
      <c r="L162" s="21"/>
      <c r="M162" s="21"/>
      <c r="N162" s="406"/>
      <c r="O162" s="21"/>
      <c r="P162" s="21"/>
      <c r="Q162" s="21"/>
      <c r="R162" s="21"/>
      <c r="S162" s="246">
        <v>8.59</v>
      </c>
      <c r="T162" s="246">
        <v>10.029999999999999</v>
      </c>
      <c r="U162" s="246">
        <v>11.6</v>
      </c>
      <c r="V162" s="246">
        <v>11.122999999999999</v>
      </c>
      <c r="W162" s="246">
        <v>10.445</v>
      </c>
      <c r="X162" s="246">
        <v>9.2959999999999994</v>
      </c>
      <c r="Y162" s="246">
        <v>8.9120000000000008</v>
      </c>
      <c r="Z162" s="246">
        <v>9.0530000000000008</v>
      </c>
      <c r="AA162" s="246">
        <v>10.493</v>
      </c>
      <c r="AB162" s="161">
        <v>12.673</v>
      </c>
      <c r="AC162" s="161">
        <v>29.239000000000001</v>
      </c>
      <c r="AD162" s="161">
        <v>34.39</v>
      </c>
      <c r="AE162" s="161">
        <v>38.511222548116031</v>
      </c>
      <c r="AF162" s="161">
        <v>0</v>
      </c>
      <c r="AG162" s="411">
        <v>0</v>
      </c>
      <c r="AH162" s="411">
        <v>0</v>
      </c>
      <c r="AK162" s="587"/>
      <c r="AL162" s="21"/>
      <c r="AM162" s="21"/>
      <c r="AN162" s="21"/>
    </row>
    <row r="163" spans="1:40">
      <c r="A163" s="487" t="s">
        <v>43</v>
      </c>
      <c r="B163" s="21"/>
      <c r="C163" s="21"/>
      <c r="D163" s="21"/>
      <c r="E163" s="21"/>
      <c r="F163" s="21"/>
      <c r="G163" s="21"/>
      <c r="H163" s="21"/>
      <c r="I163" s="21"/>
      <c r="J163" s="21"/>
      <c r="K163" s="21"/>
      <c r="L163" s="21"/>
      <c r="M163" s="21"/>
      <c r="N163" s="406"/>
      <c r="O163" s="21"/>
      <c r="P163" s="21"/>
      <c r="Q163" s="21"/>
      <c r="R163" s="21"/>
      <c r="S163" s="246">
        <v>55.85</v>
      </c>
      <c r="T163" s="246">
        <v>65.209999999999994</v>
      </c>
      <c r="U163" s="246">
        <v>75.400000000000006</v>
      </c>
      <c r="V163" s="246">
        <v>72.296000000000006</v>
      </c>
      <c r="W163" s="246">
        <v>67.891999999999996</v>
      </c>
      <c r="X163" s="246">
        <v>60.424999999999997</v>
      </c>
      <c r="Y163" s="246">
        <v>57.924999999999997</v>
      </c>
      <c r="Z163" s="246">
        <v>58.841000000000001</v>
      </c>
      <c r="AA163" s="246">
        <v>68.200999999999993</v>
      </c>
      <c r="AB163" s="161">
        <v>0</v>
      </c>
      <c r="AC163" s="161">
        <v>0</v>
      </c>
      <c r="AD163" s="161">
        <v>0</v>
      </c>
      <c r="AE163" s="161">
        <v>0</v>
      </c>
      <c r="AF163" s="161">
        <v>0</v>
      </c>
      <c r="AG163" s="411">
        <v>0</v>
      </c>
      <c r="AH163" s="411">
        <v>0</v>
      </c>
      <c r="AK163" s="587"/>
      <c r="AL163" s="21"/>
      <c r="AM163" s="21"/>
      <c r="AN163" s="21"/>
    </row>
    <row r="164" spans="1:40">
      <c r="A164" s="487" t="s">
        <v>45</v>
      </c>
      <c r="B164" s="21"/>
      <c r="C164" s="21"/>
      <c r="D164" s="21"/>
      <c r="E164" s="21"/>
      <c r="F164" s="21"/>
      <c r="G164" s="21"/>
      <c r="H164" s="21"/>
      <c r="I164" s="21"/>
      <c r="J164" s="21"/>
      <c r="K164" s="21"/>
      <c r="L164" s="21"/>
      <c r="M164" s="21"/>
      <c r="N164" s="406"/>
      <c r="O164" s="21"/>
      <c r="P164" s="21"/>
      <c r="Q164" s="21"/>
      <c r="R164" s="21"/>
      <c r="S164" s="246">
        <v>0</v>
      </c>
      <c r="T164" s="246">
        <v>0</v>
      </c>
      <c r="U164" s="246">
        <v>0</v>
      </c>
      <c r="V164" s="246">
        <v>0</v>
      </c>
      <c r="W164" s="246">
        <v>0</v>
      </c>
      <c r="X164" s="246">
        <v>0</v>
      </c>
      <c r="Y164" s="246">
        <v>0</v>
      </c>
      <c r="Z164" s="246">
        <v>0</v>
      </c>
      <c r="AA164" s="246">
        <v>0</v>
      </c>
      <c r="AB164" s="161">
        <v>0</v>
      </c>
      <c r="AC164" s="161">
        <v>0</v>
      </c>
      <c r="AD164" s="161">
        <v>0</v>
      </c>
      <c r="AE164" s="161">
        <v>0</v>
      </c>
      <c r="AF164" s="161">
        <v>0</v>
      </c>
      <c r="AG164" s="411">
        <v>0</v>
      </c>
      <c r="AH164" s="411">
        <v>0</v>
      </c>
      <c r="AK164" s="587"/>
      <c r="AL164" s="21"/>
      <c r="AM164" s="21"/>
      <c r="AN164" s="21"/>
    </row>
    <row r="165" spans="1:40">
      <c r="A165" s="487" t="s">
        <v>47</v>
      </c>
      <c r="B165" s="21"/>
      <c r="C165" s="21"/>
      <c r="D165" s="21"/>
      <c r="E165" s="21"/>
      <c r="F165" s="21"/>
      <c r="G165" s="21"/>
      <c r="H165" s="21"/>
      <c r="I165" s="21"/>
      <c r="J165" s="21"/>
      <c r="K165" s="21"/>
      <c r="L165" s="21"/>
      <c r="M165" s="21"/>
      <c r="N165" s="406"/>
      <c r="O165" s="21"/>
      <c r="P165" s="21"/>
      <c r="Q165" s="21"/>
      <c r="R165" s="21"/>
      <c r="S165" s="246">
        <v>0</v>
      </c>
      <c r="T165" s="246">
        <v>0</v>
      </c>
      <c r="U165" s="246">
        <v>0</v>
      </c>
      <c r="V165" s="246">
        <v>0</v>
      </c>
      <c r="W165" s="246">
        <v>0</v>
      </c>
      <c r="X165" s="246">
        <v>0</v>
      </c>
      <c r="Y165" s="246">
        <v>0</v>
      </c>
      <c r="Z165" s="246">
        <v>0</v>
      </c>
      <c r="AA165" s="246">
        <v>0</v>
      </c>
      <c r="AB165" s="161">
        <v>0</v>
      </c>
      <c r="AC165" s="161">
        <v>0</v>
      </c>
      <c r="AD165" s="161">
        <v>0</v>
      </c>
      <c r="AE165" s="161">
        <v>0</v>
      </c>
      <c r="AF165" s="161">
        <v>4.7781126652767307</v>
      </c>
      <c r="AG165" s="411">
        <v>5.3741779999999997</v>
      </c>
      <c r="AH165" s="411">
        <v>41.594999999999999</v>
      </c>
      <c r="AK165" s="587"/>
      <c r="AL165" s="21"/>
      <c r="AM165" s="21"/>
      <c r="AN165" s="21"/>
    </row>
    <row r="166" spans="1:40">
      <c r="A166" s="487" t="s">
        <v>49</v>
      </c>
      <c r="B166" s="21"/>
      <c r="C166" s="21"/>
      <c r="D166" s="21"/>
      <c r="E166" s="21"/>
      <c r="F166" s="21"/>
      <c r="G166" s="21"/>
      <c r="H166" s="21"/>
      <c r="I166" s="21"/>
      <c r="J166" s="21"/>
      <c r="K166" s="21"/>
      <c r="L166" s="21"/>
      <c r="M166" s="21"/>
      <c r="N166" s="406"/>
      <c r="O166" s="21"/>
      <c r="P166" s="21"/>
      <c r="Q166" s="21"/>
      <c r="R166" s="21"/>
      <c r="S166" s="246">
        <v>0</v>
      </c>
      <c r="T166" s="246">
        <v>0</v>
      </c>
      <c r="U166" s="246">
        <v>0</v>
      </c>
      <c r="V166" s="246">
        <v>0</v>
      </c>
      <c r="W166" s="246">
        <v>0</v>
      </c>
      <c r="X166" s="246">
        <v>0</v>
      </c>
      <c r="Y166" s="246">
        <v>0</v>
      </c>
      <c r="Z166" s="246">
        <v>0</v>
      </c>
      <c r="AA166" s="246">
        <v>0</v>
      </c>
      <c r="AB166" s="161">
        <v>0</v>
      </c>
      <c r="AC166" s="161">
        <v>0</v>
      </c>
      <c r="AD166" s="161">
        <v>0</v>
      </c>
      <c r="AE166" s="161">
        <v>0</v>
      </c>
      <c r="AF166" s="161">
        <v>1.4974361505027891</v>
      </c>
      <c r="AG166" s="411">
        <v>1.321528</v>
      </c>
      <c r="AH166" s="411">
        <v>5.0679999999999996</v>
      </c>
      <c r="AK166" s="587"/>
      <c r="AL166" s="21"/>
      <c r="AM166" s="21"/>
      <c r="AN166" s="21"/>
    </row>
    <row r="167" spans="1:40">
      <c r="A167" s="487" t="s">
        <v>51</v>
      </c>
      <c r="B167" s="21"/>
      <c r="C167" s="21"/>
      <c r="D167" s="21"/>
      <c r="E167" s="21"/>
      <c r="F167" s="21"/>
      <c r="G167" s="21"/>
      <c r="H167" s="21"/>
      <c r="I167" s="21"/>
      <c r="J167" s="21"/>
      <c r="K167" s="21"/>
      <c r="L167" s="21"/>
      <c r="M167" s="21"/>
      <c r="N167" s="406"/>
      <c r="O167" s="21"/>
      <c r="P167" s="21"/>
      <c r="Q167" s="21"/>
      <c r="R167" s="21"/>
      <c r="S167" s="246">
        <v>0</v>
      </c>
      <c r="T167" s="246">
        <v>0</v>
      </c>
      <c r="U167" s="246">
        <v>0</v>
      </c>
      <c r="V167" s="246">
        <v>0</v>
      </c>
      <c r="W167" s="246">
        <v>0</v>
      </c>
      <c r="X167" s="246">
        <v>0</v>
      </c>
      <c r="Y167" s="246">
        <v>0</v>
      </c>
      <c r="Z167" s="246">
        <v>0</v>
      </c>
      <c r="AA167" s="246">
        <v>0</v>
      </c>
      <c r="AB167" s="161">
        <v>0</v>
      </c>
      <c r="AC167" s="161">
        <v>0</v>
      </c>
      <c r="AD167" s="161">
        <v>0</v>
      </c>
      <c r="AE167" s="161">
        <v>0</v>
      </c>
      <c r="AF167" s="161">
        <v>0</v>
      </c>
      <c r="AG167" s="411">
        <v>0</v>
      </c>
      <c r="AH167" s="411">
        <v>0</v>
      </c>
      <c r="AK167" s="587"/>
      <c r="AL167" s="21"/>
      <c r="AM167" s="21"/>
      <c r="AN167" s="21"/>
    </row>
    <row r="168" spans="1:40">
      <c r="A168" s="487" t="s">
        <v>53</v>
      </c>
      <c r="B168" s="21"/>
      <c r="C168" s="21"/>
      <c r="D168" s="21"/>
      <c r="E168" s="21"/>
      <c r="F168" s="21"/>
      <c r="G168" s="21"/>
      <c r="H168" s="21"/>
      <c r="I168" s="21"/>
      <c r="J168" s="21"/>
      <c r="K168" s="21"/>
      <c r="L168" s="21"/>
      <c r="M168" s="21"/>
      <c r="N168" s="406"/>
      <c r="O168" s="21"/>
      <c r="P168" s="21"/>
      <c r="Q168" s="21"/>
      <c r="R168" s="21"/>
      <c r="S168" s="246">
        <v>0</v>
      </c>
      <c r="T168" s="246">
        <v>0</v>
      </c>
      <c r="U168" s="246">
        <v>0</v>
      </c>
      <c r="V168" s="246">
        <v>0</v>
      </c>
      <c r="W168" s="246">
        <v>0</v>
      </c>
      <c r="X168" s="246">
        <v>0</v>
      </c>
      <c r="Y168" s="246">
        <v>0</v>
      </c>
      <c r="Z168" s="246">
        <v>0</v>
      </c>
      <c r="AA168" s="246">
        <v>0</v>
      </c>
      <c r="AB168" s="161">
        <v>0</v>
      </c>
      <c r="AC168" s="161">
        <v>0</v>
      </c>
      <c r="AD168" s="161">
        <v>0</v>
      </c>
      <c r="AE168" s="161">
        <v>0</v>
      </c>
      <c r="AF168" s="161">
        <v>0</v>
      </c>
      <c r="AG168" s="411">
        <v>0</v>
      </c>
      <c r="AH168" s="411">
        <v>0</v>
      </c>
      <c r="AK168" s="587"/>
      <c r="AL168" s="21"/>
      <c r="AM168" s="21"/>
      <c r="AN168" s="21"/>
    </row>
    <row r="169" spans="1:40">
      <c r="A169" s="487" t="s">
        <v>55</v>
      </c>
      <c r="B169" s="21"/>
      <c r="C169" s="21"/>
      <c r="D169" s="21"/>
      <c r="E169" s="21"/>
      <c r="F169" s="21"/>
      <c r="G169" s="21"/>
      <c r="H169" s="21"/>
      <c r="I169" s="21"/>
      <c r="J169" s="21"/>
      <c r="K169" s="21"/>
      <c r="L169" s="21"/>
      <c r="M169" s="21"/>
      <c r="N169" s="406"/>
      <c r="O169" s="21"/>
      <c r="P169" s="21"/>
      <c r="Q169" s="21"/>
      <c r="R169" s="21"/>
      <c r="S169" s="246">
        <v>0</v>
      </c>
      <c r="T169" s="246">
        <v>0</v>
      </c>
      <c r="U169" s="246">
        <v>0</v>
      </c>
      <c r="V169" s="246">
        <v>0</v>
      </c>
      <c r="W169" s="246">
        <v>0</v>
      </c>
      <c r="X169" s="246">
        <v>0</v>
      </c>
      <c r="Y169" s="246">
        <v>0</v>
      </c>
      <c r="Z169" s="246">
        <v>0</v>
      </c>
      <c r="AA169" s="246">
        <v>0</v>
      </c>
      <c r="AB169" s="161">
        <v>0</v>
      </c>
      <c r="AC169" s="161">
        <v>0</v>
      </c>
      <c r="AD169" s="161">
        <v>0</v>
      </c>
      <c r="AE169" s="161">
        <v>0</v>
      </c>
      <c r="AF169" s="161">
        <v>0</v>
      </c>
      <c r="AG169" s="411">
        <v>0</v>
      </c>
      <c r="AH169" s="411">
        <v>0</v>
      </c>
      <c r="AK169" s="587"/>
      <c r="AL169" s="21"/>
      <c r="AM169" s="21"/>
      <c r="AN169" s="21"/>
    </row>
    <row r="170" spans="1:40">
      <c r="A170" s="487" t="s">
        <v>57</v>
      </c>
      <c r="B170" s="21"/>
      <c r="C170" s="21"/>
      <c r="D170" s="21"/>
      <c r="E170" s="21"/>
      <c r="F170" s="21"/>
      <c r="G170" s="21"/>
      <c r="H170" s="21"/>
      <c r="I170" s="21"/>
      <c r="J170" s="21"/>
      <c r="K170" s="21"/>
      <c r="L170" s="21"/>
      <c r="M170" s="21"/>
      <c r="N170" s="406"/>
      <c r="O170" s="21"/>
      <c r="P170" s="21"/>
      <c r="Q170" s="21"/>
      <c r="R170" s="21"/>
      <c r="S170" s="246">
        <v>3.22</v>
      </c>
      <c r="T170" s="246">
        <v>3.76</v>
      </c>
      <c r="U170" s="246">
        <v>4.3499999999999996</v>
      </c>
      <c r="V170" s="246">
        <v>4.1710000000000003</v>
      </c>
      <c r="W170" s="246">
        <v>3.9169999999999998</v>
      </c>
      <c r="X170" s="246">
        <v>3.4860000000000002</v>
      </c>
      <c r="Y170" s="246">
        <v>3.3420000000000001</v>
      </c>
      <c r="Z170" s="246">
        <v>3.395</v>
      </c>
      <c r="AA170" s="246">
        <v>3.9350000000000001</v>
      </c>
      <c r="AB170" s="161">
        <v>0</v>
      </c>
      <c r="AC170" s="161">
        <v>0</v>
      </c>
      <c r="AD170" s="161">
        <v>0</v>
      </c>
      <c r="AE170" s="161">
        <v>0</v>
      </c>
      <c r="AF170" s="161">
        <v>0</v>
      </c>
      <c r="AG170" s="411">
        <v>0</v>
      </c>
      <c r="AH170" s="411">
        <v>0</v>
      </c>
      <c r="AK170" s="587"/>
      <c r="AL170" s="21"/>
      <c r="AM170" s="21"/>
      <c r="AN170" s="21"/>
    </row>
    <row r="171" spans="1:40">
      <c r="A171" s="487" t="s">
        <v>59</v>
      </c>
      <c r="B171" s="21"/>
      <c r="C171" s="21"/>
      <c r="D171" s="21"/>
      <c r="E171" s="21"/>
      <c r="F171" s="21"/>
      <c r="G171" s="21"/>
      <c r="H171" s="21"/>
      <c r="I171" s="21"/>
      <c r="J171" s="21"/>
      <c r="K171" s="21"/>
      <c r="L171" s="21"/>
      <c r="M171" s="21"/>
      <c r="N171" s="406"/>
      <c r="O171" s="21"/>
      <c r="P171" s="21"/>
      <c r="Q171" s="21"/>
      <c r="R171" s="21"/>
      <c r="S171" s="246">
        <v>0</v>
      </c>
      <c r="T171" s="246">
        <v>0</v>
      </c>
      <c r="U171" s="246">
        <v>0</v>
      </c>
      <c r="V171" s="246">
        <v>0</v>
      </c>
      <c r="W171" s="246">
        <v>0</v>
      </c>
      <c r="X171" s="246">
        <v>0</v>
      </c>
      <c r="Y171" s="246">
        <v>0</v>
      </c>
      <c r="Z171" s="246">
        <v>0</v>
      </c>
      <c r="AA171" s="246">
        <v>0</v>
      </c>
      <c r="AB171" s="161">
        <v>0</v>
      </c>
      <c r="AC171" s="161">
        <v>0</v>
      </c>
      <c r="AD171" s="161">
        <v>0</v>
      </c>
      <c r="AE171" s="161">
        <v>0</v>
      </c>
      <c r="AF171" s="161">
        <v>0</v>
      </c>
      <c r="AG171" s="411">
        <v>0</v>
      </c>
      <c r="AH171" s="411">
        <v>0</v>
      </c>
      <c r="AK171" s="587"/>
      <c r="AL171" s="21"/>
      <c r="AM171" s="21"/>
      <c r="AN171" s="21"/>
    </row>
    <row r="172" spans="1:40">
      <c r="A172" s="582" t="s">
        <v>750</v>
      </c>
      <c r="B172" s="125"/>
      <c r="C172" s="125"/>
      <c r="D172" s="125"/>
      <c r="E172" s="125"/>
      <c r="F172" s="125"/>
      <c r="G172" s="125"/>
      <c r="H172" s="125"/>
      <c r="I172" s="125"/>
      <c r="J172" s="125"/>
      <c r="K172" s="125"/>
      <c r="L172" s="125"/>
      <c r="M172" s="125"/>
      <c r="N172" s="125"/>
      <c r="O172" s="125"/>
      <c r="P172" s="125"/>
      <c r="Q172" s="125"/>
      <c r="R172" s="125"/>
      <c r="S172" s="125">
        <v>107.4</v>
      </c>
      <c r="T172" s="125">
        <v>125.4</v>
      </c>
      <c r="U172" s="125">
        <v>145</v>
      </c>
      <c r="V172" s="125">
        <v>139.03199999999998</v>
      </c>
      <c r="W172" s="239">
        <v>130.56199999999998</v>
      </c>
      <c r="X172" s="239">
        <v>116.20100000000001</v>
      </c>
      <c r="Y172" s="239">
        <v>111.396</v>
      </c>
      <c r="Z172" s="239">
        <v>113.158</v>
      </c>
      <c r="AA172" s="239">
        <v>131.15899999999999</v>
      </c>
      <c r="AB172" s="239">
        <v>126.80500000000001</v>
      </c>
      <c r="AC172" s="239">
        <v>121.25800000000001</v>
      </c>
      <c r="AD172" s="239">
        <v>142.619</v>
      </c>
      <c r="AE172" s="239">
        <v>151.108</v>
      </c>
      <c r="AF172" s="693">
        <v>184.38100000000003</v>
      </c>
      <c r="AG172" s="413">
        <v>191.346</v>
      </c>
      <c r="AH172" s="413">
        <f>SUM(AH158:AH171)</f>
        <v>203.49</v>
      </c>
      <c r="AK172" s="957"/>
      <c r="AL172" s="21"/>
      <c r="AM172" s="21"/>
      <c r="AN172" s="21"/>
    </row>
    <row r="173" spans="1:40" s="126" customFormat="1">
      <c r="A173" s="134"/>
      <c r="B173" s="134"/>
      <c r="C173" s="134"/>
      <c r="D173" s="134"/>
      <c r="E173" s="134"/>
      <c r="F173" s="134"/>
      <c r="G173" s="134"/>
      <c r="H173" s="134"/>
      <c r="I173" s="134"/>
      <c r="J173" s="134"/>
      <c r="K173" s="134"/>
      <c r="L173" s="134"/>
      <c r="M173" s="134"/>
      <c r="N173" s="134"/>
      <c r="O173" s="134"/>
      <c r="P173" s="134"/>
      <c r="Q173" s="134"/>
      <c r="R173" s="134"/>
      <c r="S173" s="134"/>
      <c r="T173" s="134"/>
      <c r="U173" s="134"/>
      <c r="V173" s="134"/>
      <c r="W173" s="134"/>
      <c r="X173" s="134"/>
      <c r="AK173"/>
      <c r="AL173" s="13"/>
      <c r="AM173" s="13"/>
      <c r="AN173" s="21"/>
    </row>
    <row r="174" spans="1:40">
      <c r="A174" s="483" t="s">
        <v>749</v>
      </c>
      <c r="B174" s="186" t="s">
        <v>1</v>
      </c>
      <c r="C174" s="186" t="s">
        <v>2</v>
      </c>
      <c r="D174" s="186" t="s">
        <v>3</v>
      </c>
      <c r="E174" s="186" t="s">
        <v>4</v>
      </c>
      <c r="F174" s="186" t="s">
        <v>5</v>
      </c>
      <c r="G174" s="186" t="s">
        <v>6</v>
      </c>
      <c r="H174" s="186" t="s">
        <v>7</v>
      </c>
      <c r="I174" s="186" t="s">
        <v>8</v>
      </c>
      <c r="J174" s="186" t="s">
        <v>9</v>
      </c>
      <c r="K174" s="186" t="s">
        <v>10</v>
      </c>
      <c r="L174" s="186" t="s">
        <v>11</v>
      </c>
      <c r="M174" s="186" t="s">
        <v>12</v>
      </c>
      <c r="N174" s="186" t="s">
        <v>13</v>
      </c>
      <c r="O174" s="186" t="s">
        <v>14</v>
      </c>
      <c r="P174" s="186" t="s">
        <v>15</v>
      </c>
      <c r="Q174" s="189" t="s">
        <v>16</v>
      </c>
      <c r="R174" s="186" t="s">
        <v>17</v>
      </c>
      <c r="S174" s="186" t="s">
        <v>18</v>
      </c>
      <c r="T174" s="186" t="s">
        <v>19</v>
      </c>
      <c r="U174" s="186" t="s">
        <v>20</v>
      </c>
      <c r="V174" s="186" t="s">
        <v>21</v>
      </c>
      <c r="W174" s="186" t="s">
        <v>22</v>
      </c>
      <c r="X174" s="186" t="s">
        <v>23</v>
      </c>
      <c r="Y174" s="186" t="s">
        <v>24</v>
      </c>
      <c r="Z174" s="186" t="s">
        <v>25</v>
      </c>
      <c r="AA174" s="186" t="s">
        <v>26</v>
      </c>
      <c r="AB174" s="186" t="s">
        <v>27</v>
      </c>
      <c r="AC174" s="186" t="s">
        <v>62</v>
      </c>
      <c r="AD174" s="186" t="s">
        <v>63</v>
      </c>
      <c r="AE174" s="186" t="s">
        <v>879</v>
      </c>
      <c r="AF174" s="197" t="s">
        <v>1899</v>
      </c>
      <c r="AG174" s="362" t="s">
        <v>1900</v>
      </c>
      <c r="AH174" s="362" t="s">
        <v>1901</v>
      </c>
      <c r="AI174" s="126"/>
      <c r="AK174" s="583" t="s">
        <v>28</v>
      </c>
      <c r="AL174" s="21"/>
      <c r="AM174" s="21"/>
      <c r="AN174" s="21"/>
    </row>
    <row r="175" spans="1:40" ht="12" customHeight="1">
      <c r="A175" s="469" t="s">
        <v>31</v>
      </c>
      <c r="B175" s="21"/>
      <c r="C175" s="21"/>
      <c r="D175" s="21"/>
      <c r="E175" s="21"/>
      <c r="F175" s="21"/>
      <c r="G175" s="21"/>
      <c r="H175" s="21"/>
      <c r="I175" s="21"/>
      <c r="J175" s="21"/>
      <c r="K175" s="21"/>
      <c r="L175" s="21"/>
      <c r="M175" s="21"/>
      <c r="N175" s="97"/>
      <c r="O175" s="21"/>
      <c r="P175" s="21"/>
      <c r="Q175" s="21"/>
      <c r="R175" s="21"/>
      <c r="S175" s="246">
        <v>14.28746982</v>
      </c>
      <c r="T175" s="246">
        <v>22.493839649999998</v>
      </c>
      <c r="U175" s="246">
        <v>27.664065479999998</v>
      </c>
      <c r="V175" s="246">
        <v>39.145995569999997</v>
      </c>
      <c r="W175" s="246">
        <v>39.504106449999995</v>
      </c>
      <c r="X175" s="246">
        <v>38.842383499999997</v>
      </c>
      <c r="Y175" s="246">
        <v>101.96406276</v>
      </c>
      <c r="Z175" s="246">
        <v>97.086695047320006</v>
      </c>
      <c r="AA175" s="246">
        <v>46.595193948709998</v>
      </c>
      <c r="AB175" s="246">
        <v>46.076167354239992</v>
      </c>
      <c r="AC175" s="246">
        <v>0</v>
      </c>
      <c r="AD175" s="246">
        <v>0</v>
      </c>
      <c r="AE175" s="246">
        <v>0</v>
      </c>
      <c r="AF175" s="161">
        <v>0</v>
      </c>
      <c r="AG175" s="691">
        <v>0</v>
      </c>
      <c r="AH175" s="691">
        <v>0</v>
      </c>
      <c r="AI175" s="126"/>
      <c r="AK175" s="584" t="s">
        <v>3723</v>
      </c>
      <c r="AL175" s="21"/>
      <c r="AM175" s="21"/>
      <c r="AN175" s="21"/>
    </row>
    <row r="176" spans="1:40">
      <c r="A176" s="469" t="s">
        <v>34</v>
      </c>
      <c r="B176" s="21"/>
      <c r="C176" s="21"/>
      <c r="D176" s="21"/>
      <c r="E176" s="21"/>
      <c r="F176" s="21"/>
      <c r="G176" s="21"/>
      <c r="H176" s="21"/>
      <c r="I176" s="21"/>
      <c r="J176" s="21"/>
      <c r="K176" s="21"/>
      <c r="L176" s="21"/>
      <c r="M176" s="21"/>
      <c r="N176" s="97"/>
      <c r="O176" s="21"/>
      <c r="P176" s="21"/>
      <c r="Q176" s="21"/>
      <c r="R176" s="21"/>
      <c r="S176" s="246">
        <v>22.031513009999998</v>
      </c>
      <c r="T176" s="246">
        <v>22.562380650000001</v>
      </c>
      <c r="U176" s="246">
        <v>27.748360680000001</v>
      </c>
      <c r="V176" s="246">
        <v>39.265277370000007</v>
      </c>
      <c r="W176" s="246">
        <v>39.624479450000003</v>
      </c>
      <c r="X176" s="246">
        <v>45.772758549999999</v>
      </c>
      <c r="Y176" s="246">
        <v>85.828311660000011</v>
      </c>
      <c r="Z176" s="246">
        <v>112.29324711924001</v>
      </c>
      <c r="AA176" s="246">
        <v>103.81619634859</v>
      </c>
      <c r="AB176" s="246">
        <v>102.65978165696001</v>
      </c>
      <c r="AC176" s="246">
        <v>34.884256059688269</v>
      </c>
      <c r="AD176" s="246">
        <v>32.807817781738756</v>
      </c>
      <c r="AE176" s="246">
        <v>29.471500868468933</v>
      </c>
      <c r="AF176" s="161">
        <v>29.039156112452275</v>
      </c>
      <c r="AG176" s="411">
        <v>31.176860739423535</v>
      </c>
      <c r="AH176" s="411">
        <v>30.852602172411039</v>
      </c>
      <c r="AK176" s="584"/>
      <c r="AL176" s="21"/>
      <c r="AM176" s="21"/>
      <c r="AN176" s="21"/>
    </row>
    <row r="177" spans="1:40">
      <c r="A177" s="469" t="s">
        <v>37</v>
      </c>
      <c r="B177" s="21"/>
      <c r="C177" s="21"/>
      <c r="D177" s="21"/>
      <c r="E177" s="21"/>
      <c r="F177" s="21"/>
      <c r="G177" s="21"/>
      <c r="H177" s="21"/>
      <c r="I177" s="21"/>
      <c r="J177" s="21"/>
      <c r="K177" s="21"/>
      <c r="L177" s="21"/>
      <c r="M177" s="21"/>
      <c r="N177" s="97"/>
      <c r="O177" s="21"/>
      <c r="P177" s="21"/>
      <c r="Q177" s="21"/>
      <c r="R177" s="21"/>
      <c r="S177" s="246">
        <v>0</v>
      </c>
      <c r="T177" s="246">
        <v>0</v>
      </c>
      <c r="U177" s="246">
        <v>0</v>
      </c>
      <c r="V177" s="246">
        <v>0</v>
      </c>
      <c r="W177" s="246">
        <v>0</v>
      </c>
      <c r="X177" s="246">
        <v>0</v>
      </c>
      <c r="Y177" s="246">
        <v>0</v>
      </c>
      <c r="Z177" s="246">
        <v>0</v>
      </c>
      <c r="AA177" s="246">
        <v>0</v>
      </c>
      <c r="AB177" s="246">
        <v>0</v>
      </c>
      <c r="AC177" s="246">
        <v>0</v>
      </c>
      <c r="AD177" s="246">
        <v>0</v>
      </c>
      <c r="AE177" s="246">
        <v>0</v>
      </c>
      <c r="AF177" s="161">
        <v>0</v>
      </c>
      <c r="AG177" s="411">
        <v>0</v>
      </c>
      <c r="AH177" s="411">
        <v>0</v>
      </c>
      <c r="AK177" s="584"/>
      <c r="AL177" s="21"/>
      <c r="AM177" s="21"/>
      <c r="AN177" s="21"/>
    </row>
    <row r="178" spans="1:40">
      <c r="A178" s="469" t="s">
        <v>39</v>
      </c>
      <c r="B178" s="21"/>
      <c r="C178" s="21"/>
      <c r="D178" s="21"/>
      <c r="E178" s="21"/>
      <c r="F178" s="21"/>
      <c r="G178" s="21"/>
      <c r="H178" s="21"/>
      <c r="I178" s="21"/>
      <c r="J178" s="21"/>
      <c r="K178" s="21"/>
      <c r="L178" s="21"/>
      <c r="M178" s="21"/>
      <c r="N178" s="97"/>
      <c r="O178" s="21"/>
      <c r="P178" s="21"/>
      <c r="Q178" s="21"/>
      <c r="R178" s="21"/>
      <c r="S178" s="246">
        <v>57.450643380000002</v>
      </c>
      <c r="T178" s="246">
        <v>54.540083699999997</v>
      </c>
      <c r="U178" s="246">
        <v>67.076162639999993</v>
      </c>
      <c r="V178" s="246">
        <v>94.916026259999995</v>
      </c>
      <c r="W178" s="246">
        <v>95.784326099999987</v>
      </c>
      <c r="X178" s="246">
        <v>223.12586540000001</v>
      </c>
      <c r="Y178" s="246">
        <v>390.54258012000003</v>
      </c>
      <c r="Z178" s="246">
        <v>326.1046200852</v>
      </c>
      <c r="AA178" s="246">
        <v>327.35478382859998</v>
      </c>
      <c r="AB178" s="246">
        <v>323.7083597184</v>
      </c>
      <c r="AC178" s="246">
        <v>209.44934552211899</v>
      </c>
      <c r="AD178" s="246">
        <v>178.08576605383323</v>
      </c>
      <c r="AE178" s="246">
        <v>118.14748075192067</v>
      </c>
      <c r="AF178" s="161">
        <v>116.41426587536438</v>
      </c>
      <c r="AG178" s="411">
        <v>124.9840505427816</v>
      </c>
      <c r="AH178" s="411">
        <v>123.68413938536439</v>
      </c>
      <c r="AK178" s="584"/>
      <c r="AL178" s="21"/>
      <c r="AM178" s="21"/>
      <c r="AN178" s="21"/>
    </row>
    <row r="179" spans="1:40">
      <c r="A179" s="469" t="s">
        <v>41</v>
      </c>
      <c r="B179" s="21"/>
      <c r="C179" s="21"/>
      <c r="D179" s="21"/>
      <c r="E179" s="21"/>
      <c r="F179" s="21"/>
      <c r="G179" s="21"/>
      <c r="H179" s="21"/>
      <c r="I179" s="21"/>
      <c r="J179" s="21"/>
      <c r="K179" s="21"/>
      <c r="L179" s="21"/>
      <c r="M179" s="21"/>
      <c r="N179" s="97"/>
      <c r="O179" s="21"/>
      <c r="P179" s="21"/>
      <c r="Q179" s="21"/>
      <c r="R179" s="21"/>
      <c r="S179" s="246">
        <v>111.93295230000001</v>
      </c>
      <c r="T179" s="246">
        <v>133.393248</v>
      </c>
      <c r="U179" s="246">
        <v>164.0537856</v>
      </c>
      <c r="V179" s="246">
        <v>232.1440704</v>
      </c>
      <c r="W179" s="246">
        <v>234.26774399999999</v>
      </c>
      <c r="X179" s="246">
        <v>240.28865300000001</v>
      </c>
      <c r="Y179" s="246">
        <v>391.84481951999999</v>
      </c>
      <c r="Z179" s="246">
        <v>401.61951737160001</v>
      </c>
      <c r="AA179" s="246">
        <v>356.66570774119998</v>
      </c>
      <c r="AB179" s="246">
        <v>352.69278753279997</v>
      </c>
      <c r="AC179" s="246">
        <v>360.466218704087</v>
      </c>
      <c r="AD179" s="246">
        <v>299.64916324565417</v>
      </c>
      <c r="AE179" s="246">
        <v>134.95858394144508</v>
      </c>
      <c r="AF179" s="161">
        <v>132.97875141418672</v>
      </c>
      <c r="AG179" s="411">
        <v>142.76792335451975</v>
      </c>
      <c r="AH179" s="411">
        <v>141.28304895907598</v>
      </c>
      <c r="AK179" s="587"/>
      <c r="AL179" s="21"/>
      <c r="AM179" s="21"/>
      <c r="AN179" s="21"/>
    </row>
    <row r="180" spans="1:40">
      <c r="A180" s="469" t="s">
        <v>43</v>
      </c>
      <c r="B180" s="21"/>
      <c r="C180" s="21"/>
      <c r="D180" s="21"/>
      <c r="E180" s="21"/>
      <c r="F180" s="21"/>
      <c r="G180" s="21"/>
      <c r="H180" s="21"/>
      <c r="I180" s="21"/>
      <c r="J180" s="21"/>
      <c r="K180" s="21"/>
      <c r="L180" s="21"/>
      <c r="M180" s="21"/>
      <c r="N180" s="97"/>
      <c r="O180" s="21"/>
      <c r="P180" s="21"/>
      <c r="Q180" s="21"/>
      <c r="R180" s="21"/>
      <c r="S180" s="246">
        <v>470.41083960000009</v>
      </c>
      <c r="T180" s="246">
        <v>520.71331349999991</v>
      </c>
      <c r="U180" s="246">
        <v>640.39965719999987</v>
      </c>
      <c r="V180" s="246">
        <v>906.19660229999988</v>
      </c>
      <c r="W180" s="246">
        <v>914.48656549999987</v>
      </c>
      <c r="X180" s="246">
        <v>977.23090135000007</v>
      </c>
      <c r="Y180" s="246">
        <v>1384.9857550200002</v>
      </c>
      <c r="Z180" s="246">
        <v>1236.763582516</v>
      </c>
      <c r="AA180" s="246">
        <v>1191.0344252487998</v>
      </c>
      <c r="AB180" s="246">
        <v>1177.7674230271998</v>
      </c>
      <c r="AC180" s="246">
        <v>1395.4739010099818</v>
      </c>
      <c r="AD180" s="246">
        <v>1349.7443670339474</v>
      </c>
      <c r="AE180" s="246">
        <v>1312.5542958244675</v>
      </c>
      <c r="AF180" s="161">
        <v>1293.2992205800988</v>
      </c>
      <c r="AG180" s="411">
        <v>1388.5048703994773</v>
      </c>
      <c r="AH180" s="411">
        <v>1374.0635639662009</v>
      </c>
      <c r="AK180" s="587"/>
      <c r="AL180" s="21"/>
      <c r="AM180" s="21"/>
      <c r="AN180" s="21"/>
    </row>
    <row r="181" spans="1:40">
      <c r="A181" s="469" t="s">
        <v>45</v>
      </c>
      <c r="B181" s="21"/>
      <c r="C181" s="21"/>
      <c r="D181" s="21"/>
      <c r="E181" s="21"/>
      <c r="F181" s="21"/>
      <c r="G181" s="21"/>
      <c r="H181" s="21"/>
      <c r="I181" s="21"/>
      <c r="J181" s="21"/>
      <c r="K181" s="21"/>
      <c r="L181" s="21"/>
      <c r="M181" s="21"/>
      <c r="N181" s="97"/>
      <c r="O181" s="21"/>
      <c r="P181" s="21"/>
      <c r="Q181" s="21"/>
      <c r="R181" s="21"/>
      <c r="S181" s="246">
        <v>30.478840080000005</v>
      </c>
      <c r="T181" s="246">
        <v>33.566145750000004</v>
      </c>
      <c r="U181" s="246">
        <v>41.281349400000003</v>
      </c>
      <c r="V181" s="246">
        <v>58.415113350000006</v>
      </c>
      <c r="W181" s="246">
        <v>58.949499750000001</v>
      </c>
      <c r="X181" s="246">
        <v>52.522843299999998</v>
      </c>
      <c r="Y181" s="246">
        <v>77.270836439999997</v>
      </c>
      <c r="Z181" s="246">
        <v>79.839433812159996</v>
      </c>
      <c r="AA181" s="246">
        <v>80.274441733089986</v>
      </c>
      <c r="AB181" s="246">
        <v>79.380260024959995</v>
      </c>
      <c r="AC181" s="246">
        <v>86.04199986223702</v>
      </c>
      <c r="AD181" s="246">
        <v>108.44469758489893</v>
      </c>
      <c r="AE181" s="246">
        <v>224.01749152864295</v>
      </c>
      <c r="AF181" s="161">
        <v>220.73117135951861</v>
      </c>
      <c r="AG181" s="411">
        <v>236.98019886241121</v>
      </c>
      <c r="AH181" s="411">
        <v>234.51545873556796</v>
      </c>
      <c r="AK181" s="587"/>
      <c r="AL181" s="21"/>
      <c r="AM181" s="21"/>
      <c r="AN181" s="21"/>
    </row>
    <row r="182" spans="1:40">
      <c r="A182" s="469" t="s">
        <v>47</v>
      </c>
      <c r="B182" s="21"/>
      <c r="C182" s="21"/>
      <c r="D182" s="21"/>
      <c r="E182" s="21"/>
      <c r="F182" s="21"/>
      <c r="G182" s="21"/>
      <c r="H182" s="21"/>
      <c r="I182" s="21"/>
      <c r="J182" s="21"/>
      <c r="K182" s="21"/>
      <c r="L182" s="21"/>
      <c r="M182" s="21"/>
      <c r="N182" s="97"/>
      <c r="O182" s="21"/>
      <c r="P182" s="21"/>
      <c r="Q182" s="21"/>
      <c r="R182" s="21"/>
      <c r="S182" s="246">
        <v>20.224963979999998</v>
      </c>
      <c r="T182" s="246">
        <v>20.221564799999999</v>
      </c>
      <c r="U182" s="246">
        <v>24.869506560000001</v>
      </c>
      <c r="V182" s="246">
        <v>35.191559040000001</v>
      </c>
      <c r="W182" s="246">
        <v>35.513494399999999</v>
      </c>
      <c r="X182" s="246">
        <v>35.341882650000002</v>
      </c>
      <c r="Y182" s="246">
        <v>49.366443419999996</v>
      </c>
      <c r="Z182" s="246">
        <v>67.22149044116</v>
      </c>
      <c r="AA182" s="246">
        <v>68.320777653259995</v>
      </c>
      <c r="AB182" s="246">
        <v>67.559748509439999</v>
      </c>
      <c r="AC182" s="246">
        <v>71.462773374104771</v>
      </c>
      <c r="AD182" s="246">
        <v>85.2881505916436</v>
      </c>
      <c r="AE182" s="246">
        <v>114.50284213684648</v>
      </c>
      <c r="AF182" s="161">
        <v>112.82309384144042</v>
      </c>
      <c r="AG182" s="411">
        <v>121.12851596872595</v>
      </c>
      <c r="AH182" s="411">
        <v>119.86870474717141</v>
      </c>
      <c r="AK182" s="587"/>
      <c r="AL182" s="21"/>
      <c r="AM182" s="21"/>
      <c r="AN182" s="21"/>
    </row>
    <row r="183" spans="1:40">
      <c r="A183" s="469" t="s">
        <v>49</v>
      </c>
      <c r="B183" s="21"/>
      <c r="C183" s="21"/>
      <c r="D183" s="21"/>
      <c r="E183" s="21"/>
      <c r="F183" s="21"/>
      <c r="G183" s="21"/>
      <c r="H183" s="21"/>
      <c r="I183" s="21"/>
      <c r="J183" s="21"/>
      <c r="K183" s="21"/>
      <c r="L183" s="21"/>
      <c r="M183" s="21"/>
      <c r="N183" s="97"/>
      <c r="O183" s="21"/>
      <c r="P183" s="21"/>
      <c r="Q183" s="21"/>
      <c r="R183" s="21"/>
      <c r="S183" s="246">
        <v>1.4374694100000001</v>
      </c>
      <c r="T183" s="246">
        <v>1.7867895</v>
      </c>
      <c r="U183" s="246">
        <v>2.1974844</v>
      </c>
      <c r="V183" s="246">
        <v>3.1095470999999999</v>
      </c>
      <c r="W183" s="246">
        <v>3.1379934999999999</v>
      </c>
      <c r="X183" s="246">
        <v>3.2846414000000004</v>
      </c>
      <c r="Y183" s="246">
        <v>6.6959617199999997</v>
      </c>
      <c r="Z183" s="246">
        <v>7.8972794863599987</v>
      </c>
      <c r="AA183" s="246">
        <v>7.1021717781300007</v>
      </c>
      <c r="AB183" s="246">
        <v>7.0230602707200003</v>
      </c>
      <c r="AC183" s="246">
        <v>8.7065609675982998</v>
      </c>
      <c r="AD183" s="246">
        <v>15.593398615205469</v>
      </c>
      <c r="AE183" s="246">
        <v>26.371630037739173</v>
      </c>
      <c r="AF183" s="161">
        <v>25.984760159434931</v>
      </c>
      <c r="AG183" s="411">
        <v>27.897616779939238</v>
      </c>
      <c r="AH183" s="411">
        <v>27.607464371211059</v>
      </c>
      <c r="AK183" s="587"/>
      <c r="AL183" s="21"/>
      <c r="AM183" s="21"/>
      <c r="AN183" s="21"/>
    </row>
    <row r="184" spans="1:40">
      <c r="A184" s="469" t="s">
        <v>51</v>
      </c>
      <c r="B184" s="21"/>
      <c r="C184" s="21"/>
      <c r="D184" s="21"/>
      <c r="E184" s="21"/>
      <c r="F184" s="21"/>
      <c r="G184" s="21"/>
      <c r="H184" s="21"/>
      <c r="I184" s="21"/>
      <c r="J184" s="21"/>
      <c r="K184" s="21"/>
      <c r="L184" s="21"/>
      <c r="M184" s="21"/>
      <c r="N184" s="97"/>
      <c r="O184" s="21"/>
      <c r="P184" s="21"/>
      <c r="Q184" s="21"/>
      <c r="R184" s="21"/>
      <c r="S184" s="246">
        <v>56.995075020000002</v>
      </c>
      <c r="T184" s="246">
        <v>78.770995499999998</v>
      </c>
      <c r="U184" s="246">
        <v>96.876567599999987</v>
      </c>
      <c r="V184" s="246">
        <v>137.08504589999998</v>
      </c>
      <c r="W184" s="246">
        <v>138.3391115</v>
      </c>
      <c r="X184" s="246">
        <v>44.397215950000003</v>
      </c>
      <c r="Y184" s="246">
        <v>75.814368000000002</v>
      </c>
      <c r="Z184" s="246">
        <v>76.428710867960007</v>
      </c>
      <c r="AA184" s="246">
        <v>75.784935911190004</v>
      </c>
      <c r="AB184" s="246">
        <v>74.940763071359996</v>
      </c>
      <c r="AC184" s="246">
        <v>0.30059473874210607</v>
      </c>
      <c r="AD184" s="246">
        <v>0.86031971561593956</v>
      </c>
      <c r="AE184" s="246">
        <v>0.65932241530707458</v>
      </c>
      <c r="AF184" s="161">
        <v>0.64965020383557714</v>
      </c>
      <c r="AG184" s="411">
        <v>0.69747391611131448</v>
      </c>
      <c r="AH184" s="411">
        <v>0.69021975750769138</v>
      </c>
      <c r="AK184" s="587"/>
      <c r="AL184" s="21"/>
      <c r="AM184" s="21"/>
      <c r="AN184" s="21"/>
    </row>
    <row r="185" spans="1:40">
      <c r="A185" s="469" t="s">
        <v>53</v>
      </c>
      <c r="B185" s="21"/>
      <c r="C185" s="21"/>
      <c r="D185" s="21"/>
      <c r="E185" s="21"/>
      <c r="F185" s="21"/>
      <c r="G185" s="21"/>
      <c r="H185" s="21"/>
      <c r="I185" s="21"/>
      <c r="J185" s="21"/>
      <c r="K185" s="21"/>
      <c r="L185" s="21"/>
      <c r="M185" s="21"/>
      <c r="N185" s="97"/>
      <c r="O185" s="21"/>
      <c r="P185" s="21"/>
      <c r="Q185" s="21"/>
      <c r="R185" s="21"/>
      <c r="S185" s="246">
        <v>82.498193310000005</v>
      </c>
      <c r="T185" s="246">
        <v>84.78578985</v>
      </c>
      <c r="U185" s="246">
        <v>104.27386691999999</v>
      </c>
      <c r="V185" s="246">
        <v>147.55258352999999</v>
      </c>
      <c r="W185" s="246">
        <v>148.90240704999999</v>
      </c>
      <c r="X185" s="246">
        <v>196.97310304999999</v>
      </c>
      <c r="Y185" s="246">
        <v>370.10678502000002</v>
      </c>
      <c r="Z185" s="246">
        <v>501.11654618520004</v>
      </c>
      <c r="AA185" s="246">
        <v>487.19014377660005</v>
      </c>
      <c r="AB185" s="246">
        <v>481.76330423040008</v>
      </c>
      <c r="AC185" s="246">
        <v>593.441644276543</v>
      </c>
      <c r="AD185" s="246">
        <v>497.01132092047936</v>
      </c>
      <c r="AE185" s="246">
        <v>440.3765697128685</v>
      </c>
      <c r="AF185" s="161">
        <v>433.91627773664061</v>
      </c>
      <c r="AG185" s="411">
        <v>465.85883250798969</v>
      </c>
      <c r="AH185" s="411">
        <v>461.01361352581876</v>
      </c>
      <c r="AK185" s="587"/>
      <c r="AL185" s="21"/>
      <c r="AM185" s="21"/>
      <c r="AN185" s="21"/>
    </row>
    <row r="186" spans="1:40" ht="12.75" customHeight="1">
      <c r="A186" s="469" t="s">
        <v>55</v>
      </c>
      <c r="B186" s="21"/>
      <c r="C186" s="21"/>
      <c r="D186" s="21"/>
      <c r="E186" s="21"/>
      <c r="F186" s="21"/>
      <c r="G186" s="21"/>
      <c r="H186" s="21"/>
      <c r="I186" s="21"/>
      <c r="J186" s="21"/>
      <c r="K186" s="21"/>
      <c r="L186" s="21"/>
      <c r="M186" s="21"/>
      <c r="N186" s="97"/>
      <c r="O186" s="21"/>
      <c r="P186" s="21"/>
      <c r="Q186" s="21"/>
      <c r="R186" s="21"/>
      <c r="S186" s="246">
        <v>0</v>
      </c>
      <c r="T186" s="246">
        <v>0</v>
      </c>
      <c r="U186" s="246">
        <v>0</v>
      </c>
      <c r="V186" s="246">
        <v>0</v>
      </c>
      <c r="W186" s="246">
        <v>0</v>
      </c>
      <c r="X186" s="246">
        <v>0</v>
      </c>
      <c r="Y186" s="246">
        <v>0</v>
      </c>
      <c r="Z186" s="246">
        <v>0</v>
      </c>
      <c r="AA186" s="246">
        <v>0</v>
      </c>
      <c r="AB186" s="246">
        <v>0</v>
      </c>
      <c r="AC186" s="246">
        <v>0</v>
      </c>
      <c r="AD186" s="246">
        <v>0</v>
      </c>
      <c r="AE186" s="246">
        <v>0</v>
      </c>
      <c r="AF186" s="161">
        <v>0</v>
      </c>
      <c r="AG186" s="411">
        <v>0</v>
      </c>
      <c r="AH186" s="411">
        <v>0</v>
      </c>
      <c r="AK186" s="587"/>
      <c r="AL186" s="21"/>
      <c r="AM186" s="21"/>
      <c r="AN186" s="21"/>
    </row>
    <row r="187" spans="1:40">
      <c r="A187" s="469" t="s">
        <v>57</v>
      </c>
      <c r="B187" s="21"/>
      <c r="C187" s="21"/>
      <c r="D187" s="21"/>
      <c r="E187" s="21"/>
      <c r="F187" s="21"/>
      <c r="G187" s="21"/>
      <c r="H187" s="21"/>
      <c r="I187" s="21"/>
      <c r="J187" s="21"/>
      <c r="K187" s="21"/>
      <c r="L187" s="21"/>
      <c r="M187" s="21"/>
      <c r="N187" s="97"/>
      <c r="O187" s="21"/>
      <c r="P187" s="21"/>
      <c r="Q187" s="21"/>
      <c r="R187" s="21"/>
      <c r="S187" s="246">
        <v>0.60419228999999997</v>
      </c>
      <c r="T187" s="246">
        <v>0.52230855000000009</v>
      </c>
      <c r="U187" s="246">
        <v>0.64236156000000011</v>
      </c>
      <c r="V187" s="246">
        <v>0.90897279000000009</v>
      </c>
      <c r="W187" s="246">
        <v>0.91728815000000008</v>
      </c>
      <c r="X187" s="246">
        <v>0.62451619999999997</v>
      </c>
      <c r="Y187" s="246">
        <v>1.6984279199999999</v>
      </c>
      <c r="Z187" s="246">
        <v>2.5205850454399998</v>
      </c>
      <c r="AA187" s="246">
        <v>2.8968276778100002</v>
      </c>
      <c r="AB187" s="246">
        <v>2.8645597446400002</v>
      </c>
      <c r="AC187" s="246">
        <v>6.6790349517354697</v>
      </c>
      <c r="AD187" s="246">
        <v>6.9341658391000394</v>
      </c>
      <c r="AE187" s="246">
        <v>7.1738782161565506</v>
      </c>
      <c r="AF187" s="161">
        <v>7.0686379489268703</v>
      </c>
      <c r="AG187" s="411">
        <v>7.5889926035625122</v>
      </c>
      <c r="AH187" s="411">
        <v>7.5100624031402523</v>
      </c>
      <c r="AK187" s="587"/>
      <c r="AL187" s="21"/>
      <c r="AM187" s="21"/>
      <c r="AN187" s="21"/>
    </row>
    <row r="188" spans="1:40">
      <c r="A188" s="469" t="s">
        <v>59</v>
      </c>
      <c r="B188" s="21"/>
      <c r="C188" s="21"/>
      <c r="D188" s="21"/>
      <c r="E188" s="21"/>
      <c r="F188" s="21"/>
      <c r="G188" s="21"/>
      <c r="H188" s="21"/>
      <c r="I188" s="21"/>
      <c r="J188" s="21"/>
      <c r="K188" s="21"/>
      <c r="L188" s="21"/>
      <c r="M188" s="21"/>
      <c r="N188" s="97"/>
      <c r="O188" s="21"/>
      <c r="P188" s="21"/>
      <c r="Q188" s="21"/>
      <c r="R188" s="21"/>
      <c r="S188" s="246">
        <v>28.647758100000001</v>
      </c>
      <c r="T188" s="246">
        <v>31.643490300000003</v>
      </c>
      <c r="U188" s="246">
        <v>38.916770160000006</v>
      </c>
      <c r="V188" s="246">
        <v>55.069118940000003</v>
      </c>
      <c r="W188" s="246">
        <v>55.572895900000006</v>
      </c>
      <c r="X188" s="246">
        <v>36.594856650000004</v>
      </c>
      <c r="Y188" s="246">
        <v>45.881648400000003</v>
      </c>
      <c r="Z188" s="246">
        <v>39.108292051840003</v>
      </c>
      <c r="AA188" s="246">
        <v>35.964394715810002</v>
      </c>
      <c r="AB188" s="246">
        <v>35.563785216639999</v>
      </c>
      <c r="AC188" s="246">
        <v>30.09367053316349</v>
      </c>
      <c r="AD188" s="246">
        <v>33.580555898772374</v>
      </c>
      <c r="AE188" s="246">
        <v>45.766686027146882</v>
      </c>
      <c r="AF188" s="161">
        <v>45.09529210009827</v>
      </c>
      <c r="AG188" s="412">
        <v>48.414962072727505</v>
      </c>
      <c r="AH188" s="411">
        <v>47.911416627441049</v>
      </c>
      <c r="AK188" s="587"/>
      <c r="AL188" s="21"/>
      <c r="AM188" s="21"/>
      <c r="AN188" s="21"/>
    </row>
    <row r="189" spans="1:40">
      <c r="A189" s="577" t="s">
        <v>748</v>
      </c>
      <c r="B189" s="125"/>
      <c r="C189" s="125"/>
      <c r="D189" s="125"/>
      <c r="E189" s="125"/>
      <c r="F189" s="125"/>
      <c r="G189" s="125"/>
      <c r="H189" s="125"/>
      <c r="I189" s="125"/>
      <c r="J189" s="125"/>
      <c r="K189" s="125"/>
      <c r="L189" s="125"/>
      <c r="M189" s="125"/>
      <c r="N189" s="125"/>
      <c r="O189" s="125"/>
      <c r="P189" s="125"/>
      <c r="Q189" s="125"/>
      <c r="R189" s="125"/>
      <c r="S189" s="125">
        <v>896.99991030000024</v>
      </c>
      <c r="T189" s="125">
        <v>1004.9999497500002</v>
      </c>
      <c r="U189" s="125">
        <v>1235.9999381999996</v>
      </c>
      <c r="V189" s="125">
        <v>1748.9999125499999</v>
      </c>
      <c r="W189" s="239">
        <v>1764.9999117499999</v>
      </c>
      <c r="X189" s="239">
        <v>1894.9996210000002</v>
      </c>
      <c r="Y189" s="239">
        <f>SUM(Y175:Y188)</f>
        <v>2982</v>
      </c>
      <c r="Z189" s="239">
        <f t="shared" ref="Z189:AG189" si="24">SUM(Z175:Z188)</f>
        <v>2948.0000000294804</v>
      </c>
      <c r="AA189" s="239">
        <f t="shared" si="24"/>
        <v>2783.0000003617902</v>
      </c>
      <c r="AB189" s="239">
        <f t="shared" si="24"/>
        <v>2752.0000003577597</v>
      </c>
      <c r="AC189" s="239">
        <f t="shared" si="24"/>
        <v>2796.9999999999995</v>
      </c>
      <c r="AD189" s="239">
        <f t="shared" si="24"/>
        <v>2607.9997232808887</v>
      </c>
      <c r="AE189" s="239">
        <f t="shared" si="24"/>
        <v>2454.0002814610098</v>
      </c>
      <c r="AF189" s="239">
        <f t="shared" si="24"/>
        <v>2418.0002773319975</v>
      </c>
      <c r="AG189" s="239">
        <f t="shared" si="24"/>
        <v>2596.0002977476697</v>
      </c>
      <c r="AH189" s="239">
        <f>SUM(AH175:AH188)</f>
        <v>2569.0002946509103</v>
      </c>
      <c r="AK189" s="957"/>
      <c r="AL189" s="21"/>
      <c r="AM189" s="21"/>
      <c r="AN189" s="21"/>
    </row>
    <row r="190" spans="1:40">
      <c r="S190" s="34"/>
      <c r="T190" s="34"/>
      <c r="U190" s="34"/>
      <c r="V190" s="34"/>
      <c r="W190" s="34"/>
      <c r="X190" s="34"/>
      <c r="Y190" s="34"/>
      <c r="Z190" s="34"/>
      <c r="AA190" s="34"/>
      <c r="AB190" s="34"/>
      <c r="AC190" s="34"/>
      <c r="AD190" s="34"/>
      <c r="AE190" s="34"/>
      <c r="AI190" s="126"/>
      <c r="AK190" s="21"/>
      <c r="AL190" s="21"/>
      <c r="AM190" s="21"/>
      <c r="AN190" s="21"/>
    </row>
    <row r="191" spans="1:40" s="177" customFormat="1">
      <c r="A191" s="483" t="s">
        <v>747</v>
      </c>
      <c r="B191" s="186" t="s">
        <v>1</v>
      </c>
      <c r="C191" s="186" t="s">
        <v>2</v>
      </c>
      <c r="D191" s="186" t="s">
        <v>3</v>
      </c>
      <c r="E191" s="186" t="s">
        <v>4</v>
      </c>
      <c r="F191" s="186" t="s">
        <v>5</v>
      </c>
      <c r="G191" s="186" t="s">
        <v>6</v>
      </c>
      <c r="H191" s="186" t="s">
        <v>7</v>
      </c>
      <c r="I191" s="186" t="s">
        <v>8</v>
      </c>
      <c r="J191" s="186" t="s">
        <v>9</v>
      </c>
      <c r="K191" s="186" t="s">
        <v>10</v>
      </c>
      <c r="L191" s="186" t="s">
        <v>11</v>
      </c>
      <c r="M191" s="186" t="s">
        <v>12</v>
      </c>
      <c r="N191" s="186" t="s">
        <v>13</v>
      </c>
      <c r="O191" s="186" t="s">
        <v>14</v>
      </c>
      <c r="P191" s="186" t="s">
        <v>15</v>
      </c>
      <c r="Q191" s="189" t="s">
        <v>16</v>
      </c>
      <c r="R191" s="186" t="s">
        <v>17</v>
      </c>
      <c r="S191" s="186" t="s">
        <v>18</v>
      </c>
      <c r="T191" s="186" t="s">
        <v>19</v>
      </c>
      <c r="U191" s="186" t="s">
        <v>20</v>
      </c>
      <c r="V191" s="186" t="s">
        <v>21</v>
      </c>
      <c r="W191" s="186" t="s">
        <v>22</v>
      </c>
      <c r="X191" s="186" t="s">
        <v>23</v>
      </c>
      <c r="Y191" s="186" t="s">
        <v>24</v>
      </c>
      <c r="Z191" s="186" t="s">
        <v>25</v>
      </c>
      <c r="AA191" s="186" t="s">
        <v>26</v>
      </c>
      <c r="AB191" s="186" t="s">
        <v>27</v>
      </c>
      <c r="AC191" s="186" t="s">
        <v>62</v>
      </c>
      <c r="AD191" s="186" t="s">
        <v>63</v>
      </c>
      <c r="AE191" s="186" t="s">
        <v>879</v>
      </c>
      <c r="AF191" s="197" t="s">
        <v>1899</v>
      </c>
      <c r="AG191" s="362" t="s">
        <v>1900</v>
      </c>
      <c r="AH191" s="362" t="s">
        <v>1901</v>
      </c>
      <c r="AI191" s="126"/>
      <c r="AJ191" s="126"/>
      <c r="AK191" s="583" t="s">
        <v>28</v>
      </c>
      <c r="AL191" s="328"/>
      <c r="AM191" s="328"/>
      <c r="AN191" s="328"/>
    </row>
    <row r="192" spans="1:40" s="126" customFormat="1">
      <c r="A192" s="469" t="s">
        <v>31</v>
      </c>
      <c r="B192" s="410"/>
      <c r="C192" s="410"/>
      <c r="D192" s="410"/>
      <c r="E192" s="410"/>
      <c r="F192" s="410"/>
      <c r="G192" s="410"/>
      <c r="H192" s="410"/>
      <c r="I192" s="410"/>
      <c r="J192" s="410"/>
      <c r="K192" s="410"/>
      <c r="L192" s="410"/>
      <c r="M192" s="410"/>
      <c r="N192" s="410"/>
      <c r="O192" s="410"/>
      <c r="P192" s="410"/>
      <c r="Q192" s="410"/>
      <c r="R192" s="410"/>
      <c r="S192" s="410">
        <f>SUMIF('R&amp;D'!$BB$4:$BB$519,$A192,'R&amp;D'!AD$4:AD$519)</f>
        <v>114.99999999999999</v>
      </c>
      <c r="T192" s="410">
        <f>SUMIF('R&amp;D'!$BB$4:$BB$519,$A192,'R&amp;D'!AE$4:AE$519)</f>
        <v>121.29999999999998</v>
      </c>
      <c r="U192" s="410">
        <f>SUMIF('R&amp;D'!$BB$4:$BB$519,$A192,'R&amp;D'!AF$4:AF$519)</f>
        <v>127.5</v>
      </c>
      <c r="V192" s="410">
        <f>SUMIF('R&amp;D'!$BB$4:$BB$519,$A192,'R&amp;D'!AG$4:AG$519)</f>
        <v>143.91800000000001</v>
      </c>
      <c r="W192" s="410">
        <f>SUMIF('R&amp;D'!$BB$4:$BB$519,$A192,'R&amp;D'!AH$4:AH$519)</f>
        <v>296.351</v>
      </c>
      <c r="X192" s="410">
        <f>SUMIF('R&amp;D'!$BB$4:$BB$519,$A192,'R&amp;D'!AI$4:AI$519)</f>
        <v>242.17899999999997</v>
      </c>
      <c r="Y192" s="410">
        <f>SUMIF('R&amp;D'!$BB$4:$BB$519,$A192,'R&amp;D'!AJ$4:AJ$519)</f>
        <v>228.57400000000001</v>
      </c>
      <c r="Z192" s="410">
        <f>SUMIF('R&amp;D'!$BB$4:$BB$519,$A192,'R&amp;D'!AK$4:AK$519)</f>
        <v>252.59200000000001</v>
      </c>
      <c r="AA192" s="410">
        <f>SUMIF('R&amp;D'!$BB$4:$BB$519,$A192,'R&amp;D'!AL$4:AL$519)</f>
        <v>156.50799999999998</v>
      </c>
      <c r="AB192" s="410">
        <f>SUMIF('R&amp;D'!$BB$4:$BB$519,$A192,'R&amp;D'!AM$4:AM$519)</f>
        <v>120.139</v>
      </c>
      <c r="AC192" s="410">
        <f>SUMIF('R&amp;D'!$BB$4:$BB$519,$A192,'R&amp;D'!AN$4:AN$519)</f>
        <v>117.762</v>
      </c>
      <c r="AD192" s="410">
        <f>SUMIF('R&amp;D'!$BB$4:$BB$519,$A192,'R&amp;D'!AO$4:AO$519)</f>
        <v>111.40899999999999</v>
      </c>
      <c r="AE192" s="410">
        <f>SUMIF('R&amp;D'!$BB$4:$BB$519,$A192,'R&amp;D'!AP$4:AP$519)</f>
        <v>119.27499999999999</v>
      </c>
      <c r="AF192" s="161">
        <f>SUMIF('R&amp;D'!$BB$4:$BB$519,$A192,'R&amp;D'!AQ$4:AQ$519)</f>
        <v>119.22799999999999</v>
      </c>
      <c r="AG192" s="691">
        <f>SUMIF('R&amp;D'!$BB$4:$BB$519,$A192,'R&amp;D'!AR$4:AR$519)</f>
        <v>137.78299999999999</v>
      </c>
      <c r="AH192" s="691">
        <f>SUMIF('R&amp;D'!$BB$4:$BB$519,$A192,'R&amp;D'!AS$4:AS$519)</f>
        <v>195.81699999999998</v>
      </c>
      <c r="AK192" s="584"/>
      <c r="AL192" s="21"/>
      <c r="AM192" s="21"/>
      <c r="AN192" s="21"/>
    </row>
    <row r="193" spans="1:40" s="126" customFormat="1">
      <c r="A193" s="469" t="s">
        <v>34</v>
      </c>
      <c r="B193" s="410"/>
      <c r="C193" s="410"/>
      <c r="D193" s="410"/>
      <c r="E193" s="410"/>
      <c r="F193" s="410"/>
      <c r="G193" s="410"/>
      <c r="H193" s="410"/>
      <c r="I193" s="410"/>
      <c r="J193" s="410"/>
      <c r="K193" s="410"/>
      <c r="L193" s="410"/>
      <c r="M193" s="410"/>
      <c r="N193" s="410"/>
      <c r="O193" s="410"/>
      <c r="P193" s="410"/>
      <c r="Q193" s="410"/>
      <c r="R193" s="410"/>
      <c r="S193" s="410">
        <f>SUMIF('R&amp;D'!$BB$4:$BB$519,$A193,'R&amp;D'!AD$4:AD$519)</f>
        <v>34.552999999999997</v>
      </c>
      <c r="T193" s="410">
        <f>SUMIF('R&amp;D'!$BB$4:$BB$519,$A193,'R&amp;D'!AE$4:AE$519)</f>
        <v>66.949999999999989</v>
      </c>
      <c r="U193" s="410">
        <f>SUMIF('R&amp;D'!$BB$4:$BB$519,$A193,'R&amp;D'!AF$4:AF$519)</f>
        <v>62.444999999999993</v>
      </c>
      <c r="V193" s="410">
        <f>SUMIF('R&amp;D'!$BB$4:$BB$519,$A193,'R&amp;D'!AG$4:AG$519)</f>
        <v>65.024999999999991</v>
      </c>
      <c r="W193" s="410">
        <f>SUMIF('R&amp;D'!$BB$4:$BB$519,$A193,'R&amp;D'!AH$4:AH$519)</f>
        <v>61.031999999999996</v>
      </c>
      <c r="X193" s="410">
        <f>SUMIF('R&amp;D'!$BB$4:$BB$519,$A193,'R&amp;D'!AI$4:AI$519)</f>
        <v>50.113</v>
      </c>
      <c r="Y193" s="410">
        <f>SUMIF('R&amp;D'!$BB$4:$BB$519,$A193,'R&amp;D'!AJ$4:AJ$519)</f>
        <v>50.081000000000003</v>
      </c>
      <c r="Z193" s="410">
        <f>SUMIF('R&amp;D'!$BB$4:$BB$519,$A193,'R&amp;D'!AK$4:AK$519)</f>
        <v>59.808000000000007</v>
      </c>
      <c r="AA193" s="410">
        <f>SUMIF('R&amp;D'!$BB$4:$BB$519,$A193,'R&amp;D'!AL$4:AL$519)</f>
        <v>56.776999999999994</v>
      </c>
      <c r="AB193" s="410">
        <f>SUMIF('R&amp;D'!$BB$4:$BB$519,$A193,'R&amp;D'!AM$4:AM$519)</f>
        <v>41.930999999999997</v>
      </c>
      <c r="AC193" s="410">
        <f>SUMIF('R&amp;D'!$BB$4:$BB$519,$A193,'R&amp;D'!AN$4:AN$519)</f>
        <v>50.203000000000003</v>
      </c>
      <c r="AD193" s="410">
        <f>SUMIF('R&amp;D'!$BB$4:$BB$519,$A193,'R&amp;D'!AO$4:AO$519)</f>
        <v>51.543999999999997</v>
      </c>
      <c r="AE193" s="410">
        <f>SUMIF('R&amp;D'!$BB$4:$BB$519,$A193,'R&amp;D'!AP$4:AP$519)</f>
        <v>160.572</v>
      </c>
      <c r="AF193" s="161">
        <f>SUMIF('R&amp;D'!$BB$4:$BB$519,$A193,'R&amp;D'!AQ$4:AQ$519)</f>
        <v>48.734999999999999</v>
      </c>
      <c r="AG193" s="411">
        <f>SUMIF('R&amp;D'!$BB$4:$BB$519,$A193,'R&amp;D'!AR$4:AR$519)</f>
        <v>51.610999999999997</v>
      </c>
      <c r="AH193" s="411">
        <f>SUMIF('R&amp;D'!$BB$4:$BB$519,$A193,'R&amp;D'!AS$4:AS$519)</f>
        <v>59.141000000000005</v>
      </c>
      <c r="AK193" s="584"/>
      <c r="AL193" s="21"/>
      <c r="AM193" s="21"/>
      <c r="AN193" s="21"/>
    </row>
    <row r="194" spans="1:40" s="126" customFormat="1">
      <c r="A194" s="469" t="s">
        <v>37</v>
      </c>
      <c r="B194" s="410"/>
      <c r="C194" s="410"/>
      <c r="D194" s="410"/>
      <c r="E194" s="410"/>
      <c r="F194" s="410"/>
      <c r="G194" s="410"/>
      <c r="H194" s="410"/>
      <c r="I194" s="410"/>
      <c r="J194" s="410"/>
      <c r="K194" s="410"/>
      <c r="L194" s="410"/>
      <c r="M194" s="410"/>
      <c r="N194" s="410"/>
      <c r="O194" s="410"/>
      <c r="P194" s="410"/>
      <c r="Q194" s="410"/>
      <c r="R194" s="410"/>
      <c r="S194" s="410">
        <f>SUMIF('R&amp;D'!$BB$4:$BB$519,$A194,'R&amp;D'!AD$4:AD$519)</f>
        <v>4.5940000000000003</v>
      </c>
      <c r="T194" s="410">
        <f>SUMIF('R&amp;D'!$BB$4:$BB$519,$A194,'R&amp;D'!AE$4:AE$519)</f>
        <v>4.6989999999999998</v>
      </c>
      <c r="U194" s="410">
        <f>SUMIF('R&amp;D'!$BB$4:$BB$519,$A194,'R&amp;D'!AF$4:AF$519)</f>
        <v>4.7930000000000001</v>
      </c>
      <c r="V194" s="410">
        <f>SUMIF('R&amp;D'!$BB$4:$BB$519,$A194,'R&amp;D'!AG$4:AG$519)</f>
        <v>4.9160000000000004</v>
      </c>
      <c r="W194" s="410">
        <f>SUMIF('R&amp;D'!$BB$4:$BB$519,$A194,'R&amp;D'!AH$4:AH$519)</f>
        <v>59.402000000000001</v>
      </c>
      <c r="X194" s="410">
        <f>SUMIF('R&amp;D'!$BB$4:$BB$519,$A194,'R&amp;D'!AI$4:AI$519)</f>
        <v>61.821999999999996</v>
      </c>
      <c r="Y194" s="410">
        <f>SUMIF('R&amp;D'!$BB$4:$BB$519,$A194,'R&amp;D'!AJ$4:AJ$519)</f>
        <v>46.638999999999996</v>
      </c>
      <c r="Z194" s="410">
        <f>SUMIF('R&amp;D'!$BB$4:$BB$519,$A194,'R&amp;D'!AK$4:AK$519)</f>
        <v>83.565000000000012</v>
      </c>
      <c r="AA194" s="410">
        <f>SUMIF('R&amp;D'!$BB$4:$BB$519,$A194,'R&amp;D'!AL$4:AL$519)</f>
        <v>26.834</v>
      </c>
      <c r="AB194" s="410">
        <f>SUMIF('R&amp;D'!$BB$4:$BB$519,$A194,'R&amp;D'!AM$4:AM$519)</f>
        <v>43.145999999999994</v>
      </c>
      <c r="AC194" s="410">
        <f>SUMIF('R&amp;D'!$BB$4:$BB$519,$A194,'R&amp;D'!AN$4:AN$519)</f>
        <v>20.304000000000002</v>
      </c>
      <c r="AD194" s="410">
        <f>SUMIF('R&amp;D'!$BB$4:$BB$519,$A194,'R&amp;D'!AO$4:AO$519)</f>
        <v>18.244999999999997</v>
      </c>
      <c r="AE194" s="410">
        <f>SUMIF('R&amp;D'!$BB$4:$BB$519,$A194,'R&amp;D'!AP$4:AP$519)</f>
        <v>15.937999999999999</v>
      </c>
      <c r="AF194" s="161">
        <f>SUMIF('R&amp;D'!$BB$4:$BB$519,$A194,'R&amp;D'!AQ$4:AQ$519)</f>
        <v>19.48</v>
      </c>
      <c r="AG194" s="411">
        <f>SUMIF('R&amp;D'!$BB$4:$BB$519,$A194,'R&amp;D'!AR$4:AR$519)</f>
        <v>15.427</v>
      </c>
      <c r="AH194" s="411">
        <f>SUMIF('R&amp;D'!$BB$4:$BB$519,$A194,'R&amp;D'!AS$4:AS$519)</f>
        <v>58.8</v>
      </c>
      <c r="AK194" s="584"/>
      <c r="AL194" s="21"/>
      <c r="AM194" s="21"/>
      <c r="AN194" s="21"/>
    </row>
    <row r="195" spans="1:40" s="126" customFormat="1">
      <c r="A195" s="469" t="s">
        <v>39</v>
      </c>
      <c r="B195" s="410"/>
      <c r="C195" s="410"/>
      <c r="D195" s="410"/>
      <c r="E195" s="410"/>
      <c r="F195" s="410"/>
      <c r="G195" s="410"/>
      <c r="H195" s="410"/>
      <c r="I195" s="410"/>
      <c r="J195" s="410"/>
      <c r="K195" s="410"/>
      <c r="L195" s="410"/>
      <c r="M195" s="410"/>
      <c r="N195" s="410"/>
      <c r="O195" s="410"/>
      <c r="P195" s="410"/>
      <c r="Q195" s="410"/>
      <c r="R195" s="410"/>
      <c r="S195" s="410">
        <f>SUMIF('R&amp;D'!$BB$4:$BB$519,$A195,'R&amp;D'!AD$4:AD$519)</f>
        <v>22</v>
      </c>
      <c r="T195" s="410">
        <f>SUMIF('R&amp;D'!$BB$4:$BB$519,$A195,'R&amp;D'!AE$4:AE$519)</f>
        <v>18.431999999999999</v>
      </c>
      <c r="U195" s="410">
        <f>SUMIF('R&amp;D'!$BB$4:$BB$519,$A195,'R&amp;D'!AF$4:AF$519)</f>
        <v>12.605999999999998</v>
      </c>
      <c r="V195" s="410">
        <f>SUMIF('R&amp;D'!$BB$4:$BB$519,$A195,'R&amp;D'!AG$4:AG$519)</f>
        <v>6.8419999999999996</v>
      </c>
      <c r="W195" s="410">
        <f>SUMIF('R&amp;D'!$BB$4:$BB$519,$A195,'R&amp;D'!AH$4:AH$519)</f>
        <v>6.53</v>
      </c>
      <c r="X195" s="410">
        <f>SUMIF('R&amp;D'!$BB$4:$BB$519,$A195,'R&amp;D'!AI$4:AI$519)</f>
        <v>7.9340000000000011</v>
      </c>
      <c r="Y195" s="410">
        <f>SUMIF('R&amp;D'!$BB$4:$BB$519,$A195,'R&amp;D'!AJ$4:AJ$519)</f>
        <v>9.048</v>
      </c>
      <c r="Z195" s="410">
        <f>SUMIF('R&amp;D'!$BB$4:$BB$519,$A195,'R&amp;D'!AK$4:AK$519)</f>
        <v>10.721812</v>
      </c>
      <c r="AA195" s="410">
        <f>SUMIF('R&amp;D'!$BB$4:$BB$519,$A195,'R&amp;D'!AL$4:AL$519)</f>
        <v>11.703007999999999</v>
      </c>
      <c r="AB195" s="410">
        <f>SUMIF('R&amp;D'!$BB$4:$BB$519,$A195,'R&amp;D'!AM$4:AM$519)</f>
        <v>12.749743920000002</v>
      </c>
      <c r="AC195" s="410">
        <f>SUMIF('R&amp;D'!$BB$4:$BB$519,$A195,'R&amp;D'!AN$4:AN$519)</f>
        <v>9.4051987799999992</v>
      </c>
      <c r="AD195" s="410">
        <f>SUMIF('R&amp;D'!$BB$4:$BB$519,$A195,'R&amp;D'!AO$4:AO$519)</f>
        <v>6.6351826999999997</v>
      </c>
      <c r="AE195" s="410">
        <f>SUMIF('R&amp;D'!$BB$4:$BB$519,$A195,'R&amp;D'!AP$4:AP$519)</f>
        <v>7.6888000000000005</v>
      </c>
      <c r="AF195" s="161">
        <f>SUMIF('R&amp;D'!$BB$4:$BB$519,$A195,'R&amp;D'!AQ$4:AQ$519)</f>
        <v>7.4288760000000007</v>
      </c>
      <c r="AG195" s="411">
        <f>SUMIF('R&amp;D'!$BB$4:$BB$519,$A195,'R&amp;D'!AR$4:AR$519)</f>
        <v>2.5990000000000002</v>
      </c>
      <c r="AH195" s="411">
        <f>SUMIF('R&amp;D'!$BB$4:$BB$519,$A195,'R&amp;D'!AS$4:AS$519)</f>
        <v>1.861</v>
      </c>
      <c r="AK195" s="584"/>
      <c r="AL195" s="21"/>
      <c r="AM195" s="21"/>
      <c r="AN195" s="21"/>
    </row>
    <row r="196" spans="1:40" s="126" customFormat="1">
      <c r="A196" s="469" t="s">
        <v>41</v>
      </c>
      <c r="B196" s="410"/>
      <c r="C196" s="410"/>
      <c r="D196" s="410"/>
      <c r="E196" s="410"/>
      <c r="F196" s="410"/>
      <c r="G196" s="410"/>
      <c r="H196" s="410"/>
      <c r="I196" s="410"/>
      <c r="J196" s="410"/>
      <c r="K196" s="410"/>
      <c r="L196" s="410"/>
      <c r="M196" s="410"/>
      <c r="N196" s="410"/>
      <c r="O196" s="410"/>
      <c r="P196" s="410"/>
      <c r="Q196" s="410"/>
      <c r="R196" s="410"/>
      <c r="S196" s="410">
        <f>SUMIF('R&amp;D'!$BB$4:$BB$519,$A196,'R&amp;D'!AD$4:AD$519)</f>
        <v>9.2319999999999993</v>
      </c>
      <c r="T196" s="410">
        <f>SUMIF('R&amp;D'!$BB$4:$BB$519,$A196,'R&amp;D'!AE$4:AE$519)</f>
        <v>8.4380000000000006</v>
      </c>
      <c r="U196" s="410">
        <f>SUMIF('R&amp;D'!$BB$4:$BB$519,$A196,'R&amp;D'!AF$4:AF$519)</f>
        <v>24.961500000000001</v>
      </c>
      <c r="V196" s="410">
        <f>SUMIF('R&amp;D'!$BB$4:$BB$519,$A196,'R&amp;D'!AG$4:AG$519)</f>
        <v>111.706</v>
      </c>
      <c r="W196" s="410">
        <f>SUMIF('R&amp;D'!$BB$4:$BB$519,$A196,'R&amp;D'!AH$4:AH$519)</f>
        <v>259.93799999999999</v>
      </c>
      <c r="X196" s="410">
        <f>SUMIF('R&amp;D'!$BB$4:$BB$519,$A196,'R&amp;D'!AI$4:AI$519)</f>
        <v>222.892</v>
      </c>
      <c r="Y196" s="410">
        <f>SUMIF('R&amp;D'!$BB$4:$BB$519,$A196,'R&amp;D'!AJ$4:AJ$519)</f>
        <v>183.05</v>
      </c>
      <c r="Z196" s="410">
        <f>SUMIF('R&amp;D'!$BB$4:$BB$519,$A196,'R&amp;D'!AK$4:AK$519)</f>
        <v>169.934</v>
      </c>
      <c r="AA196" s="410">
        <f>SUMIF('R&amp;D'!$BB$4:$BB$519,$A196,'R&amp;D'!AL$4:AL$519)</f>
        <v>412.67899999999997</v>
      </c>
      <c r="AB196" s="410">
        <f>SUMIF('R&amp;D'!$BB$4:$BB$519,$A196,'R&amp;D'!AM$4:AM$519)</f>
        <v>404.505</v>
      </c>
      <c r="AC196" s="410">
        <f>SUMIF('R&amp;D'!$BB$4:$BB$519,$A196,'R&amp;D'!AN$4:AN$519)</f>
        <v>199.202</v>
      </c>
      <c r="AD196" s="410">
        <f>SUMIF('R&amp;D'!$BB$4:$BB$519,$A196,'R&amp;D'!AO$4:AO$519)</f>
        <v>271.72799999999995</v>
      </c>
      <c r="AE196" s="410">
        <f>SUMIF('R&amp;D'!$BB$4:$BB$519,$A196,'R&amp;D'!AP$4:AP$519)</f>
        <v>291.95299999999997</v>
      </c>
      <c r="AF196" s="161">
        <f>SUMIF('R&amp;D'!$BB$4:$BB$519,$A196,'R&amp;D'!AQ$4:AQ$519)</f>
        <v>254.602</v>
      </c>
      <c r="AG196" s="411">
        <f>SUMIF('R&amp;D'!$BB$4:$BB$519,$A196,'R&amp;D'!AR$4:AR$519)</f>
        <v>238.11099999999999</v>
      </c>
      <c r="AH196" s="411">
        <f>SUMIF('R&amp;D'!$BB$4:$BB$519,$A196,'R&amp;D'!AS$4:AS$519)</f>
        <v>366.64499999999998</v>
      </c>
      <c r="AK196" s="587"/>
      <c r="AL196" s="21"/>
      <c r="AM196" s="21"/>
      <c r="AN196" s="21"/>
    </row>
    <row r="197" spans="1:40" s="126" customFormat="1">
      <c r="A197" s="469" t="s">
        <v>43</v>
      </c>
      <c r="B197" s="410"/>
      <c r="C197" s="410"/>
      <c r="D197" s="410"/>
      <c r="E197" s="410"/>
      <c r="F197" s="410"/>
      <c r="G197" s="410"/>
      <c r="H197" s="410"/>
      <c r="I197" s="410"/>
      <c r="J197" s="410"/>
      <c r="K197" s="410"/>
      <c r="L197" s="410"/>
      <c r="M197" s="410"/>
      <c r="N197" s="410"/>
      <c r="O197" s="410"/>
      <c r="P197" s="410"/>
      <c r="Q197" s="410"/>
      <c r="R197" s="410"/>
      <c r="S197" s="410">
        <f>SUMIF('R&amp;D'!$BB$4:$BB$519,$A197,'R&amp;D'!AD$4:AD$519)</f>
        <v>567.23000000000013</v>
      </c>
      <c r="T197" s="410">
        <f>SUMIF('R&amp;D'!$BB$4:$BB$519,$A197,'R&amp;D'!AE$4:AE$519)</f>
        <v>588.74900000000002</v>
      </c>
      <c r="U197" s="410">
        <f>SUMIF('R&amp;D'!$BB$4:$BB$519,$A197,'R&amp;D'!AF$4:AF$519)</f>
        <v>648.33000000000004</v>
      </c>
      <c r="V197" s="410">
        <f>SUMIF('R&amp;D'!$BB$4:$BB$519,$A197,'R&amp;D'!AG$4:AG$519)</f>
        <v>623.62</v>
      </c>
      <c r="W197" s="410">
        <f>SUMIF('R&amp;D'!$BB$4:$BB$519,$A197,'R&amp;D'!AH$4:AH$519)</f>
        <v>800.83799999999997</v>
      </c>
      <c r="X197" s="410">
        <f>SUMIF('R&amp;D'!$BB$4:$BB$519,$A197,'R&amp;D'!AI$4:AI$519)</f>
        <v>714.49199999999996</v>
      </c>
      <c r="Y197" s="410">
        <f>SUMIF('R&amp;D'!$BB$4:$BB$519,$A197,'R&amp;D'!AJ$4:AJ$519)</f>
        <v>669.38599999999997</v>
      </c>
      <c r="Z197" s="410">
        <f>SUMIF('R&amp;D'!$BB$4:$BB$519,$A197,'R&amp;D'!AK$4:AK$519)</f>
        <v>545.62500000000011</v>
      </c>
      <c r="AA197" s="410">
        <f>SUMIF('R&amp;D'!$BB$4:$BB$519,$A197,'R&amp;D'!AL$4:AL$519)</f>
        <v>398.40699999999993</v>
      </c>
      <c r="AB197" s="410">
        <f>SUMIF('R&amp;D'!$BB$4:$BB$519,$A197,'R&amp;D'!AM$4:AM$519)</f>
        <v>353.87700000000001</v>
      </c>
      <c r="AC197" s="410">
        <f>SUMIF('R&amp;D'!$BB$4:$BB$519,$A197,'R&amp;D'!AN$4:AN$519)</f>
        <v>313.58200000000005</v>
      </c>
      <c r="AD197" s="410">
        <f>SUMIF('R&amp;D'!$BB$4:$BB$519,$A197,'R&amp;D'!AO$4:AO$519)</f>
        <v>272.69200000000001</v>
      </c>
      <c r="AE197" s="410">
        <f>SUMIF('R&amp;D'!$BB$4:$BB$519,$A197,'R&amp;D'!AP$4:AP$519)</f>
        <v>260.78399999999999</v>
      </c>
      <c r="AF197" s="161">
        <f>SUMIF('R&amp;D'!$BB$4:$BB$519,$A197,'R&amp;D'!AQ$4:AQ$519)</f>
        <v>230.92900000000003</v>
      </c>
      <c r="AG197" s="411">
        <f>SUMIF('R&amp;D'!$BB$4:$BB$519,$A197,'R&amp;D'!AR$4:AR$519)</f>
        <v>187.81500000000003</v>
      </c>
      <c r="AH197" s="411">
        <f>SUMIF('R&amp;D'!$BB$4:$BB$519,$A197,'R&amp;D'!AS$4:AS$519)</f>
        <v>285.084</v>
      </c>
      <c r="AK197" s="587"/>
      <c r="AL197" s="21"/>
      <c r="AM197" s="21"/>
      <c r="AN197" s="21"/>
    </row>
    <row r="198" spans="1:40" s="126" customFormat="1">
      <c r="A198" s="469" t="s">
        <v>45</v>
      </c>
      <c r="B198" s="410"/>
      <c r="C198" s="410"/>
      <c r="D198" s="410"/>
      <c r="E198" s="410"/>
      <c r="F198" s="410"/>
      <c r="G198" s="410"/>
      <c r="H198" s="410"/>
      <c r="I198" s="410"/>
      <c r="J198" s="410"/>
      <c r="K198" s="410"/>
      <c r="L198" s="410"/>
      <c r="M198" s="410"/>
      <c r="N198" s="410"/>
      <c r="O198" s="410"/>
      <c r="P198" s="410"/>
      <c r="Q198" s="410"/>
      <c r="R198" s="410"/>
      <c r="S198" s="410">
        <f>SUMIF('R&amp;D'!$BB$4:$BB$519,$A198,'R&amp;D'!AD$4:AD$519)</f>
        <v>700.16600000000005</v>
      </c>
      <c r="T198" s="410">
        <f>SUMIF('R&amp;D'!$BB$4:$BB$519,$A198,'R&amp;D'!AE$4:AE$519)</f>
        <v>994.14200000000005</v>
      </c>
      <c r="U198" s="410">
        <f>SUMIF('R&amp;D'!$BB$4:$BB$519,$A198,'R&amp;D'!AF$4:AF$519)</f>
        <v>657.90099999999984</v>
      </c>
      <c r="V198" s="410">
        <f>SUMIF('R&amp;D'!$BB$4:$BB$519,$A198,'R&amp;D'!AG$4:AG$519)</f>
        <v>853.6350000000001</v>
      </c>
      <c r="W198" s="410">
        <f>SUMIF('R&amp;D'!$BB$4:$BB$519,$A198,'R&amp;D'!AH$4:AH$519)</f>
        <v>816.81200000000001</v>
      </c>
      <c r="X198" s="410">
        <f>SUMIF('R&amp;D'!$BB$4:$BB$519,$A198,'R&amp;D'!AI$4:AI$519)</f>
        <v>1005.7289999999999</v>
      </c>
      <c r="Y198" s="410">
        <f>SUMIF('R&amp;D'!$BB$4:$BB$519,$A198,'R&amp;D'!AJ$4:AJ$519)</f>
        <v>1107.22</v>
      </c>
      <c r="Z198" s="410">
        <f>SUMIF('R&amp;D'!$BB$4:$BB$519,$A198,'R&amp;D'!AK$4:AK$519)</f>
        <v>890.75100000000009</v>
      </c>
      <c r="AA198" s="410">
        <f>SUMIF('R&amp;D'!$BB$4:$BB$519,$A198,'R&amp;D'!AL$4:AL$519)</f>
        <v>980.38199999999995</v>
      </c>
      <c r="AB198" s="410">
        <f>SUMIF('R&amp;D'!$BB$4:$BB$519,$A198,'R&amp;D'!AM$4:AM$519)</f>
        <v>980.51860239000018</v>
      </c>
      <c r="AC198" s="410">
        <f>SUMIF('R&amp;D'!$BB$4:$BB$519,$A198,'R&amp;D'!AN$4:AN$519)</f>
        <v>887.2675999999999</v>
      </c>
      <c r="AD198" s="410">
        <f>SUMIF('R&amp;D'!$BB$4:$BB$519,$A198,'R&amp;D'!AO$4:AO$519)</f>
        <v>978.46634999999992</v>
      </c>
      <c r="AE198" s="410">
        <f>SUMIF('R&amp;D'!$BB$4:$BB$519,$A198,'R&amp;D'!AP$4:AP$519)</f>
        <v>1115.1146763199999</v>
      </c>
      <c r="AF198" s="161">
        <f>SUMIF('R&amp;D'!$BB$4:$BB$519,$A198,'R&amp;D'!AQ$4:AQ$519)</f>
        <v>1239.9191254500001</v>
      </c>
      <c r="AG198" s="411">
        <f>SUMIF('R&amp;D'!$BB$4:$BB$519,$A198,'R&amp;D'!AR$4:AR$519)</f>
        <v>1410.7810000000002</v>
      </c>
      <c r="AH198" s="411">
        <f>SUMIF('R&amp;D'!$BB$4:$BB$519,$A198,'R&amp;D'!AS$4:AS$519)</f>
        <v>1567.1948229999998</v>
      </c>
      <c r="AK198" s="587"/>
      <c r="AL198" s="21"/>
      <c r="AM198" s="21"/>
      <c r="AN198" s="21"/>
    </row>
    <row r="199" spans="1:40" s="126" customFormat="1">
      <c r="A199" s="469" t="s">
        <v>47</v>
      </c>
      <c r="B199" s="410"/>
      <c r="C199" s="410"/>
      <c r="D199" s="410"/>
      <c r="E199" s="410"/>
      <c r="F199" s="410"/>
      <c r="G199" s="410"/>
      <c r="H199" s="410"/>
      <c r="I199" s="410"/>
      <c r="J199" s="410"/>
      <c r="K199" s="410"/>
      <c r="L199" s="410"/>
      <c r="M199" s="410"/>
      <c r="N199" s="410"/>
      <c r="O199" s="410"/>
      <c r="P199" s="410"/>
      <c r="Q199" s="410"/>
      <c r="R199" s="410"/>
      <c r="S199" s="410">
        <f>SUMIF('R&amp;D'!$BB$4:$BB$519,$A199,'R&amp;D'!AD$4:AD$519)</f>
        <v>272.53100000000001</v>
      </c>
      <c r="T199" s="410">
        <f>SUMIF('R&amp;D'!$BB$4:$BB$519,$A199,'R&amp;D'!AE$4:AE$519)</f>
        <v>281.58</v>
      </c>
      <c r="U199" s="410">
        <f>SUMIF('R&amp;D'!$BB$4:$BB$519,$A199,'R&amp;D'!AF$4:AF$519)</f>
        <v>289.82000000000005</v>
      </c>
      <c r="V199" s="410">
        <f>SUMIF('R&amp;D'!$BB$4:$BB$519,$A199,'R&amp;D'!AG$4:AG$519)</f>
        <v>303.41899999999998</v>
      </c>
      <c r="W199" s="410">
        <f>SUMIF('R&amp;D'!$BB$4:$BB$519,$A199,'R&amp;D'!AH$4:AH$519)</f>
        <v>326.72900000000004</v>
      </c>
      <c r="X199" s="410">
        <f>SUMIF('R&amp;D'!$BB$4:$BB$519,$A199,'R&amp;D'!AI$4:AI$519)</f>
        <v>333.58899999999994</v>
      </c>
      <c r="Y199" s="410">
        <f>SUMIF('R&amp;D'!$BB$4:$BB$519,$A199,'R&amp;D'!AJ$4:AJ$519)</f>
        <v>362.17399999999998</v>
      </c>
      <c r="Z199" s="410">
        <f>SUMIF('R&amp;D'!$BB$4:$BB$519,$A199,'R&amp;D'!AK$4:AK$519)</f>
        <v>355.298</v>
      </c>
      <c r="AA199" s="410">
        <f>SUMIF('R&amp;D'!$BB$4:$BB$519,$A199,'R&amp;D'!AL$4:AL$519)</f>
        <v>378.30200000000002</v>
      </c>
      <c r="AB199" s="410">
        <f>SUMIF('R&amp;D'!$BB$4:$BB$519,$A199,'R&amp;D'!AM$4:AM$519)</f>
        <v>395.10255310000002</v>
      </c>
      <c r="AC199" s="410">
        <f>SUMIF('R&amp;D'!$BB$4:$BB$519,$A199,'R&amp;D'!AN$4:AN$519)</f>
        <v>409.32700000000006</v>
      </c>
      <c r="AD199" s="410">
        <f>SUMIF('R&amp;D'!$BB$4:$BB$519,$A199,'R&amp;D'!AO$4:AO$519)</f>
        <v>417.82599999999996</v>
      </c>
      <c r="AE199" s="410">
        <f>SUMIF('R&amp;D'!$BB$4:$BB$519,$A199,'R&amp;D'!AP$4:AP$519)</f>
        <v>456.85</v>
      </c>
      <c r="AF199" s="161">
        <f>SUMIF('R&amp;D'!$BB$4:$BB$519,$A199,'R&amp;D'!AQ$4:AQ$519)</f>
        <v>527.90200000000004</v>
      </c>
      <c r="AG199" s="411">
        <f>SUMIF('R&amp;D'!$BB$4:$BB$519,$A199,'R&amp;D'!AR$4:AR$519)</f>
        <v>510.60599999999999</v>
      </c>
      <c r="AH199" s="411">
        <f>SUMIF('R&amp;D'!$BB$4:$BB$519,$A199,'R&amp;D'!AS$4:AS$519)</f>
        <v>498.00399999999996</v>
      </c>
      <c r="AK199" s="587"/>
      <c r="AL199" s="21"/>
      <c r="AM199" s="21"/>
      <c r="AN199" s="21"/>
    </row>
    <row r="200" spans="1:40" s="126" customFormat="1">
      <c r="A200" s="469" t="s">
        <v>49</v>
      </c>
      <c r="B200" s="410"/>
      <c r="C200" s="410"/>
      <c r="D200" s="410"/>
      <c r="E200" s="410"/>
      <c r="F200" s="410"/>
      <c r="G200" s="410"/>
      <c r="H200" s="410"/>
      <c r="I200" s="410"/>
      <c r="J200" s="410"/>
      <c r="K200" s="410"/>
      <c r="L200" s="410"/>
      <c r="M200" s="410"/>
      <c r="N200" s="410"/>
      <c r="O200" s="410"/>
      <c r="P200" s="410"/>
      <c r="Q200" s="410"/>
      <c r="R200" s="410"/>
      <c r="S200" s="410">
        <f>SUMIF('R&amp;D'!$BB$4:$BB$519,$A200,'R&amp;D'!AD$4:AD$519)</f>
        <v>0</v>
      </c>
      <c r="T200" s="410">
        <f>SUMIF('R&amp;D'!$BB$4:$BB$519,$A200,'R&amp;D'!AE$4:AE$519)</f>
        <v>0</v>
      </c>
      <c r="U200" s="410">
        <f>SUMIF('R&amp;D'!$BB$4:$BB$519,$A200,'R&amp;D'!AF$4:AF$519)</f>
        <v>0</v>
      </c>
      <c r="V200" s="410">
        <f>SUMIF('R&amp;D'!$BB$4:$BB$519,$A200,'R&amp;D'!AG$4:AG$519)</f>
        <v>2.5419999999999998</v>
      </c>
      <c r="W200" s="410">
        <f>SUMIF('R&amp;D'!$BB$4:$BB$519,$A200,'R&amp;D'!AH$4:AH$519)</f>
        <v>0</v>
      </c>
      <c r="X200" s="410">
        <f>SUMIF('R&amp;D'!$BB$4:$BB$519,$A200,'R&amp;D'!AI$4:AI$519)</f>
        <v>0</v>
      </c>
      <c r="Y200" s="410">
        <f>SUMIF('R&amp;D'!$BB$4:$BB$519,$A200,'R&amp;D'!AJ$4:AJ$519)</f>
        <v>0</v>
      </c>
      <c r="Z200" s="410">
        <f>SUMIF('R&amp;D'!$BB$4:$BB$519,$A200,'R&amp;D'!AK$4:AK$519)</f>
        <v>0</v>
      </c>
      <c r="AA200" s="410">
        <f>SUMIF('R&amp;D'!$BB$4:$BB$519,$A200,'R&amp;D'!AL$4:AL$519)</f>
        <v>0</v>
      </c>
      <c r="AB200" s="410">
        <f>SUMIF('R&amp;D'!$BB$4:$BB$519,$A200,'R&amp;D'!AM$4:AM$519)</f>
        <v>0</v>
      </c>
      <c r="AC200" s="410">
        <f>SUMIF('R&amp;D'!$BB$4:$BB$519,$A200,'R&amp;D'!AN$4:AN$519)</f>
        <v>0</v>
      </c>
      <c r="AD200" s="410">
        <f>SUMIF('R&amp;D'!$BB$4:$BB$519,$A200,'R&amp;D'!AO$4:AO$519)</f>
        <v>0</v>
      </c>
      <c r="AE200" s="410">
        <f>SUMIF('R&amp;D'!$BB$4:$BB$519,$A200,'R&amp;D'!AP$4:AP$519)</f>
        <v>0</v>
      </c>
      <c r="AF200" s="161">
        <f>SUMIF('R&amp;D'!$BB$4:$BB$519,$A200,'R&amp;D'!AQ$4:AQ$519)</f>
        <v>0</v>
      </c>
      <c r="AG200" s="411">
        <f>SUMIF('R&amp;D'!$BB$4:$BB$519,$A200,'R&amp;D'!AR$4:AR$519)</f>
        <v>0</v>
      </c>
      <c r="AH200" s="411">
        <f>SUMIF('R&amp;D'!$BB$4:$BB$519,$A200,'R&amp;D'!AS$4:AS$519)</f>
        <v>0</v>
      </c>
      <c r="AK200" s="587"/>
      <c r="AL200" s="21"/>
      <c r="AM200" s="21"/>
      <c r="AN200" s="21"/>
    </row>
    <row r="201" spans="1:40" s="126" customFormat="1">
      <c r="A201" s="469" t="s">
        <v>51</v>
      </c>
      <c r="B201" s="410"/>
      <c r="C201" s="410"/>
      <c r="D201" s="410"/>
      <c r="E201" s="410"/>
      <c r="F201" s="410"/>
      <c r="G201" s="410"/>
      <c r="H201" s="410"/>
      <c r="I201" s="410"/>
      <c r="J201" s="410"/>
      <c r="K201" s="410"/>
      <c r="L201" s="410"/>
      <c r="M201" s="410"/>
      <c r="N201" s="410"/>
      <c r="O201" s="410"/>
      <c r="P201" s="410"/>
      <c r="Q201" s="410"/>
      <c r="R201" s="410"/>
      <c r="S201" s="410">
        <f>SUMIF('R&amp;D'!$BB$4:$BB$519,$A201,'R&amp;D'!AD$4:AD$519)</f>
        <v>0.34599999999999997</v>
      </c>
      <c r="T201" s="410">
        <f>SUMIF('R&amp;D'!$BB$4:$BB$519,$A201,'R&amp;D'!AE$4:AE$519)</f>
        <v>0.17799999999999999</v>
      </c>
      <c r="U201" s="410">
        <f>SUMIF('R&amp;D'!$BB$4:$BB$519,$A201,'R&amp;D'!AF$4:AF$519)</f>
        <v>0.154</v>
      </c>
      <c r="V201" s="410">
        <f>SUMIF('R&amp;D'!$BB$4:$BB$519,$A201,'R&amp;D'!AG$4:AG$519)</f>
        <v>0.378</v>
      </c>
      <c r="W201" s="410">
        <f>SUMIF('R&amp;D'!$BB$4:$BB$519,$A201,'R&amp;D'!AH$4:AH$519)</f>
        <v>0.30399999999999999</v>
      </c>
      <c r="X201" s="410">
        <f>SUMIF('R&amp;D'!$BB$4:$BB$519,$A201,'R&amp;D'!AI$4:AI$519)</f>
        <v>0.29299999999999998</v>
      </c>
      <c r="Y201" s="410">
        <f>SUMIF('R&amp;D'!$BB$4:$BB$519,$A201,'R&amp;D'!AJ$4:AJ$519)</f>
        <v>0.42899999999999994</v>
      </c>
      <c r="Z201" s="410">
        <f>SUMIF('R&amp;D'!$BB$4:$BB$519,$A201,'R&amp;D'!AK$4:AK$519)</f>
        <v>0.42599999999999999</v>
      </c>
      <c r="AA201" s="410">
        <f>SUMIF('R&amp;D'!$BB$4:$BB$519,$A201,'R&amp;D'!AL$4:AL$519)</f>
        <v>0.54849999999999999</v>
      </c>
      <c r="AB201" s="410">
        <f>SUMIF('R&amp;D'!$BB$4:$BB$519,$A201,'R&amp;D'!AM$4:AM$519)</f>
        <v>0.49099999999999999</v>
      </c>
      <c r="AC201" s="410">
        <f>SUMIF('R&amp;D'!$BB$4:$BB$519,$A201,'R&amp;D'!AN$4:AN$519)</f>
        <v>0.50449999999999995</v>
      </c>
      <c r="AD201" s="410">
        <f>SUMIF('R&amp;D'!$BB$4:$BB$519,$A201,'R&amp;D'!AO$4:AO$519)</f>
        <v>0.32100000000000001</v>
      </c>
      <c r="AE201" s="410">
        <f>SUMIF('R&amp;D'!$BB$4:$BB$519,$A201,'R&amp;D'!AP$4:AP$519)</f>
        <v>0.40800000000000003</v>
      </c>
      <c r="AF201" s="161">
        <f>SUMIF('R&amp;D'!$BB$4:$BB$519,$A201,'R&amp;D'!AQ$4:AQ$519)</f>
        <v>0.1</v>
      </c>
      <c r="AG201" s="411">
        <f>SUMIF('R&amp;D'!$BB$4:$BB$519,$A201,'R&amp;D'!AR$4:AR$519)</f>
        <v>0</v>
      </c>
      <c r="AH201" s="411">
        <f>SUMIF('R&amp;D'!$BB$4:$BB$519,$A201,'R&amp;D'!AS$4:AS$519)</f>
        <v>9.7000000000000003E-2</v>
      </c>
      <c r="AK201" s="587"/>
      <c r="AL201" s="21"/>
      <c r="AM201" s="21"/>
      <c r="AN201" s="21"/>
    </row>
    <row r="202" spans="1:40" s="126" customFormat="1">
      <c r="A202" s="469" t="s">
        <v>53</v>
      </c>
      <c r="B202" s="410"/>
      <c r="C202" s="410"/>
      <c r="D202" s="410"/>
      <c r="E202" s="410"/>
      <c r="F202" s="410"/>
      <c r="G202" s="410"/>
      <c r="H202" s="410"/>
      <c r="I202" s="410"/>
      <c r="J202" s="410"/>
      <c r="K202" s="410"/>
      <c r="L202" s="410"/>
      <c r="M202" s="410"/>
      <c r="N202" s="410"/>
      <c r="O202" s="410"/>
      <c r="P202" s="410"/>
      <c r="Q202" s="410"/>
      <c r="R202" s="410"/>
      <c r="S202" s="410">
        <f>SUMIF('R&amp;D'!$BB$4:$BB$519,$A202,'R&amp;D'!AD$4:AD$519)</f>
        <v>25.952400000000004</v>
      </c>
      <c r="T202" s="410">
        <f>SUMIF('R&amp;D'!$BB$4:$BB$519,$A202,'R&amp;D'!AE$4:AE$519)</f>
        <v>29.734360000000006</v>
      </c>
      <c r="U202" s="410">
        <f>SUMIF('R&amp;D'!$BB$4:$BB$519,$A202,'R&amp;D'!AF$4:AF$519)</f>
        <v>52.025269000000002</v>
      </c>
      <c r="V202" s="410">
        <f>SUMIF('R&amp;D'!$BB$4:$BB$519,$A202,'R&amp;D'!AG$4:AG$519)</f>
        <v>74.652087999999978</v>
      </c>
      <c r="W202" s="410">
        <f>SUMIF('R&amp;D'!$BB$4:$BB$519,$A202,'R&amp;D'!AH$4:AH$519)</f>
        <v>87.00543900000001</v>
      </c>
      <c r="X202" s="410">
        <f>SUMIF('R&amp;D'!$BB$4:$BB$519,$A202,'R&amp;D'!AI$4:AI$519)</f>
        <v>197.26263600000001</v>
      </c>
      <c r="Y202" s="410">
        <f>SUMIF('R&amp;D'!$BB$4:$BB$519,$A202,'R&amp;D'!AJ$4:AJ$519)</f>
        <v>158.72585800000002</v>
      </c>
      <c r="Z202" s="410">
        <f>SUMIF('R&amp;D'!$BB$4:$BB$519,$A202,'R&amp;D'!AK$4:AK$519)</f>
        <v>119.94510500000001</v>
      </c>
      <c r="AA202" s="410">
        <f>SUMIF('R&amp;D'!$BB$4:$BB$519,$A202,'R&amp;D'!AL$4:AL$519)</f>
        <v>128.29849999999999</v>
      </c>
      <c r="AB202" s="410">
        <f>SUMIF('R&amp;D'!$BB$4:$BB$519,$A202,'R&amp;D'!AM$4:AM$519)</f>
        <v>107.34700000000001</v>
      </c>
      <c r="AC202" s="410">
        <f>SUMIF('R&amp;D'!$BB$4:$BB$519,$A202,'R&amp;D'!AN$4:AN$519)</f>
        <v>139.26465800000003</v>
      </c>
      <c r="AD202" s="410">
        <f>SUMIF('R&amp;D'!$BB$4:$BB$519,$A202,'R&amp;D'!AO$4:AO$519)</f>
        <v>161.62911800000003</v>
      </c>
      <c r="AE202" s="410">
        <f>SUMIF('R&amp;D'!$BB$4:$BB$519,$A202,'R&amp;D'!AP$4:AP$519)</f>
        <v>144.77959999999999</v>
      </c>
      <c r="AF202" s="161">
        <f>SUMIF('R&amp;D'!$BB$4:$BB$519,$A202,'R&amp;D'!AQ$4:AQ$519)</f>
        <v>148.16900000000007</v>
      </c>
      <c r="AG202" s="411">
        <f>SUMIF('R&amp;D'!$BB$4:$BB$519,$A202,'R&amp;D'!AR$4:AR$519)</f>
        <v>104.89600000000002</v>
      </c>
      <c r="AH202" s="411">
        <f>SUMIF('R&amp;D'!$BB$4:$BB$519,$A202,'R&amp;D'!AS$4:AS$519)</f>
        <v>47.284999999999989</v>
      </c>
      <c r="AK202" s="587"/>
      <c r="AL202" s="21"/>
      <c r="AM202" s="21"/>
      <c r="AN202" s="21"/>
    </row>
    <row r="203" spans="1:40" s="126" customFormat="1" ht="12.75" customHeight="1">
      <c r="A203" s="469" t="s">
        <v>55</v>
      </c>
      <c r="B203" s="410"/>
      <c r="C203" s="410"/>
      <c r="D203" s="410"/>
      <c r="E203" s="410"/>
      <c r="F203" s="410"/>
      <c r="G203" s="410"/>
      <c r="H203" s="410"/>
      <c r="I203" s="410"/>
      <c r="J203" s="410"/>
      <c r="K203" s="410"/>
      <c r="L203" s="410"/>
      <c r="M203" s="410"/>
      <c r="N203" s="410"/>
      <c r="O203" s="410"/>
      <c r="P203" s="410"/>
      <c r="Q203" s="410"/>
      <c r="R203" s="410"/>
      <c r="S203" s="410">
        <f>SUMIF('R&amp;D'!$BB$4:$BB$519,$A203,'R&amp;D'!AD$4:AD$519)</f>
        <v>1383.25</v>
      </c>
      <c r="T203" s="410">
        <f>SUMIF('R&amp;D'!$BB$4:$BB$519,$A203,'R&amp;D'!AE$4:AE$519)</f>
        <v>1400.3989999999999</v>
      </c>
      <c r="U203" s="410">
        <f>SUMIF('R&amp;D'!$BB$4:$BB$519,$A203,'R&amp;D'!AF$4:AF$519)</f>
        <v>1391.6779999999999</v>
      </c>
      <c r="V203" s="410">
        <f>SUMIF('R&amp;D'!$BB$4:$BB$519,$A203,'R&amp;D'!AG$4:AG$519)</f>
        <v>1408.4279999999999</v>
      </c>
      <c r="W203" s="410">
        <f>SUMIF('R&amp;D'!$BB$4:$BB$519,$A203,'R&amp;D'!AH$4:AH$519)</f>
        <v>1513.962</v>
      </c>
      <c r="X203" s="410">
        <f>SUMIF('R&amp;D'!$BB$4:$BB$519,$A203,'R&amp;D'!AI$4:AI$519)</f>
        <v>1661.433</v>
      </c>
      <c r="Y203" s="410">
        <f>SUMIF('R&amp;D'!$BB$4:$BB$519,$A203,'R&amp;D'!AJ$4:AJ$519)</f>
        <v>1774.615</v>
      </c>
      <c r="Z203" s="410">
        <f>SUMIF('R&amp;D'!$BB$4:$BB$519,$A203,'R&amp;D'!AK$4:AK$519)</f>
        <v>1807.4639999999999</v>
      </c>
      <c r="AA203" s="410">
        <f>SUMIF('R&amp;D'!$BB$4:$BB$519,$A203,'R&amp;D'!AL$4:AL$519)</f>
        <v>1874.4600000000003</v>
      </c>
      <c r="AB203" s="410">
        <f>SUMIF('R&amp;D'!$BB$4:$BB$519,$A203,'R&amp;D'!AM$4:AM$519)</f>
        <v>1947.2684999999999</v>
      </c>
      <c r="AC203" s="410">
        <f>SUMIF('R&amp;D'!$BB$4:$BB$519,$A203,'R&amp;D'!AN$4:AN$519)</f>
        <v>2022.2830000000001</v>
      </c>
      <c r="AD203" s="410">
        <f>SUMIF('R&amp;D'!$BB$4:$BB$519,$A203,'R&amp;D'!AO$4:AO$519)</f>
        <v>1973.3009999999999</v>
      </c>
      <c r="AE203" s="410">
        <f>SUMIF('R&amp;D'!$BB$4:$BB$519,$A203,'R&amp;D'!AP$4:AP$519)</f>
        <v>2141.5515</v>
      </c>
      <c r="AF203" s="161">
        <f>SUMIF('R&amp;D'!$BB$4:$BB$519,$A203,'R&amp;D'!AQ$4:AQ$519)</f>
        <v>2122.8220000000001</v>
      </c>
      <c r="AG203" s="411">
        <f>SUMIF('R&amp;D'!$BB$4:$BB$519,$A203,'R&amp;D'!AR$4:AR$519)</f>
        <v>2144.8429999999998</v>
      </c>
      <c r="AH203" s="411">
        <f>SUMIF('R&amp;D'!$BB$4:$BB$519,$A203,'R&amp;D'!AS$4:AS$519)</f>
        <v>3200.9480000000003</v>
      </c>
      <c r="AK203" s="587"/>
      <c r="AL203" s="21"/>
      <c r="AM203" s="21"/>
      <c r="AN203" s="21"/>
    </row>
    <row r="204" spans="1:40" s="126" customFormat="1">
      <c r="A204" s="469" t="s">
        <v>57</v>
      </c>
      <c r="B204" s="410"/>
      <c r="C204" s="410"/>
      <c r="D204" s="410"/>
      <c r="E204" s="410"/>
      <c r="F204" s="410"/>
      <c r="G204" s="410"/>
      <c r="H204" s="410"/>
      <c r="I204" s="410"/>
      <c r="J204" s="410"/>
      <c r="K204" s="410"/>
      <c r="L204" s="410"/>
      <c r="M204" s="410"/>
      <c r="N204" s="410"/>
      <c r="O204" s="410"/>
      <c r="P204" s="410"/>
      <c r="Q204" s="410"/>
      <c r="R204" s="410"/>
      <c r="S204" s="410">
        <f>SUMIF('R&amp;D'!$BB$4:$BB$519,$A204,'R&amp;D'!AD$4:AD$519)</f>
        <v>180.928935</v>
      </c>
      <c r="T204" s="410">
        <f>SUMIF('R&amp;D'!$BB$4:$BB$519,$A204,'R&amp;D'!AE$4:AE$519)</f>
        <v>63.450971000000003</v>
      </c>
      <c r="U204" s="410">
        <f>SUMIF('R&amp;D'!$BB$4:$BB$519,$A204,'R&amp;D'!AF$4:AF$519)</f>
        <v>15.980729000000002</v>
      </c>
      <c r="V204" s="410">
        <f>SUMIF('R&amp;D'!$BB$4:$BB$519,$A204,'R&amp;D'!AG$4:AG$519)</f>
        <v>22.508418000000002</v>
      </c>
      <c r="W204" s="410">
        <f>SUMIF('R&amp;D'!$BB$4:$BB$519,$A204,'R&amp;D'!AH$4:AH$519)</f>
        <v>81.166768000000005</v>
      </c>
      <c r="X204" s="410">
        <f>SUMIF('R&amp;D'!$BB$4:$BB$519,$A204,'R&amp;D'!AI$4:AI$519)</f>
        <v>149.68404199999998</v>
      </c>
      <c r="Y204" s="410">
        <f>SUMIF('R&amp;D'!$BB$4:$BB$519,$A204,'R&amp;D'!AJ$4:AJ$519)</f>
        <v>150.09499999999997</v>
      </c>
      <c r="Z204" s="410">
        <f>SUMIF('R&amp;D'!$BB$4:$BB$519,$A204,'R&amp;D'!AK$4:AK$519)</f>
        <v>71.020999999999987</v>
      </c>
      <c r="AA204" s="410">
        <f>SUMIF('R&amp;D'!$BB$4:$BB$519,$A204,'R&amp;D'!AL$4:AL$519)</f>
        <v>50.962000000000003</v>
      </c>
      <c r="AB204" s="410">
        <f>SUMIF('R&amp;D'!$BB$4:$BB$519,$A204,'R&amp;D'!AM$4:AM$519)</f>
        <v>26.779999999999998</v>
      </c>
      <c r="AC204" s="410">
        <f>SUMIF('R&amp;D'!$BB$4:$BB$519,$A204,'R&amp;D'!AN$4:AN$519)</f>
        <v>15.449</v>
      </c>
      <c r="AD204" s="410">
        <f>SUMIF('R&amp;D'!$BB$4:$BB$519,$A204,'R&amp;D'!AO$4:AO$519)</f>
        <v>46.498000000000005</v>
      </c>
      <c r="AE204" s="410">
        <f>SUMIF('R&amp;D'!$BB$4:$BB$519,$A204,'R&amp;D'!AP$4:AP$519)</f>
        <v>97.622</v>
      </c>
      <c r="AF204" s="161">
        <f>SUMIF('R&amp;D'!$BB$4:$BB$519,$A204,'R&amp;D'!AQ$4:AQ$519)</f>
        <v>34.035999999999994</v>
      </c>
      <c r="AG204" s="411">
        <f>SUMIF('R&amp;D'!$BB$4:$BB$519,$A204,'R&amp;D'!AR$4:AR$519)</f>
        <v>31.439</v>
      </c>
      <c r="AH204" s="411">
        <f>SUMIF('R&amp;D'!$BB$4:$BB$519,$A204,'R&amp;D'!AS$4:AS$519)</f>
        <v>36.423999999999999</v>
      </c>
      <c r="AK204" s="587"/>
      <c r="AL204" s="21"/>
      <c r="AM204" s="21"/>
      <c r="AN204" s="21"/>
    </row>
    <row r="205" spans="1:40" s="126" customFormat="1">
      <c r="A205" s="469" t="s">
        <v>59</v>
      </c>
      <c r="B205" s="410"/>
      <c r="C205" s="410"/>
      <c r="D205" s="410"/>
      <c r="E205" s="410"/>
      <c r="F205" s="410"/>
      <c r="G205" s="410"/>
      <c r="H205" s="410"/>
      <c r="I205" s="410"/>
      <c r="J205" s="410"/>
      <c r="K205" s="410"/>
      <c r="L205" s="410"/>
      <c r="M205" s="410"/>
      <c r="N205" s="410"/>
      <c r="O205" s="410"/>
      <c r="P205" s="410"/>
      <c r="Q205" s="410"/>
      <c r="R205" s="410"/>
      <c r="S205" s="410">
        <f>SUMIF('R&amp;D'!$BB$4:$BB$519,$A205,'R&amp;D'!AD$4:AD$519)</f>
        <v>351.13099999999997</v>
      </c>
      <c r="T205" s="410">
        <f>SUMIF('R&amp;D'!$BB$4:$BB$519,$A205,'R&amp;D'!AE$4:AE$519)</f>
        <v>408.1</v>
      </c>
      <c r="U205" s="410">
        <f>SUMIF('R&amp;D'!$BB$4:$BB$519,$A205,'R&amp;D'!AF$4:AF$519)</f>
        <v>409.46500000000003</v>
      </c>
      <c r="V205" s="410">
        <f>SUMIF('R&amp;D'!$BB$4:$BB$519,$A205,'R&amp;D'!AG$4:AG$519)</f>
        <v>393.41499999999996</v>
      </c>
      <c r="W205" s="410">
        <f>SUMIF('R&amp;D'!$BB$4:$BB$519,$A205,'R&amp;D'!AH$4:AH$519)</f>
        <v>422.44600000000003</v>
      </c>
      <c r="X205" s="410">
        <f>SUMIF('R&amp;D'!$BB$4:$BB$519,$A205,'R&amp;D'!AI$4:AI$519)</f>
        <v>437.26499999999999</v>
      </c>
      <c r="Y205" s="410">
        <f>SUMIF('R&amp;D'!$BB$4:$BB$519,$A205,'R&amp;D'!AJ$4:AJ$519)</f>
        <v>468.63499999999993</v>
      </c>
      <c r="Z205" s="410">
        <f>SUMIF('R&amp;D'!$BB$4:$BB$519,$A205,'R&amp;D'!AK$4:AK$519)</f>
        <v>443.59399999999999</v>
      </c>
      <c r="AA205" s="410">
        <f>SUMIF('R&amp;D'!$BB$4:$BB$519,$A205,'R&amp;D'!AL$4:AL$519)</f>
        <v>433.49799999999999</v>
      </c>
      <c r="AB205" s="410">
        <f>SUMIF('R&amp;D'!$BB$4:$BB$519,$A205,'R&amp;D'!AM$4:AM$519)</f>
        <v>447.84500000000003</v>
      </c>
      <c r="AC205" s="410">
        <f>SUMIF('R&amp;D'!$BB$4:$BB$519,$A205,'R&amp;D'!AN$4:AN$519)</f>
        <v>514.85699999999997</v>
      </c>
      <c r="AD205" s="410">
        <f>SUMIF('R&amp;D'!$BB$4:$BB$519,$A205,'R&amp;D'!AO$4:AO$519)</f>
        <v>496.89700000000005</v>
      </c>
      <c r="AE205" s="410">
        <f>SUMIF('R&amp;D'!$BB$4:$BB$519,$A205,'R&amp;D'!AP$4:AP$519)</f>
        <v>558.6160000000001</v>
      </c>
      <c r="AF205" s="161">
        <f>SUMIF('R&amp;D'!$BB$4:$BB$519,$A205,'R&amp;D'!AQ$4:AQ$519)</f>
        <v>527.62200000000007</v>
      </c>
      <c r="AG205" s="412">
        <f>SUMIF('R&amp;D'!$BB$4:$BB$519,$A205,'R&amp;D'!AR$4:AR$519)</f>
        <v>452.39699999999999</v>
      </c>
      <c r="AH205" s="411">
        <f>SUMIF('R&amp;D'!$BB$4:$BB$519,$A205,'R&amp;D'!AS$4:AS$519)</f>
        <v>508.351</v>
      </c>
      <c r="AK205" s="587"/>
      <c r="AL205" s="21"/>
      <c r="AM205" s="21"/>
      <c r="AN205" s="21"/>
    </row>
    <row r="206" spans="1:40" s="126" customFormat="1">
      <c r="A206" s="577" t="s">
        <v>746</v>
      </c>
      <c r="B206" s="125"/>
      <c r="C206" s="125"/>
      <c r="D206" s="125"/>
      <c r="E206" s="125"/>
      <c r="F206" s="125"/>
      <c r="G206" s="125"/>
      <c r="H206" s="125"/>
      <c r="I206" s="125"/>
      <c r="J206" s="125"/>
      <c r="K206" s="125"/>
      <c r="L206" s="125"/>
      <c r="M206" s="125"/>
      <c r="N206" s="125"/>
      <c r="O206" s="125"/>
      <c r="P206" s="125"/>
      <c r="Q206" s="125"/>
      <c r="R206" s="125"/>
      <c r="S206" s="25">
        <f t="shared" ref="S206:AG206" si="25">SUM(S192:S205)</f>
        <v>3666.9143349999999</v>
      </c>
      <c r="T206" s="25">
        <f t="shared" si="25"/>
        <v>3986.1523309999998</v>
      </c>
      <c r="U206" s="25">
        <f t="shared" si="25"/>
        <v>3697.659498</v>
      </c>
      <c r="V206" s="25">
        <f t="shared" si="25"/>
        <v>4015.0045059999998</v>
      </c>
      <c r="W206" s="319">
        <f t="shared" si="25"/>
        <v>4732.5162069999997</v>
      </c>
      <c r="X206" s="319">
        <f t="shared" si="25"/>
        <v>5084.6876780000002</v>
      </c>
      <c r="Y206" s="319">
        <f t="shared" si="25"/>
        <v>5208.6718580000006</v>
      </c>
      <c r="Z206" s="319">
        <f t="shared" si="25"/>
        <v>4810.744917</v>
      </c>
      <c r="AA206" s="319">
        <f t="shared" si="25"/>
        <v>4909.3590080000004</v>
      </c>
      <c r="AB206" s="319">
        <f t="shared" si="25"/>
        <v>4881.7003994100005</v>
      </c>
      <c r="AC206" s="319">
        <f t="shared" si="25"/>
        <v>4699.4109567799997</v>
      </c>
      <c r="AD206" s="319">
        <f t="shared" si="25"/>
        <v>4807.1916506999996</v>
      </c>
      <c r="AE206" s="319">
        <f t="shared" si="25"/>
        <v>5371.1525763199998</v>
      </c>
      <c r="AF206" s="319">
        <f t="shared" si="25"/>
        <v>5280.973001450001</v>
      </c>
      <c r="AG206" s="319">
        <f t="shared" si="25"/>
        <v>5288.308</v>
      </c>
      <c r="AH206" s="319">
        <f t="shared" ref="AH206" si="26">SUM(AH192:AH205)</f>
        <v>6825.6518230000001</v>
      </c>
      <c r="AK206" s="957"/>
      <c r="AL206" s="21"/>
      <c r="AM206" s="21"/>
      <c r="AN206" s="21"/>
    </row>
    <row r="207" spans="1:40">
      <c r="AF207" s="34"/>
      <c r="AG207" s="132"/>
      <c r="AH207" s="132"/>
      <c r="AK207" s="21"/>
      <c r="AL207" s="21"/>
      <c r="AM207" s="21"/>
      <c r="AN207" s="21"/>
    </row>
    <row r="208" spans="1:40">
      <c r="AF208" s="34"/>
      <c r="AG208" s="132"/>
      <c r="AH208" s="132"/>
      <c r="AK208" s="21"/>
      <c r="AL208" s="21"/>
      <c r="AM208" s="21"/>
      <c r="AN208" s="21"/>
    </row>
    <row r="209" spans="32:40">
      <c r="AF209" s="34"/>
      <c r="AG209" s="132"/>
      <c r="AH209" s="132"/>
      <c r="AK209" s="21"/>
      <c r="AL209" s="21"/>
      <c r="AM209" s="21"/>
      <c r="AN209" s="21"/>
    </row>
    <row r="210" spans="32:40">
      <c r="AF210" s="34"/>
      <c r="AG210" s="132"/>
      <c r="AH210" s="132"/>
      <c r="AK210" s="21"/>
      <c r="AL210" s="21"/>
      <c r="AM210" s="21"/>
      <c r="AN210" s="21"/>
    </row>
    <row r="211" spans="32:40">
      <c r="AF211" s="34"/>
      <c r="AG211" s="132"/>
      <c r="AH211" s="132"/>
      <c r="AK211" s="21"/>
      <c r="AL211" s="21"/>
      <c r="AM211" s="21"/>
      <c r="AN211" s="21"/>
    </row>
    <row r="212" spans="32:40">
      <c r="AF212" s="34"/>
      <c r="AG212" s="132"/>
      <c r="AH212" s="132"/>
      <c r="AK212" s="21"/>
      <c r="AL212" s="21"/>
      <c r="AM212" s="21"/>
      <c r="AN212" s="21"/>
    </row>
    <row r="213" spans="32:40">
      <c r="AF213" s="34"/>
      <c r="AG213" s="132"/>
      <c r="AH213" s="132"/>
      <c r="AK213" s="21"/>
      <c r="AL213" s="21"/>
      <c r="AM213" s="21"/>
      <c r="AN213" s="21"/>
    </row>
    <row r="214" spans="32:40">
      <c r="AF214" s="34"/>
      <c r="AG214" s="132"/>
      <c r="AH214" s="132"/>
      <c r="AK214" s="21"/>
      <c r="AL214" s="21"/>
      <c r="AM214" s="21"/>
      <c r="AN214" s="21"/>
    </row>
    <row r="215" spans="32:40">
      <c r="AK215" s="21"/>
      <c r="AL215" s="21"/>
      <c r="AM215" s="21"/>
      <c r="AN215" s="21"/>
    </row>
    <row r="216" spans="32:40">
      <c r="AK216" s="21"/>
      <c r="AL216" s="21"/>
      <c r="AM216" s="21"/>
      <c r="AN216" s="21"/>
    </row>
    <row r="217" spans="32:40">
      <c r="AK217" s="21"/>
      <c r="AL217" s="21"/>
      <c r="AM217" s="21"/>
      <c r="AN217" s="21"/>
    </row>
    <row r="218" spans="32:40">
      <c r="AK218" s="21"/>
      <c r="AL218" s="21"/>
      <c r="AM218" s="21"/>
      <c r="AN218" s="21"/>
    </row>
    <row r="219" spans="32:40">
      <c r="AK219" s="21"/>
      <c r="AL219" s="21"/>
      <c r="AM219" s="21"/>
      <c r="AN219" s="21"/>
    </row>
    <row r="220" spans="32:40">
      <c r="AK220" s="21"/>
      <c r="AL220" s="21"/>
      <c r="AM220" s="21"/>
      <c r="AN220" s="21"/>
    </row>
    <row r="221" spans="32:40">
      <c r="AK221" s="21"/>
      <c r="AL221" s="21"/>
      <c r="AM221" s="21"/>
      <c r="AN221" s="21"/>
    </row>
    <row r="222" spans="32:40">
      <c r="AK222" s="21"/>
      <c r="AL222" s="21"/>
      <c r="AM222" s="21"/>
      <c r="AN222" s="21"/>
    </row>
    <row r="223" spans="32:40">
      <c r="AK223" s="21"/>
      <c r="AL223" s="21"/>
      <c r="AM223" s="21"/>
      <c r="AN223" s="21"/>
    </row>
    <row r="224" spans="32:40">
      <c r="AK224" s="21"/>
      <c r="AL224" s="21"/>
      <c r="AM224" s="21"/>
      <c r="AN224" s="21"/>
    </row>
    <row r="225" spans="37:40">
      <c r="AK225" s="21"/>
      <c r="AL225" s="21"/>
      <c r="AM225" s="21"/>
      <c r="AN225" s="21"/>
    </row>
    <row r="226" spans="37:40">
      <c r="AK226" s="21"/>
      <c r="AL226" s="21"/>
      <c r="AM226" s="21"/>
      <c r="AN226" s="21"/>
    </row>
    <row r="227" spans="37:40">
      <c r="AK227" s="21"/>
      <c r="AL227" s="21"/>
      <c r="AM227" s="21"/>
      <c r="AN227" s="21"/>
    </row>
    <row r="228" spans="37:40">
      <c r="AK228" s="21"/>
      <c r="AL228" s="21"/>
      <c r="AM228" s="21"/>
      <c r="AN228" s="21"/>
    </row>
    <row r="229" spans="37:40">
      <c r="AK229" s="21"/>
      <c r="AL229" s="21"/>
      <c r="AM229" s="21"/>
      <c r="AN229" s="21"/>
    </row>
    <row r="230" spans="37:40">
      <c r="AK230" s="21"/>
      <c r="AL230" s="21"/>
      <c r="AM230" s="21"/>
      <c r="AN230" s="21"/>
    </row>
    <row r="231" spans="37:40">
      <c r="AK231" s="21"/>
      <c r="AL231" s="21"/>
      <c r="AM231" s="21"/>
      <c r="AN231" s="21"/>
    </row>
    <row r="232" spans="37:40">
      <c r="AK232" s="21"/>
      <c r="AL232" s="21"/>
      <c r="AM232" s="21"/>
      <c r="AN232" s="21"/>
    </row>
    <row r="233" spans="37:40">
      <c r="AK233" s="21"/>
      <c r="AL233" s="21"/>
      <c r="AM233" s="21"/>
      <c r="AN233" s="21"/>
    </row>
    <row r="234" spans="37:40">
      <c r="AK234" s="21"/>
      <c r="AL234" s="21"/>
      <c r="AM234" s="21"/>
      <c r="AN234" s="21"/>
    </row>
    <row r="235" spans="37:40">
      <c r="AK235" s="21"/>
      <c r="AL235" s="21"/>
      <c r="AM235" s="21"/>
      <c r="AN235" s="21"/>
    </row>
    <row r="236" spans="37:40">
      <c r="AK236" s="21"/>
      <c r="AL236" s="21"/>
      <c r="AM236" s="21"/>
      <c r="AN236" s="21"/>
    </row>
    <row r="237" spans="37:40">
      <c r="AK237" s="21"/>
      <c r="AL237" s="21"/>
      <c r="AM237" s="21"/>
      <c r="AN237" s="21"/>
    </row>
    <row r="238" spans="37:40">
      <c r="AK238" s="21"/>
      <c r="AL238" s="21"/>
      <c r="AM238" s="21"/>
      <c r="AN238" s="21"/>
    </row>
    <row r="239" spans="37:40">
      <c r="AK239" s="21"/>
      <c r="AL239" s="21"/>
      <c r="AM239" s="21"/>
      <c r="AN239" s="21"/>
    </row>
    <row r="240" spans="37:40">
      <c r="AK240" s="21"/>
      <c r="AL240" s="21"/>
      <c r="AM240" s="21"/>
      <c r="AN240" s="21"/>
    </row>
    <row r="241" spans="37:40">
      <c r="AK241" s="21"/>
      <c r="AL241" s="21"/>
      <c r="AM241" s="21"/>
      <c r="AN241" s="21"/>
    </row>
    <row r="242" spans="37:40">
      <c r="AK242" s="21"/>
      <c r="AL242" s="21"/>
      <c r="AM242" s="21"/>
      <c r="AN242" s="21"/>
    </row>
    <row r="243" spans="37:40">
      <c r="AK243" s="21"/>
      <c r="AL243" s="21"/>
      <c r="AM243" s="21"/>
      <c r="AN243" s="21"/>
    </row>
    <row r="244" spans="37:40">
      <c r="AK244" s="21"/>
      <c r="AL244" s="21"/>
      <c r="AM244" s="21"/>
      <c r="AN244" s="21"/>
    </row>
    <row r="245" spans="37:40">
      <c r="AK245" s="21"/>
      <c r="AL245" s="21"/>
      <c r="AM245" s="21"/>
      <c r="AN245" s="21"/>
    </row>
    <row r="246" spans="37:40">
      <c r="AK246" s="21"/>
      <c r="AL246" s="21"/>
      <c r="AM246" s="21"/>
      <c r="AN246" s="21"/>
    </row>
    <row r="247" spans="37:40">
      <c r="AK247" s="21"/>
      <c r="AL247" s="21"/>
      <c r="AM247" s="21"/>
      <c r="AN247" s="21"/>
    </row>
    <row r="248" spans="37:40">
      <c r="AK248" s="21"/>
      <c r="AL248" s="21"/>
      <c r="AM248" s="21"/>
      <c r="AN248" s="21"/>
    </row>
    <row r="249" spans="37:40">
      <c r="AK249" s="21"/>
      <c r="AL249" s="21"/>
      <c r="AM249" s="21"/>
      <c r="AN249" s="21"/>
    </row>
    <row r="250" spans="37:40">
      <c r="AK250" s="21"/>
      <c r="AL250" s="21"/>
      <c r="AM250" s="21"/>
      <c r="AN250" s="21"/>
    </row>
    <row r="251" spans="37:40">
      <c r="AK251" s="21"/>
      <c r="AL251" s="21"/>
      <c r="AM251" s="21"/>
      <c r="AN251" s="21"/>
    </row>
    <row r="252" spans="37:40">
      <c r="AK252" s="21"/>
      <c r="AL252" s="21"/>
      <c r="AM252" s="21"/>
      <c r="AN252" s="21"/>
    </row>
    <row r="253" spans="37:40">
      <c r="AK253" s="21"/>
      <c r="AL253" s="21"/>
      <c r="AM253" s="21"/>
      <c r="AN253" s="21"/>
    </row>
    <row r="254" spans="37:40">
      <c r="AK254" s="21"/>
      <c r="AL254" s="21"/>
      <c r="AM254" s="21"/>
      <c r="AN254" s="21"/>
    </row>
    <row r="255" spans="37:40">
      <c r="AK255" s="21"/>
      <c r="AL255" s="21"/>
      <c r="AM255" s="21"/>
      <c r="AN255" s="21"/>
    </row>
    <row r="256" spans="37:40">
      <c r="AK256" s="21"/>
      <c r="AL256" s="21"/>
      <c r="AM256" s="21"/>
      <c r="AN256" s="21"/>
    </row>
    <row r="257" spans="37:40">
      <c r="AK257" s="21"/>
      <c r="AL257" s="21"/>
      <c r="AM257" s="21"/>
      <c r="AN257" s="21"/>
    </row>
    <row r="258" spans="37:40">
      <c r="AK258" s="21"/>
      <c r="AL258" s="21"/>
      <c r="AM258" s="21"/>
      <c r="AN258" s="21"/>
    </row>
    <row r="259" spans="37:40">
      <c r="AK259" s="21"/>
      <c r="AL259" s="21"/>
      <c r="AM259" s="21"/>
      <c r="AN259" s="21"/>
    </row>
    <row r="260" spans="37:40">
      <c r="AK260" s="21"/>
      <c r="AL260" s="21"/>
      <c r="AM260" s="21"/>
      <c r="AN260" s="21"/>
    </row>
    <row r="261" spans="37:40">
      <c r="AK261" s="21"/>
      <c r="AL261" s="21"/>
      <c r="AM261" s="21"/>
      <c r="AN261" s="21"/>
    </row>
    <row r="262" spans="37:40">
      <c r="AK262" s="21"/>
      <c r="AL262" s="21"/>
      <c r="AM262" s="21"/>
      <c r="AN262" s="21"/>
    </row>
    <row r="263" spans="37:40">
      <c r="AK263" s="21"/>
      <c r="AL263" s="21"/>
      <c r="AM263" s="21"/>
      <c r="AN263" s="21"/>
    </row>
    <row r="264" spans="37:40">
      <c r="AK264" s="21"/>
      <c r="AL264" s="21"/>
      <c r="AM264" s="21"/>
      <c r="AN264" s="21"/>
    </row>
    <row r="265" spans="37:40">
      <c r="AK265" s="21"/>
      <c r="AL265" s="21"/>
      <c r="AM265" s="21"/>
      <c r="AN265" s="21"/>
    </row>
    <row r="266" spans="37:40">
      <c r="AK266" s="21"/>
      <c r="AL266" s="21"/>
      <c r="AM266" s="21"/>
      <c r="AN266" s="21"/>
    </row>
    <row r="267" spans="37:40">
      <c r="AK267" s="21"/>
      <c r="AL267" s="21"/>
      <c r="AM267" s="21"/>
      <c r="AN267" s="21"/>
    </row>
    <row r="268" spans="37:40">
      <c r="AK268" s="21"/>
      <c r="AL268" s="21"/>
      <c r="AM268" s="21"/>
      <c r="AN268" s="21"/>
    </row>
    <row r="269" spans="37:40">
      <c r="AK269" s="21"/>
      <c r="AL269" s="21"/>
      <c r="AM269" s="21"/>
      <c r="AN269" s="21"/>
    </row>
    <row r="270" spans="37:40">
      <c r="AK270" s="21"/>
      <c r="AL270" s="21"/>
      <c r="AM270" s="21"/>
      <c r="AN270" s="21"/>
    </row>
    <row r="271" spans="37:40">
      <c r="AK271" s="21"/>
      <c r="AL271" s="21"/>
      <c r="AM271" s="21"/>
      <c r="AN271" s="21"/>
    </row>
    <row r="272" spans="37:40">
      <c r="AK272" s="21"/>
      <c r="AL272" s="21"/>
      <c r="AM272" s="21"/>
      <c r="AN272" s="21"/>
    </row>
    <row r="273" spans="37:40">
      <c r="AK273" s="21"/>
      <c r="AL273" s="21"/>
      <c r="AM273" s="21"/>
      <c r="AN273" s="21"/>
    </row>
    <row r="274" spans="37:40">
      <c r="AK274" s="21"/>
      <c r="AL274" s="21"/>
      <c r="AM274" s="21"/>
      <c r="AN274" s="21"/>
    </row>
    <row r="275" spans="37:40">
      <c r="AK275" s="21"/>
      <c r="AL275" s="21"/>
      <c r="AM275" s="21"/>
      <c r="AN275" s="21"/>
    </row>
    <row r="276" spans="37:40">
      <c r="AK276" s="21"/>
      <c r="AL276" s="21"/>
      <c r="AM276" s="21"/>
      <c r="AN276" s="21"/>
    </row>
    <row r="277" spans="37:40">
      <c r="AK277" s="21"/>
      <c r="AL277" s="21"/>
      <c r="AM277" s="21"/>
      <c r="AN277" s="21"/>
    </row>
    <row r="278" spans="37:40">
      <c r="AK278" s="21"/>
      <c r="AL278" s="21"/>
      <c r="AM278" s="21"/>
      <c r="AN278" s="21"/>
    </row>
    <row r="279" spans="37:40">
      <c r="AK279" s="21"/>
      <c r="AL279" s="21"/>
      <c r="AM279" s="21"/>
      <c r="AN279" s="21"/>
    </row>
    <row r="280" spans="37:40">
      <c r="AK280" s="21"/>
      <c r="AL280" s="21"/>
      <c r="AM280" s="21"/>
      <c r="AN280" s="21"/>
    </row>
    <row r="281" spans="37:40">
      <c r="AK281" s="21"/>
      <c r="AL281" s="21"/>
      <c r="AM281" s="21"/>
      <c r="AN281" s="21"/>
    </row>
    <row r="383" spans="2:2">
      <c r="B383" t="s">
        <v>788</v>
      </c>
    </row>
    <row r="429" spans="2:2">
      <c r="B429" t="s">
        <v>791</v>
      </c>
    </row>
    <row r="466" spans="2:2">
      <c r="B466" t="s">
        <v>802</v>
      </c>
    </row>
  </sheetData>
  <sortState ref="A49:AG104">
    <sortCondition ref="A49:A104"/>
  </sortState>
  <mergeCells count="1">
    <mergeCell ref="AI18:AI19"/>
  </mergeCells>
  <conditionalFormatting sqref="B104:O104 B36:AI36 S34:AE34 B37:AD37 AF37 AI20:AI34">
    <cfRule type="cellIs" dxfId="179" priority="232" operator="equal">
      <formula>0</formula>
    </cfRule>
  </conditionalFormatting>
  <conditionalFormatting sqref="S54:AH54 S53:AD53">
    <cfRule type="cellIs" dxfId="178" priority="229" operator="equal">
      <formula>0</formula>
    </cfRule>
  </conditionalFormatting>
  <conditionalFormatting sqref="S70:AH70">
    <cfRule type="cellIs" dxfId="177" priority="228" operator="equal">
      <formula>0</formula>
    </cfRule>
  </conditionalFormatting>
  <conditionalFormatting sqref="S121:AD121">
    <cfRule type="cellIs" dxfId="176" priority="226" operator="equal">
      <formula>0</formula>
    </cfRule>
  </conditionalFormatting>
  <conditionalFormatting sqref="S138:V138 Y138:AD138">
    <cfRule type="cellIs" dxfId="175" priority="225" operator="equal">
      <formula>0</formula>
    </cfRule>
  </conditionalFormatting>
  <conditionalFormatting sqref="S172:AD172">
    <cfRule type="cellIs" dxfId="174" priority="224" operator="equal">
      <formula>0</formula>
    </cfRule>
  </conditionalFormatting>
  <conditionalFormatting sqref="S39:AB52">
    <cfRule type="cellIs" dxfId="173" priority="222" operator="equal">
      <formula>0</formula>
    </cfRule>
  </conditionalFormatting>
  <conditionalFormatting sqref="S73:AC86">
    <cfRule type="cellIs" dxfId="172" priority="221" operator="equal">
      <formula>0</formula>
    </cfRule>
  </conditionalFormatting>
  <conditionalFormatting sqref="S158:AA171">
    <cfRule type="cellIs" dxfId="171" priority="219" operator="equal">
      <formula>0</formula>
    </cfRule>
  </conditionalFormatting>
  <conditionalFormatting sqref="AC39:AC52">
    <cfRule type="cellIs" dxfId="170" priority="216" operator="equal">
      <formula>0</formula>
    </cfRule>
  </conditionalFormatting>
  <conditionalFormatting sqref="AB158:AB171">
    <cfRule type="cellIs" dxfId="169" priority="215" operator="equal">
      <formula>0</formula>
    </cfRule>
  </conditionalFormatting>
  <conditionalFormatting sqref="S141:AC154">
    <cfRule type="cellIs" dxfId="168" priority="214" operator="equal">
      <formula>0</formula>
    </cfRule>
  </conditionalFormatting>
  <conditionalFormatting sqref="S107:AB120">
    <cfRule type="cellIs" dxfId="167" priority="213" operator="equal">
      <formula>0</formula>
    </cfRule>
  </conditionalFormatting>
  <conditionalFormatting sqref="S124:V137 Y136:AA137 Y124:AA134 Y135:AE135">
    <cfRule type="cellIs" dxfId="166" priority="212" operator="equal">
      <formula>0</formula>
    </cfRule>
  </conditionalFormatting>
  <conditionalFormatting sqref="S56:AC69">
    <cfRule type="cellIs" dxfId="165" priority="211" operator="equal">
      <formula>0</formula>
    </cfRule>
  </conditionalFormatting>
  <conditionalFormatting sqref="AC107:AC120">
    <cfRule type="cellIs" dxfId="164" priority="209" operator="equal">
      <formula>0</formula>
    </cfRule>
  </conditionalFormatting>
  <conditionalFormatting sqref="AC158:AC171">
    <cfRule type="cellIs" dxfId="163" priority="208" operator="equal">
      <formula>0</formula>
    </cfRule>
  </conditionalFormatting>
  <conditionalFormatting sqref="AB124:AB134 AB136:AB137">
    <cfRule type="cellIs" dxfId="162" priority="206" operator="equal">
      <formula>0</formula>
    </cfRule>
  </conditionalFormatting>
  <conditionalFormatting sqref="B70:R70">
    <cfRule type="cellIs" dxfId="161" priority="193" operator="equal">
      <formula>0</formula>
    </cfRule>
  </conditionalFormatting>
  <conditionalFormatting sqref="AD39:AE52">
    <cfRule type="cellIs" dxfId="160" priority="205" operator="equal">
      <formula>0</formula>
    </cfRule>
  </conditionalFormatting>
  <conditionalFormatting sqref="B121:R121">
    <cfRule type="cellIs" dxfId="159" priority="190" operator="equal">
      <formula>0</formula>
    </cfRule>
  </conditionalFormatting>
  <conditionalFormatting sqref="AD56:AD69">
    <cfRule type="cellIs" dxfId="158" priority="204" operator="equal">
      <formula>0</formula>
    </cfRule>
  </conditionalFormatting>
  <conditionalFormatting sqref="B138:R138">
    <cfRule type="cellIs" dxfId="157" priority="189" operator="equal">
      <formula>0</formula>
    </cfRule>
  </conditionalFormatting>
  <conditionalFormatting sqref="S87:AD87">
    <cfRule type="cellIs" dxfId="156" priority="198" operator="equal">
      <formula>0</formula>
    </cfRule>
  </conditionalFormatting>
  <conditionalFormatting sqref="S155:AC155">
    <cfRule type="cellIs" dxfId="155" priority="197" operator="equal">
      <formula>0</formula>
    </cfRule>
  </conditionalFormatting>
  <conditionalFormatting sqref="N152">
    <cfRule type="cellIs" dxfId="154" priority="195" operator="equal">
      <formula>0</formula>
    </cfRule>
  </conditionalFormatting>
  <conditionalFormatting sqref="B53:R54">
    <cfRule type="cellIs" dxfId="153" priority="194" operator="equal">
      <formula>0</formula>
    </cfRule>
  </conditionalFormatting>
  <conditionalFormatting sqref="B87:R87">
    <cfRule type="cellIs" dxfId="152" priority="192" operator="equal">
      <formula>0</formula>
    </cfRule>
  </conditionalFormatting>
  <conditionalFormatting sqref="B155:R155">
    <cfRule type="cellIs" dxfId="151" priority="188" operator="equal">
      <formula>0</formula>
    </cfRule>
  </conditionalFormatting>
  <conditionalFormatting sqref="B172:R172">
    <cfRule type="cellIs" dxfId="150" priority="187" operator="equal">
      <formula>0</formula>
    </cfRule>
  </conditionalFormatting>
  <conditionalFormatting sqref="AD73:AE86">
    <cfRule type="cellIs" dxfId="149" priority="151" operator="equal">
      <formula>0</formula>
    </cfRule>
  </conditionalFormatting>
  <conditionalFormatting sqref="S90:AC103">
    <cfRule type="cellIs" dxfId="148" priority="150" operator="equal">
      <formula>0</formula>
    </cfRule>
  </conditionalFormatting>
  <conditionalFormatting sqref="S104:AD104">
    <cfRule type="cellIs" dxfId="147" priority="149" operator="equal">
      <formula>0</formula>
    </cfRule>
  </conditionalFormatting>
  <conditionalFormatting sqref="AD107:AD120">
    <cfRule type="cellIs" dxfId="146" priority="147" operator="equal">
      <formula>0</formula>
    </cfRule>
  </conditionalFormatting>
  <conditionalFormatting sqref="AC124:AC134 AC136:AC137">
    <cfRule type="cellIs" dxfId="145" priority="144" operator="equal">
      <formula>0</formula>
    </cfRule>
  </conditionalFormatting>
  <conditionalFormatting sqref="AD158:AE171">
    <cfRule type="cellIs" dxfId="144" priority="139" operator="equal">
      <formula>0</formula>
    </cfRule>
  </conditionalFormatting>
  <conditionalFormatting sqref="B189:R189">
    <cfRule type="cellIs" dxfId="143" priority="117" operator="equal">
      <formula>0</formula>
    </cfRule>
  </conditionalFormatting>
  <conditionalFormatting sqref="S189:AH189">
    <cfRule type="cellIs" dxfId="142" priority="115" operator="equal">
      <formula>0</formula>
    </cfRule>
  </conditionalFormatting>
  <conditionalFormatting sqref="S175:AE188">
    <cfRule type="cellIs" dxfId="141" priority="114" operator="equal">
      <formula>0</formula>
    </cfRule>
  </conditionalFormatting>
  <conditionalFormatting sqref="AE56:AH69">
    <cfRule type="cellIs" dxfId="140" priority="87" operator="equal">
      <formula>0</formula>
    </cfRule>
  </conditionalFormatting>
  <conditionalFormatting sqref="AD90:AE103">
    <cfRule type="cellIs" dxfId="139" priority="84" operator="equal">
      <formula>0</formula>
    </cfRule>
  </conditionalFormatting>
  <conditionalFormatting sqref="AE107:AE120">
    <cfRule type="cellIs" dxfId="138" priority="81" operator="equal">
      <formula>0</formula>
    </cfRule>
  </conditionalFormatting>
  <conditionalFormatting sqref="AD124:AE134 AD136:AE137">
    <cfRule type="cellIs" dxfId="137" priority="78" operator="equal">
      <formula>0</formula>
    </cfRule>
  </conditionalFormatting>
  <conditionalFormatting sqref="W138:X138">
    <cfRule type="cellIs" dxfId="136" priority="73" operator="equal">
      <formula>0</formula>
    </cfRule>
  </conditionalFormatting>
  <conditionalFormatting sqref="W124:X137">
    <cfRule type="cellIs" dxfId="135" priority="72" operator="equal">
      <formula>0</formula>
    </cfRule>
  </conditionalFormatting>
  <conditionalFormatting sqref="AD149:AD152 AD144 AD154">
    <cfRule type="cellIs" dxfId="134" priority="71" operator="equal">
      <formula>0</formula>
    </cfRule>
  </conditionalFormatting>
  <conditionalFormatting sqref="AD141:AD154">
    <cfRule type="cellIs" dxfId="133" priority="70" operator="equal">
      <formula>0</formula>
    </cfRule>
  </conditionalFormatting>
  <conditionalFormatting sqref="AE149:AE152 AE144 AE154">
    <cfRule type="cellIs" dxfId="132" priority="68" operator="equal">
      <formula>0</formula>
    </cfRule>
  </conditionalFormatting>
  <conditionalFormatting sqref="AE141:AE154">
    <cfRule type="cellIs" dxfId="131" priority="67" operator="equal">
      <formula>0</formula>
    </cfRule>
  </conditionalFormatting>
  <conditionalFormatting sqref="AD155">
    <cfRule type="cellIs" dxfId="130" priority="64" operator="equal">
      <formula>0</formula>
    </cfRule>
  </conditionalFormatting>
  <conditionalFormatting sqref="AF34">
    <cfRule type="cellIs" dxfId="129" priority="55" operator="equal">
      <formula>0</formula>
    </cfRule>
  </conditionalFormatting>
  <conditionalFormatting sqref="S206:AH206">
    <cfRule type="cellIs" dxfId="128" priority="51" operator="equal">
      <formula>0</formula>
    </cfRule>
  </conditionalFormatting>
  <conditionalFormatting sqref="B206:R206">
    <cfRule type="cellIs" dxfId="127" priority="52" operator="equal">
      <formula>0</formula>
    </cfRule>
  </conditionalFormatting>
  <conditionalFormatting sqref="AE37">
    <cfRule type="cellIs" dxfId="126" priority="47" operator="equal">
      <formula>0</formula>
    </cfRule>
  </conditionalFormatting>
  <conditionalFormatting sqref="AF124:AH137">
    <cfRule type="cellIs" dxfId="125" priority="21" operator="equal">
      <formula>0</formula>
    </cfRule>
  </conditionalFormatting>
  <conditionalFormatting sqref="AF39:AH52">
    <cfRule type="cellIs" dxfId="124" priority="29" operator="equal">
      <formula>0</formula>
    </cfRule>
  </conditionalFormatting>
  <conditionalFormatting sqref="AF73:AH86">
    <cfRule type="cellIs" dxfId="123" priority="27" operator="equal">
      <formula>0</formula>
    </cfRule>
  </conditionalFormatting>
  <conditionalFormatting sqref="AF90:AH103">
    <cfRule type="cellIs" dxfId="122" priority="25" operator="equal">
      <formula>0</formula>
    </cfRule>
  </conditionalFormatting>
  <conditionalFormatting sqref="AG121:AH121">
    <cfRule type="cellIs" dxfId="121" priority="24" operator="equal">
      <formula>0</formula>
    </cfRule>
  </conditionalFormatting>
  <conditionalFormatting sqref="AF107:AH120">
    <cfRule type="cellIs" dxfId="120" priority="23" operator="equal">
      <formula>0</formula>
    </cfRule>
  </conditionalFormatting>
  <conditionalFormatting sqref="AF141:AH154">
    <cfRule type="cellIs" dxfId="119" priority="19" operator="equal">
      <formula>0</formula>
    </cfRule>
  </conditionalFormatting>
  <conditionalFormatting sqref="AG172:AH172">
    <cfRule type="cellIs" dxfId="118" priority="18" operator="equal">
      <formula>0</formula>
    </cfRule>
  </conditionalFormatting>
  <conditionalFormatting sqref="AF158:AH171">
    <cfRule type="cellIs" dxfId="117" priority="17" operator="equal">
      <formula>0</formula>
    </cfRule>
  </conditionalFormatting>
  <conditionalFormatting sqref="AF175:AH188">
    <cfRule type="cellIs" dxfId="116" priority="15" operator="equal">
      <formula>0</formula>
    </cfRule>
  </conditionalFormatting>
  <conditionalFormatting sqref="AF192:AH205">
    <cfRule type="cellIs" dxfId="115" priority="13" operator="equal">
      <formula>0</formula>
    </cfRule>
  </conditionalFormatting>
  <conditionalFormatting sqref="AE53:AH53">
    <cfRule type="cellIs" dxfId="114" priority="12" operator="equal">
      <formula>0</formula>
    </cfRule>
  </conditionalFormatting>
  <conditionalFormatting sqref="AE87:AH87">
    <cfRule type="cellIs" dxfId="113" priority="11" operator="equal">
      <formula>0</formula>
    </cfRule>
  </conditionalFormatting>
  <conditionalFormatting sqref="AE104:AH104">
    <cfRule type="cellIs" dxfId="112" priority="10" operator="equal">
      <formula>0</formula>
    </cfRule>
  </conditionalFormatting>
  <conditionalFormatting sqref="AE121:AF121">
    <cfRule type="cellIs" dxfId="111" priority="9" operator="equal">
      <formula>0</formula>
    </cfRule>
  </conditionalFormatting>
  <conditionalFormatting sqref="AE138:AH138">
    <cfRule type="cellIs" dxfId="110" priority="8" operator="equal">
      <formula>0</formula>
    </cfRule>
  </conditionalFormatting>
  <conditionalFormatting sqref="AE155:AH155">
    <cfRule type="cellIs" dxfId="109" priority="7" operator="equal">
      <formula>0</formula>
    </cfRule>
  </conditionalFormatting>
  <conditionalFormatting sqref="AE172:AF172">
    <cfRule type="cellIs" dxfId="108" priority="6" operator="equal">
      <formula>0</formula>
    </cfRule>
  </conditionalFormatting>
  <conditionalFormatting sqref="AH34">
    <cfRule type="cellIs" dxfId="107" priority="1" operator="equal">
      <formula>0</formula>
    </cfRule>
  </conditionalFormatting>
  <conditionalFormatting sqref="B34:R34">
    <cfRule type="cellIs" dxfId="106" priority="3" operator="equal">
      <formula>0</formula>
    </cfRule>
  </conditionalFormatting>
  <conditionalFormatting sqref="AG34">
    <cfRule type="cellIs" dxfId="105" priority="2" operator="equal">
      <formula>0</formula>
    </cfRule>
  </conditionalFormatting>
  <hyperlinks>
    <hyperlink ref="A4" location="SEO!A17" display="Total Australian Government investment in R&amp;D by SEO"/>
    <hyperlink ref="A7" location="SEO!A38" display="Australian Institute of Aboriginal and Torres Strait Islander Studies (AIATSIS)"/>
    <hyperlink ref="A8" location="SEO!A55" display="Australian Institute of Marine Science (AIMS)"/>
    <hyperlink ref="A9" location="SEO!A72" display="Australian Nuclear Science &amp; Technology Organisation (ANSTO)"/>
    <hyperlink ref="A10" location="SEO!A89" display="Australian Research Council (ARC)"/>
    <hyperlink ref="A11" location="SEO!A106" display="Bureau of Meteorology (BoM)"/>
    <hyperlink ref="A12" location="SEO!A123" display="Commonwealth Scientific and Industrial Research Organisation (CSIRO)"/>
    <hyperlink ref="A13" location="SEO!A140" display="National Collaborative Research Infrastructure Strategy (NCRIS)"/>
    <hyperlink ref="A14" location="SEO!A157" display="Geoscience Australia"/>
    <hyperlink ref="A15" location="SEO!A174" display="Industry R&amp;D Tax Measures"/>
    <hyperlink ref="A16" location="SEO!A191" display="All other programs"/>
  </hyperlinks>
  <pageMargins left="0.7" right="0.7" top="0.75" bottom="0.75" header="0.3" footer="0.3"/>
  <pageSetup paperSize="9" orientation="landscape"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sheetPr>
  <dimension ref="A1:AT477"/>
  <sheetViews>
    <sheetView zoomScaleNormal="100" workbookViewId="0">
      <selection sqref="A1:F1"/>
    </sheetView>
  </sheetViews>
  <sheetFormatPr defaultColWidth="5.7109375" defaultRowHeight="12.75"/>
  <cols>
    <col min="1" max="1" width="70.140625" style="113" customWidth="1"/>
    <col min="2" max="2" width="8" style="113" customWidth="1"/>
    <col min="3" max="15" width="7.7109375" style="113" customWidth="1"/>
    <col min="16" max="16" width="8.5703125" style="113" customWidth="1"/>
    <col min="17" max="18" width="7.7109375" style="113" customWidth="1"/>
    <col min="19" max="31" width="8.5703125" style="113" customWidth="1"/>
    <col min="32" max="32" width="8.140625" style="113" customWidth="1"/>
    <col min="33" max="41" width="7.5703125" style="113" customWidth="1"/>
    <col min="42" max="42" width="10" style="113" customWidth="1"/>
    <col min="43" max="43" width="10.140625" style="113" customWidth="1"/>
    <col min="44" max="44" width="8.7109375" style="113" customWidth="1"/>
    <col min="45" max="45" width="114" style="113" customWidth="1"/>
    <col min="46" max="16384" width="5.7109375" style="113"/>
  </cols>
  <sheetData>
    <row r="1" spans="1:46" s="103" customFormat="1" ht="33" customHeight="1">
      <c r="A1" s="989" t="s">
        <v>3047</v>
      </c>
      <c r="B1" s="989"/>
      <c r="C1" s="989"/>
      <c r="D1" s="989"/>
      <c r="E1" s="989"/>
      <c r="F1" s="989"/>
      <c r="G1" s="617"/>
      <c r="H1" s="617"/>
      <c r="I1" s="617"/>
      <c r="J1" s="617"/>
      <c r="K1" s="617"/>
      <c r="L1" s="648"/>
      <c r="M1" s="648"/>
      <c r="N1" s="648"/>
      <c r="O1" s="648"/>
      <c r="P1" s="648"/>
      <c r="Q1" s="648"/>
      <c r="R1" s="648"/>
      <c r="S1" s="648"/>
      <c r="T1" s="648"/>
      <c r="U1" s="648"/>
      <c r="V1" s="648"/>
      <c r="W1" s="648"/>
      <c r="X1" s="648"/>
      <c r="Y1" s="648"/>
      <c r="Z1" s="648"/>
      <c r="AA1" s="648"/>
      <c r="AB1" s="648"/>
      <c r="AC1" s="648"/>
      <c r="AD1" s="648"/>
      <c r="AE1" s="648"/>
      <c r="AF1" s="648"/>
      <c r="AG1" s="648"/>
      <c r="AH1" s="648"/>
      <c r="AI1" s="648"/>
      <c r="AJ1" s="648"/>
      <c r="AK1" s="648"/>
      <c r="AL1" s="648"/>
      <c r="AM1" s="648"/>
      <c r="AN1" s="648"/>
      <c r="AO1" s="649"/>
      <c r="AP1" s="649"/>
      <c r="AQ1" s="649"/>
      <c r="AR1" s="649"/>
      <c r="AS1" s="649"/>
    </row>
    <row r="2" spans="1:46" s="192" customFormat="1" ht="7.5" customHeight="1">
      <c r="A2" s="995"/>
      <c r="B2" s="995"/>
      <c r="C2" s="995"/>
      <c r="D2" s="995"/>
      <c r="E2" s="995"/>
      <c r="F2" s="995"/>
      <c r="G2" s="995"/>
      <c r="H2" s="995"/>
      <c r="I2" s="995"/>
      <c r="J2" s="995"/>
      <c r="K2" s="995"/>
      <c r="L2" s="995"/>
      <c r="M2" s="995"/>
      <c r="N2" s="995"/>
      <c r="O2" s="995"/>
      <c r="P2" s="995"/>
      <c r="Q2" s="995"/>
      <c r="R2" s="995"/>
      <c r="S2" s="995"/>
      <c r="T2" s="995"/>
      <c r="U2" s="995"/>
      <c r="V2" s="995"/>
      <c r="W2" s="995"/>
      <c r="X2" s="995"/>
      <c r="Y2" s="995"/>
      <c r="Z2" s="995"/>
      <c r="AA2" s="995"/>
      <c r="AB2" s="995"/>
      <c r="AC2" s="995"/>
      <c r="AD2" s="995"/>
      <c r="AE2" s="995"/>
      <c r="AF2" s="995"/>
      <c r="AG2" s="995"/>
      <c r="AH2" s="995"/>
      <c r="AI2" s="995"/>
      <c r="AJ2" s="995"/>
      <c r="AK2" s="995"/>
      <c r="AL2" s="995"/>
      <c r="AM2" s="995"/>
      <c r="AN2" s="995"/>
      <c r="AO2" s="995"/>
      <c r="AP2" s="995"/>
      <c r="AQ2" s="995"/>
      <c r="AR2" s="995"/>
      <c r="AS2" s="995"/>
    </row>
    <row r="3" spans="1:46" ht="30">
      <c r="A3" s="488" t="s">
        <v>3685</v>
      </c>
      <c r="B3" s="371"/>
      <c r="C3" s="371"/>
      <c r="D3" s="371"/>
      <c r="E3" s="371"/>
      <c r="F3" s="371"/>
      <c r="G3" s="371"/>
      <c r="H3" s="371"/>
      <c r="I3" s="371"/>
      <c r="J3" s="371"/>
      <c r="K3" s="371"/>
      <c r="L3" s="371"/>
      <c r="M3" s="371"/>
      <c r="N3" s="371"/>
      <c r="O3" s="371"/>
      <c r="P3" s="371"/>
      <c r="Q3" s="371"/>
      <c r="R3" s="371"/>
      <c r="S3" s="371"/>
      <c r="T3" s="371"/>
      <c r="U3" s="371"/>
      <c r="V3" s="371"/>
      <c r="W3" s="371"/>
      <c r="X3" s="371"/>
      <c r="Y3" s="371"/>
      <c r="Z3" s="371"/>
      <c r="AA3" s="371"/>
      <c r="AB3" s="371"/>
      <c r="AC3" s="371"/>
      <c r="AD3" s="371"/>
      <c r="AE3" s="371"/>
      <c r="AF3" s="371"/>
      <c r="AG3" s="371"/>
      <c r="AH3" s="371"/>
      <c r="AI3" s="371"/>
      <c r="AJ3" s="371"/>
      <c r="AK3" s="371"/>
      <c r="AL3" s="371"/>
      <c r="AM3" s="371"/>
      <c r="AN3" s="371"/>
      <c r="AO3" s="371"/>
      <c r="AP3" s="371"/>
      <c r="AQ3" s="190" t="s">
        <v>1897</v>
      </c>
      <c r="AR3" s="190" t="s">
        <v>1898</v>
      </c>
      <c r="AS3" s="416"/>
    </row>
    <row r="4" spans="1:46">
      <c r="A4" s="372" t="s">
        <v>89</v>
      </c>
      <c r="B4" s="191" t="s">
        <v>64</v>
      </c>
      <c r="C4" s="191" t="s">
        <v>65</v>
      </c>
      <c r="D4" s="191" t="s">
        <v>66</v>
      </c>
      <c r="E4" s="191" t="s">
        <v>67</v>
      </c>
      <c r="F4" s="191" t="s">
        <v>68</v>
      </c>
      <c r="G4" s="191" t="s">
        <v>69</v>
      </c>
      <c r="H4" s="191" t="s">
        <v>70</v>
      </c>
      <c r="I4" s="191" t="s">
        <v>71</v>
      </c>
      <c r="J4" s="191" t="s">
        <v>72</v>
      </c>
      <c r="K4" s="191" t="s">
        <v>73</v>
      </c>
      <c r="L4" s="191" t="s">
        <v>1</v>
      </c>
      <c r="M4" s="191" t="s">
        <v>2</v>
      </c>
      <c r="N4" s="191" t="s">
        <v>3</v>
      </c>
      <c r="O4" s="191" t="s">
        <v>4</v>
      </c>
      <c r="P4" s="191" t="s">
        <v>5</v>
      </c>
      <c r="Q4" s="191" t="s">
        <v>6</v>
      </c>
      <c r="R4" s="191" t="s">
        <v>7</v>
      </c>
      <c r="S4" s="191" t="s">
        <v>8</v>
      </c>
      <c r="T4" s="191" t="s">
        <v>9</v>
      </c>
      <c r="U4" s="191" t="s">
        <v>10</v>
      </c>
      <c r="V4" s="191" t="s">
        <v>11</v>
      </c>
      <c r="W4" s="191" t="s">
        <v>12</v>
      </c>
      <c r="X4" s="191" t="s">
        <v>13</v>
      </c>
      <c r="Y4" s="191" t="s">
        <v>14</v>
      </c>
      <c r="Z4" s="191" t="s">
        <v>15</v>
      </c>
      <c r="AA4" s="191" t="s">
        <v>16</v>
      </c>
      <c r="AB4" s="191" t="s">
        <v>17</v>
      </c>
      <c r="AC4" s="191" t="s">
        <v>18</v>
      </c>
      <c r="AD4" s="191" t="s">
        <v>19</v>
      </c>
      <c r="AE4" s="191" t="s">
        <v>20</v>
      </c>
      <c r="AF4" s="191" t="s">
        <v>21</v>
      </c>
      <c r="AG4" s="516" t="s">
        <v>22</v>
      </c>
      <c r="AH4" s="191" t="s">
        <v>23</v>
      </c>
      <c r="AI4" s="191" t="s">
        <v>24</v>
      </c>
      <c r="AJ4" s="191" t="s">
        <v>25</v>
      </c>
      <c r="AK4" s="191" t="s">
        <v>26</v>
      </c>
      <c r="AL4" s="191" t="s">
        <v>27</v>
      </c>
      <c r="AM4" s="191" t="s">
        <v>62</v>
      </c>
      <c r="AN4" s="191" t="s">
        <v>63</v>
      </c>
      <c r="AO4" s="191" t="s">
        <v>879</v>
      </c>
      <c r="AP4" s="714" t="s">
        <v>1899</v>
      </c>
      <c r="AQ4" s="609" t="s">
        <v>1900</v>
      </c>
      <c r="AR4" s="609" t="s">
        <v>1901</v>
      </c>
      <c r="AS4" s="608" t="s">
        <v>28</v>
      </c>
    </row>
    <row r="5" spans="1:46" s="313" customFormat="1">
      <c r="A5" s="489" t="s">
        <v>2673</v>
      </c>
      <c r="B5" s="114">
        <v>0</v>
      </c>
      <c r="C5" s="114">
        <v>0</v>
      </c>
      <c r="D5" s="114">
        <v>0</v>
      </c>
      <c r="E5" s="114">
        <v>0</v>
      </c>
      <c r="F5" s="114">
        <v>0</v>
      </c>
      <c r="G5" s="114">
        <v>0</v>
      </c>
      <c r="H5" s="114">
        <v>0</v>
      </c>
      <c r="I5" s="114">
        <v>0</v>
      </c>
      <c r="J5" s="114">
        <v>0</v>
      </c>
      <c r="K5" s="114">
        <v>0</v>
      </c>
      <c r="L5" s="114">
        <v>0</v>
      </c>
      <c r="M5" s="114">
        <v>0</v>
      </c>
      <c r="N5" s="114">
        <v>0</v>
      </c>
      <c r="O5" s="114">
        <v>0</v>
      </c>
      <c r="P5" s="114">
        <v>0</v>
      </c>
      <c r="Q5" s="114">
        <v>0</v>
      </c>
      <c r="R5" s="114">
        <v>0</v>
      </c>
      <c r="S5" s="114">
        <v>0</v>
      </c>
      <c r="T5" s="114">
        <v>0</v>
      </c>
      <c r="U5" s="114">
        <v>0</v>
      </c>
      <c r="V5" s="114">
        <v>0</v>
      </c>
      <c r="W5" s="114">
        <v>0</v>
      </c>
      <c r="X5" s="114">
        <v>0</v>
      </c>
      <c r="Y5" s="114">
        <v>0</v>
      </c>
      <c r="Z5" s="114">
        <v>0</v>
      </c>
      <c r="AA5" s="114">
        <v>0</v>
      </c>
      <c r="AB5" s="114">
        <v>2.63</v>
      </c>
      <c r="AC5" s="114">
        <v>2.96</v>
      </c>
      <c r="AD5" s="114">
        <v>4.9000000000000004</v>
      </c>
      <c r="AE5" s="114">
        <v>0.81899999999999995</v>
      </c>
      <c r="AF5" s="114">
        <v>0.41699999999999998</v>
      </c>
      <c r="AG5" s="114">
        <v>1.8420000000000001</v>
      </c>
      <c r="AH5" s="114">
        <v>2.4380000000000002</v>
      </c>
      <c r="AI5" s="114">
        <v>4.2910000000000004</v>
      </c>
      <c r="AJ5" s="114">
        <v>4.6230000000000002</v>
      </c>
      <c r="AK5" s="114">
        <v>5.476</v>
      </c>
      <c r="AL5" s="114">
        <v>2.9556335900000001</v>
      </c>
      <c r="AM5" s="114">
        <v>2.5030000000000001</v>
      </c>
      <c r="AN5" s="114">
        <v>3.165</v>
      </c>
      <c r="AO5" s="708">
        <v>5.7233122699999974</v>
      </c>
      <c r="AP5" s="707">
        <v>5.2649999999999997</v>
      </c>
      <c r="AQ5" s="610">
        <v>3.5219999999999998</v>
      </c>
      <c r="AR5" s="705">
        <v>3.3519999999999999</v>
      </c>
      <c r="AS5" s="612" t="s">
        <v>2674</v>
      </c>
    </row>
    <row r="6" spans="1:46" s="313" customFormat="1">
      <c r="A6" s="489" t="s">
        <v>2668</v>
      </c>
      <c r="B6" s="114">
        <v>0</v>
      </c>
      <c r="C6" s="114">
        <v>0</v>
      </c>
      <c r="D6" s="114">
        <v>0.14000000000000001</v>
      </c>
      <c r="E6" s="114">
        <v>0.15</v>
      </c>
      <c r="F6" s="114">
        <v>0.15</v>
      </c>
      <c r="G6" s="114">
        <v>0.15</v>
      </c>
      <c r="H6" s="114">
        <v>0.16</v>
      </c>
      <c r="I6" s="114">
        <v>0.22</v>
      </c>
      <c r="J6" s="114">
        <v>0.31</v>
      </c>
      <c r="K6" s="114">
        <v>0.28000000000000003</v>
      </c>
      <c r="L6" s="114">
        <v>0.37</v>
      </c>
      <c r="M6" s="114">
        <v>0.3</v>
      </c>
      <c r="N6" s="114">
        <v>0.45</v>
      </c>
      <c r="O6" s="114">
        <v>0.56999999999999995</v>
      </c>
      <c r="P6" s="114">
        <v>0.68</v>
      </c>
      <c r="Q6" s="114">
        <v>0.67</v>
      </c>
      <c r="R6" s="114">
        <v>0.63</v>
      </c>
      <c r="S6" s="114">
        <v>0.68</v>
      </c>
      <c r="T6" s="114">
        <v>0.76</v>
      </c>
      <c r="U6" s="114">
        <v>0.77</v>
      </c>
      <c r="V6" s="114">
        <v>0.71</v>
      </c>
      <c r="W6" s="114">
        <v>0.66</v>
      </c>
      <c r="X6" s="114">
        <v>0.68</v>
      </c>
      <c r="Y6" s="114">
        <v>0.71</v>
      </c>
      <c r="Z6" s="114">
        <v>0.52</v>
      </c>
      <c r="AA6" s="114">
        <v>5.3</v>
      </c>
      <c r="AB6" s="114">
        <v>4.43</v>
      </c>
      <c r="AC6" s="114">
        <v>4.43</v>
      </c>
      <c r="AD6" s="114">
        <v>4.0999999999999996</v>
      </c>
      <c r="AE6" s="114">
        <v>0.82799999999999996</v>
      </c>
      <c r="AF6" s="114">
        <v>0.89</v>
      </c>
      <c r="AG6" s="114">
        <v>1.117</v>
      </c>
      <c r="AH6" s="114">
        <v>1.6781751699999998</v>
      </c>
      <c r="AI6" s="114">
        <v>1.9710000000000001</v>
      </c>
      <c r="AJ6" s="114">
        <v>1.758</v>
      </c>
      <c r="AK6" s="114">
        <v>2.194</v>
      </c>
      <c r="AL6" s="114">
        <v>2.0294775299999999</v>
      </c>
      <c r="AM6" s="114">
        <v>2.3849999999999998</v>
      </c>
      <c r="AN6" s="114">
        <v>2.4900000000000002</v>
      </c>
      <c r="AO6" s="114">
        <v>2.4878544200000001</v>
      </c>
      <c r="AP6" s="707">
        <v>2.2389999999999999</v>
      </c>
      <c r="AQ6" s="610">
        <v>2.6160000000000001</v>
      </c>
      <c r="AR6" s="414">
        <v>2.6219999999999999</v>
      </c>
      <c r="AS6" s="613" t="s">
        <v>2922</v>
      </c>
    </row>
    <row r="7" spans="1:46" s="313" customFormat="1">
      <c r="A7" s="489" t="s">
        <v>2670</v>
      </c>
      <c r="B7" s="114">
        <v>0</v>
      </c>
      <c r="C7" s="114">
        <v>0</v>
      </c>
      <c r="D7" s="114">
        <v>0</v>
      </c>
      <c r="E7" s="114">
        <v>0</v>
      </c>
      <c r="F7" s="114">
        <v>0</v>
      </c>
      <c r="G7" s="114">
        <v>0</v>
      </c>
      <c r="H7" s="114">
        <v>0</v>
      </c>
      <c r="I7" s="114">
        <v>0</v>
      </c>
      <c r="J7" s="114">
        <v>0</v>
      </c>
      <c r="K7" s="114">
        <v>0</v>
      </c>
      <c r="L7" s="114">
        <v>0</v>
      </c>
      <c r="M7" s="114">
        <v>0</v>
      </c>
      <c r="N7" s="114">
        <v>0</v>
      </c>
      <c r="O7" s="114">
        <v>0</v>
      </c>
      <c r="P7" s="114">
        <v>0</v>
      </c>
      <c r="Q7" s="114">
        <v>0</v>
      </c>
      <c r="R7" s="114">
        <v>0</v>
      </c>
      <c r="S7" s="114">
        <v>0</v>
      </c>
      <c r="T7" s="114">
        <v>0</v>
      </c>
      <c r="U7" s="114">
        <v>0</v>
      </c>
      <c r="V7" s="114">
        <v>0</v>
      </c>
      <c r="W7" s="114">
        <v>0</v>
      </c>
      <c r="X7" s="114">
        <v>0</v>
      </c>
      <c r="Y7" s="114">
        <v>0</v>
      </c>
      <c r="Z7" s="114">
        <v>0</v>
      </c>
      <c r="AA7" s="114">
        <v>0</v>
      </c>
      <c r="AB7" s="114">
        <v>0</v>
      </c>
      <c r="AC7" s="114">
        <v>0</v>
      </c>
      <c r="AD7" s="114">
        <v>0</v>
      </c>
      <c r="AE7" s="114">
        <v>0</v>
      </c>
      <c r="AF7" s="114">
        <v>0</v>
      </c>
      <c r="AG7" s="114">
        <v>0</v>
      </c>
      <c r="AH7" s="114">
        <v>0</v>
      </c>
      <c r="AI7" s="114">
        <v>0</v>
      </c>
      <c r="AJ7" s="114">
        <v>0</v>
      </c>
      <c r="AK7" s="114">
        <v>0</v>
      </c>
      <c r="AL7" s="114">
        <v>0</v>
      </c>
      <c r="AM7" s="114">
        <v>0</v>
      </c>
      <c r="AN7" s="114">
        <v>6.5869999999999997</v>
      </c>
      <c r="AO7" s="114">
        <v>3.2902100000000004E-2</v>
      </c>
      <c r="AP7" s="707">
        <v>10.538</v>
      </c>
      <c r="AQ7" s="610">
        <v>11.836</v>
      </c>
      <c r="AR7" s="414">
        <v>10.247999999999999</v>
      </c>
      <c r="AS7" s="613" t="s">
        <v>2923</v>
      </c>
    </row>
    <row r="8" spans="1:46" s="313" customFormat="1">
      <c r="A8" s="489" t="s">
        <v>1048</v>
      </c>
      <c r="B8" s="114">
        <v>0.28999999999999998</v>
      </c>
      <c r="C8" s="114">
        <v>0.28999999999999998</v>
      </c>
      <c r="D8" s="114">
        <v>0.39</v>
      </c>
      <c r="E8" s="114">
        <v>0.42</v>
      </c>
      <c r="F8" s="114">
        <v>0.4</v>
      </c>
      <c r="G8" s="114">
        <v>0.42</v>
      </c>
      <c r="H8" s="114">
        <v>0.6</v>
      </c>
      <c r="I8" s="114">
        <v>0.78</v>
      </c>
      <c r="J8" s="114">
        <v>1</v>
      </c>
      <c r="K8" s="114">
        <v>1.43</v>
      </c>
      <c r="L8" s="114">
        <v>1.37</v>
      </c>
      <c r="M8" s="114">
        <v>1.95</v>
      </c>
      <c r="N8" s="114">
        <v>2.58</v>
      </c>
      <c r="O8" s="114">
        <v>2.67</v>
      </c>
      <c r="P8" s="114">
        <v>2.88</v>
      </c>
      <c r="Q8" s="114">
        <v>3.61</v>
      </c>
      <c r="R8" s="114">
        <v>3.75</v>
      </c>
      <c r="S8" s="114">
        <v>3.57</v>
      </c>
      <c r="T8" s="114">
        <v>3.42</v>
      </c>
      <c r="U8" s="114">
        <v>3.46</v>
      </c>
      <c r="V8" s="114">
        <v>3.47</v>
      </c>
      <c r="W8" s="114">
        <v>3.65</v>
      </c>
      <c r="X8" s="114">
        <v>3.92</v>
      </c>
      <c r="Y8" s="114">
        <v>11.79</v>
      </c>
      <c r="Z8" s="114">
        <v>13.3</v>
      </c>
      <c r="AA8" s="114">
        <v>13.3</v>
      </c>
      <c r="AB8" s="114">
        <v>13.47</v>
      </c>
      <c r="AC8" s="114">
        <v>13.47</v>
      </c>
      <c r="AD8" s="114">
        <v>12.1</v>
      </c>
      <c r="AE8" s="114">
        <v>3.1749999999999998</v>
      </c>
      <c r="AF8" s="114">
        <v>3.9820000000000002</v>
      </c>
      <c r="AG8" s="114">
        <v>3.6659999999999999</v>
      </c>
      <c r="AH8" s="114">
        <v>4.5990000000000002</v>
      </c>
      <c r="AI8" s="114">
        <v>4.7460000000000004</v>
      </c>
      <c r="AJ8" s="114">
        <v>4.6920000000000002</v>
      </c>
      <c r="AK8" s="114">
        <v>4.6879999999999997</v>
      </c>
      <c r="AL8" s="114">
        <v>5.1826962699999992</v>
      </c>
      <c r="AM8" s="114">
        <v>4.8730000000000002</v>
      </c>
      <c r="AN8" s="114">
        <v>5.0650000000000004</v>
      </c>
      <c r="AO8" s="114">
        <v>5.3515978899999999</v>
      </c>
      <c r="AP8" s="707">
        <v>5.3710000000000004</v>
      </c>
      <c r="AQ8" s="610">
        <v>5.33</v>
      </c>
      <c r="AR8" s="414">
        <v>5.3220000000000001</v>
      </c>
      <c r="AS8" s="613" t="s">
        <v>2923</v>
      </c>
    </row>
    <row r="9" spans="1:46" s="313" customFormat="1">
      <c r="A9" s="489" t="s">
        <v>2700</v>
      </c>
      <c r="B9" s="114">
        <v>0</v>
      </c>
      <c r="C9" s="114">
        <v>5.4</v>
      </c>
      <c r="D9" s="114">
        <v>7.54</v>
      </c>
      <c r="E9" s="114">
        <v>8.77</v>
      </c>
      <c r="F9" s="114">
        <v>8.83</v>
      </c>
      <c r="G9" s="114">
        <v>9.3000000000000007</v>
      </c>
      <c r="H9" s="114">
        <v>12.32</v>
      </c>
      <c r="I9" s="114">
        <v>11.88</v>
      </c>
      <c r="J9" s="114">
        <v>15.25</v>
      </c>
      <c r="K9" s="114">
        <v>18.309999999999999</v>
      </c>
      <c r="L9" s="114">
        <v>14.21</v>
      </c>
      <c r="M9" s="114">
        <v>19.63</v>
      </c>
      <c r="N9" s="114">
        <v>17.11</v>
      </c>
      <c r="O9" s="114">
        <v>14.05</v>
      </c>
      <c r="P9" s="114">
        <v>12.32</v>
      </c>
      <c r="Q9" s="114">
        <v>12.45</v>
      </c>
      <c r="R9" s="114">
        <v>19.5</v>
      </c>
      <c r="S9" s="114">
        <v>10.94</v>
      </c>
      <c r="T9" s="114">
        <v>12.79</v>
      </c>
      <c r="U9" s="114">
        <v>13.09</v>
      </c>
      <c r="V9" s="114">
        <v>10.53</v>
      </c>
      <c r="W9" s="114">
        <v>11.97</v>
      </c>
      <c r="X9" s="114">
        <v>11.81</v>
      </c>
      <c r="Y9" s="114">
        <v>56.31</v>
      </c>
      <c r="Z9" s="114">
        <v>62.6</v>
      </c>
      <c r="AA9" s="114">
        <v>40.4</v>
      </c>
      <c r="AB9" s="114">
        <v>40.409999999999997</v>
      </c>
      <c r="AC9" s="114">
        <v>42</v>
      </c>
      <c r="AD9" s="114">
        <v>46.5</v>
      </c>
      <c r="AE9" s="114">
        <v>45.11</v>
      </c>
      <c r="AF9" s="114">
        <v>41.7</v>
      </c>
      <c r="AG9" s="114">
        <v>35.319000000000003</v>
      </c>
      <c r="AH9" s="114">
        <v>47.026000000000003</v>
      </c>
      <c r="AI9" s="114">
        <v>52</v>
      </c>
      <c r="AJ9" s="114">
        <v>43.744999999999997</v>
      </c>
      <c r="AK9" s="114">
        <v>43.308999999999997</v>
      </c>
      <c r="AL9" s="114">
        <v>48.3035584</v>
      </c>
      <c r="AM9" s="114">
        <v>50.331000000000003</v>
      </c>
      <c r="AN9" s="114">
        <v>60.210999999999999</v>
      </c>
      <c r="AO9" s="114">
        <v>72.479141259999992</v>
      </c>
      <c r="AP9" s="707">
        <v>68.076999999999998</v>
      </c>
      <c r="AQ9" s="610">
        <v>37.773000000000003</v>
      </c>
      <c r="AR9" s="414">
        <v>29.15</v>
      </c>
      <c r="AS9" s="612"/>
    </row>
    <row r="10" spans="1:46" s="313" customFormat="1">
      <c r="A10" s="489" t="s">
        <v>90</v>
      </c>
      <c r="B10" s="114">
        <v>0</v>
      </c>
      <c r="C10" s="114">
        <v>0</v>
      </c>
      <c r="D10" s="114">
        <v>0.31</v>
      </c>
      <c r="E10" s="114">
        <v>0.47</v>
      </c>
      <c r="F10" s="114">
        <v>0.28999999999999998</v>
      </c>
      <c r="G10" s="114">
        <v>1.03</v>
      </c>
      <c r="H10" s="114">
        <v>0.99</v>
      </c>
      <c r="I10" s="114">
        <v>1.37</v>
      </c>
      <c r="J10" s="114">
        <v>1.01</v>
      </c>
      <c r="K10" s="114">
        <v>0.99</v>
      </c>
      <c r="L10" s="114">
        <v>1.1000000000000001</v>
      </c>
      <c r="M10" s="114">
        <v>1.99</v>
      </c>
      <c r="N10" s="114">
        <v>0</v>
      </c>
      <c r="O10" s="114">
        <v>0</v>
      </c>
      <c r="P10" s="114">
        <v>0</v>
      </c>
      <c r="Q10" s="114">
        <v>0</v>
      </c>
      <c r="R10" s="114">
        <v>0</v>
      </c>
      <c r="S10" s="114">
        <v>0</v>
      </c>
      <c r="T10" s="114">
        <v>0</v>
      </c>
      <c r="U10" s="114">
        <v>0</v>
      </c>
      <c r="V10" s="114">
        <v>0</v>
      </c>
      <c r="W10" s="114">
        <v>0</v>
      </c>
      <c r="X10" s="114">
        <v>0</v>
      </c>
      <c r="Y10" s="114">
        <v>0</v>
      </c>
      <c r="Z10" s="114">
        <v>0</v>
      </c>
      <c r="AA10" s="114">
        <v>0</v>
      </c>
      <c r="AB10" s="114">
        <v>0</v>
      </c>
      <c r="AC10" s="114">
        <v>0</v>
      </c>
      <c r="AD10" s="114">
        <v>0</v>
      </c>
      <c r="AE10" s="114">
        <v>0</v>
      </c>
      <c r="AF10" s="114">
        <v>0</v>
      </c>
      <c r="AG10" s="114">
        <v>0</v>
      </c>
      <c r="AH10" s="114">
        <v>0</v>
      </c>
      <c r="AI10" s="114">
        <v>0</v>
      </c>
      <c r="AJ10" s="114">
        <v>0</v>
      </c>
      <c r="AK10" s="114">
        <v>0</v>
      </c>
      <c r="AL10" s="114">
        <v>0</v>
      </c>
      <c r="AM10" s="114">
        <v>0</v>
      </c>
      <c r="AN10" s="114">
        <v>0</v>
      </c>
      <c r="AO10" s="114">
        <v>0</v>
      </c>
      <c r="AP10" s="707">
        <v>0</v>
      </c>
      <c r="AQ10" s="611">
        <v>0</v>
      </c>
      <c r="AR10" s="414">
        <v>0</v>
      </c>
      <c r="AS10" s="613" t="s">
        <v>2674</v>
      </c>
    </row>
    <row r="11" spans="1:46" s="241" customFormat="1">
      <c r="A11" s="489" t="s">
        <v>2925</v>
      </c>
      <c r="B11" s="114">
        <v>0.19</v>
      </c>
      <c r="C11" s="114">
        <v>0.23</v>
      </c>
      <c r="D11" s="114">
        <v>0.24</v>
      </c>
      <c r="E11" s="114">
        <v>0.22</v>
      </c>
      <c r="F11" s="114">
        <v>0.24</v>
      </c>
      <c r="G11" s="114">
        <v>0.23</v>
      </c>
      <c r="H11" s="114">
        <v>0.24</v>
      </c>
      <c r="I11" s="114">
        <v>0.28999999999999998</v>
      </c>
      <c r="J11" s="114">
        <v>0.38</v>
      </c>
      <c r="K11" s="114">
        <v>0.4</v>
      </c>
      <c r="L11" s="114">
        <v>0.38</v>
      </c>
      <c r="M11" s="114">
        <v>0.46</v>
      </c>
      <c r="N11" s="114">
        <v>0.55000000000000004</v>
      </c>
      <c r="O11" s="114">
        <v>0.78</v>
      </c>
      <c r="P11" s="114">
        <v>0.65</v>
      </c>
      <c r="Q11" s="114">
        <v>0.67</v>
      </c>
      <c r="R11" s="114">
        <v>0.71</v>
      </c>
      <c r="S11" s="114">
        <v>0.71</v>
      </c>
      <c r="T11" s="114">
        <v>0.79</v>
      </c>
      <c r="U11" s="114">
        <v>0.82</v>
      </c>
      <c r="V11" s="114">
        <v>0.79</v>
      </c>
      <c r="W11" s="114">
        <v>0.84</v>
      </c>
      <c r="X11" s="114">
        <v>0.85</v>
      </c>
      <c r="Y11" s="114">
        <v>0.9</v>
      </c>
      <c r="Z11" s="114">
        <v>1.1000000000000001</v>
      </c>
      <c r="AA11" s="114">
        <v>1.1000000000000001</v>
      </c>
      <c r="AB11" s="114">
        <v>1.1399999999999999</v>
      </c>
      <c r="AC11" s="114">
        <v>1.1399999999999999</v>
      </c>
      <c r="AD11" s="114">
        <v>1.4</v>
      </c>
      <c r="AE11" s="114">
        <v>1.0129999999999999</v>
      </c>
      <c r="AF11" s="114">
        <v>1.0900000000000001</v>
      </c>
      <c r="AG11" s="114">
        <v>1.4650000000000001</v>
      </c>
      <c r="AH11" s="114">
        <v>1.4735780000000001</v>
      </c>
      <c r="AI11" s="114">
        <v>1.528</v>
      </c>
      <c r="AJ11" s="114">
        <v>1.1200000000000001</v>
      </c>
      <c r="AK11" s="114">
        <v>1.163</v>
      </c>
      <c r="AL11" s="114">
        <v>1.2402437100000001</v>
      </c>
      <c r="AM11" s="114">
        <v>1.2250000000000001</v>
      </c>
      <c r="AN11" s="114">
        <v>0</v>
      </c>
      <c r="AO11" s="114">
        <v>0</v>
      </c>
      <c r="AP11" s="707">
        <v>0</v>
      </c>
      <c r="AQ11" s="611">
        <v>0</v>
      </c>
      <c r="AR11" s="414">
        <v>0</v>
      </c>
      <c r="AS11" s="613" t="s">
        <v>2926</v>
      </c>
    </row>
    <row r="12" spans="1:46" s="313" customFormat="1">
      <c r="A12" s="489" t="s">
        <v>91</v>
      </c>
      <c r="B12" s="114">
        <v>0</v>
      </c>
      <c r="C12" s="114">
        <v>5.47</v>
      </c>
      <c r="D12" s="114">
        <v>4.42</v>
      </c>
      <c r="E12" s="114">
        <v>5.16</v>
      </c>
      <c r="F12" s="114">
        <v>4.28</v>
      </c>
      <c r="G12" s="114">
        <v>2.14</v>
      </c>
      <c r="H12" s="114">
        <v>4.17</v>
      </c>
      <c r="I12" s="114">
        <v>3.28</v>
      </c>
      <c r="J12" s="114">
        <v>4.82</v>
      </c>
      <c r="K12" s="114">
        <v>7.07</v>
      </c>
      <c r="L12" s="114">
        <v>15.02</v>
      </c>
      <c r="M12" s="114">
        <v>17.05</v>
      </c>
      <c r="N12" s="114">
        <v>14.95</v>
      </c>
      <c r="O12" s="114">
        <v>13.88</v>
      </c>
      <c r="P12" s="114">
        <v>16.100000000000001</v>
      </c>
      <c r="Q12" s="114">
        <v>1.48</v>
      </c>
      <c r="R12" s="114">
        <v>0</v>
      </c>
      <c r="S12" s="114">
        <v>0</v>
      </c>
      <c r="T12" s="114">
        <v>0</v>
      </c>
      <c r="U12" s="114">
        <v>0</v>
      </c>
      <c r="V12" s="114">
        <v>0</v>
      </c>
      <c r="W12" s="114">
        <v>0</v>
      </c>
      <c r="X12" s="114">
        <v>0</v>
      </c>
      <c r="Y12" s="114">
        <v>0</v>
      </c>
      <c r="Z12" s="114">
        <v>0</v>
      </c>
      <c r="AA12" s="114">
        <v>0</v>
      </c>
      <c r="AB12" s="114">
        <v>0</v>
      </c>
      <c r="AC12" s="114">
        <v>0</v>
      </c>
      <c r="AD12" s="114">
        <v>0</v>
      </c>
      <c r="AE12" s="114">
        <v>0</v>
      </c>
      <c r="AF12" s="114">
        <v>0</v>
      </c>
      <c r="AG12" s="114">
        <v>0</v>
      </c>
      <c r="AH12" s="114">
        <v>0</v>
      </c>
      <c r="AI12" s="114">
        <v>0</v>
      </c>
      <c r="AJ12" s="114">
        <v>0</v>
      </c>
      <c r="AK12" s="114">
        <v>0</v>
      </c>
      <c r="AL12" s="114">
        <v>0</v>
      </c>
      <c r="AM12" s="114">
        <v>0</v>
      </c>
      <c r="AN12" s="114">
        <v>0</v>
      </c>
      <c r="AO12" s="114">
        <v>0</v>
      </c>
      <c r="AP12" s="707">
        <v>0</v>
      </c>
      <c r="AQ12" s="611">
        <v>0</v>
      </c>
      <c r="AR12" s="414">
        <v>0</v>
      </c>
      <c r="AS12" s="612"/>
    </row>
    <row r="13" spans="1:46" s="313" customFormat="1">
      <c r="A13" s="489" t="s">
        <v>967</v>
      </c>
      <c r="B13" s="114">
        <v>0</v>
      </c>
      <c r="C13" s="114">
        <v>0</v>
      </c>
      <c r="D13" s="114">
        <v>0</v>
      </c>
      <c r="E13" s="114">
        <v>0.2</v>
      </c>
      <c r="F13" s="114">
        <v>0.25</v>
      </c>
      <c r="G13" s="114">
        <v>0.67</v>
      </c>
      <c r="H13" s="114">
        <v>1</v>
      </c>
      <c r="I13" s="114">
        <v>0.89</v>
      </c>
      <c r="J13" s="114">
        <v>1.04</v>
      </c>
      <c r="K13" s="114">
        <v>0.86</v>
      </c>
      <c r="L13" s="114">
        <v>1.55</v>
      </c>
      <c r="M13" s="114">
        <v>1.87</v>
      </c>
      <c r="N13" s="114">
        <v>2.66</v>
      </c>
      <c r="O13" s="114">
        <v>3.87</v>
      </c>
      <c r="P13" s="114">
        <v>3.89</v>
      </c>
      <c r="Q13" s="114">
        <v>2.57</v>
      </c>
      <c r="R13" s="114">
        <v>2.13</v>
      </c>
      <c r="S13" s="114">
        <v>2.9</v>
      </c>
      <c r="T13" s="114">
        <v>4.3</v>
      </c>
      <c r="U13" s="114">
        <v>5.48</v>
      </c>
      <c r="V13" s="114">
        <v>5.47</v>
      </c>
      <c r="W13" s="114">
        <v>5.36</v>
      </c>
      <c r="X13" s="114">
        <v>5.44</v>
      </c>
      <c r="Y13" s="114">
        <v>5</v>
      </c>
      <c r="Z13" s="114">
        <v>7.2</v>
      </c>
      <c r="AA13" s="114">
        <v>3.4</v>
      </c>
      <c r="AB13" s="114">
        <v>3.45</v>
      </c>
      <c r="AC13" s="114">
        <v>4.05</v>
      </c>
      <c r="AD13" s="114">
        <v>4.2</v>
      </c>
      <c r="AE13" s="114">
        <v>1.954</v>
      </c>
      <c r="AF13" s="114">
        <v>2.198</v>
      </c>
      <c r="AG13" s="114">
        <v>3.4340000000000002</v>
      </c>
      <c r="AH13" s="114">
        <v>4.5759999999999996</v>
      </c>
      <c r="AI13" s="114">
        <v>10.294</v>
      </c>
      <c r="AJ13" s="114">
        <v>11.8</v>
      </c>
      <c r="AK13" s="114">
        <v>10.977</v>
      </c>
      <c r="AL13" s="114">
        <v>7.2982820400000001</v>
      </c>
      <c r="AM13" s="114">
        <v>6.0540000000000003</v>
      </c>
      <c r="AN13" s="114">
        <v>6.1310000000000002</v>
      </c>
      <c r="AO13" s="114">
        <v>9.0927674699999983</v>
      </c>
      <c r="AP13" s="707">
        <v>8.6950000000000003</v>
      </c>
      <c r="AQ13" s="610">
        <v>3.07</v>
      </c>
      <c r="AR13" s="414">
        <v>2.0070000000000001</v>
      </c>
      <c r="AS13" s="612"/>
    </row>
    <row r="14" spans="1:46" s="313" customFormat="1">
      <c r="A14" s="489" t="s">
        <v>99</v>
      </c>
      <c r="B14" s="114">
        <v>0.44</v>
      </c>
      <c r="C14" s="114">
        <v>0.46</v>
      </c>
      <c r="D14" s="114">
        <v>0.42</v>
      </c>
      <c r="E14" s="114">
        <v>0.42</v>
      </c>
      <c r="F14" s="114">
        <v>0.54</v>
      </c>
      <c r="G14" s="114">
        <v>0.56999999999999995</v>
      </c>
      <c r="H14" s="114">
        <v>0.6</v>
      </c>
      <c r="I14" s="114">
        <v>0.67</v>
      </c>
      <c r="J14" s="114">
        <v>1.26</v>
      </c>
      <c r="K14" s="114">
        <v>1.64</v>
      </c>
      <c r="L14" s="114">
        <v>1.57</v>
      </c>
      <c r="M14" s="114">
        <v>2.94</v>
      </c>
      <c r="N14" s="114">
        <v>4.82</v>
      </c>
      <c r="O14" s="114">
        <v>5.21</v>
      </c>
      <c r="P14" s="114">
        <v>5.65</v>
      </c>
      <c r="Q14" s="114">
        <v>6.2</v>
      </c>
      <c r="R14" s="114">
        <v>6.13</v>
      </c>
      <c r="S14" s="114">
        <v>5.75</v>
      </c>
      <c r="T14" s="114">
        <v>8.36</v>
      </c>
      <c r="U14" s="114">
        <v>10.94</v>
      </c>
      <c r="V14" s="114">
        <v>11.86</v>
      </c>
      <c r="W14" s="114">
        <v>14.25</v>
      </c>
      <c r="X14" s="114">
        <v>15.71</v>
      </c>
      <c r="Y14" s="114">
        <v>11.52</v>
      </c>
      <c r="Z14" s="114">
        <v>12.9</v>
      </c>
      <c r="AA14" s="114">
        <v>16.3</v>
      </c>
      <c r="AB14" s="114">
        <v>31</v>
      </c>
      <c r="AC14" s="114">
        <v>31</v>
      </c>
      <c r="AD14" s="114">
        <v>31</v>
      </c>
      <c r="AE14" s="114">
        <v>27.963999999999999</v>
      </c>
      <c r="AF14" s="114">
        <v>27.318000000000001</v>
      </c>
      <c r="AG14" s="114">
        <v>28.253</v>
      </c>
      <c r="AH14" s="114">
        <v>30.244</v>
      </c>
      <c r="AI14" s="114">
        <v>30.864999999999998</v>
      </c>
      <c r="AJ14" s="114">
        <v>31.274999999999999</v>
      </c>
      <c r="AK14" s="114">
        <v>32.981000000000002</v>
      </c>
      <c r="AL14" s="114">
        <v>35.372936769999988</v>
      </c>
      <c r="AM14" s="114">
        <v>35.369</v>
      </c>
      <c r="AN14" s="114">
        <v>31.327000000000002</v>
      </c>
      <c r="AO14" s="114">
        <v>32.485981009999996</v>
      </c>
      <c r="AP14" s="707">
        <v>30.31</v>
      </c>
      <c r="AQ14" s="610">
        <v>32.25</v>
      </c>
      <c r="AR14" s="414">
        <v>30.992000000000001</v>
      </c>
      <c r="AS14" s="612" t="s">
        <v>2704</v>
      </c>
      <c r="AT14" s="314"/>
    </row>
    <row r="15" spans="1:46" s="313" customFormat="1">
      <c r="A15" s="489" t="s">
        <v>92</v>
      </c>
      <c r="B15" s="114">
        <v>0.09</v>
      </c>
      <c r="C15" s="114">
        <v>0.09</v>
      </c>
      <c r="D15" s="114">
        <v>0.12</v>
      </c>
      <c r="E15" s="114">
        <v>0.12</v>
      </c>
      <c r="F15" s="114">
        <v>0.12</v>
      </c>
      <c r="G15" s="114">
        <v>0.09</v>
      </c>
      <c r="H15" s="114">
        <v>0.12</v>
      </c>
      <c r="I15" s="114">
        <v>0.16</v>
      </c>
      <c r="J15" s="114">
        <v>0.32</v>
      </c>
      <c r="K15" s="114">
        <v>0.26</v>
      </c>
      <c r="L15" s="114">
        <v>0.28999999999999998</v>
      </c>
      <c r="M15" s="114">
        <v>0.39</v>
      </c>
      <c r="N15" s="114">
        <v>0.45</v>
      </c>
      <c r="O15" s="114">
        <v>0.78</v>
      </c>
      <c r="P15" s="114">
        <v>0.92</v>
      </c>
      <c r="Q15" s="114">
        <v>0.46</v>
      </c>
      <c r="R15" s="114">
        <v>0.49</v>
      </c>
      <c r="S15" s="114">
        <v>0.39</v>
      </c>
      <c r="T15" s="114">
        <v>0.79</v>
      </c>
      <c r="U15" s="114">
        <v>0.41</v>
      </c>
      <c r="V15" s="114">
        <v>0.7</v>
      </c>
      <c r="W15" s="114">
        <v>0.7</v>
      </c>
      <c r="X15" s="114">
        <v>0.71</v>
      </c>
      <c r="Y15" s="114">
        <v>0.45</v>
      </c>
      <c r="Z15" s="114">
        <v>0.56999999999999995</v>
      </c>
      <c r="AA15" s="114">
        <v>0</v>
      </c>
      <c r="AB15" s="114">
        <v>0</v>
      </c>
      <c r="AC15" s="114">
        <v>0</v>
      </c>
      <c r="AD15" s="114">
        <v>0</v>
      </c>
      <c r="AE15" s="114">
        <v>0</v>
      </c>
      <c r="AF15" s="114">
        <v>0</v>
      </c>
      <c r="AG15" s="114">
        <v>0</v>
      </c>
      <c r="AH15" s="114">
        <v>0</v>
      </c>
      <c r="AI15" s="114">
        <v>0</v>
      </c>
      <c r="AJ15" s="114">
        <v>0</v>
      </c>
      <c r="AK15" s="114">
        <v>0</v>
      </c>
      <c r="AL15" s="114">
        <v>0</v>
      </c>
      <c r="AM15" s="114">
        <v>0</v>
      </c>
      <c r="AN15" s="114">
        <v>0</v>
      </c>
      <c r="AO15" s="114">
        <v>0</v>
      </c>
      <c r="AP15" s="707">
        <v>0</v>
      </c>
      <c r="AQ15" s="611">
        <v>0</v>
      </c>
      <c r="AR15" s="414">
        <v>0</v>
      </c>
      <c r="AS15" s="612"/>
    </row>
    <row r="16" spans="1:46" s="313" customFormat="1">
      <c r="A16" s="489" t="s">
        <v>968</v>
      </c>
      <c r="B16" s="114">
        <v>0</v>
      </c>
      <c r="C16" s="114">
        <v>0</v>
      </c>
      <c r="D16" s="114">
        <v>0</v>
      </c>
      <c r="E16" s="114">
        <v>0</v>
      </c>
      <c r="F16" s="114">
        <v>0</v>
      </c>
      <c r="G16" s="114">
        <v>0</v>
      </c>
      <c r="H16" s="114">
        <v>0</v>
      </c>
      <c r="I16" s="114">
        <v>0</v>
      </c>
      <c r="J16" s="114">
        <v>0</v>
      </c>
      <c r="K16" s="114">
        <v>0</v>
      </c>
      <c r="L16" s="114">
        <v>0</v>
      </c>
      <c r="M16" s="114">
        <v>0</v>
      </c>
      <c r="N16" s="114">
        <v>0.5</v>
      </c>
      <c r="O16" s="114">
        <v>1.1200000000000001</v>
      </c>
      <c r="P16" s="114">
        <v>1.01</v>
      </c>
      <c r="Q16" s="114">
        <v>2.0099999999999998</v>
      </c>
      <c r="R16" s="114">
        <v>2.41</v>
      </c>
      <c r="S16" s="114">
        <v>2.46</v>
      </c>
      <c r="T16" s="114">
        <v>2.52</v>
      </c>
      <c r="U16" s="114">
        <v>2.88</v>
      </c>
      <c r="V16" s="114">
        <v>3.3</v>
      </c>
      <c r="W16" s="114">
        <v>3.61</v>
      </c>
      <c r="X16" s="114">
        <v>3.57</v>
      </c>
      <c r="Y16" s="114">
        <v>4.4000000000000004</v>
      </c>
      <c r="Z16" s="114">
        <v>4.97</v>
      </c>
      <c r="AA16" s="114">
        <v>6.08</v>
      </c>
      <c r="AB16" s="114">
        <v>2</v>
      </c>
      <c r="AC16" s="114">
        <v>5.74</v>
      </c>
      <c r="AD16" s="114">
        <v>5.74</v>
      </c>
      <c r="AE16" s="114">
        <v>0.82199999999999995</v>
      </c>
      <c r="AF16" s="114">
        <v>0.23</v>
      </c>
      <c r="AG16" s="114">
        <v>0.80700000000000005</v>
      </c>
      <c r="AH16" s="114">
        <v>0.91400000000000003</v>
      </c>
      <c r="AI16" s="114">
        <v>0.91</v>
      </c>
      <c r="AJ16" s="114">
        <v>0.85499999999999998</v>
      </c>
      <c r="AK16" s="114">
        <v>0.875</v>
      </c>
      <c r="AL16" s="114">
        <v>0.96815445</v>
      </c>
      <c r="AM16" s="114">
        <v>0.71199999999999997</v>
      </c>
      <c r="AN16" s="114">
        <v>1.2609999999999999</v>
      </c>
      <c r="AO16" s="114">
        <v>1.10490431</v>
      </c>
      <c r="AP16" s="707">
        <v>1.175</v>
      </c>
      <c r="AQ16" s="610">
        <v>0.97799999999999998</v>
      </c>
      <c r="AR16" s="414">
        <v>1.1000000000000001</v>
      </c>
      <c r="AS16" s="612"/>
    </row>
    <row r="17" spans="1:46" s="313" customFormat="1">
      <c r="A17" s="489" t="s">
        <v>1050</v>
      </c>
      <c r="B17" s="114">
        <v>0</v>
      </c>
      <c r="C17" s="114">
        <v>0</v>
      </c>
      <c r="D17" s="114">
        <v>0</v>
      </c>
      <c r="E17" s="114">
        <v>0</v>
      </c>
      <c r="F17" s="114">
        <v>0</v>
      </c>
      <c r="G17" s="114">
        <v>0</v>
      </c>
      <c r="H17" s="114">
        <v>0</v>
      </c>
      <c r="I17" s="114">
        <v>0</v>
      </c>
      <c r="J17" s="114">
        <v>0</v>
      </c>
      <c r="K17" s="114">
        <v>0</v>
      </c>
      <c r="L17" s="114">
        <v>0</v>
      </c>
      <c r="M17" s="114">
        <v>0</v>
      </c>
      <c r="N17" s="114">
        <v>0</v>
      </c>
      <c r="O17" s="114">
        <v>0</v>
      </c>
      <c r="P17" s="114">
        <v>0</v>
      </c>
      <c r="Q17" s="114">
        <v>0</v>
      </c>
      <c r="R17" s="114">
        <v>0.38</v>
      </c>
      <c r="S17" s="114">
        <v>1</v>
      </c>
      <c r="T17" s="114">
        <v>1.72</v>
      </c>
      <c r="U17" s="114">
        <v>2.5299999999999998</v>
      </c>
      <c r="V17" s="114">
        <v>2.56</v>
      </c>
      <c r="W17" s="114">
        <v>3.14</v>
      </c>
      <c r="X17" s="114">
        <v>3.17</v>
      </c>
      <c r="Y17" s="114">
        <v>3.03</v>
      </c>
      <c r="Z17" s="114">
        <v>3</v>
      </c>
      <c r="AA17" s="114">
        <v>3.8</v>
      </c>
      <c r="AB17" s="114">
        <v>3.83</v>
      </c>
      <c r="AC17" s="114">
        <v>3.83</v>
      </c>
      <c r="AD17" s="114">
        <v>3.6</v>
      </c>
      <c r="AE17" s="114">
        <v>4.6289999999999996</v>
      </c>
      <c r="AF17" s="114">
        <v>5.1909999999999998</v>
      </c>
      <c r="AG17" s="114">
        <v>5.0949999999999998</v>
      </c>
      <c r="AH17" s="114">
        <v>5.1970000000000001</v>
      </c>
      <c r="AI17" s="114">
        <v>5.234</v>
      </c>
      <c r="AJ17" s="114">
        <v>4.5</v>
      </c>
      <c r="AK17" s="114">
        <v>4.9219999999999997</v>
      </c>
      <c r="AL17" s="114">
        <v>5.4210079999999996</v>
      </c>
      <c r="AM17" s="114">
        <v>5.6050000000000004</v>
      </c>
      <c r="AN17" s="114">
        <v>5.89</v>
      </c>
      <c r="AO17" s="114">
        <v>6.4272209099999991</v>
      </c>
      <c r="AP17" s="707">
        <v>6.1349999999999998</v>
      </c>
      <c r="AQ17" s="610">
        <v>5.4420000000000002</v>
      </c>
      <c r="AR17" s="414">
        <v>3.746</v>
      </c>
      <c r="AS17" s="612"/>
    </row>
    <row r="18" spans="1:46" s="313" customFormat="1">
      <c r="A18" s="489" t="s">
        <v>93</v>
      </c>
      <c r="B18" s="114">
        <v>0</v>
      </c>
      <c r="C18" s="114">
        <v>0</v>
      </c>
      <c r="D18" s="114">
        <v>0</v>
      </c>
      <c r="E18" s="114">
        <v>0</v>
      </c>
      <c r="F18" s="114">
        <v>0</v>
      </c>
      <c r="G18" s="114">
        <v>0</v>
      </c>
      <c r="H18" s="114">
        <v>0</v>
      </c>
      <c r="I18" s="114">
        <v>0.24</v>
      </c>
      <c r="J18" s="114">
        <v>0.66</v>
      </c>
      <c r="K18" s="114">
        <v>0.84</v>
      </c>
      <c r="L18" s="114">
        <v>0.98</v>
      </c>
      <c r="M18" s="114">
        <v>1.32</v>
      </c>
      <c r="N18" s="114">
        <v>0</v>
      </c>
      <c r="O18" s="114">
        <v>0</v>
      </c>
      <c r="P18" s="114">
        <v>0</v>
      </c>
      <c r="Q18" s="114">
        <v>0</v>
      </c>
      <c r="R18" s="114">
        <v>0</v>
      </c>
      <c r="S18" s="114">
        <v>0</v>
      </c>
      <c r="T18" s="114">
        <v>0</v>
      </c>
      <c r="U18" s="114">
        <v>0</v>
      </c>
      <c r="V18" s="114">
        <v>0</v>
      </c>
      <c r="W18" s="114">
        <v>0</v>
      </c>
      <c r="X18" s="114">
        <v>0</v>
      </c>
      <c r="Y18" s="114">
        <v>0</v>
      </c>
      <c r="Z18" s="114">
        <v>0</v>
      </c>
      <c r="AA18" s="114">
        <v>0</v>
      </c>
      <c r="AB18" s="114">
        <v>0</v>
      </c>
      <c r="AC18" s="114">
        <v>0</v>
      </c>
      <c r="AD18" s="114">
        <v>0</v>
      </c>
      <c r="AE18" s="114">
        <v>0</v>
      </c>
      <c r="AF18" s="114">
        <v>0</v>
      </c>
      <c r="AG18" s="114">
        <v>0</v>
      </c>
      <c r="AH18" s="114">
        <v>0</v>
      </c>
      <c r="AI18" s="114">
        <v>0</v>
      </c>
      <c r="AJ18" s="114">
        <v>0</v>
      </c>
      <c r="AK18" s="114">
        <v>0</v>
      </c>
      <c r="AL18" s="114">
        <v>0</v>
      </c>
      <c r="AM18" s="114">
        <v>0</v>
      </c>
      <c r="AN18" s="114">
        <v>0</v>
      </c>
      <c r="AO18" s="114">
        <v>0</v>
      </c>
      <c r="AP18" s="707">
        <v>0</v>
      </c>
      <c r="AQ18" s="611">
        <v>0</v>
      </c>
      <c r="AR18" s="414">
        <v>0</v>
      </c>
      <c r="AS18" s="612"/>
    </row>
    <row r="19" spans="1:46" s="313" customFormat="1">
      <c r="A19" s="489" t="s">
        <v>2672</v>
      </c>
      <c r="B19" s="114">
        <v>0</v>
      </c>
      <c r="C19" s="114">
        <v>0</v>
      </c>
      <c r="D19" s="114">
        <v>0</v>
      </c>
      <c r="E19" s="114">
        <v>0</v>
      </c>
      <c r="F19" s="114">
        <v>0</v>
      </c>
      <c r="G19" s="114">
        <v>0</v>
      </c>
      <c r="H19" s="114">
        <v>0</v>
      </c>
      <c r="I19" s="114">
        <v>0</v>
      </c>
      <c r="J19" s="114">
        <v>0</v>
      </c>
      <c r="K19" s="114">
        <v>0</v>
      </c>
      <c r="L19" s="114">
        <v>0</v>
      </c>
      <c r="M19" s="114">
        <v>0</v>
      </c>
      <c r="N19" s="114">
        <v>4.2699999999999996</v>
      </c>
      <c r="O19" s="114">
        <v>5.31</v>
      </c>
      <c r="P19" s="114">
        <v>9.36</v>
      </c>
      <c r="Q19" s="114">
        <v>12.61</v>
      </c>
      <c r="R19" s="114">
        <v>8.51</v>
      </c>
      <c r="S19" s="114">
        <v>17.18</v>
      </c>
      <c r="T19" s="114">
        <v>19.48</v>
      </c>
      <c r="U19" s="114">
        <v>20.39</v>
      </c>
      <c r="V19" s="114">
        <v>17.97</v>
      </c>
      <c r="W19" s="114">
        <v>17.75</v>
      </c>
      <c r="X19" s="114">
        <v>21.13</v>
      </c>
      <c r="Y19" s="114">
        <v>24.79</v>
      </c>
      <c r="Z19" s="114">
        <v>25.6</v>
      </c>
      <c r="AA19" s="114">
        <v>28.2</v>
      </c>
      <c r="AB19" s="114">
        <v>25.71</v>
      </c>
      <c r="AC19" s="114">
        <v>25.91</v>
      </c>
      <c r="AD19" s="114">
        <v>23.2</v>
      </c>
      <c r="AE19" s="114">
        <v>36.386000000000003</v>
      </c>
      <c r="AF19" s="114">
        <v>30.777999999999999</v>
      </c>
      <c r="AG19" s="114">
        <v>30.245000000000001</v>
      </c>
      <c r="AH19" s="114">
        <v>22.190999999999999</v>
      </c>
      <c r="AI19" s="114">
        <v>46.610999999999997</v>
      </c>
      <c r="AJ19" s="114">
        <v>55.552999999999997</v>
      </c>
      <c r="AK19" s="114">
        <v>55.719000000000001</v>
      </c>
      <c r="AL19" s="114">
        <v>53.699282689999997</v>
      </c>
      <c r="AM19" s="114">
        <v>59.451999999999998</v>
      </c>
      <c r="AN19" s="114">
        <v>77.513000000000005</v>
      </c>
      <c r="AO19" s="114">
        <v>61.089907849999996</v>
      </c>
      <c r="AP19" s="707">
        <v>56.344999999999999</v>
      </c>
      <c r="AQ19" s="610">
        <v>54.8</v>
      </c>
      <c r="AR19" s="414">
        <v>64.164000000000001</v>
      </c>
      <c r="AS19" s="612"/>
    </row>
    <row r="20" spans="1:46" s="313" customFormat="1">
      <c r="A20" s="489" t="s">
        <v>2675</v>
      </c>
      <c r="B20" s="114">
        <v>3.47</v>
      </c>
      <c r="C20" s="114">
        <v>3.09</v>
      </c>
      <c r="D20" s="114">
        <v>2.0099999999999998</v>
      </c>
      <c r="E20" s="114">
        <v>1.97</v>
      </c>
      <c r="F20" s="114">
        <v>4.6500000000000004</v>
      </c>
      <c r="G20" s="114">
        <v>4.6500000000000004</v>
      </c>
      <c r="H20" s="114">
        <v>5.4</v>
      </c>
      <c r="I20" s="114">
        <v>5.48</v>
      </c>
      <c r="J20" s="114">
        <v>6.4</v>
      </c>
      <c r="K20" s="114">
        <v>5.16</v>
      </c>
      <c r="L20" s="114">
        <v>8.35</v>
      </c>
      <c r="M20" s="114">
        <v>9.84</v>
      </c>
      <c r="N20" s="114">
        <v>8.4499999999999993</v>
      </c>
      <c r="O20" s="114">
        <v>12.92</v>
      </c>
      <c r="P20" s="114">
        <v>18.350000000000001</v>
      </c>
      <c r="Q20" s="114">
        <v>19.95</v>
      </c>
      <c r="R20" s="114">
        <v>16.28</v>
      </c>
      <c r="S20" s="114">
        <v>33.65</v>
      </c>
      <c r="T20" s="114">
        <v>35.17</v>
      </c>
      <c r="U20" s="114">
        <v>32.020000000000003</v>
      </c>
      <c r="V20" s="114">
        <v>31.64</v>
      </c>
      <c r="W20" s="114">
        <v>29.05</v>
      </c>
      <c r="X20" s="114">
        <v>27.37</v>
      </c>
      <c r="Y20" s="114">
        <v>37.14</v>
      </c>
      <c r="Z20" s="114">
        <v>39.4</v>
      </c>
      <c r="AA20" s="114">
        <v>41.4</v>
      </c>
      <c r="AB20" s="114">
        <v>41.45</v>
      </c>
      <c r="AC20" s="114">
        <v>41.45</v>
      </c>
      <c r="AD20" s="114">
        <v>27.6</v>
      </c>
      <c r="AE20" s="114">
        <v>40.390999999999998</v>
      </c>
      <c r="AF20" s="114">
        <v>31.111999999999998</v>
      </c>
      <c r="AG20" s="114">
        <v>45.179000000000002</v>
      </c>
      <c r="AH20" s="114">
        <v>63.963999999999999</v>
      </c>
      <c r="AI20" s="114">
        <v>64.176000000000002</v>
      </c>
      <c r="AJ20" s="114">
        <v>62.843000000000004</v>
      </c>
      <c r="AK20" s="114">
        <v>64.697000000000003</v>
      </c>
      <c r="AL20" s="114">
        <v>63.891059469999995</v>
      </c>
      <c r="AM20" s="114">
        <v>51.067999999999998</v>
      </c>
      <c r="AN20" s="114">
        <v>62.043999999999997</v>
      </c>
      <c r="AO20" s="114">
        <v>56.326490360000022</v>
      </c>
      <c r="AP20" s="707">
        <v>57.975000000000001</v>
      </c>
      <c r="AQ20" s="610">
        <v>41.031999999999996</v>
      </c>
      <c r="AR20" s="414">
        <v>51.853000000000002</v>
      </c>
      <c r="AS20" s="612"/>
    </row>
    <row r="21" spans="1:46" s="241" customFormat="1">
      <c r="A21" s="489" t="s">
        <v>2927</v>
      </c>
      <c r="B21" s="114">
        <v>0</v>
      </c>
      <c r="C21" s="114">
        <v>0</v>
      </c>
      <c r="D21" s="114">
        <v>0.02</v>
      </c>
      <c r="E21" s="114">
        <v>0.06</v>
      </c>
      <c r="F21" s="114">
        <v>0.05</v>
      </c>
      <c r="G21" s="114">
        <v>0.05</v>
      </c>
      <c r="H21" s="114">
        <v>0.05</v>
      </c>
      <c r="I21" s="114">
        <v>0.08</v>
      </c>
      <c r="J21" s="114">
        <v>0.09</v>
      </c>
      <c r="K21" s="114">
        <v>0.11</v>
      </c>
      <c r="L21" s="114">
        <v>0.1</v>
      </c>
      <c r="M21" s="114">
        <v>0.12</v>
      </c>
      <c r="N21" s="114">
        <v>0.14000000000000001</v>
      </c>
      <c r="O21" s="114">
        <v>7.0000000000000007E-2</v>
      </c>
      <c r="P21" s="114">
        <v>0.12</v>
      </c>
      <c r="Q21" s="114">
        <v>0.15</v>
      </c>
      <c r="R21" s="114">
        <v>0.15</v>
      </c>
      <c r="S21" s="114">
        <v>0.15</v>
      </c>
      <c r="T21" s="114">
        <v>0.2</v>
      </c>
      <c r="U21" s="114">
        <v>0.16</v>
      </c>
      <c r="V21" s="114">
        <v>0.18</v>
      </c>
      <c r="W21" s="114">
        <v>0.19</v>
      </c>
      <c r="X21" s="114">
        <v>0.19</v>
      </c>
      <c r="Y21" s="114">
        <v>0.2</v>
      </c>
      <c r="Z21" s="114">
        <v>0.19</v>
      </c>
      <c r="AA21" s="114">
        <v>0.18</v>
      </c>
      <c r="AB21" s="114">
        <v>0.22</v>
      </c>
      <c r="AC21" s="114">
        <v>0.23</v>
      </c>
      <c r="AD21" s="114">
        <v>0.5</v>
      </c>
      <c r="AE21" s="114">
        <v>0.27800000000000002</v>
      </c>
      <c r="AF21" s="114">
        <v>0.28499999999999998</v>
      </c>
      <c r="AG21" s="114">
        <v>0.36399999999999999</v>
      </c>
      <c r="AH21" s="114">
        <v>0.36760900000000002</v>
      </c>
      <c r="AI21" s="114">
        <v>0.42099999999999999</v>
      </c>
      <c r="AJ21" s="114">
        <v>0.28699999999999998</v>
      </c>
      <c r="AK21" s="114">
        <v>0.29799999999999999</v>
      </c>
      <c r="AL21" s="114">
        <v>0.28348505999999996</v>
      </c>
      <c r="AM21" s="114">
        <v>0.246</v>
      </c>
      <c r="AN21" s="114">
        <v>0</v>
      </c>
      <c r="AO21" s="114">
        <v>0</v>
      </c>
      <c r="AP21" s="707">
        <v>0</v>
      </c>
      <c r="AQ21" s="611">
        <v>0</v>
      </c>
      <c r="AR21" s="414">
        <v>0</v>
      </c>
      <c r="AS21" s="613" t="s">
        <v>2926</v>
      </c>
    </row>
    <row r="22" spans="1:46" s="313" customFormat="1">
      <c r="A22" s="489" t="s">
        <v>1051</v>
      </c>
      <c r="B22" s="114">
        <v>0</v>
      </c>
      <c r="C22" s="114">
        <v>0</v>
      </c>
      <c r="D22" s="114">
        <v>0</v>
      </c>
      <c r="E22" s="114">
        <v>0</v>
      </c>
      <c r="F22" s="114">
        <v>0</v>
      </c>
      <c r="G22" s="114">
        <v>0</v>
      </c>
      <c r="H22" s="114">
        <v>0</v>
      </c>
      <c r="I22" s="114">
        <v>0</v>
      </c>
      <c r="J22" s="114">
        <v>0</v>
      </c>
      <c r="K22" s="114">
        <v>0</v>
      </c>
      <c r="L22" s="114">
        <v>0.2</v>
      </c>
      <c r="M22" s="114">
        <v>1.62</v>
      </c>
      <c r="N22" s="114">
        <v>3.26</v>
      </c>
      <c r="O22" s="114">
        <v>4.9400000000000004</v>
      </c>
      <c r="P22" s="114">
        <v>7.24</v>
      </c>
      <c r="Q22" s="114">
        <v>3.12</v>
      </c>
      <c r="R22" s="114">
        <v>3.61</v>
      </c>
      <c r="S22" s="114">
        <v>4.28</v>
      </c>
      <c r="T22" s="114">
        <v>8.0399999999999991</v>
      </c>
      <c r="U22" s="114">
        <v>9.06</v>
      </c>
      <c r="V22" s="114">
        <v>8.86</v>
      </c>
      <c r="W22" s="114">
        <v>9.83</v>
      </c>
      <c r="X22" s="114">
        <v>10.77</v>
      </c>
      <c r="Y22" s="114">
        <v>10.44</v>
      </c>
      <c r="Z22" s="114">
        <v>22.4</v>
      </c>
      <c r="AA22" s="114">
        <v>25.3</v>
      </c>
      <c r="AB22" s="114">
        <v>26.5</v>
      </c>
      <c r="AC22" s="114">
        <v>26.5</v>
      </c>
      <c r="AD22" s="114">
        <v>16.8</v>
      </c>
      <c r="AE22" s="114">
        <v>18.788</v>
      </c>
      <c r="AF22" s="114">
        <v>18.731000000000002</v>
      </c>
      <c r="AG22" s="114">
        <v>21.425999999999998</v>
      </c>
      <c r="AH22" s="114">
        <v>21.597999999999999</v>
      </c>
      <c r="AI22" s="114">
        <v>21.056000000000001</v>
      </c>
      <c r="AJ22" s="114">
        <v>23.812999999999999</v>
      </c>
      <c r="AK22" s="114">
        <v>24.623000000000001</v>
      </c>
      <c r="AL22" s="114">
        <v>26.318708319999999</v>
      </c>
      <c r="AM22" s="114">
        <v>29.673999999999999</v>
      </c>
      <c r="AN22" s="114">
        <v>31.094999999999999</v>
      </c>
      <c r="AO22" s="114">
        <v>32.947880740000009</v>
      </c>
      <c r="AP22" s="707">
        <v>33.389000000000003</v>
      </c>
      <c r="AQ22" s="610">
        <v>35.222000000000001</v>
      </c>
      <c r="AR22" s="414">
        <v>34.186</v>
      </c>
      <c r="AS22" s="613" t="s">
        <v>2923</v>
      </c>
    </row>
    <row r="23" spans="1:46" s="313" customFormat="1">
      <c r="A23" s="489" t="s">
        <v>2671</v>
      </c>
      <c r="B23" s="114">
        <v>0</v>
      </c>
      <c r="C23" s="114">
        <v>0</v>
      </c>
      <c r="D23" s="114">
        <v>0</v>
      </c>
      <c r="E23" s="114">
        <v>0</v>
      </c>
      <c r="F23" s="114">
        <v>0</v>
      </c>
      <c r="G23" s="114">
        <v>0</v>
      </c>
      <c r="H23" s="114">
        <v>0</v>
      </c>
      <c r="I23" s="114">
        <v>0</v>
      </c>
      <c r="J23" s="114">
        <v>0</v>
      </c>
      <c r="K23" s="114">
        <v>0</v>
      </c>
      <c r="L23" s="114">
        <v>0</v>
      </c>
      <c r="M23" s="114">
        <v>0</v>
      </c>
      <c r="N23" s="114">
        <v>0</v>
      </c>
      <c r="O23" s="114">
        <v>0</v>
      </c>
      <c r="P23" s="114">
        <v>0</v>
      </c>
      <c r="Q23" s="114">
        <v>0</v>
      </c>
      <c r="R23" s="114">
        <v>0</v>
      </c>
      <c r="S23" s="114">
        <v>0</v>
      </c>
      <c r="T23" s="114">
        <v>0</v>
      </c>
      <c r="U23" s="114">
        <v>0</v>
      </c>
      <c r="V23" s="114">
        <v>0</v>
      </c>
      <c r="W23" s="114">
        <v>0</v>
      </c>
      <c r="X23" s="114">
        <v>0</v>
      </c>
      <c r="Y23" s="114">
        <v>0</v>
      </c>
      <c r="Z23" s="114">
        <v>0</v>
      </c>
      <c r="AA23" s="114">
        <v>0</v>
      </c>
      <c r="AB23" s="114">
        <v>0</v>
      </c>
      <c r="AC23" s="114">
        <v>0</v>
      </c>
      <c r="AD23" s="114">
        <v>0</v>
      </c>
      <c r="AE23" s="114">
        <v>0</v>
      </c>
      <c r="AF23" s="114">
        <v>0</v>
      </c>
      <c r="AG23" s="114">
        <v>0</v>
      </c>
      <c r="AH23" s="114">
        <v>0</v>
      </c>
      <c r="AI23" s="114">
        <v>0</v>
      </c>
      <c r="AJ23" s="114">
        <v>0</v>
      </c>
      <c r="AK23" s="114">
        <v>0</v>
      </c>
      <c r="AL23" s="114">
        <v>0</v>
      </c>
      <c r="AM23" s="114">
        <v>0</v>
      </c>
      <c r="AN23" s="114">
        <v>0.68899999999999995</v>
      </c>
      <c r="AO23" s="114">
        <v>0.71643751000000011</v>
      </c>
      <c r="AP23" s="707">
        <v>0.7</v>
      </c>
      <c r="AQ23" s="610">
        <v>0.85299999999999998</v>
      </c>
      <c r="AR23" s="414">
        <v>0.67800000000000005</v>
      </c>
      <c r="AS23" s="613" t="s">
        <v>2923</v>
      </c>
    </row>
    <row r="24" spans="1:46" s="313" customFormat="1">
      <c r="A24" s="489" t="s">
        <v>94</v>
      </c>
      <c r="B24" s="114">
        <v>3.2</v>
      </c>
      <c r="C24" s="114">
        <v>3.18</v>
      </c>
      <c r="D24" s="114">
        <v>3.3</v>
      </c>
      <c r="E24" s="114">
        <v>3.02</v>
      </c>
      <c r="F24" s="114">
        <v>4.16</v>
      </c>
      <c r="G24" s="114">
        <v>3.61</v>
      </c>
      <c r="H24" s="114">
        <v>4.6100000000000003</v>
      </c>
      <c r="I24" s="114">
        <v>5.55</v>
      </c>
      <c r="J24" s="114">
        <v>7.68</v>
      </c>
      <c r="K24" s="114">
        <v>8.65</v>
      </c>
      <c r="L24" s="114">
        <v>11.58</v>
      </c>
      <c r="M24" s="114">
        <v>13.3</v>
      </c>
      <c r="N24" s="114">
        <v>15.17</v>
      </c>
      <c r="O24" s="114">
        <v>25.6</v>
      </c>
      <c r="P24" s="114">
        <v>25.55</v>
      </c>
      <c r="Q24" s="114">
        <v>24.65</v>
      </c>
      <c r="R24" s="114">
        <v>23.52</v>
      </c>
      <c r="S24" s="114">
        <v>22.4</v>
      </c>
      <c r="T24" s="114">
        <v>23.13</v>
      </c>
      <c r="U24" s="114">
        <v>24.5</v>
      </c>
      <c r="V24" s="114">
        <v>12.31</v>
      </c>
      <c r="W24" s="114">
        <v>21.33</v>
      </c>
      <c r="X24" s="114">
        <v>23.52</v>
      </c>
      <c r="Y24" s="114">
        <v>15.93</v>
      </c>
      <c r="Z24" s="114">
        <v>19.399999999999999</v>
      </c>
      <c r="AA24" s="114">
        <v>20.5</v>
      </c>
      <c r="AB24" s="114">
        <v>21.13</v>
      </c>
      <c r="AC24" s="114">
        <v>21.77</v>
      </c>
      <c r="AD24" s="114">
        <v>22.1</v>
      </c>
      <c r="AE24" s="114">
        <v>30.561</v>
      </c>
      <c r="AF24" s="114">
        <v>34.847999999999999</v>
      </c>
      <c r="AG24" s="114">
        <v>35.5</v>
      </c>
      <c r="AH24" s="114">
        <v>35.228999999999999</v>
      </c>
      <c r="AI24" s="114">
        <v>36.006999999999998</v>
      </c>
      <c r="AJ24" s="114">
        <v>35.5</v>
      </c>
      <c r="AK24" s="114">
        <v>40.179000000000002</v>
      </c>
      <c r="AL24" s="114">
        <v>43.673939920000002</v>
      </c>
      <c r="AM24" s="114">
        <v>41.503</v>
      </c>
      <c r="AN24" s="114">
        <v>0</v>
      </c>
      <c r="AO24" s="114">
        <v>0</v>
      </c>
      <c r="AP24" s="707">
        <v>0</v>
      </c>
      <c r="AQ24" s="611">
        <v>0</v>
      </c>
      <c r="AR24" s="414">
        <v>0</v>
      </c>
      <c r="AS24" s="613" t="s">
        <v>2924</v>
      </c>
      <c r="AT24" s="314"/>
    </row>
    <row r="25" spans="1:46" s="313" customFormat="1">
      <c r="A25" s="489" t="s">
        <v>2669</v>
      </c>
      <c r="B25" s="114">
        <v>0</v>
      </c>
      <c r="C25" s="114">
        <v>0</v>
      </c>
      <c r="D25" s="114">
        <v>0</v>
      </c>
      <c r="E25" s="114">
        <v>0</v>
      </c>
      <c r="F25" s="114">
        <v>0</v>
      </c>
      <c r="G25" s="114">
        <v>0</v>
      </c>
      <c r="H25" s="114">
        <v>0</v>
      </c>
      <c r="I25" s="114">
        <v>0</v>
      </c>
      <c r="J25" s="114">
        <v>0</v>
      </c>
      <c r="K25" s="114">
        <v>0</v>
      </c>
      <c r="L25" s="114">
        <v>0</v>
      </c>
      <c r="M25" s="114">
        <v>0</v>
      </c>
      <c r="N25" s="114">
        <v>0</v>
      </c>
      <c r="O25" s="114">
        <v>0</v>
      </c>
      <c r="P25" s="114">
        <v>0</v>
      </c>
      <c r="Q25" s="114">
        <v>0</v>
      </c>
      <c r="R25" s="114">
        <v>0</v>
      </c>
      <c r="S25" s="114">
        <v>0</v>
      </c>
      <c r="T25" s="114">
        <v>0</v>
      </c>
      <c r="U25" s="114">
        <v>0</v>
      </c>
      <c r="V25" s="114">
        <v>0</v>
      </c>
      <c r="W25" s="114">
        <v>0</v>
      </c>
      <c r="X25" s="114">
        <v>0</v>
      </c>
      <c r="Y25" s="114">
        <v>0</v>
      </c>
      <c r="Z25" s="114">
        <v>0</v>
      </c>
      <c r="AA25" s="114">
        <v>0</v>
      </c>
      <c r="AB25" s="114">
        <v>0</v>
      </c>
      <c r="AC25" s="114">
        <v>0</v>
      </c>
      <c r="AD25" s="114">
        <v>0</v>
      </c>
      <c r="AE25" s="114">
        <v>0</v>
      </c>
      <c r="AF25" s="114">
        <v>0</v>
      </c>
      <c r="AG25" s="114">
        <v>0</v>
      </c>
      <c r="AH25" s="114">
        <v>0</v>
      </c>
      <c r="AI25" s="114">
        <v>0</v>
      </c>
      <c r="AJ25" s="114">
        <v>0</v>
      </c>
      <c r="AK25" s="114">
        <v>0</v>
      </c>
      <c r="AL25" s="114">
        <v>0</v>
      </c>
      <c r="AM25" s="114">
        <v>0</v>
      </c>
      <c r="AN25" s="114">
        <v>25.606000000000002</v>
      </c>
      <c r="AO25" s="114">
        <v>27.065250490000015</v>
      </c>
      <c r="AP25" s="707">
        <v>27.195</v>
      </c>
      <c r="AQ25" s="610">
        <v>28.76</v>
      </c>
      <c r="AR25" s="414">
        <v>26.690999999999999</v>
      </c>
      <c r="AS25" s="613" t="s">
        <v>2923</v>
      </c>
    </row>
    <row r="26" spans="1:46" s="313" customFormat="1">
      <c r="A26" s="489" t="s">
        <v>95</v>
      </c>
      <c r="B26" s="114">
        <v>0.35</v>
      </c>
      <c r="C26" s="114">
        <v>0.41</v>
      </c>
      <c r="D26" s="114">
        <v>0.28000000000000003</v>
      </c>
      <c r="E26" s="114">
        <v>0.3</v>
      </c>
      <c r="F26" s="114">
        <v>0.23</v>
      </c>
      <c r="G26" s="114">
        <v>0.3</v>
      </c>
      <c r="H26" s="114">
        <v>0.31</v>
      </c>
      <c r="I26" s="114">
        <v>0.55000000000000004</v>
      </c>
      <c r="J26" s="114">
        <v>0.4</v>
      </c>
      <c r="K26" s="114">
        <v>0.52</v>
      </c>
      <c r="L26" s="114">
        <v>0.46</v>
      </c>
      <c r="M26" s="114">
        <v>0.68</v>
      </c>
      <c r="N26" s="114">
        <v>0</v>
      </c>
      <c r="O26" s="114">
        <v>0</v>
      </c>
      <c r="P26" s="114">
        <v>0</v>
      </c>
      <c r="Q26" s="114">
        <v>0</v>
      </c>
      <c r="R26" s="114">
        <v>0</v>
      </c>
      <c r="S26" s="114">
        <v>0</v>
      </c>
      <c r="T26" s="114">
        <v>0</v>
      </c>
      <c r="U26" s="114">
        <v>0</v>
      </c>
      <c r="V26" s="114">
        <v>0</v>
      </c>
      <c r="W26" s="114">
        <v>0</v>
      </c>
      <c r="X26" s="114">
        <v>0</v>
      </c>
      <c r="Y26" s="114">
        <v>0</v>
      </c>
      <c r="Z26" s="114">
        <v>0</v>
      </c>
      <c r="AA26" s="114">
        <v>0</v>
      </c>
      <c r="AB26" s="114">
        <v>0</v>
      </c>
      <c r="AC26" s="114">
        <v>0</v>
      </c>
      <c r="AD26" s="114">
        <v>0</v>
      </c>
      <c r="AE26" s="114">
        <v>0</v>
      </c>
      <c r="AF26" s="114">
        <v>0</v>
      </c>
      <c r="AG26" s="114">
        <v>0</v>
      </c>
      <c r="AH26" s="114">
        <v>0</v>
      </c>
      <c r="AI26" s="114">
        <v>0</v>
      </c>
      <c r="AJ26" s="114">
        <v>0</v>
      </c>
      <c r="AK26" s="114">
        <v>0</v>
      </c>
      <c r="AL26" s="114">
        <v>0</v>
      </c>
      <c r="AM26" s="114">
        <v>0</v>
      </c>
      <c r="AN26" s="114">
        <v>0</v>
      </c>
      <c r="AO26" s="114">
        <v>0</v>
      </c>
      <c r="AP26" s="707">
        <v>0</v>
      </c>
      <c r="AQ26" s="611">
        <v>0</v>
      </c>
      <c r="AR26" s="414">
        <v>0</v>
      </c>
      <c r="AS26" s="612"/>
    </row>
    <row r="27" spans="1:46" s="313" customFormat="1">
      <c r="A27" s="489" t="s">
        <v>96</v>
      </c>
      <c r="B27" s="114">
        <v>0</v>
      </c>
      <c r="C27" s="114">
        <v>0</v>
      </c>
      <c r="D27" s="114">
        <v>0</v>
      </c>
      <c r="E27" s="114">
        <v>0</v>
      </c>
      <c r="F27" s="114">
        <v>0</v>
      </c>
      <c r="G27" s="114">
        <v>0</v>
      </c>
      <c r="H27" s="114">
        <v>0</v>
      </c>
      <c r="I27" s="114">
        <v>0</v>
      </c>
      <c r="J27" s="114">
        <v>0</v>
      </c>
      <c r="K27" s="114">
        <v>0</v>
      </c>
      <c r="L27" s="114">
        <v>0</v>
      </c>
      <c r="M27" s="114">
        <v>0.2</v>
      </c>
      <c r="N27" s="114">
        <v>0.3</v>
      </c>
      <c r="O27" s="114">
        <v>0.15</v>
      </c>
      <c r="P27" s="114">
        <v>0.99</v>
      </c>
      <c r="Q27" s="114">
        <v>1.03</v>
      </c>
      <c r="R27" s="114">
        <v>1.32</v>
      </c>
      <c r="S27" s="114">
        <v>1.57</v>
      </c>
      <c r="T27" s="114">
        <v>1.39</v>
      </c>
      <c r="U27" s="114">
        <v>1.87</v>
      </c>
      <c r="V27" s="114">
        <v>1.8</v>
      </c>
      <c r="W27" s="114">
        <v>0</v>
      </c>
      <c r="X27" s="114">
        <v>0</v>
      </c>
      <c r="Y27" s="114">
        <v>0</v>
      </c>
      <c r="Z27" s="114">
        <v>0</v>
      </c>
      <c r="AA27" s="114">
        <v>0</v>
      </c>
      <c r="AB27" s="114">
        <v>0</v>
      </c>
      <c r="AC27" s="114">
        <v>0</v>
      </c>
      <c r="AD27" s="114">
        <v>0</v>
      </c>
      <c r="AE27" s="114">
        <v>0</v>
      </c>
      <c r="AF27" s="114">
        <v>0</v>
      </c>
      <c r="AG27" s="114">
        <v>0</v>
      </c>
      <c r="AH27" s="114">
        <v>0</v>
      </c>
      <c r="AI27" s="114">
        <v>0</v>
      </c>
      <c r="AJ27" s="114">
        <v>0</v>
      </c>
      <c r="AK27" s="114">
        <v>0</v>
      </c>
      <c r="AL27" s="114">
        <v>0</v>
      </c>
      <c r="AM27" s="114">
        <v>0</v>
      </c>
      <c r="AN27" s="114">
        <v>0</v>
      </c>
      <c r="AO27" s="114">
        <v>0</v>
      </c>
      <c r="AP27" s="707">
        <v>0</v>
      </c>
      <c r="AQ27" s="611">
        <v>0</v>
      </c>
      <c r="AR27" s="414">
        <v>0</v>
      </c>
      <c r="AS27" s="612"/>
    </row>
    <row r="28" spans="1:46" s="313" customFormat="1">
      <c r="A28" s="489" t="s">
        <v>1053</v>
      </c>
      <c r="B28" s="114">
        <v>0</v>
      </c>
      <c r="C28" s="114">
        <v>0</v>
      </c>
      <c r="D28" s="114">
        <v>0</v>
      </c>
      <c r="E28" s="114">
        <v>0</v>
      </c>
      <c r="F28" s="114">
        <v>0</v>
      </c>
      <c r="G28" s="114">
        <v>0</v>
      </c>
      <c r="H28" s="114">
        <v>0</v>
      </c>
      <c r="I28" s="114">
        <v>0</v>
      </c>
      <c r="J28" s="114">
        <v>0</v>
      </c>
      <c r="K28" s="114">
        <v>1.28</v>
      </c>
      <c r="L28" s="114">
        <v>1.4</v>
      </c>
      <c r="M28" s="114">
        <v>1.37</v>
      </c>
      <c r="N28" s="114">
        <v>1.48</v>
      </c>
      <c r="O28" s="114">
        <v>1.28</v>
      </c>
      <c r="P28" s="114">
        <v>3.4</v>
      </c>
      <c r="Q28" s="114">
        <v>4.4800000000000004</v>
      </c>
      <c r="R28" s="114">
        <v>4.8899999999999997</v>
      </c>
      <c r="S28" s="114">
        <v>5.46</v>
      </c>
      <c r="T28" s="114">
        <v>5.99</v>
      </c>
      <c r="U28" s="114">
        <v>6.17</v>
      </c>
      <c r="V28" s="114">
        <v>6.04</v>
      </c>
      <c r="W28" s="114">
        <v>5.99</v>
      </c>
      <c r="X28" s="114">
        <v>6.17</v>
      </c>
      <c r="Y28" s="114">
        <v>4.28</v>
      </c>
      <c r="Z28" s="114">
        <v>5.3</v>
      </c>
      <c r="AA28" s="114">
        <v>5.5</v>
      </c>
      <c r="AB28" s="114">
        <v>5.47</v>
      </c>
      <c r="AC28" s="114">
        <v>5.47</v>
      </c>
      <c r="AD28" s="114">
        <v>5.0999999999999996</v>
      </c>
      <c r="AE28" s="114">
        <v>4.8230000000000004</v>
      </c>
      <c r="AF28" s="114">
        <v>4.4939999999999998</v>
      </c>
      <c r="AG28" s="114">
        <v>4.1360000000000001</v>
      </c>
      <c r="AH28" s="114">
        <v>3.823</v>
      </c>
      <c r="AI28" s="114">
        <v>3.915</v>
      </c>
      <c r="AJ28" s="114">
        <v>4.3419999999999996</v>
      </c>
      <c r="AK28" s="114">
        <v>19.559999999999999</v>
      </c>
      <c r="AL28" s="114">
        <v>22.678872089999999</v>
      </c>
      <c r="AM28" s="114">
        <v>24.332999999999998</v>
      </c>
      <c r="AN28" s="114">
        <v>25.545999999999999</v>
      </c>
      <c r="AO28" s="114">
        <v>23.674017550000002</v>
      </c>
      <c r="AP28" s="707">
        <v>22.4</v>
      </c>
      <c r="AQ28" s="610">
        <v>21.242999999999999</v>
      </c>
      <c r="AR28" s="414">
        <v>21.8</v>
      </c>
      <c r="AS28" s="612"/>
    </row>
    <row r="29" spans="1:46" s="313" customFormat="1">
      <c r="A29" s="489" t="s">
        <v>97</v>
      </c>
      <c r="B29" s="114">
        <v>0.39</v>
      </c>
      <c r="C29" s="114">
        <v>0.39</v>
      </c>
      <c r="D29" s="114">
        <v>0.38</v>
      </c>
      <c r="E29" s="114">
        <v>0.41</v>
      </c>
      <c r="F29" s="114">
        <v>0.47</v>
      </c>
      <c r="G29" s="114">
        <v>0.55000000000000004</v>
      </c>
      <c r="H29" s="114">
        <v>0.67</v>
      </c>
      <c r="I29" s="114">
        <v>0.66</v>
      </c>
      <c r="J29" s="114">
        <v>0.69</v>
      </c>
      <c r="K29" s="114">
        <v>0.64</v>
      </c>
      <c r="L29" s="114">
        <v>0.94</v>
      </c>
      <c r="M29" s="114">
        <v>0.77</v>
      </c>
      <c r="N29" s="114">
        <v>0.59</v>
      </c>
      <c r="O29" s="114">
        <v>0.59</v>
      </c>
      <c r="P29" s="114">
        <v>0.92</v>
      </c>
      <c r="Q29" s="114">
        <v>0.64</v>
      </c>
      <c r="R29" s="114">
        <v>0.33</v>
      </c>
      <c r="S29" s="114">
        <v>0.49</v>
      </c>
      <c r="T29" s="114">
        <v>0.56999999999999995</v>
      </c>
      <c r="U29" s="114">
        <v>0.83</v>
      </c>
      <c r="V29" s="114">
        <v>0.63</v>
      </c>
      <c r="W29" s="114">
        <v>0.76</v>
      </c>
      <c r="X29" s="114">
        <v>0.68</v>
      </c>
      <c r="Y29" s="114">
        <v>0.63</v>
      </c>
      <c r="Z29" s="114">
        <v>0</v>
      </c>
      <c r="AA29" s="114">
        <v>0</v>
      </c>
      <c r="AB29" s="114">
        <v>0</v>
      </c>
      <c r="AC29" s="114">
        <v>0</v>
      </c>
      <c r="AD29" s="114">
        <v>0</v>
      </c>
      <c r="AE29" s="114">
        <v>0</v>
      </c>
      <c r="AF29" s="114">
        <v>0</v>
      </c>
      <c r="AG29" s="114">
        <v>0</v>
      </c>
      <c r="AH29" s="114">
        <v>0</v>
      </c>
      <c r="AI29" s="114">
        <v>0</v>
      </c>
      <c r="AJ29" s="114">
        <v>0</v>
      </c>
      <c r="AK29" s="114">
        <v>0</v>
      </c>
      <c r="AL29" s="114">
        <v>0</v>
      </c>
      <c r="AM29" s="114">
        <v>0</v>
      </c>
      <c r="AN29" s="114">
        <v>0</v>
      </c>
      <c r="AO29" s="114">
        <v>0</v>
      </c>
      <c r="AP29" s="707">
        <v>0</v>
      </c>
      <c r="AQ29" s="611">
        <v>0</v>
      </c>
      <c r="AR29" s="414">
        <v>0</v>
      </c>
      <c r="AS29" s="612"/>
    </row>
    <row r="30" spans="1:46" s="313" customFormat="1">
      <c r="A30" s="489" t="s">
        <v>2313</v>
      </c>
      <c r="B30" s="114">
        <v>0</v>
      </c>
      <c r="C30" s="114">
        <v>0.26</v>
      </c>
      <c r="D30" s="114">
        <v>0.26</v>
      </c>
      <c r="E30" s="114">
        <v>0.28000000000000003</v>
      </c>
      <c r="F30" s="114">
        <v>0.37</v>
      </c>
      <c r="G30" s="114">
        <v>0.38</v>
      </c>
      <c r="H30" s="114">
        <v>0.49</v>
      </c>
      <c r="I30" s="114">
        <v>0.52</v>
      </c>
      <c r="J30" s="114">
        <v>0.67</v>
      </c>
      <c r="K30" s="114">
        <v>0.82</v>
      </c>
      <c r="L30" s="114">
        <v>0.94</v>
      </c>
      <c r="M30" s="114">
        <v>1.28</v>
      </c>
      <c r="N30" s="114">
        <v>1.25</v>
      </c>
      <c r="O30" s="114">
        <v>0.96</v>
      </c>
      <c r="P30" s="114">
        <v>1.6</v>
      </c>
      <c r="Q30" s="114">
        <v>1.7</v>
      </c>
      <c r="R30" s="114">
        <v>2.08</v>
      </c>
      <c r="S30" s="114">
        <v>1.91</v>
      </c>
      <c r="T30" s="114">
        <v>2.62</v>
      </c>
      <c r="U30" s="114">
        <v>2.37</v>
      </c>
      <c r="V30" s="114">
        <v>4.5999999999999996</v>
      </c>
      <c r="W30" s="114">
        <v>5.63</v>
      </c>
      <c r="X30" s="114">
        <v>5.52</v>
      </c>
      <c r="Y30" s="114">
        <v>7.35</v>
      </c>
      <c r="Z30" s="114">
        <v>7.8</v>
      </c>
      <c r="AA30" s="114">
        <v>7.7</v>
      </c>
      <c r="AB30" s="114">
        <v>7.91</v>
      </c>
      <c r="AC30" s="114">
        <v>7.91</v>
      </c>
      <c r="AD30" s="114">
        <v>13.2</v>
      </c>
      <c r="AE30" s="114">
        <v>9.8789999999999996</v>
      </c>
      <c r="AF30" s="114">
        <v>12.537000000000001</v>
      </c>
      <c r="AG30" s="114">
        <v>12.11</v>
      </c>
      <c r="AH30" s="114">
        <v>11.207000000000001</v>
      </c>
      <c r="AI30" s="114">
        <v>11.162000000000001</v>
      </c>
      <c r="AJ30" s="114">
        <v>11.74</v>
      </c>
      <c r="AK30" s="114">
        <v>12.709</v>
      </c>
      <c r="AL30" s="114">
        <v>11.844677079999999</v>
      </c>
      <c r="AM30" s="114">
        <v>11.727</v>
      </c>
      <c r="AN30" s="114">
        <v>13.332000000000001</v>
      </c>
      <c r="AO30" s="709">
        <v>14.058477999999999</v>
      </c>
      <c r="AP30" s="707">
        <v>12.476000000000001</v>
      </c>
      <c r="AQ30" s="610">
        <v>11.773999999999999</v>
      </c>
      <c r="AR30" s="706">
        <v>13.68</v>
      </c>
      <c r="AS30" s="613" t="s">
        <v>2923</v>
      </c>
    </row>
    <row r="31" spans="1:46">
      <c r="A31" s="581" t="s">
        <v>761</v>
      </c>
      <c r="B31" s="242">
        <v>8.4200000000000017</v>
      </c>
      <c r="C31" s="242">
        <v>19.270000000000003</v>
      </c>
      <c r="D31" s="242">
        <v>19.830000000000002</v>
      </c>
      <c r="E31" s="242">
        <v>21.97</v>
      </c>
      <c r="F31" s="242">
        <v>25.03</v>
      </c>
      <c r="G31" s="242">
        <v>24.14</v>
      </c>
      <c r="H31" s="242">
        <v>31.73</v>
      </c>
      <c r="I31" s="242">
        <v>32.620000000000005</v>
      </c>
      <c r="J31" s="242">
        <v>41.980000000000004</v>
      </c>
      <c r="K31" s="242">
        <v>49.26</v>
      </c>
      <c r="L31" s="242">
        <v>60.809999999999995</v>
      </c>
      <c r="M31" s="242">
        <v>77.08</v>
      </c>
      <c r="N31" s="242">
        <v>78.98</v>
      </c>
      <c r="O31" s="242">
        <v>94.750000000000014</v>
      </c>
      <c r="P31" s="242">
        <v>111.63</v>
      </c>
      <c r="Q31" s="242">
        <v>98.45</v>
      </c>
      <c r="R31" s="242">
        <v>96.82</v>
      </c>
      <c r="S31" s="242">
        <v>115.48999999999998</v>
      </c>
      <c r="T31" s="242">
        <v>132.04</v>
      </c>
      <c r="U31" s="242">
        <v>137.75</v>
      </c>
      <c r="V31" s="242">
        <v>123.42</v>
      </c>
      <c r="W31" s="242">
        <v>134.70999999999998</v>
      </c>
      <c r="X31" s="242">
        <v>141.21</v>
      </c>
      <c r="Y31" s="242">
        <v>194.87</v>
      </c>
      <c r="Z31" s="242">
        <v>226.25000000000003</v>
      </c>
      <c r="AA31" s="242">
        <v>218.46</v>
      </c>
      <c r="AB31" s="242">
        <v>230.74999999999997</v>
      </c>
      <c r="AC31" s="242">
        <v>237.86</v>
      </c>
      <c r="AD31" s="242">
        <v>222.03999999999996</v>
      </c>
      <c r="AE31" s="242">
        <v>227.42000000000002</v>
      </c>
      <c r="AF31" s="242">
        <v>215.80099999999999</v>
      </c>
      <c r="AG31" s="242">
        <v>229.95800000000003</v>
      </c>
      <c r="AH31" s="242">
        <v>256.52536216999999</v>
      </c>
      <c r="AI31" s="242">
        <v>295.18699999999995</v>
      </c>
      <c r="AJ31" s="242">
        <v>298.44600000000003</v>
      </c>
      <c r="AK31" s="242">
        <v>324.37</v>
      </c>
      <c r="AL31" s="242">
        <v>331.16201538999997</v>
      </c>
      <c r="AM31" s="242">
        <v>327.05999999999995</v>
      </c>
      <c r="AN31" s="242">
        <v>357.952</v>
      </c>
      <c r="AO31" s="242">
        <v>351.06414414</v>
      </c>
      <c r="AP31" s="242">
        <v>338.03999999999996</v>
      </c>
      <c r="AQ31" s="242">
        <f>SUM(AQ5:AQ30)</f>
        <v>296.50100000000003</v>
      </c>
      <c r="AR31" s="415">
        <f>SUM(AR5:AR30)</f>
        <v>301.59100000000001</v>
      </c>
      <c r="AS31" s="958"/>
    </row>
    <row r="32" spans="1:46">
      <c r="A32" s="243"/>
      <c r="B32" s="244"/>
      <c r="C32" s="244"/>
      <c r="D32" s="244"/>
      <c r="E32" s="244"/>
      <c r="F32" s="244"/>
      <c r="G32" s="244"/>
      <c r="H32" s="244"/>
      <c r="I32" s="244"/>
      <c r="J32" s="244"/>
      <c r="K32" s="244"/>
      <c r="L32" s="244"/>
      <c r="M32" s="244"/>
      <c r="N32" s="244"/>
      <c r="O32" s="244"/>
      <c r="P32" s="244"/>
      <c r="Q32" s="244"/>
      <c r="R32" s="244"/>
      <c r="S32" s="244"/>
      <c r="T32" s="244"/>
      <c r="U32" s="244"/>
      <c r="V32" s="244"/>
      <c r="W32" s="244"/>
      <c r="X32" s="244"/>
      <c r="Y32" s="244"/>
      <c r="Z32" s="244"/>
      <c r="AA32" s="244"/>
      <c r="AB32" s="244"/>
      <c r="AC32" s="244"/>
      <c r="AD32" s="244"/>
      <c r="AE32" s="244"/>
      <c r="AF32" s="244"/>
      <c r="AG32" s="244"/>
      <c r="AH32" s="244"/>
      <c r="AI32" s="244"/>
      <c r="AJ32" s="244"/>
      <c r="AK32" s="244"/>
      <c r="AL32" s="244"/>
      <c r="AM32" s="244"/>
      <c r="AN32" s="244"/>
      <c r="AO32" s="244"/>
      <c r="AP32" s="244"/>
      <c r="AQ32" s="243"/>
      <c r="AR32" s="243"/>
    </row>
    <row r="33" spans="1:46" ht="30">
      <c r="A33" s="488" t="s">
        <v>3686</v>
      </c>
      <c r="B33" s="371"/>
      <c r="C33" s="371"/>
      <c r="D33" s="371"/>
      <c r="E33" s="371"/>
      <c r="F33" s="371"/>
      <c r="G33" s="371"/>
      <c r="H33" s="371"/>
      <c r="I33" s="371"/>
      <c r="J33" s="371"/>
      <c r="K33" s="371"/>
      <c r="L33" s="371"/>
      <c r="M33" s="371"/>
      <c r="N33" s="371"/>
      <c r="O33" s="371"/>
      <c r="P33" s="371"/>
      <c r="Q33" s="371"/>
      <c r="R33" s="371"/>
      <c r="S33" s="371"/>
      <c r="T33" s="371"/>
      <c r="U33" s="371"/>
      <c r="V33" s="371"/>
      <c r="W33" s="371"/>
      <c r="X33" s="371"/>
      <c r="Y33" s="371"/>
      <c r="Z33" s="371"/>
      <c r="AA33" s="371"/>
      <c r="AB33" s="371"/>
      <c r="AC33" s="371"/>
      <c r="AD33" s="371"/>
      <c r="AE33" s="371"/>
      <c r="AF33" s="371"/>
      <c r="AG33" s="371"/>
      <c r="AH33" s="371"/>
      <c r="AI33" s="371"/>
      <c r="AJ33" s="371"/>
      <c r="AK33" s="371"/>
      <c r="AL33" s="371"/>
      <c r="AM33" s="371"/>
      <c r="AN33" s="371"/>
      <c r="AO33" s="371"/>
      <c r="AP33" s="371"/>
      <c r="AQ33" s="190" t="s">
        <v>1897</v>
      </c>
      <c r="AR33" s="190" t="s">
        <v>1898</v>
      </c>
    </row>
    <row r="34" spans="1:46">
      <c r="A34" s="372" t="s">
        <v>2712</v>
      </c>
      <c r="B34" s="191" t="s">
        <v>64</v>
      </c>
      <c r="C34" s="191" t="s">
        <v>65</v>
      </c>
      <c r="D34" s="191" t="s">
        <v>66</v>
      </c>
      <c r="E34" s="191" t="s">
        <v>67</v>
      </c>
      <c r="F34" s="191" t="s">
        <v>68</v>
      </c>
      <c r="G34" s="191" t="s">
        <v>69</v>
      </c>
      <c r="H34" s="191" t="s">
        <v>70</v>
      </c>
      <c r="I34" s="191" t="s">
        <v>71</v>
      </c>
      <c r="J34" s="191" t="s">
        <v>72</v>
      </c>
      <c r="K34" s="191" t="s">
        <v>73</v>
      </c>
      <c r="L34" s="191" t="s">
        <v>1</v>
      </c>
      <c r="M34" s="191" t="s">
        <v>2</v>
      </c>
      <c r="N34" s="191" t="s">
        <v>3</v>
      </c>
      <c r="O34" s="191" t="s">
        <v>4</v>
      </c>
      <c r="P34" s="191" t="s">
        <v>5</v>
      </c>
      <c r="Q34" s="191" t="s">
        <v>6</v>
      </c>
      <c r="R34" s="191" t="s">
        <v>7</v>
      </c>
      <c r="S34" s="191" t="s">
        <v>8</v>
      </c>
      <c r="T34" s="191" t="s">
        <v>9</v>
      </c>
      <c r="U34" s="191" t="s">
        <v>10</v>
      </c>
      <c r="V34" s="191" t="s">
        <v>11</v>
      </c>
      <c r="W34" s="191" t="s">
        <v>12</v>
      </c>
      <c r="X34" s="191" t="s">
        <v>13</v>
      </c>
      <c r="Y34" s="191" t="s">
        <v>14</v>
      </c>
      <c r="Z34" s="191" t="s">
        <v>15</v>
      </c>
      <c r="AA34" s="191" t="s">
        <v>16</v>
      </c>
      <c r="AB34" s="191" t="s">
        <v>17</v>
      </c>
      <c r="AC34" s="191" t="s">
        <v>18</v>
      </c>
      <c r="AD34" s="191" t="s">
        <v>19</v>
      </c>
      <c r="AE34" s="191" t="s">
        <v>20</v>
      </c>
      <c r="AF34" s="191" t="s">
        <v>21</v>
      </c>
      <c r="AG34" s="191" t="s">
        <v>22</v>
      </c>
      <c r="AH34" s="191" t="s">
        <v>23</v>
      </c>
      <c r="AI34" s="191" t="s">
        <v>24</v>
      </c>
      <c r="AJ34" s="191" t="s">
        <v>25</v>
      </c>
      <c r="AK34" s="191" t="s">
        <v>26</v>
      </c>
      <c r="AL34" s="191" t="s">
        <v>27</v>
      </c>
      <c r="AM34" s="191" t="s">
        <v>62</v>
      </c>
      <c r="AN34" s="191" t="s">
        <v>63</v>
      </c>
      <c r="AO34" s="191" t="s">
        <v>879</v>
      </c>
      <c r="AP34" s="713" t="s">
        <v>1899</v>
      </c>
      <c r="AQ34" s="609" t="s">
        <v>1900</v>
      </c>
      <c r="AR34" s="609" t="s">
        <v>1901</v>
      </c>
      <c r="AS34" s="608" t="s">
        <v>28</v>
      </c>
    </row>
    <row r="35" spans="1:46" s="313" customFormat="1">
      <c r="A35" s="489" t="s">
        <v>2676</v>
      </c>
      <c r="B35" s="114">
        <v>0</v>
      </c>
      <c r="C35" s="114">
        <v>0</v>
      </c>
      <c r="D35" s="114">
        <v>0</v>
      </c>
      <c r="E35" s="114">
        <v>0</v>
      </c>
      <c r="F35" s="114">
        <v>0.2</v>
      </c>
      <c r="G35" s="114">
        <v>0.1</v>
      </c>
      <c r="H35" s="114">
        <v>0.3</v>
      </c>
      <c r="I35" s="114">
        <v>0.4</v>
      </c>
      <c r="J35" s="114">
        <v>1.5</v>
      </c>
      <c r="K35" s="114">
        <v>3</v>
      </c>
      <c r="L35" s="114">
        <v>4</v>
      </c>
      <c r="M35" s="114">
        <v>5</v>
      </c>
      <c r="N35" s="114">
        <v>6</v>
      </c>
      <c r="O35" s="114">
        <v>8.4</v>
      </c>
      <c r="P35" s="114">
        <v>10.5</v>
      </c>
      <c r="Q35" s="114">
        <v>10.5</v>
      </c>
      <c r="R35" s="114">
        <v>10.5</v>
      </c>
      <c r="S35" s="114">
        <v>10.5</v>
      </c>
      <c r="T35" s="114">
        <v>5.6</v>
      </c>
      <c r="U35" s="114">
        <v>10.8</v>
      </c>
      <c r="V35" s="114">
        <v>11</v>
      </c>
      <c r="W35" s="114">
        <v>3.8</v>
      </c>
      <c r="X35" s="114">
        <v>3.7</v>
      </c>
      <c r="Y35" s="114">
        <v>17.2</v>
      </c>
      <c r="Z35" s="114">
        <v>14.92</v>
      </c>
      <c r="AA35" s="114">
        <v>14.8</v>
      </c>
      <c r="AB35" s="114">
        <v>14.6</v>
      </c>
      <c r="AC35" s="114">
        <v>14.9</v>
      </c>
      <c r="AD35" s="114">
        <v>14.9</v>
      </c>
      <c r="AE35" s="114">
        <v>13.4</v>
      </c>
      <c r="AF35" s="114">
        <v>13.345000000000001</v>
      </c>
      <c r="AG35" s="114">
        <v>13.991</v>
      </c>
      <c r="AH35" s="114">
        <v>13.125999999999999</v>
      </c>
      <c r="AI35" s="114">
        <v>15.071</v>
      </c>
      <c r="AJ35" s="114">
        <v>14.719000000000001</v>
      </c>
      <c r="AK35" s="114">
        <v>14.461</v>
      </c>
      <c r="AL35" s="114">
        <v>13.02844653</v>
      </c>
      <c r="AM35" s="114">
        <v>11.837</v>
      </c>
      <c r="AN35" s="114">
        <v>3.9649999999999999</v>
      </c>
      <c r="AO35" s="114">
        <v>4.8730000000000002</v>
      </c>
      <c r="AP35" s="708">
        <v>5.1829999999999998</v>
      </c>
      <c r="AQ35" s="710">
        <v>42.231999999999999</v>
      </c>
      <c r="AR35" s="710">
        <v>20</v>
      </c>
      <c r="AS35" s="614" t="s">
        <v>2928</v>
      </c>
      <c r="AT35" s="314"/>
    </row>
    <row r="36" spans="1:46" s="313" customFormat="1">
      <c r="A36" s="489" t="s">
        <v>2668</v>
      </c>
      <c r="B36" s="114">
        <v>0</v>
      </c>
      <c r="C36" s="114">
        <v>0</v>
      </c>
      <c r="D36" s="114">
        <v>0</v>
      </c>
      <c r="E36" s="114">
        <v>0</v>
      </c>
      <c r="F36" s="114">
        <v>0</v>
      </c>
      <c r="G36" s="114">
        <v>0</v>
      </c>
      <c r="H36" s="114">
        <v>0</v>
      </c>
      <c r="I36" s="114">
        <v>0</v>
      </c>
      <c r="J36" s="114">
        <v>0</v>
      </c>
      <c r="K36" s="114">
        <v>0</v>
      </c>
      <c r="L36" s="114">
        <v>0</v>
      </c>
      <c r="M36" s="114">
        <v>0</v>
      </c>
      <c r="N36" s="114">
        <v>0</v>
      </c>
      <c r="O36" s="114">
        <v>0</v>
      </c>
      <c r="P36" s="114">
        <v>0</v>
      </c>
      <c r="Q36" s="114">
        <v>0</v>
      </c>
      <c r="R36" s="114">
        <v>0</v>
      </c>
      <c r="S36" s="114">
        <v>0</v>
      </c>
      <c r="T36" s="114">
        <v>0</v>
      </c>
      <c r="U36" s="114">
        <v>0</v>
      </c>
      <c r="V36" s="114">
        <v>0</v>
      </c>
      <c r="W36" s="114">
        <v>0</v>
      </c>
      <c r="X36" s="114">
        <v>0</v>
      </c>
      <c r="Y36" s="114">
        <v>0</v>
      </c>
      <c r="Z36" s="114">
        <v>0</v>
      </c>
      <c r="AA36" s="114">
        <v>0</v>
      </c>
      <c r="AB36" s="114">
        <v>0</v>
      </c>
      <c r="AC36" s="114">
        <v>0</v>
      </c>
      <c r="AD36" s="114">
        <v>0</v>
      </c>
      <c r="AE36" s="114">
        <v>0</v>
      </c>
      <c r="AF36" s="114">
        <v>0</v>
      </c>
      <c r="AG36" s="114">
        <v>0</v>
      </c>
      <c r="AH36" s="114">
        <v>0</v>
      </c>
      <c r="AI36" s="114">
        <v>0</v>
      </c>
      <c r="AJ36" s="114">
        <v>0</v>
      </c>
      <c r="AK36" s="114">
        <v>0</v>
      </c>
      <c r="AL36" s="114">
        <v>1.78423428</v>
      </c>
      <c r="AM36" s="114">
        <v>1.536</v>
      </c>
      <c r="AN36" s="114">
        <v>1.956</v>
      </c>
      <c r="AO36" s="114">
        <v>2.633</v>
      </c>
      <c r="AP36" s="114">
        <v>3.5139999999999998</v>
      </c>
      <c r="AQ36" s="711">
        <v>3.048</v>
      </c>
      <c r="AR36" s="711">
        <v>2.65</v>
      </c>
      <c r="AS36" s="612"/>
    </row>
    <row r="37" spans="1:46" s="313" customFormat="1">
      <c r="A37" s="489" t="s">
        <v>1048</v>
      </c>
      <c r="B37" s="114">
        <v>0</v>
      </c>
      <c r="C37" s="114">
        <v>0</v>
      </c>
      <c r="D37" s="114">
        <v>0</v>
      </c>
      <c r="E37" s="114">
        <v>0</v>
      </c>
      <c r="F37" s="114">
        <v>0</v>
      </c>
      <c r="G37" s="114">
        <v>0</v>
      </c>
      <c r="H37" s="114">
        <v>0</v>
      </c>
      <c r="I37" s="114">
        <v>0</v>
      </c>
      <c r="J37" s="114">
        <v>0</v>
      </c>
      <c r="K37" s="114">
        <v>0</v>
      </c>
      <c r="L37" s="114">
        <v>0</v>
      </c>
      <c r="M37" s="114">
        <v>0</v>
      </c>
      <c r="N37" s="114">
        <v>0</v>
      </c>
      <c r="O37" s="114">
        <v>0</v>
      </c>
      <c r="P37" s="114">
        <v>0</v>
      </c>
      <c r="Q37" s="114">
        <v>0</v>
      </c>
      <c r="R37" s="114">
        <v>0</v>
      </c>
      <c r="S37" s="114">
        <v>0</v>
      </c>
      <c r="T37" s="114">
        <v>0</v>
      </c>
      <c r="U37" s="114">
        <v>0</v>
      </c>
      <c r="V37" s="114">
        <v>0</v>
      </c>
      <c r="W37" s="114">
        <v>0</v>
      </c>
      <c r="X37" s="114">
        <v>0</v>
      </c>
      <c r="Y37" s="114">
        <v>0</v>
      </c>
      <c r="Z37" s="114">
        <v>0</v>
      </c>
      <c r="AA37" s="114">
        <v>0</v>
      </c>
      <c r="AB37" s="114">
        <v>0</v>
      </c>
      <c r="AC37" s="114">
        <v>0</v>
      </c>
      <c r="AD37" s="114">
        <v>0</v>
      </c>
      <c r="AE37" s="114">
        <v>0</v>
      </c>
      <c r="AF37" s="114">
        <v>0</v>
      </c>
      <c r="AG37" s="114">
        <v>0</v>
      </c>
      <c r="AH37" s="114">
        <v>0</v>
      </c>
      <c r="AI37" s="114">
        <v>0</v>
      </c>
      <c r="AJ37" s="114">
        <v>0</v>
      </c>
      <c r="AK37" s="114">
        <v>0</v>
      </c>
      <c r="AL37" s="114">
        <v>0</v>
      </c>
      <c r="AM37" s="114">
        <v>0</v>
      </c>
      <c r="AN37" s="114">
        <v>4.9400000000000004</v>
      </c>
      <c r="AO37" s="114">
        <v>5.4720000000000004</v>
      </c>
      <c r="AP37" s="114">
        <v>5.1070000000000002</v>
      </c>
      <c r="AQ37" s="711">
        <v>4.5069999999999997</v>
      </c>
      <c r="AR37" s="711">
        <v>5.452</v>
      </c>
      <c r="AS37" s="613" t="s">
        <v>2929</v>
      </c>
      <c r="AT37" s="314"/>
    </row>
    <row r="38" spans="1:46" s="313" customFormat="1">
      <c r="A38" s="489" t="s">
        <v>1049</v>
      </c>
      <c r="B38" s="114">
        <v>3.1</v>
      </c>
      <c r="C38" s="114">
        <v>10.4</v>
      </c>
      <c r="D38" s="114">
        <v>6.9</v>
      </c>
      <c r="E38" s="114">
        <v>7.9</v>
      </c>
      <c r="F38" s="114">
        <v>8.6</v>
      </c>
      <c r="G38" s="114">
        <v>10</v>
      </c>
      <c r="H38" s="114">
        <v>11.7</v>
      </c>
      <c r="I38" s="114">
        <v>13</v>
      </c>
      <c r="J38" s="114">
        <v>14.4</v>
      </c>
      <c r="K38" s="114">
        <v>12.1</v>
      </c>
      <c r="L38" s="114">
        <v>21.7</v>
      </c>
      <c r="M38" s="114">
        <v>20.8</v>
      </c>
      <c r="N38" s="114">
        <v>11.7</v>
      </c>
      <c r="O38" s="114">
        <v>13.8</v>
      </c>
      <c r="P38" s="114">
        <v>13.2</v>
      </c>
      <c r="Q38" s="114">
        <v>12</v>
      </c>
      <c r="R38" s="114">
        <v>15.1</v>
      </c>
      <c r="S38" s="114">
        <v>11.7</v>
      </c>
      <c r="T38" s="114">
        <v>10.4</v>
      </c>
      <c r="U38" s="114">
        <v>7.2</v>
      </c>
      <c r="V38" s="114">
        <v>9.6</v>
      </c>
      <c r="W38" s="114">
        <v>9.1999999999999993</v>
      </c>
      <c r="X38" s="114">
        <v>9</v>
      </c>
      <c r="Y38" s="114">
        <v>22.5</v>
      </c>
      <c r="Z38" s="114">
        <v>16.2</v>
      </c>
      <c r="AA38" s="114">
        <v>16.2</v>
      </c>
      <c r="AB38" s="114">
        <v>13.7</v>
      </c>
      <c r="AC38" s="114">
        <v>16.2</v>
      </c>
      <c r="AD38" s="114">
        <v>11.6</v>
      </c>
      <c r="AE38" s="114">
        <v>12.1</v>
      </c>
      <c r="AF38" s="114">
        <v>12.2</v>
      </c>
      <c r="AG38" s="114">
        <v>10.321999999999999</v>
      </c>
      <c r="AH38" s="114">
        <v>9.6</v>
      </c>
      <c r="AI38" s="114">
        <v>11.5</v>
      </c>
      <c r="AJ38" s="114">
        <v>13.746</v>
      </c>
      <c r="AK38" s="114">
        <v>12.97</v>
      </c>
      <c r="AL38" s="114">
        <v>12.478474390000001</v>
      </c>
      <c r="AM38" s="114">
        <v>13.423999999999999</v>
      </c>
      <c r="AN38" s="114">
        <v>14.742000000000001</v>
      </c>
      <c r="AO38" s="114">
        <v>17.87</v>
      </c>
      <c r="AP38" s="114">
        <v>20.800999999999998</v>
      </c>
      <c r="AQ38" s="711">
        <v>19.971</v>
      </c>
      <c r="AR38" s="711">
        <v>18.37</v>
      </c>
      <c r="AS38" s="612"/>
    </row>
    <row r="39" spans="1:46" s="313" customFormat="1">
      <c r="A39" s="489" t="s">
        <v>967</v>
      </c>
      <c r="B39" s="114">
        <v>0</v>
      </c>
      <c r="C39" s="114">
        <v>0</v>
      </c>
      <c r="D39" s="114">
        <v>0</v>
      </c>
      <c r="E39" s="114">
        <v>0</v>
      </c>
      <c r="F39" s="114">
        <v>0</v>
      </c>
      <c r="G39" s="114">
        <v>0</v>
      </c>
      <c r="H39" s="114">
        <v>0</v>
      </c>
      <c r="I39" s="114">
        <v>0</v>
      </c>
      <c r="J39" s="114">
        <v>0</v>
      </c>
      <c r="K39" s="114">
        <v>0</v>
      </c>
      <c r="L39" s="114">
        <v>0</v>
      </c>
      <c r="M39" s="114">
        <v>0</v>
      </c>
      <c r="N39" s="114">
        <v>0</v>
      </c>
      <c r="O39" s="114">
        <v>0</v>
      </c>
      <c r="P39" s="114">
        <v>0</v>
      </c>
      <c r="Q39" s="114">
        <v>0</v>
      </c>
      <c r="R39" s="114">
        <v>0</v>
      </c>
      <c r="S39" s="114">
        <v>0</v>
      </c>
      <c r="T39" s="114">
        <v>0</v>
      </c>
      <c r="U39" s="114">
        <v>0</v>
      </c>
      <c r="V39" s="114">
        <v>0</v>
      </c>
      <c r="W39" s="114">
        <v>0</v>
      </c>
      <c r="X39" s="114">
        <v>0</v>
      </c>
      <c r="Y39" s="114">
        <v>0</v>
      </c>
      <c r="Z39" s="114">
        <v>0</v>
      </c>
      <c r="AA39" s="114">
        <v>0</v>
      </c>
      <c r="AB39" s="114">
        <v>0</v>
      </c>
      <c r="AC39" s="114">
        <v>0</v>
      </c>
      <c r="AD39" s="114">
        <v>0</v>
      </c>
      <c r="AE39" s="114">
        <v>0</v>
      </c>
      <c r="AF39" s="114">
        <v>0</v>
      </c>
      <c r="AG39" s="114">
        <v>0</v>
      </c>
      <c r="AH39" s="114">
        <v>0</v>
      </c>
      <c r="AI39" s="114">
        <v>0</v>
      </c>
      <c r="AJ39" s="114">
        <v>0</v>
      </c>
      <c r="AK39" s="114">
        <v>0</v>
      </c>
      <c r="AL39" s="114">
        <v>0</v>
      </c>
      <c r="AM39" s="114">
        <v>0</v>
      </c>
      <c r="AN39" s="114">
        <v>6.1289999999999996</v>
      </c>
      <c r="AO39" s="114">
        <v>9.0890000000000004</v>
      </c>
      <c r="AP39" s="114">
        <v>8.6790000000000003</v>
      </c>
      <c r="AQ39" s="711">
        <v>3.07</v>
      </c>
      <c r="AR39" s="711">
        <v>2.0070000000000001</v>
      </c>
      <c r="AS39" s="613" t="s">
        <v>2930</v>
      </c>
      <c r="AT39" s="314"/>
    </row>
    <row r="40" spans="1:46" s="313" customFormat="1">
      <c r="A40" s="489" t="s">
        <v>99</v>
      </c>
      <c r="B40" s="114">
        <v>0</v>
      </c>
      <c r="C40" s="114">
        <v>0</v>
      </c>
      <c r="D40" s="114">
        <v>0</v>
      </c>
      <c r="E40" s="114">
        <v>0</v>
      </c>
      <c r="F40" s="114">
        <v>0</v>
      </c>
      <c r="G40" s="114">
        <v>0</v>
      </c>
      <c r="H40" s="114">
        <v>0</v>
      </c>
      <c r="I40" s="114">
        <v>0</v>
      </c>
      <c r="J40" s="114">
        <v>0</v>
      </c>
      <c r="K40" s="114">
        <v>0</v>
      </c>
      <c r="L40" s="114">
        <v>0</v>
      </c>
      <c r="M40" s="114">
        <v>0</v>
      </c>
      <c r="N40" s="114">
        <v>0</v>
      </c>
      <c r="O40" s="114">
        <v>0</v>
      </c>
      <c r="P40" s="114">
        <v>0</v>
      </c>
      <c r="Q40" s="114">
        <v>0</v>
      </c>
      <c r="R40" s="114">
        <v>0</v>
      </c>
      <c r="S40" s="114">
        <v>0</v>
      </c>
      <c r="T40" s="114">
        <v>0</v>
      </c>
      <c r="U40" s="114">
        <v>0</v>
      </c>
      <c r="V40" s="114">
        <v>0</v>
      </c>
      <c r="W40" s="114">
        <v>0</v>
      </c>
      <c r="X40" s="114">
        <v>0</v>
      </c>
      <c r="Y40" s="114">
        <v>0</v>
      </c>
      <c r="Z40" s="114">
        <v>0</v>
      </c>
      <c r="AA40" s="114">
        <v>15.351667000000001</v>
      </c>
      <c r="AB40" s="114">
        <v>14.532978</v>
      </c>
      <c r="AC40" s="114">
        <v>15.359</v>
      </c>
      <c r="AD40" s="114">
        <v>15.997999999999999</v>
      </c>
      <c r="AE40" s="114">
        <v>18.297000000000001</v>
      </c>
      <c r="AF40" s="114">
        <v>19.167000000000002</v>
      </c>
      <c r="AG40" s="114">
        <v>19.641999999999999</v>
      </c>
      <c r="AH40" s="114">
        <v>17.748999999999999</v>
      </c>
      <c r="AI40" s="114">
        <v>18.431999999999999</v>
      </c>
      <c r="AJ40" s="114">
        <v>19.28</v>
      </c>
      <c r="AK40" s="114">
        <v>20.388000000000002</v>
      </c>
      <c r="AL40" s="114">
        <v>21.392051980000002</v>
      </c>
      <c r="AM40" s="114">
        <v>22.224</v>
      </c>
      <c r="AN40" s="114">
        <v>21.617999999999999</v>
      </c>
      <c r="AO40" s="114">
        <v>20.376000000000001</v>
      </c>
      <c r="AP40" s="114">
        <v>20.210999999999999</v>
      </c>
      <c r="AQ40" s="711">
        <v>21.856999999999999</v>
      </c>
      <c r="AR40" s="711">
        <v>21.661000000000001</v>
      </c>
      <c r="AS40" s="612"/>
    </row>
    <row r="41" spans="1:46" s="313" customFormat="1">
      <c r="A41" s="489" t="s">
        <v>968</v>
      </c>
      <c r="B41" s="114">
        <v>0.7</v>
      </c>
      <c r="C41" s="114">
        <v>0.9</v>
      </c>
      <c r="D41" s="114">
        <v>1.3</v>
      </c>
      <c r="E41" s="114">
        <v>1.5</v>
      </c>
      <c r="F41" s="114">
        <v>2.5</v>
      </c>
      <c r="G41" s="114">
        <v>3.1</v>
      </c>
      <c r="H41" s="114">
        <v>4.3</v>
      </c>
      <c r="I41" s="114">
        <v>5</v>
      </c>
      <c r="J41" s="114">
        <v>6.2</v>
      </c>
      <c r="K41" s="114">
        <v>6.2</v>
      </c>
      <c r="L41" s="114">
        <v>5.4</v>
      </c>
      <c r="M41" s="114">
        <v>8.1</v>
      </c>
      <c r="N41" s="114">
        <v>8.4</v>
      </c>
      <c r="O41" s="114">
        <v>6.6</v>
      </c>
      <c r="P41" s="114">
        <v>7.5</v>
      </c>
      <c r="Q41" s="114">
        <v>8.5</v>
      </c>
      <c r="R41" s="114">
        <v>9.1999999999999993</v>
      </c>
      <c r="S41" s="114">
        <v>10.4</v>
      </c>
      <c r="T41" s="114">
        <v>11.3</v>
      </c>
      <c r="U41" s="114">
        <v>11.2</v>
      </c>
      <c r="V41" s="114">
        <v>12.1</v>
      </c>
      <c r="W41" s="114">
        <v>13.1</v>
      </c>
      <c r="X41" s="114">
        <v>12.8</v>
      </c>
      <c r="Y41" s="114">
        <v>15.8</v>
      </c>
      <c r="Z41" s="114">
        <v>25.5</v>
      </c>
      <c r="AA41" s="114">
        <v>27.9</v>
      </c>
      <c r="AB41" s="114">
        <v>31.7</v>
      </c>
      <c r="AC41" s="114">
        <v>32.799999999999997</v>
      </c>
      <c r="AD41" s="114">
        <v>28</v>
      </c>
      <c r="AE41" s="114">
        <v>14.9</v>
      </c>
      <c r="AF41" s="114">
        <v>21.35</v>
      </c>
      <c r="AG41" s="114">
        <v>16.335000000000001</v>
      </c>
      <c r="AH41" s="114">
        <v>16.527999999999999</v>
      </c>
      <c r="AI41" s="114">
        <v>17.494</v>
      </c>
      <c r="AJ41" s="114">
        <v>17.041</v>
      </c>
      <c r="AK41" s="114">
        <v>18.120999999999999</v>
      </c>
      <c r="AL41" s="114">
        <v>18.708153619999997</v>
      </c>
      <c r="AM41" s="114">
        <v>19.783000000000001</v>
      </c>
      <c r="AN41" s="114">
        <v>22.021999999999998</v>
      </c>
      <c r="AO41" s="114">
        <v>22.710999999999999</v>
      </c>
      <c r="AP41" s="114">
        <v>23.48</v>
      </c>
      <c r="AQ41" s="711">
        <v>22.071999999999999</v>
      </c>
      <c r="AR41" s="711">
        <v>21.777999999999999</v>
      </c>
      <c r="AS41" s="612"/>
    </row>
    <row r="42" spans="1:46" s="313" customFormat="1">
      <c r="A42" s="489" t="s">
        <v>1050</v>
      </c>
      <c r="B42" s="114">
        <v>0</v>
      </c>
      <c r="C42" s="114">
        <v>0</v>
      </c>
      <c r="D42" s="114">
        <v>0</v>
      </c>
      <c r="E42" s="114">
        <v>0</v>
      </c>
      <c r="F42" s="114">
        <v>0</v>
      </c>
      <c r="G42" s="114">
        <v>0</v>
      </c>
      <c r="H42" s="114">
        <v>0</v>
      </c>
      <c r="I42" s="114">
        <v>0</v>
      </c>
      <c r="J42" s="114">
        <v>0</v>
      </c>
      <c r="K42" s="114">
        <v>0</v>
      </c>
      <c r="L42" s="114">
        <v>0</v>
      </c>
      <c r="M42" s="114">
        <v>0</v>
      </c>
      <c r="N42" s="114">
        <v>0</v>
      </c>
      <c r="O42" s="114">
        <v>0</v>
      </c>
      <c r="P42" s="114">
        <v>0</v>
      </c>
      <c r="Q42" s="114">
        <v>0</v>
      </c>
      <c r="R42" s="114">
        <v>0</v>
      </c>
      <c r="S42" s="114">
        <v>0</v>
      </c>
      <c r="T42" s="114">
        <v>0</v>
      </c>
      <c r="U42" s="114">
        <v>0</v>
      </c>
      <c r="V42" s="114">
        <v>0</v>
      </c>
      <c r="W42" s="114">
        <v>0</v>
      </c>
      <c r="X42" s="114">
        <v>0</v>
      </c>
      <c r="Y42" s="114">
        <v>0</v>
      </c>
      <c r="Z42" s="114">
        <v>0</v>
      </c>
      <c r="AA42" s="114">
        <v>0</v>
      </c>
      <c r="AB42" s="114">
        <v>0</v>
      </c>
      <c r="AC42" s="114">
        <v>0</v>
      </c>
      <c r="AD42" s="114">
        <v>0</v>
      </c>
      <c r="AE42" s="114">
        <v>0</v>
      </c>
      <c r="AF42" s="114">
        <v>0</v>
      </c>
      <c r="AG42" s="114">
        <v>0</v>
      </c>
      <c r="AH42" s="114">
        <v>0</v>
      </c>
      <c r="AI42" s="114">
        <v>0</v>
      </c>
      <c r="AJ42" s="114">
        <v>0</v>
      </c>
      <c r="AK42" s="114">
        <v>0</v>
      </c>
      <c r="AL42" s="114">
        <v>3.3042346999999999</v>
      </c>
      <c r="AM42" s="114">
        <v>4.1609999999999996</v>
      </c>
      <c r="AN42" s="114">
        <v>6.008</v>
      </c>
      <c r="AO42" s="114">
        <v>5.734</v>
      </c>
      <c r="AP42" s="114">
        <v>6.1680000000000001</v>
      </c>
      <c r="AQ42" s="711">
        <v>4.05</v>
      </c>
      <c r="AR42" s="711">
        <v>5.3639999999999999</v>
      </c>
      <c r="AS42" s="612"/>
    </row>
    <row r="43" spans="1:46" s="313" customFormat="1">
      <c r="A43" s="489" t="s">
        <v>969</v>
      </c>
      <c r="B43" s="114">
        <v>0</v>
      </c>
      <c r="C43" s="114">
        <v>6</v>
      </c>
      <c r="D43" s="114">
        <v>5.8</v>
      </c>
      <c r="E43" s="114">
        <v>7.5</v>
      </c>
      <c r="F43" s="114">
        <v>6.8</v>
      </c>
      <c r="G43" s="114">
        <v>10.9</v>
      </c>
      <c r="H43" s="114">
        <v>14.1</v>
      </c>
      <c r="I43" s="114">
        <v>15.2</v>
      </c>
      <c r="J43" s="114">
        <v>17.899999999999999</v>
      </c>
      <c r="K43" s="114">
        <v>11.2</v>
      </c>
      <c r="L43" s="114">
        <v>11.1</v>
      </c>
      <c r="M43" s="114">
        <v>13.3</v>
      </c>
      <c r="N43" s="114">
        <v>14.4</v>
      </c>
      <c r="O43" s="114">
        <v>14.8</v>
      </c>
      <c r="P43" s="114">
        <v>15.7</v>
      </c>
      <c r="Q43" s="114">
        <v>21.2</v>
      </c>
      <c r="R43" s="114">
        <v>23.3</v>
      </c>
      <c r="S43" s="114">
        <v>21.3</v>
      </c>
      <c r="T43" s="114">
        <v>29.1</v>
      </c>
      <c r="U43" s="114">
        <v>33.799999999999997</v>
      </c>
      <c r="V43" s="114">
        <v>33.6</v>
      </c>
      <c r="W43" s="114">
        <v>31.9</v>
      </c>
      <c r="X43" s="114">
        <v>34</v>
      </c>
      <c r="Y43" s="114">
        <v>40.799999999999997</v>
      </c>
      <c r="Z43" s="114">
        <v>39.200000000000003</v>
      </c>
      <c r="AA43" s="114">
        <v>39.200000000000003</v>
      </c>
      <c r="AB43" s="114">
        <v>35.1</v>
      </c>
      <c r="AC43" s="114">
        <v>35.1</v>
      </c>
      <c r="AD43" s="114">
        <v>35.799999999999997</v>
      </c>
      <c r="AE43" s="114">
        <v>37.5</v>
      </c>
      <c r="AF43" s="114">
        <v>42.22</v>
      </c>
      <c r="AG43" s="114">
        <v>50.070999999999998</v>
      </c>
      <c r="AH43" s="114">
        <v>53.404000000000003</v>
      </c>
      <c r="AI43" s="114">
        <v>57.567999999999998</v>
      </c>
      <c r="AJ43" s="114">
        <v>62.845999999999997</v>
      </c>
      <c r="AK43" s="114">
        <v>68.742000000000004</v>
      </c>
      <c r="AL43" s="114">
        <v>67.848254620000006</v>
      </c>
      <c r="AM43" s="114">
        <v>70.224999999999994</v>
      </c>
      <c r="AN43" s="114">
        <v>73.284999999999997</v>
      </c>
      <c r="AO43" s="114">
        <v>71.262</v>
      </c>
      <c r="AP43" s="114">
        <v>69.349999999999994</v>
      </c>
      <c r="AQ43" s="711">
        <v>59.362000000000002</v>
      </c>
      <c r="AR43" s="711">
        <v>60.850999999999999</v>
      </c>
      <c r="AS43" s="612"/>
    </row>
    <row r="44" spans="1:46" s="313" customFormat="1">
      <c r="A44" s="489" t="s">
        <v>1051</v>
      </c>
      <c r="B44" s="114">
        <v>0</v>
      </c>
      <c r="C44" s="114">
        <v>0</v>
      </c>
      <c r="D44" s="114">
        <v>0</v>
      </c>
      <c r="E44" s="114">
        <v>0</v>
      </c>
      <c r="F44" s="114">
        <v>0</v>
      </c>
      <c r="G44" s="114">
        <v>0</v>
      </c>
      <c r="H44" s="114">
        <v>0</v>
      </c>
      <c r="I44" s="114">
        <v>0</v>
      </c>
      <c r="J44" s="114">
        <v>0</v>
      </c>
      <c r="K44" s="114">
        <v>0</v>
      </c>
      <c r="L44" s="114">
        <v>0.6</v>
      </c>
      <c r="M44" s="114">
        <v>1.2</v>
      </c>
      <c r="N44" s="114">
        <v>3.1</v>
      </c>
      <c r="O44" s="114">
        <v>4.4000000000000004</v>
      </c>
      <c r="P44" s="114">
        <v>8.3000000000000007</v>
      </c>
      <c r="Q44" s="114">
        <v>9.6</v>
      </c>
      <c r="R44" s="114">
        <v>10.7</v>
      </c>
      <c r="S44" s="114">
        <v>11.4</v>
      </c>
      <c r="T44" s="114">
        <v>12</v>
      </c>
      <c r="U44" s="114">
        <v>11.4</v>
      </c>
      <c r="V44" s="114">
        <v>15.3</v>
      </c>
      <c r="W44" s="114">
        <v>15.8</v>
      </c>
      <c r="X44" s="114">
        <v>15.8</v>
      </c>
      <c r="Y44" s="114">
        <v>29.5</v>
      </c>
      <c r="Z44" s="114">
        <v>30.2</v>
      </c>
      <c r="AA44" s="114">
        <v>30</v>
      </c>
      <c r="AB44" s="114">
        <v>30</v>
      </c>
      <c r="AC44" s="114">
        <v>32.9</v>
      </c>
      <c r="AD44" s="114">
        <v>34</v>
      </c>
      <c r="AE44" s="114">
        <v>36.200000000000003</v>
      </c>
      <c r="AF44" s="114">
        <v>32.351999999999997</v>
      </c>
      <c r="AG44" s="114">
        <v>40.186999999999998</v>
      </c>
      <c r="AH44" s="114">
        <v>39.229999999999997</v>
      </c>
      <c r="AI44" s="114">
        <v>42</v>
      </c>
      <c r="AJ44" s="114">
        <v>41.887999999999998</v>
      </c>
      <c r="AK44" s="114">
        <v>41.258000000000003</v>
      </c>
      <c r="AL44" s="114">
        <v>41.021000000000001</v>
      </c>
      <c r="AM44" s="114">
        <v>44.067</v>
      </c>
      <c r="AN44" s="114">
        <v>45.53</v>
      </c>
      <c r="AO44" s="114">
        <v>51.292000000000002</v>
      </c>
      <c r="AP44" s="114">
        <v>54.505000000000003</v>
      </c>
      <c r="AQ44" s="711">
        <v>55.804000000000002</v>
      </c>
      <c r="AR44" s="711">
        <v>55</v>
      </c>
      <c r="AS44" s="612"/>
    </row>
    <row r="45" spans="1:46" s="313" customFormat="1">
      <c r="A45" s="489" t="s">
        <v>2710</v>
      </c>
      <c r="B45" s="114">
        <v>0</v>
      </c>
      <c r="C45" s="114">
        <v>0.4</v>
      </c>
      <c r="D45" s="114">
        <v>0.5</v>
      </c>
      <c r="E45" s="114">
        <v>0.7</v>
      </c>
      <c r="F45" s="114">
        <v>1.2</v>
      </c>
      <c r="G45" s="114">
        <v>0.7</v>
      </c>
      <c r="H45" s="114">
        <v>1.5</v>
      </c>
      <c r="I45" s="114">
        <v>1.8</v>
      </c>
      <c r="J45" s="114">
        <v>4.9000000000000004</v>
      </c>
      <c r="K45" s="114">
        <v>7.8</v>
      </c>
      <c r="L45" s="114">
        <v>10.4</v>
      </c>
      <c r="M45" s="114">
        <v>9.9</v>
      </c>
      <c r="N45" s="114">
        <v>13.3</v>
      </c>
      <c r="O45" s="114">
        <v>13.3</v>
      </c>
      <c r="P45" s="114">
        <v>13.7</v>
      </c>
      <c r="Q45" s="114">
        <v>11.8</v>
      </c>
      <c r="R45" s="114">
        <v>11.3</v>
      </c>
      <c r="S45" s="114">
        <v>10.6</v>
      </c>
      <c r="T45" s="114">
        <v>9.8000000000000007</v>
      </c>
      <c r="U45" s="114">
        <v>10.8</v>
      </c>
      <c r="V45" s="114">
        <v>11</v>
      </c>
      <c r="W45" s="114">
        <v>11</v>
      </c>
      <c r="X45" s="114">
        <v>11.3</v>
      </c>
      <c r="Y45" s="114">
        <v>11.6</v>
      </c>
      <c r="Z45" s="114">
        <v>11.9</v>
      </c>
      <c r="AA45" s="114">
        <v>12.2</v>
      </c>
      <c r="AB45" s="114">
        <v>12.5</v>
      </c>
      <c r="AC45" s="114">
        <v>12.5</v>
      </c>
      <c r="AD45" s="114">
        <v>12.8</v>
      </c>
      <c r="AE45" s="114">
        <v>13</v>
      </c>
      <c r="AF45" s="114">
        <v>13.018000000000001</v>
      </c>
      <c r="AG45" s="114">
        <v>6.7</v>
      </c>
      <c r="AH45" s="114">
        <v>0</v>
      </c>
      <c r="AI45" s="114">
        <v>0</v>
      </c>
      <c r="AJ45" s="114">
        <v>0</v>
      </c>
      <c r="AK45" s="114">
        <v>0</v>
      </c>
      <c r="AL45" s="114">
        <v>0</v>
      </c>
      <c r="AM45" s="114">
        <v>0</v>
      </c>
      <c r="AN45" s="114">
        <v>0</v>
      </c>
      <c r="AO45" s="114">
        <v>0</v>
      </c>
      <c r="AP45" s="707">
        <v>0</v>
      </c>
      <c r="AQ45" s="611">
        <v>0</v>
      </c>
      <c r="AR45" s="414">
        <v>0</v>
      </c>
      <c r="AS45" s="612"/>
    </row>
    <row r="46" spans="1:46" s="313" customFormat="1">
      <c r="A46" s="489" t="s">
        <v>1052</v>
      </c>
      <c r="B46" s="114">
        <v>0</v>
      </c>
      <c r="C46" s="114">
        <v>0</v>
      </c>
      <c r="D46" s="114">
        <v>0</v>
      </c>
      <c r="E46" s="114">
        <v>0</v>
      </c>
      <c r="F46" s="114">
        <v>0</v>
      </c>
      <c r="G46" s="114">
        <v>0</v>
      </c>
      <c r="H46" s="114">
        <v>0</v>
      </c>
      <c r="I46" s="114">
        <v>0</v>
      </c>
      <c r="J46" s="114">
        <v>0</v>
      </c>
      <c r="K46" s="114">
        <v>0</v>
      </c>
      <c r="L46" s="114">
        <v>0</v>
      </c>
      <c r="M46" s="114">
        <v>0</v>
      </c>
      <c r="N46" s="114">
        <v>0</v>
      </c>
      <c r="O46" s="114">
        <v>0</v>
      </c>
      <c r="P46" s="114">
        <v>0</v>
      </c>
      <c r="Q46" s="114">
        <v>0</v>
      </c>
      <c r="R46" s="114">
        <v>0</v>
      </c>
      <c r="S46" s="114">
        <v>0</v>
      </c>
      <c r="T46" s="114">
        <v>0</v>
      </c>
      <c r="U46" s="114">
        <v>0</v>
      </c>
      <c r="V46" s="114">
        <v>0</v>
      </c>
      <c r="W46" s="114">
        <v>0</v>
      </c>
      <c r="X46" s="114">
        <v>0</v>
      </c>
      <c r="Y46" s="114">
        <v>0</v>
      </c>
      <c r="Z46" s="114">
        <v>0</v>
      </c>
      <c r="AA46" s="114">
        <v>0</v>
      </c>
      <c r="AB46" s="114">
        <v>0</v>
      </c>
      <c r="AC46" s="114">
        <v>0</v>
      </c>
      <c r="AD46" s="114">
        <v>0</v>
      </c>
      <c r="AE46" s="114">
        <v>0</v>
      </c>
      <c r="AF46" s="114">
        <v>0</v>
      </c>
      <c r="AG46" s="114">
        <v>0</v>
      </c>
      <c r="AH46" s="114">
        <v>0</v>
      </c>
      <c r="AI46" s="114">
        <v>0</v>
      </c>
      <c r="AJ46" s="114">
        <v>0</v>
      </c>
      <c r="AK46" s="114">
        <v>0</v>
      </c>
      <c r="AL46" s="114">
        <v>0</v>
      </c>
      <c r="AM46" s="114">
        <v>0</v>
      </c>
      <c r="AN46" s="114">
        <v>55.783000000000001</v>
      </c>
      <c r="AO46" s="114">
        <v>81.415000000000006</v>
      </c>
      <c r="AP46" s="114">
        <v>80.864999999999995</v>
      </c>
      <c r="AQ46" s="711">
        <v>69.241</v>
      </c>
      <c r="AR46" s="711">
        <v>87.111000000000004</v>
      </c>
      <c r="AS46" s="613" t="s">
        <v>2929</v>
      </c>
      <c r="AT46" s="314"/>
    </row>
    <row r="47" spans="1:46" s="313" customFormat="1">
      <c r="A47" s="489" t="s">
        <v>3016</v>
      </c>
      <c r="B47" s="114">
        <v>6.5</v>
      </c>
      <c r="C47" s="114">
        <v>6.8</v>
      </c>
      <c r="D47" s="114">
        <v>3.7</v>
      </c>
      <c r="E47" s="114">
        <v>4</v>
      </c>
      <c r="F47" s="114">
        <v>4.5999999999999996</v>
      </c>
      <c r="G47" s="114">
        <v>5.4</v>
      </c>
      <c r="H47" s="114">
        <v>4</v>
      </c>
      <c r="I47" s="114">
        <v>5.5</v>
      </c>
      <c r="J47" s="114">
        <v>8.4</v>
      </c>
      <c r="K47" s="114">
        <v>8.6</v>
      </c>
      <c r="L47" s="114">
        <v>11.9</v>
      </c>
      <c r="M47" s="114">
        <v>13.8</v>
      </c>
      <c r="N47" s="114">
        <v>13.6</v>
      </c>
      <c r="O47" s="114">
        <v>20.8</v>
      </c>
      <c r="P47" s="114">
        <v>22.9</v>
      </c>
      <c r="Q47" s="114">
        <v>22.1</v>
      </c>
      <c r="R47" s="114">
        <v>25.1</v>
      </c>
      <c r="S47" s="114">
        <v>22.6</v>
      </c>
      <c r="T47" s="114">
        <v>21.1</v>
      </c>
      <c r="U47" s="114">
        <v>22.8</v>
      </c>
      <c r="V47" s="114">
        <v>21.4</v>
      </c>
      <c r="W47" s="114">
        <v>20.2</v>
      </c>
      <c r="X47" s="114">
        <v>20.2</v>
      </c>
      <c r="Y47" s="114">
        <v>23.5</v>
      </c>
      <c r="Z47" s="114">
        <v>26.3</v>
      </c>
      <c r="AA47" s="114">
        <v>28.5</v>
      </c>
      <c r="AB47" s="114">
        <v>35.6</v>
      </c>
      <c r="AC47" s="114">
        <v>36.299999999999997</v>
      </c>
      <c r="AD47" s="114">
        <v>37.6</v>
      </c>
      <c r="AE47" s="114">
        <v>45</v>
      </c>
      <c r="AF47" s="114">
        <v>42.807000000000002</v>
      </c>
      <c r="AG47" s="114">
        <v>41.972000000000001</v>
      </c>
      <c r="AH47" s="114">
        <v>37.844000000000001</v>
      </c>
      <c r="AI47" s="114">
        <v>49.447000000000003</v>
      </c>
      <c r="AJ47" s="114">
        <v>40.585999999999999</v>
      </c>
      <c r="AK47" s="114">
        <v>51.142000000000003</v>
      </c>
      <c r="AL47" s="114">
        <v>47.447172259999995</v>
      </c>
      <c r="AM47" s="114">
        <v>50.843000000000004</v>
      </c>
      <c r="AN47" s="114">
        <v>0</v>
      </c>
      <c r="AO47" s="114">
        <v>0</v>
      </c>
      <c r="AP47" s="707">
        <v>0</v>
      </c>
      <c r="AQ47" s="611">
        <v>0</v>
      </c>
      <c r="AR47" s="414">
        <v>0</v>
      </c>
      <c r="AS47" s="613" t="s">
        <v>2931</v>
      </c>
      <c r="AT47" s="314"/>
    </row>
    <row r="48" spans="1:46" s="313" customFormat="1">
      <c r="A48" s="489" t="s">
        <v>3017</v>
      </c>
      <c r="B48" s="114">
        <v>6.5</v>
      </c>
      <c r="C48" s="114">
        <v>2.2000000000000002</v>
      </c>
      <c r="D48" s="114">
        <v>2.8</v>
      </c>
      <c r="E48" s="114">
        <v>2.8</v>
      </c>
      <c r="F48" s="114">
        <v>3.6</v>
      </c>
      <c r="G48" s="114">
        <v>4.5999999999999996</v>
      </c>
      <c r="H48" s="114">
        <v>5.4</v>
      </c>
      <c r="I48" s="114">
        <v>7</v>
      </c>
      <c r="J48" s="114">
        <v>10.6</v>
      </c>
      <c r="K48" s="114">
        <v>5.5</v>
      </c>
      <c r="L48" s="114">
        <v>8</v>
      </c>
      <c r="M48" s="114">
        <v>10.1</v>
      </c>
      <c r="N48" s="114">
        <v>11.7</v>
      </c>
      <c r="O48" s="114">
        <v>12.4</v>
      </c>
      <c r="P48" s="114">
        <v>18.8</v>
      </c>
      <c r="Q48" s="114">
        <v>21.3</v>
      </c>
      <c r="R48" s="114">
        <v>25.5</v>
      </c>
      <c r="S48" s="114">
        <v>28</v>
      </c>
      <c r="T48" s="114">
        <v>26.7</v>
      </c>
      <c r="U48" s="114">
        <v>32.5</v>
      </c>
      <c r="V48" s="114">
        <v>36.200000000000003</v>
      </c>
      <c r="W48" s="114">
        <v>33.200000000000003</v>
      </c>
      <c r="X48" s="114">
        <v>34.5</v>
      </c>
      <c r="Y48" s="114">
        <v>36.6</v>
      </c>
      <c r="Z48" s="114">
        <v>40.1</v>
      </c>
      <c r="AA48" s="114">
        <v>41.9</v>
      </c>
      <c r="AB48" s="114">
        <v>37.700000000000003</v>
      </c>
      <c r="AC48" s="114">
        <v>37.799999999999997</v>
      </c>
      <c r="AD48" s="114">
        <v>47.6</v>
      </c>
      <c r="AE48" s="114">
        <v>50.8</v>
      </c>
      <c r="AF48" s="114">
        <v>45.923000000000002</v>
      </c>
      <c r="AG48" s="114">
        <v>22.315999999999999</v>
      </c>
      <c r="AH48" s="114">
        <v>23.657</v>
      </c>
      <c r="AI48" s="114">
        <v>29.283000000000001</v>
      </c>
      <c r="AJ48" s="114">
        <v>24.957000000000001</v>
      </c>
      <c r="AK48" s="114">
        <v>28.858000000000001</v>
      </c>
      <c r="AL48" s="114">
        <v>25.709404940000002</v>
      </c>
      <c r="AM48" s="114">
        <v>24.373999999999999</v>
      </c>
      <c r="AN48" s="114">
        <v>0</v>
      </c>
      <c r="AO48" s="114">
        <v>0</v>
      </c>
      <c r="AP48" s="707">
        <v>0</v>
      </c>
      <c r="AQ48" s="611">
        <v>0</v>
      </c>
      <c r="AR48" s="414">
        <v>0</v>
      </c>
      <c r="AS48" s="613" t="s">
        <v>2932</v>
      </c>
      <c r="AT48" s="314"/>
    </row>
    <row r="49" spans="1:46" s="313" customFormat="1">
      <c r="A49" s="489" t="s">
        <v>1053</v>
      </c>
      <c r="B49" s="114">
        <v>0</v>
      </c>
      <c r="C49" s="114">
        <v>0</v>
      </c>
      <c r="D49" s="114">
        <v>0</v>
      </c>
      <c r="E49" s="114">
        <v>0</v>
      </c>
      <c r="F49" s="114">
        <v>0</v>
      </c>
      <c r="G49" s="114">
        <v>0</v>
      </c>
      <c r="H49" s="114">
        <v>0</v>
      </c>
      <c r="I49" s="114">
        <v>0</v>
      </c>
      <c r="J49" s="114">
        <v>0</v>
      </c>
      <c r="K49" s="114">
        <v>0</v>
      </c>
      <c r="L49" s="114">
        <v>0</v>
      </c>
      <c r="M49" s="114">
        <v>0</v>
      </c>
      <c r="N49" s="114">
        <v>0</v>
      </c>
      <c r="O49" s="114">
        <v>0</v>
      </c>
      <c r="P49" s="114">
        <v>0</v>
      </c>
      <c r="Q49" s="114">
        <v>0</v>
      </c>
      <c r="R49" s="114">
        <v>0</v>
      </c>
      <c r="S49" s="114">
        <v>0</v>
      </c>
      <c r="T49" s="114">
        <v>0</v>
      </c>
      <c r="U49" s="114">
        <v>0</v>
      </c>
      <c r="V49" s="114">
        <v>0</v>
      </c>
      <c r="W49" s="114">
        <v>0</v>
      </c>
      <c r="X49" s="114">
        <v>0</v>
      </c>
      <c r="Y49" s="114">
        <v>0</v>
      </c>
      <c r="Z49" s="114">
        <v>0</v>
      </c>
      <c r="AA49" s="114">
        <v>0</v>
      </c>
      <c r="AB49" s="114">
        <v>0</v>
      </c>
      <c r="AC49" s="114">
        <v>0</v>
      </c>
      <c r="AD49" s="114">
        <v>0</v>
      </c>
      <c r="AE49" s="114">
        <v>0</v>
      </c>
      <c r="AF49" s="114">
        <v>0</v>
      </c>
      <c r="AG49" s="114">
        <v>0</v>
      </c>
      <c r="AH49" s="114">
        <v>0</v>
      </c>
      <c r="AI49" s="114">
        <v>0</v>
      </c>
      <c r="AJ49" s="114">
        <v>0</v>
      </c>
      <c r="AK49" s="114">
        <v>0</v>
      </c>
      <c r="AL49" s="114">
        <v>0</v>
      </c>
      <c r="AM49" s="114">
        <v>0</v>
      </c>
      <c r="AN49" s="114">
        <v>7.6040000000000001</v>
      </c>
      <c r="AO49" s="114">
        <v>6.7380000000000004</v>
      </c>
      <c r="AP49" s="114">
        <v>6.5990000000000002</v>
      </c>
      <c r="AQ49" s="711">
        <v>6.2590000000000003</v>
      </c>
      <c r="AR49" s="711">
        <v>6.1790000000000003</v>
      </c>
      <c r="AS49" s="613" t="s">
        <v>2930</v>
      </c>
      <c r="AT49" s="314"/>
    </row>
    <row r="50" spans="1:46" s="313" customFormat="1">
      <c r="A50" s="489" t="s">
        <v>2313</v>
      </c>
      <c r="B50" s="114">
        <v>0</v>
      </c>
      <c r="C50" s="114">
        <v>0</v>
      </c>
      <c r="D50" s="114">
        <v>0</v>
      </c>
      <c r="E50" s="114">
        <v>0</v>
      </c>
      <c r="F50" s="114">
        <v>0</v>
      </c>
      <c r="G50" s="114">
        <v>0</v>
      </c>
      <c r="H50" s="114">
        <v>0</v>
      </c>
      <c r="I50" s="114">
        <v>0</v>
      </c>
      <c r="J50" s="114">
        <v>0</v>
      </c>
      <c r="K50" s="114">
        <v>0</v>
      </c>
      <c r="L50" s="114">
        <v>0</v>
      </c>
      <c r="M50" s="114">
        <v>0</v>
      </c>
      <c r="N50" s="114">
        <v>0</v>
      </c>
      <c r="O50" s="114">
        <v>0</v>
      </c>
      <c r="P50" s="114">
        <v>0</v>
      </c>
      <c r="Q50" s="114">
        <v>0</v>
      </c>
      <c r="R50" s="114">
        <v>0</v>
      </c>
      <c r="S50" s="114">
        <v>0</v>
      </c>
      <c r="T50" s="114">
        <v>0</v>
      </c>
      <c r="U50" s="114">
        <v>0</v>
      </c>
      <c r="V50" s="114">
        <v>0</v>
      </c>
      <c r="W50" s="114">
        <v>0</v>
      </c>
      <c r="X50" s="114">
        <v>0</v>
      </c>
      <c r="Y50" s="114">
        <v>0</v>
      </c>
      <c r="Z50" s="114">
        <v>0</v>
      </c>
      <c r="AA50" s="114">
        <v>0</v>
      </c>
      <c r="AB50" s="114">
        <v>0</v>
      </c>
      <c r="AC50" s="114">
        <v>0</v>
      </c>
      <c r="AD50" s="114">
        <v>0</v>
      </c>
      <c r="AE50" s="114">
        <v>0</v>
      </c>
      <c r="AF50" s="114">
        <v>0</v>
      </c>
      <c r="AG50" s="114">
        <v>0</v>
      </c>
      <c r="AH50" s="114">
        <v>0</v>
      </c>
      <c r="AI50" s="114">
        <v>0</v>
      </c>
      <c r="AJ50" s="114">
        <v>0</v>
      </c>
      <c r="AK50" s="114">
        <v>0</v>
      </c>
      <c r="AL50" s="114">
        <v>0</v>
      </c>
      <c r="AM50" s="114">
        <v>0</v>
      </c>
      <c r="AN50" s="114">
        <v>12.426</v>
      </c>
      <c r="AO50" s="114">
        <v>13.897</v>
      </c>
      <c r="AP50" s="709">
        <v>13.715999999999999</v>
      </c>
      <c r="AQ50" s="712">
        <v>14.11</v>
      </c>
      <c r="AR50" s="712">
        <v>13.5</v>
      </c>
      <c r="AS50" s="613" t="s">
        <v>2930</v>
      </c>
      <c r="AT50" s="314"/>
    </row>
    <row r="51" spans="1:46">
      <c r="A51" s="581" t="s">
        <v>761</v>
      </c>
      <c r="B51" s="242">
        <v>16.8</v>
      </c>
      <c r="C51" s="242">
        <v>26.7</v>
      </c>
      <c r="D51" s="242">
        <v>21</v>
      </c>
      <c r="E51" s="242">
        <v>24.4</v>
      </c>
      <c r="F51" s="242">
        <v>27.5</v>
      </c>
      <c r="G51" s="242">
        <v>34.800000000000004</v>
      </c>
      <c r="H51" s="242">
        <v>41.3</v>
      </c>
      <c r="I51" s="242">
        <v>47.899999999999991</v>
      </c>
      <c r="J51" s="242">
        <v>63.9</v>
      </c>
      <c r="K51" s="242">
        <v>54.4</v>
      </c>
      <c r="L51" s="242">
        <v>73.100000000000009</v>
      </c>
      <c r="M51" s="242">
        <v>82.2</v>
      </c>
      <c r="N51" s="242">
        <v>82.2</v>
      </c>
      <c r="O51" s="242">
        <v>94.500000000000014</v>
      </c>
      <c r="P51" s="242">
        <v>110.60000000000001</v>
      </c>
      <c r="Q51" s="242">
        <v>117.00000000000001</v>
      </c>
      <c r="R51" s="242">
        <v>130.69999999999999</v>
      </c>
      <c r="S51" s="242">
        <v>126.5</v>
      </c>
      <c r="T51" s="242">
        <v>126.00000000000001</v>
      </c>
      <c r="U51" s="242">
        <v>140.5</v>
      </c>
      <c r="V51" s="242">
        <v>150.19999999999999</v>
      </c>
      <c r="W51" s="242">
        <v>138.19999999999999</v>
      </c>
      <c r="X51" s="242">
        <v>141.30000000000001</v>
      </c>
      <c r="Y51" s="242">
        <v>197.5</v>
      </c>
      <c r="Z51" s="242">
        <v>204.32</v>
      </c>
      <c r="AA51" s="242">
        <v>226.05166699999998</v>
      </c>
      <c r="AB51" s="242">
        <v>225.43297799999999</v>
      </c>
      <c r="AC51" s="242">
        <v>233.85900000000004</v>
      </c>
      <c r="AD51" s="242">
        <v>238.298</v>
      </c>
      <c r="AE51" s="242">
        <v>241.197</v>
      </c>
      <c r="AF51" s="242">
        <v>242.38200000000001</v>
      </c>
      <c r="AG51" s="242">
        <v>221.536</v>
      </c>
      <c r="AH51" s="242">
        <v>211.13800000000001</v>
      </c>
      <c r="AI51" s="242">
        <v>240.79500000000002</v>
      </c>
      <c r="AJ51" s="242">
        <v>235.06299999999999</v>
      </c>
      <c r="AK51" s="242">
        <v>255.94000000000003</v>
      </c>
      <c r="AL51" s="242">
        <v>252.72142732000003</v>
      </c>
      <c r="AM51" s="242">
        <v>262.47400000000005</v>
      </c>
      <c r="AN51" s="242">
        <v>276.00799999999992</v>
      </c>
      <c r="AO51" s="242">
        <v>313.36199999999997</v>
      </c>
      <c r="AP51" s="704">
        <f>SUM(AP35:AP50)</f>
        <v>318.178</v>
      </c>
      <c r="AQ51" s="242">
        <f>SUM(AQ35:AQ50)</f>
        <v>325.58300000000003</v>
      </c>
      <c r="AR51" s="704">
        <f>SUM(AR35:AR50)</f>
        <v>319.92299999999994</v>
      </c>
      <c r="AS51" s="615"/>
    </row>
    <row r="52" spans="1:46">
      <c r="A52" s="370"/>
      <c r="B52" s="370"/>
      <c r="C52" s="370"/>
      <c r="D52" s="370"/>
      <c r="E52" s="370"/>
      <c r="F52" s="370"/>
      <c r="G52" s="370"/>
      <c r="H52" s="370"/>
      <c r="I52" s="370"/>
      <c r="J52" s="370"/>
      <c r="K52" s="370"/>
      <c r="L52" s="370"/>
      <c r="M52" s="370"/>
      <c r="N52" s="370"/>
      <c r="O52" s="370"/>
      <c r="P52" s="370"/>
      <c r="Q52" s="370"/>
      <c r="R52" s="370"/>
      <c r="S52" s="370"/>
      <c r="T52" s="370"/>
      <c r="U52" s="370"/>
      <c r="V52" s="370"/>
      <c r="W52" s="370"/>
      <c r="X52" s="370"/>
      <c r="Y52" s="370"/>
      <c r="Z52" s="370"/>
      <c r="AA52" s="370"/>
      <c r="AB52" s="370"/>
      <c r="AC52" s="370"/>
      <c r="AD52" s="370"/>
      <c r="AE52" s="370"/>
      <c r="AF52" s="370"/>
      <c r="AG52" s="370"/>
      <c r="AH52" s="370"/>
      <c r="AI52" s="370"/>
      <c r="AJ52" s="370"/>
      <c r="AK52" s="370"/>
      <c r="AL52" s="370"/>
      <c r="AM52" s="370"/>
      <c r="AN52" s="370"/>
      <c r="AO52" s="370"/>
      <c r="AP52" s="370"/>
      <c r="AQ52" s="370"/>
      <c r="AR52" s="370"/>
      <c r="AS52" s="417"/>
    </row>
    <row r="53" spans="1:46">
      <c r="A53" s="141"/>
      <c r="B53" s="370"/>
      <c r="C53" s="370"/>
      <c r="D53" s="370"/>
      <c r="E53" s="370"/>
      <c r="F53" s="370"/>
      <c r="G53" s="370"/>
      <c r="H53" s="370"/>
      <c r="I53" s="370"/>
      <c r="J53" s="370"/>
      <c r="K53" s="370"/>
      <c r="L53" s="370"/>
      <c r="M53" s="370"/>
      <c r="N53" s="370"/>
      <c r="O53" s="370"/>
      <c r="P53" s="370"/>
      <c r="Q53" s="370"/>
      <c r="R53" s="370"/>
      <c r="S53" s="370"/>
      <c r="T53" s="370"/>
      <c r="U53" s="370"/>
      <c r="V53" s="370"/>
      <c r="W53" s="370"/>
      <c r="X53" s="370"/>
      <c r="Y53" s="370"/>
      <c r="Z53" s="370"/>
      <c r="AA53" s="370"/>
      <c r="AB53" s="370"/>
      <c r="AC53" s="370"/>
      <c r="AD53" s="370"/>
      <c r="AE53" s="370"/>
      <c r="AF53" s="370"/>
      <c r="AG53" s="370"/>
      <c r="AH53" s="370"/>
      <c r="AI53" s="370"/>
      <c r="AJ53" s="370"/>
      <c r="AK53" s="370"/>
      <c r="AL53" s="370"/>
      <c r="AM53" s="370"/>
      <c r="AN53" s="370"/>
      <c r="AO53" s="370"/>
      <c r="AP53" s="370"/>
      <c r="AQ53" s="370"/>
      <c r="AR53" s="370"/>
      <c r="AS53" s="417"/>
    </row>
    <row r="54" spans="1:46">
      <c r="A54" s="370"/>
      <c r="B54" s="370"/>
      <c r="C54" s="370"/>
      <c r="D54" s="370"/>
      <c r="E54" s="370"/>
      <c r="F54" s="370"/>
      <c r="G54" s="370"/>
      <c r="H54" s="370"/>
      <c r="I54" s="370"/>
      <c r="J54" s="370"/>
      <c r="K54" s="370"/>
      <c r="L54" s="370"/>
      <c r="M54" s="370"/>
      <c r="N54" s="370"/>
      <c r="O54" s="370"/>
      <c r="P54" s="370"/>
      <c r="Q54" s="370"/>
      <c r="R54" s="370"/>
      <c r="S54" s="370"/>
      <c r="T54" s="370"/>
      <c r="U54" s="370"/>
      <c r="V54" s="370"/>
      <c r="W54" s="370"/>
      <c r="X54" s="370"/>
      <c r="Y54" s="370"/>
      <c r="Z54" s="370"/>
      <c r="AA54" s="370"/>
      <c r="AB54" s="370"/>
      <c r="AC54" s="370"/>
      <c r="AD54" s="370"/>
      <c r="AE54" s="370"/>
      <c r="AF54" s="370"/>
      <c r="AG54" s="370"/>
      <c r="AH54" s="370"/>
      <c r="AI54" s="370"/>
      <c r="AJ54" s="370"/>
      <c r="AK54" s="370"/>
      <c r="AL54" s="370"/>
      <c r="AM54" s="370"/>
      <c r="AN54" s="370"/>
      <c r="AO54" s="370"/>
      <c r="AP54" s="370"/>
      <c r="AQ54" s="370"/>
      <c r="AR54" s="370"/>
      <c r="AS54" s="370"/>
    </row>
    <row r="55" spans="1:46">
      <c r="A55" s="370"/>
      <c r="B55" s="370"/>
      <c r="C55" s="370"/>
      <c r="D55" s="370"/>
      <c r="E55" s="370"/>
      <c r="F55" s="370"/>
      <c r="G55" s="370"/>
      <c r="H55" s="370"/>
      <c r="I55" s="370"/>
      <c r="J55" s="370"/>
      <c r="K55" s="370"/>
      <c r="L55" s="370"/>
      <c r="M55" s="370"/>
      <c r="N55" s="370"/>
      <c r="O55" s="370"/>
      <c r="P55" s="370"/>
      <c r="Q55" s="370"/>
      <c r="R55" s="370"/>
      <c r="S55" s="370"/>
      <c r="T55" s="370"/>
      <c r="U55" s="370"/>
      <c r="V55" s="370"/>
      <c r="W55" s="370"/>
      <c r="X55" s="370"/>
      <c r="Y55" s="370"/>
      <c r="Z55" s="370"/>
      <c r="AA55" s="370"/>
      <c r="AB55" s="370"/>
      <c r="AC55" s="370"/>
      <c r="AD55" s="370"/>
      <c r="AE55" s="370"/>
      <c r="AF55" s="370"/>
      <c r="AG55" s="370"/>
      <c r="AH55" s="370"/>
      <c r="AI55" s="370"/>
      <c r="AJ55" s="370"/>
      <c r="AK55" s="370"/>
      <c r="AL55" s="370"/>
      <c r="AM55" s="370"/>
      <c r="AN55" s="370"/>
      <c r="AO55" s="370"/>
      <c r="AP55" s="370"/>
      <c r="AQ55" s="370"/>
      <c r="AR55" s="370"/>
      <c r="AS55" s="370"/>
    </row>
    <row r="56" spans="1:46">
      <c r="A56" s="370"/>
      <c r="B56" s="370"/>
      <c r="C56" s="370"/>
      <c r="D56" s="370"/>
      <c r="E56" s="370"/>
      <c r="F56" s="370"/>
      <c r="G56" s="370"/>
      <c r="H56" s="370"/>
      <c r="I56" s="370"/>
      <c r="J56" s="370"/>
      <c r="K56" s="370"/>
      <c r="L56" s="370"/>
      <c r="M56" s="370"/>
      <c r="N56" s="370"/>
      <c r="O56" s="370"/>
      <c r="P56" s="370"/>
      <c r="Q56" s="370"/>
      <c r="R56" s="370"/>
      <c r="S56" s="370"/>
      <c r="T56" s="370"/>
      <c r="U56" s="370"/>
      <c r="V56" s="370"/>
      <c r="W56" s="370"/>
      <c r="X56" s="370"/>
      <c r="Y56" s="370"/>
      <c r="Z56" s="370"/>
      <c r="AA56" s="370"/>
      <c r="AB56" s="370"/>
      <c r="AC56" s="370"/>
      <c r="AD56" s="370"/>
      <c r="AE56" s="370"/>
      <c r="AF56" s="370"/>
      <c r="AG56" s="370"/>
      <c r="AH56" s="370"/>
      <c r="AI56" s="370"/>
      <c r="AJ56" s="370"/>
      <c r="AK56" s="370"/>
      <c r="AL56" s="370"/>
      <c r="AM56" s="370"/>
      <c r="AN56" s="370"/>
      <c r="AO56" s="370"/>
      <c r="AP56" s="370"/>
      <c r="AQ56" s="370"/>
      <c r="AR56" s="370"/>
      <c r="AS56" s="370"/>
    </row>
    <row r="57" spans="1:46">
      <c r="A57" s="370"/>
      <c r="B57" s="370"/>
      <c r="C57" s="370"/>
      <c r="D57" s="370"/>
      <c r="E57" s="370"/>
      <c r="F57" s="370"/>
      <c r="G57" s="370"/>
      <c r="H57" s="370"/>
      <c r="I57" s="370"/>
      <c r="J57" s="370"/>
      <c r="K57" s="370"/>
      <c r="L57" s="370"/>
      <c r="M57" s="370"/>
      <c r="N57" s="370"/>
      <c r="O57" s="370"/>
      <c r="P57" s="370"/>
      <c r="Q57" s="370"/>
      <c r="R57" s="370"/>
      <c r="S57" s="370"/>
      <c r="T57" s="370"/>
      <c r="U57" s="370"/>
      <c r="V57" s="370"/>
      <c r="W57" s="370"/>
      <c r="X57" s="370"/>
      <c r="Y57" s="370"/>
      <c r="Z57" s="370"/>
      <c r="AA57" s="370"/>
      <c r="AB57" s="370"/>
      <c r="AC57" s="370"/>
      <c r="AD57" s="370"/>
      <c r="AE57" s="370"/>
      <c r="AF57" s="370"/>
      <c r="AG57" s="370"/>
      <c r="AH57" s="370"/>
      <c r="AI57" s="370"/>
      <c r="AJ57" s="370"/>
      <c r="AK57" s="370"/>
      <c r="AL57" s="370"/>
      <c r="AM57" s="370"/>
      <c r="AN57" s="370"/>
      <c r="AO57" s="370"/>
      <c r="AP57" s="370"/>
      <c r="AQ57" s="370"/>
      <c r="AR57" s="370"/>
      <c r="AS57" s="370"/>
    </row>
    <row r="58" spans="1:46">
      <c r="A58" s="370"/>
      <c r="B58" s="370"/>
      <c r="C58" s="370"/>
      <c r="D58" s="370"/>
      <c r="E58" s="370"/>
      <c r="F58" s="370"/>
      <c r="G58" s="370"/>
      <c r="H58" s="370"/>
      <c r="I58" s="370"/>
      <c r="J58" s="370"/>
      <c r="K58" s="370"/>
      <c r="L58" s="370"/>
      <c r="M58" s="370"/>
      <c r="N58" s="370"/>
      <c r="O58" s="370"/>
      <c r="P58" s="370"/>
      <c r="Q58" s="370"/>
      <c r="R58" s="370"/>
      <c r="S58" s="370"/>
      <c r="T58" s="370"/>
      <c r="U58" s="370"/>
      <c r="V58" s="370"/>
      <c r="W58" s="370"/>
      <c r="X58" s="370"/>
      <c r="Y58" s="370"/>
      <c r="Z58" s="370"/>
      <c r="AA58" s="370"/>
      <c r="AB58" s="370"/>
      <c r="AC58" s="370"/>
      <c r="AD58" s="370"/>
      <c r="AE58" s="370"/>
      <c r="AF58" s="370"/>
      <c r="AG58" s="370"/>
      <c r="AH58" s="370"/>
      <c r="AI58" s="370"/>
      <c r="AJ58" s="370"/>
      <c r="AK58" s="370"/>
      <c r="AL58" s="370"/>
      <c r="AM58" s="370"/>
      <c r="AN58" s="370"/>
      <c r="AO58" s="370"/>
      <c r="AP58" s="370"/>
      <c r="AQ58" s="370"/>
      <c r="AR58" s="370"/>
      <c r="AS58" s="370"/>
    </row>
    <row r="59" spans="1:46">
      <c r="A59" s="370"/>
      <c r="B59" s="370"/>
      <c r="C59" s="370"/>
      <c r="D59" s="370"/>
      <c r="E59" s="370"/>
      <c r="F59" s="370"/>
      <c r="G59" s="370"/>
      <c r="H59" s="370"/>
      <c r="I59" s="370"/>
      <c r="J59" s="370"/>
      <c r="K59" s="370"/>
      <c r="L59" s="370"/>
      <c r="M59" s="370"/>
      <c r="N59" s="370"/>
      <c r="O59" s="370"/>
      <c r="P59" s="370"/>
      <c r="Q59" s="370"/>
      <c r="R59" s="370"/>
      <c r="S59" s="370"/>
      <c r="T59" s="370"/>
      <c r="U59" s="370"/>
      <c r="V59" s="370"/>
      <c r="W59" s="370"/>
      <c r="X59" s="370"/>
      <c r="Y59" s="370"/>
      <c r="Z59" s="370"/>
      <c r="AA59" s="370"/>
      <c r="AB59" s="370"/>
      <c r="AC59" s="370"/>
      <c r="AD59" s="370"/>
      <c r="AE59" s="370"/>
      <c r="AF59" s="370"/>
      <c r="AG59" s="370"/>
      <c r="AH59" s="370"/>
      <c r="AI59" s="370"/>
      <c r="AJ59" s="370"/>
      <c r="AK59" s="370"/>
      <c r="AL59" s="370"/>
      <c r="AM59" s="370"/>
      <c r="AN59" s="370"/>
      <c r="AO59" s="370"/>
      <c r="AP59" s="370"/>
      <c r="AQ59" s="370"/>
      <c r="AR59" s="370"/>
      <c r="AS59" s="370"/>
    </row>
    <row r="60" spans="1:46">
      <c r="A60" s="370"/>
      <c r="B60" s="370"/>
      <c r="C60" s="370"/>
      <c r="D60" s="370"/>
      <c r="E60" s="370"/>
      <c r="F60" s="370"/>
      <c r="G60" s="370"/>
      <c r="H60" s="370"/>
      <c r="I60" s="370"/>
      <c r="J60" s="370"/>
      <c r="K60" s="370"/>
      <c r="L60" s="370"/>
      <c r="M60" s="370"/>
      <c r="N60" s="370"/>
      <c r="O60" s="370"/>
      <c r="P60" s="370"/>
      <c r="Q60" s="370"/>
      <c r="R60" s="370"/>
      <c r="S60" s="370"/>
      <c r="T60" s="370"/>
      <c r="U60" s="370"/>
      <c r="V60" s="370"/>
      <c r="W60" s="370"/>
      <c r="X60" s="370"/>
      <c r="Y60" s="370"/>
      <c r="Z60" s="370"/>
      <c r="AA60" s="370"/>
      <c r="AB60" s="370"/>
      <c r="AC60" s="370"/>
      <c r="AD60" s="370"/>
      <c r="AE60" s="370"/>
      <c r="AF60" s="370"/>
      <c r="AG60" s="370"/>
      <c r="AH60" s="370"/>
      <c r="AI60" s="370"/>
      <c r="AJ60" s="370"/>
      <c r="AK60" s="370"/>
      <c r="AL60" s="370"/>
      <c r="AM60" s="370"/>
      <c r="AN60" s="370"/>
      <c r="AO60" s="370"/>
      <c r="AP60" s="370"/>
      <c r="AQ60" s="370"/>
      <c r="AR60" s="370"/>
      <c r="AS60" s="370"/>
    </row>
    <row r="61" spans="1:46">
      <c r="A61" s="370"/>
      <c r="B61" s="370"/>
      <c r="C61" s="370"/>
      <c r="D61" s="370"/>
      <c r="E61" s="370"/>
      <c r="F61" s="370"/>
      <c r="G61" s="370"/>
      <c r="H61" s="370"/>
      <c r="I61" s="370"/>
      <c r="J61" s="370"/>
      <c r="K61" s="370"/>
      <c r="L61" s="370"/>
      <c r="M61" s="370"/>
      <c r="N61" s="370"/>
      <c r="O61" s="370"/>
      <c r="P61" s="370"/>
      <c r="Q61" s="370"/>
      <c r="R61" s="370"/>
      <c r="S61" s="370"/>
      <c r="T61" s="370"/>
      <c r="U61" s="370"/>
      <c r="V61" s="370"/>
      <c r="W61" s="370"/>
      <c r="X61" s="370"/>
      <c r="Y61" s="370"/>
      <c r="Z61" s="370"/>
      <c r="AA61" s="370"/>
      <c r="AB61" s="370"/>
      <c r="AC61" s="370"/>
      <c r="AD61" s="370"/>
      <c r="AE61" s="370"/>
      <c r="AF61" s="370"/>
      <c r="AG61" s="370"/>
      <c r="AH61" s="370"/>
      <c r="AI61" s="370"/>
      <c r="AJ61" s="370"/>
      <c r="AK61" s="370"/>
      <c r="AL61" s="370"/>
      <c r="AM61" s="370"/>
      <c r="AN61" s="370"/>
      <c r="AO61" s="370"/>
      <c r="AP61" s="370"/>
      <c r="AQ61" s="370"/>
      <c r="AR61" s="370"/>
      <c r="AS61" s="370"/>
    </row>
    <row r="62" spans="1:46">
      <c r="A62" s="370"/>
      <c r="B62" s="370"/>
      <c r="C62" s="370"/>
      <c r="D62" s="370"/>
      <c r="E62" s="370"/>
      <c r="F62" s="370"/>
      <c r="G62" s="370"/>
      <c r="H62" s="370"/>
      <c r="I62" s="370"/>
      <c r="J62" s="370"/>
      <c r="K62" s="370"/>
      <c r="L62" s="370"/>
      <c r="M62" s="370"/>
      <c r="N62" s="370"/>
      <c r="O62" s="370"/>
      <c r="P62" s="370"/>
      <c r="Q62" s="370"/>
      <c r="R62" s="370"/>
      <c r="S62" s="370"/>
      <c r="T62" s="370"/>
      <c r="U62" s="370"/>
      <c r="V62" s="370"/>
      <c r="W62" s="370"/>
      <c r="X62" s="370"/>
      <c r="Y62" s="370"/>
      <c r="Z62" s="370"/>
      <c r="AA62" s="370"/>
      <c r="AB62" s="370"/>
      <c r="AC62" s="370"/>
      <c r="AD62" s="370"/>
      <c r="AE62" s="370"/>
      <c r="AF62" s="370"/>
      <c r="AG62" s="370"/>
      <c r="AH62" s="370"/>
      <c r="AI62" s="370"/>
      <c r="AJ62" s="370"/>
      <c r="AK62" s="370"/>
      <c r="AL62" s="370"/>
      <c r="AM62" s="370"/>
      <c r="AN62" s="370"/>
      <c r="AO62" s="370"/>
      <c r="AP62" s="370"/>
      <c r="AQ62" s="370"/>
      <c r="AR62" s="370"/>
      <c r="AS62" s="370"/>
    </row>
    <row r="63" spans="1:46">
      <c r="A63" s="370"/>
      <c r="B63" s="370"/>
      <c r="C63" s="370"/>
      <c r="D63" s="370"/>
      <c r="E63" s="370"/>
      <c r="F63" s="370"/>
      <c r="G63" s="370"/>
      <c r="H63" s="370"/>
      <c r="I63" s="370"/>
      <c r="J63" s="370"/>
      <c r="K63" s="370"/>
      <c r="L63" s="370"/>
      <c r="M63" s="370"/>
      <c r="N63" s="370"/>
      <c r="O63" s="370"/>
      <c r="P63" s="370"/>
      <c r="Q63" s="370"/>
      <c r="R63" s="370"/>
      <c r="S63" s="370"/>
      <c r="T63" s="370"/>
      <c r="U63" s="370"/>
      <c r="V63" s="370"/>
      <c r="W63" s="370"/>
      <c r="X63" s="370"/>
      <c r="Y63" s="370"/>
      <c r="Z63" s="370"/>
      <c r="AA63" s="370"/>
      <c r="AB63" s="370"/>
      <c r="AC63" s="370"/>
      <c r="AD63" s="370"/>
      <c r="AE63" s="370"/>
      <c r="AF63" s="370"/>
      <c r="AG63" s="370"/>
      <c r="AH63" s="370"/>
      <c r="AI63" s="370"/>
      <c r="AJ63" s="370"/>
      <c r="AK63" s="370"/>
      <c r="AL63" s="370"/>
      <c r="AM63" s="370"/>
      <c r="AN63" s="370"/>
      <c r="AO63" s="370"/>
      <c r="AP63" s="370"/>
      <c r="AQ63" s="370"/>
      <c r="AR63" s="370"/>
      <c r="AS63" s="370"/>
    </row>
    <row r="64" spans="1:46">
      <c r="A64" s="370"/>
      <c r="B64" s="370"/>
      <c r="C64" s="370"/>
      <c r="D64" s="370"/>
      <c r="E64" s="370"/>
      <c r="F64" s="370"/>
      <c r="G64" s="370"/>
      <c r="H64" s="370"/>
      <c r="I64" s="370"/>
      <c r="J64" s="370"/>
      <c r="K64" s="370"/>
      <c r="L64" s="370"/>
      <c r="M64" s="370"/>
      <c r="N64" s="370"/>
      <c r="O64" s="370"/>
      <c r="P64" s="370"/>
      <c r="Q64" s="370"/>
      <c r="R64" s="370"/>
      <c r="S64" s="370"/>
      <c r="T64" s="370"/>
      <c r="U64" s="370"/>
      <c r="V64" s="370"/>
      <c r="W64" s="370"/>
      <c r="X64" s="370"/>
      <c r="Y64" s="370"/>
      <c r="Z64" s="370"/>
      <c r="AA64" s="370"/>
      <c r="AB64" s="370"/>
      <c r="AC64" s="370"/>
      <c r="AD64" s="370"/>
      <c r="AE64" s="370"/>
      <c r="AF64" s="370"/>
      <c r="AG64" s="370"/>
      <c r="AH64" s="370"/>
      <c r="AI64" s="370"/>
      <c r="AJ64" s="370"/>
      <c r="AK64" s="370"/>
      <c r="AL64" s="370"/>
      <c r="AM64" s="370"/>
      <c r="AN64" s="370"/>
      <c r="AO64" s="370"/>
      <c r="AP64" s="370"/>
      <c r="AQ64" s="370"/>
      <c r="AR64" s="370"/>
      <c r="AS64" s="370"/>
    </row>
    <row r="65" spans="1:45">
      <c r="A65" s="370"/>
      <c r="B65" s="370"/>
      <c r="C65" s="370"/>
      <c r="D65" s="370"/>
      <c r="E65" s="370"/>
      <c r="F65" s="370"/>
      <c r="G65" s="370"/>
      <c r="H65" s="370"/>
      <c r="I65" s="370"/>
      <c r="J65" s="370"/>
      <c r="K65" s="370"/>
      <c r="L65" s="370"/>
      <c r="M65" s="370"/>
      <c r="N65" s="370"/>
      <c r="O65" s="370"/>
      <c r="P65" s="370"/>
      <c r="Q65" s="370"/>
      <c r="R65" s="370"/>
      <c r="S65" s="370"/>
      <c r="T65" s="370"/>
      <c r="U65" s="370"/>
      <c r="V65" s="370"/>
      <c r="W65" s="370"/>
      <c r="X65" s="370"/>
      <c r="Y65" s="370"/>
      <c r="Z65" s="370"/>
      <c r="AA65" s="370"/>
      <c r="AB65" s="370"/>
      <c r="AC65" s="370"/>
      <c r="AD65" s="370"/>
      <c r="AE65" s="370"/>
      <c r="AF65" s="370"/>
      <c r="AG65" s="370"/>
      <c r="AH65" s="370"/>
      <c r="AI65" s="370"/>
      <c r="AJ65" s="370"/>
      <c r="AK65" s="370"/>
      <c r="AL65" s="370"/>
      <c r="AM65" s="370"/>
      <c r="AN65" s="370"/>
      <c r="AO65" s="370"/>
      <c r="AP65" s="370"/>
      <c r="AQ65" s="370"/>
      <c r="AR65" s="370"/>
      <c r="AS65" s="370"/>
    </row>
    <row r="66" spans="1:45">
      <c r="A66" s="370"/>
      <c r="B66" s="370"/>
      <c r="C66" s="370"/>
      <c r="D66" s="370"/>
      <c r="E66" s="370"/>
      <c r="F66" s="370"/>
      <c r="G66" s="370"/>
      <c r="H66" s="370"/>
      <c r="I66" s="370"/>
      <c r="J66" s="370"/>
      <c r="K66" s="370"/>
      <c r="L66" s="370"/>
      <c r="M66" s="370"/>
      <c r="N66" s="370"/>
      <c r="O66" s="370"/>
      <c r="P66" s="370"/>
      <c r="Q66" s="370"/>
      <c r="R66" s="370"/>
      <c r="S66" s="370"/>
      <c r="T66" s="370"/>
      <c r="U66" s="370"/>
      <c r="V66" s="370"/>
      <c r="W66" s="370"/>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row>
    <row r="67" spans="1:45">
      <c r="A67" s="370"/>
      <c r="B67" s="370"/>
      <c r="C67" s="370"/>
      <c r="D67" s="370"/>
      <c r="E67" s="370"/>
      <c r="F67" s="370"/>
      <c r="G67" s="370"/>
      <c r="H67" s="370"/>
      <c r="I67" s="370"/>
      <c r="J67" s="370"/>
      <c r="K67" s="370"/>
      <c r="L67" s="370"/>
      <c r="M67" s="370"/>
      <c r="N67" s="370"/>
      <c r="O67" s="370"/>
      <c r="P67" s="370"/>
      <c r="Q67" s="370"/>
      <c r="R67" s="370"/>
      <c r="S67" s="370"/>
      <c r="T67" s="370"/>
      <c r="U67" s="370"/>
      <c r="V67" s="370"/>
      <c r="W67" s="370"/>
      <c r="X67" s="370"/>
      <c r="Y67" s="370"/>
      <c r="Z67" s="370"/>
      <c r="AA67" s="370"/>
      <c r="AB67" s="370"/>
      <c r="AC67" s="370"/>
      <c r="AD67" s="370"/>
      <c r="AE67" s="370"/>
      <c r="AF67" s="370"/>
      <c r="AG67" s="370"/>
      <c r="AH67" s="370"/>
      <c r="AI67" s="370"/>
      <c r="AJ67" s="370"/>
      <c r="AK67" s="370"/>
      <c r="AL67" s="370"/>
      <c r="AM67" s="370"/>
      <c r="AN67" s="370"/>
      <c r="AO67" s="370"/>
      <c r="AP67" s="370"/>
      <c r="AQ67" s="370"/>
      <c r="AR67" s="370"/>
      <c r="AS67" s="370"/>
    </row>
    <row r="68" spans="1:45">
      <c r="A68" s="370"/>
      <c r="B68" s="370"/>
      <c r="C68" s="370"/>
      <c r="D68" s="370"/>
      <c r="E68" s="370"/>
      <c r="F68" s="370"/>
      <c r="G68" s="370"/>
      <c r="H68" s="370"/>
      <c r="I68" s="370"/>
      <c r="J68" s="370"/>
      <c r="K68" s="370"/>
      <c r="L68" s="370"/>
      <c r="M68" s="370"/>
      <c r="N68" s="370"/>
      <c r="O68" s="370"/>
      <c r="P68" s="370"/>
      <c r="Q68" s="370"/>
      <c r="R68" s="370"/>
      <c r="S68" s="370"/>
      <c r="T68" s="370"/>
      <c r="U68" s="370"/>
      <c r="V68" s="370"/>
      <c r="W68" s="370"/>
      <c r="X68" s="370"/>
      <c r="Y68" s="370"/>
      <c r="Z68" s="370"/>
      <c r="AA68" s="370"/>
      <c r="AB68" s="370"/>
      <c r="AC68" s="370"/>
      <c r="AD68" s="370"/>
      <c r="AE68" s="370"/>
      <c r="AF68" s="370"/>
      <c r="AG68" s="370"/>
      <c r="AH68" s="370"/>
      <c r="AI68" s="370"/>
      <c r="AJ68" s="370"/>
      <c r="AK68" s="370"/>
      <c r="AL68" s="370"/>
      <c r="AM68" s="370"/>
      <c r="AN68" s="370"/>
      <c r="AO68" s="370"/>
      <c r="AP68" s="370"/>
      <c r="AQ68" s="370"/>
      <c r="AR68" s="370"/>
      <c r="AS68" s="370"/>
    </row>
    <row r="69" spans="1:45">
      <c r="A69" s="370"/>
      <c r="B69" s="370"/>
      <c r="C69" s="370"/>
      <c r="D69" s="370"/>
      <c r="E69" s="370"/>
      <c r="F69" s="370"/>
      <c r="G69" s="370"/>
      <c r="H69" s="370"/>
      <c r="I69" s="370"/>
      <c r="J69" s="370"/>
      <c r="K69" s="370"/>
      <c r="L69" s="370"/>
      <c r="M69" s="370"/>
      <c r="N69" s="370"/>
      <c r="O69" s="370"/>
      <c r="P69" s="370"/>
      <c r="Q69" s="370"/>
      <c r="R69" s="370"/>
      <c r="S69" s="370"/>
      <c r="T69" s="370"/>
      <c r="U69" s="370"/>
      <c r="V69" s="370"/>
      <c r="W69" s="370"/>
      <c r="X69" s="370"/>
      <c r="Y69" s="370"/>
      <c r="Z69" s="370"/>
      <c r="AA69" s="370"/>
      <c r="AB69" s="370"/>
      <c r="AC69" s="370"/>
      <c r="AD69" s="370"/>
      <c r="AE69" s="370"/>
      <c r="AF69" s="370"/>
      <c r="AG69" s="370"/>
      <c r="AH69" s="370"/>
      <c r="AI69" s="370"/>
      <c r="AJ69" s="370"/>
      <c r="AK69" s="370"/>
      <c r="AL69" s="370"/>
      <c r="AM69" s="370"/>
      <c r="AN69" s="370"/>
      <c r="AO69" s="370"/>
      <c r="AP69" s="370"/>
      <c r="AQ69" s="370"/>
      <c r="AR69" s="370"/>
      <c r="AS69" s="370"/>
    </row>
    <row r="70" spans="1:45">
      <c r="A70" s="370"/>
      <c r="B70" s="370"/>
      <c r="C70" s="370"/>
      <c r="D70" s="370"/>
      <c r="E70" s="370"/>
      <c r="F70" s="370"/>
      <c r="G70" s="370"/>
      <c r="H70" s="370"/>
      <c r="I70" s="370"/>
      <c r="J70" s="370"/>
      <c r="K70" s="370"/>
      <c r="L70" s="370"/>
      <c r="M70" s="370"/>
      <c r="N70" s="370"/>
      <c r="O70" s="370"/>
      <c r="P70" s="370"/>
      <c r="Q70" s="370"/>
      <c r="R70" s="370"/>
      <c r="S70" s="370"/>
      <c r="T70" s="370"/>
      <c r="U70" s="370"/>
      <c r="V70" s="370"/>
      <c r="W70" s="370"/>
      <c r="X70" s="370"/>
      <c r="Y70" s="370"/>
      <c r="Z70" s="370"/>
      <c r="AA70" s="370"/>
      <c r="AB70" s="370"/>
      <c r="AC70" s="370"/>
      <c r="AD70" s="370"/>
      <c r="AE70" s="370"/>
      <c r="AF70" s="370"/>
      <c r="AG70" s="370"/>
      <c r="AH70" s="370"/>
      <c r="AI70" s="370"/>
      <c r="AJ70" s="370"/>
      <c r="AK70" s="370"/>
      <c r="AL70" s="370"/>
      <c r="AM70" s="370"/>
      <c r="AN70" s="370"/>
      <c r="AO70" s="370"/>
      <c r="AP70" s="370"/>
      <c r="AQ70" s="370"/>
      <c r="AR70" s="370"/>
      <c r="AS70" s="370"/>
    </row>
    <row r="71" spans="1:45">
      <c r="A71" s="370"/>
      <c r="B71" s="370"/>
      <c r="C71" s="370"/>
      <c r="D71" s="370"/>
      <c r="E71" s="370"/>
      <c r="F71" s="370"/>
      <c r="G71" s="370"/>
      <c r="H71" s="370"/>
      <c r="I71" s="370"/>
      <c r="J71" s="370"/>
      <c r="K71" s="370"/>
      <c r="L71" s="370"/>
      <c r="M71" s="370"/>
      <c r="N71" s="370"/>
      <c r="O71" s="370"/>
      <c r="P71" s="370"/>
      <c r="Q71" s="370"/>
      <c r="R71" s="370"/>
      <c r="S71" s="370"/>
      <c r="T71" s="370"/>
      <c r="U71" s="370"/>
      <c r="V71" s="370"/>
      <c r="W71" s="370"/>
      <c r="X71" s="370"/>
      <c r="Y71" s="370"/>
      <c r="Z71" s="370"/>
      <c r="AA71" s="370"/>
      <c r="AB71" s="370"/>
      <c r="AC71" s="370"/>
      <c r="AD71" s="370"/>
      <c r="AE71" s="370"/>
      <c r="AF71" s="370"/>
      <c r="AG71" s="370"/>
      <c r="AH71" s="370"/>
      <c r="AI71" s="370"/>
      <c r="AJ71" s="370"/>
      <c r="AK71" s="370"/>
      <c r="AL71" s="370"/>
      <c r="AM71" s="370"/>
      <c r="AN71" s="370"/>
      <c r="AO71" s="370"/>
      <c r="AP71" s="370"/>
      <c r="AQ71" s="370"/>
      <c r="AR71" s="370"/>
      <c r="AS71" s="370"/>
    </row>
    <row r="72" spans="1:45">
      <c r="A72" s="370"/>
      <c r="B72" s="370"/>
      <c r="C72" s="370"/>
      <c r="D72" s="370"/>
      <c r="E72" s="370"/>
      <c r="F72" s="370"/>
      <c r="G72" s="370"/>
      <c r="H72" s="370"/>
      <c r="I72" s="370"/>
      <c r="J72" s="370"/>
      <c r="K72" s="370"/>
      <c r="L72" s="370"/>
      <c r="M72" s="370"/>
      <c r="N72" s="370"/>
      <c r="O72" s="370"/>
      <c r="P72" s="370"/>
      <c r="Q72" s="370"/>
      <c r="R72" s="370"/>
      <c r="S72" s="370"/>
      <c r="T72" s="370"/>
      <c r="U72" s="370"/>
      <c r="V72" s="370"/>
      <c r="W72" s="370"/>
      <c r="X72" s="370"/>
      <c r="Y72" s="370"/>
      <c r="Z72" s="370"/>
      <c r="AA72" s="370"/>
      <c r="AB72" s="370"/>
      <c r="AC72" s="370"/>
      <c r="AD72" s="370"/>
      <c r="AE72" s="370"/>
      <c r="AF72" s="370"/>
      <c r="AG72" s="370"/>
      <c r="AH72" s="370"/>
      <c r="AI72" s="370"/>
      <c r="AJ72" s="370"/>
      <c r="AK72" s="370"/>
      <c r="AL72" s="370"/>
      <c r="AM72" s="370"/>
      <c r="AN72" s="370"/>
      <c r="AO72" s="370"/>
      <c r="AP72" s="370"/>
      <c r="AQ72" s="370"/>
      <c r="AR72" s="370"/>
      <c r="AS72" s="370"/>
    </row>
    <row r="73" spans="1:45">
      <c r="A73" s="370"/>
      <c r="B73" s="370"/>
      <c r="C73" s="370"/>
      <c r="D73" s="370"/>
      <c r="E73" s="370"/>
      <c r="F73" s="370"/>
      <c r="G73" s="370"/>
      <c r="H73" s="370"/>
      <c r="I73" s="370"/>
      <c r="J73" s="370"/>
      <c r="K73" s="370"/>
      <c r="L73" s="370"/>
      <c r="M73" s="370"/>
      <c r="N73" s="370"/>
      <c r="O73" s="370"/>
      <c r="P73" s="370"/>
      <c r="Q73" s="370"/>
      <c r="R73" s="370"/>
      <c r="S73" s="370"/>
      <c r="T73" s="370"/>
      <c r="U73" s="370"/>
      <c r="V73" s="370"/>
      <c r="W73" s="370"/>
      <c r="X73" s="370"/>
      <c r="Y73" s="370"/>
      <c r="Z73" s="370"/>
      <c r="AA73" s="370"/>
      <c r="AB73" s="370"/>
      <c r="AC73" s="370"/>
      <c r="AD73" s="370"/>
      <c r="AE73" s="370"/>
      <c r="AF73" s="370"/>
      <c r="AG73" s="370"/>
      <c r="AH73" s="370"/>
      <c r="AI73" s="370"/>
      <c r="AJ73" s="370"/>
      <c r="AK73" s="370"/>
      <c r="AL73" s="370"/>
      <c r="AM73" s="370"/>
      <c r="AN73" s="370"/>
      <c r="AO73" s="370"/>
      <c r="AP73" s="370"/>
      <c r="AQ73" s="370"/>
      <c r="AR73" s="370"/>
      <c r="AS73" s="370"/>
    </row>
    <row r="74" spans="1:45">
      <c r="A74" s="370"/>
      <c r="B74" s="370"/>
      <c r="C74" s="370"/>
      <c r="D74" s="370"/>
      <c r="E74" s="370"/>
      <c r="F74" s="370"/>
      <c r="G74" s="370"/>
      <c r="H74" s="370"/>
      <c r="I74" s="370"/>
      <c r="J74" s="370"/>
      <c r="K74" s="370"/>
      <c r="L74" s="370"/>
      <c r="M74" s="370"/>
      <c r="N74" s="370"/>
      <c r="O74" s="370"/>
      <c r="P74" s="370"/>
      <c r="Q74" s="370"/>
      <c r="R74" s="370"/>
      <c r="S74" s="370"/>
      <c r="T74" s="370"/>
      <c r="U74" s="370"/>
      <c r="V74" s="370"/>
      <c r="W74" s="370"/>
      <c r="X74" s="370"/>
      <c r="Y74" s="370"/>
      <c r="Z74" s="370"/>
      <c r="AA74" s="370"/>
      <c r="AB74" s="370"/>
      <c r="AC74" s="370"/>
      <c r="AD74" s="370"/>
      <c r="AE74" s="370"/>
      <c r="AF74" s="370"/>
      <c r="AG74" s="370"/>
      <c r="AH74" s="370"/>
      <c r="AI74" s="370"/>
      <c r="AJ74" s="370"/>
      <c r="AK74" s="370"/>
      <c r="AL74" s="370"/>
      <c r="AM74" s="370"/>
      <c r="AN74" s="370"/>
      <c r="AO74" s="370"/>
      <c r="AP74" s="370"/>
      <c r="AQ74" s="370"/>
      <c r="AR74" s="370"/>
      <c r="AS74" s="370"/>
    </row>
    <row r="75" spans="1:45">
      <c r="A75" s="370"/>
      <c r="B75" s="370"/>
      <c r="C75" s="370"/>
      <c r="D75" s="370"/>
      <c r="E75" s="370"/>
      <c r="F75" s="370"/>
      <c r="G75" s="370"/>
      <c r="H75" s="370"/>
      <c r="I75" s="370"/>
      <c r="J75" s="370"/>
      <c r="K75" s="370"/>
      <c r="L75" s="370"/>
      <c r="M75" s="370"/>
      <c r="N75" s="370"/>
      <c r="O75" s="370"/>
      <c r="P75" s="370"/>
      <c r="Q75" s="370"/>
      <c r="R75" s="370"/>
      <c r="S75" s="370"/>
      <c r="T75" s="370"/>
      <c r="U75" s="370"/>
      <c r="V75" s="370"/>
      <c r="W75" s="370"/>
      <c r="X75" s="370"/>
      <c r="Y75" s="370"/>
      <c r="Z75" s="370"/>
      <c r="AA75" s="370"/>
      <c r="AB75" s="370"/>
      <c r="AC75" s="370"/>
      <c r="AD75" s="370"/>
      <c r="AE75" s="370"/>
      <c r="AF75" s="370"/>
      <c r="AG75" s="370"/>
      <c r="AH75" s="370"/>
      <c r="AI75" s="370"/>
      <c r="AJ75" s="370"/>
      <c r="AK75" s="370"/>
      <c r="AL75" s="370"/>
      <c r="AM75" s="370"/>
      <c r="AN75" s="370"/>
      <c r="AO75" s="370"/>
      <c r="AP75" s="370"/>
      <c r="AQ75" s="370"/>
      <c r="AR75" s="370"/>
      <c r="AS75" s="370"/>
    </row>
    <row r="76" spans="1:45">
      <c r="A76" s="370"/>
      <c r="B76" s="370"/>
      <c r="C76" s="370"/>
      <c r="D76" s="370"/>
      <c r="E76" s="370"/>
      <c r="F76" s="370"/>
      <c r="G76" s="370"/>
      <c r="H76" s="370"/>
      <c r="I76" s="370"/>
      <c r="J76" s="370"/>
      <c r="K76" s="370"/>
      <c r="L76" s="370"/>
      <c r="M76" s="370"/>
      <c r="N76" s="370"/>
      <c r="O76" s="370"/>
      <c r="P76" s="370"/>
      <c r="Q76" s="370"/>
      <c r="R76" s="370"/>
      <c r="S76" s="370"/>
      <c r="T76" s="370"/>
      <c r="U76" s="370"/>
      <c r="V76" s="370"/>
      <c r="W76" s="370"/>
      <c r="X76" s="370"/>
      <c r="Y76" s="370"/>
      <c r="Z76" s="370"/>
      <c r="AA76" s="370"/>
      <c r="AB76" s="370"/>
      <c r="AC76" s="370"/>
      <c r="AD76" s="370"/>
      <c r="AE76" s="370"/>
      <c r="AF76" s="370"/>
      <c r="AG76" s="370"/>
      <c r="AH76" s="370"/>
      <c r="AI76" s="370"/>
      <c r="AJ76" s="370"/>
      <c r="AK76" s="370"/>
      <c r="AL76" s="370"/>
      <c r="AM76" s="370"/>
      <c r="AN76" s="370"/>
      <c r="AO76" s="370"/>
      <c r="AP76" s="370"/>
      <c r="AQ76" s="370"/>
      <c r="AR76" s="370"/>
      <c r="AS76" s="370"/>
    </row>
    <row r="77" spans="1:45">
      <c r="A77" s="370"/>
      <c r="B77" s="370"/>
      <c r="C77" s="370"/>
      <c r="D77" s="370"/>
      <c r="E77" s="370"/>
      <c r="F77" s="370"/>
      <c r="G77" s="370"/>
      <c r="H77" s="370"/>
      <c r="I77" s="370"/>
      <c r="J77" s="370"/>
      <c r="K77" s="370"/>
      <c r="L77" s="370"/>
      <c r="M77" s="370"/>
      <c r="N77" s="370"/>
      <c r="O77" s="370"/>
      <c r="P77" s="370"/>
      <c r="Q77" s="370"/>
      <c r="R77" s="370"/>
      <c r="S77" s="370"/>
      <c r="T77" s="370"/>
      <c r="U77" s="370"/>
      <c r="V77" s="370"/>
      <c r="W77" s="370"/>
      <c r="X77" s="370"/>
      <c r="Y77" s="370"/>
      <c r="Z77" s="370"/>
      <c r="AA77" s="370"/>
      <c r="AB77" s="370"/>
      <c r="AC77" s="370"/>
      <c r="AD77" s="370"/>
      <c r="AE77" s="370"/>
      <c r="AF77" s="370"/>
      <c r="AG77" s="370"/>
      <c r="AH77" s="370"/>
      <c r="AI77" s="370"/>
      <c r="AJ77" s="370"/>
      <c r="AK77" s="370"/>
      <c r="AL77" s="370"/>
      <c r="AM77" s="370"/>
      <c r="AN77" s="370"/>
      <c r="AO77" s="370"/>
      <c r="AP77" s="370"/>
      <c r="AQ77" s="370"/>
      <c r="AR77" s="370"/>
      <c r="AS77" s="370"/>
    </row>
    <row r="78" spans="1:45">
      <c r="A78" s="370"/>
      <c r="B78" s="370"/>
      <c r="C78" s="370"/>
      <c r="D78" s="370"/>
      <c r="E78" s="370"/>
      <c r="F78" s="370"/>
      <c r="G78" s="370"/>
      <c r="H78" s="370"/>
      <c r="I78" s="370"/>
      <c r="J78" s="370"/>
      <c r="K78" s="370"/>
      <c r="L78" s="370"/>
      <c r="M78" s="370"/>
      <c r="N78" s="370"/>
      <c r="O78" s="370"/>
      <c r="P78" s="370"/>
      <c r="Q78" s="370"/>
      <c r="R78" s="370"/>
      <c r="S78" s="370"/>
      <c r="T78" s="370"/>
      <c r="U78" s="370"/>
      <c r="V78" s="370"/>
      <c r="W78" s="370"/>
      <c r="X78" s="370"/>
      <c r="Y78" s="370"/>
      <c r="Z78" s="370"/>
      <c r="AA78" s="370"/>
      <c r="AB78" s="370"/>
      <c r="AC78" s="370"/>
      <c r="AD78" s="370"/>
      <c r="AE78" s="370"/>
      <c r="AF78" s="370"/>
      <c r="AG78" s="370"/>
      <c r="AH78" s="370"/>
      <c r="AI78" s="370"/>
      <c r="AJ78" s="370"/>
      <c r="AK78" s="370"/>
      <c r="AL78" s="370"/>
      <c r="AM78" s="370"/>
      <c r="AN78" s="370"/>
      <c r="AO78" s="370"/>
      <c r="AP78" s="370"/>
      <c r="AQ78" s="370"/>
      <c r="AR78" s="370"/>
      <c r="AS78" s="370"/>
    </row>
    <row r="79" spans="1:45">
      <c r="A79" s="370"/>
      <c r="B79" s="370"/>
      <c r="C79" s="370"/>
      <c r="D79" s="370"/>
      <c r="E79" s="370"/>
      <c r="F79" s="370"/>
      <c r="G79" s="370"/>
      <c r="H79" s="370"/>
      <c r="I79" s="370"/>
      <c r="J79" s="370"/>
      <c r="K79" s="370"/>
      <c r="L79" s="370"/>
      <c r="M79" s="370"/>
      <c r="N79" s="370"/>
      <c r="O79" s="370"/>
      <c r="P79" s="370"/>
      <c r="Q79" s="370"/>
      <c r="R79" s="370"/>
      <c r="S79" s="370"/>
      <c r="T79" s="370"/>
      <c r="U79" s="370"/>
      <c r="V79" s="370"/>
      <c r="W79" s="370"/>
      <c r="X79" s="370"/>
      <c r="Y79" s="370"/>
      <c r="Z79" s="370"/>
      <c r="AA79" s="370"/>
      <c r="AB79" s="370"/>
      <c r="AC79" s="370"/>
      <c r="AD79" s="370"/>
      <c r="AE79" s="370"/>
      <c r="AF79" s="370"/>
      <c r="AG79" s="370"/>
      <c r="AH79" s="370"/>
      <c r="AI79" s="370"/>
      <c r="AJ79" s="370"/>
      <c r="AK79" s="370"/>
      <c r="AL79" s="370"/>
      <c r="AM79" s="370"/>
      <c r="AN79" s="370"/>
      <c r="AO79" s="370"/>
      <c r="AP79" s="370"/>
      <c r="AQ79" s="370"/>
      <c r="AR79" s="370"/>
      <c r="AS79" s="370"/>
    </row>
    <row r="80" spans="1:45">
      <c r="A80" s="370"/>
      <c r="B80" s="370"/>
      <c r="C80" s="370"/>
      <c r="D80" s="370"/>
      <c r="E80" s="370"/>
      <c r="F80" s="370"/>
      <c r="G80" s="370"/>
      <c r="H80" s="370"/>
      <c r="I80" s="370"/>
      <c r="J80" s="370"/>
      <c r="K80" s="370"/>
      <c r="L80" s="370"/>
      <c r="M80" s="370"/>
      <c r="N80" s="370"/>
      <c r="O80" s="370"/>
      <c r="P80" s="370"/>
      <c r="Q80" s="370"/>
      <c r="R80" s="370"/>
      <c r="S80" s="370"/>
      <c r="T80" s="370"/>
      <c r="U80" s="370"/>
      <c r="V80" s="370"/>
      <c r="W80" s="370"/>
      <c r="X80" s="370"/>
      <c r="Y80" s="370"/>
      <c r="Z80" s="370"/>
      <c r="AA80" s="370"/>
      <c r="AB80" s="370"/>
      <c r="AC80" s="370"/>
      <c r="AD80" s="370"/>
      <c r="AE80" s="370"/>
      <c r="AF80" s="370"/>
      <c r="AG80" s="370"/>
      <c r="AH80" s="370"/>
      <c r="AI80" s="370"/>
      <c r="AJ80" s="370"/>
      <c r="AK80" s="370"/>
      <c r="AL80" s="370"/>
      <c r="AM80" s="370"/>
      <c r="AN80" s="370"/>
      <c r="AO80" s="370"/>
      <c r="AP80" s="370"/>
      <c r="AQ80" s="370"/>
      <c r="AR80" s="370"/>
      <c r="AS80" s="370"/>
    </row>
    <row r="81" spans="1:45">
      <c r="A81" s="370"/>
      <c r="B81" s="370"/>
      <c r="C81" s="370"/>
      <c r="D81" s="370"/>
      <c r="E81" s="370"/>
      <c r="F81" s="370"/>
      <c r="G81" s="370"/>
      <c r="H81" s="370"/>
      <c r="I81" s="370"/>
      <c r="J81" s="370"/>
      <c r="K81" s="370"/>
      <c r="L81" s="370"/>
      <c r="M81" s="370"/>
      <c r="N81" s="370"/>
      <c r="O81" s="370"/>
      <c r="P81" s="370"/>
      <c r="Q81" s="370"/>
      <c r="R81" s="370"/>
      <c r="S81" s="370"/>
      <c r="T81" s="370"/>
      <c r="U81" s="370"/>
      <c r="V81" s="370"/>
      <c r="W81" s="370"/>
      <c r="X81" s="370"/>
      <c r="Y81" s="370"/>
      <c r="Z81" s="370"/>
      <c r="AA81" s="370"/>
      <c r="AB81" s="370"/>
      <c r="AC81" s="370"/>
      <c r="AD81" s="370"/>
      <c r="AE81" s="370"/>
      <c r="AF81" s="370"/>
      <c r="AG81" s="370"/>
      <c r="AH81" s="370"/>
      <c r="AI81" s="370"/>
      <c r="AJ81" s="370"/>
      <c r="AK81" s="370"/>
      <c r="AL81" s="370"/>
      <c r="AM81" s="370"/>
      <c r="AN81" s="370"/>
      <c r="AO81" s="370"/>
      <c r="AP81" s="370"/>
      <c r="AQ81" s="370"/>
      <c r="AR81" s="370"/>
      <c r="AS81" s="370"/>
    </row>
    <row r="82" spans="1:45">
      <c r="A82" s="370"/>
      <c r="B82" s="370"/>
      <c r="C82" s="370"/>
      <c r="D82" s="370"/>
      <c r="E82" s="370"/>
      <c r="F82" s="370"/>
      <c r="G82" s="370"/>
      <c r="H82" s="370"/>
      <c r="I82" s="370"/>
      <c r="J82" s="370"/>
      <c r="K82" s="370"/>
      <c r="L82" s="370"/>
      <c r="M82" s="370"/>
      <c r="N82" s="370"/>
      <c r="O82" s="370"/>
      <c r="P82" s="370"/>
      <c r="Q82" s="370"/>
      <c r="R82" s="370"/>
      <c r="S82" s="370"/>
      <c r="T82" s="370"/>
      <c r="U82" s="370"/>
      <c r="V82" s="370"/>
      <c r="W82" s="370"/>
      <c r="X82" s="370"/>
      <c r="Y82" s="370"/>
      <c r="Z82" s="370"/>
      <c r="AA82" s="370"/>
      <c r="AB82" s="370"/>
      <c r="AC82" s="370"/>
      <c r="AD82" s="370"/>
      <c r="AE82" s="370"/>
      <c r="AF82" s="370"/>
      <c r="AG82" s="370"/>
      <c r="AH82" s="370"/>
      <c r="AI82" s="370"/>
      <c r="AJ82" s="370"/>
      <c r="AK82" s="370"/>
      <c r="AL82" s="370"/>
      <c r="AM82" s="370"/>
      <c r="AN82" s="370"/>
      <c r="AO82" s="370"/>
      <c r="AP82" s="370"/>
      <c r="AQ82" s="370"/>
      <c r="AR82" s="370"/>
      <c r="AS82" s="370"/>
    </row>
    <row r="83" spans="1:45">
      <c r="A83" s="370"/>
      <c r="B83" s="370"/>
      <c r="C83" s="370"/>
      <c r="D83" s="370"/>
      <c r="E83" s="370"/>
      <c r="F83" s="370"/>
      <c r="G83" s="370"/>
      <c r="H83" s="370"/>
      <c r="I83" s="370"/>
      <c r="J83" s="370"/>
      <c r="K83" s="370"/>
      <c r="L83" s="370"/>
      <c r="M83" s="370"/>
      <c r="N83" s="370"/>
      <c r="O83" s="370"/>
      <c r="P83" s="370"/>
      <c r="Q83" s="370"/>
      <c r="R83" s="370"/>
      <c r="S83" s="370"/>
      <c r="T83" s="370"/>
      <c r="U83" s="370"/>
      <c r="V83" s="370"/>
      <c r="W83" s="370"/>
      <c r="X83" s="370"/>
      <c r="Y83" s="370"/>
      <c r="Z83" s="370"/>
      <c r="AA83" s="370"/>
      <c r="AB83" s="370"/>
      <c r="AC83" s="370"/>
      <c r="AD83" s="370"/>
      <c r="AE83" s="370"/>
      <c r="AF83" s="370"/>
      <c r="AG83" s="370"/>
      <c r="AH83" s="370"/>
      <c r="AI83" s="370"/>
      <c r="AJ83" s="370"/>
      <c r="AK83" s="370"/>
      <c r="AL83" s="370"/>
      <c r="AM83" s="370"/>
      <c r="AN83" s="370"/>
      <c r="AO83" s="370"/>
      <c r="AP83" s="370"/>
      <c r="AQ83" s="370"/>
      <c r="AR83" s="370"/>
      <c r="AS83" s="370"/>
    </row>
    <row r="84" spans="1:45">
      <c r="A84" s="370"/>
      <c r="B84" s="370"/>
      <c r="C84" s="370"/>
      <c r="D84" s="370"/>
      <c r="E84" s="370"/>
      <c r="F84" s="370"/>
      <c r="G84" s="370"/>
      <c r="H84" s="370"/>
      <c r="I84" s="370"/>
      <c r="J84" s="370"/>
      <c r="K84" s="370"/>
      <c r="L84" s="370"/>
      <c r="M84" s="370"/>
      <c r="N84" s="370"/>
      <c r="O84" s="370"/>
      <c r="P84" s="370"/>
      <c r="Q84" s="370"/>
      <c r="R84" s="370"/>
      <c r="S84" s="370"/>
      <c r="T84" s="370"/>
      <c r="U84" s="370"/>
      <c r="V84" s="370"/>
      <c r="W84" s="370"/>
      <c r="X84" s="370"/>
      <c r="Y84" s="370"/>
      <c r="Z84" s="370"/>
      <c r="AA84" s="370"/>
      <c r="AB84" s="370"/>
      <c r="AC84" s="370"/>
      <c r="AD84" s="370"/>
      <c r="AE84" s="370"/>
      <c r="AF84" s="370"/>
      <c r="AG84" s="370"/>
      <c r="AH84" s="370"/>
      <c r="AI84" s="370"/>
      <c r="AJ84" s="370"/>
      <c r="AK84" s="370"/>
      <c r="AL84" s="370"/>
      <c r="AM84" s="370"/>
      <c r="AN84" s="370"/>
      <c r="AO84" s="370"/>
      <c r="AP84" s="370"/>
      <c r="AQ84" s="370"/>
      <c r="AR84" s="370"/>
      <c r="AS84" s="370"/>
    </row>
    <row r="85" spans="1:45">
      <c r="A85" s="370"/>
      <c r="B85" s="370"/>
      <c r="C85" s="370"/>
      <c r="D85" s="370"/>
      <c r="E85" s="370"/>
      <c r="F85" s="370"/>
      <c r="G85" s="370"/>
      <c r="H85" s="370"/>
      <c r="I85" s="370"/>
      <c r="J85" s="370"/>
      <c r="K85" s="370"/>
      <c r="L85" s="370"/>
      <c r="M85" s="370"/>
      <c r="N85" s="370"/>
      <c r="O85" s="370"/>
      <c r="P85" s="370"/>
      <c r="Q85" s="370"/>
      <c r="R85" s="370"/>
      <c r="S85" s="370"/>
      <c r="T85" s="370"/>
      <c r="U85" s="370"/>
      <c r="V85" s="370"/>
      <c r="W85" s="370"/>
      <c r="X85" s="370"/>
      <c r="Y85" s="370"/>
      <c r="Z85" s="370"/>
      <c r="AA85" s="370"/>
      <c r="AB85" s="370"/>
      <c r="AC85" s="370"/>
      <c r="AD85" s="370"/>
      <c r="AE85" s="370"/>
      <c r="AF85" s="370"/>
      <c r="AG85" s="370"/>
      <c r="AH85" s="370"/>
      <c r="AI85" s="370"/>
      <c r="AJ85" s="370"/>
      <c r="AK85" s="370"/>
      <c r="AL85" s="370"/>
      <c r="AM85" s="370"/>
      <c r="AN85" s="370"/>
      <c r="AO85" s="370"/>
      <c r="AP85" s="370"/>
      <c r="AQ85" s="370"/>
      <c r="AR85" s="370"/>
      <c r="AS85" s="370"/>
    </row>
    <row r="86" spans="1:45">
      <c r="A86" s="370"/>
      <c r="B86" s="370"/>
      <c r="C86" s="370"/>
      <c r="D86" s="370"/>
      <c r="E86" s="370"/>
      <c r="F86" s="370"/>
      <c r="G86" s="370"/>
      <c r="H86" s="370"/>
      <c r="I86" s="370"/>
      <c r="J86" s="370"/>
      <c r="K86" s="370"/>
      <c r="L86" s="370"/>
      <c r="M86" s="370"/>
      <c r="N86" s="370"/>
      <c r="O86" s="370"/>
      <c r="P86" s="370"/>
      <c r="Q86" s="370"/>
      <c r="R86" s="370"/>
      <c r="S86" s="370"/>
      <c r="T86" s="370"/>
      <c r="U86" s="370"/>
      <c r="V86" s="370"/>
      <c r="W86" s="370"/>
      <c r="X86" s="370"/>
      <c r="Y86" s="370"/>
      <c r="Z86" s="370"/>
      <c r="AA86" s="370"/>
      <c r="AB86" s="370"/>
      <c r="AC86" s="370"/>
      <c r="AD86" s="370"/>
      <c r="AE86" s="370"/>
      <c r="AF86" s="370"/>
      <c r="AG86" s="370"/>
      <c r="AH86" s="370"/>
      <c r="AI86" s="370"/>
      <c r="AJ86" s="370"/>
      <c r="AK86" s="370"/>
      <c r="AL86" s="370"/>
      <c r="AM86" s="370"/>
      <c r="AN86" s="370"/>
      <c r="AO86" s="370"/>
      <c r="AP86" s="370"/>
      <c r="AQ86" s="370"/>
      <c r="AR86" s="370"/>
      <c r="AS86" s="370"/>
    </row>
    <row r="87" spans="1:45">
      <c r="A87" s="370"/>
      <c r="B87" s="370"/>
      <c r="C87" s="370"/>
      <c r="D87" s="370"/>
      <c r="E87" s="370"/>
      <c r="F87" s="370"/>
      <c r="G87" s="370"/>
      <c r="H87" s="370"/>
      <c r="I87" s="370"/>
      <c r="J87" s="370"/>
      <c r="K87" s="370"/>
      <c r="L87" s="370"/>
      <c r="M87" s="370"/>
      <c r="N87" s="370"/>
      <c r="O87" s="370"/>
      <c r="P87" s="370"/>
      <c r="Q87" s="370"/>
      <c r="R87" s="370"/>
      <c r="S87" s="370"/>
      <c r="T87" s="370"/>
      <c r="U87" s="370"/>
      <c r="V87" s="370"/>
      <c r="W87" s="370"/>
      <c r="X87" s="370"/>
      <c r="Y87" s="370"/>
      <c r="Z87" s="370"/>
      <c r="AA87" s="370"/>
      <c r="AB87" s="370"/>
      <c r="AC87" s="370"/>
      <c r="AD87" s="370"/>
      <c r="AE87" s="370"/>
      <c r="AF87" s="370"/>
      <c r="AG87" s="370"/>
      <c r="AH87" s="370"/>
      <c r="AI87" s="370"/>
      <c r="AJ87" s="370"/>
      <c r="AK87" s="370"/>
      <c r="AL87" s="370"/>
      <c r="AM87" s="370"/>
      <c r="AN87" s="370"/>
      <c r="AO87" s="370"/>
      <c r="AP87" s="370"/>
      <c r="AQ87" s="370"/>
      <c r="AR87" s="370"/>
      <c r="AS87" s="370"/>
    </row>
    <row r="88" spans="1:45">
      <c r="A88" s="370"/>
      <c r="B88" s="370"/>
      <c r="C88" s="370"/>
      <c r="D88" s="370"/>
      <c r="E88" s="370"/>
      <c r="F88" s="370"/>
      <c r="G88" s="370"/>
      <c r="H88" s="370"/>
      <c r="I88" s="370"/>
      <c r="J88" s="370"/>
      <c r="K88" s="370"/>
      <c r="L88" s="370"/>
      <c r="M88" s="370"/>
      <c r="N88" s="370"/>
      <c r="O88" s="370"/>
      <c r="P88" s="370"/>
      <c r="Q88" s="370"/>
      <c r="R88" s="370"/>
      <c r="S88" s="370"/>
      <c r="T88" s="370"/>
      <c r="U88" s="370"/>
      <c r="V88" s="370"/>
      <c r="W88" s="370"/>
      <c r="X88" s="370"/>
      <c r="Y88" s="370"/>
      <c r="Z88" s="370"/>
      <c r="AA88" s="370"/>
      <c r="AB88" s="370"/>
      <c r="AC88" s="370"/>
      <c r="AD88" s="370"/>
      <c r="AE88" s="370"/>
      <c r="AF88" s="370"/>
      <c r="AG88" s="370"/>
      <c r="AH88" s="370"/>
      <c r="AI88" s="370"/>
      <c r="AJ88" s="370"/>
      <c r="AK88" s="370"/>
      <c r="AL88" s="370"/>
      <c r="AM88" s="370"/>
      <c r="AN88" s="370"/>
      <c r="AO88" s="370"/>
      <c r="AP88" s="370"/>
      <c r="AQ88" s="370"/>
      <c r="AR88" s="370"/>
      <c r="AS88" s="370"/>
    </row>
    <row r="89" spans="1:45">
      <c r="A89" s="370"/>
      <c r="B89" s="370"/>
      <c r="C89" s="370"/>
      <c r="D89" s="370"/>
      <c r="E89" s="370"/>
      <c r="F89" s="370"/>
      <c r="G89" s="370"/>
      <c r="H89" s="370"/>
      <c r="I89" s="370"/>
      <c r="J89" s="370"/>
      <c r="K89" s="370"/>
      <c r="L89" s="370"/>
      <c r="M89" s="370"/>
      <c r="N89" s="370"/>
      <c r="O89" s="370"/>
      <c r="P89" s="370"/>
      <c r="Q89" s="370"/>
      <c r="R89" s="370"/>
      <c r="S89" s="370"/>
      <c r="T89" s="370"/>
      <c r="U89" s="370"/>
      <c r="V89" s="370"/>
      <c r="W89" s="370"/>
      <c r="X89" s="370"/>
      <c r="Y89" s="370"/>
      <c r="Z89" s="370"/>
      <c r="AA89" s="370"/>
      <c r="AB89" s="370"/>
      <c r="AC89" s="370"/>
      <c r="AD89" s="370"/>
      <c r="AE89" s="370"/>
      <c r="AF89" s="370"/>
      <c r="AG89" s="370"/>
      <c r="AH89" s="370"/>
      <c r="AI89" s="370"/>
      <c r="AJ89" s="370"/>
      <c r="AK89" s="370"/>
      <c r="AL89" s="370"/>
      <c r="AM89" s="370"/>
      <c r="AN89" s="370"/>
      <c r="AO89" s="370"/>
      <c r="AP89" s="370"/>
      <c r="AQ89" s="370"/>
      <c r="AR89" s="370"/>
      <c r="AS89" s="370"/>
    </row>
    <row r="90" spans="1:45">
      <c r="A90" s="370"/>
      <c r="B90" s="370"/>
      <c r="C90" s="370"/>
      <c r="D90" s="370"/>
      <c r="E90" s="370"/>
      <c r="F90" s="370"/>
      <c r="G90" s="370"/>
      <c r="H90" s="370"/>
      <c r="I90" s="370"/>
      <c r="J90" s="370"/>
      <c r="K90" s="370"/>
      <c r="L90" s="370"/>
      <c r="M90" s="370"/>
      <c r="N90" s="370"/>
      <c r="O90" s="370"/>
      <c r="P90" s="370"/>
      <c r="Q90" s="370"/>
      <c r="R90" s="370"/>
      <c r="S90" s="370"/>
      <c r="T90" s="370"/>
      <c r="U90" s="370"/>
      <c r="V90" s="370"/>
      <c r="W90" s="370"/>
      <c r="X90" s="370"/>
      <c r="Y90" s="370"/>
      <c r="Z90" s="370"/>
      <c r="AA90" s="370"/>
      <c r="AB90" s="370"/>
      <c r="AC90" s="370"/>
      <c r="AD90" s="370"/>
      <c r="AE90" s="370"/>
      <c r="AF90" s="370"/>
      <c r="AG90" s="370"/>
      <c r="AH90" s="370"/>
      <c r="AI90" s="370"/>
      <c r="AJ90" s="370"/>
      <c r="AK90" s="370"/>
      <c r="AL90" s="370"/>
      <c r="AM90" s="370"/>
      <c r="AN90" s="370"/>
      <c r="AO90" s="370"/>
      <c r="AP90" s="370"/>
      <c r="AQ90" s="370"/>
      <c r="AR90" s="370"/>
      <c r="AS90" s="370"/>
    </row>
    <row r="91" spans="1:45">
      <c r="A91" s="370"/>
      <c r="B91" s="370"/>
      <c r="C91" s="370"/>
      <c r="D91" s="370"/>
      <c r="E91" s="370"/>
      <c r="F91" s="370"/>
      <c r="G91" s="370"/>
      <c r="H91" s="370"/>
      <c r="I91" s="370"/>
      <c r="J91" s="370"/>
      <c r="K91" s="370"/>
      <c r="L91" s="370"/>
      <c r="M91" s="370"/>
      <c r="N91" s="370"/>
      <c r="O91" s="370"/>
      <c r="P91" s="370"/>
      <c r="Q91" s="370"/>
      <c r="R91" s="370"/>
      <c r="S91" s="370"/>
      <c r="T91" s="370"/>
      <c r="U91" s="370"/>
      <c r="V91" s="370"/>
      <c r="W91" s="370"/>
      <c r="X91" s="370"/>
      <c r="Y91" s="370"/>
      <c r="Z91" s="370"/>
      <c r="AA91" s="370"/>
      <c r="AB91" s="370"/>
      <c r="AC91" s="370"/>
      <c r="AD91" s="370"/>
      <c r="AE91" s="370"/>
      <c r="AF91" s="370"/>
      <c r="AG91" s="370"/>
      <c r="AH91" s="370"/>
      <c r="AI91" s="370"/>
      <c r="AJ91" s="370"/>
      <c r="AK91" s="370"/>
      <c r="AL91" s="370"/>
      <c r="AM91" s="370"/>
      <c r="AN91" s="370"/>
      <c r="AO91" s="370"/>
      <c r="AP91" s="370"/>
      <c r="AQ91" s="370"/>
      <c r="AR91" s="370"/>
      <c r="AS91" s="370"/>
    </row>
    <row r="92" spans="1:45">
      <c r="A92" s="370"/>
      <c r="B92" s="370"/>
      <c r="C92" s="370"/>
      <c r="D92" s="370"/>
      <c r="E92" s="370"/>
      <c r="F92" s="370"/>
      <c r="G92" s="370"/>
      <c r="H92" s="370"/>
      <c r="I92" s="370"/>
      <c r="J92" s="370"/>
      <c r="K92" s="370"/>
      <c r="L92" s="370"/>
      <c r="M92" s="370"/>
      <c r="N92" s="370"/>
      <c r="O92" s="370"/>
      <c r="P92" s="370"/>
      <c r="Q92" s="370"/>
      <c r="R92" s="370"/>
      <c r="S92" s="370"/>
      <c r="T92" s="370"/>
      <c r="U92" s="370"/>
      <c r="V92" s="370"/>
      <c r="W92" s="370"/>
      <c r="X92" s="370"/>
      <c r="Y92" s="370"/>
      <c r="Z92" s="370"/>
      <c r="AA92" s="370"/>
      <c r="AB92" s="370"/>
      <c r="AC92" s="370"/>
      <c r="AD92" s="370"/>
      <c r="AE92" s="370"/>
      <c r="AF92" s="370"/>
      <c r="AG92" s="370"/>
      <c r="AH92" s="370"/>
      <c r="AI92" s="370"/>
      <c r="AJ92" s="370"/>
      <c r="AK92" s="370"/>
      <c r="AL92" s="370"/>
      <c r="AM92" s="370"/>
      <c r="AN92" s="370"/>
      <c r="AO92" s="370"/>
      <c r="AP92" s="370"/>
      <c r="AQ92" s="370"/>
      <c r="AR92" s="370"/>
      <c r="AS92" s="370"/>
    </row>
    <row r="93" spans="1:45">
      <c r="A93" s="370"/>
      <c r="B93" s="370"/>
      <c r="C93" s="370"/>
      <c r="D93" s="370"/>
      <c r="E93" s="370"/>
      <c r="F93" s="370"/>
      <c r="G93" s="370"/>
      <c r="H93" s="370"/>
      <c r="I93" s="370"/>
      <c r="J93" s="370"/>
      <c r="K93" s="370"/>
      <c r="L93" s="370"/>
      <c r="M93" s="370"/>
      <c r="N93" s="370"/>
      <c r="O93" s="370"/>
      <c r="P93" s="370"/>
      <c r="Q93" s="370"/>
      <c r="R93" s="370"/>
      <c r="S93" s="370"/>
      <c r="T93" s="370"/>
      <c r="U93" s="370"/>
      <c r="V93" s="370"/>
      <c r="W93" s="370"/>
      <c r="X93" s="370"/>
      <c r="Y93" s="370"/>
      <c r="Z93" s="370"/>
      <c r="AA93" s="370"/>
      <c r="AB93" s="370"/>
      <c r="AC93" s="370"/>
      <c r="AD93" s="370"/>
      <c r="AE93" s="370"/>
      <c r="AF93" s="370"/>
      <c r="AG93" s="370"/>
      <c r="AH93" s="370"/>
      <c r="AI93" s="370"/>
      <c r="AJ93" s="370"/>
      <c r="AK93" s="370"/>
      <c r="AL93" s="370"/>
      <c r="AM93" s="370"/>
      <c r="AN93" s="370"/>
      <c r="AO93" s="370"/>
      <c r="AP93" s="370"/>
      <c r="AQ93" s="370"/>
      <c r="AR93" s="370"/>
      <c r="AS93" s="370"/>
    </row>
    <row r="94" spans="1:45">
      <c r="A94" s="370"/>
      <c r="B94" s="370"/>
      <c r="C94" s="370"/>
      <c r="D94" s="370"/>
      <c r="E94" s="370"/>
      <c r="F94" s="370"/>
      <c r="G94" s="370"/>
      <c r="H94" s="370"/>
      <c r="I94" s="370"/>
      <c r="J94" s="370"/>
      <c r="K94" s="370"/>
      <c r="L94" s="370"/>
      <c r="M94" s="370"/>
      <c r="N94" s="370"/>
      <c r="O94" s="370"/>
      <c r="P94" s="370"/>
      <c r="Q94" s="370"/>
      <c r="R94" s="370"/>
      <c r="S94" s="370"/>
      <c r="T94" s="370"/>
      <c r="U94" s="370"/>
      <c r="V94" s="370"/>
      <c r="W94" s="370"/>
      <c r="X94" s="370"/>
      <c r="Y94" s="370"/>
      <c r="Z94" s="370"/>
      <c r="AA94" s="370"/>
      <c r="AB94" s="370"/>
      <c r="AC94" s="370"/>
      <c r="AD94" s="370"/>
      <c r="AE94" s="370"/>
      <c r="AF94" s="370"/>
      <c r="AG94" s="370"/>
      <c r="AH94" s="370"/>
      <c r="AI94" s="370"/>
      <c r="AJ94" s="370"/>
      <c r="AK94" s="370"/>
      <c r="AL94" s="370"/>
      <c r="AM94" s="370"/>
      <c r="AN94" s="370"/>
      <c r="AO94" s="370"/>
      <c r="AP94" s="370"/>
      <c r="AQ94" s="370"/>
      <c r="AR94" s="370"/>
      <c r="AS94" s="370"/>
    </row>
    <row r="95" spans="1:45">
      <c r="A95" s="370"/>
      <c r="B95" s="370"/>
      <c r="C95" s="370"/>
      <c r="D95" s="370"/>
      <c r="E95" s="370"/>
      <c r="F95" s="370"/>
      <c r="G95" s="370"/>
      <c r="H95" s="370"/>
      <c r="I95" s="370"/>
      <c r="J95" s="370"/>
      <c r="K95" s="370"/>
      <c r="L95" s="370"/>
      <c r="M95" s="370"/>
      <c r="N95" s="370"/>
      <c r="O95" s="370"/>
      <c r="P95" s="370"/>
      <c r="Q95" s="370"/>
      <c r="R95" s="370"/>
      <c r="S95" s="370"/>
      <c r="T95" s="370"/>
      <c r="U95" s="370"/>
      <c r="V95" s="370"/>
      <c r="W95" s="370"/>
      <c r="X95" s="370"/>
      <c r="Y95" s="370"/>
      <c r="Z95" s="370"/>
      <c r="AA95" s="370"/>
      <c r="AB95" s="370"/>
      <c r="AC95" s="370"/>
      <c r="AD95" s="370"/>
      <c r="AE95" s="370"/>
      <c r="AF95" s="370"/>
      <c r="AG95" s="370"/>
      <c r="AH95" s="370"/>
      <c r="AI95" s="370"/>
      <c r="AJ95" s="370"/>
      <c r="AK95" s="370"/>
      <c r="AL95" s="370"/>
      <c r="AM95" s="370"/>
      <c r="AN95" s="370"/>
      <c r="AO95" s="370"/>
      <c r="AP95" s="370"/>
      <c r="AQ95" s="370"/>
      <c r="AR95" s="370"/>
      <c r="AS95" s="370"/>
    </row>
    <row r="96" spans="1:45">
      <c r="A96" s="370"/>
      <c r="B96" s="370"/>
      <c r="C96" s="370"/>
      <c r="D96" s="370"/>
      <c r="E96" s="370"/>
      <c r="F96" s="370"/>
      <c r="G96" s="370"/>
      <c r="H96" s="370"/>
      <c r="I96" s="370"/>
      <c r="J96" s="370"/>
      <c r="K96" s="370"/>
      <c r="L96" s="370"/>
      <c r="M96" s="370"/>
      <c r="N96" s="370"/>
      <c r="O96" s="370"/>
      <c r="P96" s="370"/>
      <c r="Q96" s="370"/>
      <c r="R96" s="370"/>
      <c r="S96" s="370"/>
      <c r="T96" s="370"/>
      <c r="U96" s="370"/>
      <c r="V96" s="370"/>
      <c r="W96" s="370"/>
      <c r="X96" s="370"/>
      <c r="Y96" s="370"/>
      <c r="Z96" s="370"/>
      <c r="AA96" s="370"/>
      <c r="AB96" s="370"/>
      <c r="AC96" s="370"/>
      <c r="AD96" s="370"/>
      <c r="AE96" s="370"/>
      <c r="AF96" s="370"/>
      <c r="AG96" s="370"/>
      <c r="AH96" s="370"/>
      <c r="AI96" s="370"/>
      <c r="AJ96" s="370"/>
      <c r="AK96" s="370"/>
      <c r="AL96" s="370"/>
      <c r="AM96" s="370"/>
      <c r="AN96" s="370"/>
      <c r="AO96" s="370"/>
      <c r="AP96" s="370"/>
      <c r="AQ96" s="370"/>
      <c r="AR96" s="370"/>
      <c r="AS96" s="370"/>
    </row>
    <row r="97" spans="1:45">
      <c r="A97" s="370"/>
      <c r="B97" s="370"/>
      <c r="C97" s="370"/>
      <c r="D97" s="370"/>
      <c r="E97" s="370"/>
      <c r="F97" s="370"/>
      <c r="G97" s="370"/>
      <c r="H97" s="370"/>
      <c r="I97" s="370"/>
      <c r="J97" s="370"/>
      <c r="K97" s="370"/>
      <c r="L97" s="370"/>
      <c r="M97" s="370"/>
      <c r="N97" s="370"/>
      <c r="O97" s="370"/>
      <c r="P97" s="370"/>
      <c r="Q97" s="370"/>
      <c r="R97" s="370"/>
      <c r="S97" s="370"/>
      <c r="T97" s="370"/>
      <c r="U97" s="370"/>
      <c r="V97" s="370"/>
      <c r="W97" s="370"/>
      <c r="X97" s="370"/>
      <c r="Y97" s="370"/>
      <c r="Z97" s="370"/>
      <c r="AA97" s="370"/>
      <c r="AB97" s="370"/>
      <c r="AC97" s="370"/>
      <c r="AD97" s="370"/>
      <c r="AE97" s="370"/>
      <c r="AF97" s="370"/>
      <c r="AG97" s="370"/>
      <c r="AH97" s="370"/>
      <c r="AI97" s="370"/>
      <c r="AJ97" s="370"/>
      <c r="AK97" s="370"/>
      <c r="AL97" s="370"/>
      <c r="AM97" s="370"/>
      <c r="AN97" s="370"/>
      <c r="AO97" s="370"/>
      <c r="AP97" s="370"/>
      <c r="AQ97" s="370"/>
      <c r="AR97" s="370"/>
      <c r="AS97" s="370"/>
    </row>
    <row r="98" spans="1:45">
      <c r="A98" s="370"/>
      <c r="B98" s="370"/>
      <c r="C98" s="370"/>
      <c r="D98" s="370"/>
      <c r="E98" s="370"/>
      <c r="F98" s="370"/>
      <c r="G98" s="370"/>
      <c r="H98" s="370"/>
      <c r="I98" s="370"/>
      <c r="J98" s="370"/>
      <c r="K98" s="370"/>
      <c r="L98" s="370"/>
      <c r="M98" s="370"/>
      <c r="N98" s="370"/>
      <c r="O98" s="370"/>
      <c r="P98" s="370"/>
      <c r="Q98" s="370"/>
      <c r="R98" s="370"/>
      <c r="S98" s="370"/>
      <c r="T98" s="370"/>
      <c r="U98" s="370"/>
      <c r="V98" s="370"/>
      <c r="W98" s="370"/>
      <c r="X98" s="370"/>
      <c r="Y98" s="370"/>
      <c r="Z98" s="370"/>
      <c r="AA98" s="370"/>
      <c r="AB98" s="370"/>
      <c r="AC98" s="370"/>
      <c r="AD98" s="370"/>
      <c r="AE98" s="370"/>
      <c r="AF98" s="370"/>
      <c r="AG98" s="370"/>
      <c r="AH98" s="370"/>
      <c r="AI98" s="370"/>
      <c r="AJ98" s="370"/>
      <c r="AK98" s="370"/>
      <c r="AL98" s="370"/>
      <c r="AM98" s="370"/>
      <c r="AN98" s="370"/>
      <c r="AO98" s="370"/>
      <c r="AP98" s="370"/>
      <c r="AQ98" s="370"/>
      <c r="AR98" s="370"/>
      <c r="AS98" s="370"/>
    </row>
    <row r="99" spans="1:45">
      <c r="A99" s="370"/>
      <c r="B99" s="370"/>
      <c r="C99" s="370"/>
      <c r="D99" s="370"/>
      <c r="E99" s="370"/>
      <c r="F99" s="370"/>
      <c r="G99" s="370"/>
      <c r="H99" s="370"/>
      <c r="I99" s="370"/>
      <c r="J99" s="370"/>
      <c r="K99" s="370"/>
      <c r="L99" s="370"/>
      <c r="M99" s="370"/>
      <c r="N99" s="370"/>
      <c r="O99" s="370"/>
      <c r="P99" s="370"/>
      <c r="Q99" s="370"/>
      <c r="R99" s="370"/>
      <c r="S99" s="370"/>
      <c r="T99" s="370"/>
      <c r="U99" s="370"/>
      <c r="V99" s="370"/>
      <c r="W99" s="370"/>
      <c r="X99" s="370"/>
      <c r="Y99" s="370"/>
      <c r="Z99" s="370"/>
      <c r="AA99" s="370"/>
      <c r="AB99" s="370"/>
      <c r="AC99" s="370"/>
      <c r="AD99" s="370"/>
      <c r="AE99" s="370"/>
      <c r="AF99" s="370"/>
      <c r="AG99" s="370"/>
      <c r="AH99" s="370"/>
      <c r="AI99" s="370"/>
      <c r="AJ99" s="370"/>
      <c r="AK99" s="370"/>
      <c r="AL99" s="370"/>
      <c r="AM99" s="370"/>
      <c r="AN99" s="370"/>
      <c r="AO99" s="370"/>
      <c r="AP99" s="370"/>
      <c r="AQ99" s="370"/>
      <c r="AR99" s="370"/>
      <c r="AS99" s="370"/>
    </row>
    <row r="100" spans="1:45">
      <c r="A100" s="370"/>
      <c r="B100" s="370"/>
      <c r="C100" s="370"/>
      <c r="D100" s="370"/>
      <c r="E100" s="370"/>
      <c r="F100" s="370"/>
      <c r="G100" s="370"/>
      <c r="H100" s="370"/>
      <c r="I100" s="370"/>
      <c r="J100" s="370"/>
      <c r="K100" s="370"/>
      <c r="L100" s="370"/>
      <c r="M100" s="370"/>
      <c r="N100" s="370"/>
      <c r="O100" s="370"/>
      <c r="P100" s="370"/>
      <c r="Q100" s="370"/>
      <c r="R100" s="370"/>
      <c r="S100" s="370"/>
      <c r="T100" s="370"/>
      <c r="U100" s="370"/>
      <c r="V100" s="370"/>
      <c r="W100" s="370"/>
      <c r="X100" s="370"/>
      <c r="Y100" s="370"/>
      <c r="Z100" s="370"/>
      <c r="AA100" s="370"/>
      <c r="AB100" s="370"/>
      <c r="AC100" s="370"/>
      <c r="AD100" s="370"/>
      <c r="AE100" s="370"/>
      <c r="AF100" s="370"/>
      <c r="AG100" s="370"/>
      <c r="AH100" s="370"/>
      <c r="AI100" s="370"/>
      <c r="AJ100" s="370"/>
      <c r="AK100" s="370"/>
      <c r="AL100" s="370"/>
      <c r="AM100" s="370"/>
      <c r="AN100" s="370"/>
      <c r="AO100" s="370"/>
      <c r="AP100" s="370"/>
      <c r="AQ100" s="370"/>
      <c r="AR100" s="370"/>
      <c r="AS100" s="370"/>
    </row>
    <row r="101" spans="1:45">
      <c r="A101" s="370"/>
      <c r="B101" s="370"/>
      <c r="C101" s="370"/>
      <c r="D101" s="370"/>
      <c r="E101" s="370"/>
      <c r="F101" s="370"/>
      <c r="G101" s="370"/>
      <c r="H101" s="370"/>
      <c r="I101" s="370"/>
      <c r="J101" s="370"/>
      <c r="K101" s="370"/>
      <c r="L101" s="370"/>
      <c r="M101" s="370"/>
      <c r="N101" s="370"/>
      <c r="O101" s="370"/>
      <c r="P101" s="370"/>
      <c r="Q101" s="370"/>
      <c r="R101" s="370"/>
      <c r="S101" s="370"/>
      <c r="T101" s="370"/>
      <c r="U101" s="370"/>
      <c r="V101" s="370"/>
      <c r="W101" s="370"/>
      <c r="X101" s="370"/>
      <c r="Y101" s="370"/>
      <c r="Z101" s="370"/>
      <c r="AA101" s="370"/>
      <c r="AB101" s="370"/>
      <c r="AC101" s="370"/>
      <c r="AD101" s="370"/>
      <c r="AE101" s="370"/>
      <c r="AF101" s="370"/>
      <c r="AG101" s="370"/>
      <c r="AH101" s="370"/>
      <c r="AI101" s="370"/>
      <c r="AJ101" s="370"/>
      <c r="AK101" s="370"/>
      <c r="AL101" s="370"/>
      <c r="AM101" s="370"/>
      <c r="AN101" s="370"/>
      <c r="AO101" s="370"/>
      <c r="AP101" s="370"/>
      <c r="AQ101" s="370"/>
      <c r="AR101" s="370"/>
      <c r="AS101" s="370"/>
    </row>
    <row r="102" spans="1:45">
      <c r="A102" s="370"/>
      <c r="B102" s="370"/>
      <c r="C102" s="370"/>
      <c r="D102" s="370"/>
      <c r="E102" s="370"/>
      <c r="F102" s="370"/>
      <c r="G102" s="370"/>
      <c r="H102" s="370"/>
      <c r="I102" s="370"/>
      <c r="J102" s="370"/>
      <c r="K102" s="370"/>
      <c r="L102" s="370"/>
      <c r="M102" s="370"/>
      <c r="N102" s="370"/>
      <c r="O102" s="370"/>
      <c r="P102" s="370"/>
      <c r="Q102" s="370"/>
      <c r="R102" s="370"/>
      <c r="S102" s="370"/>
      <c r="T102" s="370"/>
      <c r="U102" s="370"/>
      <c r="V102" s="370"/>
      <c r="W102" s="370"/>
      <c r="X102" s="370"/>
      <c r="Y102" s="370"/>
      <c r="Z102" s="370"/>
      <c r="AA102" s="370"/>
      <c r="AB102" s="370"/>
      <c r="AC102" s="370"/>
      <c r="AD102" s="370"/>
      <c r="AE102" s="370"/>
      <c r="AF102" s="370"/>
      <c r="AG102" s="370"/>
      <c r="AH102" s="370"/>
      <c r="AI102" s="370"/>
      <c r="AJ102" s="370"/>
      <c r="AK102" s="370"/>
      <c r="AL102" s="370"/>
      <c r="AM102" s="370"/>
      <c r="AN102" s="370"/>
      <c r="AO102" s="370"/>
      <c r="AP102" s="370"/>
      <c r="AQ102" s="370"/>
      <c r="AR102" s="370"/>
      <c r="AS102" s="370"/>
    </row>
    <row r="103" spans="1:45">
      <c r="A103" s="370"/>
      <c r="B103" s="370"/>
      <c r="C103" s="370"/>
      <c r="D103" s="370"/>
      <c r="E103" s="370"/>
      <c r="F103" s="370"/>
      <c r="G103" s="370"/>
      <c r="H103" s="370"/>
      <c r="I103" s="370"/>
      <c r="J103" s="370"/>
      <c r="K103" s="370"/>
      <c r="L103" s="370"/>
      <c r="M103" s="370"/>
      <c r="N103" s="370"/>
      <c r="O103" s="370"/>
      <c r="P103" s="370"/>
      <c r="Q103" s="370"/>
      <c r="R103" s="370"/>
      <c r="S103" s="370"/>
      <c r="T103" s="370"/>
      <c r="U103" s="370"/>
      <c r="V103" s="370"/>
      <c r="W103" s="370"/>
      <c r="X103" s="370"/>
      <c r="Y103" s="370"/>
      <c r="Z103" s="370"/>
      <c r="AA103" s="370"/>
      <c r="AB103" s="370"/>
      <c r="AC103" s="370"/>
      <c r="AD103" s="370"/>
      <c r="AE103" s="370"/>
      <c r="AF103" s="370"/>
      <c r="AG103" s="370"/>
      <c r="AH103" s="370"/>
      <c r="AI103" s="370"/>
      <c r="AJ103" s="370"/>
      <c r="AK103" s="370"/>
      <c r="AL103" s="370"/>
      <c r="AM103" s="370"/>
      <c r="AN103" s="370"/>
      <c r="AO103" s="370"/>
      <c r="AP103" s="370"/>
      <c r="AQ103" s="370"/>
      <c r="AR103" s="370"/>
      <c r="AS103" s="370"/>
    </row>
    <row r="104" spans="1:45">
      <c r="A104" s="370"/>
      <c r="B104" s="370"/>
      <c r="C104" s="370"/>
      <c r="D104" s="370"/>
      <c r="E104" s="370"/>
      <c r="F104" s="370"/>
      <c r="G104" s="370"/>
      <c r="H104" s="370"/>
      <c r="I104" s="370"/>
      <c r="J104" s="370"/>
      <c r="K104" s="370"/>
      <c r="L104" s="370"/>
      <c r="M104" s="370"/>
      <c r="N104" s="370"/>
      <c r="O104" s="370"/>
      <c r="P104" s="370"/>
      <c r="Q104" s="370"/>
      <c r="R104" s="370"/>
      <c r="S104" s="370"/>
      <c r="T104" s="370"/>
      <c r="U104" s="370"/>
      <c r="V104" s="370"/>
      <c r="W104" s="370"/>
      <c r="X104" s="370"/>
      <c r="Y104" s="370"/>
      <c r="Z104" s="370"/>
      <c r="AA104" s="370"/>
      <c r="AB104" s="370"/>
      <c r="AC104" s="370"/>
      <c r="AD104" s="370"/>
      <c r="AE104" s="370"/>
      <c r="AF104" s="370"/>
      <c r="AG104" s="370"/>
      <c r="AH104" s="370"/>
      <c r="AI104" s="370"/>
      <c r="AJ104" s="370"/>
      <c r="AK104" s="370"/>
      <c r="AL104" s="370"/>
      <c r="AM104" s="370"/>
      <c r="AN104" s="370"/>
      <c r="AO104" s="370"/>
      <c r="AP104" s="370"/>
      <c r="AQ104" s="370"/>
      <c r="AR104" s="370"/>
      <c r="AS104" s="370"/>
    </row>
    <row r="105" spans="1:45">
      <c r="A105" s="370"/>
      <c r="B105" s="370"/>
      <c r="C105" s="370"/>
      <c r="D105" s="370"/>
      <c r="E105" s="370"/>
      <c r="F105" s="370"/>
      <c r="G105" s="370"/>
      <c r="H105" s="370"/>
      <c r="I105" s="370"/>
      <c r="J105" s="370"/>
      <c r="K105" s="370"/>
      <c r="L105" s="370"/>
      <c r="M105" s="370"/>
      <c r="N105" s="370"/>
      <c r="O105" s="370"/>
      <c r="P105" s="370"/>
      <c r="Q105" s="370"/>
      <c r="R105" s="370"/>
      <c r="S105" s="370"/>
      <c r="T105" s="370"/>
      <c r="U105" s="370"/>
      <c r="V105" s="370"/>
      <c r="W105" s="370"/>
      <c r="X105" s="370"/>
      <c r="Y105" s="370"/>
      <c r="Z105" s="370"/>
      <c r="AA105" s="370"/>
      <c r="AB105" s="370"/>
      <c r="AC105" s="370"/>
      <c r="AD105" s="370"/>
      <c r="AE105" s="370"/>
      <c r="AF105" s="370"/>
      <c r="AG105" s="370"/>
      <c r="AH105" s="370"/>
      <c r="AI105" s="370"/>
      <c r="AJ105" s="370"/>
      <c r="AK105" s="370"/>
      <c r="AL105" s="370"/>
      <c r="AM105" s="370"/>
      <c r="AN105" s="370"/>
      <c r="AO105" s="370"/>
      <c r="AP105" s="370"/>
      <c r="AQ105" s="370"/>
      <c r="AR105" s="370"/>
      <c r="AS105" s="370"/>
    </row>
    <row r="106" spans="1:45">
      <c r="A106" s="370"/>
      <c r="B106" s="370"/>
      <c r="C106" s="370"/>
      <c r="D106" s="370"/>
      <c r="E106" s="370"/>
      <c r="F106" s="370"/>
      <c r="G106" s="370"/>
      <c r="H106" s="370"/>
      <c r="I106" s="370"/>
      <c r="J106" s="370"/>
      <c r="K106" s="370"/>
      <c r="L106" s="370"/>
      <c r="M106" s="370"/>
      <c r="N106" s="370"/>
      <c r="O106" s="370"/>
      <c r="P106" s="370"/>
      <c r="Q106" s="370"/>
      <c r="R106" s="370"/>
      <c r="S106" s="370"/>
      <c r="T106" s="370"/>
      <c r="U106" s="370"/>
      <c r="V106" s="370"/>
      <c r="W106" s="370"/>
      <c r="X106" s="370"/>
      <c r="Y106" s="370"/>
      <c r="Z106" s="370"/>
      <c r="AA106" s="370"/>
      <c r="AB106" s="370"/>
      <c r="AC106" s="370"/>
      <c r="AD106" s="370"/>
      <c r="AE106" s="370"/>
      <c r="AF106" s="370"/>
      <c r="AG106" s="370"/>
      <c r="AH106" s="370"/>
      <c r="AI106" s="370"/>
      <c r="AJ106" s="370"/>
      <c r="AK106" s="370"/>
      <c r="AL106" s="370"/>
      <c r="AM106" s="370"/>
      <c r="AN106" s="370"/>
      <c r="AO106" s="370"/>
      <c r="AP106" s="370"/>
      <c r="AQ106" s="370"/>
      <c r="AR106" s="370"/>
      <c r="AS106" s="370"/>
    </row>
    <row r="107" spans="1:45">
      <c r="A107" s="370"/>
      <c r="B107" s="370"/>
      <c r="C107" s="370"/>
      <c r="D107" s="370"/>
      <c r="E107" s="370"/>
      <c r="F107" s="370"/>
      <c r="G107" s="370"/>
      <c r="H107" s="370"/>
      <c r="I107" s="370"/>
      <c r="J107" s="370"/>
      <c r="K107" s="370"/>
      <c r="L107" s="370"/>
      <c r="M107" s="370"/>
      <c r="N107" s="370"/>
      <c r="O107" s="370"/>
      <c r="P107" s="370"/>
      <c r="Q107" s="370"/>
      <c r="R107" s="370"/>
      <c r="S107" s="370"/>
      <c r="T107" s="370"/>
      <c r="U107" s="370"/>
      <c r="V107" s="370"/>
      <c r="W107" s="370"/>
      <c r="X107" s="370"/>
      <c r="Y107" s="370"/>
      <c r="Z107" s="370"/>
      <c r="AA107" s="370"/>
      <c r="AB107" s="370"/>
      <c r="AC107" s="370"/>
      <c r="AD107" s="370"/>
      <c r="AE107" s="370"/>
      <c r="AF107" s="370"/>
      <c r="AG107" s="370"/>
      <c r="AH107" s="370"/>
      <c r="AI107" s="370"/>
      <c r="AJ107" s="370"/>
      <c r="AK107" s="370"/>
      <c r="AL107" s="370"/>
      <c r="AM107" s="370"/>
      <c r="AN107" s="370"/>
      <c r="AO107" s="370"/>
      <c r="AP107" s="370"/>
      <c r="AQ107" s="370"/>
      <c r="AR107" s="370"/>
      <c r="AS107" s="370"/>
    </row>
    <row r="108" spans="1:45">
      <c r="A108" s="370"/>
      <c r="B108" s="370"/>
      <c r="C108" s="370"/>
      <c r="D108" s="370"/>
      <c r="E108" s="370"/>
      <c r="F108" s="370"/>
      <c r="G108" s="370"/>
      <c r="H108" s="370"/>
      <c r="I108" s="370"/>
      <c r="J108" s="370"/>
      <c r="K108" s="370"/>
      <c r="L108" s="370"/>
      <c r="M108" s="370"/>
      <c r="N108" s="370"/>
      <c r="O108" s="370"/>
      <c r="P108" s="370"/>
      <c r="Q108" s="370"/>
      <c r="R108" s="370"/>
      <c r="S108" s="370"/>
      <c r="T108" s="370"/>
      <c r="U108" s="370"/>
      <c r="V108" s="370"/>
      <c r="W108" s="370"/>
      <c r="X108" s="370"/>
      <c r="Y108" s="370"/>
      <c r="Z108" s="370"/>
      <c r="AA108" s="370"/>
      <c r="AB108" s="370"/>
      <c r="AC108" s="370"/>
      <c r="AD108" s="370"/>
      <c r="AE108" s="370"/>
      <c r="AF108" s="370"/>
      <c r="AG108" s="370"/>
      <c r="AH108" s="370"/>
      <c r="AI108" s="370"/>
      <c r="AJ108" s="370"/>
      <c r="AK108" s="370"/>
      <c r="AL108" s="370"/>
      <c r="AM108" s="370"/>
      <c r="AN108" s="370"/>
      <c r="AO108" s="370"/>
      <c r="AP108" s="370"/>
      <c r="AQ108" s="370"/>
      <c r="AR108" s="370"/>
      <c r="AS108" s="370"/>
    </row>
    <row r="109" spans="1:45">
      <c r="A109" s="370"/>
      <c r="B109" s="370"/>
      <c r="C109" s="370"/>
      <c r="D109" s="370"/>
      <c r="E109" s="370"/>
      <c r="F109" s="370"/>
      <c r="G109" s="370"/>
      <c r="H109" s="370"/>
      <c r="I109" s="370"/>
      <c r="J109" s="370"/>
      <c r="K109" s="370"/>
      <c r="L109" s="370"/>
      <c r="M109" s="370"/>
      <c r="N109" s="370"/>
      <c r="O109" s="370"/>
      <c r="P109" s="370"/>
      <c r="Q109" s="370"/>
      <c r="R109" s="370"/>
      <c r="S109" s="370"/>
      <c r="T109" s="370"/>
      <c r="U109" s="370"/>
      <c r="V109" s="370"/>
      <c r="W109" s="370"/>
      <c r="X109" s="370"/>
      <c r="Y109" s="370"/>
      <c r="Z109" s="370"/>
      <c r="AA109" s="370"/>
      <c r="AB109" s="370"/>
      <c r="AC109" s="370"/>
      <c r="AD109" s="370"/>
      <c r="AE109" s="370"/>
      <c r="AF109" s="370"/>
      <c r="AG109" s="370"/>
      <c r="AH109" s="370"/>
      <c r="AI109" s="370"/>
      <c r="AJ109" s="370"/>
      <c r="AK109" s="370"/>
      <c r="AL109" s="370"/>
      <c r="AM109" s="370"/>
      <c r="AN109" s="370"/>
      <c r="AO109" s="370"/>
      <c r="AP109" s="370"/>
      <c r="AQ109" s="370"/>
      <c r="AR109" s="370"/>
      <c r="AS109" s="370"/>
    </row>
    <row r="110" spans="1:45">
      <c r="A110" s="370"/>
      <c r="B110" s="370"/>
      <c r="C110" s="370"/>
      <c r="D110" s="370"/>
      <c r="E110" s="370"/>
      <c r="F110" s="370"/>
      <c r="G110" s="370"/>
      <c r="H110" s="370"/>
      <c r="I110" s="370"/>
      <c r="J110" s="370"/>
      <c r="K110" s="370"/>
      <c r="L110" s="370"/>
      <c r="M110" s="370"/>
      <c r="N110" s="370"/>
      <c r="O110" s="370"/>
      <c r="P110" s="370"/>
      <c r="Q110" s="370"/>
      <c r="R110" s="370"/>
      <c r="S110" s="370"/>
      <c r="T110" s="370"/>
      <c r="U110" s="370"/>
      <c r="V110" s="370"/>
      <c r="W110" s="370"/>
      <c r="X110" s="370"/>
      <c r="Y110" s="370"/>
      <c r="Z110" s="370"/>
      <c r="AA110" s="370"/>
      <c r="AB110" s="370"/>
      <c r="AC110" s="370"/>
      <c r="AD110" s="370"/>
      <c r="AE110" s="370"/>
      <c r="AF110" s="370"/>
      <c r="AG110" s="370"/>
      <c r="AH110" s="370"/>
      <c r="AI110" s="370"/>
      <c r="AJ110" s="370"/>
      <c r="AK110" s="370"/>
      <c r="AL110" s="370"/>
      <c r="AM110" s="370"/>
      <c r="AN110" s="370"/>
      <c r="AO110" s="370"/>
      <c r="AP110" s="370"/>
      <c r="AQ110" s="370"/>
      <c r="AR110" s="370"/>
      <c r="AS110" s="370"/>
    </row>
    <row r="111" spans="1:45">
      <c r="A111" s="370"/>
      <c r="B111" s="370"/>
      <c r="C111" s="370"/>
      <c r="D111" s="370"/>
      <c r="E111" s="370"/>
      <c r="F111" s="370"/>
      <c r="G111" s="370"/>
      <c r="H111" s="370"/>
      <c r="I111" s="370"/>
      <c r="J111" s="370"/>
      <c r="K111" s="370"/>
      <c r="L111" s="370"/>
      <c r="M111" s="370"/>
      <c r="N111" s="370"/>
      <c r="O111" s="370"/>
      <c r="P111" s="370"/>
      <c r="Q111" s="370"/>
      <c r="R111" s="370"/>
      <c r="S111" s="370"/>
      <c r="T111" s="370"/>
      <c r="U111" s="370"/>
      <c r="V111" s="370"/>
      <c r="W111" s="370"/>
      <c r="X111" s="370"/>
      <c r="Y111" s="370"/>
      <c r="Z111" s="370"/>
      <c r="AA111" s="370"/>
      <c r="AB111" s="370"/>
      <c r="AC111" s="370"/>
      <c r="AD111" s="370"/>
      <c r="AE111" s="370"/>
      <c r="AF111" s="370"/>
      <c r="AG111" s="370"/>
      <c r="AH111" s="370"/>
      <c r="AI111" s="370"/>
      <c r="AJ111" s="370"/>
      <c r="AK111" s="370"/>
      <c r="AL111" s="370"/>
      <c r="AM111" s="370"/>
      <c r="AN111" s="370"/>
      <c r="AO111" s="370"/>
      <c r="AP111" s="370"/>
      <c r="AQ111" s="370"/>
      <c r="AR111" s="370"/>
      <c r="AS111" s="370"/>
    </row>
    <row r="112" spans="1:45">
      <c r="A112" s="370"/>
      <c r="B112" s="370"/>
      <c r="C112" s="370"/>
      <c r="D112" s="370"/>
      <c r="E112" s="370"/>
      <c r="F112" s="370"/>
      <c r="G112" s="370"/>
      <c r="H112" s="370"/>
      <c r="I112" s="370"/>
      <c r="J112" s="370"/>
      <c r="K112" s="370"/>
      <c r="L112" s="370"/>
      <c r="M112" s="370"/>
      <c r="N112" s="370"/>
      <c r="O112" s="370"/>
      <c r="P112" s="370"/>
      <c r="Q112" s="370"/>
      <c r="R112" s="370"/>
      <c r="S112" s="370"/>
      <c r="T112" s="370"/>
      <c r="U112" s="370"/>
      <c r="V112" s="370"/>
      <c r="W112" s="370"/>
      <c r="X112" s="370"/>
      <c r="Y112" s="370"/>
      <c r="Z112" s="370"/>
      <c r="AA112" s="370"/>
      <c r="AB112" s="370"/>
      <c r="AC112" s="370"/>
      <c r="AD112" s="370"/>
      <c r="AE112" s="370"/>
      <c r="AF112" s="370"/>
      <c r="AG112" s="370"/>
      <c r="AH112" s="370"/>
      <c r="AI112" s="370"/>
      <c r="AJ112" s="370"/>
      <c r="AK112" s="370"/>
      <c r="AL112" s="370"/>
      <c r="AM112" s="370"/>
      <c r="AN112" s="370"/>
      <c r="AO112" s="370"/>
      <c r="AP112" s="370"/>
      <c r="AQ112" s="370"/>
      <c r="AR112" s="370"/>
      <c r="AS112" s="370"/>
    </row>
    <row r="113" spans="1:45">
      <c r="A113" s="370"/>
      <c r="B113" s="370"/>
      <c r="C113" s="370"/>
      <c r="D113" s="370"/>
      <c r="E113" s="370"/>
      <c r="F113" s="370"/>
      <c r="G113" s="370"/>
      <c r="H113" s="370"/>
      <c r="I113" s="370"/>
      <c r="J113" s="370"/>
      <c r="K113" s="370"/>
      <c r="L113" s="370"/>
      <c r="M113" s="370"/>
      <c r="N113" s="370"/>
      <c r="O113" s="370"/>
      <c r="P113" s="370"/>
      <c r="Q113" s="370"/>
      <c r="R113" s="370"/>
      <c r="S113" s="370"/>
      <c r="T113" s="370"/>
      <c r="U113" s="370"/>
      <c r="V113" s="370"/>
      <c r="W113" s="370"/>
      <c r="X113" s="370"/>
      <c r="Y113" s="370"/>
      <c r="Z113" s="370"/>
      <c r="AA113" s="370"/>
      <c r="AB113" s="370"/>
      <c r="AC113" s="370"/>
      <c r="AD113" s="370"/>
      <c r="AE113" s="370"/>
      <c r="AF113" s="370"/>
      <c r="AG113" s="370"/>
      <c r="AH113" s="370"/>
      <c r="AI113" s="370"/>
      <c r="AJ113" s="370"/>
      <c r="AK113" s="370"/>
      <c r="AL113" s="370"/>
      <c r="AM113" s="370"/>
      <c r="AN113" s="370"/>
      <c r="AO113" s="370"/>
      <c r="AP113" s="370"/>
      <c r="AQ113" s="370"/>
      <c r="AR113" s="370"/>
      <c r="AS113" s="370"/>
    </row>
    <row r="114" spans="1:45">
      <c r="A114" s="370"/>
      <c r="B114" s="370"/>
      <c r="C114" s="370"/>
      <c r="D114" s="370"/>
      <c r="E114" s="370"/>
      <c r="F114" s="370"/>
      <c r="G114" s="370"/>
      <c r="H114" s="370"/>
      <c r="I114" s="370"/>
      <c r="J114" s="370"/>
      <c r="K114" s="370"/>
      <c r="L114" s="370"/>
      <c r="M114" s="370"/>
      <c r="N114" s="370"/>
      <c r="O114" s="370"/>
      <c r="P114" s="370"/>
      <c r="Q114" s="370"/>
      <c r="R114" s="370"/>
      <c r="S114" s="370"/>
      <c r="T114" s="370"/>
      <c r="U114" s="370"/>
      <c r="V114" s="370"/>
      <c r="W114" s="370"/>
      <c r="X114" s="370"/>
      <c r="Y114" s="370"/>
      <c r="Z114" s="370"/>
      <c r="AA114" s="370"/>
      <c r="AB114" s="370"/>
      <c r="AC114" s="370"/>
      <c r="AD114" s="370"/>
      <c r="AE114" s="370"/>
      <c r="AF114" s="370"/>
      <c r="AG114" s="370"/>
      <c r="AH114" s="370"/>
      <c r="AI114" s="370"/>
      <c r="AJ114" s="370"/>
      <c r="AK114" s="370"/>
      <c r="AL114" s="370"/>
      <c r="AM114" s="370"/>
      <c r="AN114" s="370"/>
      <c r="AO114" s="370"/>
      <c r="AP114" s="370"/>
      <c r="AQ114" s="370"/>
      <c r="AR114" s="370"/>
      <c r="AS114" s="370"/>
    </row>
    <row r="115" spans="1:45">
      <c r="A115" s="370"/>
      <c r="B115" s="370"/>
      <c r="C115" s="370"/>
      <c r="D115" s="370"/>
      <c r="E115" s="370"/>
      <c r="F115" s="370"/>
      <c r="G115" s="370"/>
      <c r="H115" s="370"/>
      <c r="I115" s="370"/>
      <c r="J115" s="370"/>
      <c r="K115" s="370"/>
      <c r="L115" s="370"/>
      <c r="M115" s="370"/>
      <c r="N115" s="370"/>
      <c r="O115" s="370"/>
      <c r="P115" s="370"/>
      <c r="Q115" s="370"/>
      <c r="R115" s="370"/>
      <c r="S115" s="370"/>
      <c r="T115" s="370"/>
      <c r="U115" s="370"/>
      <c r="V115" s="370"/>
      <c r="W115" s="370"/>
      <c r="X115" s="370"/>
      <c r="Y115" s="370"/>
      <c r="Z115" s="370"/>
      <c r="AA115" s="370"/>
      <c r="AB115" s="370"/>
      <c r="AC115" s="370"/>
      <c r="AD115" s="370"/>
      <c r="AE115" s="370"/>
      <c r="AF115" s="370"/>
      <c r="AG115" s="370"/>
      <c r="AH115" s="370"/>
      <c r="AI115" s="370"/>
      <c r="AJ115" s="370"/>
      <c r="AK115" s="370"/>
      <c r="AL115" s="370"/>
      <c r="AM115" s="370"/>
      <c r="AN115" s="370"/>
      <c r="AO115" s="370"/>
      <c r="AP115" s="370"/>
      <c r="AQ115" s="370"/>
      <c r="AR115" s="370"/>
      <c r="AS115" s="370"/>
    </row>
    <row r="116" spans="1:45">
      <c r="A116" s="370"/>
      <c r="B116" s="370"/>
      <c r="C116" s="370"/>
      <c r="D116" s="370"/>
      <c r="E116" s="370"/>
      <c r="F116" s="370"/>
      <c r="G116" s="370"/>
      <c r="H116" s="370"/>
      <c r="I116" s="370"/>
      <c r="J116" s="370"/>
      <c r="K116" s="370"/>
      <c r="L116" s="370"/>
      <c r="M116" s="370"/>
      <c r="N116" s="370"/>
      <c r="O116" s="370"/>
      <c r="P116" s="370"/>
      <c r="Q116" s="370"/>
      <c r="R116" s="370"/>
      <c r="S116" s="370"/>
      <c r="T116" s="370"/>
      <c r="U116" s="370"/>
      <c r="V116" s="370"/>
      <c r="W116" s="370"/>
      <c r="X116" s="370"/>
      <c r="Y116" s="370"/>
      <c r="Z116" s="370"/>
      <c r="AA116" s="370"/>
      <c r="AB116" s="370"/>
      <c r="AC116" s="370"/>
      <c r="AD116" s="370"/>
      <c r="AE116" s="370"/>
      <c r="AF116" s="370"/>
      <c r="AG116" s="370"/>
      <c r="AH116" s="370"/>
      <c r="AI116" s="370"/>
      <c r="AJ116" s="370"/>
      <c r="AK116" s="370"/>
      <c r="AL116" s="370"/>
      <c r="AM116" s="370"/>
      <c r="AN116" s="370"/>
      <c r="AO116" s="370"/>
      <c r="AP116" s="370"/>
      <c r="AQ116" s="370"/>
      <c r="AR116" s="370"/>
      <c r="AS116" s="370"/>
    </row>
    <row r="117" spans="1:45">
      <c r="A117" s="370"/>
      <c r="B117" s="370"/>
      <c r="C117" s="370"/>
      <c r="D117" s="370"/>
      <c r="E117" s="370"/>
      <c r="F117" s="370"/>
      <c r="G117" s="370"/>
      <c r="H117" s="370"/>
      <c r="I117" s="370"/>
      <c r="J117" s="370"/>
      <c r="K117" s="370"/>
      <c r="L117" s="370"/>
      <c r="M117" s="370"/>
      <c r="N117" s="370"/>
      <c r="O117" s="370"/>
      <c r="P117" s="370"/>
      <c r="Q117" s="370"/>
      <c r="R117" s="370"/>
      <c r="S117" s="370"/>
      <c r="T117" s="370"/>
      <c r="U117" s="370"/>
      <c r="V117" s="370"/>
      <c r="W117" s="370"/>
      <c r="X117" s="370"/>
      <c r="Y117" s="370"/>
      <c r="Z117" s="370"/>
      <c r="AA117" s="370"/>
      <c r="AB117" s="370"/>
      <c r="AC117" s="370"/>
      <c r="AD117" s="370"/>
      <c r="AE117" s="370"/>
      <c r="AF117" s="370"/>
      <c r="AG117" s="370"/>
      <c r="AH117" s="370"/>
      <c r="AI117" s="370"/>
      <c r="AJ117" s="370"/>
      <c r="AK117" s="370"/>
      <c r="AL117" s="370"/>
      <c r="AM117" s="370"/>
      <c r="AN117" s="370"/>
      <c r="AO117" s="370"/>
      <c r="AP117" s="370"/>
      <c r="AQ117" s="370"/>
      <c r="AR117" s="370"/>
      <c r="AS117" s="370"/>
    </row>
    <row r="118" spans="1:45">
      <c r="A118" s="370"/>
      <c r="B118" s="370"/>
      <c r="C118" s="370"/>
      <c r="D118" s="370"/>
      <c r="E118" s="370"/>
      <c r="F118" s="370"/>
      <c r="G118" s="370"/>
      <c r="H118" s="370"/>
      <c r="I118" s="370"/>
      <c r="J118" s="370"/>
      <c r="K118" s="370"/>
      <c r="L118" s="370"/>
      <c r="M118" s="370"/>
      <c r="N118" s="370"/>
      <c r="O118" s="370"/>
      <c r="P118" s="370"/>
      <c r="Q118" s="370"/>
      <c r="R118" s="370"/>
      <c r="S118" s="370"/>
      <c r="T118" s="370"/>
      <c r="U118" s="370"/>
      <c r="V118" s="370"/>
      <c r="W118" s="370"/>
      <c r="X118" s="370"/>
      <c r="Y118" s="370"/>
      <c r="Z118" s="370"/>
      <c r="AA118" s="370"/>
      <c r="AB118" s="370"/>
      <c r="AC118" s="370"/>
      <c r="AD118" s="370"/>
      <c r="AE118" s="370"/>
      <c r="AF118" s="370"/>
      <c r="AG118" s="370"/>
      <c r="AH118" s="370"/>
      <c r="AI118" s="370"/>
      <c r="AJ118" s="370"/>
      <c r="AK118" s="370"/>
      <c r="AL118" s="370"/>
      <c r="AM118" s="370"/>
      <c r="AN118" s="370"/>
      <c r="AO118" s="370"/>
      <c r="AP118" s="370"/>
      <c r="AQ118" s="370"/>
      <c r="AR118" s="370"/>
      <c r="AS118" s="370"/>
    </row>
    <row r="119" spans="1:45">
      <c r="A119" s="370"/>
      <c r="B119" s="370"/>
      <c r="C119" s="370"/>
      <c r="D119" s="370"/>
      <c r="E119" s="370"/>
      <c r="F119" s="370"/>
      <c r="G119" s="370"/>
      <c r="H119" s="370"/>
      <c r="I119" s="370"/>
      <c r="J119" s="370"/>
      <c r="K119" s="370"/>
      <c r="L119" s="370"/>
      <c r="M119" s="370"/>
      <c r="N119" s="370"/>
      <c r="O119" s="370"/>
      <c r="P119" s="370"/>
      <c r="Q119" s="370"/>
      <c r="R119" s="370"/>
      <c r="S119" s="370"/>
      <c r="T119" s="370"/>
      <c r="U119" s="370"/>
      <c r="V119" s="370"/>
      <c r="W119" s="370"/>
      <c r="X119" s="370"/>
      <c r="Y119" s="370"/>
      <c r="Z119" s="370"/>
      <c r="AA119" s="370"/>
      <c r="AB119" s="370"/>
      <c r="AC119" s="370"/>
      <c r="AD119" s="370"/>
      <c r="AE119" s="370"/>
      <c r="AF119" s="370"/>
      <c r="AG119" s="370"/>
      <c r="AH119" s="370"/>
      <c r="AI119" s="370"/>
      <c r="AJ119" s="370"/>
      <c r="AK119" s="370"/>
      <c r="AL119" s="370"/>
      <c r="AM119" s="370"/>
      <c r="AN119" s="370"/>
      <c r="AO119" s="370"/>
      <c r="AP119" s="370"/>
      <c r="AQ119" s="370"/>
      <c r="AR119" s="370"/>
      <c r="AS119" s="370"/>
    </row>
    <row r="120" spans="1:45">
      <c r="A120" s="370"/>
      <c r="B120" s="370"/>
      <c r="C120" s="370"/>
      <c r="D120" s="370"/>
      <c r="E120" s="370"/>
      <c r="F120" s="370"/>
      <c r="G120" s="370"/>
      <c r="H120" s="370"/>
      <c r="I120" s="370"/>
      <c r="J120" s="370"/>
      <c r="K120" s="370"/>
      <c r="L120" s="370"/>
      <c r="M120" s="370"/>
      <c r="N120" s="370"/>
      <c r="O120" s="370"/>
      <c r="P120" s="370"/>
      <c r="Q120" s="370"/>
      <c r="R120" s="370"/>
      <c r="S120" s="370"/>
      <c r="T120" s="370"/>
      <c r="U120" s="370"/>
      <c r="V120" s="370"/>
      <c r="W120" s="370"/>
      <c r="X120" s="370"/>
      <c r="Y120" s="370"/>
      <c r="Z120" s="370"/>
      <c r="AA120" s="370"/>
      <c r="AB120" s="370"/>
      <c r="AC120" s="370"/>
      <c r="AD120" s="370"/>
      <c r="AE120" s="370"/>
      <c r="AF120" s="370"/>
      <c r="AG120" s="370"/>
      <c r="AH120" s="370"/>
      <c r="AI120" s="370"/>
      <c r="AJ120" s="370"/>
      <c r="AK120" s="370"/>
      <c r="AL120" s="370"/>
      <c r="AM120" s="370"/>
      <c r="AN120" s="370"/>
      <c r="AO120" s="370"/>
      <c r="AP120" s="370"/>
      <c r="AQ120" s="370"/>
      <c r="AR120" s="370"/>
      <c r="AS120" s="370"/>
    </row>
    <row r="121" spans="1:45">
      <c r="A121" s="370"/>
      <c r="B121" s="370"/>
      <c r="C121" s="370"/>
      <c r="D121" s="370"/>
      <c r="E121" s="370"/>
      <c r="F121" s="370"/>
      <c r="G121" s="370"/>
      <c r="H121" s="370"/>
      <c r="I121" s="370"/>
      <c r="J121" s="370"/>
      <c r="K121" s="370"/>
      <c r="L121" s="370"/>
      <c r="M121" s="370"/>
      <c r="N121" s="370"/>
      <c r="O121" s="370"/>
      <c r="P121" s="370"/>
      <c r="Q121" s="370"/>
      <c r="R121" s="370"/>
      <c r="S121" s="370"/>
      <c r="T121" s="370"/>
      <c r="U121" s="370"/>
      <c r="V121" s="370"/>
      <c r="W121" s="370"/>
      <c r="X121" s="370"/>
      <c r="Y121" s="370"/>
      <c r="Z121" s="370"/>
      <c r="AA121" s="370"/>
      <c r="AB121" s="370"/>
      <c r="AC121" s="370"/>
      <c r="AD121" s="370"/>
      <c r="AE121" s="370"/>
      <c r="AF121" s="370"/>
      <c r="AG121" s="370"/>
      <c r="AH121" s="370"/>
      <c r="AI121" s="370"/>
      <c r="AJ121" s="370"/>
      <c r="AK121" s="370"/>
      <c r="AL121" s="370"/>
      <c r="AM121" s="370"/>
      <c r="AN121" s="370"/>
      <c r="AO121" s="370"/>
      <c r="AP121" s="370"/>
      <c r="AQ121" s="370"/>
      <c r="AR121" s="370"/>
      <c r="AS121" s="370"/>
    </row>
    <row r="122" spans="1:45">
      <c r="A122" s="370"/>
      <c r="B122" s="370"/>
      <c r="C122" s="370"/>
      <c r="D122" s="370"/>
      <c r="E122" s="370"/>
      <c r="F122" s="370"/>
      <c r="G122" s="370"/>
      <c r="H122" s="370"/>
      <c r="I122" s="370"/>
      <c r="J122" s="370"/>
      <c r="K122" s="370"/>
      <c r="L122" s="370"/>
      <c r="M122" s="370"/>
      <c r="N122" s="370"/>
      <c r="O122" s="370"/>
      <c r="P122" s="370"/>
      <c r="Q122" s="370"/>
      <c r="R122" s="370"/>
      <c r="S122" s="370"/>
      <c r="T122" s="370"/>
      <c r="U122" s="370"/>
      <c r="V122" s="370"/>
      <c r="W122" s="370"/>
      <c r="X122" s="370"/>
      <c r="Y122" s="370"/>
      <c r="Z122" s="370"/>
      <c r="AA122" s="370"/>
      <c r="AB122" s="370"/>
      <c r="AC122" s="370"/>
      <c r="AD122" s="370"/>
      <c r="AE122" s="370"/>
      <c r="AF122" s="370"/>
      <c r="AG122" s="370"/>
      <c r="AH122" s="370"/>
      <c r="AI122" s="370"/>
      <c r="AJ122" s="370"/>
      <c r="AK122" s="370"/>
      <c r="AL122" s="370"/>
      <c r="AM122" s="370"/>
      <c r="AN122" s="370"/>
      <c r="AO122" s="370"/>
      <c r="AP122" s="370"/>
      <c r="AQ122" s="370"/>
      <c r="AR122" s="370"/>
      <c r="AS122" s="370"/>
    </row>
    <row r="123" spans="1:45">
      <c r="A123" s="370"/>
      <c r="B123" s="370"/>
      <c r="C123" s="370"/>
      <c r="D123" s="370"/>
      <c r="E123" s="370"/>
      <c r="F123" s="370"/>
      <c r="G123" s="370"/>
      <c r="H123" s="370"/>
      <c r="I123" s="370"/>
      <c r="J123" s="370"/>
      <c r="K123" s="370"/>
      <c r="L123" s="370"/>
      <c r="M123" s="370"/>
      <c r="N123" s="370"/>
      <c r="O123" s="370"/>
      <c r="P123" s="370"/>
      <c r="Q123" s="370"/>
      <c r="R123" s="370"/>
      <c r="S123" s="370"/>
      <c r="T123" s="370"/>
      <c r="U123" s="370"/>
      <c r="V123" s="370"/>
      <c r="W123" s="370"/>
      <c r="X123" s="370"/>
      <c r="Y123" s="370"/>
      <c r="Z123" s="370"/>
      <c r="AA123" s="370"/>
      <c r="AB123" s="370"/>
      <c r="AC123" s="370"/>
      <c r="AD123" s="370"/>
      <c r="AE123" s="370"/>
      <c r="AF123" s="370"/>
      <c r="AG123" s="370"/>
      <c r="AH123" s="370"/>
      <c r="AI123" s="370"/>
      <c r="AJ123" s="370"/>
      <c r="AK123" s="370"/>
      <c r="AL123" s="370"/>
      <c r="AM123" s="370"/>
      <c r="AN123" s="370"/>
      <c r="AO123" s="370"/>
      <c r="AP123" s="370"/>
      <c r="AQ123" s="370"/>
      <c r="AR123" s="370"/>
      <c r="AS123" s="370"/>
    </row>
    <row r="124" spans="1:45">
      <c r="A124" s="370"/>
      <c r="B124" s="370"/>
      <c r="C124" s="370"/>
      <c r="D124" s="370"/>
      <c r="E124" s="370"/>
      <c r="F124" s="370"/>
      <c r="G124" s="370"/>
      <c r="H124" s="370"/>
      <c r="I124" s="370"/>
      <c r="J124" s="370"/>
      <c r="K124" s="370"/>
      <c r="L124" s="370"/>
      <c r="M124" s="370"/>
      <c r="N124" s="370"/>
      <c r="O124" s="370"/>
      <c r="P124" s="370"/>
      <c r="Q124" s="370"/>
      <c r="R124" s="370"/>
      <c r="S124" s="370"/>
      <c r="T124" s="370"/>
      <c r="U124" s="370"/>
      <c r="V124" s="370"/>
      <c r="W124" s="370"/>
      <c r="X124" s="370"/>
      <c r="Y124" s="370"/>
      <c r="Z124" s="370"/>
      <c r="AA124" s="370"/>
      <c r="AB124" s="370"/>
      <c r="AC124" s="370"/>
      <c r="AD124" s="370"/>
      <c r="AE124" s="370"/>
      <c r="AF124" s="370"/>
      <c r="AG124" s="370"/>
      <c r="AH124" s="370"/>
      <c r="AI124" s="370"/>
      <c r="AJ124" s="370"/>
      <c r="AK124" s="370"/>
      <c r="AL124" s="370"/>
      <c r="AM124" s="370"/>
      <c r="AN124" s="370"/>
      <c r="AO124" s="370"/>
      <c r="AP124" s="370"/>
      <c r="AQ124" s="370"/>
      <c r="AR124" s="370"/>
      <c r="AS124" s="370"/>
    </row>
    <row r="125" spans="1:45">
      <c r="A125" s="370"/>
      <c r="B125" s="370"/>
      <c r="C125" s="370"/>
      <c r="D125" s="370"/>
      <c r="E125" s="370"/>
      <c r="F125" s="370"/>
      <c r="G125" s="370"/>
      <c r="H125" s="370"/>
      <c r="I125" s="370"/>
      <c r="J125" s="370"/>
      <c r="K125" s="370"/>
      <c r="L125" s="370"/>
      <c r="M125" s="370"/>
      <c r="N125" s="370"/>
      <c r="O125" s="370"/>
      <c r="P125" s="370"/>
      <c r="Q125" s="370"/>
      <c r="R125" s="370"/>
      <c r="S125" s="370"/>
      <c r="T125" s="370"/>
      <c r="U125" s="370"/>
      <c r="V125" s="370"/>
      <c r="W125" s="370"/>
      <c r="X125" s="370"/>
      <c r="Y125" s="370"/>
      <c r="Z125" s="370"/>
      <c r="AA125" s="370"/>
      <c r="AB125" s="370"/>
      <c r="AC125" s="370"/>
      <c r="AD125" s="370"/>
      <c r="AE125" s="370"/>
      <c r="AF125" s="370"/>
      <c r="AG125" s="370"/>
      <c r="AH125" s="370"/>
      <c r="AI125" s="370"/>
      <c r="AJ125" s="370"/>
      <c r="AK125" s="370"/>
      <c r="AL125" s="370"/>
      <c r="AM125" s="370"/>
      <c r="AN125" s="370"/>
      <c r="AO125" s="370"/>
      <c r="AP125" s="370"/>
      <c r="AQ125" s="370"/>
      <c r="AR125" s="370"/>
      <c r="AS125" s="370"/>
    </row>
    <row r="126" spans="1:45">
      <c r="A126" s="370"/>
      <c r="B126" s="370"/>
      <c r="C126" s="370"/>
      <c r="D126" s="370"/>
      <c r="E126" s="370"/>
      <c r="F126" s="370"/>
      <c r="G126" s="370"/>
      <c r="H126" s="370"/>
      <c r="I126" s="370"/>
      <c r="J126" s="370"/>
      <c r="K126" s="370"/>
      <c r="L126" s="370"/>
      <c r="M126" s="370"/>
      <c r="N126" s="370"/>
      <c r="O126" s="370"/>
      <c r="P126" s="370"/>
      <c r="Q126" s="370"/>
      <c r="R126" s="370"/>
      <c r="S126" s="370"/>
      <c r="T126" s="370"/>
      <c r="U126" s="370"/>
      <c r="V126" s="370"/>
      <c r="W126" s="370"/>
      <c r="X126" s="370"/>
      <c r="Y126" s="370"/>
      <c r="Z126" s="370"/>
      <c r="AA126" s="370"/>
      <c r="AB126" s="370"/>
      <c r="AC126" s="370"/>
      <c r="AD126" s="370"/>
      <c r="AE126" s="370"/>
      <c r="AF126" s="370"/>
      <c r="AG126" s="370"/>
      <c r="AH126" s="370"/>
      <c r="AI126" s="370"/>
      <c r="AJ126" s="370"/>
      <c r="AK126" s="370"/>
      <c r="AL126" s="370"/>
      <c r="AM126" s="370"/>
      <c r="AN126" s="370"/>
      <c r="AO126" s="370"/>
      <c r="AP126" s="370"/>
      <c r="AQ126" s="370"/>
      <c r="AR126" s="370"/>
      <c r="AS126" s="370"/>
    </row>
    <row r="127" spans="1:45">
      <c r="A127" s="370"/>
      <c r="B127" s="370"/>
      <c r="C127" s="370"/>
      <c r="D127" s="370"/>
      <c r="E127" s="370"/>
      <c r="F127" s="370"/>
      <c r="G127" s="370"/>
      <c r="H127" s="370"/>
      <c r="I127" s="370"/>
      <c r="J127" s="370"/>
      <c r="K127" s="370"/>
      <c r="L127" s="370"/>
      <c r="M127" s="370"/>
      <c r="N127" s="370"/>
      <c r="O127" s="370"/>
      <c r="P127" s="370"/>
      <c r="Q127" s="370"/>
      <c r="R127" s="370"/>
      <c r="S127" s="370"/>
      <c r="T127" s="370"/>
      <c r="U127" s="370"/>
      <c r="V127" s="370"/>
      <c r="W127" s="370"/>
      <c r="X127" s="370"/>
      <c r="Y127" s="370"/>
      <c r="Z127" s="370"/>
      <c r="AA127" s="370"/>
      <c r="AB127" s="370"/>
      <c r="AC127" s="370"/>
      <c r="AD127" s="370"/>
      <c r="AE127" s="370"/>
      <c r="AF127" s="370"/>
      <c r="AG127" s="370"/>
      <c r="AH127" s="370"/>
      <c r="AI127" s="370"/>
      <c r="AJ127" s="370"/>
      <c r="AK127" s="370"/>
      <c r="AL127" s="370"/>
      <c r="AM127" s="370"/>
      <c r="AN127" s="370"/>
      <c r="AO127" s="370"/>
      <c r="AP127" s="370"/>
      <c r="AQ127" s="370"/>
      <c r="AR127" s="370"/>
      <c r="AS127" s="370"/>
    </row>
    <row r="128" spans="1:45">
      <c r="A128" s="370"/>
      <c r="B128" s="370"/>
      <c r="C128" s="370"/>
      <c r="D128" s="370"/>
      <c r="E128" s="370"/>
      <c r="F128" s="370"/>
      <c r="G128" s="370"/>
      <c r="H128" s="370"/>
      <c r="I128" s="370"/>
      <c r="J128" s="370"/>
      <c r="K128" s="370"/>
      <c r="L128" s="370"/>
      <c r="M128" s="370"/>
      <c r="N128" s="370"/>
      <c r="O128" s="370"/>
      <c r="P128" s="370"/>
      <c r="Q128" s="370"/>
      <c r="R128" s="370"/>
      <c r="S128" s="370"/>
      <c r="T128" s="370"/>
      <c r="U128" s="370"/>
      <c r="V128" s="370"/>
      <c r="W128" s="370"/>
      <c r="X128" s="370"/>
      <c r="Y128" s="370"/>
      <c r="Z128" s="370"/>
      <c r="AA128" s="370"/>
      <c r="AB128" s="370"/>
      <c r="AC128" s="370"/>
      <c r="AD128" s="370"/>
      <c r="AE128" s="370"/>
      <c r="AF128" s="370"/>
      <c r="AG128" s="370"/>
      <c r="AH128" s="370"/>
      <c r="AI128" s="370"/>
      <c r="AJ128" s="370"/>
      <c r="AK128" s="370"/>
      <c r="AL128" s="370"/>
      <c r="AM128" s="370"/>
      <c r="AN128" s="370"/>
      <c r="AO128" s="370"/>
      <c r="AP128" s="370"/>
      <c r="AQ128" s="370"/>
      <c r="AR128" s="370"/>
      <c r="AS128" s="370"/>
    </row>
    <row r="129" spans="1:45">
      <c r="A129" s="370"/>
      <c r="B129" s="370"/>
      <c r="C129" s="370"/>
      <c r="D129" s="370"/>
      <c r="E129" s="370"/>
      <c r="F129" s="370"/>
      <c r="G129" s="370"/>
      <c r="H129" s="370"/>
      <c r="I129" s="370"/>
      <c r="J129" s="370"/>
      <c r="K129" s="370"/>
      <c r="L129" s="370"/>
      <c r="M129" s="370"/>
      <c r="N129" s="370"/>
      <c r="O129" s="370"/>
      <c r="P129" s="370"/>
      <c r="Q129" s="370"/>
      <c r="R129" s="370"/>
      <c r="S129" s="370"/>
      <c r="T129" s="370"/>
      <c r="U129" s="370"/>
      <c r="V129" s="370"/>
      <c r="W129" s="370"/>
      <c r="X129" s="370"/>
      <c r="Y129" s="370"/>
      <c r="Z129" s="370"/>
      <c r="AA129" s="370"/>
      <c r="AB129" s="370"/>
      <c r="AC129" s="370"/>
      <c r="AD129" s="370"/>
      <c r="AE129" s="370"/>
      <c r="AF129" s="370"/>
      <c r="AG129" s="370"/>
      <c r="AH129" s="370"/>
      <c r="AI129" s="370"/>
      <c r="AJ129" s="370"/>
      <c r="AK129" s="370"/>
      <c r="AL129" s="370"/>
      <c r="AM129" s="370"/>
      <c r="AN129" s="370"/>
      <c r="AO129" s="370"/>
      <c r="AP129" s="370"/>
      <c r="AQ129" s="370"/>
      <c r="AR129" s="370"/>
      <c r="AS129" s="370"/>
    </row>
    <row r="130" spans="1:45">
      <c r="A130" s="370"/>
      <c r="B130" s="370"/>
      <c r="C130" s="370"/>
      <c r="D130" s="370"/>
      <c r="E130" s="370"/>
      <c r="F130" s="370"/>
      <c r="G130" s="370"/>
      <c r="H130" s="370"/>
      <c r="I130" s="370"/>
      <c r="J130" s="370"/>
      <c r="K130" s="370"/>
      <c r="L130" s="370"/>
      <c r="M130" s="370"/>
      <c r="N130" s="370"/>
      <c r="O130" s="370"/>
      <c r="P130" s="370"/>
      <c r="Q130" s="370"/>
      <c r="R130" s="370"/>
      <c r="S130" s="370"/>
      <c r="T130" s="370"/>
      <c r="U130" s="370"/>
      <c r="V130" s="370"/>
      <c r="W130" s="370"/>
      <c r="X130" s="370"/>
      <c r="Y130" s="370"/>
      <c r="Z130" s="370"/>
      <c r="AA130" s="370"/>
      <c r="AB130" s="370"/>
      <c r="AC130" s="370"/>
      <c r="AD130" s="370"/>
      <c r="AE130" s="370"/>
      <c r="AF130" s="370"/>
      <c r="AG130" s="370"/>
      <c r="AH130" s="370"/>
      <c r="AI130" s="370"/>
      <c r="AJ130" s="370"/>
      <c r="AK130" s="370"/>
      <c r="AL130" s="370"/>
      <c r="AM130" s="370"/>
      <c r="AN130" s="370"/>
      <c r="AO130" s="370"/>
      <c r="AP130" s="370"/>
      <c r="AQ130" s="370"/>
      <c r="AR130" s="370"/>
      <c r="AS130" s="370"/>
    </row>
    <row r="131" spans="1:45">
      <c r="A131" s="370"/>
      <c r="B131" s="370"/>
      <c r="C131" s="370"/>
      <c r="D131" s="370"/>
      <c r="E131" s="370"/>
      <c r="F131" s="370"/>
      <c r="G131" s="370"/>
      <c r="H131" s="370"/>
      <c r="I131" s="370"/>
      <c r="J131" s="370"/>
      <c r="K131" s="370"/>
      <c r="L131" s="370"/>
      <c r="M131" s="370"/>
      <c r="N131" s="370"/>
      <c r="O131" s="370"/>
      <c r="P131" s="370"/>
      <c r="Q131" s="370"/>
      <c r="R131" s="370"/>
      <c r="S131" s="370"/>
      <c r="T131" s="370"/>
      <c r="U131" s="370"/>
      <c r="V131" s="370"/>
      <c r="W131" s="370"/>
      <c r="X131" s="370"/>
      <c r="Y131" s="370"/>
      <c r="Z131" s="370"/>
      <c r="AA131" s="370"/>
      <c r="AB131" s="370"/>
      <c r="AC131" s="370"/>
      <c r="AD131" s="370"/>
      <c r="AE131" s="370"/>
      <c r="AF131" s="370"/>
      <c r="AG131" s="370"/>
      <c r="AH131" s="370"/>
      <c r="AI131" s="370"/>
      <c r="AJ131" s="370"/>
      <c r="AK131" s="370"/>
      <c r="AL131" s="370"/>
      <c r="AM131" s="370"/>
      <c r="AN131" s="370"/>
      <c r="AO131" s="370"/>
      <c r="AP131" s="370"/>
      <c r="AQ131" s="370"/>
      <c r="AR131" s="370"/>
      <c r="AS131" s="370"/>
    </row>
    <row r="132" spans="1:45">
      <c r="A132" s="370"/>
      <c r="B132" s="370"/>
      <c r="C132" s="370"/>
      <c r="D132" s="370"/>
      <c r="E132" s="370"/>
      <c r="F132" s="370"/>
      <c r="G132" s="370"/>
      <c r="H132" s="370"/>
      <c r="I132" s="370"/>
      <c r="J132" s="370"/>
      <c r="K132" s="370"/>
      <c r="L132" s="370"/>
      <c r="M132" s="370"/>
      <c r="N132" s="370"/>
      <c r="O132" s="370"/>
      <c r="P132" s="370"/>
      <c r="Q132" s="370"/>
      <c r="R132" s="370"/>
      <c r="S132" s="370"/>
      <c r="T132" s="370"/>
      <c r="U132" s="370"/>
      <c r="V132" s="370"/>
      <c r="W132" s="370"/>
      <c r="X132" s="370"/>
      <c r="Y132" s="370"/>
      <c r="Z132" s="370"/>
      <c r="AA132" s="370"/>
      <c r="AB132" s="370"/>
      <c r="AC132" s="370"/>
      <c r="AD132" s="370"/>
      <c r="AE132" s="370"/>
      <c r="AF132" s="370"/>
      <c r="AG132" s="370"/>
      <c r="AH132" s="370"/>
      <c r="AI132" s="370"/>
      <c r="AJ132" s="370"/>
      <c r="AK132" s="370"/>
      <c r="AL132" s="370"/>
      <c r="AM132" s="370"/>
      <c r="AN132" s="370"/>
      <c r="AO132" s="370"/>
      <c r="AP132" s="370"/>
      <c r="AQ132" s="370"/>
      <c r="AR132" s="370"/>
      <c r="AS132" s="370"/>
    </row>
    <row r="133" spans="1:45">
      <c r="A133" s="370"/>
      <c r="B133" s="370"/>
      <c r="C133" s="370"/>
      <c r="D133" s="370"/>
      <c r="E133" s="370"/>
      <c r="F133" s="370"/>
      <c r="G133" s="370"/>
      <c r="H133" s="370"/>
      <c r="I133" s="370"/>
      <c r="J133" s="370"/>
      <c r="K133" s="370"/>
      <c r="L133" s="370"/>
      <c r="M133" s="370"/>
      <c r="N133" s="370"/>
      <c r="O133" s="370"/>
      <c r="P133" s="370"/>
      <c r="Q133" s="370"/>
      <c r="R133" s="370"/>
      <c r="S133" s="370"/>
      <c r="T133" s="370"/>
      <c r="U133" s="370"/>
      <c r="V133" s="370"/>
      <c r="W133" s="370"/>
      <c r="X133" s="370"/>
      <c r="Y133" s="370"/>
      <c r="Z133" s="370"/>
      <c r="AA133" s="370"/>
      <c r="AB133" s="370"/>
      <c r="AC133" s="370"/>
      <c r="AD133" s="370"/>
      <c r="AE133" s="370"/>
      <c r="AF133" s="370"/>
      <c r="AG133" s="370"/>
      <c r="AH133" s="370"/>
      <c r="AI133" s="370"/>
      <c r="AJ133" s="370"/>
      <c r="AK133" s="370"/>
      <c r="AL133" s="370"/>
      <c r="AM133" s="370"/>
      <c r="AN133" s="370"/>
      <c r="AO133" s="370"/>
      <c r="AP133" s="370"/>
      <c r="AQ133" s="370"/>
      <c r="AR133" s="370"/>
      <c r="AS133" s="370"/>
    </row>
    <row r="134" spans="1:45">
      <c r="A134" s="370"/>
      <c r="B134" s="370"/>
      <c r="C134" s="370"/>
      <c r="D134" s="370"/>
      <c r="E134" s="370"/>
      <c r="F134" s="370"/>
      <c r="G134" s="370"/>
      <c r="H134" s="370"/>
      <c r="I134" s="370"/>
      <c r="J134" s="370"/>
      <c r="K134" s="370"/>
      <c r="L134" s="370"/>
      <c r="M134" s="370"/>
      <c r="N134" s="370"/>
      <c r="O134" s="370"/>
      <c r="P134" s="370"/>
      <c r="Q134" s="370"/>
      <c r="R134" s="370"/>
      <c r="S134" s="370"/>
      <c r="T134" s="370"/>
      <c r="U134" s="370"/>
      <c r="V134" s="370"/>
      <c r="W134" s="370"/>
      <c r="X134" s="370"/>
      <c r="Y134" s="370"/>
      <c r="Z134" s="370"/>
      <c r="AA134" s="370"/>
      <c r="AB134" s="370"/>
      <c r="AC134" s="370"/>
      <c r="AD134" s="370"/>
      <c r="AE134" s="370"/>
      <c r="AF134" s="370"/>
      <c r="AG134" s="370"/>
      <c r="AH134" s="370"/>
      <c r="AI134" s="370"/>
      <c r="AJ134" s="370"/>
      <c r="AK134" s="370"/>
      <c r="AL134" s="370"/>
      <c r="AM134" s="370"/>
      <c r="AN134" s="370"/>
      <c r="AO134" s="370"/>
      <c r="AP134" s="370"/>
      <c r="AQ134" s="370"/>
      <c r="AR134" s="370"/>
      <c r="AS134" s="370"/>
    </row>
    <row r="135" spans="1:45">
      <c r="A135" s="370"/>
      <c r="B135" s="370"/>
      <c r="C135" s="370"/>
      <c r="D135" s="370"/>
      <c r="E135" s="370"/>
      <c r="F135" s="370"/>
      <c r="G135" s="370"/>
      <c r="H135" s="370"/>
      <c r="I135" s="370"/>
      <c r="J135" s="370"/>
      <c r="K135" s="370"/>
      <c r="L135" s="370"/>
      <c r="M135" s="370"/>
      <c r="N135" s="370"/>
      <c r="O135" s="370"/>
      <c r="P135" s="370"/>
      <c r="Q135" s="370"/>
      <c r="R135" s="370"/>
      <c r="S135" s="370"/>
      <c r="T135" s="370"/>
      <c r="U135" s="370"/>
      <c r="V135" s="370"/>
      <c r="W135" s="370"/>
      <c r="X135" s="370"/>
      <c r="Y135" s="370"/>
      <c r="Z135" s="370"/>
      <c r="AA135" s="370"/>
      <c r="AB135" s="370"/>
      <c r="AC135" s="370"/>
      <c r="AD135" s="370"/>
      <c r="AE135" s="370"/>
      <c r="AF135" s="370"/>
      <c r="AG135" s="370"/>
      <c r="AH135" s="370"/>
      <c r="AI135" s="370"/>
      <c r="AJ135" s="370"/>
      <c r="AK135" s="370"/>
      <c r="AL135" s="370"/>
      <c r="AM135" s="370"/>
      <c r="AN135" s="370"/>
      <c r="AO135" s="370"/>
      <c r="AP135" s="370"/>
      <c r="AQ135" s="370"/>
      <c r="AR135" s="370"/>
      <c r="AS135" s="370"/>
    </row>
    <row r="136" spans="1:45">
      <c r="A136" s="370"/>
      <c r="B136" s="370"/>
      <c r="C136" s="370"/>
      <c r="D136" s="370"/>
      <c r="E136" s="370"/>
      <c r="F136" s="370"/>
      <c r="G136" s="370"/>
      <c r="H136" s="370"/>
      <c r="I136" s="370"/>
      <c r="J136" s="370"/>
      <c r="K136" s="370"/>
      <c r="L136" s="370"/>
      <c r="M136" s="370"/>
      <c r="N136" s="370"/>
      <c r="O136" s="370"/>
      <c r="P136" s="370"/>
      <c r="Q136" s="370"/>
      <c r="R136" s="370"/>
      <c r="S136" s="370"/>
      <c r="T136" s="370"/>
      <c r="U136" s="370"/>
      <c r="V136" s="370"/>
      <c r="W136" s="370"/>
      <c r="X136" s="370"/>
      <c r="Y136" s="370"/>
      <c r="Z136" s="370"/>
      <c r="AA136" s="370"/>
      <c r="AB136" s="370"/>
      <c r="AC136" s="370"/>
      <c r="AD136" s="370"/>
      <c r="AE136" s="370"/>
      <c r="AF136" s="370"/>
      <c r="AG136" s="370"/>
      <c r="AH136" s="370"/>
      <c r="AI136" s="370"/>
      <c r="AJ136" s="370"/>
      <c r="AK136" s="370"/>
      <c r="AL136" s="370"/>
      <c r="AM136" s="370"/>
      <c r="AN136" s="370"/>
      <c r="AO136" s="370"/>
      <c r="AP136" s="370"/>
      <c r="AQ136" s="370"/>
      <c r="AR136" s="370"/>
      <c r="AS136" s="370"/>
    </row>
    <row r="137" spans="1:45">
      <c r="A137" s="370"/>
      <c r="B137" s="370"/>
      <c r="C137" s="370"/>
      <c r="D137" s="370"/>
      <c r="E137" s="370"/>
      <c r="F137" s="370"/>
      <c r="G137" s="370"/>
      <c r="H137" s="370"/>
      <c r="I137" s="370"/>
      <c r="J137" s="370"/>
      <c r="K137" s="370"/>
      <c r="L137" s="370"/>
      <c r="M137" s="370"/>
      <c r="N137" s="370"/>
      <c r="O137" s="370"/>
      <c r="P137" s="370"/>
      <c r="Q137" s="370"/>
      <c r="R137" s="370"/>
      <c r="S137" s="370"/>
      <c r="T137" s="370"/>
      <c r="U137" s="370"/>
      <c r="V137" s="370"/>
      <c r="W137" s="370"/>
      <c r="X137" s="370"/>
      <c r="Y137" s="370"/>
      <c r="Z137" s="370"/>
      <c r="AA137" s="370"/>
      <c r="AB137" s="370"/>
      <c r="AC137" s="370"/>
      <c r="AD137" s="370"/>
      <c r="AE137" s="370"/>
      <c r="AF137" s="370"/>
      <c r="AG137" s="370"/>
      <c r="AH137" s="370"/>
      <c r="AI137" s="370"/>
      <c r="AJ137" s="370"/>
      <c r="AK137" s="370"/>
      <c r="AL137" s="370"/>
      <c r="AM137" s="370"/>
      <c r="AN137" s="370"/>
      <c r="AO137" s="370"/>
      <c r="AP137" s="370"/>
      <c r="AQ137" s="370"/>
      <c r="AR137" s="370"/>
      <c r="AS137" s="370"/>
    </row>
    <row r="138" spans="1:45">
      <c r="A138" s="370"/>
      <c r="B138" s="370"/>
      <c r="C138" s="370"/>
      <c r="D138" s="370"/>
      <c r="E138" s="370"/>
      <c r="F138" s="370"/>
      <c r="G138" s="370"/>
      <c r="H138" s="370"/>
      <c r="I138" s="370"/>
      <c r="J138" s="370"/>
      <c r="K138" s="370"/>
      <c r="L138" s="370"/>
      <c r="M138" s="370"/>
      <c r="N138" s="370"/>
      <c r="O138" s="370"/>
      <c r="P138" s="370"/>
      <c r="Q138" s="370"/>
      <c r="R138" s="370"/>
      <c r="S138" s="370"/>
      <c r="T138" s="370"/>
      <c r="U138" s="370"/>
      <c r="V138" s="370"/>
      <c r="W138" s="370"/>
      <c r="X138" s="370"/>
      <c r="Y138" s="370"/>
      <c r="Z138" s="370"/>
      <c r="AA138" s="370"/>
      <c r="AB138" s="370"/>
      <c r="AC138" s="370"/>
      <c r="AD138" s="370"/>
      <c r="AE138" s="370"/>
      <c r="AF138" s="370"/>
      <c r="AG138" s="370"/>
      <c r="AH138" s="370"/>
      <c r="AI138" s="370"/>
      <c r="AJ138" s="370"/>
      <c r="AK138" s="370"/>
      <c r="AL138" s="370"/>
      <c r="AM138" s="370"/>
      <c r="AN138" s="370"/>
      <c r="AO138" s="370"/>
      <c r="AP138" s="370"/>
      <c r="AQ138" s="370"/>
      <c r="AR138" s="370"/>
      <c r="AS138" s="370"/>
    </row>
    <row r="139" spans="1:45">
      <c r="A139" s="370"/>
      <c r="B139" s="370"/>
      <c r="C139" s="370"/>
      <c r="D139" s="370"/>
      <c r="E139" s="370"/>
      <c r="F139" s="370"/>
      <c r="G139" s="370"/>
      <c r="H139" s="370"/>
      <c r="I139" s="370"/>
      <c r="J139" s="370"/>
      <c r="K139" s="370"/>
      <c r="L139" s="370"/>
      <c r="M139" s="370"/>
      <c r="N139" s="370"/>
      <c r="O139" s="370"/>
      <c r="P139" s="370"/>
      <c r="Q139" s="370"/>
      <c r="R139" s="370"/>
      <c r="S139" s="370"/>
      <c r="T139" s="370"/>
      <c r="U139" s="370"/>
      <c r="V139" s="370"/>
      <c r="W139" s="370"/>
      <c r="X139" s="370"/>
      <c r="Y139" s="370"/>
      <c r="Z139" s="370"/>
      <c r="AA139" s="370"/>
      <c r="AB139" s="370"/>
      <c r="AC139" s="370"/>
      <c r="AD139" s="370"/>
      <c r="AE139" s="370"/>
      <c r="AF139" s="370"/>
      <c r="AG139" s="370"/>
      <c r="AH139" s="370"/>
      <c r="AI139" s="370"/>
      <c r="AJ139" s="370"/>
      <c r="AK139" s="370"/>
      <c r="AL139" s="370"/>
      <c r="AM139" s="370"/>
      <c r="AN139" s="370"/>
      <c r="AO139" s="370"/>
      <c r="AP139" s="370"/>
      <c r="AQ139" s="370"/>
      <c r="AR139" s="370"/>
      <c r="AS139" s="370"/>
    </row>
    <row r="140" spans="1:45">
      <c r="A140" s="370"/>
      <c r="B140" s="370"/>
      <c r="C140" s="370"/>
      <c r="D140" s="370"/>
      <c r="E140" s="370"/>
      <c r="F140" s="370"/>
      <c r="G140" s="370"/>
      <c r="H140" s="370"/>
      <c r="I140" s="370"/>
      <c r="J140" s="370"/>
      <c r="K140" s="370"/>
      <c r="L140" s="370"/>
      <c r="M140" s="370"/>
      <c r="N140" s="370"/>
      <c r="O140" s="370"/>
      <c r="P140" s="370"/>
      <c r="Q140" s="370"/>
      <c r="R140" s="370"/>
      <c r="S140" s="370"/>
      <c r="T140" s="370"/>
      <c r="U140" s="370"/>
      <c r="V140" s="370"/>
      <c r="W140" s="370"/>
      <c r="X140" s="370"/>
      <c r="Y140" s="370"/>
      <c r="Z140" s="370"/>
      <c r="AA140" s="370"/>
      <c r="AB140" s="370"/>
      <c r="AC140" s="370"/>
      <c r="AD140" s="370"/>
      <c r="AE140" s="370"/>
      <c r="AF140" s="370"/>
      <c r="AG140" s="370"/>
      <c r="AH140" s="370"/>
      <c r="AI140" s="370"/>
      <c r="AJ140" s="370"/>
      <c r="AK140" s="370"/>
      <c r="AL140" s="370"/>
      <c r="AM140" s="370"/>
      <c r="AN140" s="370"/>
      <c r="AO140" s="370"/>
      <c r="AP140" s="370"/>
      <c r="AQ140" s="370"/>
      <c r="AR140" s="370"/>
      <c r="AS140" s="370"/>
    </row>
    <row r="141" spans="1:45">
      <c r="A141" s="370"/>
      <c r="B141" s="370"/>
      <c r="C141" s="370"/>
      <c r="D141" s="370"/>
      <c r="E141" s="370"/>
      <c r="F141" s="370"/>
      <c r="G141" s="370"/>
      <c r="H141" s="370"/>
      <c r="I141" s="370"/>
      <c r="J141" s="370"/>
      <c r="K141" s="370"/>
      <c r="L141" s="370"/>
      <c r="M141" s="370"/>
      <c r="N141" s="370"/>
      <c r="O141" s="370"/>
      <c r="P141" s="370"/>
      <c r="Q141" s="370"/>
      <c r="R141" s="370"/>
      <c r="S141" s="370"/>
      <c r="T141" s="370"/>
      <c r="U141" s="370"/>
      <c r="V141" s="370"/>
      <c r="W141" s="370"/>
      <c r="X141" s="370"/>
      <c r="Y141" s="370"/>
      <c r="Z141" s="370"/>
      <c r="AA141" s="370"/>
      <c r="AB141" s="370"/>
      <c r="AC141" s="370"/>
      <c r="AD141" s="370"/>
      <c r="AE141" s="370"/>
      <c r="AF141" s="370"/>
      <c r="AG141" s="370"/>
      <c r="AH141" s="370"/>
      <c r="AI141" s="370"/>
      <c r="AJ141" s="370"/>
      <c r="AK141" s="370"/>
      <c r="AL141" s="370"/>
      <c r="AM141" s="370"/>
      <c r="AN141" s="370"/>
      <c r="AO141" s="370"/>
      <c r="AP141" s="370"/>
      <c r="AQ141" s="370"/>
      <c r="AR141" s="370"/>
      <c r="AS141" s="370"/>
    </row>
    <row r="142" spans="1:45">
      <c r="A142" s="370"/>
      <c r="B142" s="370"/>
      <c r="C142" s="370"/>
      <c r="D142" s="370"/>
      <c r="E142" s="370"/>
      <c r="F142" s="370"/>
      <c r="G142" s="370"/>
      <c r="H142" s="370"/>
      <c r="I142" s="370"/>
      <c r="J142" s="370"/>
      <c r="K142" s="370"/>
      <c r="L142" s="370"/>
      <c r="M142" s="370"/>
      <c r="N142" s="370"/>
      <c r="O142" s="370"/>
      <c r="P142" s="370"/>
      <c r="Q142" s="370"/>
      <c r="R142" s="370"/>
      <c r="S142" s="370"/>
      <c r="T142" s="370"/>
      <c r="U142" s="370"/>
      <c r="V142" s="370"/>
      <c r="W142" s="370"/>
      <c r="X142" s="370"/>
      <c r="Y142" s="370"/>
      <c r="Z142" s="370"/>
      <c r="AA142" s="370"/>
      <c r="AB142" s="370"/>
      <c r="AC142" s="370"/>
      <c r="AD142" s="370"/>
      <c r="AE142" s="370"/>
      <c r="AF142" s="370"/>
      <c r="AG142" s="370"/>
      <c r="AH142" s="370"/>
      <c r="AI142" s="370"/>
      <c r="AJ142" s="370"/>
      <c r="AK142" s="370"/>
      <c r="AL142" s="370"/>
      <c r="AM142" s="370"/>
      <c r="AN142" s="370"/>
      <c r="AO142" s="370"/>
      <c r="AP142" s="370"/>
      <c r="AQ142" s="370"/>
      <c r="AR142" s="370"/>
      <c r="AS142" s="370"/>
    </row>
    <row r="143" spans="1:45">
      <c r="A143" s="370"/>
      <c r="B143" s="370"/>
      <c r="C143" s="370"/>
      <c r="D143" s="370"/>
      <c r="E143" s="370"/>
      <c r="F143" s="370"/>
      <c r="G143" s="370"/>
      <c r="H143" s="370"/>
      <c r="I143" s="370"/>
      <c r="J143" s="370"/>
      <c r="K143" s="370"/>
      <c r="L143" s="370"/>
      <c r="M143" s="370"/>
      <c r="N143" s="370"/>
      <c r="O143" s="370"/>
      <c r="P143" s="370"/>
      <c r="Q143" s="370"/>
      <c r="R143" s="370"/>
      <c r="S143" s="370"/>
      <c r="T143" s="370"/>
      <c r="U143" s="370"/>
      <c r="V143" s="370"/>
      <c r="W143" s="370"/>
      <c r="X143" s="370"/>
      <c r="Y143" s="370"/>
      <c r="Z143" s="370"/>
      <c r="AA143" s="370"/>
      <c r="AB143" s="370"/>
      <c r="AC143" s="370"/>
      <c r="AD143" s="370"/>
      <c r="AE143" s="370"/>
      <c r="AF143" s="370"/>
      <c r="AG143" s="370"/>
      <c r="AH143" s="370"/>
      <c r="AI143" s="370"/>
      <c r="AJ143" s="370"/>
      <c r="AK143" s="370"/>
      <c r="AL143" s="370"/>
      <c r="AM143" s="370"/>
      <c r="AN143" s="370"/>
      <c r="AO143" s="370"/>
      <c r="AP143" s="370"/>
      <c r="AQ143" s="370"/>
      <c r="AR143" s="370"/>
      <c r="AS143" s="370"/>
    </row>
    <row r="144" spans="1:45">
      <c r="A144" s="370"/>
      <c r="B144" s="370"/>
      <c r="C144" s="370"/>
      <c r="D144" s="370"/>
      <c r="E144" s="370"/>
      <c r="F144" s="370"/>
      <c r="G144" s="370"/>
      <c r="H144" s="370"/>
      <c r="I144" s="370"/>
      <c r="J144" s="370"/>
      <c r="K144" s="370"/>
      <c r="L144" s="370"/>
      <c r="M144" s="370"/>
      <c r="N144" s="370"/>
      <c r="O144" s="370"/>
      <c r="P144" s="370"/>
      <c r="Q144" s="370"/>
      <c r="R144" s="370"/>
      <c r="S144" s="370"/>
      <c r="T144" s="370"/>
      <c r="U144" s="370"/>
      <c r="V144" s="370"/>
      <c r="W144" s="370"/>
      <c r="X144" s="370"/>
      <c r="Y144" s="370"/>
      <c r="Z144" s="370"/>
      <c r="AA144" s="370"/>
      <c r="AB144" s="370"/>
      <c r="AC144" s="370"/>
      <c r="AD144" s="370"/>
      <c r="AE144" s="370"/>
      <c r="AF144" s="370"/>
      <c r="AG144" s="370"/>
      <c r="AH144" s="370"/>
      <c r="AI144" s="370"/>
      <c r="AJ144" s="370"/>
      <c r="AK144" s="370"/>
      <c r="AL144" s="370"/>
      <c r="AM144" s="370"/>
      <c r="AN144" s="370"/>
      <c r="AO144" s="370"/>
      <c r="AP144" s="370"/>
      <c r="AQ144" s="370"/>
      <c r="AR144" s="370"/>
      <c r="AS144" s="370"/>
    </row>
    <row r="145" spans="1:45">
      <c r="A145" s="370"/>
      <c r="B145" s="370"/>
      <c r="C145" s="370"/>
      <c r="D145" s="370"/>
      <c r="E145" s="370"/>
      <c r="F145" s="370"/>
      <c r="G145" s="370"/>
      <c r="H145" s="370"/>
      <c r="I145" s="370"/>
      <c r="J145" s="370"/>
      <c r="K145" s="370"/>
      <c r="L145" s="370"/>
      <c r="M145" s="370"/>
      <c r="N145" s="370"/>
      <c r="O145" s="370"/>
      <c r="P145" s="370"/>
      <c r="Q145" s="370"/>
      <c r="R145" s="370"/>
      <c r="S145" s="370"/>
      <c r="T145" s="370"/>
      <c r="U145" s="370"/>
      <c r="V145" s="370"/>
      <c r="W145" s="370"/>
      <c r="X145" s="370"/>
      <c r="Y145" s="370"/>
      <c r="Z145" s="370"/>
      <c r="AA145" s="370"/>
      <c r="AB145" s="370"/>
      <c r="AC145" s="370"/>
      <c r="AD145" s="370"/>
      <c r="AE145" s="370"/>
      <c r="AF145" s="370"/>
      <c r="AG145" s="370"/>
      <c r="AH145" s="370"/>
      <c r="AI145" s="370"/>
      <c r="AJ145" s="370"/>
      <c r="AK145" s="370"/>
      <c r="AL145" s="370"/>
      <c r="AM145" s="370"/>
      <c r="AN145" s="370"/>
      <c r="AO145" s="370"/>
      <c r="AP145" s="370"/>
      <c r="AQ145" s="370"/>
      <c r="AR145" s="370"/>
      <c r="AS145" s="370"/>
    </row>
    <row r="146" spans="1:45">
      <c r="A146" s="370"/>
      <c r="B146" s="370"/>
      <c r="C146" s="370"/>
      <c r="D146" s="370"/>
      <c r="E146" s="370"/>
      <c r="F146" s="370"/>
      <c r="G146" s="370"/>
      <c r="H146" s="370"/>
      <c r="I146" s="370"/>
      <c r="J146" s="370"/>
      <c r="K146" s="370"/>
      <c r="L146" s="370"/>
      <c r="M146" s="370"/>
      <c r="N146" s="370"/>
      <c r="O146" s="370"/>
      <c r="P146" s="370"/>
      <c r="Q146" s="370"/>
      <c r="R146" s="370"/>
      <c r="S146" s="370"/>
      <c r="T146" s="370"/>
      <c r="U146" s="370"/>
      <c r="V146" s="370"/>
      <c r="W146" s="370"/>
      <c r="X146" s="370"/>
      <c r="Y146" s="370"/>
      <c r="Z146" s="370"/>
      <c r="AA146" s="370"/>
      <c r="AB146" s="370"/>
      <c r="AC146" s="370"/>
      <c r="AD146" s="370"/>
      <c r="AE146" s="370"/>
      <c r="AF146" s="370"/>
      <c r="AG146" s="370"/>
      <c r="AH146" s="370"/>
      <c r="AI146" s="370"/>
      <c r="AJ146" s="370"/>
      <c r="AK146" s="370"/>
      <c r="AL146" s="370"/>
      <c r="AM146" s="370"/>
      <c r="AN146" s="370"/>
      <c r="AO146" s="370"/>
      <c r="AP146" s="370"/>
      <c r="AQ146" s="370"/>
      <c r="AR146" s="370"/>
      <c r="AS146" s="370"/>
    </row>
    <row r="147" spans="1:45">
      <c r="A147" s="370"/>
      <c r="B147" s="370"/>
      <c r="C147" s="370"/>
      <c r="D147" s="370"/>
      <c r="E147" s="370"/>
      <c r="F147" s="370"/>
      <c r="G147" s="370"/>
      <c r="H147" s="370"/>
      <c r="I147" s="370"/>
      <c r="J147" s="370"/>
      <c r="K147" s="370"/>
      <c r="L147" s="370"/>
      <c r="M147" s="370"/>
      <c r="N147" s="370"/>
      <c r="O147" s="370"/>
      <c r="P147" s="370"/>
      <c r="Q147" s="370"/>
      <c r="R147" s="370"/>
      <c r="S147" s="370"/>
      <c r="T147" s="370"/>
      <c r="U147" s="370"/>
      <c r="V147" s="370"/>
      <c r="W147" s="370"/>
      <c r="X147" s="370"/>
      <c r="Y147" s="370"/>
      <c r="Z147" s="370"/>
      <c r="AA147" s="370"/>
      <c r="AB147" s="370"/>
      <c r="AC147" s="370"/>
      <c r="AD147" s="370"/>
      <c r="AE147" s="370"/>
      <c r="AF147" s="370"/>
      <c r="AG147" s="370"/>
      <c r="AH147" s="370"/>
      <c r="AI147" s="370"/>
      <c r="AJ147" s="370"/>
      <c r="AK147" s="370"/>
      <c r="AL147" s="370"/>
      <c r="AM147" s="370"/>
      <c r="AN147" s="370"/>
      <c r="AO147" s="370"/>
      <c r="AP147" s="370"/>
      <c r="AQ147" s="370"/>
      <c r="AR147" s="370"/>
      <c r="AS147" s="370"/>
    </row>
    <row r="148" spans="1:45">
      <c r="A148" s="370"/>
      <c r="B148" s="370"/>
      <c r="C148" s="370"/>
      <c r="D148" s="370"/>
      <c r="E148" s="370"/>
      <c r="F148" s="370"/>
      <c r="G148" s="370"/>
      <c r="H148" s="370"/>
      <c r="I148" s="370"/>
      <c r="J148" s="370"/>
      <c r="K148" s="370"/>
      <c r="L148" s="370"/>
      <c r="M148" s="370"/>
      <c r="N148" s="370"/>
      <c r="O148" s="370"/>
      <c r="P148" s="370"/>
      <c r="Q148" s="370"/>
      <c r="R148" s="370"/>
      <c r="S148" s="370"/>
      <c r="T148" s="370"/>
      <c r="U148" s="370"/>
      <c r="V148" s="370"/>
      <c r="W148" s="370"/>
      <c r="X148" s="370"/>
      <c r="Y148" s="370"/>
      <c r="Z148" s="370"/>
      <c r="AA148" s="370"/>
      <c r="AB148" s="370"/>
      <c r="AC148" s="370"/>
      <c r="AD148" s="370"/>
      <c r="AE148" s="370"/>
      <c r="AF148" s="370"/>
      <c r="AG148" s="370"/>
      <c r="AH148" s="370"/>
      <c r="AI148" s="370"/>
      <c r="AJ148" s="370"/>
      <c r="AK148" s="370"/>
      <c r="AL148" s="370"/>
      <c r="AM148" s="370"/>
      <c r="AN148" s="370"/>
      <c r="AO148" s="370"/>
      <c r="AP148" s="370"/>
      <c r="AQ148" s="370"/>
      <c r="AR148" s="370"/>
      <c r="AS148" s="370"/>
    </row>
    <row r="149" spans="1:45">
      <c r="A149" s="370"/>
      <c r="B149" s="370"/>
      <c r="C149" s="370"/>
      <c r="D149" s="370"/>
      <c r="E149" s="370"/>
      <c r="F149" s="370"/>
      <c r="G149" s="370"/>
      <c r="H149" s="370"/>
      <c r="I149" s="370"/>
      <c r="J149" s="370"/>
      <c r="K149" s="370"/>
      <c r="L149" s="370"/>
      <c r="M149" s="370"/>
      <c r="N149" s="370"/>
      <c r="O149" s="370"/>
      <c r="P149" s="370"/>
      <c r="Q149" s="370"/>
      <c r="R149" s="370"/>
      <c r="S149" s="370"/>
      <c r="T149" s="370"/>
      <c r="U149" s="370"/>
      <c r="V149" s="370"/>
      <c r="W149" s="370"/>
      <c r="X149" s="370"/>
      <c r="Y149" s="370"/>
      <c r="Z149" s="370"/>
      <c r="AA149" s="370"/>
      <c r="AB149" s="370"/>
      <c r="AC149" s="370"/>
      <c r="AD149" s="370"/>
      <c r="AE149" s="370"/>
      <c r="AF149" s="370"/>
      <c r="AG149" s="370"/>
      <c r="AH149" s="370"/>
      <c r="AI149" s="370"/>
      <c r="AJ149" s="370"/>
      <c r="AK149" s="370"/>
      <c r="AL149" s="370"/>
      <c r="AM149" s="370"/>
      <c r="AN149" s="370"/>
      <c r="AO149" s="370"/>
      <c r="AP149" s="370"/>
      <c r="AQ149" s="370"/>
      <c r="AR149" s="370"/>
      <c r="AS149" s="370"/>
    </row>
    <row r="150" spans="1:45">
      <c r="A150" s="370"/>
      <c r="B150" s="370"/>
      <c r="C150" s="370"/>
      <c r="D150" s="370"/>
      <c r="E150" s="370"/>
      <c r="F150" s="370"/>
      <c r="G150" s="370"/>
      <c r="H150" s="370"/>
      <c r="I150" s="370"/>
      <c r="J150" s="370"/>
      <c r="K150" s="370"/>
      <c r="L150" s="370"/>
      <c r="M150" s="370"/>
      <c r="N150" s="370"/>
      <c r="O150" s="370"/>
      <c r="P150" s="370"/>
      <c r="Q150" s="370"/>
      <c r="R150" s="370"/>
      <c r="S150" s="370"/>
      <c r="T150" s="370"/>
      <c r="U150" s="370"/>
      <c r="V150" s="370"/>
      <c r="W150" s="370"/>
      <c r="X150" s="370"/>
      <c r="Y150" s="370"/>
      <c r="Z150" s="370"/>
      <c r="AA150" s="370"/>
      <c r="AB150" s="370"/>
      <c r="AC150" s="370"/>
      <c r="AD150" s="370"/>
      <c r="AE150" s="370"/>
      <c r="AF150" s="370"/>
      <c r="AG150" s="370"/>
      <c r="AH150" s="370"/>
      <c r="AI150" s="370"/>
      <c r="AJ150" s="370"/>
      <c r="AK150" s="370"/>
      <c r="AL150" s="370"/>
      <c r="AM150" s="370"/>
      <c r="AN150" s="370"/>
      <c r="AO150" s="370"/>
      <c r="AP150" s="370"/>
      <c r="AQ150" s="370"/>
      <c r="AR150" s="370"/>
      <c r="AS150" s="370"/>
    </row>
    <row r="151" spans="1:45">
      <c r="A151" s="370"/>
      <c r="B151" s="370"/>
      <c r="C151" s="370"/>
      <c r="D151" s="370"/>
      <c r="E151" s="370"/>
      <c r="F151" s="370"/>
      <c r="G151" s="370"/>
      <c r="H151" s="370"/>
      <c r="I151" s="370"/>
      <c r="J151" s="370"/>
      <c r="K151" s="370"/>
      <c r="L151" s="370"/>
      <c r="M151" s="370"/>
      <c r="N151" s="370"/>
      <c r="O151" s="370"/>
      <c r="P151" s="370"/>
      <c r="Q151" s="370"/>
      <c r="R151" s="370"/>
      <c r="S151" s="370"/>
      <c r="T151" s="370"/>
      <c r="U151" s="370"/>
      <c r="V151" s="370"/>
      <c r="W151" s="370"/>
      <c r="X151" s="370"/>
      <c r="Y151" s="370"/>
      <c r="Z151" s="370"/>
      <c r="AA151" s="370"/>
      <c r="AB151" s="370"/>
      <c r="AC151" s="370"/>
      <c r="AD151" s="370"/>
      <c r="AE151" s="370"/>
      <c r="AF151" s="370"/>
      <c r="AG151" s="370"/>
      <c r="AH151" s="370"/>
      <c r="AI151" s="370"/>
      <c r="AJ151" s="370"/>
      <c r="AK151" s="370"/>
      <c r="AL151" s="370"/>
      <c r="AM151" s="370"/>
      <c r="AN151" s="370"/>
      <c r="AO151" s="370"/>
      <c r="AP151" s="370"/>
      <c r="AQ151" s="370"/>
      <c r="AR151" s="370"/>
      <c r="AS151" s="370"/>
    </row>
    <row r="152" spans="1:45">
      <c r="A152" s="370"/>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370"/>
      <c r="AM152" s="370"/>
      <c r="AN152" s="370"/>
      <c r="AO152" s="370"/>
      <c r="AP152" s="370"/>
      <c r="AQ152" s="370"/>
      <c r="AR152" s="370"/>
      <c r="AS152" s="370"/>
    </row>
    <row r="153" spans="1:45">
      <c r="A153" s="370"/>
      <c r="B153" s="370"/>
      <c r="C153" s="370"/>
      <c r="D153" s="370"/>
      <c r="E153" s="370"/>
      <c r="F153" s="370"/>
      <c r="G153" s="370"/>
      <c r="H153" s="370"/>
      <c r="I153" s="370"/>
      <c r="J153" s="370"/>
      <c r="K153" s="370"/>
      <c r="L153" s="370"/>
      <c r="M153" s="370"/>
      <c r="N153" s="370"/>
      <c r="O153" s="370"/>
      <c r="P153" s="370"/>
      <c r="Q153" s="370"/>
      <c r="R153" s="370"/>
      <c r="S153" s="370"/>
      <c r="T153" s="370"/>
      <c r="U153" s="370"/>
      <c r="V153" s="370"/>
      <c r="W153" s="370"/>
      <c r="X153" s="370"/>
      <c r="Y153" s="370"/>
      <c r="Z153" s="370"/>
      <c r="AA153" s="370"/>
      <c r="AB153" s="370"/>
      <c r="AC153" s="370"/>
      <c r="AD153" s="370"/>
      <c r="AE153" s="370"/>
      <c r="AF153" s="370"/>
      <c r="AG153" s="370"/>
      <c r="AH153" s="370"/>
      <c r="AI153" s="370"/>
      <c r="AJ153" s="370"/>
      <c r="AK153" s="370"/>
      <c r="AL153" s="370"/>
      <c r="AM153" s="370"/>
      <c r="AN153" s="370"/>
      <c r="AO153" s="370"/>
      <c r="AP153" s="370"/>
      <c r="AQ153" s="370"/>
      <c r="AR153" s="370"/>
      <c r="AS153" s="370"/>
    </row>
    <row r="154" spans="1:45">
      <c r="A154" s="370"/>
      <c r="B154" s="370"/>
      <c r="C154" s="370"/>
      <c r="D154" s="370"/>
      <c r="E154" s="370"/>
      <c r="F154" s="370"/>
      <c r="G154" s="370"/>
      <c r="H154" s="370"/>
      <c r="I154" s="370"/>
      <c r="J154" s="370"/>
      <c r="K154" s="370"/>
      <c r="L154" s="370"/>
      <c r="M154" s="370"/>
      <c r="N154" s="370"/>
      <c r="O154" s="370"/>
      <c r="P154" s="370"/>
      <c r="Q154" s="370"/>
      <c r="R154" s="370"/>
      <c r="S154" s="370"/>
      <c r="T154" s="370"/>
      <c r="U154" s="370"/>
      <c r="V154" s="370"/>
      <c r="W154" s="370"/>
      <c r="X154" s="370"/>
      <c r="Y154" s="370"/>
      <c r="Z154" s="370"/>
      <c r="AA154" s="370"/>
      <c r="AB154" s="370"/>
      <c r="AC154" s="370"/>
      <c r="AD154" s="370"/>
      <c r="AE154" s="370"/>
      <c r="AF154" s="370"/>
      <c r="AG154" s="370"/>
      <c r="AH154" s="370"/>
      <c r="AI154" s="370"/>
      <c r="AJ154" s="370"/>
      <c r="AK154" s="370"/>
      <c r="AL154" s="370"/>
      <c r="AM154" s="370"/>
      <c r="AN154" s="370"/>
      <c r="AO154" s="370"/>
      <c r="AP154" s="370"/>
      <c r="AQ154" s="370"/>
      <c r="AR154" s="370"/>
      <c r="AS154" s="370"/>
    </row>
    <row r="155" spans="1:45">
      <c r="A155" s="370"/>
      <c r="B155" s="370"/>
      <c r="C155" s="370"/>
      <c r="D155" s="370"/>
      <c r="E155" s="370"/>
      <c r="F155" s="370"/>
      <c r="G155" s="370"/>
      <c r="H155" s="370"/>
      <c r="I155" s="370"/>
      <c r="J155" s="370"/>
      <c r="K155" s="370"/>
      <c r="L155" s="370"/>
      <c r="M155" s="370"/>
      <c r="N155" s="370"/>
      <c r="O155" s="370"/>
      <c r="P155" s="370"/>
      <c r="Q155" s="370"/>
      <c r="R155" s="370"/>
      <c r="S155" s="370"/>
      <c r="T155" s="370"/>
      <c r="U155" s="370"/>
      <c r="V155" s="370"/>
      <c r="W155" s="370"/>
      <c r="X155" s="370"/>
      <c r="Y155" s="370"/>
      <c r="Z155" s="370"/>
      <c r="AA155" s="370"/>
      <c r="AB155" s="370"/>
      <c r="AC155" s="370"/>
      <c r="AD155" s="370"/>
      <c r="AE155" s="370"/>
      <c r="AF155" s="370"/>
      <c r="AG155" s="370"/>
      <c r="AH155" s="370"/>
      <c r="AI155" s="370"/>
      <c r="AJ155" s="370"/>
      <c r="AK155" s="370"/>
      <c r="AL155" s="370"/>
      <c r="AM155" s="370"/>
      <c r="AN155" s="370"/>
      <c r="AO155" s="370"/>
      <c r="AP155" s="370"/>
      <c r="AQ155" s="370"/>
      <c r="AR155" s="370"/>
      <c r="AS155" s="370"/>
    </row>
    <row r="156" spans="1:45">
      <c r="A156" s="370"/>
      <c r="B156" s="370"/>
      <c r="C156" s="370"/>
      <c r="D156" s="370"/>
      <c r="E156" s="370"/>
      <c r="F156" s="370"/>
      <c r="G156" s="370"/>
      <c r="H156" s="370"/>
      <c r="I156" s="370"/>
      <c r="J156" s="370"/>
      <c r="K156" s="370"/>
      <c r="L156" s="370"/>
      <c r="M156" s="370"/>
      <c r="N156" s="370"/>
      <c r="O156" s="370"/>
      <c r="P156" s="370"/>
      <c r="Q156" s="370"/>
      <c r="R156" s="370"/>
      <c r="S156" s="370"/>
      <c r="T156" s="370"/>
      <c r="U156" s="370"/>
      <c r="V156" s="370"/>
      <c r="W156" s="370"/>
      <c r="X156" s="370"/>
      <c r="Y156" s="370"/>
      <c r="Z156" s="370"/>
      <c r="AA156" s="370"/>
      <c r="AB156" s="370"/>
      <c r="AC156" s="370"/>
      <c r="AD156" s="370"/>
      <c r="AE156" s="370"/>
      <c r="AF156" s="370"/>
      <c r="AG156" s="370"/>
      <c r="AH156" s="370"/>
      <c r="AI156" s="370"/>
      <c r="AJ156" s="370"/>
      <c r="AK156" s="370"/>
      <c r="AL156" s="370"/>
      <c r="AM156" s="370"/>
      <c r="AN156" s="370"/>
      <c r="AO156" s="370"/>
      <c r="AP156" s="370"/>
      <c r="AQ156" s="370"/>
      <c r="AR156" s="370"/>
      <c r="AS156" s="370"/>
    </row>
    <row r="157" spans="1:45">
      <c r="A157" s="370"/>
      <c r="B157" s="370"/>
      <c r="C157" s="370"/>
      <c r="D157" s="370"/>
      <c r="E157" s="370"/>
      <c r="F157" s="370"/>
      <c r="G157" s="370"/>
      <c r="H157" s="370"/>
      <c r="I157" s="370"/>
      <c r="J157" s="370"/>
      <c r="K157" s="370"/>
      <c r="L157" s="370"/>
      <c r="M157" s="370"/>
      <c r="N157" s="370"/>
      <c r="O157" s="370"/>
      <c r="P157" s="370"/>
      <c r="Q157" s="370"/>
      <c r="R157" s="370"/>
      <c r="S157" s="370"/>
      <c r="T157" s="370"/>
      <c r="U157" s="370"/>
      <c r="V157" s="370"/>
      <c r="W157" s="370"/>
      <c r="X157" s="370"/>
      <c r="Y157" s="370"/>
      <c r="Z157" s="370"/>
      <c r="AA157" s="370"/>
      <c r="AB157" s="370"/>
      <c r="AC157" s="370"/>
      <c r="AD157" s="370"/>
      <c r="AE157" s="370"/>
      <c r="AF157" s="370"/>
      <c r="AG157" s="370"/>
      <c r="AH157" s="370"/>
      <c r="AI157" s="370"/>
      <c r="AJ157" s="370"/>
      <c r="AK157" s="370"/>
      <c r="AL157" s="370"/>
      <c r="AM157" s="370"/>
      <c r="AN157" s="370"/>
      <c r="AO157" s="370"/>
      <c r="AP157" s="370"/>
      <c r="AQ157" s="370"/>
      <c r="AR157" s="370"/>
      <c r="AS157" s="370"/>
    </row>
    <row r="158" spans="1:45">
      <c r="A158" s="370"/>
      <c r="B158" s="370"/>
      <c r="C158" s="370"/>
      <c r="D158" s="370"/>
      <c r="E158" s="370"/>
      <c r="F158" s="370"/>
      <c r="G158" s="370"/>
      <c r="H158" s="370"/>
      <c r="I158" s="370"/>
      <c r="J158" s="370"/>
      <c r="K158" s="370"/>
      <c r="L158" s="370"/>
      <c r="M158" s="370"/>
      <c r="N158" s="370"/>
      <c r="O158" s="370"/>
      <c r="P158" s="370"/>
      <c r="Q158" s="370"/>
      <c r="R158" s="370"/>
      <c r="S158" s="370"/>
      <c r="T158" s="370"/>
      <c r="U158" s="370"/>
      <c r="V158" s="370"/>
      <c r="W158" s="370"/>
      <c r="X158" s="370"/>
      <c r="Y158" s="370"/>
      <c r="Z158" s="370"/>
      <c r="AA158" s="370"/>
      <c r="AB158" s="370"/>
      <c r="AC158" s="370"/>
      <c r="AD158" s="370"/>
      <c r="AE158" s="370"/>
      <c r="AF158" s="370"/>
      <c r="AG158" s="370"/>
      <c r="AH158" s="370"/>
      <c r="AI158" s="370"/>
      <c r="AJ158" s="370"/>
      <c r="AK158" s="370"/>
      <c r="AL158" s="370"/>
      <c r="AM158" s="370"/>
      <c r="AN158" s="370"/>
      <c r="AO158" s="370"/>
      <c r="AP158" s="370"/>
      <c r="AQ158" s="370"/>
      <c r="AR158" s="370"/>
      <c r="AS158" s="370"/>
    </row>
    <row r="159" spans="1:45">
      <c r="A159" s="370"/>
      <c r="B159" s="370"/>
      <c r="C159" s="370"/>
      <c r="D159" s="370"/>
      <c r="E159" s="370"/>
      <c r="F159" s="370"/>
      <c r="G159" s="370"/>
      <c r="H159" s="370"/>
      <c r="I159" s="370"/>
      <c r="J159" s="370"/>
      <c r="K159" s="370"/>
      <c r="L159" s="370"/>
      <c r="M159" s="370"/>
      <c r="N159" s="370"/>
      <c r="O159" s="370"/>
      <c r="P159" s="370"/>
      <c r="Q159" s="370"/>
      <c r="R159" s="370"/>
      <c r="S159" s="370"/>
      <c r="T159" s="370"/>
      <c r="U159" s="370"/>
      <c r="V159" s="370"/>
      <c r="W159" s="370"/>
      <c r="X159" s="370"/>
      <c r="Y159" s="370"/>
      <c r="Z159" s="370"/>
      <c r="AA159" s="370"/>
      <c r="AB159" s="370"/>
      <c r="AC159" s="370"/>
      <c r="AD159" s="370"/>
      <c r="AE159" s="370"/>
      <c r="AF159" s="370"/>
      <c r="AG159" s="370"/>
      <c r="AH159" s="370"/>
      <c r="AI159" s="370"/>
      <c r="AJ159" s="370"/>
      <c r="AK159" s="370"/>
      <c r="AL159" s="370"/>
      <c r="AM159" s="370"/>
      <c r="AN159" s="370"/>
      <c r="AO159" s="370"/>
      <c r="AP159" s="370"/>
      <c r="AQ159" s="370"/>
      <c r="AR159" s="370"/>
      <c r="AS159" s="370"/>
    </row>
    <row r="160" spans="1:45">
      <c r="A160" s="370"/>
      <c r="B160" s="370"/>
      <c r="C160" s="370"/>
      <c r="D160" s="370"/>
      <c r="E160" s="370"/>
      <c r="F160" s="370"/>
      <c r="G160" s="370"/>
      <c r="H160" s="370"/>
      <c r="I160" s="370"/>
      <c r="J160" s="370"/>
      <c r="K160" s="370"/>
      <c r="L160" s="370"/>
      <c r="M160" s="370"/>
      <c r="N160" s="370"/>
      <c r="O160" s="370"/>
      <c r="P160" s="370"/>
      <c r="Q160" s="370"/>
      <c r="R160" s="370"/>
      <c r="S160" s="370"/>
      <c r="T160" s="370"/>
      <c r="U160" s="370"/>
      <c r="V160" s="370"/>
      <c r="W160" s="370"/>
      <c r="X160" s="370"/>
      <c r="Y160" s="370"/>
      <c r="Z160" s="370"/>
      <c r="AA160" s="370"/>
      <c r="AB160" s="370"/>
      <c r="AC160" s="370"/>
      <c r="AD160" s="370"/>
      <c r="AE160" s="370"/>
      <c r="AF160" s="370"/>
      <c r="AG160" s="370"/>
      <c r="AH160" s="370"/>
      <c r="AI160" s="370"/>
      <c r="AJ160" s="370"/>
      <c r="AK160" s="370"/>
      <c r="AL160" s="370"/>
      <c r="AM160" s="370"/>
      <c r="AN160" s="370"/>
      <c r="AO160" s="370"/>
      <c r="AP160" s="370"/>
      <c r="AQ160" s="370"/>
      <c r="AR160" s="370"/>
      <c r="AS160" s="370"/>
    </row>
    <row r="161" spans="1:45">
      <c r="A161" s="370"/>
      <c r="B161" s="370"/>
      <c r="C161" s="370"/>
      <c r="D161" s="370"/>
      <c r="E161" s="370"/>
      <c r="F161" s="370"/>
      <c r="G161" s="370"/>
      <c r="H161" s="370"/>
      <c r="I161" s="370"/>
      <c r="J161" s="370"/>
      <c r="K161" s="370"/>
      <c r="L161" s="370"/>
      <c r="M161" s="370"/>
      <c r="N161" s="370"/>
      <c r="O161" s="370"/>
      <c r="P161" s="370"/>
      <c r="Q161" s="370"/>
      <c r="R161" s="370"/>
      <c r="S161" s="370"/>
      <c r="T161" s="370"/>
      <c r="U161" s="370"/>
      <c r="V161" s="370"/>
      <c r="W161" s="370"/>
      <c r="X161" s="370"/>
      <c r="Y161" s="370"/>
      <c r="Z161" s="370"/>
      <c r="AA161" s="370"/>
      <c r="AB161" s="370"/>
      <c r="AC161" s="370"/>
      <c r="AD161" s="370"/>
      <c r="AE161" s="370"/>
      <c r="AF161" s="370"/>
      <c r="AG161" s="370"/>
      <c r="AH161" s="370"/>
      <c r="AI161" s="370"/>
      <c r="AJ161" s="370"/>
      <c r="AK161" s="370"/>
      <c r="AL161" s="370"/>
      <c r="AM161" s="370"/>
      <c r="AN161" s="370"/>
      <c r="AO161" s="370"/>
      <c r="AP161" s="370"/>
      <c r="AQ161" s="370"/>
      <c r="AR161" s="370"/>
      <c r="AS161" s="370"/>
    </row>
    <row r="162" spans="1:45">
      <c r="A162" s="370"/>
      <c r="B162" s="370"/>
      <c r="C162" s="370"/>
      <c r="D162" s="370"/>
      <c r="E162" s="370"/>
      <c r="F162" s="370"/>
      <c r="G162" s="370"/>
      <c r="H162" s="370"/>
      <c r="I162" s="370"/>
      <c r="J162" s="370"/>
      <c r="K162" s="370"/>
      <c r="L162" s="370"/>
      <c r="M162" s="370"/>
      <c r="N162" s="370"/>
      <c r="O162" s="370"/>
      <c r="P162" s="370"/>
      <c r="Q162" s="370"/>
      <c r="R162" s="370"/>
      <c r="S162" s="370"/>
      <c r="T162" s="370"/>
      <c r="U162" s="370"/>
      <c r="V162" s="370"/>
      <c r="W162" s="370"/>
      <c r="X162" s="370"/>
      <c r="Y162" s="370"/>
      <c r="Z162" s="370"/>
      <c r="AA162" s="370"/>
      <c r="AB162" s="370"/>
      <c r="AC162" s="370"/>
      <c r="AD162" s="370"/>
      <c r="AE162" s="370"/>
      <c r="AF162" s="370"/>
      <c r="AG162" s="370"/>
      <c r="AH162" s="370"/>
      <c r="AI162" s="370"/>
      <c r="AJ162" s="370"/>
      <c r="AK162" s="370"/>
      <c r="AL162" s="370"/>
      <c r="AM162" s="370"/>
      <c r="AN162" s="370"/>
      <c r="AO162" s="370"/>
      <c r="AP162" s="370"/>
      <c r="AQ162" s="370"/>
      <c r="AR162" s="370"/>
      <c r="AS162" s="370"/>
    </row>
    <row r="163" spans="1:45">
      <c r="A163" s="370"/>
      <c r="B163" s="370"/>
      <c r="C163" s="370"/>
      <c r="D163" s="370"/>
      <c r="E163" s="370"/>
      <c r="F163" s="370"/>
      <c r="G163" s="370"/>
      <c r="H163" s="370"/>
      <c r="I163" s="370"/>
      <c r="J163" s="370"/>
      <c r="K163" s="370"/>
      <c r="L163" s="370"/>
      <c r="M163" s="370"/>
      <c r="N163" s="370"/>
      <c r="O163" s="370"/>
      <c r="P163" s="370"/>
      <c r="Q163" s="370"/>
      <c r="R163" s="370"/>
      <c r="S163" s="370"/>
      <c r="T163" s="370"/>
      <c r="U163" s="370"/>
      <c r="V163" s="370"/>
      <c r="W163" s="370"/>
      <c r="X163" s="370"/>
      <c r="Y163" s="370"/>
      <c r="Z163" s="370"/>
      <c r="AA163" s="370"/>
      <c r="AB163" s="370"/>
      <c r="AC163" s="370"/>
      <c r="AD163" s="370"/>
      <c r="AE163" s="370"/>
      <c r="AF163" s="370"/>
      <c r="AG163" s="370"/>
      <c r="AH163" s="370"/>
      <c r="AI163" s="370"/>
      <c r="AJ163" s="370"/>
      <c r="AK163" s="370"/>
      <c r="AL163" s="370"/>
      <c r="AM163" s="370"/>
      <c r="AN163" s="370"/>
      <c r="AO163" s="370"/>
      <c r="AP163" s="370"/>
      <c r="AQ163" s="370"/>
      <c r="AR163" s="370"/>
      <c r="AS163" s="370"/>
    </row>
    <row r="164" spans="1:45">
      <c r="A164" s="370"/>
      <c r="B164" s="370"/>
      <c r="C164" s="370"/>
      <c r="D164" s="370"/>
      <c r="E164" s="370"/>
      <c r="F164" s="370"/>
      <c r="G164" s="370"/>
      <c r="H164" s="370"/>
      <c r="I164" s="370"/>
      <c r="J164" s="370"/>
      <c r="K164" s="370"/>
      <c r="L164" s="370"/>
      <c r="M164" s="370"/>
      <c r="N164" s="370"/>
      <c r="O164" s="370"/>
      <c r="P164" s="370"/>
      <c r="Q164" s="370"/>
      <c r="R164" s="370"/>
      <c r="S164" s="370"/>
      <c r="T164" s="370"/>
      <c r="U164" s="370"/>
      <c r="V164" s="370"/>
      <c r="W164" s="370"/>
      <c r="X164" s="370"/>
      <c r="Y164" s="370"/>
      <c r="Z164" s="370"/>
      <c r="AA164" s="370"/>
      <c r="AB164" s="370"/>
      <c r="AC164" s="370"/>
      <c r="AD164" s="370"/>
      <c r="AE164" s="370"/>
      <c r="AF164" s="370"/>
      <c r="AG164" s="370"/>
      <c r="AH164" s="370"/>
      <c r="AI164" s="370"/>
      <c r="AJ164" s="370"/>
      <c r="AK164" s="370"/>
      <c r="AL164" s="370"/>
      <c r="AM164" s="370"/>
      <c r="AN164" s="370"/>
      <c r="AO164" s="370"/>
      <c r="AP164" s="370"/>
      <c r="AQ164" s="370"/>
      <c r="AR164" s="370"/>
      <c r="AS164" s="370"/>
    </row>
    <row r="165" spans="1:45">
      <c r="A165" s="370"/>
      <c r="B165" s="370"/>
      <c r="C165" s="370"/>
      <c r="D165" s="370"/>
      <c r="E165" s="370"/>
      <c r="F165" s="370"/>
      <c r="G165" s="370"/>
      <c r="H165" s="370"/>
      <c r="I165" s="370"/>
      <c r="J165" s="370"/>
      <c r="K165" s="370"/>
      <c r="L165" s="370"/>
      <c r="M165" s="370"/>
      <c r="N165" s="370"/>
      <c r="O165" s="370"/>
      <c r="P165" s="370"/>
      <c r="Q165" s="370"/>
      <c r="R165" s="370"/>
      <c r="S165" s="370"/>
      <c r="T165" s="370"/>
      <c r="U165" s="370"/>
      <c r="V165" s="370"/>
      <c r="W165" s="370"/>
      <c r="X165" s="370"/>
      <c r="Y165" s="370"/>
      <c r="Z165" s="370"/>
      <c r="AA165" s="370"/>
      <c r="AB165" s="370"/>
      <c r="AC165" s="370"/>
      <c r="AD165" s="370"/>
      <c r="AE165" s="370"/>
      <c r="AF165" s="370"/>
      <c r="AG165" s="370"/>
      <c r="AH165" s="370"/>
      <c r="AI165" s="370"/>
      <c r="AJ165" s="370"/>
      <c r="AK165" s="370"/>
      <c r="AL165" s="370"/>
      <c r="AM165" s="370"/>
      <c r="AN165" s="370"/>
      <c r="AO165" s="370"/>
      <c r="AP165" s="370"/>
      <c r="AQ165" s="370"/>
      <c r="AR165" s="370"/>
      <c r="AS165" s="370"/>
    </row>
    <row r="166" spans="1:45">
      <c r="A166" s="370"/>
      <c r="B166" s="370"/>
      <c r="C166" s="370"/>
      <c r="D166" s="370"/>
      <c r="E166" s="370"/>
      <c r="F166" s="370"/>
      <c r="G166" s="370"/>
      <c r="H166" s="370"/>
      <c r="I166" s="370"/>
      <c r="J166" s="370"/>
      <c r="K166" s="370"/>
      <c r="L166" s="370"/>
      <c r="M166" s="370"/>
      <c r="N166" s="370"/>
      <c r="O166" s="370"/>
      <c r="P166" s="370"/>
      <c r="Q166" s="370"/>
      <c r="R166" s="370"/>
      <c r="S166" s="370"/>
      <c r="T166" s="370"/>
      <c r="U166" s="370"/>
      <c r="V166" s="370"/>
      <c r="W166" s="370"/>
      <c r="X166" s="370"/>
      <c r="Y166" s="370"/>
      <c r="Z166" s="370"/>
      <c r="AA166" s="370"/>
      <c r="AB166" s="370"/>
      <c r="AC166" s="370"/>
      <c r="AD166" s="370"/>
      <c r="AE166" s="370"/>
      <c r="AF166" s="370"/>
      <c r="AG166" s="370"/>
      <c r="AH166" s="370"/>
      <c r="AI166" s="370"/>
      <c r="AJ166" s="370"/>
      <c r="AK166" s="370"/>
      <c r="AL166" s="370"/>
      <c r="AM166" s="370"/>
      <c r="AN166" s="370"/>
      <c r="AO166" s="370"/>
      <c r="AP166" s="370"/>
      <c r="AQ166" s="370"/>
      <c r="AR166" s="370"/>
      <c r="AS166" s="370"/>
    </row>
    <row r="167" spans="1:45">
      <c r="A167" s="370"/>
      <c r="B167" s="370"/>
      <c r="C167" s="370"/>
      <c r="D167" s="370"/>
      <c r="E167" s="370"/>
      <c r="F167" s="370"/>
      <c r="G167" s="370"/>
      <c r="H167" s="370"/>
      <c r="I167" s="370"/>
      <c r="J167" s="370"/>
      <c r="K167" s="370"/>
      <c r="L167" s="370"/>
      <c r="M167" s="370"/>
      <c r="N167" s="370"/>
      <c r="O167" s="370"/>
      <c r="P167" s="370"/>
      <c r="Q167" s="370"/>
      <c r="R167" s="370"/>
      <c r="S167" s="370"/>
      <c r="T167" s="370"/>
      <c r="U167" s="370"/>
      <c r="V167" s="370"/>
      <c r="W167" s="370"/>
      <c r="X167" s="370"/>
      <c r="Y167" s="370"/>
      <c r="Z167" s="370"/>
      <c r="AA167" s="370"/>
      <c r="AB167" s="370"/>
      <c r="AC167" s="370"/>
      <c r="AD167" s="370"/>
      <c r="AE167" s="370"/>
      <c r="AF167" s="370"/>
      <c r="AG167" s="370"/>
      <c r="AH167" s="370"/>
      <c r="AI167" s="370"/>
      <c r="AJ167" s="370"/>
      <c r="AK167" s="370"/>
      <c r="AL167" s="370"/>
      <c r="AM167" s="370"/>
      <c r="AN167" s="370"/>
      <c r="AO167" s="370"/>
      <c r="AP167" s="370"/>
      <c r="AQ167" s="370"/>
      <c r="AR167" s="370"/>
      <c r="AS167" s="370"/>
    </row>
    <row r="168" spans="1:45">
      <c r="A168" s="370"/>
      <c r="B168" s="370"/>
      <c r="C168" s="370"/>
      <c r="D168" s="370"/>
      <c r="E168" s="370"/>
      <c r="F168" s="370"/>
      <c r="G168" s="370"/>
      <c r="H168" s="370"/>
      <c r="I168" s="370"/>
      <c r="J168" s="370"/>
      <c r="K168" s="370"/>
      <c r="L168" s="370"/>
      <c r="M168" s="370"/>
      <c r="N168" s="370"/>
      <c r="O168" s="370"/>
      <c r="P168" s="370"/>
      <c r="Q168" s="370"/>
      <c r="R168" s="370"/>
      <c r="S168" s="370"/>
      <c r="T168" s="370"/>
      <c r="U168" s="370"/>
      <c r="V168" s="370"/>
      <c r="W168" s="370"/>
      <c r="X168" s="370"/>
      <c r="Y168" s="370"/>
      <c r="Z168" s="370"/>
      <c r="AA168" s="370"/>
      <c r="AB168" s="370"/>
      <c r="AC168" s="370"/>
      <c r="AD168" s="370"/>
      <c r="AE168" s="370"/>
      <c r="AF168" s="370"/>
      <c r="AG168" s="370"/>
      <c r="AH168" s="370"/>
      <c r="AI168" s="370"/>
      <c r="AJ168" s="370"/>
      <c r="AK168" s="370"/>
      <c r="AL168" s="370"/>
      <c r="AM168" s="370"/>
      <c r="AN168" s="370"/>
      <c r="AO168" s="370"/>
      <c r="AP168" s="370"/>
      <c r="AQ168" s="370"/>
      <c r="AR168" s="370"/>
      <c r="AS168" s="370"/>
    </row>
    <row r="169" spans="1:45">
      <c r="A169" s="370"/>
      <c r="B169" s="370"/>
      <c r="C169" s="370"/>
      <c r="D169" s="370"/>
      <c r="E169" s="370"/>
      <c r="F169" s="370"/>
      <c r="G169" s="370"/>
      <c r="H169" s="370"/>
      <c r="I169" s="370"/>
      <c r="J169" s="370"/>
      <c r="K169" s="370"/>
      <c r="L169" s="370"/>
      <c r="M169" s="370"/>
      <c r="N169" s="370"/>
      <c r="O169" s="370"/>
      <c r="P169" s="370"/>
      <c r="Q169" s="370"/>
      <c r="R169" s="370"/>
      <c r="S169" s="370"/>
      <c r="T169" s="370"/>
      <c r="U169" s="370"/>
      <c r="V169" s="370"/>
      <c r="W169" s="370"/>
      <c r="X169" s="370"/>
      <c r="Y169" s="370"/>
      <c r="Z169" s="370"/>
      <c r="AA169" s="370"/>
      <c r="AB169" s="370"/>
      <c r="AC169" s="370"/>
      <c r="AD169" s="370"/>
      <c r="AE169" s="370"/>
      <c r="AF169" s="370"/>
      <c r="AG169" s="370"/>
      <c r="AH169" s="370"/>
      <c r="AI169" s="370"/>
      <c r="AJ169" s="370"/>
      <c r="AK169" s="370"/>
      <c r="AL169" s="370"/>
      <c r="AM169" s="370"/>
      <c r="AN169" s="370"/>
      <c r="AO169" s="370"/>
      <c r="AP169" s="370"/>
      <c r="AQ169" s="370"/>
      <c r="AR169" s="370"/>
      <c r="AS169" s="370"/>
    </row>
    <row r="170" spans="1:45">
      <c r="A170" s="370"/>
      <c r="B170" s="370"/>
      <c r="C170" s="370"/>
      <c r="D170" s="370"/>
      <c r="E170" s="370"/>
      <c r="F170" s="370"/>
      <c r="G170" s="370"/>
      <c r="H170" s="370"/>
      <c r="I170" s="370"/>
      <c r="J170" s="370"/>
      <c r="K170" s="370"/>
      <c r="L170" s="370"/>
      <c r="M170" s="370"/>
      <c r="N170" s="370"/>
      <c r="O170" s="370"/>
      <c r="P170" s="370"/>
      <c r="Q170" s="370"/>
      <c r="R170" s="370"/>
      <c r="S170" s="370"/>
      <c r="T170" s="370"/>
      <c r="U170" s="370"/>
      <c r="V170" s="370"/>
      <c r="W170" s="370"/>
      <c r="X170" s="370"/>
      <c r="Y170" s="370"/>
      <c r="Z170" s="370"/>
      <c r="AA170" s="370"/>
      <c r="AB170" s="370"/>
      <c r="AC170" s="370"/>
      <c r="AD170" s="370"/>
      <c r="AE170" s="370"/>
      <c r="AF170" s="370"/>
      <c r="AG170" s="370"/>
      <c r="AH170" s="370"/>
      <c r="AI170" s="370"/>
      <c r="AJ170" s="370"/>
      <c r="AK170" s="370"/>
      <c r="AL170" s="370"/>
      <c r="AM170" s="370"/>
      <c r="AN170" s="370"/>
      <c r="AO170" s="370"/>
      <c r="AP170" s="370"/>
      <c r="AQ170" s="370"/>
      <c r="AR170" s="370"/>
      <c r="AS170" s="370"/>
    </row>
    <row r="171" spans="1:45">
      <c r="A171" s="370"/>
      <c r="B171" s="370"/>
      <c r="C171" s="370"/>
      <c r="D171" s="370"/>
      <c r="E171" s="370"/>
      <c r="F171" s="370"/>
      <c r="G171" s="370"/>
      <c r="H171" s="370"/>
      <c r="I171" s="370"/>
      <c r="J171" s="370"/>
      <c r="K171" s="370"/>
      <c r="L171" s="370"/>
      <c r="M171" s="370"/>
      <c r="N171" s="370"/>
      <c r="O171" s="370"/>
      <c r="P171" s="370"/>
      <c r="Q171" s="370"/>
      <c r="R171" s="370"/>
      <c r="S171" s="370"/>
      <c r="T171" s="370"/>
      <c r="U171" s="370"/>
      <c r="V171" s="370"/>
      <c r="W171" s="370"/>
      <c r="X171" s="370"/>
      <c r="Y171" s="370"/>
      <c r="Z171" s="370"/>
      <c r="AA171" s="370"/>
      <c r="AB171" s="370"/>
      <c r="AC171" s="370"/>
      <c r="AD171" s="370"/>
      <c r="AE171" s="370"/>
      <c r="AF171" s="370"/>
      <c r="AG171" s="370"/>
      <c r="AH171" s="370"/>
      <c r="AI171" s="370"/>
      <c r="AJ171" s="370"/>
      <c r="AK171" s="370"/>
      <c r="AL171" s="370"/>
      <c r="AM171" s="370"/>
      <c r="AN171" s="370"/>
      <c r="AO171" s="370"/>
      <c r="AP171" s="370"/>
      <c r="AQ171" s="370"/>
      <c r="AR171" s="370"/>
      <c r="AS171" s="370"/>
    </row>
    <row r="172" spans="1:45">
      <c r="A172" s="370"/>
      <c r="B172" s="370"/>
      <c r="C172" s="370"/>
      <c r="D172" s="370"/>
      <c r="E172" s="370"/>
      <c r="F172" s="370"/>
      <c r="G172" s="370"/>
      <c r="H172" s="370"/>
      <c r="I172" s="370"/>
      <c r="J172" s="370"/>
      <c r="K172" s="370"/>
      <c r="L172" s="370"/>
      <c r="M172" s="370"/>
      <c r="N172" s="370"/>
      <c r="O172" s="370"/>
      <c r="P172" s="370"/>
      <c r="Q172" s="370"/>
      <c r="R172" s="370"/>
      <c r="S172" s="370"/>
      <c r="T172" s="370"/>
      <c r="U172" s="370"/>
      <c r="V172" s="370"/>
      <c r="W172" s="370"/>
      <c r="X172" s="370"/>
      <c r="Y172" s="370"/>
      <c r="Z172" s="370"/>
      <c r="AA172" s="370"/>
      <c r="AB172" s="370"/>
      <c r="AC172" s="370"/>
      <c r="AD172" s="370"/>
      <c r="AE172" s="370"/>
      <c r="AF172" s="370"/>
      <c r="AG172" s="370"/>
      <c r="AH172" s="370"/>
      <c r="AI172" s="370"/>
      <c r="AJ172" s="370"/>
      <c r="AK172" s="370"/>
      <c r="AL172" s="370"/>
      <c r="AM172" s="370"/>
      <c r="AN172" s="370"/>
      <c r="AO172" s="370"/>
      <c r="AP172" s="370"/>
      <c r="AQ172" s="370"/>
      <c r="AR172" s="370"/>
      <c r="AS172" s="370"/>
    </row>
    <row r="173" spans="1:45">
      <c r="A173" s="370"/>
      <c r="B173" s="370"/>
      <c r="C173" s="370"/>
      <c r="D173" s="370"/>
      <c r="E173" s="370"/>
      <c r="F173" s="370"/>
      <c r="G173" s="370"/>
      <c r="H173" s="370"/>
      <c r="I173" s="370"/>
      <c r="J173" s="370"/>
      <c r="K173" s="370"/>
      <c r="L173" s="370"/>
      <c r="M173" s="370"/>
      <c r="N173" s="370"/>
      <c r="O173" s="370"/>
      <c r="P173" s="370"/>
      <c r="Q173" s="370"/>
      <c r="R173" s="370"/>
      <c r="S173" s="370"/>
      <c r="T173" s="370"/>
      <c r="U173" s="370"/>
      <c r="V173" s="370"/>
      <c r="W173" s="370"/>
      <c r="X173" s="370"/>
      <c r="Y173" s="370"/>
      <c r="Z173" s="370"/>
      <c r="AA173" s="370"/>
      <c r="AB173" s="370"/>
      <c r="AC173" s="370"/>
      <c r="AD173" s="370"/>
      <c r="AE173" s="370"/>
      <c r="AF173" s="370"/>
      <c r="AG173" s="370"/>
      <c r="AH173" s="370"/>
      <c r="AI173" s="370"/>
      <c r="AJ173" s="370"/>
      <c r="AK173" s="370"/>
      <c r="AL173" s="370"/>
      <c r="AM173" s="370"/>
      <c r="AN173" s="370"/>
      <c r="AO173" s="370"/>
      <c r="AP173" s="370"/>
      <c r="AQ173" s="370"/>
      <c r="AR173" s="370"/>
      <c r="AS173" s="370"/>
    </row>
    <row r="174" spans="1:45">
      <c r="A174" s="370"/>
      <c r="B174" s="370"/>
      <c r="C174" s="370"/>
      <c r="D174" s="370"/>
      <c r="E174" s="370"/>
      <c r="F174" s="370"/>
      <c r="G174" s="370"/>
      <c r="H174" s="370"/>
      <c r="I174" s="370"/>
      <c r="J174" s="370"/>
      <c r="K174" s="370"/>
      <c r="L174" s="370"/>
      <c r="M174" s="370"/>
      <c r="N174" s="370"/>
      <c r="O174" s="370"/>
      <c r="P174" s="370"/>
      <c r="Q174" s="370"/>
      <c r="R174" s="370"/>
      <c r="S174" s="370"/>
      <c r="T174" s="370"/>
      <c r="U174" s="370"/>
      <c r="V174" s="370"/>
      <c r="W174" s="370"/>
      <c r="X174" s="370"/>
      <c r="Y174" s="370"/>
      <c r="Z174" s="370"/>
      <c r="AA174" s="370"/>
      <c r="AB174" s="370"/>
      <c r="AC174" s="370"/>
      <c r="AD174" s="370"/>
      <c r="AE174" s="370"/>
      <c r="AF174" s="370"/>
      <c r="AG174" s="370"/>
      <c r="AH174" s="370"/>
      <c r="AI174" s="370"/>
      <c r="AJ174" s="370"/>
      <c r="AK174" s="370"/>
      <c r="AL174" s="370"/>
      <c r="AM174" s="370"/>
      <c r="AN174" s="370"/>
      <c r="AO174" s="370"/>
      <c r="AP174" s="370"/>
      <c r="AQ174" s="370"/>
      <c r="AR174" s="370"/>
      <c r="AS174" s="370"/>
    </row>
    <row r="175" spans="1:45">
      <c r="A175" s="370"/>
      <c r="B175" s="370"/>
      <c r="C175" s="370"/>
      <c r="D175" s="370"/>
      <c r="E175" s="370"/>
      <c r="F175" s="370"/>
      <c r="G175" s="370"/>
      <c r="H175" s="370"/>
      <c r="I175" s="370"/>
      <c r="J175" s="370"/>
      <c r="K175" s="370"/>
      <c r="L175" s="370"/>
      <c r="M175" s="370"/>
      <c r="N175" s="370"/>
      <c r="O175" s="370"/>
      <c r="P175" s="370"/>
      <c r="Q175" s="370"/>
      <c r="R175" s="370"/>
      <c r="S175" s="370"/>
      <c r="T175" s="370"/>
      <c r="U175" s="370"/>
      <c r="V175" s="370"/>
      <c r="W175" s="370"/>
      <c r="X175" s="370"/>
      <c r="Y175" s="370"/>
      <c r="Z175" s="370"/>
      <c r="AA175" s="370"/>
      <c r="AB175" s="370"/>
      <c r="AC175" s="370"/>
      <c r="AD175" s="370"/>
      <c r="AE175" s="370"/>
      <c r="AF175" s="370"/>
      <c r="AG175" s="370"/>
      <c r="AH175" s="370"/>
      <c r="AI175" s="370"/>
      <c r="AJ175" s="370"/>
      <c r="AK175" s="370"/>
      <c r="AL175" s="370"/>
      <c r="AM175" s="370"/>
      <c r="AN175" s="370"/>
      <c r="AO175" s="370"/>
      <c r="AP175" s="370"/>
      <c r="AQ175" s="370"/>
      <c r="AR175" s="370"/>
      <c r="AS175" s="370"/>
    </row>
    <row r="176" spans="1:45">
      <c r="A176" s="370"/>
      <c r="B176" s="370"/>
      <c r="C176" s="370"/>
      <c r="D176" s="370"/>
      <c r="E176" s="370"/>
      <c r="F176" s="370"/>
      <c r="G176" s="370"/>
      <c r="H176" s="370"/>
      <c r="I176" s="370"/>
      <c r="J176" s="370"/>
      <c r="K176" s="370"/>
      <c r="L176" s="370"/>
      <c r="M176" s="370"/>
      <c r="N176" s="370"/>
      <c r="O176" s="370"/>
      <c r="P176" s="370"/>
      <c r="Q176" s="370"/>
      <c r="R176" s="370"/>
      <c r="S176" s="370"/>
      <c r="T176" s="370"/>
      <c r="U176" s="370"/>
      <c r="V176" s="370"/>
      <c r="W176" s="370"/>
      <c r="X176" s="370"/>
      <c r="Y176" s="370"/>
      <c r="Z176" s="370"/>
      <c r="AA176" s="370"/>
      <c r="AB176" s="370"/>
      <c r="AC176" s="370"/>
      <c r="AD176" s="370"/>
      <c r="AE176" s="370"/>
      <c r="AF176" s="370"/>
      <c r="AG176" s="370"/>
      <c r="AH176" s="370"/>
      <c r="AI176" s="370"/>
      <c r="AJ176" s="370"/>
      <c r="AK176" s="370"/>
      <c r="AL176" s="370"/>
      <c r="AM176" s="370"/>
      <c r="AN176" s="370"/>
      <c r="AO176" s="370"/>
      <c r="AP176" s="370"/>
      <c r="AQ176" s="370"/>
      <c r="AR176" s="370"/>
      <c r="AS176" s="370"/>
    </row>
    <row r="177" spans="1:45">
      <c r="A177" s="370"/>
      <c r="B177" s="370"/>
      <c r="C177" s="370"/>
      <c r="D177" s="370"/>
      <c r="E177" s="370"/>
      <c r="F177" s="370"/>
      <c r="G177" s="370"/>
      <c r="H177" s="370"/>
      <c r="I177" s="370"/>
      <c r="J177" s="370"/>
      <c r="K177" s="370"/>
      <c r="L177" s="370"/>
      <c r="M177" s="370"/>
      <c r="N177" s="370"/>
      <c r="O177" s="370"/>
      <c r="P177" s="370"/>
      <c r="Q177" s="370"/>
      <c r="R177" s="370"/>
      <c r="S177" s="370"/>
      <c r="T177" s="370"/>
      <c r="U177" s="370"/>
      <c r="V177" s="370"/>
      <c r="W177" s="370"/>
      <c r="X177" s="370"/>
      <c r="Y177" s="370"/>
      <c r="Z177" s="370"/>
      <c r="AA177" s="370"/>
      <c r="AB177" s="370"/>
      <c r="AC177" s="370"/>
      <c r="AD177" s="370"/>
      <c r="AE177" s="370"/>
      <c r="AF177" s="370"/>
      <c r="AG177" s="370"/>
      <c r="AH177" s="370"/>
      <c r="AI177" s="370"/>
      <c r="AJ177" s="370"/>
      <c r="AK177" s="370"/>
      <c r="AL177" s="370"/>
      <c r="AM177" s="370"/>
      <c r="AN177" s="370"/>
      <c r="AO177" s="370"/>
      <c r="AP177" s="370"/>
      <c r="AQ177" s="370"/>
      <c r="AR177" s="370"/>
      <c r="AS177" s="370"/>
    </row>
    <row r="178" spans="1:45">
      <c r="A178" s="370"/>
      <c r="B178" s="370"/>
      <c r="C178" s="370"/>
      <c r="D178" s="370"/>
      <c r="E178" s="370"/>
      <c r="F178" s="370"/>
      <c r="G178" s="370"/>
      <c r="H178" s="370"/>
      <c r="I178" s="370"/>
      <c r="J178" s="370"/>
      <c r="K178" s="370"/>
      <c r="L178" s="370"/>
      <c r="M178" s="370"/>
      <c r="N178" s="370"/>
      <c r="O178" s="370"/>
      <c r="P178" s="370"/>
      <c r="Q178" s="370"/>
      <c r="R178" s="370"/>
      <c r="S178" s="370"/>
      <c r="T178" s="370"/>
      <c r="U178" s="370"/>
      <c r="V178" s="370"/>
      <c r="W178" s="370"/>
      <c r="X178" s="370"/>
      <c r="Y178" s="370"/>
      <c r="Z178" s="370"/>
      <c r="AA178" s="370"/>
      <c r="AB178" s="370"/>
      <c r="AC178" s="370"/>
      <c r="AD178" s="370"/>
      <c r="AE178" s="370"/>
      <c r="AF178" s="370"/>
      <c r="AG178" s="370"/>
      <c r="AH178" s="370"/>
      <c r="AI178" s="370"/>
      <c r="AJ178" s="370"/>
      <c r="AK178" s="370"/>
      <c r="AL178" s="370"/>
      <c r="AM178" s="370"/>
      <c r="AN178" s="370"/>
      <c r="AO178" s="370"/>
      <c r="AP178" s="370"/>
      <c r="AQ178" s="370"/>
      <c r="AR178" s="370"/>
      <c r="AS178" s="370"/>
    </row>
    <row r="179" spans="1:45">
      <c r="A179" s="370"/>
      <c r="B179" s="370"/>
      <c r="C179" s="370"/>
      <c r="D179" s="370"/>
      <c r="E179" s="370"/>
      <c r="F179" s="370"/>
      <c r="G179" s="370"/>
      <c r="H179" s="370"/>
      <c r="I179" s="370"/>
      <c r="J179" s="370"/>
      <c r="K179" s="370"/>
      <c r="L179" s="370"/>
      <c r="M179" s="370"/>
      <c r="N179" s="370"/>
      <c r="O179" s="370"/>
      <c r="P179" s="370"/>
      <c r="Q179" s="370"/>
      <c r="R179" s="370"/>
      <c r="S179" s="370"/>
      <c r="T179" s="370"/>
      <c r="U179" s="370"/>
      <c r="V179" s="370"/>
      <c r="W179" s="370"/>
      <c r="X179" s="370"/>
      <c r="Y179" s="370"/>
      <c r="Z179" s="370"/>
      <c r="AA179" s="370"/>
      <c r="AB179" s="370"/>
      <c r="AC179" s="370"/>
      <c r="AD179" s="370"/>
      <c r="AE179" s="370"/>
      <c r="AF179" s="370"/>
      <c r="AG179" s="370"/>
      <c r="AH179" s="370"/>
      <c r="AI179" s="370"/>
      <c r="AJ179" s="370"/>
      <c r="AK179" s="370"/>
      <c r="AL179" s="370"/>
      <c r="AM179" s="370"/>
      <c r="AN179" s="370"/>
      <c r="AO179" s="370"/>
      <c r="AP179" s="370"/>
      <c r="AQ179" s="370"/>
      <c r="AR179" s="370"/>
      <c r="AS179" s="370"/>
    </row>
    <row r="180" spans="1:45">
      <c r="A180" s="370"/>
      <c r="B180" s="370"/>
      <c r="C180" s="370"/>
      <c r="D180" s="370"/>
      <c r="E180" s="370"/>
      <c r="F180" s="370"/>
      <c r="G180" s="370"/>
      <c r="H180" s="370"/>
      <c r="I180" s="370"/>
      <c r="J180" s="370"/>
      <c r="K180" s="370"/>
      <c r="L180" s="370"/>
      <c r="M180" s="370"/>
      <c r="N180" s="370"/>
      <c r="O180" s="370"/>
      <c r="P180" s="370"/>
      <c r="Q180" s="370"/>
      <c r="R180" s="370"/>
      <c r="S180" s="370"/>
      <c r="T180" s="370"/>
      <c r="U180" s="370"/>
      <c r="V180" s="370"/>
      <c r="W180" s="370"/>
      <c r="X180" s="370"/>
      <c r="Y180" s="370"/>
      <c r="Z180" s="370"/>
      <c r="AA180" s="370"/>
      <c r="AB180" s="370"/>
      <c r="AC180" s="370"/>
      <c r="AD180" s="370"/>
      <c r="AE180" s="370"/>
      <c r="AF180" s="370"/>
      <c r="AG180" s="370"/>
      <c r="AH180" s="370"/>
      <c r="AI180" s="370"/>
      <c r="AJ180" s="370"/>
      <c r="AK180" s="370"/>
      <c r="AL180" s="370"/>
      <c r="AM180" s="370"/>
      <c r="AN180" s="370"/>
      <c r="AO180" s="370"/>
      <c r="AP180" s="370"/>
      <c r="AQ180" s="370"/>
      <c r="AR180" s="370"/>
      <c r="AS180" s="370"/>
    </row>
    <row r="181" spans="1:45">
      <c r="A181" s="370"/>
      <c r="B181" s="370"/>
      <c r="C181" s="370"/>
      <c r="D181" s="370"/>
      <c r="E181" s="370"/>
      <c r="F181" s="370"/>
      <c r="G181" s="370"/>
      <c r="H181" s="370"/>
      <c r="I181" s="370"/>
      <c r="J181" s="370"/>
      <c r="K181" s="370"/>
      <c r="L181" s="370"/>
      <c r="M181" s="370"/>
      <c r="N181" s="370"/>
      <c r="O181" s="370"/>
      <c r="P181" s="370"/>
      <c r="Q181" s="370"/>
      <c r="R181" s="370"/>
      <c r="S181" s="370"/>
      <c r="T181" s="370"/>
      <c r="U181" s="370"/>
      <c r="V181" s="370"/>
      <c r="W181" s="370"/>
      <c r="X181" s="370"/>
      <c r="Y181" s="370"/>
      <c r="Z181" s="370"/>
      <c r="AA181" s="370"/>
      <c r="AB181" s="370"/>
      <c r="AC181" s="370"/>
      <c r="AD181" s="370"/>
      <c r="AE181" s="370"/>
      <c r="AF181" s="370"/>
      <c r="AG181" s="370"/>
      <c r="AH181" s="370"/>
      <c r="AI181" s="370"/>
      <c r="AJ181" s="370"/>
      <c r="AK181" s="370"/>
      <c r="AL181" s="370"/>
      <c r="AM181" s="370"/>
      <c r="AN181" s="370"/>
      <c r="AO181" s="370"/>
      <c r="AP181" s="370"/>
      <c r="AQ181" s="370"/>
      <c r="AR181" s="370"/>
      <c r="AS181" s="370"/>
    </row>
    <row r="182" spans="1:45">
      <c r="A182" s="370"/>
      <c r="B182" s="370"/>
      <c r="C182" s="370"/>
      <c r="D182" s="370"/>
      <c r="E182" s="370"/>
      <c r="F182" s="370"/>
      <c r="G182" s="370"/>
      <c r="H182" s="370"/>
      <c r="I182" s="370"/>
      <c r="J182" s="370"/>
      <c r="K182" s="370"/>
      <c r="L182" s="370"/>
      <c r="M182" s="370"/>
      <c r="N182" s="370"/>
      <c r="O182" s="370"/>
      <c r="P182" s="370"/>
      <c r="Q182" s="370"/>
      <c r="R182" s="370"/>
      <c r="S182" s="370"/>
      <c r="T182" s="370"/>
      <c r="U182" s="370"/>
      <c r="V182" s="370"/>
      <c r="W182" s="370"/>
      <c r="X182" s="370"/>
      <c r="Y182" s="370"/>
      <c r="Z182" s="370"/>
      <c r="AA182" s="370"/>
      <c r="AB182" s="370"/>
      <c r="AC182" s="370"/>
      <c r="AD182" s="370"/>
      <c r="AE182" s="370"/>
      <c r="AF182" s="370"/>
      <c r="AG182" s="370"/>
      <c r="AH182" s="370"/>
      <c r="AI182" s="370"/>
      <c r="AJ182" s="370"/>
      <c r="AK182" s="370"/>
      <c r="AL182" s="370"/>
      <c r="AM182" s="370"/>
      <c r="AN182" s="370"/>
      <c r="AO182" s="370"/>
      <c r="AP182" s="370"/>
      <c r="AQ182" s="370"/>
      <c r="AR182" s="370"/>
      <c r="AS182" s="370"/>
    </row>
    <row r="183" spans="1:45">
      <c r="A183" s="370"/>
      <c r="B183" s="370"/>
      <c r="C183" s="370"/>
      <c r="D183" s="370"/>
      <c r="E183" s="370"/>
      <c r="F183" s="370"/>
      <c r="G183" s="370"/>
      <c r="H183" s="370"/>
      <c r="I183" s="370"/>
      <c r="J183" s="370"/>
      <c r="K183" s="370"/>
      <c r="L183" s="370"/>
      <c r="M183" s="370"/>
      <c r="N183" s="370"/>
      <c r="O183" s="370"/>
      <c r="P183" s="370"/>
      <c r="Q183" s="370"/>
      <c r="R183" s="370"/>
      <c r="S183" s="370"/>
      <c r="T183" s="370"/>
      <c r="U183" s="370"/>
      <c r="V183" s="370"/>
      <c r="W183" s="370"/>
      <c r="X183" s="370"/>
      <c r="Y183" s="370"/>
      <c r="Z183" s="370"/>
      <c r="AA183" s="370"/>
      <c r="AB183" s="370"/>
      <c r="AC183" s="370"/>
      <c r="AD183" s="370"/>
      <c r="AE183" s="370"/>
      <c r="AF183" s="370"/>
      <c r="AG183" s="370"/>
      <c r="AH183" s="370"/>
      <c r="AI183" s="370"/>
      <c r="AJ183" s="370"/>
      <c r="AK183" s="370"/>
      <c r="AL183" s="370"/>
      <c r="AM183" s="370"/>
      <c r="AN183" s="370"/>
      <c r="AO183" s="370"/>
      <c r="AP183" s="370"/>
      <c r="AQ183" s="370"/>
      <c r="AR183" s="370"/>
      <c r="AS183" s="370"/>
    </row>
    <row r="184" spans="1:45">
      <c r="A184" s="370"/>
      <c r="B184" s="370"/>
      <c r="C184" s="370"/>
      <c r="D184" s="370"/>
      <c r="E184" s="370"/>
      <c r="F184" s="370"/>
      <c r="G184" s="370"/>
      <c r="H184" s="370"/>
      <c r="I184" s="370"/>
      <c r="J184" s="370"/>
      <c r="K184" s="370"/>
      <c r="L184" s="370"/>
      <c r="M184" s="370"/>
      <c r="N184" s="370"/>
      <c r="O184" s="370"/>
      <c r="P184" s="370"/>
      <c r="Q184" s="370"/>
      <c r="R184" s="370"/>
      <c r="S184" s="370"/>
      <c r="T184" s="370"/>
      <c r="U184" s="370"/>
      <c r="V184" s="370"/>
      <c r="W184" s="370"/>
      <c r="X184" s="370"/>
      <c r="Y184" s="370"/>
      <c r="Z184" s="370"/>
      <c r="AA184" s="370"/>
      <c r="AB184" s="370"/>
      <c r="AC184" s="370"/>
      <c r="AD184" s="370"/>
      <c r="AE184" s="370"/>
      <c r="AF184" s="370"/>
      <c r="AG184" s="370"/>
      <c r="AH184" s="370"/>
      <c r="AI184" s="370"/>
      <c r="AJ184" s="370"/>
      <c r="AK184" s="370"/>
      <c r="AL184" s="370"/>
      <c r="AM184" s="370"/>
      <c r="AN184" s="370"/>
      <c r="AO184" s="370"/>
      <c r="AP184" s="370"/>
      <c r="AQ184" s="370"/>
      <c r="AR184" s="370"/>
      <c r="AS184" s="370"/>
    </row>
    <row r="185" spans="1:45">
      <c r="A185" s="370"/>
      <c r="B185" s="370"/>
      <c r="C185" s="370"/>
      <c r="D185" s="370"/>
      <c r="E185" s="370"/>
      <c r="F185" s="370"/>
      <c r="G185" s="370"/>
      <c r="H185" s="370"/>
      <c r="I185" s="370"/>
      <c r="J185" s="370"/>
      <c r="K185" s="370"/>
      <c r="L185" s="370"/>
      <c r="M185" s="370"/>
      <c r="N185" s="370"/>
      <c r="O185" s="370"/>
      <c r="P185" s="370"/>
      <c r="Q185" s="370"/>
      <c r="R185" s="370"/>
      <c r="S185" s="370"/>
      <c r="T185" s="370"/>
      <c r="U185" s="370"/>
      <c r="V185" s="370"/>
      <c r="W185" s="370"/>
      <c r="X185" s="370"/>
      <c r="Y185" s="370"/>
      <c r="Z185" s="370"/>
      <c r="AA185" s="370"/>
      <c r="AB185" s="370"/>
      <c r="AC185" s="370"/>
      <c r="AD185" s="370"/>
      <c r="AE185" s="370"/>
      <c r="AF185" s="370"/>
      <c r="AG185" s="370"/>
      <c r="AH185" s="370"/>
      <c r="AI185" s="370"/>
      <c r="AJ185" s="370"/>
      <c r="AK185" s="370"/>
      <c r="AL185" s="370"/>
      <c r="AM185" s="370"/>
      <c r="AN185" s="370"/>
      <c r="AO185" s="370"/>
      <c r="AP185" s="370"/>
      <c r="AQ185" s="370"/>
      <c r="AR185" s="370"/>
      <c r="AS185" s="370"/>
    </row>
    <row r="186" spans="1:45">
      <c r="A186" s="370"/>
      <c r="B186" s="370"/>
      <c r="C186" s="370"/>
      <c r="D186" s="370"/>
      <c r="E186" s="370"/>
      <c r="F186" s="370"/>
      <c r="G186" s="370"/>
      <c r="H186" s="370"/>
      <c r="I186" s="370"/>
      <c r="J186" s="370"/>
      <c r="K186" s="370"/>
      <c r="L186" s="370"/>
      <c r="M186" s="370"/>
      <c r="N186" s="370"/>
      <c r="O186" s="370"/>
      <c r="P186" s="370"/>
      <c r="Q186" s="370"/>
      <c r="R186" s="370"/>
      <c r="S186" s="370"/>
      <c r="T186" s="370"/>
      <c r="U186" s="370"/>
      <c r="V186" s="370"/>
      <c r="W186" s="370"/>
      <c r="X186" s="370"/>
      <c r="Y186" s="370"/>
      <c r="Z186" s="370"/>
      <c r="AA186" s="370"/>
      <c r="AB186" s="370"/>
      <c r="AC186" s="370"/>
      <c r="AD186" s="370"/>
      <c r="AE186" s="370"/>
      <c r="AF186" s="370"/>
      <c r="AG186" s="370"/>
      <c r="AH186" s="370"/>
      <c r="AI186" s="370"/>
      <c r="AJ186" s="370"/>
      <c r="AK186" s="370"/>
      <c r="AL186" s="370"/>
      <c r="AM186" s="370"/>
      <c r="AN186" s="370"/>
      <c r="AO186" s="370"/>
      <c r="AP186" s="370"/>
      <c r="AQ186" s="370"/>
      <c r="AR186" s="370"/>
      <c r="AS186" s="370"/>
    </row>
    <row r="187" spans="1:45">
      <c r="A187" s="370"/>
      <c r="B187" s="370"/>
      <c r="C187" s="370"/>
      <c r="D187" s="370"/>
      <c r="E187" s="370"/>
      <c r="F187" s="370"/>
      <c r="G187" s="370"/>
      <c r="H187" s="370"/>
      <c r="I187" s="370"/>
      <c r="J187" s="370"/>
      <c r="K187" s="370"/>
      <c r="L187" s="370"/>
      <c r="M187" s="370"/>
      <c r="N187" s="370"/>
      <c r="O187" s="370"/>
      <c r="P187" s="370"/>
      <c r="Q187" s="370"/>
      <c r="R187" s="370"/>
      <c r="S187" s="370"/>
      <c r="T187" s="370"/>
      <c r="U187" s="370"/>
      <c r="V187" s="370"/>
      <c r="W187" s="370"/>
      <c r="X187" s="370"/>
      <c r="Y187" s="370"/>
      <c r="Z187" s="370"/>
      <c r="AA187" s="370"/>
      <c r="AB187" s="370"/>
      <c r="AC187" s="370"/>
      <c r="AD187" s="370"/>
      <c r="AE187" s="370"/>
      <c r="AF187" s="370"/>
      <c r="AG187" s="370"/>
      <c r="AH187" s="370"/>
      <c r="AI187" s="370"/>
      <c r="AJ187" s="370"/>
      <c r="AK187" s="370"/>
      <c r="AL187" s="370"/>
      <c r="AM187" s="370"/>
      <c r="AN187" s="370"/>
      <c r="AO187" s="370"/>
      <c r="AP187" s="370"/>
      <c r="AQ187" s="370"/>
      <c r="AR187" s="370"/>
      <c r="AS187" s="370"/>
    </row>
    <row r="188" spans="1:45">
      <c r="A188" s="370"/>
      <c r="B188" s="370"/>
      <c r="C188" s="370"/>
      <c r="D188" s="370"/>
      <c r="E188" s="370"/>
      <c r="F188" s="370"/>
      <c r="G188" s="370"/>
      <c r="H188" s="370"/>
      <c r="I188" s="370"/>
      <c r="J188" s="370"/>
      <c r="K188" s="370"/>
      <c r="L188" s="370"/>
      <c r="M188" s="370"/>
      <c r="N188" s="370"/>
      <c r="O188" s="370"/>
      <c r="P188" s="370"/>
      <c r="Q188" s="370"/>
      <c r="R188" s="370"/>
      <c r="S188" s="370"/>
      <c r="T188" s="370"/>
      <c r="U188" s="370"/>
      <c r="V188" s="370"/>
      <c r="W188" s="370"/>
      <c r="X188" s="370"/>
      <c r="Y188" s="370"/>
      <c r="Z188" s="370"/>
      <c r="AA188" s="370"/>
      <c r="AB188" s="370"/>
      <c r="AC188" s="370"/>
      <c r="AD188" s="370"/>
      <c r="AE188" s="370"/>
      <c r="AF188" s="370"/>
      <c r="AG188" s="370"/>
      <c r="AH188" s="370"/>
      <c r="AI188" s="370"/>
      <c r="AJ188" s="370"/>
      <c r="AK188" s="370"/>
      <c r="AL188" s="370"/>
      <c r="AM188" s="370"/>
      <c r="AN188" s="370"/>
      <c r="AO188" s="370"/>
      <c r="AP188" s="370"/>
      <c r="AQ188" s="370"/>
      <c r="AR188" s="370"/>
      <c r="AS188" s="370"/>
    </row>
    <row r="189" spans="1:45">
      <c r="A189" s="370"/>
      <c r="B189" s="370"/>
      <c r="C189" s="370"/>
      <c r="D189" s="370"/>
      <c r="E189" s="370"/>
      <c r="F189" s="370"/>
      <c r="G189" s="370"/>
      <c r="H189" s="370"/>
      <c r="I189" s="370"/>
      <c r="J189" s="370"/>
      <c r="K189" s="370"/>
      <c r="L189" s="370"/>
      <c r="M189" s="370"/>
      <c r="N189" s="370"/>
      <c r="O189" s="370"/>
      <c r="P189" s="370"/>
      <c r="Q189" s="370"/>
      <c r="R189" s="370"/>
      <c r="S189" s="370"/>
      <c r="T189" s="370"/>
      <c r="U189" s="370"/>
      <c r="V189" s="370"/>
      <c r="W189" s="370"/>
      <c r="X189" s="370"/>
      <c r="Y189" s="370"/>
      <c r="Z189" s="370"/>
      <c r="AA189" s="370"/>
      <c r="AB189" s="370"/>
      <c r="AC189" s="370"/>
      <c r="AD189" s="370"/>
      <c r="AE189" s="370"/>
      <c r="AF189" s="370"/>
      <c r="AG189" s="370"/>
      <c r="AH189" s="370"/>
      <c r="AI189" s="370"/>
      <c r="AJ189" s="370"/>
      <c r="AK189" s="370"/>
      <c r="AL189" s="370"/>
      <c r="AM189" s="370"/>
      <c r="AN189" s="370"/>
      <c r="AO189" s="370"/>
      <c r="AP189" s="370"/>
      <c r="AQ189" s="370"/>
      <c r="AR189" s="370"/>
      <c r="AS189" s="370"/>
    </row>
    <row r="190" spans="1:45">
      <c r="A190" s="370"/>
      <c r="B190" s="370"/>
      <c r="C190" s="370"/>
      <c r="D190" s="370"/>
      <c r="E190" s="370"/>
      <c r="F190" s="370"/>
      <c r="G190" s="370"/>
      <c r="H190" s="370"/>
      <c r="I190" s="370"/>
      <c r="J190" s="370"/>
      <c r="K190" s="370"/>
      <c r="L190" s="370"/>
      <c r="M190" s="370"/>
      <c r="N190" s="370"/>
      <c r="O190" s="370"/>
      <c r="P190" s="370"/>
      <c r="Q190" s="370"/>
      <c r="R190" s="370"/>
      <c r="S190" s="370"/>
      <c r="T190" s="370"/>
      <c r="U190" s="370"/>
      <c r="V190" s="370"/>
      <c r="W190" s="370"/>
      <c r="X190" s="370"/>
      <c r="Y190" s="370"/>
      <c r="Z190" s="370"/>
      <c r="AA190" s="370"/>
      <c r="AB190" s="370"/>
      <c r="AC190" s="370"/>
      <c r="AD190" s="370"/>
      <c r="AE190" s="370"/>
      <c r="AF190" s="370"/>
      <c r="AG190" s="370"/>
      <c r="AH190" s="370"/>
      <c r="AI190" s="370"/>
      <c r="AJ190" s="370"/>
      <c r="AK190" s="370"/>
      <c r="AL190" s="370"/>
      <c r="AM190" s="370"/>
      <c r="AN190" s="370"/>
      <c r="AO190" s="370"/>
      <c r="AP190" s="370"/>
      <c r="AQ190" s="370"/>
      <c r="AR190" s="370"/>
      <c r="AS190" s="370"/>
    </row>
    <row r="191" spans="1:45">
      <c r="A191" s="370"/>
      <c r="B191" s="370"/>
      <c r="C191" s="370"/>
      <c r="D191" s="370"/>
      <c r="E191" s="370"/>
      <c r="F191" s="370"/>
      <c r="G191" s="370"/>
      <c r="H191" s="370"/>
      <c r="I191" s="370"/>
      <c r="J191" s="370"/>
      <c r="K191" s="370"/>
      <c r="L191" s="370"/>
      <c r="M191" s="370"/>
      <c r="N191" s="370"/>
      <c r="O191" s="370"/>
      <c r="P191" s="370"/>
      <c r="Q191" s="370"/>
      <c r="R191" s="370"/>
      <c r="S191" s="370"/>
      <c r="T191" s="370"/>
      <c r="U191" s="370"/>
      <c r="V191" s="370"/>
      <c r="W191" s="370"/>
      <c r="X191" s="370"/>
      <c r="Y191" s="370"/>
      <c r="Z191" s="370"/>
      <c r="AA191" s="370"/>
      <c r="AB191" s="370"/>
      <c r="AC191" s="370"/>
      <c r="AD191" s="370"/>
      <c r="AE191" s="370"/>
      <c r="AF191" s="370"/>
      <c r="AG191" s="370"/>
      <c r="AH191" s="370"/>
      <c r="AI191" s="370"/>
      <c r="AJ191" s="370"/>
      <c r="AK191" s="370"/>
      <c r="AL191" s="370"/>
      <c r="AM191" s="370"/>
      <c r="AN191" s="370"/>
      <c r="AO191" s="370"/>
      <c r="AP191" s="370"/>
      <c r="AQ191" s="370"/>
      <c r="AR191" s="370"/>
      <c r="AS191" s="370"/>
    </row>
    <row r="192" spans="1:45">
      <c r="A192" s="370"/>
      <c r="B192" s="370"/>
      <c r="C192" s="370"/>
      <c r="D192" s="370"/>
      <c r="E192" s="370"/>
      <c r="F192" s="370"/>
      <c r="G192" s="370"/>
      <c r="H192" s="370"/>
      <c r="I192" s="370"/>
      <c r="J192" s="370"/>
      <c r="K192" s="370"/>
      <c r="L192" s="370"/>
      <c r="M192" s="370"/>
      <c r="N192" s="370"/>
      <c r="O192" s="370"/>
      <c r="P192" s="370"/>
      <c r="Q192" s="370"/>
      <c r="R192" s="370"/>
      <c r="S192" s="370"/>
      <c r="T192" s="370"/>
      <c r="U192" s="370"/>
      <c r="V192" s="370"/>
      <c r="W192" s="370"/>
      <c r="X192" s="370"/>
      <c r="Y192" s="370"/>
      <c r="Z192" s="370"/>
      <c r="AA192" s="370"/>
      <c r="AB192" s="370"/>
      <c r="AC192" s="370"/>
      <c r="AD192" s="370"/>
      <c r="AE192" s="370"/>
      <c r="AF192" s="370"/>
      <c r="AG192" s="370"/>
      <c r="AH192" s="370"/>
      <c r="AI192" s="370"/>
      <c r="AJ192" s="370"/>
      <c r="AK192" s="370"/>
      <c r="AL192" s="370"/>
      <c r="AM192" s="370"/>
      <c r="AN192" s="370"/>
      <c r="AO192" s="370"/>
      <c r="AP192" s="370"/>
      <c r="AQ192" s="370"/>
      <c r="AR192" s="370"/>
      <c r="AS192" s="370"/>
    </row>
    <row r="193" spans="1:45">
      <c r="A193" s="370"/>
      <c r="B193" s="370"/>
      <c r="C193" s="370"/>
      <c r="D193" s="370"/>
      <c r="E193" s="370"/>
      <c r="F193" s="370"/>
      <c r="G193" s="370"/>
      <c r="H193" s="370"/>
      <c r="I193" s="370"/>
      <c r="J193" s="370"/>
      <c r="K193" s="370"/>
      <c r="L193" s="370"/>
      <c r="M193" s="370"/>
      <c r="N193" s="370"/>
      <c r="O193" s="370"/>
      <c r="P193" s="370"/>
      <c r="Q193" s="370"/>
      <c r="R193" s="370"/>
      <c r="S193" s="370"/>
      <c r="T193" s="370"/>
      <c r="U193" s="370"/>
      <c r="V193" s="370"/>
      <c r="W193" s="370"/>
      <c r="X193" s="370"/>
      <c r="Y193" s="370"/>
      <c r="Z193" s="370"/>
      <c r="AA193" s="370"/>
      <c r="AB193" s="370"/>
      <c r="AC193" s="370"/>
      <c r="AD193" s="370"/>
      <c r="AE193" s="370"/>
      <c r="AF193" s="370"/>
      <c r="AG193" s="370"/>
      <c r="AH193" s="370"/>
      <c r="AI193" s="370"/>
      <c r="AJ193" s="370"/>
      <c r="AK193" s="370"/>
      <c r="AL193" s="370"/>
      <c r="AM193" s="370"/>
      <c r="AN193" s="370"/>
      <c r="AO193" s="370"/>
      <c r="AP193" s="370"/>
      <c r="AQ193" s="370"/>
      <c r="AR193" s="370"/>
      <c r="AS193" s="370"/>
    </row>
    <row r="194" spans="1:45">
      <c r="A194" s="370"/>
      <c r="B194" s="370"/>
      <c r="C194" s="370"/>
      <c r="D194" s="370"/>
      <c r="E194" s="370"/>
      <c r="F194" s="370"/>
      <c r="G194" s="370"/>
      <c r="H194" s="370"/>
      <c r="I194" s="370"/>
      <c r="J194" s="370"/>
      <c r="K194" s="370"/>
      <c r="L194" s="370"/>
      <c r="M194" s="370"/>
      <c r="N194" s="370"/>
      <c r="O194" s="370"/>
      <c r="P194" s="370"/>
      <c r="Q194" s="370"/>
      <c r="R194" s="370"/>
      <c r="S194" s="370"/>
      <c r="T194" s="370"/>
      <c r="U194" s="370"/>
      <c r="V194" s="370"/>
      <c r="W194" s="370"/>
      <c r="X194" s="370"/>
      <c r="Y194" s="370"/>
      <c r="Z194" s="370"/>
      <c r="AA194" s="370"/>
      <c r="AB194" s="370"/>
      <c r="AC194" s="370"/>
      <c r="AD194" s="370"/>
      <c r="AE194" s="370"/>
      <c r="AF194" s="370"/>
      <c r="AG194" s="370"/>
      <c r="AH194" s="370"/>
      <c r="AI194" s="370"/>
      <c r="AJ194" s="370"/>
      <c r="AK194" s="370"/>
      <c r="AL194" s="370"/>
      <c r="AM194" s="370"/>
      <c r="AN194" s="370"/>
      <c r="AO194" s="370"/>
      <c r="AP194" s="370"/>
      <c r="AQ194" s="370"/>
      <c r="AR194" s="370"/>
      <c r="AS194" s="370"/>
    </row>
    <row r="195" spans="1:45">
      <c r="A195" s="370"/>
      <c r="B195" s="370"/>
      <c r="C195" s="370"/>
      <c r="D195" s="370"/>
      <c r="E195" s="370"/>
      <c r="F195" s="370"/>
      <c r="G195" s="370"/>
      <c r="H195" s="370"/>
      <c r="I195" s="370"/>
      <c r="J195" s="370"/>
      <c r="K195" s="370"/>
      <c r="L195" s="370"/>
      <c r="M195" s="370"/>
      <c r="N195" s="370"/>
      <c r="O195" s="370"/>
      <c r="P195" s="370"/>
      <c r="Q195" s="370"/>
      <c r="R195" s="370"/>
      <c r="S195" s="370"/>
      <c r="T195" s="370"/>
      <c r="U195" s="370"/>
      <c r="V195" s="370"/>
      <c r="W195" s="370"/>
      <c r="X195" s="370"/>
      <c r="Y195" s="370"/>
      <c r="Z195" s="370"/>
      <c r="AA195" s="370"/>
      <c r="AB195" s="370"/>
      <c r="AC195" s="370"/>
      <c r="AD195" s="370"/>
      <c r="AE195" s="370"/>
      <c r="AF195" s="370"/>
      <c r="AG195" s="370"/>
      <c r="AH195" s="370"/>
      <c r="AI195" s="370"/>
      <c r="AJ195" s="370"/>
      <c r="AK195" s="370"/>
      <c r="AL195" s="370"/>
      <c r="AM195" s="370"/>
      <c r="AN195" s="370"/>
      <c r="AO195" s="370"/>
      <c r="AP195" s="370"/>
      <c r="AQ195" s="370"/>
      <c r="AR195" s="370"/>
      <c r="AS195" s="370"/>
    </row>
    <row r="196" spans="1:45">
      <c r="A196" s="370"/>
      <c r="B196" s="370"/>
      <c r="C196" s="370"/>
      <c r="D196" s="370"/>
      <c r="E196" s="370"/>
      <c r="F196" s="370"/>
      <c r="G196" s="370"/>
      <c r="H196" s="370"/>
      <c r="I196" s="370"/>
      <c r="J196" s="370"/>
      <c r="K196" s="370"/>
      <c r="L196" s="370"/>
      <c r="M196" s="370"/>
      <c r="N196" s="370"/>
      <c r="O196" s="370"/>
      <c r="P196" s="370"/>
      <c r="Q196" s="370"/>
      <c r="R196" s="370"/>
      <c r="S196" s="370"/>
      <c r="T196" s="370"/>
      <c r="U196" s="370"/>
      <c r="V196" s="370"/>
      <c r="W196" s="370"/>
      <c r="X196" s="370"/>
      <c r="Y196" s="370"/>
      <c r="Z196" s="370"/>
      <c r="AA196" s="370"/>
      <c r="AB196" s="370"/>
      <c r="AC196" s="370"/>
      <c r="AD196" s="370"/>
      <c r="AE196" s="370"/>
      <c r="AF196" s="370"/>
      <c r="AG196" s="370"/>
      <c r="AH196" s="370"/>
      <c r="AI196" s="370"/>
      <c r="AJ196" s="370"/>
      <c r="AK196" s="370"/>
      <c r="AL196" s="370"/>
      <c r="AM196" s="370"/>
      <c r="AN196" s="370"/>
      <c r="AO196" s="370"/>
      <c r="AP196" s="370"/>
      <c r="AQ196" s="370"/>
      <c r="AR196" s="370"/>
      <c r="AS196" s="370"/>
    </row>
    <row r="197" spans="1:45">
      <c r="A197" s="370"/>
      <c r="B197" s="370"/>
      <c r="C197" s="370"/>
      <c r="D197" s="370"/>
      <c r="E197" s="370"/>
      <c r="F197" s="370"/>
      <c r="G197" s="370"/>
      <c r="H197" s="370"/>
      <c r="I197" s="370"/>
      <c r="J197" s="370"/>
      <c r="K197" s="370"/>
      <c r="L197" s="370"/>
      <c r="M197" s="370"/>
      <c r="N197" s="370"/>
      <c r="O197" s="370"/>
      <c r="P197" s="370"/>
      <c r="Q197" s="370"/>
      <c r="R197" s="370"/>
      <c r="S197" s="370"/>
      <c r="T197" s="370"/>
      <c r="U197" s="370"/>
      <c r="V197" s="370"/>
      <c r="W197" s="370"/>
      <c r="X197" s="370"/>
      <c r="Y197" s="370"/>
      <c r="Z197" s="370"/>
      <c r="AA197" s="370"/>
      <c r="AB197" s="370"/>
      <c r="AC197" s="370"/>
      <c r="AD197" s="370"/>
      <c r="AE197" s="370"/>
      <c r="AF197" s="370"/>
      <c r="AG197" s="370"/>
      <c r="AH197" s="370"/>
      <c r="AI197" s="370"/>
      <c r="AJ197" s="370"/>
      <c r="AK197" s="370"/>
      <c r="AL197" s="370"/>
      <c r="AM197" s="370"/>
      <c r="AN197" s="370"/>
      <c r="AO197" s="370"/>
      <c r="AP197" s="370"/>
      <c r="AQ197" s="370"/>
      <c r="AR197" s="370"/>
      <c r="AS197" s="370"/>
    </row>
    <row r="198" spans="1:45">
      <c r="A198" s="370"/>
      <c r="B198" s="370"/>
      <c r="C198" s="370"/>
      <c r="D198" s="370"/>
      <c r="E198" s="370"/>
      <c r="F198" s="370"/>
      <c r="G198" s="370"/>
      <c r="H198" s="370"/>
      <c r="I198" s="370"/>
      <c r="J198" s="370"/>
      <c r="K198" s="370"/>
      <c r="L198" s="370"/>
      <c r="M198" s="370"/>
      <c r="N198" s="370"/>
      <c r="O198" s="370"/>
      <c r="P198" s="370"/>
      <c r="Q198" s="370"/>
      <c r="R198" s="370"/>
      <c r="S198" s="370"/>
      <c r="T198" s="370"/>
      <c r="U198" s="370"/>
      <c r="V198" s="370"/>
      <c r="W198" s="370"/>
      <c r="X198" s="370"/>
      <c r="Y198" s="370"/>
      <c r="Z198" s="370"/>
      <c r="AA198" s="370"/>
      <c r="AB198" s="370"/>
      <c r="AC198" s="370"/>
      <c r="AD198" s="370"/>
      <c r="AE198" s="370"/>
      <c r="AF198" s="370"/>
      <c r="AG198" s="370"/>
      <c r="AH198" s="370"/>
      <c r="AI198" s="370"/>
      <c r="AJ198" s="370"/>
      <c r="AK198" s="370"/>
      <c r="AL198" s="370"/>
      <c r="AM198" s="370"/>
      <c r="AN198" s="370"/>
      <c r="AO198" s="370"/>
      <c r="AP198" s="370"/>
      <c r="AQ198" s="370"/>
      <c r="AR198" s="370"/>
      <c r="AS198" s="370"/>
    </row>
    <row r="199" spans="1:45">
      <c r="A199" s="370"/>
      <c r="B199" s="370"/>
      <c r="C199" s="370"/>
      <c r="D199" s="370"/>
      <c r="E199" s="370"/>
      <c r="F199" s="370"/>
      <c r="G199" s="370"/>
      <c r="H199" s="370"/>
      <c r="I199" s="370"/>
      <c r="J199" s="370"/>
      <c r="K199" s="370"/>
      <c r="L199" s="370"/>
      <c r="M199" s="370"/>
      <c r="N199" s="370"/>
      <c r="O199" s="370"/>
      <c r="P199" s="370"/>
      <c r="Q199" s="370"/>
      <c r="R199" s="370"/>
      <c r="S199" s="370"/>
      <c r="T199" s="370"/>
      <c r="U199" s="370"/>
      <c r="V199" s="370"/>
      <c r="W199" s="370"/>
      <c r="X199" s="370"/>
      <c r="Y199" s="370"/>
      <c r="Z199" s="370"/>
      <c r="AA199" s="370"/>
      <c r="AB199" s="370"/>
      <c r="AC199" s="370"/>
      <c r="AD199" s="370"/>
      <c r="AE199" s="370"/>
      <c r="AF199" s="370"/>
      <c r="AG199" s="370"/>
      <c r="AH199" s="370"/>
      <c r="AI199" s="370"/>
      <c r="AJ199" s="370"/>
      <c r="AK199" s="370"/>
      <c r="AL199" s="370"/>
      <c r="AM199" s="370"/>
      <c r="AN199" s="370"/>
      <c r="AO199" s="370"/>
      <c r="AP199" s="370"/>
      <c r="AQ199" s="370"/>
      <c r="AR199" s="370"/>
      <c r="AS199" s="370"/>
    </row>
    <row r="200" spans="1:45">
      <c r="A200" s="370"/>
      <c r="B200" s="370"/>
      <c r="C200" s="370"/>
      <c r="D200" s="370"/>
      <c r="E200" s="370"/>
      <c r="F200" s="370"/>
      <c r="G200" s="370"/>
      <c r="H200" s="370"/>
      <c r="I200" s="370"/>
      <c r="J200" s="370"/>
      <c r="K200" s="370"/>
      <c r="L200" s="370"/>
      <c r="M200" s="370"/>
      <c r="N200" s="370"/>
      <c r="O200" s="370"/>
      <c r="P200" s="370"/>
      <c r="Q200" s="370"/>
      <c r="R200" s="370"/>
      <c r="S200" s="370"/>
      <c r="T200" s="370"/>
      <c r="U200" s="370"/>
      <c r="V200" s="370"/>
      <c r="W200" s="370"/>
      <c r="X200" s="370"/>
      <c r="Y200" s="370"/>
      <c r="Z200" s="370"/>
      <c r="AA200" s="370"/>
      <c r="AB200" s="370"/>
      <c r="AC200" s="370"/>
      <c r="AD200" s="370"/>
      <c r="AE200" s="370"/>
      <c r="AF200" s="370"/>
      <c r="AG200" s="370"/>
      <c r="AH200" s="370"/>
      <c r="AI200" s="370"/>
      <c r="AJ200" s="370"/>
      <c r="AK200" s="370"/>
      <c r="AL200" s="370"/>
      <c r="AM200" s="370"/>
      <c r="AN200" s="370"/>
      <c r="AO200" s="370"/>
      <c r="AP200" s="370"/>
      <c r="AQ200" s="370"/>
      <c r="AR200" s="370"/>
      <c r="AS200" s="370"/>
    </row>
    <row r="201" spans="1:45">
      <c r="A201" s="370"/>
      <c r="B201" s="370"/>
      <c r="C201" s="370"/>
      <c r="D201" s="370"/>
      <c r="E201" s="370"/>
      <c r="F201" s="370"/>
      <c r="G201" s="370"/>
      <c r="H201" s="370"/>
      <c r="I201" s="370"/>
      <c r="J201" s="370"/>
      <c r="K201" s="370"/>
      <c r="L201" s="370"/>
      <c r="M201" s="370"/>
      <c r="N201" s="370"/>
      <c r="O201" s="370"/>
      <c r="P201" s="370"/>
      <c r="Q201" s="370"/>
      <c r="R201" s="370"/>
      <c r="S201" s="370"/>
      <c r="T201" s="370"/>
      <c r="U201" s="370"/>
      <c r="V201" s="370"/>
      <c r="W201" s="370"/>
      <c r="X201" s="370"/>
      <c r="Y201" s="370"/>
      <c r="Z201" s="370"/>
      <c r="AA201" s="370"/>
      <c r="AB201" s="370"/>
      <c r="AC201" s="370"/>
      <c r="AD201" s="370"/>
      <c r="AE201" s="370"/>
      <c r="AF201" s="370"/>
      <c r="AG201" s="370"/>
      <c r="AH201" s="370"/>
      <c r="AI201" s="370"/>
      <c r="AJ201" s="370"/>
      <c r="AK201" s="370"/>
      <c r="AL201" s="370"/>
      <c r="AM201" s="370"/>
      <c r="AN201" s="370"/>
      <c r="AO201" s="370"/>
      <c r="AP201" s="370"/>
      <c r="AQ201" s="370"/>
      <c r="AR201" s="370"/>
      <c r="AS201" s="370"/>
    </row>
    <row r="202" spans="1:45">
      <c r="A202" s="370"/>
      <c r="B202" s="370"/>
      <c r="C202" s="370"/>
      <c r="D202" s="370"/>
      <c r="E202" s="370"/>
      <c r="F202" s="370"/>
      <c r="G202" s="370"/>
      <c r="H202" s="370"/>
      <c r="I202" s="370"/>
      <c r="J202" s="370"/>
      <c r="K202" s="370"/>
      <c r="L202" s="370"/>
      <c r="M202" s="370"/>
      <c r="N202" s="370"/>
      <c r="O202" s="370"/>
      <c r="P202" s="370"/>
      <c r="Q202" s="370"/>
      <c r="R202" s="370"/>
      <c r="S202" s="370"/>
      <c r="T202" s="370"/>
      <c r="U202" s="370"/>
      <c r="V202" s="370"/>
      <c r="W202" s="370"/>
      <c r="X202" s="370"/>
      <c r="Y202" s="370"/>
      <c r="Z202" s="370"/>
      <c r="AA202" s="370"/>
      <c r="AB202" s="370"/>
      <c r="AC202" s="370"/>
      <c r="AD202" s="370"/>
      <c r="AE202" s="370"/>
      <c r="AF202" s="370"/>
      <c r="AG202" s="370"/>
      <c r="AH202" s="370"/>
      <c r="AI202" s="370"/>
      <c r="AJ202" s="370"/>
      <c r="AK202" s="370"/>
      <c r="AL202" s="370"/>
      <c r="AM202" s="370"/>
      <c r="AN202" s="370"/>
      <c r="AO202" s="370"/>
      <c r="AP202" s="370"/>
      <c r="AQ202" s="370"/>
      <c r="AR202" s="370"/>
      <c r="AS202" s="370"/>
    </row>
    <row r="203" spans="1:45">
      <c r="A203" s="370"/>
      <c r="B203" s="370"/>
      <c r="C203" s="370"/>
      <c r="D203" s="370"/>
      <c r="E203" s="370"/>
      <c r="F203" s="370"/>
      <c r="G203" s="370"/>
      <c r="H203" s="370"/>
      <c r="I203" s="370"/>
      <c r="J203" s="370"/>
      <c r="K203" s="370"/>
      <c r="L203" s="370"/>
      <c r="M203" s="370"/>
      <c r="N203" s="370"/>
      <c r="O203" s="370"/>
      <c r="P203" s="370"/>
      <c r="Q203" s="370"/>
      <c r="R203" s="370"/>
      <c r="S203" s="370"/>
      <c r="T203" s="370"/>
      <c r="U203" s="370"/>
      <c r="V203" s="370"/>
      <c r="W203" s="370"/>
      <c r="X203" s="370"/>
      <c r="Y203" s="370"/>
      <c r="Z203" s="370"/>
      <c r="AA203" s="370"/>
      <c r="AB203" s="370"/>
      <c r="AC203" s="370"/>
      <c r="AD203" s="370"/>
      <c r="AE203" s="370"/>
      <c r="AF203" s="370"/>
      <c r="AG203" s="370"/>
      <c r="AH203" s="370"/>
      <c r="AI203" s="370"/>
      <c r="AJ203" s="370"/>
      <c r="AK203" s="370"/>
      <c r="AL203" s="370"/>
      <c r="AM203" s="370"/>
      <c r="AN203" s="370"/>
      <c r="AO203" s="370"/>
      <c r="AP203" s="370"/>
      <c r="AQ203" s="370"/>
      <c r="AR203" s="370"/>
      <c r="AS203" s="370"/>
    </row>
    <row r="204" spans="1:45">
      <c r="A204" s="370"/>
      <c r="B204" s="370"/>
      <c r="C204" s="370"/>
      <c r="D204" s="370"/>
      <c r="E204" s="370"/>
      <c r="F204" s="370"/>
      <c r="G204" s="370"/>
      <c r="H204" s="370"/>
      <c r="I204" s="370"/>
      <c r="J204" s="370"/>
      <c r="K204" s="370"/>
      <c r="L204" s="370"/>
      <c r="M204" s="370"/>
      <c r="N204" s="370"/>
      <c r="O204" s="370"/>
      <c r="P204" s="370"/>
      <c r="Q204" s="370"/>
      <c r="R204" s="370"/>
      <c r="S204" s="370"/>
      <c r="T204" s="370"/>
      <c r="U204" s="370"/>
      <c r="V204" s="370"/>
      <c r="W204" s="370"/>
      <c r="X204" s="370"/>
      <c r="Y204" s="370"/>
      <c r="Z204" s="370"/>
      <c r="AA204" s="370"/>
      <c r="AB204" s="370"/>
      <c r="AC204" s="370"/>
      <c r="AD204" s="370"/>
      <c r="AE204" s="370"/>
      <c r="AF204" s="370"/>
      <c r="AG204" s="370"/>
      <c r="AH204" s="370"/>
      <c r="AI204" s="370"/>
      <c r="AJ204" s="370"/>
      <c r="AK204" s="370"/>
      <c r="AL204" s="370"/>
      <c r="AM204" s="370"/>
      <c r="AN204" s="370"/>
      <c r="AO204" s="370"/>
      <c r="AP204" s="370"/>
      <c r="AQ204" s="370"/>
      <c r="AR204" s="370"/>
      <c r="AS204" s="370"/>
    </row>
    <row r="205" spans="1:45">
      <c r="A205" s="370"/>
      <c r="B205" s="370"/>
      <c r="C205" s="370"/>
      <c r="D205" s="370"/>
      <c r="E205" s="370"/>
      <c r="F205" s="370"/>
      <c r="G205" s="370"/>
      <c r="H205" s="370"/>
      <c r="I205" s="370"/>
      <c r="J205" s="370"/>
      <c r="K205" s="370"/>
      <c r="L205" s="370"/>
      <c r="M205" s="370"/>
      <c r="N205" s="370"/>
      <c r="O205" s="370"/>
      <c r="P205" s="370"/>
      <c r="Q205" s="370"/>
      <c r="R205" s="370"/>
      <c r="S205" s="370"/>
      <c r="T205" s="370"/>
      <c r="U205" s="370"/>
      <c r="V205" s="370"/>
      <c r="W205" s="370"/>
      <c r="X205" s="370"/>
      <c r="Y205" s="370"/>
      <c r="Z205" s="370"/>
      <c r="AA205" s="370"/>
      <c r="AB205" s="370"/>
      <c r="AC205" s="370"/>
      <c r="AD205" s="370"/>
      <c r="AE205" s="370"/>
      <c r="AF205" s="370"/>
      <c r="AG205" s="370"/>
      <c r="AH205" s="370"/>
      <c r="AI205" s="370"/>
      <c r="AJ205" s="370"/>
      <c r="AK205" s="370"/>
      <c r="AL205" s="370"/>
      <c r="AM205" s="370"/>
      <c r="AN205" s="370"/>
      <c r="AO205" s="370"/>
      <c r="AP205" s="370"/>
      <c r="AQ205" s="370"/>
      <c r="AR205" s="370"/>
      <c r="AS205" s="370"/>
    </row>
    <row r="206" spans="1:45">
      <c r="A206" s="370"/>
      <c r="B206" s="370"/>
      <c r="C206" s="370"/>
      <c r="D206" s="370"/>
      <c r="E206" s="370"/>
      <c r="F206" s="370"/>
      <c r="G206" s="370"/>
      <c r="H206" s="370"/>
      <c r="I206" s="370"/>
      <c r="J206" s="370"/>
      <c r="K206" s="370"/>
      <c r="L206" s="370"/>
      <c r="M206" s="370"/>
      <c r="N206" s="370"/>
      <c r="O206" s="370"/>
      <c r="P206" s="370"/>
      <c r="Q206" s="370"/>
      <c r="R206" s="370"/>
      <c r="S206" s="370"/>
      <c r="T206" s="370"/>
      <c r="U206" s="370"/>
      <c r="V206" s="370"/>
      <c r="W206" s="370"/>
      <c r="X206" s="370"/>
      <c r="Y206" s="370"/>
      <c r="Z206" s="370"/>
      <c r="AA206" s="370"/>
      <c r="AB206" s="370"/>
      <c r="AC206" s="370"/>
      <c r="AD206" s="370"/>
      <c r="AE206" s="370"/>
      <c r="AF206" s="370"/>
      <c r="AG206" s="370"/>
      <c r="AH206" s="370"/>
      <c r="AI206" s="370"/>
      <c r="AJ206" s="370"/>
      <c r="AK206" s="370"/>
      <c r="AL206" s="370"/>
      <c r="AM206" s="370"/>
      <c r="AN206" s="370"/>
      <c r="AO206" s="370"/>
      <c r="AP206" s="370"/>
      <c r="AQ206" s="370"/>
      <c r="AR206" s="370"/>
      <c r="AS206" s="370"/>
    </row>
    <row r="207" spans="1:45">
      <c r="A207" s="370"/>
      <c r="B207" s="370"/>
      <c r="C207" s="370"/>
      <c r="D207" s="370"/>
      <c r="E207" s="370"/>
      <c r="F207" s="370"/>
      <c r="G207" s="370"/>
      <c r="H207" s="370"/>
      <c r="I207" s="370"/>
      <c r="J207" s="370"/>
      <c r="K207" s="370"/>
      <c r="L207" s="370"/>
      <c r="M207" s="370"/>
      <c r="N207" s="370"/>
      <c r="O207" s="370"/>
      <c r="P207" s="370"/>
      <c r="Q207" s="370"/>
      <c r="R207" s="370"/>
      <c r="S207" s="370"/>
      <c r="T207" s="370"/>
      <c r="U207" s="370"/>
      <c r="V207" s="370"/>
      <c r="W207" s="370"/>
      <c r="X207" s="370"/>
      <c r="Y207" s="370"/>
      <c r="Z207" s="370"/>
      <c r="AA207" s="370"/>
      <c r="AB207" s="370"/>
      <c r="AC207" s="370"/>
      <c r="AD207" s="370"/>
      <c r="AE207" s="370"/>
      <c r="AF207" s="370"/>
      <c r="AG207" s="370"/>
      <c r="AH207" s="370"/>
      <c r="AI207" s="370"/>
      <c r="AJ207" s="370"/>
      <c r="AK207" s="370"/>
      <c r="AL207" s="370"/>
      <c r="AM207" s="370"/>
      <c r="AN207" s="370"/>
      <c r="AO207" s="370"/>
      <c r="AP207" s="370"/>
      <c r="AQ207" s="370"/>
      <c r="AR207" s="370"/>
      <c r="AS207" s="370"/>
    </row>
    <row r="208" spans="1:45">
      <c r="A208" s="370"/>
      <c r="B208" s="370"/>
      <c r="C208" s="370"/>
      <c r="D208" s="370"/>
      <c r="E208" s="370"/>
      <c r="F208" s="370"/>
      <c r="G208" s="370"/>
      <c r="H208" s="370"/>
      <c r="I208" s="370"/>
      <c r="J208" s="370"/>
      <c r="K208" s="370"/>
      <c r="L208" s="370"/>
      <c r="M208" s="370"/>
      <c r="N208" s="370"/>
      <c r="O208" s="370"/>
      <c r="P208" s="370"/>
      <c r="Q208" s="370"/>
      <c r="R208" s="370"/>
      <c r="S208" s="370"/>
      <c r="T208" s="370"/>
      <c r="U208" s="370"/>
      <c r="V208" s="370"/>
      <c r="W208" s="370"/>
      <c r="X208" s="370"/>
      <c r="Y208" s="370"/>
      <c r="Z208" s="370"/>
      <c r="AA208" s="370"/>
      <c r="AB208" s="370"/>
      <c r="AC208" s="370"/>
      <c r="AD208" s="370"/>
      <c r="AE208" s="370"/>
      <c r="AF208" s="370"/>
      <c r="AG208" s="370"/>
      <c r="AH208" s="370"/>
      <c r="AI208" s="370"/>
      <c r="AJ208" s="370"/>
      <c r="AK208" s="370"/>
      <c r="AL208" s="370"/>
      <c r="AM208" s="370"/>
      <c r="AN208" s="370"/>
      <c r="AO208" s="370"/>
      <c r="AP208" s="370"/>
      <c r="AQ208" s="370"/>
      <c r="AR208" s="370"/>
      <c r="AS208" s="370"/>
    </row>
    <row r="209" spans="1:45">
      <c r="A209" s="370"/>
      <c r="B209" s="370"/>
      <c r="C209" s="370"/>
      <c r="D209" s="370"/>
      <c r="E209" s="370"/>
      <c r="F209" s="370"/>
      <c r="G209" s="370"/>
      <c r="H209" s="370"/>
      <c r="I209" s="370"/>
      <c r="J209" s="370"/>
      <c r="K209" s="370"/>
      <c r="L209" s="370"/>
      <c r="M209" s="370"/>
      <c r="N209" s="370"/>
      <c r="O209" s="370"/>
      <c r="P209" s="370"/>
      <c r="Q209" s="370"/>
      <c r="R209" s="370"/>
      <c r="S209" s="370"/>
      <c r="T209" s="370"/>
      <c r="U209" s="370"/>
      <c r="V209" s="370"/>
      <c r="W209" s="370"/>
      <c r="X209" s="370"/>
      <c r="Y209" s="370"/>
      <c r="Z209" s="370"/>
      <c r="AA209" s="370"/>
      <c r="AB209" s="370"/>
      <c r="AC209" s="370"/>
      <c r="AD209" s="370"/>
      <c r="AE209" s="370"/>
      <c r="AF209" s="370"/>
      <c r="AG209" s="370"/>
      <c r="AH209" s="370"/>
      <c r="AI209" s="370"/>
      <c r="AJ209" s="370"/>
      <c r="AK209" s="370"/>
      <c r="AL209" s="370"/>
      <c r="AM209" s="370"/>
      <c r="AN209" s="370"/>
      <c r="AO209" s="370"/>
      <c r="AP209" s="370"/>
      <c r="AQ209" s="370"/>
      <c r="AR209" s="370"/>
      <c r="AS209" s="370"/>
    </row>
    <row r="210" spans="1:45">
      <c r="A210" s="370"/>
      <c r="B210" s="370"/>
      <c r="C210" s="370"/>
      <c r="D210" s="370"/>
      <c r="E210" s="370"/>
      <c r="F210" s="370"/>
      <c r="G210" s="370"/>
      <c r="H210" s="370"/>
      <c r="I210" s="370"/>
      <c r="J210" s="370"/>
      <c r="K210" s="370"/>
      <c r="L210" s="370"/>
      <c r="M210" s="370"/>
      <c r="N210" s="370"/>
      <c r="O210" s="370"/>
      <c r="P210" s="370"/>
      <c r="Q210" s="370"/>
      <c r="R210" s="370"/>
      <c r="S210" s="370"/>
      <c r="T210" s="370"/>
      <c r="U210" s="370"/>
      <c r="V210" s="370"/>
      <c r="W210" s="370"/>
      <c r="X210" s="370"/>
      <c r="Y210" s="370"/>
      <c r="Z210" s="370"/>
      <c r="AA210" s="370"/>
      <c r="AB210" s="370"/>
      <c r="AC210" s="370"/>
      <c r="AD210" s="370"/>
      <c r="AE210" s="370"/>
      <c r="AF210" s="370"/>
      <c r="AG210" s="370"/>
      <c r="AH210" s="370"/>
      <c r="AI210" s="370"/>
      <c r="AJ210" s="370"/>
      <c r="AK210" s="370"/>
      <c r="AL210" s="370"/>
      <c r="AM210" s="370"/>
      <c r="AN210" s="370"/>
      <c r="AO210" s="370"/>
      <c r="AP210" s="370"/>
      <c r="AQ210" s="370"/>
      <c r="AR210" s="370"/>
      <c r="AS210" s="370"/>
    </row>
    <row r="211" spans="1:45">
      <c r="A211" s="370"/>
      <c r="B211" s="370"/>
      <c r="C211" s="370"/>
      <c r="D211" s="370"/>
      <c r="E211" s="370"/>
      <c r="F211" s="370"/>
      <c r="G211" s="370"/>
      <c r="H211" s="370"/>
      <c r="I211" s="370"/>
      <c r="J211" s="370"/>
      <c r="K211" s="370"/>
      <c r="L211" s="370"/>
      <c r="M211" s="370"/>
      <c r="N211" s="370"/>
      <c r="O211" s="370"/>
      <c r="P211" s="370"/>
      <c r="Q211" s="370"/>
      <c r="R211" s="370"/>
      <c r="S211" s="370"/>
      <c r="T211" s="370"/>
      <c r="U211" s="370"/>
      <c r="V211" s="370"/>
      <c r="W211" s="370"/>
      <c r="X211" s="370"/>
      <c r="Y211" s="370"/>
      <c r="Z211" s="370"/>
      <c r="AA211" s="370"/>
      <c r="AB211" s="370"/>
      <c r="AC211" s="370"/>
      <c r="AD211" s="370"/>
      <c r="AE211" s="370"/>
      <c r="AF211" s="370"/>
      <c r="AG211" s="370"/>
      <c r="AH211" s="370"/>
      <c r="AI211" s="370"/>
      <c r="AJ211" s="370"/>
      <c r="AK211" s="370"/>
      <c r="AL211" s="370"/>
      <c r="AM211" s="370"/>
      <c r="AN211" s="370"/>
      <c r="AO211" s="370"/>
      <c r="AP211" s="370"/>
      <c r="AQ211" s="370"/>
      <c r="AR211" s="370"/>
      <c r="AS211" s="370"/>
    </row>
    <row r="212" spans="1:45">
      <c r="A212" s="370"/>
      <c r="B212" s="370"/>
      <c r="C212" s="370"/>
      <c r="D212" s="370"/>
      <c r="E212" s="370"/>
      <c r="F212" s="370"/>
      <c r="G212" s="370"/>
      <c r="H212" s="370"/>
      <c r="I212" s="370"/>
      <c r="J212" s="370"/>
      <c r="K212" s="370"/>
      <c r="L212" s="370"/>
      <c r="M212" s="370"/>
      <c r="N212" s="370"/>
      <c r="O212" s="370"/>
      <c r="P212" s="370"/>
      <c r="Q212" s="370"/>
      <c r="R212" s="370"/>
      <c r="S212" s="370"/>
      <c r="T212" s="370"/>
      <c r="U212" s="370"/>
      <c r="V212" s="370"/>
      <c r="W212" s="370"/>
      <c r="X212" s="370"/>
      <c r="Y212" s="370"/>
      <c r="Z212" s="370"/>
      <c r="AA212" s="370"/>
      <c r="AB212" s="370"/>
      <c r="AC212" s="370"/>
      <c r="AD212" s="370"/>
      <c r="AE212" s="370"/>
      <c r="AF212" s="370"/>
      <c r="AG212" s="370"/>
      <c r="AH212" s="370"/>
      <c r="AI212" s="370"/>
      <c r="AJ212" s="370"/>
      <c r="AK212" s="370"/>
      <c r="AL212" s="370"/>
      <c r="AM212" s="370"/>
      <c r="AN212" s="370"/>
      <c r="AO212" s="370"/>
      <c r="AP212" s="370"/>
      <c r="AQ212" s="370"/>
      <c r="AR212" s="370"/>
      <c r="AS212" s="370"/>
    </row>
    <row r="213" spans="1:45">
      <c r="A213" s="370"/>
      <c r="B213" s="370"/>
      <c r="C213" s="370"/>
      <c r="D213" s="370"/>
      <c r="E213" s="370"/>
      <c r="F213" s="370"/>
      <c r="G213" s="370"/>
      <c r="H213" s="370"/>
      <c r="I213" s="370"/>
      <c r="J213" s="370"/>
      <c r="K213" s="370"/>
      <c r="L213" s="370"/>
      <c r="M213" s="370"/>
      <c r="N213" s="370"/>
      <c r="O213" s="370"/>
      <c r="P213" s="370"/>
      <c r="Q213" s="370"/>
      <c r="R213" s="370"/>
      <c r="S213" s="370"/>
      <c r="T213" s="370"/>
      <c r="U213" s="370"/>
      <c r="V213" s="370"/>
      <c r="W213" s="370"/>
      <c r="X213" s="370"/>
      <c r="Y213" s="370"/>
      <c r="Z213" s="370"/>
      <c r="AA213" s="370"/>
      <c r="AB213" s="370"/>
      <c r="AC213" s="370"/>
      <c r="AD213" s="370"/>
      <c r="AE213" s="370"/>
      <c r="AF213" s="370"/>
      <c r="AG213" s="370"/>
      <c r="AH213" s="370"/>
      <c r="AI213" s="370"/>
      <c r="AJ213" s="370"/>
      <c r="AK213" s="370"/>
      <c r="AL213" s="370"/>
      <c r="AM213" s="370"/>
      <c r="AN213" s="370"/>
      <c r="AO213" s="370"/>
      <c r="AP213" s="370"/>
      <c r="AQ213" s="370"/>
      <c r="AR213" s="370"/>
      <c r="AS213" s="370"/>
    </row>
    <row r="214" spans="1:45">
      <c r="A214" s="370"/>
      <c r="B214" s="370"/>
      <c r="C214" s="370"/>
      <c r="D214" s="370"/>
      <c r="E214" s="370"/>
      <c r="F214" s="370"/>
      <c r="G214" s="370"/>
      <c r="H214" s="370"/>
      <c r="I214" s="370"/>
      <c r="J214" s="370"/>
      <c r="K214" s="370"/>
      <c r="L214" s="370"/>
      <c r="M214" s="370"/>
      <c r="N214" s="370"/>
      <c r="O214" s="370"/>
      <c r="P214" s="370"/>
      <c r="Q214" s="370"/>
      <c r="R214" s="370"/>
      <c r="S214" s="370"/>
      <c r="T214" s="370"/>
      <c r="U214" s="370"/>
      <c r="V214" s="370"/>
      <c r="W214" s="370"/>
      <c r="X214" s="370"/>
      <c r="Y214" s="370"/>
      <c r="Z214" s="370"/>
      <c r="AA214" s="370"/>
      <c r="AB214" s="370"/>
      <c r="AC214" s="370"/>
      <c r="AD214" s="370"/>
      <c r="AE214" s="370"/>
      <c r="AF214" s="370"/>
      <c r="AG214" s="370"/>
      <c r="AH214" s="370"/>
      <c r="AI214" s="370"/>
      <c r="AJ214" s="370"/>
      <c r="AK214" s="370"/>
      <c r="AL214" s="370"/>
      <c r="AM214" s="370"/>
      <c r="AN214" s="370"/>
      <c r="AO214" s="370"/>
      <c r="AP214" s="370"/>
      <c r="AQ214" s="370"/>
      <c r="AR214" s="370"/>
      <c r="AS214" s="370"/>
    </row>
    <row r="215" spans="1:45">
      <c r="A215" s="370"/>
      <c r="B215" s="370"/>
      <c r="C215" s="370"/>
      <c r="D215" s="370"/>
      <c r="E215" s="370"/>
      <c r="F215" s="370"/>
      <c r="G215" s="370"/>
      <c r="H215" s="370"/>
      <c r="I215" s="370"/>
      <c r="J215" s="370"/>
      <c r="K215" s="370"/>
      <c r="L215" s="370"/>
      <c r="M215" s="370"/>
      <c r="N215" s="370"/>
      <c r="O215" s="370"/>
      <c r="P215" s="370"/>
      <c r="Q215" s="370"/>
      <c r="R215" s="370"/>
      <c r="S215" s="370"/>
      <c r="T215" s="370"/>
      <c r="U215" s="370"/>
      <c r="V215" s="370"/>
      <c r="W215" s="370"/>
      <c r="X215" s="370"/>
      <c r="Y215" s="370"/>
      <c r="Z215" s="370"/>
      <c r="AA215" s="370"/>
      <c r="AB215" s="370"/>
      <c r="AC215" s="370"/>
      <c r="AD215" s="370"/>
      <c r="AE215" s="370"/>
      <c r="AF215" s="370"/>
      <c r="AG215" s="370"/>
      <c r="AH215" s="370"/>
      <c r="AI215" s="370"/>
      <c r="AJ215" s="370"/>
      <c r="AK215" s="370"/>
      <c r="AL215" s="370"/>
      <c r="AM215" s="370"/>
      <c r="AN215" s="370"/>
      <c r="AO215" s="370"/>
      <c r="AP215" s="370"/>
      <c r="AQ215" s="370"/>
      <c r="AR215" s="370"/>
      <c r="AS215" s="370"/>
    </row>
    <row r="216" spans="1:45">
      <c r="A216" s="370"/>
      <c r="B216" s="370"/>
      <c r="C216" s="370"/>
      <c r="D216" s="370"/>
      <c r="E216" s="370"/>
      <c r="F216" s="370"/>
      <c r="G216" s="370"/>
      <c r="H216" s="370"/>
      <c r="I216" s="370"/>
      <c r="J216" s="370"/>
      <c r="K216" s="370"/>
      <c r="L216" s="370"/>
      <c r="M216" s="370"/>
      <c r="N216" s="370"/>
      <c r="O216" s="370"/>
      <c r="P216" s="370"/>
      <c r="Q216" s="370"/>
      <c r="R216" s="370"/>
      <c r="S216" s="370"/>
      <c r="T216" s="370"/>
      <c r="U216" s="370"/>
      <c r="V216" s="370"/>
      <c r="W216" s="370"/>
      <c r="X216" s="370"/>
      <c r="Y216" s="370"/>
      <c r="Z216" s="370"/>
      <c r="AA216" s="370"/>
      <c r="AB216" s="370"/>
      <c r="AC216" s="370"/>
      <c r="AD216" s="370"/>
      <c r="AE216" s="370"/>
      <c r="AF216" s="370"/>
      <c r="AG216" s="370"/>
      <c r="AH216" s="370"/>
      <c r="AI216" s="370"/>
      <c r="AJ216" s="370"/>
      <c r="AK216" s="370"/>
      <c r="AL216" s="370"/>
      <c r="AM216" s="370"/>
      <c r="AN216" s="370"/>
      <c r="AO216" s="370"/>
      <c r="AP216" s="370"/>
      <c r="AQ216" s="370"/>
      <c r="AR216" s="370"/>
      <c r="AS216" s="370"/>
    </row>
    <row r="217" spans="1:45">
      <c r="A217" s="370"/>
      <c r="B217" s="370"/>
      <c r="C217" s="370"/>
      <c r="D217" s="370"/>
      <c r="E217" s="370"/>
      <c r="F217" s="370"/>
      <c r="G217" s="370"/>
      <c r="H217" s="370"/>
      <c r="I217" s="370"/>
      <c r="J217" s="370"/>
      <c r="K217" s="370"/>
      <c r="L217" s="370"/>
      <c r="M217" s="370"/>
      <c r="N217" s="370"/>
      <c r="O217" s="370"/>
      <c r="P217" s="370"/>
      <c r="Q217" s="370"/>
      <c r="R217" s="370"/>
      <c r="S217" s="370"/>
      <c r="T217" s="370"/>
      <c r="U217" s="370"/>
      <c r="V217" s="370"/>
      <c r="W217" s="370"/>
      <c r="X217" s="370"/>
      <c r="Y217" s="370"/>
      <c r="Z217" s="370"/>
      <c r="AA217" s="370"/>
      <c r="AB217" s="370"/>
      <c r="AC217" s="370"/>
      <c r="AD217" s="370"/>
      <c r="AE217" s="370"/>
      <c r="AF217" s="370"/>
      <c r="AG217" s="370"/>
      <c r="AH217" s="370"/>
      <c r="AI217" s="370"/>
      <c r="AJ217" s="370"/>
      <c r="AK217" s="370"/>
      <c r="AL217" s="370"/>
      <c r="AM217" s="370"/>
      <c r="AN217" s="370"/>
      <c r="AO217" s="370"/>
      <c r="AP217" s="370"/>
      <c r="AQ217" s="370"/>
      <c r="AR217" s="370"/>
      <c r="AS217" s="370"/>
    </row>
    <row r="218" spans="1:45">
      <c r="A218" s="370"/>
      <c r="B218" s="370"/>
      <c r="C218" s="370"/>
      <c r="D218" s="370"/>
      <c r="E218" s="370"/>
      <c r="F218" s="370"/>
      <c r="G218" s="370"/>
      <c r="H218" s="370"/>
      <c r="I218" s="370"/>
      <c r="J218" s="370"/>
      <c r="K218" s="370"/>
      <c r="L218" s="370"/>
      <c r="M218" s="370"/>
      <c r="N218" s="370"/>
      <c r="O218" s="370"/>
      <c r="P218" s="370"/>
      <c r="Q218" s="370"/>
      <c r="R218" s="370"/>
      <c r="S218" s="370"/>
      <c r="T218" s="370"/>
      <c r="U218" s="370"/>
      <c r="V218" s="370"/>
      <c r="W218" s="370"/>
      <c r="X218" s="370"/>
      <c r="Y218" s="370"/>
      <c r="Z218" s="370"/>
      <c r="AA218" s="370"/>
      <c r="AB218" s="370"/>
      <c r="AC218" s="370"/>
      <c r="AD218" s="370"/>
      <c r="AE218" s="370"/>
      <c r="AF218" s="370"/>
      <c r="AG218" s="370"/>
      <c r="AH218" s="370"/>
      <c r="AI218" s="370"/>
      <c r="AJ218" s="370"/>
      <c r="AK218" s="370"/>
      <c r="AL218" s="370"/>
      <c r="AM218" s="370"/>
      <c r="AN218" s="370"/>
      <c r="AO218" s="370"/>
      <c r="AP218" s="370"/>
      <c r="AQ218" s="370"/>
      <c r="AR218" s="370"/>
      <c r="AS218" s="370"/>
    </row>
    <row r="219" spans="1:45">
      <c r="A219" s="370"/>
      <c r="B219" s="370"/>
      <c r="C219" s="370"/>
      <c r="D219" s="370"/>
      <c r="E219" s="370"/>
      <c r="F219" s="370"/>
      <c r="G219" s="370"/>
      <c r="H219" s="370"/>
      <c r="I219" s="370"/>
      <c r="J219" s="370"/>
      <c r="K219" s="370"/>
      <c r="L219" s="370"/>
      <c r="M219" s="370"/>
      <c r="N219" s="370"/>
      <c r="O219" s="370"/>
      <c r="P219" s="370"/>
      <c r="Q219" s="370"/>
      <c r="R219" s="370"/>
      <c r="S219" s="370"/>
      <c r="T219" s="370"/>
      <c r="U219" s="370"/>
      <c r="V219" s="370"/>
      <c r="W219" s="370"/>
      <c r="X219" s="370"/>
      <c r="Y219" s="370"/>
      <c r="Z219" s="370"/>
      <c r="AA219" s="370"/>
      <c r="AB219" s="370"/>
      <c r="AC219" s="370"/>
      <c r="AD219" s="370"/>
      <c r="AE219" s="370"/>
      <c r="AF219" s="370"/>
      <c r="AG219" s="370"/>
      <c r="AH219" s="370"/>
      <c r="AI219" s="370"/>
      <c r="AJ219" s="370"/>
      <c r="AK219" s="370"/>
      <c r="AL219" s="370"/>
      <c r="AM219" s="370"/>
      <c r="AN219" s="370"/>
      <c r="AO219" s="370"/>
      <c r="AP219" s="370"/>
      <c r="AQ219" s="370"/>
      <c r="AR219" s="370"/>
      <c r="AS219" s="370"/>
    </row>
    <row r="220" spans="1:45">
      <c r="A220" s="370"/>
      <c r="B220" s="370"/>
      <c r="C220" s="370"/>
      <c r="D220" s="370"/>
      <c r="E220" s="370"/>
      <c r="F220" s="370"/>
      <c r="G220" s="370"/>
      <c r="H220" s="370"/>
      <c r="I220" s="370"/>
      <c r="J220" s="370"/>
      <c r="K220" s="370"/>
      <c r="L220" s="370"/>
      <c r="M220" s="370"/>
      <c r="N220" s="370"/>
      <c r="O220" s="370"/>
      <c r="P220" s="370"/>
      <c r="Q220" s="370"/>
      <c r="R220" s="370"/>
      <c r="S220" s="370"/>
      <c r="T220" s="370"/>
      <c r="U220" s="370"/>
      <c r="V220" s="370"/>
      <c r="W220" s="370"/>
      <c r="X220" s="370"/>
      <c r="Y220" s="370"/>
      <c r="Z220" s="370"/>
      <c r="AA220" s="370"/>
      <c r="AB220" s="370"/>
      <c r="AC220" s="370"/>
      <c r="AD220" s="370"/>
      <c r="AE220" s="370"/>
      <c r="AF220" s="370"/>
      <c r="AG220" s="370"/>
      <c r="AH220" s="370"/>
      <c r="AI220" s="370"/>
      <c r="AJ220" s="370"/>
      <c r="AK220" s="370"/>
      <c r="AL220" s="370"/>
      <c r="AM220" s="370"/>
      <c r="AN220" s="370"/>
      <c r="AO220" s="370"/>
      <c r="AP220" s="370"/>
      <c r="AQ220" s="370"/>
      <c r="AR220" s="370"/>
      <c r="AS220" s="370"/>
    </row>
    <row r="221" spans="1:45">
      <c r="A221" s="370"/>
      <c r="B221" s="370"/>
      <c r="C221" s="370"/>
      <c r="D221" s="370"/>
      <c r="E221" s="370"/>
      <c r="F221" s="370"/>
      <c r="G221" s="370"/>
      <c r="H221" s="370"/>
      <c r="I221" s="370"/>
      <c r="J221" s="370"/>
      <c r="K221" s="370"/>
      <c r="L221" s="370"/>
      <c r="M221" s="370"/>
      <c r="N221" s="370"/>
      <c r="O221" s="370"/>
      <c r="P221" s="370"/>
      <c r="Q221" s="370"/>
      <c r="R221" s="370"/>
      <c r="S221" s="370"/>
      <c r="T221" s="370"/>
      <c r="U221" s="370"/>
      <c r="V221" s="370"/>
      <c r="W221" s="370"/>
      <c r="X221" s="370"/>
      <c r="Y221" s="370"/>
      <c r="Z221" s="370"/>
      <c r="AA221" s="370"/>
      <c r="AB221" s="370"/>
      <c r="AC221" s="370"/>
      <c r="AD221" s="370"/>
      <c r="AE221" s="370"/>
      <c r="AF221" s="370"/>
      <c r="AG221" s="370"/>
      <c r="AH221" s="370"/>
      <c r="AI221" s="370"/>
      <c r="AJ221" s="370"/>
      <c r="AK221" s="370"/>
      <c r="AL221" s="370"/>
      <c r="AM221" s="370"/>
      <c r="AN221" s="370"/>
      <c r="AO221" s="370"/>
      <c r="AP221" s="370"/>
      <c r="AQ221" s="370"/>
      <c r="AR221" s="370"/>
      <c r="AS221" s="370"/>
    </row>
    <row r="222" spans="1:45">
      <c r="A222" s="370"/>
      <c r="B222" s="370"/>
      <c r="C222" s="370"/>
      <c r="D222" s="370"/>
      <c r="E222" s="370"/>
      <c r="F222" s="370"/>
      <c r="G222" s="370"/>
      <c r="H222" s="370"/>
      <c r="I222" s="370"/>
      <c r="J222" s="370"/>
      <c r="K222" s="370"/>
      <c r="L222" s="370"/>
      <c r="M222" s="370"/>
      <c r="N222" s="370"/>
      <c r="O222" s="370"/>
      <c r="P222" s="370"/>
      <c r="Q222" s="370"/>
      <c r="R222" s="370"/>
      <c r="S222" s="370"/>
      <c r="T222" s="370"/>
      <c r="U222" s="370"/>
      <c r="V222" s="370"/>
      <c r="W222" s="370"/>
      <c r="X222" s="370"/>
      <c r="Y222" s="370"/>
      <c r="Z222" s="370"/>
      <c r="AA222" s="370"/>
      <c r="AB222" s="370"/>
      <c r="AC222" s="370"/>
      <c r="AD222" s="370"/>
      <c r="AE222" s="370"/>
      <c r="AF222" s="370"/>
      <c r="AG222" s="370"/>
      <c r="AH222" s="370"/>
      <c r="AI222" s="370"/>
      <c r="AJ222" s="370"/>
      <c r="AK222" s="370"/>
      <c r="AL222" s="370"/>
      <c r="AM222" s="370"/>
      <c r="AN222" s="370"/>
      <c r="AO222" s="370"/>
      <c r="AP222" s="370"/>
      <c r="AQ222" s="370"/>
      <c r="AR222" s="370"/>
      <c r="AS222" s="370"/>
    </row>
    <row r="223" spans="1:45">
      <c r="A223" s="370"/>
      <c r="B223" s="370"/>
      <c r="C223" s="370"/>
      <c r="D223" s="370"/>
      <c r="E223" s="370"/>
      <c r="F223" s="370"/>
      <c r="G223" s="370"/>
      <c r="H223" s="370"/>
      <c r="I223" s="370"/>
      <c r="J223" s="370"/>
      <c r="K223" s="370"/>
      <c r="L223" s="370"/>
      <c r="M223" s="370"/>
      <c r="N223" s="370"/>
      <c r="O223" s="370"/>
      <c r="P223" s="370"/>
      <c r="Q223" s="370"/>
      <c r="R223" s="370"/>
      <c r="S223" s="370"/>
      <c r="T223" s="370"/>
      <c r="U223" s="370"/>
      <c r="V223" s="370"/>
      <c r="W223" s="370"/>
      <c r="X223" s="370"/>
      <c r="Y223" s="370"/>
      <c r="Z223" s="370"/>
      <c r="AA223" s="370"/>
      <c r="AB223" s="370"/>
      <c r="AC223" s="370"/>
      <c r="AD223" s="370"/>
      <c r="AE223" s="370"/>
      <c r="AF223" s="370"/>
      <c r="AG223" s="370"/>
      <c r="AH223" s="370"/>
      <c r="AI223" s="370"/>
      <c r="AJ223" s="370"/>
      <c r="AK223" s="370"/>
      <c r="AL223" s="370"/>
      <c r="AM223" s="370"/>
      <c r="AN223" s="370"/>
      <c r="AO223" s="370"/>
      <c r="AP223" s="370"/>
      <c r="AQ223" s="370"/>
      <c r="AR223" s="370"/>
      <c r="AS223" s="370"/>
    </row>
    <row r="224" spans="1:45">
      <c r="A224" s="370"/>
      <c r="B224" s="370"/>
      <c r="C224" s="370"/>
      <c r="D224" s="370"/>
      <c r="E224" s="370"/>
      <c r="F224" s="370"/>
      <c r="G224" s="370"/>
      <c r="H224" s="370"/>
      <c r="I224" s="370"/>
      <c r="J224" s="370"/>
      <c r="K224" s="370"/>
      <c r="L224" s="370"/>
      <c r="M224" s="370"/>
      <c r="N224" s="370"/>
      <c r="O224" s="370"/>
      <c r="P224" s="370"/>
      <c r="Q224" s="370"/>
      <c r="R224" s="370"/>
      <c r="S224" s="370"/>
      <c r="T224" s="370"/>
      <c r="U224" s="370"/>
      <c r="V224" s="370"/>
      <c r="W224" s="370"/>
      <c r="X224" s="370"/>
      <c r="Y224" s="370"/>
      <c r="Z224" s="370"/>
      <c r="AA224" s="370"/>
      <c r="AB224" s="370"/>
      <c r="AC224" s="370"/>
      <c r="AD224" s="370"/>
      <c r="AE224" s="370"/>
      <c r="AF224" s="370"/>
      <c r="AG224" s="370"/>
      <c r="AH224" s="370"/>
      <c r="AI224" s="370"/>
      <c r="AJ224" s="370"/>
      <c r="AK224" s="370"/>
      <c r="AL224" s="370"/>
      <c r="AM224" s="370"/>
      <c r="AN224" s="370"/>
      <c r="AO224" s="370"/>
      <c r="AP224" s="370"/>
      <c r="AQ224" s="370"/>
      <c r="AR224" s="370"/>
      <c r="AS224" s="370"/>
    </row>
    <row r="225" spans="1:45">
      <c r="A225" s="370"/>
      <c r="B225" s="370"/>
      <c r="C225" s="370"/>
      <c r="D225" s="370"/>
      <c r="E225" s="370"/>
      <c r="F225" s="370"/>
      <c r="G225" s="370"/>
      <c r="H225" s="370"/>
      <c r="I225" s="370"/>
      <c r="J225" s="370"/>
      <c r="K225" s="370"/>
      <c r="L225" s="370"/>
      <c r="M225" s="370"/>
      <c r="N225" s="370"/>
      <c r="O225" s="370"/>
      <c r="P225" s="370"/>
      <c r="Q225" s="370"/>
      <c r="R225" s="370"/>
      <c r="S225" s="370"/>
      <c r="T225" s="370"/>
      <c r="U225" s="370"/>
      <c r="V225" s="370"/>
      <c r="W225" s="370"/>
      <c r="X225" s="370"/>
      <c r="Y225" s="370"/>
      <c r="Z225" s="370"/>
      <c r="AA225" s="370"/>
      <c r="AB225" s="370"/>
      <c r="AC225" s="370"/>
      <c r="AD225" s="370"/>
      <c r="AE225" s="370"/>
      <c r="AF225" s="370"/>
      <c r="AG225" s="370"/>
      <c r="AH225" s="370"/>
      <c r="AI225" s="370"/>
      <c r="AJ225" s="370"/>
      <c r="AK225" s="370"/>
      <c r="AL225" s="370"/>
      <c r="AM225" s="370"/>
      <c r="AN225" s="370"/>
      <c r="AO225" s="370"/>
      <c r="AP225" s="370"/>
      <c r="AQ225" s="370"/>
      <c r="AR225" s="370"/>
      <c r="AS225" s="370"/>
    </row>
    <row r="226" spans="1:45">
      <c r="A226" s="370"/>
      <c r="B226" s="370"/>
      <c r="C226" s="370"/>
      <c r="D226" s="370"/>
      <c r="E226" s="370"/>
      <c r="F226" s="370"/>
      <c r="G226" s="370"/>
      <c r="H226" s="370"/>
      <c r="I226" s="370"/>
      <c r="J226" s="370"/>
      <c r="K226" s="370"/>
      <c r="L226" s="370"/>
      <c r="M226" s="370"/>
      <c r="N226" s="370"/>
      <c r="O226" s="370"/>
      <c r="P226" s="370"/>
      <c r="Q226" s="370"/>
      <c r="R226" s="370"/>
      <c r="S226" s="370"/>
      <c r="T226" s="370"/>
      <c r="U226" s="370"/>
      <c r="V226" s="370"/>
      <c r="W226" s="370"/>
      <c r="X226" s="370"/>
      <c r="Y226" s="370"/>
      <c r="Z226" s="370"/>
      <c r="AA226" s="370"/>
      <c r="AB226" s="370"/>
      <c r="AC226" s="370"/>
      <c r="AD226" s="370"/>
      <c r="AE226" s="370"/>
      <c r="AF226" s="370"/>
      <c r="AG226" s="370"/>
      <c r="AH226" s="370"/>
      <c r="AI226" s="370"/>
      <c r="AJ226" s="370"/>
      <c r="AK226" s="370"/>
      <c r="AL226" s="370"/>
      <c r="AM226" s="370"/>
      <c r="AN226" s="370"/>
      <c r="AO226" s="370"/>
      <c r="AP226" s="370"/>
      <c r="AQ226" s="370"/>
      <c r="AR226" s="370"/>
      <c r="AS226" s="370"/>
    </row>
    <row r="227" spans="1:45">
      <c r="A227" s="370"/>
      <c r="B227" s="370"/>
      <c r="C227" s="370"/>
      <c r="D227" s="370"/>
      <c r="E227" s="370"/>
      <c r="F227" s="370"/>
      <c r="G227" s="370"/>
      <c r="H227" s="370"/>
      <c r="I227" s="370"/>
      <c r="J227" s="370"/>
      <c r="K227" s="370"/>
      <c r="L227" s="370"/>
      <c r="M227" s="370"/>
      <c r="N227" s="370"/>
      <c r="O227" s="370"/>
      <c r="P227" s="370"/>
      <c r="Q227" s="370"/>
      <c r="R227" s="370"/>
      <c r="S227" s="370"/>
      <c r="T227" s="370"/>
      <c r="U227" s="370"/>
      <c r="V227" s="370"/>
      <c r="W227" s="370"/>
      <c r="X227" s="370"/>
      <c r="Y227" s="370"/>
      <c r="Z227" s="370"/>
      <c r="AA227" s="370"/>
      <c r="AB227" s="370"/>
      <c r="AC227" s="370"/>
      <c r="AD227" s="370"/>
      <c r="AE227" s="370"/>
      <c r="AF227" s="370"/>
      <c r="AG227" s="370"/>
      <c r="AH227" s="370"/>
      <c r="AI227" s="370"/>
      <c r="AJ227" s="370"/>
      <c r="AK227" s="370"/>
      <c r="AL227" s="370"/>
      <c r="AM227" s="370"/>
      <c r="AN227" s="370"/>
      <c r="AO227" s="370"/>
      <c r="AP227" s="370"/>
      <c r="AQ227" s="370"/>
      <c r="AR227" s="370"/>
      <c r="AS227" s="370"/>
    </row>
    <row r="228" spans="1:45">
      <c r="A228" s="370"/>
      <c r="B228" s="370"/>
      <c r="C228" s="370"/>
      <c r="D228" s="370"/>
      <c r="E228" s="370"/>
      <c r="F228" s="370"/>
      <c r="G228" s="370"/>
      <c r="H228" s="370"/>
      <c r="I228" s="370"/>
      <c r="J228" s="370"/>
      <c r="K228" s="370"/>
      <c r="L228" s="370"/>
      <c r="M228" s="370"/>
      <c r="N228" s="370"/>
      <c r="O228" s="370"/>
      <c r="P228" s="370"/>
      <c r="Q228" s="370"/>
      <c r="R228" s="370"/>
      <c r="S228" s="370"/>
      <c r="T228" s="370"/>
      <c r="U228" s="370"/>
      <c r="V228" s="370"/>
      <c r="W228" s="370"/>
      <c r="X228" s="370"/>
      <c r="Y228" s="370"/>
      <c r="Z228" s="370"/>
      <c r="AA228" s="370"/>
      <c r="AB228" s="370"/>
      <c r="AC228" s="370"/>
      <c r="AD228" s="370"/>
      <c r="AE228" s="370"/>
      <c r="AF228" s="370"/>
      <c r="AG228" s="370"/>
      <c r="AH228" s="370"/>
      <c r="AI228" s="370"/>
      <c r="AJ228" s="370"/>
      <c r="AK228" s="370"/>
      <c r="AL228" s="370"/>
      <c r="AM228" s="370"/>
      <c r="AN228" s="370"/>
      <c r="AO228" s="370"/>
      <c r="AP228" s="370"/>
      <c r="AQ228" s="370"/>
      <c r="AR228" s="370"/>
      <c r="AS228" s="370"/>
    </row>
    <row r="229" spans="1:45">
      <c r="A229" s="370"/>
      <c r="B229" s="370"/>
      <c r="C229" s="370"/>
      <c r="D229" s="370"/>
      <c r="E229" s="370"/>
      <c r="F229" s="370"/>
      <c r="G229" s="370"/>
      <c r="H229" s="370"/>
      <c r="I229" s="370"/>
      <c r="J229" s="370"/>
      <c r="K229" s="370"/>
      <c r="L229" s="370"/>
      <c r="M229" s="370"/>
      <c r="N229" s="370"/>
      <c r="O229" s="370"/>
      <c r="P229" s="370"/>
      <c r="Q229" s="370"/>
      <c r="R229" s="370"/>
      <c r="S229" s="370"/>
      <c r="T229" s="370"/>
      <c r="U229" s="370"/>
      <c r="V229" s="370"/>
      <c r="W229" s="370"/>
      <c r="X229" s="370"/>
      <c r="Y229" s="370"/>
      <c r="Z229" s="370"/>
      <c r="AA229" s="370"/>
      <c r="AB229" s="370"/>
      <c r="AC229" s="370"/>
      <c r="AD229" s="370"/>
      <c r="AE229" s="370"/>
      <c r="AF229" s="370"/>
      <c r="AG229" s="370"/>
      <c r="AH229" s="370"/>
      <c r="AI229" s="370"/>
      <c r="AJ229" s="370"/>
      <c r="AK229" s="370"/>
      <c r="AL229" s="370"/>
      <c r="AM229" s="370"/>
      <c r="AN229" s="370"/>
      <c r="AO229" s="370"/>
      <c r="AP229" s="370"/>
      <c r="AQ229" s="370"/>
      <c r="AR229" s="370"/>
      <c r="AS229" s="370"/>
    </row>
    <row r="230" spans="1:45">
      <c r="A230" s="370"/>
      <c r="B230" s="370"/>
      <c r="C230" s="370"/>
      <c r="D230" s="370"/>
      <c r="E230" s="370"/>
      <c r="F230" s="370"/>
      <c r="G230" s="370"/>
      <c r="H230" s="370"/>
      <c r="I230" s="370"/>
      <c r="J230" s="370"/>
      <c r="K230" s="370"/>
      <c r="L230" s="370"/>
      <c r="M230" s="370"/>
      <c r="N230" s="370"/>
      <c r="O230" s="370"/>
      <c r="P230" s="370"/>
      <c r="Q230" s="370"/>
      <c r="R230" s="370"/>
      <c r="S230" s="370"/>
      <c r="T230" s="370"/>
      <c r="U230" s="370"/>
      <c r="V230" s="370"/>
      <c r="W230" s="370"/>
      <c r="X230" s="370"/>
      <c r="Y230" s="370"/>
      <c r="Z230" s="370"/>
      <c r="AA230" s="370"/>
      <c r="AB230" s="370"/>
      <c r="AC230" s="370"/>
      <c r="AD230" s="370"/>
      <c r="AE230" s="370"/>
      <c r="AF230" s="370"/>
      <c r="AG230" s="370"/>
      <c r="AH230" s="370"/>
      <c r="AI230" s="370"/>
      <c r="AJ230" s="370"/>
      <c r="AK230" s="370"/>
      <c r="AL230" s="370"/>
      <c r="AM230" s="370"/>
      <c r="AN230" s="370"/>
      <c r="AO230" s="370"/>
      <c r="AP230" s="370"/>
      <c r="AQ230" s="370"/>
      <c r="AR230" s="370"/>
      <c r="AS230" s="370"/>
    </row>
    <row r="231" spans="1:45">
      <c r="A231" s="370"/>
      <c r="B231" s="370"/>
      <c r="C231" s="370"/>
      <c r="D231" s="370"/>
      <c r="E231" s="370"/>
      <c r="F231" s="370"/>
      <c r="G231" s="370"/>
      <c r="H231" s="370"/>
      <c r="I231" s="370"/>
      <c r="J231" s="370"/>
      <c r="K231" s="370"/>
      <c r="L231" s="370"/>
      <c r="M231" s="370"/>
      <c r="N231" s="370"/>
      <c r="O231" s="370"/>
      <c r="P231" s="370"/>
      <c r="Q231" s="370"/>
      <c r="R231" s="370"/>
      <c r="S231" s="370"/>
      <c r="T231" s="370"/>
      <c r="U231" s="370"/>
      <c r="V231" s="370"/>
      <c r="W231" s="370"/>
      <c r="X231" s="370"/>
      <c r="Y231" s="370"/>
      <c r="Z231" s="370"/>
      <c r="AA231" s="370"/>
      <c r="AB231" s="370"/>
      <c r="AC231" s="370"/>
      <c r="AD231" s="370"/>
      <c r="AE231" s="370"/>
      <c r="AF231" s="370"/>
      <c r="AG231" s="370"/>
      <c r="AH231" s="370"/>
      <c r="AI231" s="370"/>
      <c r="AJ231" s="370"/>
      <c r="AK231" s="370"/>
      <c r="AL231" s="370"/>
      <c r="AM231" s="370"/>
      <c r="AN231" s="370"/>
      <c r="AO231" s="370"/>
      <c r="AP231" s="370"/>
      <c r="AQ231" s="370"/>
      <c r="AR231" s="370"/>
      <c r="AS231" s="370"/>
    </row>
    <row r="232" spans="1:45">
      <c r="A232" s="370"/>
      <c r="B232" s="370"/>
      <c r="C232" s="370"/>
      <c r="D232" s="370"/>
      <c r="E232" s="370"/>
      <c r="F232" s="370"/>
      <c r="G232" s="370"/>
      <c r="H232" s="370"/>
      <c r="I232" s="370"/>
      <c r="J232" s="370"/>
      <c r="K232" s="370"/>
      <c r="L232" s="370"/>
      <c r="M232" s="370"/>
      <c r="N232" s="370"/>
      <c r="O232" s="370"/>
      <c r="P232" s="370"/>
      <c r="Q232" s="370"/>
      <c r="R232" s="370"/>
      <c r="S232" s="370"/>
      <c r="T232" s="370"/>
      <c r="U232" s="370"/>
      <c r="V232" s="370"/>
      <c r="W232" s="370"/>
      <c r="X232" s="370"/>
      <c r="Y232" s="370"/>
      <c r="Z232" s="370"/>
      <c r="AA232" s="370"/>
      <c r="AB232" s="370"/>
      <c r="AC232" s="370"/>
      <c r="AD232" s="370"/>
      <c r="AE232" s="370"/>
      <c r="AF232" s="370"/>
      <c r="AG232" s="370"/>
      <c r="AH232" s="370"/>
      <c r="AI232" s="370"/>
      <c r="AJ232" s="370"/>
      <c r="AK232" s="370"/>
      <c r="AL232" s="370"/>
      <c r="AM232" s="370"/>
      <c r="AN232" s="370"/>
      <c r="AO232" s="370"/>
      <c r="AP232" s="370"/>
      <c r="AQ232" s="370"/>
      <c r="AR232" s="370"/>
      <c r="AS232" s="370"/>
    </row>
    <row r="233" spans="1:45">
      <c r="A233" s="370"/>
      <c r="B233" s="370"/>
      <c r="C233" s="370"/>
      <c r="D233" s="370"/>
      <c r="E233" s="370"/>
      <c r="F233" s="370"/>
      <c r="G233" s="370"/>
      <c r="H233" s="370"/>
      <c r="I233" s="370"/>
      <c r="J233" s="370"/>
      <c r="K233" s="370"/>
      <c r="L233" s="370"/>
      <c r="M233" s="370"/>
      <c r="N233" s="370"/>
      <c r="O233" s="370"/>
      <c r="P233" s="370"/>
      <c r="Q233" s="370"/>
      <c r="R233" s="370"/>
      <c r="S233" s="370"/>
      <c r="T233" s="370"/>
      <c r="U233" s="370"/>
      <c r="V233" s="370"/>
      <c r="W233" s="370"/>
      <c r="X233" s="370"/>
      <c r="Y233" s="370"/>
      <c r="Z233" s="370"/>
      <c r="AA233" s="370"/>
      <c r="AB233" s="370"/>
      <c r="AC233" s="370"/>
      <c r="AD233" s="370"/>
      <c r="AE233" s="370"/>
      <c r="AF233" s="370"/>
      <c r="AG233" s="370"/>
      <c r="AH233" s="370"/>
      <c r="AI233" s="370"/>
      <c r="AJ233" s="370"/>
      <c r="AK233" s="370"/>
      <c r="AL233" s="370"/>
      <c r="AM233" s="370"/>
      <c r="AN233" s="370"/>
      <c r="AO233" s="370"/>
      <c r="AP233" s="370"/>
      <c r="AQ233" s="370"/>
      <c r="AR233" s="370"/>
      <c r="AS233" s="370"/>
    </row>
    <row r="234" spans="1:45">
      <c r="A234" s="370"/>
      <c r="B234" s="370"/>
      <c r="C234" s="370"/>
      <c r="D234" s="370"/>
      <c r="E234" s="370"/>
      <c r="F234" s="370"/>
      <c r="G234" s="370"/>
      <c r="H234" s="370"/>
      <c r="I234" s="370"/>
      <c r="J234" s="370"/>
      <c r="K234" s="370"/>
      <c r="L234" s="370"/>
      <c r="M234" s="370"/>
      <c r="N234" s="370"/>
      <c r="O234" s="370"/>
      <c r="P234" s="370"/>
      <c r="Q234" s="370"/>
      <c r="R234" s="370"/>
      <c r="S234" s="370"/>
      <c r="T234" s="370"/>
      <c r="U234" s="370"/>
      <c r="V234" s="370"/>
      <c r="W234" s="370"/>
      <c r="X234" s="370"/>
      <c r="Y234" s="370"/>
      <c r="Z234" s="370"/>
      <c r="AA234" s="370"/>
      <c r="AB234" s="370"/>
      <c r="AC234" s="370"/>
      <c r="AD234" s="370"/>
      <c r="AE234" s="370"/>
      <c r="AF234" s="370"/>
      <c r="AG234" s="370"/>
      <c r="AH234" s="370"/>
      <c r="AI234" s="370"/>
      <c r="AJ234" s="370"/>
      <c r="AK234" s="370"/>
      <c r="AL234" s="370"/>
      <c r="AM234" s="370"/>
      <c r="AN234" s="370"/>
      <c r="AO234" s="370"/>
      <c r="AP234" s="370"/>
      <c r="AQ234" s="370"/>
      <c r="AR234" s="370"/>
      <c r="AS234" s="370"/>
    </row>
    <row r="235" spans="1:45">
      <c r="A235" s="370"/>
      <c r="B235" s="370"/>
      <c r="C235" s="370"/>
      <c r="D235" s="370"/>
      <c r="E235" s="370"/>
      <c r="F235" s="370"/>
      <c r="G235" s="370"/>
      <c r="H235" s="370"/>
      <c r="I235" s="370"/>
      <c r="J235" s="370"/>
      <c r="K235" s="370"/>
      <c r="L235" s="370"/>
      <c r="M235" s="370"/>
      <c r="N235" s="370"/>
      <c r="O235" s="370"/>
      <c r="P235" s="370"/>
      <c r="Q235" s="370"/>
      <c r="R235" s="370"/>
      <c r="S235" s="370"/>
      <c r="T235" s="370"/>
      <c r="U235" s="370"/>
      <c r="V235" s="370"/>
      <c r="W235" s="370"/>
      <c r="X235" s="370"/>
      <c r="Y235" s="370"/>
      <c r="Z235" s="370"/>
      <c r="AA235" s="370"/>
      <c r="AB235" s="370"/>
      <c r="AC235" s="370"/>
      <c r="AD235" s="370"/>
      <c r="AE235" s="370"/>
      <c r="AF235" s="370"/>
      <c r="AG235" s="370"/>
      <c r="AH235" s="370"/>
      <c r="AI235" s="370"/>
      <c r="AJ235" s="370"/>
      <c r="AK235" s="370"/>
      <c r="AL235" s="370"/>
      <c r="AM235" s="370"/>
      <c r="AN235" s="370"/>
      <c r="AO235" s="370"/>
      <c r="AP235" s="370"/>
      <c r="AQ235" s="370"/>
      <c r="AR235" s="370"/>
      <c r="AS235" s="370"/>
    </row>
    <row r="236" spans="1:45">
      <c r="A236" s="370"/>
      <c r="B236" s="370"/>
      <c r="C236" s="370"/>
      <c r="D236" s="370"/>
      <c r="E236" s="370"/>
      <c r="F236" s="370"/>
      <c r="G236" s="370"/>
      <c r="H236" s="370"/>
      <c r="I236" s="370"/>
      <c r="J236" s="370"/>
      <c r="K236" s="370"/>
      <c r="L236" s="370"/>
      <c r="M236" s="370"/>
      <c r="N236" s="370"/>
      <c r="O236" s="370"/>
      <c r="P236" s="370"/>
      <c r="Q236" s="370"/>
      <c r="R236" s="370"/>
      <c r="S236" s="370"/>
      <c r="T236" s="370"/>
      <c r="U236" s="370"/>
      <c r="V236" s="370"/>
      <c r="W236" s="370"/>
      <c r="X236" s="370"/>
      <c r="Y236" s="370"/>
      <c r="Z236" s="370"/>
      <c r="AA236" s="370"/>
      <c r="AB236" s="370"/>
      <c r="AC236" s="370"/>
      <c r="AD236" s="370"/>
      <c r="AE236" s="370"/>
      <c r="AF236" s="370"/>
      <c r="AG236" s="370"/>
      <c r="AH236" s="370"/>
      <c r="AI236" s="370"/>
      <c r="AJ236" s="370"/>
      <c r="AK236" s="370"/>
      <c r="AL236" s="370"/>
      <c r="AM236" s="370"/>
      <c r="AN236" s="370"/>
      <c r="AO236" s="370"/>
      <c r="AP236" s="370"/>
      <c r="AQ236" s="370"/>
      <c r="AR236" s="370"/>
      <c r="AS236" s="370"/>
    </row>
    <row r="237" spans="1:45">
      <c r="A237" s="370"/>
      <c r="B237" s="370"/>
      <c r="C237" s="370"/>
      <c r="D237" s="370"/>
      <c r="E237" s="370"/>
      <c r="F237" s="370"/>
      <c r="G237" s="370"/>
      <c r="H237" s="370"/>
      <c r="I237" s="370"/>
      <c r="J237" s="370"/>
      <c r="K237" s="370"/>
      <c r="L237" s="370"/>
      <c r="M237" s="370"/>
      <c r="N237" s="370"/>
      <c r="O237" s="370"/>
      <c r="P237" s="370"/>
      <c r="Q237" s="370"/>
      <c r="R237" s="370"/>
      <c r="S237" s="370"/>
      <c r="T237" s="370"/>
      <c r="U237" s="370"/>
      <c r="V237" s="370"/>
      <c r="W237" s="370"/>
      <c r="X237" s="370"/>
      <c r="Y237" s="370"/>
      <c r="Z237" s="370"/>
      <c r="AA237" s="370"/>
      <c r="AB237" s="370"/>
      <c r="AC237" s="370"/>
      <c r="AD237" s="370"/>
      <c r="AE237" s="370"/>
      <c r="AF237" s="370"/>
      <c r="AG237" s="370"/>
      <c r="AH237" s="370"/>
      <c r="AI237" s="370"/>
      <c r="AJ237" s="370"/>
      <c r="AK237" s="370"/>
      <c r="AL237" s="370"/>
      <c r="AM237" s="370"/>
      <c r="AN237" s="370"/>
      <c r="AO237" s="370"/>
      <c r="AP237" s="370"/>
      <c r="AQ237" s="370"/>
      <c r="AR237" s="370"/>
      <c r="AS237" s="370"/>
    </row>
    <row r="238" spans="1:45">
      <c r="A238" s="370"/>
      <c r="B238" s="370"/>
      <c r="C238" s="370"/>
      <c r="D238" s="370"/>
      <c r="E238" s="370"/>
      <c r="F238" s="370"/>
      <c r="G238" s="370"/>
      <c r="H238" s="370"/>
      <c r="I238" s="370"/>
      <c r="J238" s="370"/>
      <c r="K238" s="370"/>
      <c r="L238" s="370"/>
      <c r="M238" s="370"/>
      <c r="N238" s="370"/>
      <c r="O238" s="370"/>
      <c r="P238" s="370"/>
      <c r="Q238" s="370"/>
      <c r="R238" s="370"/>
      <c r="S238" s="370"/>
      <c r="T238" s="370"/>
      <c r="U238" s="370"/>
      <c r="V238" s="370"/>
      <c r="W238" s="370"/>
      <c r="X238" s="370"/>
      <c r="Y238" s="370"/>
      <c r="Z238" s="370"/>
      <c r="AA238" s="370"/>
      <c r="AB238" s="370"/>
      <c r="AC238" s="370"/>
      <c r="AD238" s="370"/>
      <c r="AE238" s="370"/>
      <c r="AF238" s="370"/>
      <c r="AG238" s="370"/>
      <c r="AH238" s="370"/>
      <c r="AI238" s="370"/>
      <c r="AJ238" s="370"/>
      <c r="AK238" s="370"/>
      <c r="AL238" s="370"/>
      <c r="AM238" s="370"/>
      <c r="AN238" s="370"/>
      <c r="AO238" s="370"/>
      <c r="AP238" s="370"/>
      <c r="AQ238" s="370"/>
      <c r="AR238" s="370"/>
      <c r="AS238" s="370"/>
    </row>
    <row r="239" spans="1:45">
      <c r="A239" s="370"/>
      <c r="B239" s="370"/>
      <c r="C239" s="370"/>
      <c r="D239" s="370"/>
      <c r="E239" s="370"/>
      <c r="F239" s="370"/>
      <c r="G239" s="370"/>
      <c r="H239" s="370"/>
      <c r="I239" s="370"/>
      <c r="J239" s="370"/>
      <c r="K239" s="370"/>
      <c r="L239" s="370"/>
      <c r="M239" s="370"/>
      <c r="N239" s="370"/>
      <c r="O239" s="370"/>
      <c r="P239" s="370"/>
      <c r="Q239" s="370"/>
      <c r="R239" s="370"/>
      <c r="S239" s="370"/>
      <c r="T239" s="370"/>
      <c r="U239" s="370"/>
      <c r="V239" s="370"/>
      <c r="W239" s="370"/>
      <c r="X239" s="370"/>
      <c r="Y239" s="370"/>
      <c r="Z239" s="370"/>
      <c r="AA239" s="370"/>
      <c r="AB239" s="370"/>
      <c r="AC239" s="370"/>
      <c r="AD239" s="370"/>
      <c r="AE239" s="370"/>
      <c r="AF239" s="370"/>
      <c r="AG239" s="370"/>
      <c r="AH239" s="370"/>
      <c r="AI239" s="370"/>
      <c r="AJ239" s="370"/>
      <c r="AK239" s="370"/>
      <c r="AL239" s="370"/>
      <c r="AM239" s="370"/>
      <c r="AN239" s="370"/>
      <c r="AO239" s="370"/>
      <c r="AP239" s="370"/>
      <c r="AQ239" s="370"/>
      <c r="AR239" s="370"/>
      <c r="AS239" s="370"/>
    </row>
    <row r="240" spans="1:45">
      <c r="A240" s="370"/>
      <c r="B240" s="370"/>
      <c r="C240" s="370"/>
      <c r="D240" s="370"/>
      <c r="E240" s="370"/>
      <c r="F240" s="370"/>
      <c r="G240" s="370"/>
      <c r="H240" s="370"/>
      <c r="I240" s="370"/>
      <c r="J240" s="370"/>
      <c r="K240" s="370"/>
      <c r="L240" s="370"/>
      <c r="M240" s="370"/>
      <c r="N240" s="370"/>
      <c r="O240" s="370"/>
      <c r="P240" s="370"/>
      <c r="Q240" s="370"/>
      <c r="R240" s="370"/>
      <c r="S240" s="370"/>
      <c r="T240" s="370"/>
      <c r="U240" s="370"/>
      <c r="V240" s="370"/>
      <c r="W240" s="370"/>
      <c r="X240" s="370"/>
      <c r="Y240" s="370"/>
      <c r="Z240" s="370"/>
      <c r="AA240" s="370"/>
      <c r="AB240" s="370"/>
      <c r="AC240" s="370"/>
      <c r="AD240" s="370"/>
      <c r="AE240" s="370"/>
      <c r="AF240" s="370"/>
      <c r="AG240" s="370"/>
      <c r="AH240" s="370"/>
      <c r="AI240" s="370"/>
      <c r="AJ240" s="370"/>
      <c r="AK240" s="370"/>
      <c r="AL240" s="370"/>
      <c r="AM240" s="370"/>
      <c r="AN240" s="370"/>
      <c r="AO240" s="370"/>
      <c r="AP240" s="370"/>
      <c r="AQ240" s="370"/>
      <c r="AR240" s="370"/>
      <c r="AS240" s="370"/>
    </row>
    <row r="241" spans="1:45">
      <c r="A241" s="370"/>
      <c r="B241" s="370"/>
      <c r="C241" s="370"/>
      <c r="D241" s="370"/>
      <c r="E241" s="370"/>
      <c r="F241" s="370"/>
      <c r="G241" s="370"/>
      <c r="H241" s="370"/>
      <c r="I241" s="370"/>
      <c r="J241" s="370"/>
      <c r="K241" s="370"/>
      <c r="L241" s="370"/>
      <c r="M241" s="370"/>
      <c r="N241" s="370"/>
      <c r="O241" s="370"/>
      <c r="P241" s="370"/>
      <c r="Q241" s="370"/>
      <c r="R241" s="370"/>
      <c r="S241" s="370"/>
      <c r="T241" s="370"/>
      <c r="U241" s="370"/>
      <c r="V241" s="370"/>
      <c r="W241" s="370"/>
      <c r="X241" s="370"/>
      <c r="Y241" s="370"/>
      <c r="Z241" s="370"/>
      <c r="AA241" s="370"/>
      <c r="AB241" s="370"/>
      <c r="AC241" s="370"/>
      <c r="AD241" s="370"/>
      <c r="AE241" s="370"/>
      <c r="AF241" s="370"/>
      <c r="AG241" s="370"/>
      <c r="AH241" s="370"/>
      <c r="AI241" s="370"/>
      <c r="AJ241" s="370"/>
      <c r="AK241" s="370"/>
      <c r="AL241" s="370"/>
      <c r="AM241" s="370"/>
      <c r="AN241" s="370"/>
      <c r="AO241" s="370"/>
      <c r="AP241" s="370"/>
      <c r="AQ241" s="370"/>
      <c r="AR241" s="370"/>
      <c r="AS241" s="370"/>
    </row>
    <row r="242" spans="1:45">
      <c r="A242" s="370"/>
      <c r="B242" s="370"/>
      <c r="C242" s="370"/>
      <c r="D242" s="370"/>
      <c r="E242" s="370"/>
      <c r="F242" s="370"/>
      <c r="G242" s="370"/>
      <c r="H242" s="370"/>
      <c r="I242" s="370"/>
      <c r="J242" s="370"/>
      <c r="K242" s="370"/>
      <c r="L242" s="370"/>
      <c r="M242" s="370"/>
      <c r="N242" s="370"/>
      <c r="O242" s="370"/>
      <c r="P242" s="370"/>
      <c r="Q242" s="370"/>
      <c r="R242" s="370"/>
      <c r="S242" s="370"/>
      <c r="T242" s="370"/>
      <c r="U242" s="370"/>
      <c r="V242" s="370"/>
      <c r="W242" s="370"/>
      <c r="X242" s="370"/>
      <c r="Y242" s="370"/>
      <c r="Z242" s="370"/>
      <c r="AA242" s="370"/>
      <c r="AB242" s="370"/>
      <c r="AC242" s="370"/>
      <c r="AD242" s="370"/>
      <c r="AE242" s="370"/>
      <c r="AF242" s="370"/>
      <c r="AG242" s="370"/>
      <c r="AH242" s="370"/>
      <c r="AI242" s="370"/>
      <c r="AJ242" s="370"/>
      <c r="AK242" s="370"/>
      <c r="AL242" s="370"/>
      <c r="AM242" s="370"/>
      <c r="AN242" s="370"/>
      <c r="AO242" s="370"/>
      <c r="AP242" s="370"/>
      <c r="AQ242" s="370"/>
      <c r="AR242" s="370"/>
      <c r="AS242" s="370"/>
    </row>
    <row r="243" spans="1:45">
      <c r="A243" s="370"/>
      <c r="B243" s="370"/>
      <c r="C243" s="370"/>
      <c r="D243" s="370"/>
      <c r="E243" s="370"/>
      <c r="F243" s="370"/>
      <c r="G243" s="370"/>
      <c r="H243" s="370"/>
      <c r="I243" s="370"/>
      <c r="J243" s="370"/>
      <c r="K243" s="370"/>
      <c r="L243" s="370"/>
      <c r="M243" s="370"/>
      <c r="N243" s="370"/>
      <c r="O243" s="370"/>
      <c r="P243" s="370"/>
      <c r="Q243" s="370"/>
      <c r="R243" s="370"/>
      <c r="S243" s="370"/>
      <c r="T243" s="370"/>
      <c r="U243" s="370"/>
      <c r="V243" s="370"/>
      <c r="W243" s="370"/>
      <c r="X243" s="370"/>
      <c r="Y243" s="370"/>
      <c r="Z243" s="370"/>
      <c r="AA243" s="370"/>
      <c r="AB243" s="370"/>
      <c r="AC243" s="370"/>
      <c r="AD243" s="370"/>
      <c r="AE243" s="370"/>
      <c r="AF243" s="370"/>
      <c r="AG243" s="370"/>
      <c r="AH243" s="370"/>
      <c r="AI243" s="370"/>
      <c r="AJ243" s="370"/>
      <c r="AK243" s="370"/>
      <c r="AL243" s="370"/>
      <c r="AM243" s="370"/>
      <c r="AN243" s="370"/>
      <c r="AO243" s="370"/>
      <c r="AP243" s="370"/>
      <c r="AQ243" s="370"/>
      <c r="AR243" s="370"/>
      <c r="AS243" s="370"/>
    </row>
    <row r="244" spans="1:45">
      <c r="A244" s="370"/>
      <c r="B244" s="370"/>
      <c r="C244" s="370"/>
      <c r="D244" s="370"/>
      <c r="E244" s="370"/>
      <c r="F244" s="370"/>
      <c r="G244" s="370"/>
      <c r="H244" s="370"/>
      <c r="I244" s="370"/>
      <c r="J244" s="370"/>
      <c r="K244" s="370"/>
      <c r="L244" s="370"/>
      <c r="M244" s="370"/>
      <c r="N244" s="370"/>
      <c r="O244" s="370"/>
      <c r="P244" s="370"/>
      <c r="Q244" s="370"/>
      <c r="R244" s="370"/>
      <c r="S244" s="370"/>
      <c r="T244" s="370"/>
      <c r="U244" s="370"/>
      <c r="V244" s="370"/>
      <c r="W244" s="370"/>
      <c r="X244" s="370"/>
      <c r="Y244" s="370"/>
      <c r="Z244" s="370"/>
      <c r="AA244" s="370"/>
      <c r="AB244" s="370"/>
      <c r="AC244" s="370"/>
      <c r="AD244" s="370"/>
      <c r="AE244" s="370"/>
      <c r="AF244" s="370"/>
      <c r="AG244" s="370"/>
      <c r="AH244" s="370"/>
      <c r="AI244" s="370"/>
      <c r="AJ244" s="370"/>
      <c r="AK244" s="370"/>
      <c r="AL244" s="370"/>
      <c r="AM244" s="370"/>
      <c r="AN244" s="370"/>
      <c r="AO244" s="370"/>
      <c r="AP244" s="370"/>
      <c r="AQ244" s="370"/>
      <c r="AR244" s="370"/>
      <c r="AS244" s="370"/>
    </row>
    <row r="245" spans="1:45">
      <c r="A245" s="370"/>
      <c r="B245" s="370"/>
      <c r="C245" s="370"/>
      <c r="D245" s="370"/>
      <c r="E245" s="370"/>
      <c r="F245" s="370"/>
      <c r="G245" s="370"/>
      <c r="H245" s="370"/>
      <c r="I245" s="370"/>
      <c r="J245" s="370"/>
      <c r="K245" s="370"/>
      <c r="L245" s="370"/>
      <c r="M245" s="370"/>
      <c r="N245" s="370"/>
      <c r="O245" s="370"/>
      <c r="P245" s="370"/>
      <c r="Q245" s="370"/>
      <c r="R245" s="370"/>
      <c r="S245" s="370"/>
      <c r="T245" s="370"/>
      <c r="U245" s="370"/>
      <c r="V245" s="370"/>
      <c r="W245" s="370"/>
      <c r="X245" s="370"/>
      <c r="Y245" s="370"/>
      <c r="Z245" s="370"/>
      <c r="AA245" s="370"/>
      <c r="AB245" s="370"/>
      <c r="AC245" s="370"/>
      <c r="AD245" s="370"/>
      <c r="AE245" s="370"/>
      <c r="AF245" s="370"/>
      <c r="AG245" s="370"/>
      <c r="AH245" s="370"/>
      <c r="AI245" s="370"/>
      <c r="AJ245" s="370"/>
      <c r="AK245" s="370"/>
      <c r="AL245" s="370"/>
      <c r="AM245" s="370"/>
      <c r="AN245" s="370"/>
      <c r="AO245" s="370"/>
      <c r="AP245" s="370"/>
      <c r="AQ245" s="370"/>
      <c r="AR245" s="370"/>
      <c r="AS245" s="370"/>
    </row>
    <row r="246" spans="1:45">
      <c r="A246" s="370"/>
      <c r="B246" s="370"/>
      <c r="C246" s="370"/>
      <c r="D246" s="370"/>
      <c r="E246" s="370"/>
      <c r="F246" s="370"/>
      <c r="G246" s="370"/>
      <c r="H246" s="370"/>
      <c r="I246" s="370"/>
      <c r="J246" s="370"/>
      <c r="K246" s="370"/>
      <c r="L246" s="370"/>
      <c r="M246" s="370"/>
      <c r="N246" s="370"/>
      <c r="O246" s="370"/>
      <c r="P246" s="370"/>
      <c r="Q246" s="370"/>
      <c r="R246" s="370"/>
      <c r="S246" s="370"/>
      <c r="T246" s="370"/>
      <c r="U246" s="370"/>
      <c r="V246" s="370"/>
      <c r="W246" s="370"/>
      <c r="X246" s="370"/>
      <c r="Y246" s="370"/>
      <c r="Z246" s="370"/>
      <c r="AA246" s="370"/>
      <c r="AB246" s="370"/>
      <c r="AC246" s="370"/>
      <c r="AD246" s="370"/>
      <c r="AE246" s="370"/>
      <c r="AF246" s="370"/>
      <c r="AG246" s="370"/>
      <c r="AH246" s="370"/>
      <c r="AI246" s="370"/>
      <c r="AJ246" s="370"/>
      <c r="AK246" s="370"/>
      <c r="AL246" s="370"/>
      <c r="AM246" s="370"/>
      <c r="AN246" s="370"/>
      <c r="AO246" s="370"/>
      <c r="AP246" s="370"/>
      <c r="AQ246" s="370"/>
      <c r="AR246" s="370"/>
      <c r="AS246" s="370"/>
    </row>
    <row r="247" spans="1:45">
      <c r="A247" s="370"/>
      <c r="B247" s="370"/>
      <c r="C247" s="370"/>
      <c r="D247" s="370"/>
      <c r="E247" s="370"/>
      <c r="F247" s="370"/>
      <c r="G247" s="370"/>
      <c r="H247" s="370"/>
      <c r="I247" s="370"/>
      <c r="J247" s="370"/>
      <c r="K247" s="370"/>
      <c r="L247" s="370"/>
      <c r="M247" s="370"/>
      <c r="N247" s="370"/>
      <c r="O247" s="370"/>
      <c r="P247" s="370"/>
      <c r="Q247" s="370"/>
      <c r="R247" s="370"/>
      <c r="S247" s="370"/>
      <c r="T247" s="370"/>
      <c r="U247" s="370"/>
      <c r="V247" s="370"/>
      <c r="W247" s="370"/>
      <c r="X247" s="370"/>
      <c r="Y247" s="370"/>
      <c r="Z247" s="370"/>
      <c r="AA247" s="370"/>
      <c r="AB247" s="370"/>
      <c r="AC247" s="370"/>
      <c r="AD247" s="370"/>
      <c r="AE247" s="370"/>
      <c r="AF247" s="370"/>
      <c r="AG247" s="370"/>
      <c r="AH247" s="370"/>
      <c r="AI247" s="370"/>
      <c r="AJ247" s="370"/>
      <c r="AK247" s="370"/>
      <c r="AL247" s="370"/>
      <c r="AM247" s="370"/>
      <c r="AN247" s="370"/>
      <c r="AO247" s="370"/>
      <c r="AP247" s="370"/>
      <c r="AQ247" s="370"/>
      <c r="AR247" s="370"/>
      <c r="AS247" s="370"/>
    </row>
    <row r="248" spans="1:45">
      <c r="A248" s="370"/>
      <c r="B248" s="370"/>
      <c r="C248" s="370"/>
      <c r="D248" s="370"/>
      <c r="E248" s="370"/>
      <c r="F248" s="370"/>
      <c r="G248" s="370"/>
      <c r="H248" s="370"/>
      <c r="I248" s="370"/>
      <c r="J248" s="370"/>
      <c r="K248" s="370"/>
      <c r="L248" s="370"/>
      <c r="M248" s="370"/>
      <c r="N248" s="370"/>
      <c r="O248" s="370"/>
      <c r="P248" s="370"/>
      <c r="Q248" s="370"/>
      <c r="R248" s="370"/>
      <c r="S248" s="370"/>
      <c r="T248" s="370"/>
      <c r="U248" s="370"/>
      <c r="V248" s="370"/>
      <c r="W248" s="370"/>
      <c r="X248" s="370"/>
      <c r="Y248" s="370"/>
      <c r="Z248" s="370"/>
      <c r="AA248" s="370"/>
      <c r="AB248" s="370"/>
      <c r="AC248" s="370"/>
      <c r="AD248" s="370"/>
      <c r="AE248" s="370"/>
      <c r="AF248" s="370"/>
      <c r="AG248" s="370"/>
      <c r="AH248" s="370"/>
      <c r="AI248" s="370"/>
      <c r="AJ248" s="370"/>
      <c r="AK248" s="370"/>
      <c r="AL248" s="370"/>
      <c r="AM248" s="370"/>
      <c r="AN248" s="370"/>
      <c r="AO248" s="370"/>
      <c r="AP248" s="370"/>
      <c r="AQ248" s="370"/>
      <c r="AR248" s="370"/>
      <c r="AS248" s="370"/>
    </row>
    <row r="249" spans="1:45">
      <c r="A249" s="370"/>
      <c r="B249" s="370"/>
      <c r="C249" s="370"/>
      <c r="D249" s="370"/>
      <c r="E249" s="370"/>
      <c r="F249" s="370"/>
      <c r="G249" s="370"/>
      <c r="H249" s="370"/>
      <c r="I249" s="370"/>
      <c r="J249" s="370"/>
      <c r="K249" s="370"/>
      <c r="L249" s="370"/>
      <c r="M249" s="370"/>
      <c r="N249" s="370"/>
      <c r="O249" s="370"/>
      <c r="P249" s="370"/>
      <c r="Q249" s="370"/>
      <c r="R249" s="370"/>
      <c r="S249" s="370"/>
      <c r="T249" s="370"/>
      <c r="U249" s="370"/>
      <c r="V249" s="370"/>
      <c r="W249" s="370"/>
      <c r="X249" s="370"/>
      <c r="Y249" s="370"/>
      <c r="Z249" s="370"/>
      <c r="AA249" s="370"/>
      <c r="AB249" s="370"/>
      <c r="AC249" s="370"/>
      <c r="AD249" s="370"/>
      <c r="AE249" s="370"/>
      <c r="AF249" s="370"/>
      <c r="AG249" s="370"/>
      <c r="AH249" s="370"/>
      <c r="AI249" s="370"/>
      <c r="AJ249" s="370"/>
      <c r="AK249" s="370"/>
      <c r="AL249" s="370"/>
      <c r="AM249" s="370"/>
      <c r="AN249" s="370"/>
      <c r="AO249" s="370"/>
      <c r="AP249" s="370"/>
      <c r="AQ249" s="370"/>
      <c r="AR249" s="370"/>
      <c r="AS249" s="370"/>
    </row>
    <row r="250" spans="1:45">
      <c r="A250" s="370"/>
      <c r="B250" s="370"/>
      <c r="C250" s="370"/>
      <c r="D250" s="370"/>
      <c r="E250" s="370"/>
      <c r="F250" s="370"/>
      <c r="G250" s="370"/>
      <c r="H250" s="370"/>
      <c r="I250" s="370"/>
      <c r="J250" s="370"/>
      <c r="K250" s="370"/>
      <c r="L250" s="370"/>
      <c r="M250" s="370"/>
      <c r="N250" s="370"/>
      <c r="O250" s="370"/>
      <c r="P250" s="370"/>
      <c r="Q250" s="370"/>
      <c r="R250" s="370"/>
      <c r="S250" s="370"/>
      <c r="T250" s="370"/>
      <c r="U250" s="370"/>
      <c r="V250" s="370"/>
      <c r="W250" s="370"/>
      <c r="X250" s="370"/>
      <c r="Y250" s="370"/>
      <c r="Z250" s="370"/>
      <c r="AA250" s="370"/>
      <c r="AB250" s="370"/>
      <c r="AC250" s="370"/>
      <c r="AD250" s="370"/>
      <c r="AE250" s="370"/>
      <c r="AF250" s="370"/>
      <c r="AG250" s="370"/>
      <c r="AH250" s="370"/>
      <c r="AI250" s="370"/>
      <c r="AJ250" s="370"/>
      <c r="AK250" s="370"/>
      <c r="AL250" s="370"/>
      <c r="AM250" s="370"/>
      <c r="AN250" s="370"/>
      <c r="AO250" s="370"/>
      <c r="AP250" s="370"/>
      <c r="AQ250" s="370"/>
      <c r="AR250" s="370"/>
      <c r="AS250" s="370"/>
    </row>
    <row r="251" spans="1:45">
      <c r="A251" s="370"/>
      <c r="B251" s="370"/>
      <c r="C251" s="370"/>
      <c r="D251" s="370"/>
      <c r="E251" s="370"/>
      <c r="F251" s="370"/>
      <c r="G251" s="370"/>
      <c r="H251" s="370"/>
      <c r="I251" s="370"/>
      <c r="J251" s="370"/>
      <c r="K251" s="370"/>
      <c r="L251" s="370"/>
      <c r="M251" s="370"/>
      <c r="N251" s="370"/>
      <c r="O251" s="370"/>
      <c r="P251" s="370"/>
      <c r="Q251" s="370"/>
      <c r="R251" s="370"/>
      <c r="S251" s="370"/>
      <c r="T251" s="370"/>
      <c r="U251" s="370"/>
      <c r="V251" s="370"/>
      <c r="W251" s="370"/>
      <c r="X251" s="370"/>
      <c r="Y251" s="370"/>
      <c r="Z251" s="370"/>
      <c r="AA251" s="370"/>
      <c r="AB251" s="370"/>
      <c r="AC251" s="370"/>
      <c r="AD251" s="370"/>
      <c r="AE251" s="370"/>
      <c r="AF251" s="370"/>
      <c r="AG251" s="370"/>
      <c r="AH251" s="370"/>
      <c r="AI251" s="370"/>
      <c r="AJ251" s="370"/>
      <c r="AK251" s="370"/>
      <c r="AL251" s="370"/>
      <c r="AM251" s="370"/>
      <c r="AN251" s="370"/>
      <c r="AO251" s="370"/>
      <c r="AP251" s="370"/>
      <c r="AQ251" s="370"/>
      <c r="AR251" s="370"/>
      <c r="AS251" s="370"/>
    </row>
    <row r="252" spans="1:45">
      <c r="A252" s="370"/>
      <c r="B252" s="370"/>
      <c r="C252" s="370"/>
      <c r="D252" s="370"/>
      <c r="E252" s="370"/>
      <c r="F252" s="370"/>
      <c r="G252" s="370"/>
      <c r="H252" s="370"/>
      <c r="I252" s="370"/>
      <c r="J252" s="370"/>
      <c r="K252" s="370"/>
      <c r="L252" s="370"/>
      <c r="M252" s="370"/>
      <c r="N252" s="370"/>
      <c r="O252" s="370"/>
      <c r="P252" s="370"/>
      <c r="Q252" s="370"/>
      <c r="R252" s="370"/>
      <c r="S252" s="370"/>
      <c r="T252" s="370"/>
      <c r="U252" s="370"/>
      <c r="V252" s="370"/>
      <c r="W252" s="370"/>
      <c r="X252" s="370"/>
      <c r="Y252" s="370"/>
      <c r="Z252" s="370"/>
      <c r="AA252" s="370"/>
      <c r="AB252" s="370"/>
      <c r="AC252" s="370"/>
      <c r="AD252" s="370"/>
      <c r="AE252" s="370"/>
      <c r="AF252" s="370"/>
      <c r="AG252" s="370"/>
      <c r="AH252" s="370"/>
      <c r="AI252" s="370"/>
      <c r="AJ252" s="370"/>
      <c r="AK252" s="370"/>
      <c r="AL252" s="370"/>
      <c r="AM252" s="370"/>
      <c r="AN252" s="370"/>
      <c r="AO252" s="370"/>
      <c r="AP252" s="370"/>
      <c r="AQ252" s="370"/>
      <c r="AR252" s="370"/>
      <c r="AS252" s="370"/>
    </row>
    <row r="253" spans="1:45">
      <c r="A253" s="370"/>
      <c r="B253" s="370"/>
      <c r="C253" s="370"/>
      <c r="D253" s="370"/>
      <c r="E253" s="370"/>
      <c r="F253" s="370"/>
      <c r="G253" s="370"/>
      <c r="H253" s="370"/>
      <c r="I253" s="370"/>
      <c r="J253" s="370"/>
      <c r="K253" s="370"/>
      <c r="L253" s="370"/>
      <c r="M253" s="370"/>
      <c r="N253" s="370"/>
      <c r="O253" s="370"/>
      <c r="P253" s="370"/>
      <c r="Q253" s="370"/>
      <c r="R253" s="370"/>
      <c r="S253" s="370"/>
      <c r="T253" s="370"/>
      <c r="U253" s="370"/>
      <c r="V253" s="370"/>
      <c r="W253" s="370"/>
      <c r="X253" s="370"/>
      <c r="Y253" s="370"/>
      <c r="Z253" s="370"/>
      <c r="AA253" s="370"/>
      <c r="AB253" s="370"/>
      <c r="AC253" s="370"/>
      <c r="AD253" s="370"/>
      <c r="AE253" s="370"/>
      <c r="AF253" s="370"/>
      <c r="AG253" s="370"/>
      <c r="AH253" s="370"/>
      <c r="AI253" s="370"/>
      <c r="AJ253" s="370"/>
      <c r="AK253" s="370"/>
      <c r="AL253" s="370"/>
      <c r="AM253" s="370"/>
      <c r="AN253" s="370"/>
      <c r="AO253" s="370"/>
      <c r="AP253" s="370"/>
      <c r="AQ253" s="370"/>
      <c r="AR253" s="370"/>
      <c r="AS253" s="370"/>
    </row>
    <row r="254" spans="1:45">
      <c r="A254" s="370"/>
      <c r="B254" s="370"/>
      <c r="C254" s="370"/>
      <c r="D254" s="370"/>
      <c r="E254" s="370"/>
      <c r="F254" s="370"/>
      <c r="G254" s="370"/>
      <c r="H254" s="370"/>
      <c r="I254" s="370"/>
      <c r="J254" s="370"/>
      <c r="K254" s="370"/>
      <c r="L254" s="370"/>
      <c r="M254" s="370"/>
      <c r="N254" s="370"/>
      <c r="O254" s="370"/>
      <c r="P254" s="370"/>
      <c r="Q254" s="370"/>
      <c r="R254" s="370"/>
      <c r="S254" s="370"/>
      <c r="T254" s="370"/>
      <c r="U254" s="370"/>
      <c r="V254" s="370"/>
      <c r="W254" s="370"/>
      <c r="X254" s="370"/>
      <c r="Y254" s="370"/>
      <c r="Z254" s="370"/>
      <c r="AA254" s="370"/>
      <c r="AB254" s="370"/>
      <c r="AC254" s="370"/>
      <c r="AD254" s="370"/>
      <c r="AE254" s="370"/>
      <c r="AF254" s="370"/>
      <c r="AG254" s="370"/>
      <c r="AH254" s="370"/>
      <c r="AI254" s="370"/>
      <c r="AJ254" s="370"/>
      <c r="AK254" s="370"/>
      <c r="AL254" s="370"/>
      <c r="AM254" s="370"/>
      <c r="AN254" s="370"/>
      <c r="AO254" s="370"/>
      <c r="AP254" s="370"/>
      <c r="AQ254" s="370"/>
      <c r="AR254" s="370"/>
      <c r="AS254" s="370"/>
    </row>
    <row r="255" spans="1:45">
      <c r="A255" s="370"/>
      <c r="B255" s="370"/>
      <c r="C255" s="370"/>
      <c r="D255" s="370"/>
      <c r="E255" s="370"/>
      <c r="F255" s="370"/>
      <c r="G255" s="370"/>
      <c r="H255" s="370"/>
      <c r="I255" s="370"/>
      <c r="J255" s="370"/>
      <c r="K255" s="370"/>
      <c r="L255" s="370"/>
      <c r="M255" s="370"/>
      <c r="N255" s="370"/>
      <c r="O255" s="370"/>
      <c r="P255" s="370"/>
      <c r="Q255" s="370"/>
      <c r="R255" s="370"/>
      <c r="S255" s="370"/>
      <c r="T255" s="370"/>
      <c r="U255" s="370"/>
      <c r="V255" s="370"/>
      <c r="W255" s="370"/>
      <c r="X255" s="370"/>
      <c r="Y255" s="370"/>
      <c r="Z255" s="370"/>
      <c r="AA255" s="370"/>
      <c r="AB255" s="370"/>
      <c r="AC255" s="370"/>
      <c r="AD255" s="370"/>
      <c r="AE255" s="370"/>
      <c r="AF255" s="370"/>
      <c r="AG255" s="370"/>
      <c r="AH255" s="370"/>
      <c r="AI255" s="370"/>
      <c r="AJ255" s="370"/>
      <c r="AK255" s="370"/>
      <c r="AL255" s="370"/>
      <c r="AM255" s="370"/>
      <c r="AN255" s="370"/>
      <c r="AO255" s="370"/>
      <c r="AP255" s="370"/>
      <c r="AQ255" s="370"/>
      <c r="AR255" s="370"/>
      <c r="AS255" s="370"/>
    </row>
    <row r="256" spans="1:45">
      <c r="A256" s="370"/>
      <c r="B256" s="370"/>
      <c r="C256" s="370"/>
      <c r="D256" s="370"/>
      <c r="E256" s="370"/>
      <c r="F256" s="370"/>
      <c r="G256" s="370"/>
      <c r="H256" s="370"/>
      <c r="I256" s="370"/>
      <c r="J256" s="370"/>
      <c r="K256" s="370"/>
      <c r="L256" s="370"/>
      <c r="M256" s="370"/>
      <c r="N256" s="370"/>
      <c r="O256" s="370"/>
      <c r="P256" s="370"/>
      <c r="Q256" s="370"/>
      <c r="R256" s="370"/>
      <c r="S256" s="370"/>
      <c r="T256" s="370"/>
      <c r="U256" s="370"/>
      <c r="V256" s="370"/>
      <c r="W256" s="370"/>
      <c r="X256" s="370"/>
      <c r="Y256" s="370"/>
      <c r="Z256" s="370"/>
      <c r="AA256" s="370"/>
      <c r="AB256" s="370"/>
      <c r="AC256" s="370"/>
      <c r="AD256" s="370"/>
      <c r="AE256" s="370"/>
      <c r="AF256" s="370"/>
      <c r="AG256" s="370"/>
      <c r="AH256" s="370"/>
      <c r="AI256" s="370"/>
      <c r="AJ256" s="370"/>
      <c r="AK256" s="370"/>
      <c r="AL256" s="370"/>
      <c r="AM256" s="370"/>
      <c r="AN256" s="370"/>
      <c r="AO256" s="370"/>
      <c r="AP256" s="370"/>
      <c r="AQ256" s="370"/>
      <c r="AR256" s="370"/>
      <c r="AS256" s="370"/>
    </row>
    <row r="257" spans="1:45">
      <c r="A257" s="370"/>
      <c r="B257" s="370"/>
      <c r="C257" s="370"/>
      <c r="D257" s="370"/>
      <c r="E257" s="370"/>
      <c r="F257" s="370"/>
      <c r="G257" s="370"/>
      <c r="H257" s="370"/>
      <c r="I257" s="370"/>
      <c r="J257" s="370"/>
      <c r="K257" s="370"/>
      <c r="L257" s="370"/>
      <c r="M257" s="370"/>
      <c r="N257" s="370"/>
      <c r="O257" s="370"/>
      <c r="P257" s="370"/>
      <c r="Q257" s="370"/>
      <c r="R257" s="370"/>
      <c r="S257" s="370"/>
      <c r="T257" s="370"/>
      <c r="U257" s="370"/>
      <c r="V257" s="370"/>
      <c r="W257" s="370"/>
      <c r="X257" s="370"/>
      <c r="Y257" s="370"/>
      <c r="Z257" s="370"/>
      <c r="AA257" s="370"/>
      <c r="AB257" s="370"/>
      <c r="AC257" s="370"/>
      <c r="AD257" s="370"/>
      <c r="AE257" s="370"/>
      <c r="AF257" s="370"/>
      <c r="AG257" s="370"/>
      <c r="AH257" s="370"/>
      <c r="AI257" s="370"/>
      <c r="AJ257" s="370"/>
      <c r="AK257" s="370"/>
      <c r="AL257" s="370"/>
      <c r="AM257" s="370"/>
      <c r="AN257" s="370"/>
      <c r="AO257" s="370"/>
      <c r="AP257" s="370"/>
      <c r="AQ257" s="370"/>
      <c r="AR257" s="370"/>
      <c r="AS257" s="370"/>
    </row>
    <row r="258" spans="1:45">
      <c r="A258" s="370"/>
      <c r="B258" s="370"/>
      <c r="C258" s="370"/>
      <c r="D258" s="370"/>
      <c r="E258" s="370"/>
      <c r="F258" s="370"/>
      <c r="G258" s="370"/>
      <c r="H258" s="370"/>
      <c r="I258" s="370"/>
      <c r="J258" s="370"/>
      <c r="K258" s="370"/>
      <c r="L258" s="370"/>
      <c r="M258" s="370"/>
      <c r="N258" s="370"/>
      <c r="O258" s="370"/>
      <c r="P258" s="370"/>
      <c r="Q258" s="370"/>
      <c r="R258" s="370"/>
      <c r="S258" s="370"/>
      <c r="T258" s="370"/>
      <c r="U258" s="370"/>
      <c r="V258" s="370"/>
      <c r="W258" s="370"/>
      <c r="X258" s="370"/>
      <c r="Y258" s="370"/>
      <c r="Z258" s="370"/>
      <c r="AA258" s="370"/>
      <c r="AB258" s="370"/>
      <c r="AC258" s="370"/>
      <c r="AD258" s="370"/>
      <c r="AE258" s="370"/>
      <c r="AF258" s="370"/>
      <c r="AG258" s="370"/>
      <c r="AH258" s="370"/>
      <c r="AI258" s="370"/>
      <c r="AJ258" s="370"/>
      <c r="AK258" s="370"/>
      <c r="AL258" s="370"/>
      <c r="AM258" s="370"/>
      <c r="AN258" s="370"/>
      <c r="AO258" s="370"/>
      <c r="AP258" s="370"/>
      <c r="AQ258" s="370"/>
      <c r="AR258" s="370"/>
      <c r="AS258" s="370"/>
    </row>
    <row r="259" spans="1:45">
      <c r="A259" s="370"/>
      <c r="B259" s="370"/>
      <c r="C259" s="370"/>
      <c r="D259" s="370"/>
      <c r="E259" s="370"/>
      <c r="F259" s="370"/>
      <c r="G259" s="370"/>
      <c r="H259" s="370"/>
      <c r="I259" s="370"/>
      <c r="J259" s="370"/>
      <c r="K259" s="370"/>
      <c r="L259" s="370"/>
      <c r="M259" s="370"/>
      <c r="N259" s="370"/>
      <c r="O259" s="370"/>
      <c r="P259" s="370"/>
      <c r="Q259" s="370"/>
      <c r="R259" s="370"/>
      <c r="S259" s="370"/>
      <c r="T259" s="370"/>
      <c r="U259" s="370"/>
      <c r="V259" s="370"/>
      <c r="W259" s="370"/>
      <c r="X259" s="370"/>
      <c r="Y259" s="370"/>
      <c r="Z259" s="370"/>
      <c r="AA259" s="370"/>
      <c r="AB259" s="370"/>
      <c r="AC259" s="370"/>
      <c r="AD259" s="370"/>
      <c r="AE259" s="370"/>
      <c r="AF259" s="370"/>
      <c r="AG259" s="370"/>
      <c r="AH259" s="370"/>
      <c r="AI259" s="370"/>
      <c r="AJ259" s="370"/>
      <c r="AK259" s="370"/>
      <c r="AL259" s="370"/>
      <c r="AM259" s="370"/>
      <c r="AN259" s="370"/>
      <c r="AO259" s="370"/>
      <c r="AP259" s="370"/>
      <c r="AQ259" s="370"/>
      <c r="AR259" s="370"/>
      <c r="AS259" s="370"/>
    </row>
    <row r="260" spans="1:45">
      <c r="A260" s="370"/>
      <c r="B260" s="370"/>
      <c r="C260" s="370"/>
      <c r="D260" s="370"/>
      <c r="E260" s="370"/>
      <c r="F260" s="370"/>
      <c r="G260" s="370"/>
      <c r="H260" s="370"/>
      <c r="I260" s="370"/>
      <c r="J260" s="370"/>
      <c r="K260" s="370"/>
      <c r="L260" s="370"/>
      <c r="M260" s="370"/>
      <c r="N260" s="370"/>
      <c r="O260" s="370"/>
      <c r="P260" s="370"/>
      <c r="Q260" s="370"/>
      <c r="R260" s="370"/>
      <c r="S260" s="370"/>
      <c r="T260" s="370"/>
      <c r="U260" s="370"/>
      <c r="V260" s="370"/>
      <c r="W260" s="370"/>
      <c r="X260" s="370"/>
      <c r="Y260" s="370"/>
      <c r="Z260" s="370"/>
      <c r="AA260" s="370"/>
      <c r="AB260" s="370"/>
      <c r="AC260" s="370"/>
      <c r="AD260" s="370"/>
      <c r="AE260" s="370"/>
      <c r="AF260" s="370"/>
      <c r="AG260" s="370"/>
      <c r="AH260" s="370"/>
      <c r="AI260" s="370"/>
      <c r="AJ260" s="370"/>
      <c r="AK260" s="370"/>
      <c r="AL260" s="370"/>
      <c r="AM260" s="370"/>
      <c r="AN260" s="370"/>
      <c r="AO260" s="370"/>
      <c r="AP260" s="370"/>
      <c r="AQ260" s="370"/>
      <c r="AR260" s="370"/>
      <c r="AS260" s="370"/>
    </row>
    <row r="261" spans="1:45">
      <c r="A261" s="370"/>
      <c r="B261" s="370"/>
      <c r="C261" s="370"/>
      <c r="D261" s="370"/>
      <c r="E261" s="370"/>
      <c r="F261" s="370"/>
      <c r="G261" s="370"/>
      <c r="H261" s="370"/>
      <c r="I261" s="370"/>
      <c r="J261" s="370"/>
      <c r="K261" s="370"/>
      <c r="L261" s="370"/>
      <c r="M261" s="370"/>
      <c r="N261" s="370"/>
      <c r="O261" s="370"/>
      <c r="P261" s="370"/>
      <c r="Q261" s="370"/>
      <c r="R261" s="370"/>
      <c r="S261" s="370"/>
      <c r="T261" s="370"/>
      <c r="U261" s="370"/>
      <c r="V261" s="370"/>
      <c r="W261" s="370"/>
      <c r="X261" s="370"/>
      <c r="Y261" s="370"/>
      <c r="Z261" s="370"/>
      <c r="AA261" s="370"/>
      <c r="AB261" s="370"/>
      <c r="AC261" s="370"/>
      <c r="AD261" s="370"/>
      <c r="AE261" s="370"/>
      <c r="AF261" s="370"/>
      <c r="AG261" s="370"/>
      <c r="AH261" s="370"/>
      <c r="AI261" s="370"/>
      <c r="AJ261" s="370"/>
      <c r="AK261" s="370"/>
      <c r="AL261" s="370"/>
      <c r="AM261" s="370"/>
      <c r="AN261" s="370"/>
      <c r="AO261" s="370"/>
      <c r="AP261" s="370"/>
      <c r="AQ261" s="370"/>
      <c r="AR261" s="370"/>
      <c r="AS261" s="370"/>
    </row>
    <row r="262" spans="1:45">
      <c r="A262" s="370"/>
      <c r="B262" s="370"/>
      <c r="C262" s="370"/>
      <c r="D262" s="370"/>
      <c r="E262" s="370"/>
      <c r="F262" s="370"/>
      <c r="G262" s="370"/>
      <c r="H262" s="370"/>
      <c r="I262" s="370"/>
      <c r="J262" s="370"/>
      <c r="K262" s="370"/>
      <c r="L262" s="370"/>
      <c r="M262" s="370"/>
      <c r="N262" s="370"/>
      <c r="O262" s="370"/>
      <c r="P262" s="370"/>
      <c r="Q262" s="370"/>
      <c r="R262" s="370"/>
      <c r="S262" s="370"/>
      <c r="T262" s="370"/>
      <c r="U262" s="370"/>
      <c r="V262" s="370"/>
      <c r="W262" s="370"/>
      <c r="X262" s="370"/>
      <c r="Y262" s="370"/>
      <c r="Z262" s="370"/>
      <c r="AA262" s="370"/>
      <c r="AB262" s="370"/>
      <c r="AC262" s="370"/>
      <c r="AD262" s="370"/>
      <c r="AE262" s="370"/>
      <c r="AF262" s="370"/>
      <c r="AG262" s="370"/>
      <c r="AH262" s="370"/>
      <c r="AI262" s="370"/>
      <c r="AJ262" s="370"/>
      <c r="AK262" s="370"/>
      <c r="AL262" s="370"/>
      <c r="AM262" s="370"/>
      <c r="AN262" s="370"/>
      <c r="AO262" s="370"/>
      <c r="AP262" s="370"/>
      <c r="AQ262" s="370"/>
      <c r="AR262" s="370"/>
      <c r="AS262" s="370"/>
    </row>
    <row r="263" spans="1:45">
      <c r="A263" s="370"/>
      <c r="B263" s="370"/>
      <c r="C263" s="370"/>
      <c r="D263" s="370"/>
      <c r="E263" s="370"/>
      <c r="F263" s="370"/>
      <c r="G263" s="370"/>
      <c r="H263" s="370"/>
      <c r="I263" s="370"/>
      <c r="J263" s="370"/>
      <c r="K263" s="370"/>
      <c r="L263" s="370"/>
      <c r="M263" s="370"/>
      <c r="N263" s="370"/>
      <c r="O263" s="370"/>
      <c r="P263" s="370"/>
      <c r="Q263" s="370"/>
      <c r="R263" s="370"/>
      <c r="S263" s="370"/>
      <c r="T263" s="370"/>
      <c r="U263" s="370"/>
      <c r="V263" s="370"/>
      <c r="W263" s="370"/>
      <c r="X263" s="370"/>
      <c r="Y263" s="370"/>
      <c r="Z263" s="370"/>
      <c r="AA263" s="370"/>
      <c r="AB263" s="370"/>
      <c r="AC263" s="370"/>
      <c r="AD263" s="370"/>
      <c r="AE263" s="370"/>
      <c r="AF263" s="370"/>
      <c r="AG263" s="370"/>
      <c r="AH263" s="370"/>
      <c r="AI263" s="370"/>
      <c r="AJ263" s="370"/>
      <c r="AK263" s="370"/>
      <c r="AL263" s="370"/>
      <c r="AM263" s="370"/>
      <c r="AN263" s="370"/>
      <c r="AO263" s="370"/>
      <c r="AP263" s="370"/>
      <c r="AQ263" s="370"/>
      <c r="AR263" s="370"/>
      <c r="AS263" s="370"/>
    </row>
    <row r="394" spans="2:2">
      <c r="B394" s="113" t="s">
        <v>788</v>
      </c>
    </row>
    <row r="440" spans="2:2">
      <c r="B440" s="113" t="s">
        <v>791</v>
      </c>
    </row>
    <row r="477" spans="2:2">
      <c r="B477" s="113" t="s">
        <v>802</v>
      </c>
    </row>
  </sheetData>
  <sortState ref="A35:AR50">
    <sortCondition ref="A35:A50"/>
  </sortState>
  <mergeCells count="2">
    <mergeCell ref="A2:AS2"/>
    <mergeCell ref="A1:F1"/>
  </mergeCells>
  <conditionalFormatting sqref="A31 B10:AQ10 B45:AO45 B5:AN9 B15:AO15 B13:AN14 B18:AO18 B16:AN17 B24:AO24 B19:AN20 B25:AN25 B29:AO29 B28:AN28 B30:AL30 B12:AP12 B22:AN23 AN30 B35:AN44 B46:AN46 B49:AN50 AQ11:AQ12 B26:AO27 B47:AO48">
    <cfRule type="cellIs" dxfId="104" priority="117" operator="equal">
      <formula>0</formula>
    </cfRule>
  </conditionalFormatting>
  <conditionalFormatting sqref="A32">
    <cfRule type="cellIs" dxfId="103" priority="118" operator="equal">
      <formula>0</formula>
    </cfRule>
  </conditionalFormatting>
  <conditionalFormatting sqref="B31:AN31 AR31">
    <cfRule type="cellIs" dxfId="102" priority="116" operator="equal">
      <formula>0</formula>
    </cfRule>
  </conditionalFormatting>
  <conditionalFormatting sqref="B51:AR51">
    <cfRule type="cellIs" dxfId="101" priority="114" operator="equal">
      <formula>0</formula>
    </cfRule>
  </conditionalFormatting>
  <conditionalFormatting sqref="A51">
    <cfRule type="cellIs" dxfId="100" priority="107" operator="equal">
      <formula>0</formula>
    </cfRule>
  </conditionalFormatting>
  <conditionalFormatting sqref="AP5">
    <cfRule type="cellIs" dxfId="99" priority="102" operator="equal">
      <formula>0</formula>
    </cfRule>
  </conditionalFormatting>
  <conditionalFormatting sqref="AO5">
    <cfRule type="cellIs" dxfId="98" priority="103" operator="equal">
      <formula>0</formula>
    </cfRule>
  </conditionalFormatting>
  <conditionalFormatting sqref="AP6">
    <cfRule type="cellIs" dxfId="97" priority="100" operator="equal">
      <formula>0</formula>
    </cfRule>
  </conditionalFormatting>
  <conditionalFormatting sqref="AO6">
    <cfRule type="cellIs" dxfId="96" priority="101" operator="equal">
      <formula>0</formula>
    </cfRule>
  </conditionalFormatting>
  <conditionalFormatting sqref="AP7">
    <cfRule type="cellIs" dxfId="95" priority="98" operator="equal">
      <formula>0</formula>
    </cfRule>
  </conditionalFormatting>
  <conditionalFormatting sqref="AO7">
    <cfRule type="cellIs" dxfId="94" priority="99" operator="equal">
      <formula>0</formula>
    </cfRule>
  </conditionalFormatting>
  <conditionalFormatting sqref="AP8">
    <cfRule type="cellIs" dxfId="93" priority="96" operator="equal">
      <formula>0</formula>
    </cfRule>
  </conditionalFormatting>
  <conditionalFormatting sqref="AO8">
    <cfRule type="cellIs" dxfId="92" priority="97" operator="equal">
      <formula>0</formula>
    </cfRule>
  </conditionalFormatting>
  <conditionalFormatting sqref="AP9">
    <cfRule type="cellIs" dxfId="91" priority="94" operator="equal">
      <formula>0</formula>
    </cfRule>
  </conditionalFormatting>
  <conditionalFormatting sqref="AO9">
    <cfRule type="cellIs" dxfId="90" priority="95" operator="equal">
      <formula>0</formula>
    </cfRule>
  </conditionalFormatting>
  <conditionalFormatting sqref="AP13">
    <cfRule type="cellIs" dxfId="89" priority="92" operator="equal">
      <formula>0</formula>
    </cfRule>
  </conditionalFormatting>
  <conditionalFormatting sqref="AO13">
    <cfRule type="cellIs" dxfId="88" priority="93" operator="equal">
      <formula>0</formula>
    </cfRule>
  </conditionalFormatting>
  <conditionalFormatting sqref="AP14">
    <cfRule type="cellIs" dxfId="87" priority="90" operator="equal">
      <formula>0</formula>
    </cfRule>
  </conditionalFormatting>
  <conditionalFormatting sqref="AO14">
    <cfRule type="cellIs" dxfId="86" priority="91" operator="equal">
      <formula>0</formula>
    </cfRule>
  </conditionalFormatting>
  <conditionalFormatting sqref="AP16">
    <cfRule type="cellIs" dxfId="85" priority="88" operator="equal">
      <formula>0</formula>
    </cfRule>
  </conditionalFormatting>
  <conditionalFormatting sqref="AO16">
    <cfRule type="cellIs" dxfId="84" priority="89" operator="equal">
      <formula>0</formula>
    </cfRule>
  </conditionalFormatting>
  <conditionalFormatting sqref="AP17">
    <cfRule type="cellIs" dxfId="83" priority="86" operator="equal">
      <formula>0</formula>
    </cfRule>
  </conditionalFormatting>
  <conditionalFormatting sqref="AO17">
    <cfRule type="cellIs" dxfId="82" priority="87" operator="equal">
      <formula>0</formula>
    </cfRule>
  </conditionalFormatting>
  <conditionalFormatting sqref="AP19">
    <cfRule type="cellIs" dxfId="81" priority="84" operator="equal">
      <formula>0</formula>
    </cfRule>
  </conditionalFormatting>
  <conditionalFormatting sqref="AO19">
    <cfRule type="cellIs" dxfId="80" priority="85" operator="equal">
      <formula>0</formula>
    </cfRule>
  </conditionalFormatting>
  <conditionalFormatting sqref="AP20">
    <cfRule type="cellIs" dxfId="79" priority="82" operator="equal">
      <formula>0</formula>
    </cfRule>
  </conditionalFormatting>
  <conditionalFormatting sqref="AO20">
    <cfRule type="cellIs" dxfId="78" priority="83" operator="equal">
      <formula>0</formula>
    </cfRule>
  </conditionalFormatting>
  <conditionalFormatting sqref="AP22">
    <cfRule type="cellIs" dxfId="77" priority="80" operator="equal">
      <formula>0</formula>
    </cfRule>
  </conditionalFormatting>
  <conditionalFormatting sqref="AO22">
    <cfRule type="cellIs" dxfId="76" priority="81" operator="equal">
      <formula>0</formula>
    </cfRule>
  </conditionalFormatting>
  <conditionalFormatting sqref="AP23">
    <cfRule type="cellIs" dxfId="75" priority="78" operator="equal">
      <formula>0</formula>
    </cfRule>
  </conditionalFormatting>
  <conditionalFormatting sqref="AO23">
    <cfRule type="cellIs" dxfId="74" priority="79" operator="equal">
      <formula>0</formula>
    </cfRule>
  </conditionalFormatting>
  <conditionalFormatting sqref="AP25">
    <cfRule type="cellIs" dxfId="73" priority="76" operator="equal">
      <formula>0</formula>
    </cfRule>
  </conditionalFormatting>
  <conditionalFormatting sqref="AO25">
    <cfRule type="cellIs" dxfId="72" priority="77" operator="equal">
      <formula>0</formula>
    </cfRule>
  </conditionalFormatting>
  <conditionalFormatting sqref="AP28">
    <cfRule type="cellIs" dxfId="71" priority="74" operator="equal">
      <formula>0</formula>
    </cfRule>
  </conditionalFormatting>
  <conditionalFormatting sqref="AO28">
    <cfRule type="cellIs" dxfId="70" priority="75" operator="equal">
      <formula>0</formula>
    </cfRule>
  </conditionalFormatting>
  <conditionalFormatting sqref="AP30">
    <cfRule type="cellIs" dxfId="69" priority="72" operator="equal">
      <formula>0</formula>
    </cfRule>
  </conditionalFormatting>
  <conditionalFormatting sqref="AO30">
    <cfRule type="cellIs" dxfId="68" priority="73" operator="equal">
      <formula>0</formula>
    </cfRule>
  </conditionalFormatting>
  <conditionalFormatting sqref="AP11">
    <cfRule type="cellIs" dxfId="67" priority="70" operator="equal">
      <formula>0</formula>
    </cfRule>
  </conditionalFormatting>
  <conditionalFormatting sqref="AP50">
    <cfRule type="cellIs" dxfId="66" priority="41" operator="equal">
      <formula>0</formula>
    </cfRule>
  </conditionalFormatting>
  <conditionalFormatting sqref="B11:AO11">
    <cfRule type="cellIs" dxfId="65" priority="71" operator="equal">
      <formula>0</formula>
    </cfRule>
  </conditionalFormatting>
  <conditionalFormatting sqref="AO43">
    <cfRule type="cellIs" dxfId="64" priority="50" operator="equal">
      <formula>0</formula>
    </cfRule>
  </conditionalFormatting>
  <conditionalFormatting sqref="B21:AO21">
    <cfRule type="cellIs" dxfId="63" priority="69" operator="equal">
      <formula>0</formula>
    </cfRule>
  </conditionalFormatting>
  <conditionalFormatting sqref="AM30">
    <cfRule type="cellIs" dxfId="62" priority="67" operator="equal">
      <formula>0</formula>
    </cfRule>
  </conditionalFormatting>
  <conditionalFormatting sqref="AO35">
    <cfRule type="cellIs" dxfId="61" priority="66" operator="equal">
      <formula>0</formula>
    </cfRule>
  </conditionalFormatting>
  <conditionalFormatting sqref="AP35">
    <cfRule type="cellIs" dxfId="60" priority="65" operator="equal">
      <formula>0</formula>
    </cfRule>
  </conditionalFormatting>
  <conditionalFormatting sqref="AO36">
    <cfRule type="cellIs" dxfId="59" priority="64" operator="equal">
      <formula>0</formula>
    </cfRule>
  </conditionalFormatting>
  <conditionalFormatting sqref="AP36">
    <cfRule type="cellIs" dxfId="58" priority="63" operator="equal">
      <formula>0</formula>
    </cfRule>
  </conditionalFormatting>
  <conditionalFormatting sqref="AO37">
    <cfRule type="cellIs" dxfId="57" priority="62" operator="equal">
      <formula>0</formula>
    </cfRule>
  </conditionalFormatting>
  <conditionalFormatting sqref="AP37">
    <cfRule type="cellIs" dxfId="56" priority="61" operator="equal">
      <formula>0</formula>
    </cfRule>
  </conditionalFormatting>
  <conditionalFormatting sqref="AO38">
    <cfRule type="cellIs" dxfId="55" priority="60" operator="equal">
      <formula>0</formula>
    </cfRule>
  </conditionalFormatting>
  <conditionalFormatting sqref="AP38">
    <cfRule type="cellIs" dxfId="54" priority="59" operator="equal">
      <formula>0</formula>
    </cfRule>
  </conditionalFormatting>
  <conditionalFormatting sqref="AO39">
    <cfRule type="cellIs" dxfId="53" priority="58" operator="equal">
      <formula>0</formula>
    </cfRule>
  </conditionalFormatting>
  <conditionalFormatting sqref="AP39">
    <cfRule type="cellIs" dxfId="52" priority="57" operator="equal">
      <formula>0</formula>
    </cfRule>
  </conditionalFormatting>
  <conditionalFormatting sqref="AO40">
    <cfRule type="cellIs" dxfId="51" priority="56" operator="equal">
      <formula>0</formula>
    </cfRule>
  </conditionalFormatting>
  <conditionalFormatting sqref="AP40">
    <cfRule type="cellIs" dxfId="50" priority="55" operator="equal">
      <formula>0</formula>
    </cfRule>
  </conditionalFormatting>
  <conditionalFormatting sqref="AO41">
    <cfRule type="cellIs" dxfId="49" priority="54" operator="equal">
      <formula>0</formula>
    </cfRule>
  </conditionalFormatting>
  <conditionalFormatting sqref="AP41">
    <cfRule type="cellIs" dxfId="48" priority="53" operator="equal">
      <formula>0</formula>
    </cfRule>
  </conditionalFormatting>
  <conditionalFormatting sqref="AO42">
    <cfRule type="cellIs" dxfId="47" priority="52" operator="equal">
      <formula>0</formula>
    </cfRule>
  </conditionalFormatting>
  <conditionalFormatting sqref="AP42">
    <cfRule type="cellIs" dxfId="46" priority="51" operator="equal">
      <formula>0</formula>
    </cfRule>
  </conditionalFormatting>
  <conditionalFormatting sqref="AP43">
    <cfRule type="cellIs" dxfId="45" priority="49" operator="equal">
      <formula>0</formula>
    </cfRule>
  </conditionalFormatting>
  <conditionalFormatting sqref="AO44">
    <cfRule type="cellIs" dxfId="44" priority="48" operator="equal">
      <formula>0</formula>
    </cfRule>
  </conditionalFormatting>
  <conditionalFormatting sqref="AP44">
    <cfRule type="cellIs" dxfId="43" priority="47" operator="equal">
      <formula>0</formula>
    </cfRule>
  </conditionalFormatting>
  <conditionalFormatting sqref="AO46">
    <cfRule type="cellIs" dxfId="42" priority="46" operator="equal">
      <formula>0</formula>
    </cfRule>
  </conditionalFormatting>
  <conditionalFormatting sqref="AP46">
    <cfRule type="cellIs" dxfId="41" priority="45" operator="equal">
      <formula>0</formula>
    </cfRule>
  </conditionalFormatting>
  <conditionalFormatting sqref="AO49">
    <cfRule type="cellIs" dxfId="40" priority="44" operator="equal">
      <formula>0</formula>
    </cfRule>
  </conditionalFormatting>
  <conditionalFormatting sqref="AP49">
    <cfRule type="cellIs" dxfId="39" priority="43" operator="equal">
      <formula>0</formula>
    </cfRule>
  </conditionalFormatting>
  <conditionalFormatting sqref="AO50">
    <cfRule type="cellIs" dxfId="38" priority="42" operator="equal">
      <formula>0</formula>
    </cfRule>
  </conditionalFormatting>
  <conditionalFormatting sqref="AR10:AR12">
    <cfRule type="cellIs" dxfId="37" priority="40" operator="equal">
      <formula>0</formula>
    </cfRule>
  </conditionalFormatting>
  <conditionalFormatting sqref="AR5">
    <cfRule type="cellIs" dxfId="36" priority="39" operator="equal">
      <formula>0</formula>
    </cfRule>
  </conditionalFormatting>
  <conditionalFormatting sqref="AR6">
    <cfRule type="cellIs" dxfId="35" priority="38" operator="equal">
      <formula>0</formula>
    </cfRule>
  </conditionalFormatting>
  <conditionalFormatting sqref="AR7">
    <cfRule type="cellIs" dxfId="34" priority="37" operator="equal">
      <formula>0</formula>
    </cfRule>
  </conditionalFormatting>
  <conditionalFormatting sqref="AR8">
    <cfRule type="cellIs" dxfId="33" priority="36" operator="equal">
      <formula>0</formula>
    </cfRule>
  </conditionalFormatting>
  <conditionalFormatting sqref="AR9">
    <cfRule type="cellIs" dxfId="32" priority="35" operator="equal">
      <formula>0</formula>
    </cfRule>
  </conditionalFormatting>
  <conditionalFormatting sqref="AR13">
    <cfRule type="cellIs" dxfId="31" priority="34" operator="equal">
      <formula>0</formula>
    </cfRule>
  </conditionalFormatting>
  <conditionalFormatting sqref="AR14">
    <cfRule type="cellIs" dxfId="30" priority="33" operator="equal">
      <formula>0</formula>
    </cfRule>
  </conditionalFormatting>
  <conditionalFormatting sqref="AR16">
    <cfRule type="cellIs" dxfId="29" priority="32" operator="equal">
      <formula>0</formula>
    </cfRule>
  </conditionalFormatting>
  <conditionalFormatting sqref="AR17">
    <cfRule type="cellIs" dxfId="28" priority="31" operator="equal">
      <formula>0</formula>
    </cfRule>
  </conditionalFormatting>
  <conditionalFormatting sqref="AR19">
    <cfRule type="cellIs" dxfId="27" priority="30" operator="equal">
      <formula>0</formula>
    </cfRule>
  </conditionalFormatting>
  <conditionalFormatting sqref="AR20">
    <cfRule type="cellIs" dxfId="26" priority="29" operator="equal">
      <formula>0</formula>
    </cfRule>
  </conditionalFormatting>
  <conditionalFormatting sqref="AR22">
    <cfRule type="cellIs" dxfId="25" priority="28" operator="equal">
      <formula>0</formula>
    </cfRule>
  </conditionalFormatting>
  <conditionalFormatting sqref="AR23">
    <cfRule type="cellIs" dxfId="24" priority="27" operator="equal">
      <formula>0</formula>
    </cfRule>
  </conditionalFormatting>
  <conditionalFormatting sqref="AR25">
    <cfRule type="cellIs" dxfId="23" priority="26" operator="equal">
      <formula>0</formula>
    </cfRule>
  </conditionalFormatting>
  <conditionalFormatting sqref="AR28">
    <cfRule type="cellIs" dxfId="22" priority="25" operator="equal">
      <formula>0</formula>
    </cfRule>
  </conditionalFormatting>
  <conditionalFormatting sqref="AR30">
    <cfRule type="cellIs" dxfId="21" priority="24" operator="equal">
      <formula>0</formula>
    </cfRule>
  </conditionalFormatting>
  <conditionalFormatting sqref="AR47">
    <cfRule type="cellIs" dxfId="20" priority="3" operator="equal">
      <formula>0</formula>
    </cfRule>
  </conditionalFormatting>
  <conditionalFormatting sqref="AP47:AQ47">
    <cfRule type="cellIs" dxfId="19" priority="4" operator="equal">
      <formula>0</formula>
    </cfRule>
  </conditionalFormatting>
  <conditionalFormatting sqref="AO31:AQ31">
    <cfRule type="cellIs" dxfId="18" priority="21" operator="equal">
      <formula>0</formula>
    </cfRule>
  </conditionalFormatting>
  <conditionalFormatting sqref="AP15:AQ15">
    <cfRule type="cellIs" dxfId="17" priority="20" operator="equal">
      <formula>0</formula>
    </cfRule>
  </conditionalFormatting>
  <conditionalFormatting sqref="AR15">
    <cfRule type="cellIs" dxfId="16" priority="19" operator="equal">
      <formula>0</formula>
    </cfRule>
  </conditionalFormatting>
  <conditionalFormatting sqref="AP21:AQ21">
    <cfRule type="cellIs" dxfId="15" priority="18" operator="equal">
      <formula>0</formula>
    </cfRule>
  </conditionalFormatting>
  <conditionalFormatting sqref="AR21">
    <cfRule type="cellIs" dxfId="14" priority="17" operator="equal">
      <formula>0</formula>
    </cfRule>
  </conditionalFormatting>
  <conditionalFormatting sqref="AP18:AQ18">
    <cfRule type="cellIs" dxfId="13" priority="16" operator="equal">
      <formula>0</formula>
    </cfRule>
  </conditionalFormatting>
  <conditionalFormatting sqref="AR18">
    <cfRule type="cellIs" dxfId="12" priority="15" operator="equal">
      <formula>0</formula>
    </cfRule>
  </conditionalFormatting>
  <conditionalFormatting sqref="AP24:AQ24">
    <cfRule type="cellIs" dxfId="11" priority="14" operator="equal">
      <formula>0</formula>
    </cfRule>
  </conditionalFormatting>
  <conditionalFormatting sqref="AR24">
    <cfRule type="cellIs" dxfId="10" priority="13" operator="equal">
      <formula>0</formula>
    </cfRule>
  </conditionalFormatting>
  <conditionalFormatting sqref="AP26:AQ26">
    <cfRule type="cellIs" dxfId="9" priority="12" operator="equal">
      <formula>0</formula>
    </cfRule>
  </conditionalFormatting>
  <conditionalFormatting sqref="AR26">
    <cfRule type="cellIs" dxfId="8" priority="11" operator="equal">
      <formula>0</formula>
    </cfRule>
  </conditionalFormatting>
  <conditionalFormatting sqref="AP27:AQ27">
    <cfRule type="cellIs" dxfId="7" priority="10" operator="equal">
      <formula>0</formula>
    </cfRule>
  </conditionalFormatting>
  <conditionalFormatting sqref="AR27">
    <cfRule type="cellIs" dxfId="6" priority="9" operator="equal">
      <formula>0</formula>
    </cfRule>
  </conditionalFormatting>
  <conditionalFormatting sqref="AP29:AQ29">
    <cfRule type="cellIs" dxfId="5" priority="8" operator="equal">
      <formula>0</formula>
    </cfRule>
  </conditionalFormatting>
  <conditionalFormatting sqref="AR29">
    <cfRule type="cellIs" dxfId="4" priority="7" operator="equal">
      <formula>0</formula>
    </cfRule>
  </conditionalFormatting>
  <conditionalFormatting sqref="AP45:AQ45">
    <cfRule type="cellIs" dxfId="3" priority="6" operator="equal">
      <formula>0</formula>
    </cfRule>
  </conditionalFormatting>
  <conditionalFormatting sqref="AR45">
    <cfRule type="cellIs" dxfId="2" priority="5" operator="equal">
      <formula>0</formula>
    </cfRule>
  </conditionalFormatting>
  <conditionalFormatting sqref="AP48:AQ48">
    <cfRule type="cellIs" dxfId="1" priority="2" operator="equal">
      <formula>0</formula>
    </cfRule>
  </conditionalFormatting>
  <conditionalFormatting sqref="AR48">
    <cfRule type="cellIs" dxfId="0" priority="1" operator="equal">
      <formula>0</formula>
    </cfRule>
  </conditionalFormatting>
  <pageMargins left="0.7" right="0.7" top="0.75" bottom="0.75" header="0.3" footer="0.3"/>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theme="7" tint="-0.249977111117893"/>
  </sheetPr>
  <dimension ref="A1:BK489"/>
  <sheetViews>
    <sheetView showGridLines="0" showRowColHeaders="0" workbookViewId="0">
      <selection activeCell="BF41" sqref="BF41"/>
    </sheetView>
  </sheetViews>
  <sheetFormatPr defaultColWidth="3.7109375" defaultRowHeight="12.75"/>
  <cols>
    <col min="1" max="1" width="6.140625" style="126" customWidth="1"/>
    <col min="2" max="66" width="3.7109375" style="126" customWidth="1"/>
    <col min="67" max="16384" width="3.7109375" style="126"/>
  </cols>
  <sheetData>
    <row r="1" spans="1:63" ht="33" customHeight="1">
      <c r="B1" s="996" t="s">
        <v>2855</v>
      </c>
      <c r="C1" s="996"/>
      <c r="D1" s="996"/>
      <c r="E1" s="996"/>
      <c r="F1" s="996"/>
      <c r="G1" s="996"/>
      <c r="H1" s="996"/>
      <c r="I1" s="996"/>
      <c r="J1" s="996"/>
      <c r="K1" s="996"/>
      <c r="L1" s="996"/>
      <c r="M1" s="996"/>
      <c r="N1" s="996"/>
      <c r="O1" s="996"/>
      <c r="P1" s="996"/>
      <c r="Q1" s="996"/>
      <c r="R1" s="996"/>
      <c r="S1" s="996"/>
      <c r="T1" s="996"/>
      <c r="U1" s="996"/>
      <c r="V1" s="996"/>
      <c r="W1" s="996"/>
      <c r="X1" s="996"/>
      <c r="Y1" s="996"/>
      <c r="Z1" s="996"/>
      <c r="AA1" s="996"/>
      <c r="AB1" s="996"/>
      <c r="AC1" s="996"/>
      <c r="AD1" s="996"/>
      <c r="AE1" s="996"/>
      <c r="AF1" s="996"/>
      <c r="AG1" s="996"/>
      <c r="AH1" s="996"/>
      <c r="AI1" s="996"/>
      <c r="AJ1" s="996"/>
      <c r="AK1" s="996"/>
      <c r="AL1" s="996"/>
      <c r="AM1" s="996"/>
      <c r="AN1" s="996"/>
      <c r="AO1" s="996"/>
      <c r="AP1" s="996"/>
      <c r="AQ1" s="996"/>
      <c r="AR1" s="996"/>
      <c r="AS1" s="996"/>
      <c r="AT1" s="996"/>
      <c r="AU1" s="996"/>
      <c r="AV1" s="996"/>
      <c r="AW1" s="996"/>
      <c r="AX1" s="996"/>
      <c r="AY1" s="996"/>
      <c r="AZ1" s="996"/>
      <c r="BA1" s="996"/>
      <c r="BB1" s="996"/>
      <c r="BC1" s="996"/>
      <c r="BD1" s="996"/>
      <c r="BE1" s="996"/>
      <c r="BF1" s="996"/>
      <c r="BG1" s="996"/>
      <c r="BH1" s="996"/>
      <c r="BI1" s="996"/>
      <c r="BJ1" s="996"/>
      <c r="BK1" s="996"/>
    </row>
    <row r="2" spans="1:63" s="187" customFormat="1">
      <c r="A2" s="249"/>
    </row>
    <row r="3" spans="1:63" ht="13.5" thickBot="1">
      <c r="B3" s="78"/>
      <c r="C3" s="78"/>
      <c r="D3" s="78"/>
      <c r="E3" s="78"/>
      <c r="F3" s="78"/>
      <c r="G3" s="78"/>
      <c r="H3" s="78"/>
      <c r="I3" s="78"/>
      <c r="J3" s="78"/>
    </row>
    <row r="4" spans="1:63" ht="17.25" customHeight="1" thickTop="1">
      <c r="B4" s="6"/>
      <c r="C4" s="6"/>
      <c r="D4" s="6"/>
      <c r="E4" s="6"/>
      <c r="F4" s="6"/>
      <c r="G4" s="6"/>
      <c r="H4" s="6"/>
      <c r="I4" s="6"/>
      <c r="J4" s="6"/>
      <c r="BE4" s="144"/>
      <c r="BF4" s="997" t="s">
        <v>948</v>
      </c>
      <c r="BG4" s="997"/>
      <c r="BH4" s="997"/>
      <c r="BI4" s="997"/>
      <c r="BJ4" s="998"/>
    </row>
    <row r="5" spans="1:63">
      <c r="B5" s="6"/>
      <c r="C5" s="6"/>
      <c r="D5" s="6"/>
      <c r="E5" s="6"/>
      <c r="F5" s="6"/>
      <c r="G5" s="6"/>
      <c r="H5" s="6"/>
      <c r="I5" s="6"/>
      <c r="J5" s="6"/>
      <c r="BE5" s="999" t="s">
        <v>2162</v>
      </c>
      <c r="BF5" s="1000"/>
      <c r="BG5" s="1000"/>
      <c r="BH5" s="1000"/>
      <c r="BI5" s="1000"/>
      <c r="BJ5" s="1001"/>
    </row>
    <row r="6" spans="1:63">
      <c r="B6" s="6"/>
      <c r="C6" s="6"/>
      <c r="D6" s="6"/>
      <c r="E6" s="6"/>
      <c r="F6" s="6"/>
      <c r="G6" s="6"/>
      <c r="H6" s="6"/>
      <c r="I6" s="6"/>
      <c r="J6" s="6"/>
      <c r="BE6" s="999"/>
      <c r="BF6" s="1000"/>
      <c r="BG6" s="1000"/>
      <c r="BH6" s="1000"/>
      <c r="BI6" s="1000"/>
      <c r="BJ6" s="1001"/>
    </row>
    <row r="7" spans="1:63" ht="13.5" thickBot="1">
      <c r="B7" s="6"/>
      <c r="C7" s="6"/>
      <c r="D7" s="6"/>
      <c r="E7" s="6"/>
      <c r="F7" s="6"/>
      <c r="G7" s="6"/>
      <c r="H7" s="6"/>
      <c r="I7" s="6"/>
      <c r="J7" s="6"/>
      <c r="BE7" s="1002" t="s">
        <v>2160</v>
      </c>
      <c r="BF7" s="1003"/>
      <c r="BG7" s="145"/>
      <c r="BH7" s="145"/>
      <c r="BI7" s="145"/>
      <c r="BJ7" s="146"/>
    </row>
    <row r="8" spans="1:63" ht="13.5" thickTop="1">
      <c r="B8" s="6"/>
      <c r="C8" s="6"/>
      <c r="D8" s="6"/>
      <c r="E8" s="6"/>
      <c r="F8" s="6"/>
      <c r="G8" s="6"/>
      <c r="H8" s="6"/>
      <c r="I8" s="6"/>
      <c r="J8" s="6"/>
    </row>
    <row r="9" spans="1:63">
      <c r="B9" s="6"/>
      <c r="C9" s="6"/>
      <c r="D9" s="6"/>
      <c r="E9" s="6"/>
      <c r="F9" s="6"/>
      <c r="G9" s="6"/>
      <c r="H9" s="6"/>
      <c r="I9" s="6"/>
      <c r="J9" s="6"/>
    </row>
    <row r="10" spans="1:63">
      <c r="B10" s="6"/>
      <c r="C10" s="6"/>
      <c r="D10" s="6"/>
      <c r="E10" s="6"/>
      <c r="F10" s="6"/>
      <c r="G10" s="6"/>
      <c r="H10" s="6"/>
      <c r="I10" s="6"/>
      <c r="J10" s="6"/>
    </row>
    <row r="11" spans="1:63">
      <c r="B11" s="6"/>
      <c r="C11" s="6"/>
      <c r="D11" s="6"/>
      <c r="E11" s="6"/>
      <c r="F11" s="6"/>
      <c r="G11" s="6"/>
      <c r="H11" s="6"/>
      <c r="I11" s="6"/>
      <c r="J11" s="6"/>
    </row>
    <row r="12" spans="1:63">
      <c r="B12" s="6"/>
      <c r="C12" s="6"/>
      <c r="D12" s="6"/>
      <c r="E12" s="6"/>
      <c r="F12" s="6"/>
      <c r="G12" s="6"/>
      <c r="H12" s="6"/>
      <c r="I12" s="6"/>
      <c r="J12" s="6"/>
    </row>
    <row r="13" spans="1:63">
      <c r="B13" s="6"/>
      <c r="C13" s="6"/>
      <c r="D13" s="6"/>
      <c r="E13" s="6"/>
      <c r="F13" s="6"/>
      <c r="G13" s="6"/>
      <c r="H13" s="6"/>
      <c r="I13" s="6"/>
      <c r="J13" s="6"/>
    </row>
    <row r="14" spans="1:63">
      <c r="B14" s="6"/>
      <c r="C14" s="6"/>
      <c r="D14" s="6"/>
      <c r="E14" s="6"/>
      <c r="F14" s="6"/>
      <c r="G14" s="6"/>
      <c r="H14" s="6"/>
      <c r="I14" s="6"/>
      <c r="J14" s="6"/>
    </row>
    <row r="15" spans="1:63">
      <c r="B15" s="6"/>
      <c r="C15" s="6"/>
      <c r="D15" s="6"/>
      <c r="E15" s="6"/>
      <c r="F15" s="6"/>
      <c r="G15" s="6"/>
      <c r="H15" s="6"/>
      <c r="I15" s="6"/>
      <c r="J15" s="6"/>
    </row>
    <row r="16" spans="1:63" ht="16.5" customHeight="1">
      <c r="B16" s="6"/>
      <c r="C16" s="6"/>
      <c r="D16" s="6"/>
      <c r="E16" s="6"/>
      <c r="F16" s="6"/>
      <c r="G16" s="6"/>
      <c r="H16" s="6"/>
      <c r="I16" s="6"/>
      <c r="J16" s="6"/>
    </row>
    <row r="17" spans="2:62" ht="15" customHeight="1">
      <c r="B17" s="6"/>
      <c r="C17" s="6"/>
      <c r="D17" s="6"/>
      <c r="E17" s="6"/>
      <c r="F17" s="6"/>
      <c r="G17" s="6"/>
      <c r="H17" s="6"/>
      <c r="I17" s="6"/>
      <c r="J17" s="6"/>
    </row>
    <row r="18" spans="2:62" ht="12.75" customHeight="1">
      <c r="B18" s="6"/>
      <c r="C18" s="6"/>
      <c r="D18" s="6"/>
      <c r="E18" s="6"/>
      <c r="F18" s="6"/>
      <c r="G18" s="6"/>
      <c r="H18" s="6"/>
      <c r="I18" s="6"/>
      <c r="J18" s="6"/>
    </row>
    <row r="19" spans="2:62">
      <c r="B19" s="6"/>
      <c r="C19" s="6"/>
      <c r="D19" s="6"/>
      <c r="E19" s="6"/>
      <c r="F19" s="6"/>
      <c r="G19" s="6"/>
      <c r="H19" s="6"/>
      <c r="I19" s="6"/>
      <c r="J19" s="6"/>
    </row>
    <row r="20" spans="2:62" ht="12.75" customHeight="1">
      <c r="B20" s="6"/>
      <c r="C20" s="6"/>
      <c r="D20" s="6"/>
      <c r="E20" s="6"/>
      <c r="F20" s="6"/>
      <c r="G20" s="6"/>
      <c r="H20" s="6"/>
      <c r="I20" s="6"/>
      <c r="J20" s="6"/>
    </row>
    <row r="21" spans="2:62">
      <c r="B21" s="6"/>
      <c r="C21" s="6"/>
      <c r="D21" s="6"/>
      <c r="E21" s="6"/>
      <c r="F21" s="6"/>
      <c r="G21" s="6"/>
      <c r="H21" s="6"/>
      <c r="I21" s="6"/>
      <c r="J21" s="6"/>
      <c r="BE21" s="90"/>
      <c r="BF21" s="90"/>
      <c r="BG21" s="90"/>
      <c r="BH21" s="90"/>
      <c r="BI21" s="90"/>
      <c r="BJ21" s="90"/>
    </row>
    <row r="22" spans="2:62" ht="12.75" customHeight="1">
      <c r="B22" s="6"/>
      <c r="C22" s="6"/>
      <c r="D22" s="6"/>
      <c r="E22" s="6"/>
      <c r="F22" s="6"/>
      <c r="G22" s="6"/>
      <c r="H22" s="6"/>
      <c r="I22" s="6"/>
      <c r="J22" s="6"/>
    </row>
    <row r="23" spans="2:62">
      <c r="B23" s="6"/>
      <c r="C23" s="6"/>
      <c r="D23" s="6"/>
      <c r="E23" s="6"/>
      <c r="F23" s="6"/>
      <c r="G23" s="6"/>
      <c r="H23" s="6"/>
      <c r="I23" s="6"/>
      <c r="J23" s="6"/>
    </row>
    <row r="24" spans="2:62">
      <c r="B24" s="6"/>
      <c r="C24" s="6"/>
      <c r="D24" s="6"/>
      <c r="E24" s="6"/>
      <c r="F24" s="6"/>
      <c r="G24" s="6"/>
      <c r="H24" s="6"/>
      <c r="I24" s="6"/>
      <c r="J24" s="6"/>
    </row>
    <row r="25" spans="2:62">
      <c r="B25" s="6"/>
      <c r="C25" s="6"/>
      <c r="D25" s="6"/>
      <c r="E25" s="6"/>
      <c r="F25" s="6"/>
      <c r="G25" s="6"/>
      <c r="H25" s="6"/>
      <c r="I25" s="6"/>
      <c r="J25" s="6"/>
    </row>
    <row r="26" spans="2:62">
      <c r="B26" s="6"/>
      <c r="C26" s="6"/>
      <c r="D26" s="6"/>
      <c r="E26" s="6"/>
      <c r="F26" s="6"/>
      <c r="G26" s="6"/>
      <c r="H26" s="6"/>
      <c r="I26" s="6"/>
      <c r="J26" s="6"/>
    </row>
    <row r="27" spans="2:62">
      <c r="B27" s="6"/>
      <c r="C27" s="6"/>
      <c r="D27" s="6"/>
      <c r="E27" s="6"/>
      <c r="F27" s="6"/>
      <c r="G27" s="6"/>
      <c r="H27" s="6"/>
      <c r="I27" s="6"/>
      <c r="J27" s="6"/>
    </row>
    <row r="28" spans="2:62">
      <c r="B28" s="6"/>
      <c r="C28" s="6"/>
      <c r="D28" s="6"/>
      <c r="E28" s="6"/>
      <c r="F28" s="6"/>
      <c r="G28" s="6"/>
      <c r="H28" s="6"/>
      <c r="I28" s="6"/>
      <c r="J28" s="6"/>
    </row>
    <row r="29" spans="2:62">
      <c r="B29" s="6"/>
      <c r="C29" s="6"/>
      <c r="D29" s="6"/>
      <c r="E29" s="6"/>
      <c r="F29" s="6"/>
      <c r="G29" s="6"/>
      <c r="H29" s="6"/>
      <c r="I29" s="6"/>
      <c r="J29" s="6"/>
    </row>
    <row r="30" spans="2:62">
      <c r="B30" s="6"/>
      <c r="C30" s="6"/>
      <c r="D30" s="6"/>
      <c r="E30" s="6"/>
      <c r="F30" s="6"/>
      <c r="G30" s="6"/>
      <c r="H30" s="6"/>
      <c r="I30" s="6"/>
      <c r="J30" s="6"/>
    </row>
    <row r="31" spans="2:62">
      <c r="B31" s="6"/>
      <c r="C31" s="6"/>
      <c r="D31" s="6"/>
      <c r="E31" s="6"/>
      <c r="F31" s="6"/>
      <c r="G31" s="6"/>
      <c r="H31" s="6"/>
      <c r="I31" s="6"/>
      <c r="J31" s="6"/>
    </row>
    <row r="32" spans="2:62">
      <c r="B32" s="6"/>
      <c r="C32" s="6"/>
      <c r="D32" s="6"/>
      <c r="E32" s="6"/>
      <c r="F32" s="6"/>
      <c r="G32" s="6"/>
      <c r="H32" s="6"/>
      <c r="I32" s="6"/>
      <c r="J32" s="6"/>
    </row>
    <row r="33" spans="2:44">
      <c r="B33" s="6"/>
      <c r="C33" s="6"/>
      <c r="D33" s="6"/>
      <c r="E33" s="6"/>
      <c r="F33" s="6"/>
      <c r="G33" s="6"/>
      <c r="H33" s="6"/>
      <c r="I33" s="6"/>
      <c r="J33" s="6"/>
    </row>
    <row r="34" spans="2:44">
      <c r="B34" s="6"/>
      <c r="C34" s="6"/>
      <c r="D34" s="6"/>
      <c r="E34" s="6"/>
      <c r="F34" s="6"/>
      <c r="G34" s="6"/>
      <c r="H34" s="6"/>
      <c r="I34" s="6"/>
      <c r="J34" s="6"/>
      <c r="AQ34" s="7"/>
      <c r="AR34" s="7"/>
    </row>
    <row r="35" spans="2:44">
      <c r="B35" s="6"/>
      <c r="C35" s="6"/>
      <c r="D35" s="8"/>
      <c r="E35" s="6"/>
      <c r="F35" s="6"/>
      <c r="G35" s="6"/>
      <c r="H35" s="6"/>
      <c r="I35" s="6"/>
      <c r="J35" s="6"/>
    </row>
    <row r="36" spans="2:44">
      <c r="B36" s="6"/>
      <c r="C36" s="6"/>
      <c r="D36" s="8"/>
      <c r="E36" s="6"/>
      <c r="F36" s="6"/>
      <c r="G36" s="6"/>
      <c r="H36" s="6"/>
      <c r="I36" s="6"/>
      <c r="J36" s="6"/>
    </row>
    <row r="37" spans="2:44">
      <c r="B37" s="6"/>
      <c r="C37" s="6"/>
      <c r="D37" s="6"/>
      <c r="E37" s="6"/>
      <c r="F37" s="6"/>
      <c r="G37" s="6"/>
      <c r="H37" s="6"/>
      <c r="I37" s="6"/>
      <c r="J37" s="6"/>
    </row>
    <row r="406" spans="3:3">
      <c r="C406" s="126" t="s">
        <v>788</v>
      </c>
    </row>
    <row r="452" spans="3:3">
      <c r="C452" s="126" t="s">
        <v>791</v>
      </c>
    </row>
    <row r="489" spans="3:3">
      <c r="C489" s="126" t="s">
        <v>802</v>
      </c>
    </row>
  </sheetData>
  <mergeCells count="4">
    <mergeCell ref="B1:BK1"/>
    <mergeCell ref="BF4:BJ4"/>
    <mergeCell ref="BE5:BJ6"/>
    <mergeCell ref="BE7:BF7"/>
  </mergeCells>
  <hyperlinks>
    <hyperlink ref="BE7:BF7" location="Notes!A172" display="NOTE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24257" r:id="rId4" name="Drop Down 1">
              <controlPr defaultSize="0" autoLine="0" autoPict="0" altText="Drop down list of sector and/or subsector categories">
                <anchor moveWithCells="1">
                  <from>
                    <xdr:col>39</xdr:col>
                    <xdr:colOff>0</xdr:colOff>
                    <xdr:row>5</xdr:row>
                    <xdr:rowOff>104775</xdr:rowOff>
                  </from>
                  <to>
                    <xdr:col>54</xdr:col>
                    <xdr:colOff>133350</xdr:colOff>
                    <xdr:row>6</xdr:row>
                    <xdr:rowOff>142875</xdr:rowOff>
                  </to>
                </anchor>
              </controlPr>
            </control>
          </mc:Choice>
        </mc:AlternateContent>
        <mc:AlternateContent xmlns:mc="http://schemas.openxmlformats.org/markup-compatibility/2006">
          <mc:Choice Requires="x14">
            <control shapeId="224258" r:id="rId5" name="Drop Down 2">
              <controlPr defaultSize="0" autoLine="0" autoPict="0" altText="drop down menu of sector and/or subsector categories">
                <anchor moveWithCells="1">
                  <from>
                    <xdr:col>39</xdr:col>
                    <xdr:colOff>0</xdr:colOff>
                    <xdr:row>8</xdr:row>
                    <xdr:rowOff>0</xdr:rowOff>
                  </from>
                  <to>
                    <xdr:col>54</xdr:col>
                    <xdr:colOff>133350</xdr:colOff>
                    <xdr:row>9</xdr:row>
                    <xdr:rowOff>38100</xdr:rowOff>
                  </to>
                </anchor>
              </controlPr>
            </control>
          </mc:Choice>
        </mc:AlternateContent>
        <mc:AlternateContent xmlns:mc="http://schemas.openxmlformats.org/markup-compatibility/2006">
          <mc:Choice Requires="x14">
            <control shapeId="224259" r:id="rId6" name="Drop Down 3">
              <controlPr defaultSize="0" autoLine="0" autoPict="0" altText="drop down menu of sector and/or sub sector categories">
                <anchor moveWithCells="1">
                  <from>
                    <xdr:col>39</xdr:col>
                    <xdr:colOff>0</xdr:colOff>
                    <xdr:row>10</xdr:row>
                    <xdr:rowOff>85725</xdr:rowOff>
                  </from>
                  <to>
                    <xdr:col>54</xdr:col>
                    <xdr:colOff>133350</xdr:colOff>
                    <xdr:row>11</xdr:row>
                    <xdr:rowOff>123825</xdr:rowOff>
                  </to>
                </anchor>
              </controlPr>
            </control>
          </mc:Choice>
        </mc:AlternateContent>
        <mc:AlternateContent xmlns:mc="http://schemas.openxmlformats.org/markup-compatibility/2006">
          <mc:Choice Requires="x14">
            <control shapeId="224260" r:id="rId7" name="Drop Down 4">
              <controlPr defaultSize="0" autoLine="0" autoPict="0" altText="drop down menu of sector and/or subsector categories">
                <anchor moveWithCells="1">
                  <from>
                    <xdr:col>39</xdr:col>
                    <xdr:colOff>0</xdr:colOff>
                    <xdr:row>12</xdr:row>
                    <xdr:rowOff>152400</xdr:rowOff>
                  </from>
                  <to>
                    <xdr:col>54</xdr:col>
                    <xdr:colOff>133350</xdr:colOff>
                    <xdr:row>14</xdr:row>
                    <xdr:rowOff>28575</xdr:rowOff>
                  </to>
                </anchor>
              </controlPr>
            </control>
          </mc:Choice>
        </mc:AlternateContent>
        <mc:AlternateContent xmlns:mc="http://schemas.openxmlformats.org/markup-compatibility/2006">
          <mc:Choice Requires="x14">
            <control shapeId="224261" r:id="rId8" name="Drop Down 5">
              <controlPr defaultSize="0" autoLine="0" autoPict="0" altText="drop down menu of sector and/or subsector categories">
                <anchor moveWithCells="1">
                  <from>
                    <xdr:col>39</xdr:col>
                    <xdr:colOff>0</xdr:colOff>
                    <xdr:row>15</xdr:row>
                    <xdr:rowOff>104775</xdr:rowOff>
                  </from>
                  <to>
                    <xdr:col>54</xdr:col>
                    <xdr:colOff>133350</xdr:colOff>
                    <xdr:row>16</xdr:row>
                    <xdr:rowOff>95250</xdr:rowOff>
                  </to>
                </anchor>
              </controlPr>
            </control>
          </mc:Choice>
        </mc:AlternateContent>
        <mc:AlternateContent xmlns:mc="http://schemas.openxmlformats.org/markup-compatibility/2006">
          <mc:Choice Requires="x14">
            <control shapeId="224262" r:id="rId9" name="Check Box 6">
              <controlPr defaultSize="0" autoFill="0" autoLine="0" autoPict="0" altText="adjust for inflation check box">
                <anchor moveWithCells="1">
                  <from>
                    <xdr:col>56</xdr:col>
                    <xdr:colOff>0</xdr:colOff>
                    <xdr:row>3</xdr:row>
                    <xdr:rowOff>0</xdr:rowOff>
                  </from>
                  <to>
                    <xdr:col>56</xdr:col>
                    <xdr:colOff>200025</xdr:colOff>
                    <xdr:row>3</xdr:row>
                    <xdr:rowOff>180975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theme="7" tint="-0.249977111117893"/>
  </sheetPr>
  <dimension ref="A1:BJ488"/>
  <sheetViews>
    <sheetView showGridLines="0" workbookViewId="0">
      <selection sqref="A1:XFD1"/>
    </sheetView>
  </sheetViews>
  <sheetFormatPr defaultColWidth="3.7109375" defaultRowHeight="12.75"/>
  <cols>
    <col min="1" max="1" width="3.7109375" style="126"/>
    <col min="2" max="66" width="3.7109375" style="75" customWidth="1"/>
    <col min="67" max="16384" width="3.7109375" style="75"/>
  </cols>
  <sheetData>
    <row r="1" spans="2:62" s="126" customFormat="1" ht="33" customHeight="1">
      <c r="B1" s="996" t="s">
        <v>2856</v>
      </c>
      <c r="C1" s="996"/>
      <c r="D1" s="996"/>
      <c r="E1" s="996"/>
      <c r="F1" s="996"/>
      <c r="G1" s="996"/>
      <c r="H1" s="996"/>
      <c r="I1" s="996"/>
      <c r="J1" s="996"/>
      <c r="K1" s="996"/>
      <c r="L1" s="996"/>
      <c r="M1" s="996"/>
      <c r="N1" s="996"/>
      <c r="O1" s="996"/>
      <c r="P1" s="996"/>
      <c r="Q1" s="996"/>
      <c r="R1" s="996"/>
      <c r="S1" s="996"/>
      <c r="T1" s="996"/>
      <c r="U1" s="996"/>
      <c r="V1" s="996"/>
      <c r="W1" s="996"/>
      <c r="X1" s="996"/>
      <c r="Y1" s="996"/>
      <c r="Z1" s="996"/>
      <c r="AA1" s="996"/>
      <c r="AB1" s="996"/>
      <c r="AC1" s="996"/>
      <c r="AD1" s="996"/>
      <c r="AE1" s="996"/>
      <c r="AF1" s="996"/>
      <c r="AG1" s="996"/>
      <c r="AH1" s="996"/>
      <c r="AI1" s="996"/>
      <c r="AJ1" s="996"/>
      <c r="AK1" s="996"/>
      <c r="AL1" s="996"/>
      <c r="AM1" s="996"/>
      <c r="AN1" s="996"/>
      <c r="AO1" s="996"/>
      <c r="AP1" s="996"/>
      <c r="AQ1" s="996"/>
      <c r="AR1" s="996"/>
      <c r="AS1" s="996"/>
      <c r="AT1" s="996"/>
      <c r="AU1" s="996"/>
      <c r="AV1" s="996"/>
      <c r="AW1" s="996"/>
      <c r="AX1" s="996"/>
      <c r="AY1" s="996"/>
      <c r="AZ1" s="996"/>
      <c r="BA1" s="996"/>
      <c r="BB1" s="996"/>
      <c r="BC1" s="996"/>
      <c r="BD1" s="996"/>
      <c r="BE1" s="996"/>
      <c r="BF1" s="996"/>
      <c r="BG1" s="996"/>
      <c r="BH1" s="996"/>
      <c r="BI1" s="996"/>
      <c r="BJ1" s="996"/>
    </row>
    <row r="2" spans="2:62">
      <c r="B2" s="78"/>
      <c r="C2" s="78"/>
      <c r="D2" s="78"/>
      <c r="E2" s="78"/>
      <c r="F2" s="78"/>
      <c r="G2" s="78"/>
      <c r="H2" s="78"/>
      <c r="I2" s="78"/>
      <c r="J2" s="78"/>
    </row>
    <row r="3" spans="2:62">
      <c r="B3" s="6"/>
      <c r="C3" s="6"/>
      <c r="D3" s="6"/>
      <c r="E3" s="6"/>
      <c r="F3" s="6"/>
      <c r="G3" s="6"/>
      <c r="H3" s="6"/>
      <c r="I3" s="6"/>
      <c r="J3" s="6"/>
      <c r="BE3" s="143"/>
      <c r="BF3" s="143"/>
      <c r="BG3" s="143"/>
      <c r="BH3" s="143"/>
      <c r="BI3" s="143"/>
      <c r="BJ3" s="143"/>
    </row>
    <row r="4" spans="2:62">
      <c r="B4" s="6"/>
      <c r="C4" s="6"/>
      <c r="D4" s="6"/>
      <c r="E4" s="6"/>
      <c r="F4" s="6"/>
      <c r="G4" s="6"/>
      <c r="H4" s="6"/>
      <c r="I4" s="6"/>
      <c r="J4" s="6"/>
      <c r="BE4" s="143"/>
      <c r="BF4" s="143"/>
      <c r="BG4" s="143"/>
      <c r="BH4" s="143"/>
      <c r="BI4" s="143"/>
      <c r="BJ4" s="143"/>
    </row>
    <row r="5" spans="2:62">
      <c r="B5" s="6"/>
      <c r="C5" s="6"/>
      <c r="D5" s="6"/>
      <c r="E5" s="6"/>
      <c r="F5" s="6"/>
      <c r="G5" s="6"/>
      <c r="H5" s="6"/>
      <c r="I5" s="6"/>
      <c r="J5" s="6"/>
      <c r="BE5" s="143"/>
      <c r="BF5" s="143"/>
      <c r="BG5" s="143"/>
      <c r="BH5" s="143"/>
      <c r="BI5" s="143"/>
      <c r="BJ5" s="143"/>
    </row>
    <row r="6" spans="2:62">
      <c r="B6" s="6"/>
      <c r="C6" s="6"/>
      <c r="D6" s="6"/>
      <c r="E6" s="6"/>
      <c r="F6" s="6"/>
      <c r="G6" s="6"/>
      <c r="H6" s="6"/>
      <c r="I6" s="6"/>
      <c r="J6" s="6"/>
      <c r="BE6" s="143"/>
      <c r="BF6" s="143"/>
      <c r="BG6" s="143"/>
      <c r="BH6" s="143"/>
      <c r="BI6" s="143"/>
      <c r="BJ6" s="143"/>
    </row>
    <row r="7" spans="2:62">
      <c r="B7" s="6"/>
      <c r="C7" s="6"/>
      <c r="D7" s="6"/>
      <c r="E7" s="6"/>
      <c r="F7" s="6"/>
      <c r="G7" s="6"/>
      <c r="H7" s="6"/>
      <c r="I7" s="6"/>
      <c r="J7" s="6"/>
      <c r="BE7" s="143"/>
      <c r="BF7" s="143"/>
      <c r="BG7" s="143"/>
      <c r="BH7" s="143"/>
      <c r="BI7" s="143"/>
      <c r="BJ7" s="143"/>
    </row>
    <row r="8" spans="2:62">
      <c r="B8" s="6"/>
      <c r="C8" s="6"/>
      <c r="D8" s="6"/>
      <c r="E8" s="6"/>
      <c r="F8" s="6"/>
      <c r="G8" s="6"/>
      <c r="H8" s="6"/>
      <c r="I8" s="6"/>
      <c r="J8" s="6"/>
      <c r="BE8" s="143"/>
      <c r="BF8" s="143"/>
      <c r="BG8" s="143"/>
      <c r="BH8" s="143"/>
      <c r="BI8" s="143"/>
      <c r="BJ8" s="143"/>
    </row>
    <row r="9" spans="2:62">
      <c r="B9" s="6"/>
      <c r="C9" s="6"/>
      <c r="D9" s="6"/>
      <c r="E9" s="6"/>
      <c r="F9" s="6"/>
      <c r="G9" s="6"/>
      <c r="H9" s="6"/>
      <c r="I9" s="6"/>
      <c r="J9" s="6"/>
      <c r="BE9" s="143"/>
      <c r="BF9" s="143"/>
      <c r="BG9" s="143"/>
      <c r="BH9" s="143"/>
      <c r="BI9" s="143"/>
      <c r="BJ9" s="143"/>
    </row>
    <row r="10" spans="2:62">
      <c r="B10" s="6"/>
      <c r="C10" s="6"/>
      <c r="D10" s="6"/>
      <c r="E10" s="6"/>
      <c r="F10" s="6"/>
      <c r="G10" s="6"/>
      <c r="H10" s="6"/>
      <c r="I10" s="6"/>
      <c r="J10" s="6"/>
      <c r="BE10" s="143"/>
      <c r="BF10" s="143"/>
      <c r="BG10" s="143"/>
      <c r="BH10" s="143"/>
      <c r="BI10" s="143"/>
      <c r="BJ10" s="143"/>
    </row>
    <row r="11" spans="2:62">
      <c r="B11" s="6"/>
      <c r="C11" s="6"/>
      <c r="D11" s="6"/>
      <c r="E11" s="6"/>
      <c r="F11" s="6"/>
      <c r="G11" s="6"/>
      <c r="H11" s="6"/>
      <c r="I11" s="6"/>
      <c r="J11" s="6"/>
      <c r="BE11" s="143"/>
      <c r="BF11" s="143"/>
      <c r="BG11" s="143"/>
      <c r="BH11" s="143"/>
      <c r="BI11" s="143"/>
      <c r="BJ11" s="143"/>
    </row>
    <row r="12" spans="2:62">
      <c r="B12" s="6"/>
      <c r="C12" s="6"/>
      <c r="D12" s="6"/>
      <c r="E12" s="6"/>
      <c r="F12" s="6"/>
      <c r="G12" s="6"/>
      <c r="H12" s="6"/>
      <c r="I12" s="6"/>
      <c r="J12" s="6"/>
      <c r="BE12" s="143"/>
      <c r="BF12" s="143"/>
      <c r="BG12" s="143"/>
      <c r="BH12" s="143"/>
      <c r="BI12" s="143"/>
      <c r="BJ12" s="143"/>
    </row>
    <row r="13" spans="2:62">
      <c r="B13" s="6"/>
      <c r="C13" s="6"/>
      <c r="D13" s="6"/>
      <c r="E13" s="6"/>
      <c r="F13" s="6"/>
      <c r="G13" s="6"/>
      <c r="H13" s="6"/>
      <c r="I13" s="6"/>
      <c r="J13" s="6"/>
      <c r="BE13" s="143"/>
      <c r="BF13" s="143"/>
      <c r="BG13" s="143"/>
      <c r="BH13" s="143"/>
      <c r="BI13" s="143"/>
      <c r="BJ13" s="143"/>
    </row>
    <row r="14" spans="2:62">
      <c r="B14" s="6"/>
      <c r="C14" s="6"/>
      <c r="D14" s="6"/>
      <c r="E14" s="6"/>
      <c r="F14" s="6"/>
      <c r="G14" s="6"/>
      <c r="H14" s="6"/>
      <c r="I14" s="6"/>
      <c r="J14" s="6"/>
      <c r="BE14" s="143"/>
      <c r="BF14" s="143"/>
      <c r="BG14" s="143"/>
      <c r="BH14" s="143"/>
      <c r="BI14" s="143"/>
      <c r="BJ14" s="143"/>
    </row>
    <row r="15" spans="2:62" ht="16.5" customHeight="1">
      <c r="B15" s="6"/>
      <c r="C15" s="6"/>
      <c r="D15" s="6"/>
      <c r="E15" s="6"/>
      <c r="F15" s="6"/>
      <c r="G15" s="6"/>
      <c r="H15" s="6"/>
      <c r="I15" s="6"/>
      <c r="J15" s="6"/>
      <c r="BE15"/>
      <c r="BF15"/>
      <c r="BG15"/>
      <c r="BH15"/>
      <c r="BI15"/>
      <c r="BJ15"/>
    </row>
    <row r="16" spans="2:62" ht="15" customHeight="1">
      <c r="B16" s="6"/>
      <c r="C16" s="6"/>
      <c r="D16" s="6"/>
      <c r="E16" s="6"/>
      <c r="F16" s="6"/>
      <c r="G16" s="6"/>
      <c r="H16" s="6"/>
      <c r="I16" s="6"/>
      <c r="J16" s="6"/>
      <c r="BE16"/>
      <c r="BF16"/>
      <c r="BG16"/>
      <c r="BH16"/>
      <c r="BI16"/>
      <c r="BJ16"/>
    </row>
    <row r="17" spans="2:62" ht="12.75" customHeight="1">
      <c r="B17" s="6"/>
      <c r="C17" s="6"/>
      <c r="D17" s="6"/>
      <c r="E17" s="6"/>
      <c r="F17" s="6"/>
      <c r="G17" s="6"/>
      <c r="H17" s="6"/>
      <c r="I17" s="6"/>
      <c r="J17" s="6"/>
      <c r="BE17"/>
      <c r="BF17"/>
      <c r="BG17"/>
      <c r="BH17"/>
      <c r="BI17"/>
      <c r="BJ17"/>
    </row>
    <row r="18" spans="2:62">
      <c r="B18" s="6"/>
      <c r="C18" s="6"/>
      <c r="D18" s="6"/>
      <c r="E18" s="6"/>
      <c r="F18" s="6"/>
      <c r="G18" s="6"/>
      <c r="H18" s="6"/>
      <c r="I18" s="6"/>
      <c r="J18" s="6"/>
      <c r="BE18"/>
      <c r="BF18"/>
      <c r="BG18"/>
      <c r="BH18"/>
      <c r="BI18"/>
      <c r="BJ18"/>
    </row>
    <row r="19" spans="2:62" ht="12.75" customHeight="1">
      <c r="B19" s="6"/>
      <c r="C19" s="6"/>
      <c r="D19" s="6"/>
      <c r="E19" s="6"/>
      <c r="F19" s="6"/>
      <c r="G19" s="6"/>
      <c r="H19" s="6"/>
      <c r="I19" s="6"/>
      <c r="J19" s="6"/>
      <c r="BE19"/>
      <c r="BF19"/>
      <c r="BG19"/>
      <c r="BH19"/>
      <c r="BI19"/>
      <c r="BJ19"/>
    </row>
    <row r="20" spans="2:62">
      <c r="B20" s="6"/>
      <c r="C20" s="6"/>
      <c r="D20" s="6"/>
      <c r="E20" s="6"/>
      <c r="F20" s="6"/>
      <c r="G20" s="6"/>
      <c r="H20" s="6"/>
      <c r="I20" s="6"/>
      <c r="J20" s="6"/>
      <c r="BE20" s="90"/>
      <c r="BF20" s="90"/>
      <c r="BG20" s="90"/>
      <c r="BH20" s="90"/>
      <c r="BI20" s="90"/>
      <c r="BJ20" s="90"/>
    </row>
    <row r="21" spans="2:62" ht="12.75" customHeight="1">
      <c r="B21" s="6"/>
      <c r="C21" s="6"/>
      <c r="D21" s="6"/>
      <c r="E21" s="6"/>
      <c r="F21" s="6"/>
      <c r="G21" s="6"/>
      <c r="H21" s="6"/>
      <c r="I21" s="6"/>
      <c r="J21" s="6"/>
    </row>
    <row r="22" spans="2:62">
      <c r="B22" s="6"/>
      <c r="C22" s="6"/>
      <c r="D22" s="6"/>
      <c r="E22" s="6"/>
      <c r="F22" s="6"/>
      <c r="G22" s="6"/>
      <c r="H22" s="6"/>
      <c r="I22" s="6"/>
      <c r="J22" s="6"/>
    </row>
    <row r="23" spans="2:62">
      <c r="B23" s="6"/>
      <c r="C23" s="6"/>
      <c r="D23" s="6"/>
      <c r="E23" s="6"/>
      <c r="F23" s="6"/>
      <c r="G23" s="6"/>
      <c r="H23" s="6"/>
      <c r="I23" s="6"/>
      <c r="J23" s="6"/>
    </row>
    <row r="24" spans="2:62">
      <c r="B24" s="6"/>
      <c r="C24" s="6"/>
      <c r="D24" s="6"/>
      <c r="E24" s="6"/>
      <c r="F24" s="6"/>
      <c r="G24" s="6"/>
      <c r="H24" s="6"/>
      <c r="I24" s="6"/>
      <c r="J24" s="6"/>
    </row>
    <row r="25" spans="2:62">
      <c r="B25" s="6"/>
      <c r="C25" s="6"/>
      <c r="D25" s="6"/>
      <c r="E25" s="6"/>
      <c r="F25" s="6"/>
      <c r="G25" s="6"/>
      <c r="H25" s="6"/>
      <c r="I25" s="6"/>
      <c r="J25" s="6"/>
    </row>
    <row r="26" spans="2:62">
      <c r="B26" s="6"/>
      <c r="C26" s="6"/>
      <c r="D26" s="6"/>
      <c r="E26" s="6"/>
      <c r="F26" s="6"/>
      <c r="G26" s="6"/>
      <c r="H26" s="6"/>
      <c r="I26" s="6"/>
      <c r="J26" s="6"/>
    </row>
    <row r="27" spans="2:62">
      <c r="B27" s="6"/>
      <c r="C27" s="6"/>
      <c r="D27" s="6"/>
      <c r="E27" s="6"/>
      <c r="F27" s="6"/>
      <c r="G27" s="6"/>
      <c r="H27" s="6"/>
      <c r="I27" s="6"/>
      <c r="J27" s="6"/>
    </row>
    <row r="28" spans="2:62">
      <c r="B28" s="6"/>
      <c r="C28" s="6"/>
      <c r="D28" s="6"/>
      <c r="E28" s="6"/>
      <c r="F28" s="6"/>
      <c r="G28" s="6"/>
      <c r="H28" s="6"/>
      <c r="I28" s="6"/>
      <c r="J28" s="6"/>
    </row>
    <row r="29" spans="2:62">
      <c r="B29" s="6"/>
      <c r="C29" s="6"/>
      <c r="D29" s="6"/>
      <c r="E29" s="6"/>
      <c r="F29" s="6"/>
      <c r="G29" s="6"/>
      <c r="H29" s="6"/>
      <c r="I29" s="6"/>
      <c r="J29" s="6"/>
    </row>
    <row r="30" spans="2:62">
      <c r="B30" s="6"/>
      <c r="C30" s="6"/>
      <c r="D30" s="6"/>
      <c r="E30" s="6"/>
      <c r="F30" s="6"/>
      <c r="G30" s="6"/>
      <c r="H30" s="6"/>
      <c r="I30" s="6"/>
      <c r="J30" s="6"/>
    </row>
    <row r="31" spans="2:62">
      <c r="B31" s="6"/>
      <c r="C31" s="6"/>
      <c r="D31" s="6"/>
      <c r="E31" s="6"/>
      <c r="F31" s="6"/>
      <c r="G31" s="6"/>
      <c r="H31" s="6"/>
      <c r="I31" s="6"/>
      <c r="J31" s="6"/>
    </row>
    <row r="32" spans="2:62">
      <c r="B32" s="6"/>
      <c r="C32" s="6"/>
      <c r="D32" s="6"/>
      <c r="E32" s="6"/>
      <c r="F32" s="6"/>
      <c r="G32" s="6"/>
      <c r="H32" s="6"/>
      <c r="I32" s="6"/>
      <c r="J32" s="6"/>
    </row>
    <row r="33" spans="2:44">
      <c r="B33" s="6"/>
      <c r="C33" s="6"/>
      <c r="D33" s="6"/>
      <c r="E33" s="6"/>
      <c r="F33" s="6"/>
      <c r="G33" s="6"/>
      <c r="H33" s="6"/>
      <c r="I33" s="6"/>
      <c r="J33" s="6"/>
      <c r="AQ33" s="7"/>
      <c r="AR33" s="7"/>
    </row>
    <row r="34" spans="2:44">
      <c r="B34" s="6"/>
      <c r="C34" s="6"/>
      <c r="D34" s="8"/>
      <c r="E34" s="6"/>
      <c r="F34" s="6"/>
      <c r="G34" s="6"/>
      <c r="H34" s="6"/>
      <c r="I34" s="6"/>
      <c r="J34" s="6"/>
    </row>
    <row r="35" spans="2:44">
      <c r="B35" s="6"/>
      <c r="C35" s="6"/>
      <c r="D35" s="8"/>
      <c r="E35" s="6"/>
      <c r="F35" s="6"/>
      <c r="G35" s="6"/>
      <c r="H35" s="6"/>
      <c r="I35" s="6"/>
      <c r="J35" s="6"/>
    </row>
    <row r="36" spans="2:44">
      <c r="B36" s="6"/>
      <c r="C36" s="6"/>
      <c r="D36" s="6"/>
      <c r="E36" s="6"/>
      <c r="F36" s="6"/>
      <c r="G36" s="6"/>
      <c r="H36" s="6"/>
      <c r="I36" s="6"/>
      <c r="J36" s="6"/>
    </row>
    <row r="405" spans="3:3">
      <c r="C405" s="75" t="s">
        <v>788</v>
      </c>
    </row>
    <row r="451" spans="3:3">
      <c r="C451" s="75" t="s">
        <v>791</v>
      </c>
    </row>
    <row r="488" spans="3:3">
      <c r="C488" s="75" t="s">
        <v>802</v>
      </c>
    </row>
  </sheetData>
  <mergeCells count="1">
    <mergeCell ref="B1:BJ1"/>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6065" r:id="rId4" name="Drop Down 1">
              <controlPr defaultSize="0" autoLine="0" autoPict="0" altText="sector and/or subsector drop down menu">
                <anchor moveWithCells="1">
                  <from>
                    <xdr:col>39</xdr:col>
                    <xdr:colOff>0</xdr:colOff>
                    <xdr:row>4</xdr:row>
                    <xdr:rowOff>104775</xdr:rowOff>
                  </from>
                  <to>
                    <xdr:col>54</xdr:col>
                    <xdr:colOff>133350</xdr:colOff>
                    <xdr:row>5</xdr:row>
                    <xdr:rowOff>142875</xdr:rowOff>
                  </to>
                </anchor>
              </controlPr>
            </control>
          </mc:Choice>
        </mc:AlternateContent>
        <mc:AlternateContent xmlns:mc="http://schemas.openxmlformats.org/markup-compatibility/2006">
          <mc:Choice Requires="x14">
            <control shapeId="216066" r:id="rId5" name="Drop Down 2">
              <controlPr defaultSize="0" autoLine="0" autoPict="0" altText="sector and/or subsector drop down menu">
                <anchor moveWithCells="1">
                  <from>
                    <xdr:col>39</xdr:col>
                    <xdr:colOff>0</xdr:colOff>
                    <xdr:row>7</xdr:row>
                    <xdr:rowOff>0</xdr:rowOff>
                  </from>
                  <to>
                    <xdr:col>54</xdr:col>
                    <xdr:colOff>133350</xdr:colOff>
                    <xdr:row>8</xdr:row>
                    <xdr:rowOff>38100</xdr:rowOff>
                  </to>
                </anchor>
              </controlPr>
            </control>
          </mc:Choice>
        </mc:AlternateContent>
        <mc:AlternateContent xmlns:mc="http://schemas.openxmlformats.org/markup-compatibility/2006">
          <mc:Choice Requires="x14">
            <control shapeId="216067" r:id="rId6" name="Drop Down 3">
              <controlPr defaultSize="0" autoLine="0" autoPict="0" altText="sector and/or subsector drop down menu">
                <anchor moveWithCells="1">
                  <from>
                    <xdr:col>39</xdr:col>
                    <xdr:colOff>0</xdr:colOff>
                    <xdr:row>9</xdr:row>
                    <xdr:rowOff>85725</xdr:rowOff>
                  </from>
                  <to>
                    <xdr:col>54</xdr:col>
                    <xdr:colOff>133350</xdr:colOff>
                    <xdr:row>10</xdr:row>
                    <xdr:rowOff>123825</xdr:rowOff>
                  </to>
                </anchor>
              </controlPr>
            </control>
          </mc:Choice>
        </mc:AlternateContent>
        <mc:AlternateContent xmlns:mc="http://schemas.openxmlformats.org/markup-compatibility/2006">
          <mc:Choice Requires="x14">
            <control shapeId="216068" r:id="rId7" name="Drop Down 4">
              <controlPr defaultSize="0" autoLine="0" autoPict="0" altText="sector and/or subsector drop down menu">
                <anchor moveWithCells="1">
                  <from>
                    <xdr:col>39</xdr:col>
                    <xdr:colOff>0</xdr:colOff>
                    <xdr:row>11</xdr:row>
                    <xdr:rowOff>152400</xdr:rowOff>
                  </from>
                  <to>
                    <xdr:col>54</xdr:col>
                    <xdr:colOff>133350</xdr:colOff>
                    <xdr:row>13</xdr:row>
                    <xdr:rowOff>28575</xdr:rowOff>
                  </to>
                </anchor>
              </controlPr>
            </control>
          </mc:Choice>
        </mc:AlternateContent>
        <mc:AlternateContent xmlns:mc="http://schemas.openxmlformats.org/markup-compatibility/2006">
          <mc:Choice Requires="x14">
            <control shapeId="216069" r:id="rId8" name="Drop Down 5">
              <controlPr defaultSize="0" autoLine="0" autoPict="0" altText="sector and/or subsector drop down menu">
                <anchor moveWithCells="1">
                  <from>
                    <xdr:col>39</xdr:col>
                    <xdr:colOff>0</xdr:colOff>
                    <xdr:row>14</xdr:row>
                    <xdr:rowOff>104775</xdr:rowOff>
                  </from>
                  <to>
                    <xdr:col>54</xdr:col>
                    <xdr:colOff>133350</xdr:colOff>
                    <xdr:row>15</xdr:row>
                    <xdr:rowOff>95250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theme="7" tint="-0.249977111117893"/>
  </sheetPr>
  <dimension ref="A1:BK488"/>
  <sheetViews>
    <sheetView showGridLines="0" workbookViewId="0">
      <selection sqref="A1:XFD1"/>
    </sheetView>
  </sheetViews>
  <sheetFormatPr defaultColWidth="3.7109375" defaultRowHeight="12.75"/>
  <cols>
    <col min="1" max="1" width="4.85546875" style="126" customWidth="1"/>
  </cols>
  <sheetData>
    <row r="1" spans="2:63" s="126" customFormat="1" ht="33" customHeight="1">
      <c r="B1" s="996" t="s">
        <v>2857</v>
      </c>
      <c r="C1" s="996"/>
      <c r="D1" s="996"/>
      <c r="E1" s="996"/>
      <c r="F1" s="996"/>
      <c r="G1" s="996"/>
      <c r="H1" s="996"/>
      <c r="I1" s="996"/>
      <c r="J1" s="996"/>
      <c r="K1" s="996"/>
      <c r="L1" s="996"/>
      <c r="M1" s="996"/>
      <c r="N1" s="996"/>
      <c r="O1" s="996"/>
      <c r="P1" s="996"/>
      <c r="Q1" s="996"/>
      <c r="R1" s="996"/>
      <c r="S1" s="996"/>
      <c r="T1" s="996"/>
      <c r="U1" s="996"/>
      <c r="V1" s="996"/>
      <c r="W1" s="996"/>
      <c r="X1" s="996"/>
      <c r="Y1" s="996"/>
      <c r="Z1" s="996"/>
      <c r="AA1" s="996"/>
      <c r="AB1" s="996"/>
      <c r="AC1" s="996"/>
      <c r="AD1" s="996"/>
      <c r="AE1" s="996"/>
      <c r="AF1" s="996"/>
      <c r="AG1" s="996"/>
      <c r="AH1" s="996"/>
      <c r="AI1" s="996"/>
      <c r="AJ1" s="996"/>
      <c r="AK1" s="996"/>
      <c r="AL1" s="996"/>
      <c r="AM1" s="996"/>
      <c r="AN1" s="996"/>
      <c r="AO1" s="996"/>
      <c r="AP1" s="996"/>
      <c r="AQ1" s="996"/>
      <c r="AR1" s="996"/>
      <c r="AS1" s="996"/>
      <c r="AT1" s="996"/>
      <c r="AU1" s="996"/>
      <c r="AV1" s="996"/>
      <c r="AW1" s="996"/>
      <c r="AX1" s="996"/>
      <c r="AY1" s="996"/>
      <c r="AZ1" s="996"/>
      <c r="BA1" s="996"/>
      <c r="BB1" s="996"/>
      <c r="BC1" s="996"/>
      <c r="BD1" s="996"/>
      <c r="BE1" s="996"/>
      <c r="BF1" s="996"/>
      <c r="BG1" s="996"/>
      <c r="BH1" s="996"/>
      <c r="BI1" s="996"/>
      <c r="BJ1" s="996"/>
    </row>
    <row r="2" spans="2:63" ht="13.5" thickBot="1">
      <c r="B2" s="5"/>
      <c r="C2" s="5"/>
      <c r="D2" s="5"/>
      <c r="E2" s="5"/>
      <c r="F2" s="5"/>
      <c r="G2" s="5"/>
      <c r="H2" s="5"/>
      <c r="I2" s="5"/>
      <c r="J2" s="5"/>
    </row>
    <row r="3" spans="2:63" ht="20.25" customHeight="1" thickTop="1">
      <c r="B3" s="6"/>
      <c r="C3" s="6"/>
      <c r="D3" s="6"/>
      <c r="E3" s="6"/>
      <c r="F3" s="6"/>
      <c r="G3" s="6"/>
      <c r="H3" s="6"/>
      <c r="I3" s="6"/>
      <c r="J3" s="6"/>
      <c r="BF3" s="144"/>
      <c r="BG3" s="1004" t="s">
        <v>948</v>
      </c>
      <c r="BH3" s="1004"/>
      <c r="BI3" s="1004"/>
      <c r="BJ3" s="1004"/>
      <c r="BK3" s="1005"/>
    </row>
    <row r="4" spans="2:63">
      <c r="B4" s="6"/>
      <c r="C4" s="6"/>
      <c r="D4" s="6"/>
      <c r="E4" s="6"/>
      <c r="F4" s="6"/>
      <c r="G4" s="6"/>
      <c r="H4" s="6"/>
      <c r="I4" s="6"/>
      <c r="J4" s="6"/>
      <c r="BF4" s="999" t="s">
        <v>2162</v>
      </c>
      <c r="BG4" s="1000"/>
      <c r="BH4" s="1000"/>
      <c r="BI4" s="1000"/>
      <c r="BJ4" s="1000"/>
      <c r="BK4" s="1001"/>
    </row>
    <row r="5" spans="2:63">
      <c r="B5" s="6"/>
      <c r="C5" s="6"/>
      <c r="D5" s="6"/>
      <c r="E5" s="6"/>
      <c r="F5" s="6"/>
      <c r="G5" s="6"/>
      <c r="H5" s="6"/>
      <c r="I5" s="6"/>
      <c r="J5" s="6"/>
      <c r="BF5" s="999"/>
      <c r="BG5" s="1000"/>
      <c r="BH5" s="1000"/>
      <c r="BI5" s="1000"/>
      <c r="BJ5" s="1000"/>
      <c r="BK5" s="1001"/>
    </row>
    <row r="6" spans="2:63" ht="13.5" thickBot="1">
      <c r="B6" s="6"/>
      <c r="C6" s="6"/>
      <c r="D6" s="6"/>
      <c r="E6" s="6"/>
      <c r="F6" s="6"/>
      <c r="G6" s="6"/>
      <c r="H6" s="6"/>
      <c r="I6" s="6"/>
      <c r="J6" s="6"/>
      <c r="BF6" s="1002" t="s">
        <v>2160</v>
      </c>
      <c r="BG6" s="1003"/>
      <c r="BH6" s="145"/>
      <c r="BI6" s="145"/>
      <c r="BJ6" s="145"/>
      <c r="BK6" s="146"/>
    </row>
    <row r="7" spans="2:63" ht="13.5" thickTop="1">
      <c r="B7" s="6"/>
      <c r="C7" s="6"/>
      <c r="D7" s="6"/>
      <c r="E7" s="6"/>
      <c r="F7" s="6"/>
      <c r="G7" s="6"/>
      <c r="H7" s="6"/>
      <c r="I7" s="6"/>
      <c r="J7" s="6"/>
      <c r="BF7" s="7"/>
    </row>
    <row r="8" spans="2:63">
      <c r="B8" s="6"/>
      <c r="C8" s="6"/>
      <c r="D8" s="6"/>
      <c r="E8" s="6"/>
      <c r="F8" s="6"/>
      <c r="G8" s="6"/>
      <c r="H8" s="6"/>
      <c r="I8" s="6"/>
      <c r="J8" s="6"/>
    </row>
    <row r="9" spans="2:63">
      <c r="B9" s="6"/>
      <c r="C9" s="6"/>
      <c r="D9" s="6"/>
      <c r="E9" s="6"/>
      <c r="F9" s="6"/>
      <c r="G9" s="6"/>
      <c r="H9" s="6"/>
      <c r="I9" s="6"/>
      <c r="J9" s="6"/>
    </row>
    <row r="10" spans="2:63">
      <c r="B10" s="6"/>
      <c r="C10" s="6"/>
      <c r="D10" s="6"/>
      <c r="E10" s="6"/>
      <c r="F10" s="6"/>
      <c r="G10" s="6"/>
      <c r="H10" s="6"/>
      <c r="I10" s="6"/>
      <c r="J10" s="6"/>
    </row>
    <row r="11" spans="2:63">
      <c r="B11" s="6"/>
      <c r="C11" s="6"/>
      <c r="D11" s="6"/>
      <c r="E11" s="6"/>
      <c r="F11" s="6"/>
      <c r="G11" s="6"/>
      <c r="H11" s="6"/>
      <c r="I11" s="6"/>
      <c r="J11" s="6"/>
    </row>
    <row r="12" spans="2:63">
      <c r="B12" s="6"/>
      <c r="C12" s="6"/>
      <c r="D12" s="6"/>
      <c r="E12" s="6"/>
      <c r="F12" s="6"/>
      <c r="G12" s="6"/>
      <c r="H12" s="6"/>
      <c r="I12" s="6"/>
      <c r="J12" s="6"/>
    </row>
    <row r="13" spans="2:63">
      <c r="B13" s="6"/>
      <c r="C13" s="6"/>
      <c r="D13" s="6"/>
      <c r="E13" s="6"/>
      <c r="F13" s="6"/>
      <c r="G13" s="6"/>
      <c r="H13" s="6"/>
      <c r="I13" s="6"/>
      <c r="J13" s="6"/>
    </row>
    <row r="14" spans="2:63">
      <c r="B14" s="6"/>
      <c r="C14" s="6"/>
      <c r="D14" s="6"/>
      <c r="E14" s="6"/>
      <c r="F14" s="6"/>
      <c r="G14" s="6"/>
      <c r="H14" s="6"/>
      <c r="I14" s="6"/>
      <c r="J14" s="6"/>
    </row>
    <row r="15" spans="2:63" ht="16.5" customHeight="1">
      <c r="B15" s="6"/>
      <c r="C15" s="6"/>
      <c r="D15" s="6"/>
      <c r="E15" s="6"/>
      <c r="F15" s="6"/>
      <c r="G15" s="6"/>
      <c r="H15" s="6"/>
      <c r="I15" s="6"/>
      <c r="J15" s="6"/>
    </row>
    <row r="16" spans="2:63" ht="13.5" customHeight="1">
      <c r="B16" s="6"/>
      <c r="C16" s="6"/>
      <c r="D16" s="6"/>
      <c r="E16" s="6"/>
      <c r="F16" s="6"/>
      <c r="G16" s="6"/>
      <c r="H16" s="6"/>
      <c r="I16" s="6"/>
      <c r="J16" s="6"/>
    </row>
    <row r="17" spans="2:62">
      <c r="B17" s="6"/>
      <c r="C17" s="6"/>
      <c r="D17" s="6"/>
      <c r="E17" s="6"/>
      <c r="F17" s="6"/>
      <c r="G17" s="6"/>
      <c r="H17" s="6"/>
      <c r="I17" s="6"/>
      <c r="J17" s="6"/>
    </row>
    <row r="18" spans="2:62">
      <c r="B18" s="6"/>
      <c r="C18" s="6"/>
      <c r="D18" s="6"/>
      <c r="E18" s="6"/>
      <c r="F18" s="6"/>
      <c r="G18" s="6"/>
      <c r="H18" s="6"/>
      <c r="I18" s="6"/>
      <c r="J18" s="6"/>
    </row>
    <row r="19" spans="2:62">
      <c r="B19" s="6"/>
      <c r="C19" s="6"/>
      <c r="D19" s="6"/>
      <c r="E19" s="6"/>
      <c r="F19" s="6"/>
      <c r="G19" s="6"/>
      <c r="H19" s="6"/>
      <c r="I19" s="6"/>
      <c r="J19" s="6"/>
      <c r="BE19" s="90"/>
      <c r="BF19" s="90"/>
      <c r="BG19" s="90"/>
      <c r="BH19" s="90"/>
      <c r="BI19" s="90"/>
      <c r="BJ19" s="90"/>
    </row>
    <row r="20" spans="2:62">
      <c r="B20" s="6"/>
      <c r="C20" s="6"/>
      <c r="D20" s="6"/>
      <c r="E20" s="6"/>
      <c r="F20" s="6"/>
      <c r="G20" s="6"/>
      <c r="H20" s="6"/>
      <c r="I20" s="6"/>
      <c r="J20" s="6"/>
      <c r="BE20" s="90"/>
      <c r="BF20" s="90"/>
      <c r="BG20" s="90"/>
      <c r="BH20" s="90"/>
      <c r="BI20" s="90"/>
      <c r="BJ20" s="90"/>
    </row>
    <row r="21" spans="2:62">
      <c r="B21" s="6"/>
      <c r="C21" s="6"/>
      <c r="D21" s="6"/>
      <c r="E21" s="6"/>
      <c r="F21" s="6"/>
      <c r="G21" s="6"/>
      <c r="H21" s="6"/>
      <c r="I21" s="6"/>
      <c r="J21" s="6"/>
      <c r="BE21" s="90"/>
      <c r="BF21" s="90"/>
      <c r="BG21" s="90"/>
      <c r="BH21" s="90"/>
      <c r="BI21" s="90"/>
      <c r="BJ21" s="90"/>
    </row>
    <row r="22" spans="2:62">
      <c r="B22" s="6"/>
      <c r="C22" s="6"/>
      <c r="D22" s="6"/>
      <c r="E22" s="6"/>
      <c r="F22" s="6"/>
      <c r="G22" s="6"/>
      <c r="H22" s="6"/>
      <c r="I22" s="6"/>
      <c r="J22" s="6"/>
    </row>
    <row r="23" spans="2:62">
      <c r="B23" s="6"/>
      <c r="C23" s="6"/>
      <c r="D23" s="6"/>
      <c r="E23" s="6"/>
      <c r="F23" s="6"/>
      <c r="G23" s="6"/>
      <c r="H23" s="6"/>
      <c r="I23" s="6"/>
      <c r="J23" s="6"/>
      <c r="BE23" s="7"/>
    </row>
    <row r="24" spans="2:62">
      <c r="B24" s="6"/>
      <c r="C24" s="6"/>
      <c r="D24" s="6"/>
      <c r="E24" s="6"/>
      <c r="F24" s="6"/>
      <c r="G24" s="6"/>
      <c r="H24" s="6"/>
      <c r="I24" s="6"/>
      <c r="J24" s="6"/>
    </row>
    <row r="25" spans="2:62">
      <c r="B25" s="6"/>
      <c r="C25" s="6"/>
      <c r="D25" s="6"/>
      <c r="E25" s="6"/>
      <c r="F25" s="6"/>
      <c r="G25" s="6"/>
      <c r="H25" s="6"/>
      <c r="I25" s="6"/>
      <c r="J25" s="6"/>
    </row>
    <row r="26" spans="2:62">
      <c r="B26" s="6"/>
      <c r="C26" s="6"/>
      <c r="D26" s="6"/>
      <c r="E26" s="6"/>
      <c r="F26" s="6"/>
      <c r="G26" s="6"/>
      <c r="H26" s="6"/>
      <c r="I26" s="6"/>
      <c r="J26" s="6"/>
    </row>
    <row r="27" spans="2:62">
      <c r="B27" s="6"/>
      <c r="C27" s="6"/>
      <c r="D27" s="6"/>
      <c r="E27" s="6"/>
      <c r="F27" s="6"/>
      <c r="G27" s="6"/>
      <c r="H27" s="6"/>
      <c r="I27" s="6"/>
      <c r="J27" s="6"/>
    </row>
    <row r="28" spans="2:62">
      <c r="B28" s="6"/>
      <c r="C28" s="6"/>
      <c r="D28" s="6"/>
      <c r="E28" s="6"/>
      <c r="F28" s="6"/>
      <c r="G28" s="6"/>
      <c r="H28" s="6"/>
      <c r="I28" s="6"/>
      <c r="J28" s="6"/>
    </row>
    <row r="29" spans="2:62">
      <c r="B29" s="6"/>
      <c r="C29" s="6"/>
      <c r="D29" s="6"/>
      <c r="E29" s="6"/>
      <c r="F29" s="6"/>
      <c r="G29" s="6"/>
      <c r="H29" s="6"/>
      <c r="I29" s="6"/>
      <c r="J29" s="6"/>
    </row>
    <row r="30" spans="2:62">
      <c r="B30" s="6"/>
      <c r="C30" s="6"/>
      <c r="D30" s="6"/>
      <c r="E30" s="6"/>
      <c r="F30" s="6"/>
      <c r="G30" s="6"/>
      <c r="H30" s="6"/>
      <c r="I30" s="6"/>
      <c r="J30" s="6"/>
    </row>
    <row r="31" spans="2:62">
      <c r="B31" s="6"/>
      <c r="C31" s="6"/>
      <c r="D31" s="6"/>
      <c r="E31" s="6"/>
      <c r="F31" s="6"/>
      <c r="G31" s="6"/>
      <c r="H31" s="6"/>
      <c r="I31" s="6"/>
      <c r="J31" s="6"/>
    </row>
    <row r="32" spans="2:62">
      <c r="B32" s="6"/>
      <c r="C32" s="6"/>
      <c r="D32" s="6"/>
      <c r="E32" s="6"/>
      <c r="F32" s="6"/>
      <c r="G32" s="6"/>
      <c r="H32" s="6"/>
      <c r="I32" s="6"/>
      <c r="J32" s="6"/>
    </row>
    <row r="33" spans="2:44">
      <c r="B33" s="6"/>
      <c r="C33" s="6"/>
      <c r="D33" s="6"/>
      <c r="E33" s="6"/>
      <c r="F33" s="6"/>
      <c r="G33" s="6"/>
      <c r="H33" s="6"/>
      <c r="I33" s="6"/>
      <c r="J33" s="6"/>
      <c r="AQ33" s="7"/>
      <c r="AR33" s="7"/>
    </row>
    <row r="34" spans="2:44">
      <c r="B34" s="6"/>
      <c r="C34" s="6"/>
      <c r="D34" s="8"/>
      <c r="E34" s="6"/>
      <c r="F34" s="6"/>
      <c r="G34" s="6"/>
      <c r="H34" s="6"/>
      <c r="I34" s="6"/>
      <c r="J34" s="6"/>
    </row>
    <row r="35" spans="2:44">
      <c r="B35" s="6"/>
      <c r="C35" s="6"/>
      <c r="D35" s="8"/>
      <c r="E35" s="6"/>
      <c r="F35" s="6"/>
      <c r="G35" s="6"/>
      <c r="H35" s="6"/>
      <c r="I35" s="6"/>
      <c r="J35" s="6"/>
    </row>
    <row r="36" spans="2:44">
      <c r="B36" s="6"/>
      <c r="C36" s="6"/>
      <c r="D36" s="6"/>
      <c r="E36" s="6"/>
      <c r="F36" s="6"/>
      <c r="G36" s="6"/>
      <c r="H36" s="6"/>
      <c r="I36" s="6"/>
      <c r="J36" s="6"/>
    </row>
    <row r="405" spans="3:3">
      <c r="C405" t="s">
        <v>788</v>
      </c>
    </row>
    <row r="451" spans="3:3">
      <c r="C451" t="s">
        <v>791</v>
      </c>
    </row>
    <row r="488" spans="3:3">
      <c r="C488" t="s">
        <v>802</v>
      </c>
    </row>
  </sheetData>
  <mergeCells count="4">
    <mergeCell ref="BG3:BK3"/>
    <mergeCell ref="BF4:BK5"/>
    <mergeCell ref="BF6:BG6"/>
    <mergeCell ref="B1:BJ1"/>
  </mergeCells>
  <hyperlinks>
    <hyperlink ref="BF6:BG6" location="Notes!A172" display="NOTE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ltText="drop down menu of programs and activities funded in 2019-20">
                <anchor moveWithCells="1">
                  <from>
                    <xdr:col>39</xdr:col>
                    <xdr:colOff>0</xdr:colOff>
                    <xdr:row>4</xdr:row>
                    <xdr:rowOff>104775</xdr:rowOff>
                  </from>
                  <to>
                    <xdr:col>54</xdr:col>
                    <xdr:colOff>133350</xdr:colOff>
                    <xdr:row>5</xdr:row>
                    <xdr:rowOff>142875</xdr:rowOff>
                  </to>
                </anchor>
              </controlPr>
            </control>
          </mc:Choice>
        </mc:AlternateContent>
        <mc:AlternateContent xmlns:mc="http://schemas.openxmlformats.org/markup-compatibility/2006">
          <mc:Choice Requires="x14">
            <control shapeId="4098" r:id="rId5" name="Drop Down 2">
              <controlPr defaultSize="0" autoLine="0" autoPict="0" altText="drop down menu of programs and activities funded in 2019-20">
                <anchor moveWithCells="1">
                  <from>
                    <xdr:col>39</xdr:col>
                    <xdr:colOff>0</xdr:colOff>
                    <xdr:row>7</xdr:row>
                    <xdr:rowOff>0</xdr:rowOff>
                  </from>
                  <to>
                    <xdr:col>54</xdr:col>
                    <xdr:colOff>133350</xdr:colOff>
                    <xdr:row>8</xdr:row>
                    <xdr:rowOff>38100</xdr:rowOff>
                  </to>
                </anchor>
              </controlPr>
            </control>
          </mc:Choice>
        </mc:AlternateContent>
        <mc:AlternateContent xmlns:mc="http://schemas.openxmlformats.org/markup-compatibility/2006">
          <mc:Choice Requires="x14">
            <control shapeId="4099" r:id="rId6" name="Drop Down 3">
              <controlPr defaultSize="0" autoLine="0" autoPict="0" altText="drop down menu of programs and activities funded in 2019-20">
                <anchor moveWithCells="1">
                  <from>
                    <xdr:col>39</xdr:col>
                    <xdr:colOff>0</xdr:colOff>
                    <xdr:row>9</xdr:row>
                    <xdr:rowOff>85725</xdr:rowOff>
                  </from>
                  <to>
                    <xdr:col>54</xdr:col>
                    <xdr:colOff>133350</xdr:colOff>
                    <xdr:row>10</xdr:row>
                    <xdr:rowOff>123825</xdr:rowOff>
                  </to>
                </anchor>
              </controlPr>
            </control>
          </mc:Choice>
        </mc:AlternateContent>
        <mc:AlternateContent xmlns:mc="http://schemas.openxmlformats.org/markup-compatibility/2006">
          <mc:Choice Requires="x14">
            <control shapeId="4100" r:id="rId7" name="Drop Down 4">
              <controlPr defaultSize="0" autoLine="0" autoPict="0" altText="drop down menu of programs and activities funded in 2019-20">
                <anchor moveWithCells="1">
                  <from>
                    <xdr:col>39</xdr:col>
                    <xdr:colOff>0</xdr:colOff>
                    <xdr:row>11</xdr:row>
                    <xdr:rowOff>152400</xdr:rowOff>
                  </from>
                  <to>
                    <xdr:col>54</xdr:col>
                    <xdr:colOff>133350</xdr:colOff>
                    <xdr:row>13</xdr:row>
                    <xdr:rowOff>28575</xdr:rowOff>
                  </to>
                </anchor>
              </controlPr>
            </control>
          </mc:Choice>
        </mc:AlternateContent>
        <mc:AlternateContent xmlns:mc="http://schemas.openxmlformats.org/markup-compatibility/2006">
          <mc:Choice Requires="x14">
            <control shapeId="4101" r:id="rId8" name="Drop Down 5">
              <controlPr defaultSize="0" autoLine="0" autoPict="0" altText="drop down menu of programs and activities funded in 2019-20">
                <anchor moveWithCells="1">
                  <from>
                    <xdr:col>39</xdr:col>
                    <xdr:colOff>0</xdr:colOff>
                    <xdr:row>14</xdr:row>
                    <xdr:rowOff>104775</xdr:rowOff>
                  </from>
                  <to>
                    <xdr:col>54</xdr:col>
                    <xdr:colOff>133350</xdr:colOff>
                    <xdr:row>15</xdr:row>
                    <xdr:rowOff>95250</xdr:rowOff>
                  </to>
                </anchor>
              </controlPr>
            </control>
          </mc:Choice>
        </mc:AlternateContent>
        <mc:AlternateContent xmlns:mc="http://schemas.openxmlformats.org/markup-compatibility/2006">
          <mc:Choice Requires="x14">
            <control shapeId="4102" r:id="rId9" name="Check Box 6">
              <controlPr defaultSize="0" autoFill="0" autoLine="0" autoPict="0" altText="inflation adjustement check box">
                <anchor moveWithCells="1">
                  <from>
                    <xdr:col>57</xdr:col>
                    <xdr:colOff>0</xdr:colOff>
                    <xdr:row>2</xdr:row>
                    <xdr:rowOff>0</xdr:rowOff>
                  </from>
                  <to>
                    <xdr:col>57</xdr:col>
                    <xdr:colOff>200025</xdr:colOff>
                    <xdr:row>2</xdr:row>
                    <xdr:rowOff>180975</xdr:rowOff>
                  </to>
                </anchor>
              </controlPr>
            </control>
          </mc:Choice>
        </mc:AlternateContent>
        <mc:AlternateContent xmlns:mc="http://schemas.openxmlformats.org/markup-compatibility/2006">
          <mc:Choice Requires="x14">
            <control shapeId="4103" r:id="rId10" name="Check Box 7">
              <controlPr defaultSize="0" autoFill="0" autoLine="0" autoPict="0" altText="inflation adjustment check box">
                <anchor moveWithCells="1">
                  <from>
                    <xdr:col>57</xdr:col>
                    <xdr:colOff>0</xdr:colOff>
                    <xdr:row>2</xdr:row>
                    <xdr:rowOff>0</xdr:rowOff>
                  </from>
                  <to>
                    <xdr:col>57</xdr:col>
                    <xdr:colOff>200025</xdr:colOff>
                    <xdr:row>2</xdr:row>
                    <xdr:rowOff>180975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theme="7" tint="-0.249977111117893"/>
  </sheetPr>
  <dimension ref="A1:BJ487"/>
  <sheetViews>
    <sheetView showGridLines="0" showRowColHeaders="0" workbookViewId="0">
      <selection sqref="A1:XFD1"/>
    </sheetView>
  </sheetViews>
  <sheetFormatPr defaultColWidth="2.140625" defaultRowHeight="12.75"/>
  <cols>
    <col min="1" max="1" width="4.28515625" style="126" customWidth="1"/>
    <col min="2" max="67" width="3.7109375" customWidth="1"/>
  </cols>
  <sheetData>
    <row r="1" spans="2:62" s="126" customFormat="1" ht="33" customHeight="1" thickBot="1">
      <c r="B1" s="996" t="s">
        <v>2858</v>
      </c>
      <c r="C1" s="996"/>
      <c r="D1" s="996"/>
      <c r="E1" s="996"/>
      <c r="F1" s="996"/>
      <c r="G1" s="996"/>
      <c r="H1" s="996"/>
      <c r="I1" s="996"/>
      <c r="J1" s="996"/>
      <c r="K1" s="996"/>
      <c r="L1" s="996"/>
      <c r="M1" s="996"/>
      <c r="N1" s="996"/>
      <c r="O1" s="996"/>
      <c r="P1" s="996"/>
      <c r="Q1" s="996"/>
      <c r="R1" s="996"/>
      <c r="S1" s="996"/>
      <c r="T1" s="996"/>
      <c r="U1" s="996"/>
      <c r="V1" s="996"/>
      <c r="W1" s="996"/>
      <c r="X1" s="996"/>
      <c r="Y1" s="996"/>
      <c r="Z1" s="996"/>
      <c r="AA1" s="996"/>
      <c r="AB1" s="996"/>
      <c r="AC1" s="996"/>
      <c r="AD1" s="996"/>
      <c r="AE1" s="996"/>
      <c r="AF1" s="996"/>
      <c r="AG1" s="996"/>
      <c r="AH1" s="996"/>
      <c r="AI1" s="996"/>
      <c r="AJ1" s="996"/>
      <c r="AK1" s="996"/>
      <c r="AL1" s="996"/>
      <c r="AM1" s="996"/>
      <c r="AN1" s="996"/>
      <c r="AO1" s="996"/>
      <c r="AP1" s="996"/>
      <c r="AQ1" s="996"/>
      <c r="AR1" s="996"/>
      <c r="AS1" s="996"/>
      <c r="AT1" s="996"/>
      <c r="AU1" s="996"/>
      <c r="AV1" s="996"/>
      <c r="AW1" s="996"/>
      <c r="AX1" s="996"/>
      <c r="AY1" s="996"/>
      <c r="AZ1" s="996"/>
      <c r="BA1" s="996"/>
      <c r="BB1" s="996"/>
      <c r="BC1" s="996"/>
      <c r="BD1" s="996"/>
      <c r="BE1" s="996"/>
      <c r="BF1" s="996"/>
      <c r="BG1" s="996"/>
      <c r="BH1" s="996"/>
      <c r="BI1" s="996"/>
      <c r="BJ1" s="996"/>
    </row>
    <row r="2" spans="2:62" ht="20.25" customHeight="1" thickTop="1">
      <c r="B2" s="6"/>
      <c r="C2" s="6"/>
      <c r="D2" s="6"/>
      <c r="E2" s="6"/>
      <c r="F2" s="6"/>
      <c r="G2" s="6"/>
      <c r="H2" s="6"/>
      <c r="I2" s="6"/>
      <c r="J2" s="6"/>
      <c r="BE2" s="144"/>
      <c r="BF2" s="1004" t="s">
        <v>948</v>
      </c>
      <c r="BG2" s="1004"/>
      <c r="BH2" s="1004"/>
      <c r="BI2" s="1004"/>
      <c r="BJ2" s="1005"/>
    </row>
    <row r="3" spans="2:62">
      <c r="B3" s="6"/>
      <c r="C3" s="6"/>
      <c r="D3" s="6"/>
      <c r="E3" s="6"/>
      <c r="F3" s="6"/>
      <c r="G3" s="6"/>
      <c r="H3" s="6"/>
      <c r="I3" s="6"/>
      <c r="J3" s="6"/>
      <c r="BE3" s="999" t="s">
        <v>2162</v>
      </c>
      <c r="BF3" s="1000"/>
      <c r="BG3" s="1000"/>
      <c r="BH3" s="1000"/>
      <c r="BI3" s="1000"/>
      <c r="BJ3" s="1001"/>
    </row>
    <row r="4" spans="2:62">
      <c r="B4" s="6"/>
      <c r="C4" s="6"/>
      <c r="D4" s="6"/>
      <c r="E4" s="6"/>
      <c r="F4" s="6"/>
      <c r="G4" s="6"/>
      <c r="H4" s="6"/>
      <c r="I4" s="6"/>
      <c r="J4" s="6"/>
      <c r="BE4" s="999"/>
      <c r="BF4" s="1000"/>
      <c r="BG4" s="1000"/>
      <c r="BH4" s="1000"/>
      <c r="BI4" s="1000"/>
      <c r="BJ4" s="1001"/>
    </row>
    <row r="5" spans="2:62" ht="13.5" thickBot="1">
      <c r="B5" s="6"/>
      <c r="C5" s="6"/>
      <c r="D5" s="6"/>
      <c r="E5" s="6"/>
      <c r="F5" s="6"/>
      <c r="G5" s="6"/>
      <c r="H5" s="6"/>
      <c r="I5" s="6"/>
      <c r="J5" s="6"/>
      <c r="BE5" s="1002" t="s">
        <v>2160</v>
      </c>
      <c r="BF5" s="1003"/>
      <c r="BG5" s="145"/>
      <c r="BH5" s="145"/>
      <c r="BI5" s="145"/>
      <c r="BJ5" s="146"/>
    </row>
    <row r="6" spans="2:62" ht="13.5" thickTop="1">
      <c r="B6" s="6"/>
      <c r="C6" s="6"/>
      <c r="D6" s="6"/>
      <c r="E6" s="6"/>
      <c r="F6" s="6"/>
      <c r="G6" s="6"/>
      <c r="H6" s="6"/>
      <c r="I6" s="6"/>
      <c r="J6" s="6"/>
      <c r="BF6" s="7"/>
    </row>
    <row r="7" spans="2:62">
      <c r="B7" s="6"/>
      <c r="C7" s="6"/>
      <c r="D7" s="6"/>
      <c r="E7" s="6"/>
      <c r="F7" s="6"/>
      <c r="G7" s="6"/>
      <c r="H7" s="6"/>
      <c r="I7" s="6"/>
      <c r="J7" s="6"/>
    </row>
    <row r="8" spans="2:62">
      <c r="B8" s="6"/>
      <c r="C8" s="6"/>
      <c r="D8" s="6"/>
      <c r="E8" s="6"/>
      <c r="F8" s="6"/>
      <c r="G8" s="6"/>
      <c r="H8" s="6"/>
      <c r="I8" s="6"/>
      <c r="J8" s="6"/>
    </row>
    <row r="9" spans="2:62">
      <c r="B9" s="6"/>
      <c r="C9" s="6"/>
      <c r="D9" s="6"/>
      <c r="E9" s="6"/>
      <c r="F9" s="6"/>
      <c r="G9" s="6"/>
      <c r="H9" s="6"/>
      <c r="I9" s="6"/>
      <c r="J9" s="6"/>
    </row>
    <row r="10" spans="2:62">
      <c r="B10" s="6"/>
      <c r="C10" s="6"/>
      <c r="D10" s="6"/>
      <c r="E10" s="6"/>
      <c r="F10" s="6"/>
      <c r="G10" s="6"/>
      <c r="H10" s="6"/>
      <c r="I10" s="6"/>
      <c r="J10" s="6"/>
    </row>
    <row r="11" spans="2:62">
      <c r="B11" s="6"/>
      <c r="C11" s="6"/>
      <c r="D11" s="6"/>
      <c r="E11" s="6"/>
      <c r="F11" s="6"/>
      <c r="G11" s="6"/>
      <c r="H11" s="6"/>
      <c r="I11" s="6"/>
      <c r="J11" s="6"/>
    </row>
    <row r="12" spans="2:62">
      <c r="B12" s="6"/>
      <c r="C12" s="6"/>
      <c r="D12" s="6"/>
      <c r="E12" s="6"/>
      <c r="F12" s="6"/>
      <c r="G12" s="6"/>
      <c r="H12" s="6"/>
      <c r="I12" s="6"/>
      <c r="J12" s="6"/>
    </row>
    <row r="13" spans="2:62">
      <c r="B13" s="6"/>
      <c r="C13" s="6"/>
      <c r="D13" s="6"/>
      <c r="E13" s="6"/>
      <c r="F13" s="6"/>
      <c r="G13" s="6"/>
      <c r="H13" s="6"/>
      <c r="I13" s="6"/>
      <c r="J13" s="6"/>
    </row>
    <row r="14" spans="2:62" ht="16.5" customHeight="1">
      <c r="B14" s="6"/>
      <c r="C14" s="6"/>
      <c r="D14" s="6"/>
      <c r="E14" s="6"/>
      <c r="F14" s="6"/>
      <c r="G14" s="6"/>
      <c r="H14" s="6"/>
      <c r="I14" s="6"/>
      <c r="J14" s="6"/>
    </row>
    <row r="15" spans="2:62" ht="13.5" customHeight="1">
      <c r="B15" s="6"/>
      <c r="C15" s="6"/>
      <c r="D15" s="6"/>
      <c r="E15" s="6"/>
      <c r="F15" s="6"/>
      <c r="G15" s="6"/>
      <c r="H15" s="6"/>
      <c r="I15" s="6"/>
      <c r="J15" s="6"/>
    </row>
    <row r="16" spans="2:62" ht="12.75" customHeight="1">
      <c r="B16" s="6"/>
      <c r="C16" s="6"/>
      <c r="D16" s="6"/>
      <c r="E16" s="6"/>
      <c r="F16" s="6"/>
      <c r="G16" s="6"/>
      <c r="H16" s="6"/>
      <c r="I16" s="6"/>
      <c r="J16" s="6"/>
    </row>
    <row r="17" spans="2:62">
      <c r="B17" s="6"/>
      <c r="C17" s="6"/>
      <c r="D17" s="6"/>
      <c r="E17" s="6"/>
      <c r="F17" s="6"/>
      <c r="G17" s="6"/>
      <c r="H17" s="6"/>
      <c r="I17" s="6"/>
      <c r="J17" s="6"/>
    </row>
    <row r="18" spans="2:62">
      <c r="B18" s="6"/>
      <c r="C18" s="6"/>
      <c r="D18" s="6"/>
      <c r="E18" s="6"/>
      <c r="F18" s="6"/>
      <c r="G18" s="6"/>
      <c r="H18" s="6"/>
      <c r="I18" s="6"/>
      <c r="J18" s="6"/>
      <c r="BE18" s="90"/>
      <c r="BF18" s="90"/>
      <c r="BG18" s="90"/>
      <c r="BH18" s="90"/>
      <c r="BI18" s="90"/>
      <c r="BJ18" s="90"/>
    </row>
    <row r="19" spans="2:62">
      <c r="B19" s="6"/>
      <c r="C19" s="6"/>
      <c r="D19" s="6"/>
      <c r="E19" s="6"/>
      <c r="F19" s="6"/>
      <c r="G19" s="6"/>
      <c r="H19" s="6"/>
      <c r="I19" s="6"/>
      <c r="J19" s="6"/>
      <c r="BE19" s="90"/>
      <c r="BF19" s="90"/>
      <c r="BG19" s="90"/>
      <c r="BH19" s="90"/>
      <c r="BI19" s="90"/>
      <c r="BJ19" s="90"/>
    </row>
    <row r="20" spans="2:62">
      <c r="B20" s="6"/>
      <c r="C20" s="6"/>
      <c r="D20" s="6"/>
      <c r="E20" s="6"/>
      <c r="F20" s="6"/>
      <c r="G20" s="6"/>
      <c r="H20" s="6"/>
      <c r="I20" s="6"/>
      <c r="J20" s="6"/>
      <c r="BE20" s="90"/>
      <c r="BF20" s="90"/>
      <c r="BG20" s="90"/>
      <c r="BH20" s="90"/>
      <c r="BI20" s="90"/>
      <c r="BJ20" s="90"/>
    </row>
    <row r="21" spans="2:62">
      <c r="B21" s="6"/>
      <c r="C21" s="6"/>
      <c r="D21" s="6"/>
      <c r="E21" s="6"/>
      <c r="F21" s="6"/>
      <c r="G21" s="6"/>
      <c r="H21" s="6"/>
      <c r="I21" s="6"/>
      <c r="J21" s="6"/>
    </row>
    <row r="22" spans="2:62">
      <c r="B22" s="6"/>
      <c r="C22" s="6"/>
      <c r="D22" s="6"/>
      <c r="E22" s="6"/>
      <c r="F22" s="6"/>
      <c r="G22" s="6"/>
      <c r="H22" s="6"/>
      <c r="I22" s="6"/>
      <c r="J22" s="6"/>
      <c r="BE22" s="7"/>
    </row>
    <row r="23" spans="2:62">
      <c r="B23" s="6"/>
      <c r="C23" s="6"/>
      <c r="D23" s="6"/>
      <c r="E23" s="6"/>
      <c r="F23" s="6"/>
      <c r="G23" s="6"/>
      <c r="H23" s="6"/>
      <c r="I23" s="6"/>
      <c r="J23" s="6"/>
    </row>
    <row r="24" spans="2:62">
      <c r="B24" s="6"/>
      <c r="C24" s="6"/>
      <c r="D24" s="6"/>
      <c r="E24" s="6"/>
      <c r="F24" s="6"/>
      <c r="G24" s="6"/>
      <c r="H24" s="6"/>
      <c r="I24" s="6"/>
      <c r="J24" s="6"/>
    </row>
    <row r="25" spans="2:62">
      <c r="B25" s="6"/>
      <c r="C25" s="6"/>
      <c r="D25" s="6"/>
      <c r="E25" s="6"/>
      <c r="F25" s="6"/>
      <c r="G25" s="6"/>
      <c r="H25" s="6"/>
      <c r="I25" s="6"/>
      <c r="J25" s="6"/>
    </row>
    <row r="26" spans="2:62">
      <c r="B26" s="6"/>
      <c r="C26" s="6"/>
      <c r="D26" s="6"/>
      <c r="E26" s="6"/>
      <c r="F26" s="6"/>
      <c r="G26" s="6"/>
      <c r="H26" s="6"/>
      <c r="I26" s="6"/>
      <c r="J26" s="6"/>
    </row>
    <row r="27" spans="2:62">
      <c r="B27" s="6"/>
      <c r="C27" s="6"/>
      <c r="D27" s="6"/>
      <c r="E27" s="6"/>
      <c r="F27" s="6"/>
      <c r="G27" s="6"/>
      <c r="H27" s="6"/>
      <c r="I27" s="6"/>
      <c r="J27" s="6"/>
    </row>
    <row r="28" spans="2:62">
      <c r="B28" s="6"/>
      <c r="C28" s="6"/>
      <c r="D28" s="6"/>
      <c r="E28" s="6"/>
      <c r="F28" s="6"/>
      <c r="G28" s="6"/>
      <c r="H28" s="6"/>
      <c r="I28" s="6"/>
      <c r="J28" s="6"/>
    </row>
    <row r="29" spans="2:62">
      <c r="B29" s="6"/>
      <c r="C29" s="6"/>
      <c r="D29" s="6"/>
      <c r="E29" s="6"/>
      <c r="F29" s="6"/>
      <c r="G29" s="6"/>
      <c r="H29" s="6"/>
      <c r="I29" s="6"/>
      <c r="J29" s="6"/>
    </row>
    <row r="30" spans="2:62">
      <c r="B30" s="6"/>
      <c r="C30" s="6"/>
      <c r="D30" s="6"/>
      <c r="E30" s="6"/>
      <c r="F30" s="6"/>
      <c r="G30" s="6"/>
      <c r="H30" s="6"/>
      <c r="I30" s="6"/>
      <c r="J30" s="6"/>
    </row>
    <row r="31" spans="2:62">
      <c r="B31" s="6"/>
      <c r="C31" s="6"/>
      <c r="D31" s="6"/>
      <c r="E31" s="6"/>
      <c r="F31" s="6"/>
      <c r="G31" s="6"/>
      <c r="H31" s="6"/>
      <c r="I31" s="6"/>
      <c r="J31" s="6"/>
    </row>
    <row r="32" spans="2:62">
      <c r="B32" s="6"/>
      <c r="C32" s="6"/>
      <c r="D32" s="6"/>
      <c r="E32" s="6"/>
      <c r="F32" s="6"/>
      <c r="G32" s="6"/>
      <c r="H32" s="6"/>
      <c r="I32" s="6"/>
      <c r="J32" s="6"/>
      <c r="AQ32" s="7"/>
      <c r="AR32" s="7"/>
    </row>
    <row r="33" spans="2:10">
      <c r="B33" s="6"/>
      <c r="C33" s="6"/>
      <c r="D33" s="8"/>
      <c r="E33" s="6"/>
      <c r="F33" s="6"/>
      <c r="G33" s="6"/>
      <c r="H33" s="6"/>
      <c r="I33" s="6"/>
      <c r="J33" s="6"/>
    </row>
    <row r="34" spans="2:10">
      <c r="B34" s="6"/>
      <c r="C34" s="6"/>
      <c r="D34" s="8"/>
      <c r="E34" s="6"/>
      <c r="F34" s="6"/>
      <c r="G34" s="6"/>
      <c r="H34" s="6"/>
      <c r="I34" s="6"/>
      <c r="J34" s="6"/>
    </row>
    <row r="35" spans="2:10">
      <c r="B35" s="6"/>
      <c r="C35" s="6"/>
      <c r="D35" s="6"/>
      <c r="E35" s="6"/>
      <c r="F35" s="6"/>
      <c r="G35" s="6"/>
      <c r="H35" s="6"/>
      <c r="I35" s="6"/>
      <c r="J35" s="6"/>
    </row>
    <row r="404" spans="3:3">
      <c r="C404" t="s">
        <v>788</v>
      </c>
    </row>
    <row r="450" spans="3:3">
      <c r="C450" t="s">
        <v>791</v>
      </c>
    </row>
    <row r="487" spans="3:3">
      <c r="C487" t="s">
        <v>802</v>
      </c>
    </row>
  </sheetData>
  <mergeCells count="4">
    <mergeCell ref="BF2:BJ2"/>
    <mergeCell ref="BE3:BJ4"/>
    <mergeCell ref="BE5:BF5"/>
    <mergeCell ref="B1:BJ1"/>
  </mergeCells>
  <hyperlinks>
    <hyperlink ref="BE5:BF5" location="Notes!A172" display="NOTE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Drop Down 1">
              <controlPr defaultSize="0" autoLine="0" autoPict="0" altText="drop down menu of socio-ecomonic objectives">
                <anchor moveWithCells="1">
                  <from>
                    <xdr:col>39</xdr:col>
                    <xdr:colOff>0</xdr:colOff>
                    <xdr:row>3</xdr:row>
                    <xdr:rowOff>104775</xdr:rowOff>
                  </from>
                  <to>
                    <xdr:col>54</xdr:col>
                    <xdr:colOff>133350</xdr:colOff>
                    <xdr:row>4</xdr:row>
                    <xdr:rowOff>142875</xdr:rowOff>
                  </to>
                </anchor>
              </controlPr>
            </control>
          </mc:Choice>
        </mc:AlternateContent>
        <mc:AlternateContent xmlns:mc="http://schemas.openxmlformats.org/markup-compatibility/2006">
          <mc:Choice Requires="x14">
            <control shapeId="1026" r:id="rId5" name="Drop Down 2">
              <controlPr defaultSize="0" autoLine="0" autoPict="0" altText="drop down menu of socio-ecomonic objectives">
                <anchor moveWithCells="1">
                  <from>
                    <xdr:col>39</xdr:col>
                    <xdr:colOff>0</xdr:colOff>
                    <xdr:row>6</xdr:row>
                    <xdr:rowOff>0</xdr:rowOff>
                  </from>
                  <to>
                    <xdr:col>54</xdr:col>
                    <xdr:colOff>133350</xdr:colOff>
                    <xdr:row>7</xdr:row>
                    <xdr:rowOff>38100</xdr:rowOff>
                  </to>
                </anchor>
              </controlPr>
            </control>
          </mc:Choice>
        </mc:AlternateContent>
        <mc:AlternateContent xmlns:mc="http://schemas.openxmlformats.org/markup-compatibility/2006">
          <mc:Choice Requires="x14">
            <control shapeId="1027" r:id="rId6" name="Drop Down 3">
              <controlPr defaultSize="0" autoLine="0" autoPict="0" altText="drop down menu of socio-ecomonic objectives">
                <anchor moveWithCells="1">
                  <from>
                    <xdr:col>39</xdr:col>
                    <xdr:colOff>0</xdr:colOff>
                    <xdr:row>8</xdr:row>
                    <xdr:rowOff>85725</xdr:rowOff>
                  </from>
                  <to>
                    <xdr:col>54</xdr:col>
                    <xdr:colOff>133350</xdr:colOff>
                    <xdr:row>9</xdr:row>
                    <xdr:rowOff>123825</xdr:rowOff>
                  </to>
                </anchor>
              </controlPr>
            </control>
          </mc:Choice>
        </mc:AlternateContent>
        <mc:AlternateContent xmlns:mc="http://schemas.openxmlformats.org/markup-compatibility/2006">
          <mc:Choice Requires="x14">
            <control shapeId="1028" r:id="rId7" name="Drop Down 4">
              <controlPr defaultSize="0" autoLine="0" autoPict="0" altText="drop down menu of socio-ecomonic objectives">
                <anchor moveWithCells="1">
                  <from>
                    <xdr:col>39</xdr:col>
                    <xdr:colOff>0</xdr:colOff>
                    <xdr:row>10</xdr:row>
                    <xdr:rowOff>152400</xdr:rowOff>
                  </from>
                  <to>
                    <xdr:col>54</xdr:col>
                    <xdr:colOff>133350</xdr:colOff>
                    <xdr:row>12</xdr:row>
                    <xdr:rowOff>28575</xdr:rowOff>
                  </to>
                </anchor>
              </controlPr>
            </control>
          </mc:Choice>
        </mc:AlternateContent>
        <mc:AlternateContent xmlns:mc="http://schemas.openxmlformats.org/markup-compatibility/2006">
          <mc:Choice Requires="x14">
            <control shapeId="1029" r:id="rId8" name="Drop Down 5">
              <controlPr defaultSize="0" autoLine="0" autoPict="0" altText="drop down menu of socio-ecomonic objectives">
                <anchor moveWithCells="1">
                  <from>
                    <xdr:col>39</xdr:col>
                    <xdr:colOff>0</xdr:colOff>
                    <xdr:row>13</xdr:row>
                    <xdr:rowOff>104775</xdr:rowOff>
                  </from>
                  <to>
                    <xdr:col>54</xdr:col>
                    <xdr:colOff>133350</xdr:colOff>
                    <xdr:row>14</xdr:row>
                    <xdr:rowOff>95250</xdr:rowOff>
                  </to>
                </anchor>
              </controlPr>
            </control>
          </mc:Choice>
        </mc:AlternateContent>
        <mc:AlternateContent xmlns:mc="http://schemas.openxmlformats.org/markup-compatibility/2006">
          <mc:Choice Requires="x14">
            <control shapeId="1030" r:id="rId9" name="Check Box 6">
              <controlPr defaultSize="0" autoFill="0" autoLine="0" autoPict="0" altText="adjustement for inflation check box">
                <anchor moveWithCells="1">
                  <from>
                    <xdr:col>56</xdr:col>
                    <xdr:colOff>0</xdr:colOff>
                    <xdr:row>1</xdr:row>
                    <xdr:rowOff>0</xdr:rowOff>
                  </from>
                  <to>
                    <xdr:col>56</xdr:col>
                    <xdr:colOff>200025</xdr:colOff>
                    <xdr:row>1</xdr:row>
                    <xdr:rowOff>180975</xdr:rowOff>
                  </to>
                </anchor>
              </controlPr>
            </control>
          </mc:Choice>
        </mc:AlternateContent>
        <mc:AlternateContent xmlns:mc="http://schemas.openxmlformats.org/markup-compatibility/2006">
          <mc:Choice Requires="x14">
            <control shapeId="1031" r:id="rId10" name="Check Box 7">
              <controlPr defaultSize="0" autoFill="0" autoLine="0" autoPict="0" altText="Adjustement for inflation check box_x000d__x000a_">
                <anchor moveWithCells="1">
                  <from>
                    <xdr:col>56</xdr:col>
                    <xdr:colOff>0</xdr:colOff>
                    <xdr:row>1</xdr:row>
                    <xdr:rowOff>0</xdr:rowOff>
                  </from>
                  <to>
                    <xdr:col>56</xdr:col>
                    <xdr:colOff>200025</xdr:colOff>
                    <xdr:row>1</xdr:row>
                    <xdr:rowOff>180975</xdr:rowOff>
                  </to>
                </anchor>
              </controlPr>
            </control>
          </mc:Choice>
        </mc:AlternateContent>
        <mc:AlternateContent xmlns:mc="http://schemas.openxmlformats.org/markup-compatibility/2006">
          <mc:Choice Requires="x14">
            <control shapeId="1032" r:id="rId11" name="Check Box 8">
              <controlPr defaultSize="0" autoFill="0" autoLine="0" autoPict="0" altText="Adjustment for inflation check box">
                <anchor moveWithCells="1">
                  <from>
                    <xdr:col>56</xdr:col>
                    <xdr:colOff>0</xdr:colOff>
                    <xdr:row>1</xdr:row>
                    <xdr:rowOff>0</xdr:rowOff>
                  </from>
                  <to>
                    <xdr:col>56</xdr:col>
                    <xdr:colOff>200025</xdr:colOff>
                    <xdr:row>1</xdr:row>
                    <xdr:rowOff>180975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1" tint="0.34998626667073579"/>
  </sheetPr>
  <dimension ref="A1:XEQ98"/>
  <sheetViews>
    <sheetView showGridLines="0" topLeftCell="B1" zoomScaleNormal="100" workbookViewId="0">
      <selection activeCell="B1" sqref="B1:E2"/>
    </sheetView>
  </sheetViews>
  <sheetFormatPr defaultRowHeight="12.75"/>
  <cols>
    <col min="1" max="1" width="3.28515625" style="126" customWidth="1"/>
    <col min="2" max="2" width="89.5703125" customWidth="1"/>
    <col min="3" max="3" width="20.140625" customWidth="1"/>
    <col min="4" max="4" width="38.140625" bestFit="1" customWidth="1"/>
    <col min="5" max="5" width="128.5703125" bestFit="1" customWidth="1"/>
    <col min="6" max="6" width="81.42578125" bestFit="1" customWidth="1"/>
  </cols>
  <sheetData>
    <row r="1" spans="1:16371" s="169" customFormat="1" ht="33" customHeight="1">
      <c r="A1" s="850"/>
      <c r="B1" s="976" t="s">
        <v>3186</v>
      </c>
      <c r="C1" s="976"/>
      <c r="D1" s="976"/>
      <c r="E1" s="976"/>
      <c r="F1" s="165"/>
      <c r="G1" s="165"/>
      <c r="H1" s="165"/>
      <c r="I1" s="165"/>
      <c r="J1" s="165"/>
      <c r="K1" s="165"/>
      <c r="L1" s="165"/>
      <c r="M1" s="165"/>
      <c r="N1" s="165"/>
      <c r="O1" s="165"/>
      <c r="P1" s="166"/>
      <c r="Q1" s="165"/>
      <c r="R1" s="165"/>
      <c r="S1" s="165"/>
      <c r="T1" s="165"/>
      <c r="U1" s="165"/>
      <c r="V1" s="167"/>
      <c r="W1" s="167"/>
      <c r="X1" s="168"/>
      <c r="Y1" s="168"/>
      <c r="Z1" s="168"/>
      <c r="AA1" s="168"/>
      <c r="AB1" s="168"/>
      <c r="AC1" s="168"/>
      <c r="AD1" s="168"/>
      <c r="AE1" s="165"/>
      <c r="AF1" s="165"/>
      <c r="AG1" s="165"/>
      <c r="AH1" s="165"/>
      <c r="AI1" s="165"/>
      <c r="AJ1" s="165"/>
      <c r="AK1" s="165"/>
      <c r="AL1" s="165"/>
      <c r="AM1" s="165"/>
      <c r="AN1" s="165"/>
      <c r="AO1" s="165"/>
      <c r="AP1" s="165"/>
      <c r="AQ1" s="165"/>
      <c r="AR1" s="165"/>
      <c r="AS1" s="165"/>
      <c r="AT1" s="165"/>
      <c r="AU1" s="165"/>
      <c r="AV1" s="165"/>
      <c r="AW1" s="165"/>
      <c r="AX1" s="166"/>
      <c r="AY1" s="165"/>
      <c r="AZ1" s="165"/>
      <c r="BA1" s="165"/>
      <c r="BB1" s="165"/>
      <c r="BC1" s="165"/>
      <c r="BD1" s="167"/>
      <c r="BE1" s="167"/>
      <c r="BF1" s="168"/>
      <c r="BG1" s="168"/>
      <c r="BH1" s="168"/>
      <c r="BI1" s="168"/>
      <c r="BJ1" s="168"/>
      <c r="BK1" s="168"/>
      <c r="BL1" s="168"/>
      <c r="BM1" s="165"/>
      <c r="BN1" s="165"/>
      <c r="BO1" s="165"/>
      <c r="BP1" s="165"/>
      <c r="BQ1" s="165"/>
      <c r="BR1" s="165"/>
      <c r="BS1" s="165"/>
      <c r="BT1" s="165"/>
      <c r="BU1" s="165"/>
      <c r="BV1" s="165"/>
      <c r="BW1" s="165"/>
      <c r="BX1" s="165"/>
      <c r="BY1" s="165"/>
      <c r="BZ1" s="165"/>
      <c r="CA1" s="165"/>
      <c r="CB1" s="165"/>
      <c r="CC1" s="165"/>
      <c r="CD1" s="165"/>
      <c r="CE1" s="165"/>
      <c r="CF1" s="166"/>
      <c r="CG1" s="165"/>
      <c r="CH1" s="165"/>
      <c r="CI1" s="165"/>
      <c r="CJ1" s="165"/>
      <c r="CK1" s="165"/>
      <c r="CL1" s="167"/>
      <c r="CM1" s="167"/>
      <c r="CN1" s="168"/>
      <c r="CO1" s="168"/>
      <c r="CP1" s="168"/>
      <c r="CQ1" s="168"/>
      <c r="CR1" s="168"/>
      <c r="CS1" s="168"/>
      <c r="CT1" s="168"/>
      <c r="CU1" s="165"/>
      <c r="CV1" s="165"/>
      <c r="CW1" s="165"/>
      <c r="CX1" s="165"/>
      <c r="CY1" s="165"/>
      <c r="CZ1" s="165"/>
      <c r="DA1" s="165"/>
      <c r="DB1" s="165"/>
      <c r="DC1" s="165"/>
      <c r="DD1" s="165"/>
      <c r="DE1" s="165"/>
      <c r="DF1" s="165"/>
      <c r="DG1" s="165"/>
      <c r="DH1" s="165"/>
      <c r="DI1" s="165"/>
      <c r="DJ1" s="165"/>
      <c r="DK1" s="165"/>
      <c r="DL1" s="165"/>
      <c r="DM1" s="165"/>
      <c r="DN1" s="166"/>
      <c r="DO1" s="165"/>
      <c r="DP1" s="165"/>
      <c r="DQ1" s="165"/>
      <c r="DR1" s="165"/>
      <c r="DS1" s="165"/>
      <c r="DT1" s="167"/>
      <c r="DU1" s="167"/>
      <c r="DV1" s="168"/>
      <c r="DW1" s="168"/>
      <c r="DX1" s="168"/>
      <c r="DY1" s="168"/>
      <c r="DZ1" s="168"/>
      <c r="EA1" s="168"/>
      <c r="EB1" s="168"/>
      <c r="EC1" s="165"/>
      <c r="ED1" s="165"/>
      <c r="EE1" s="165"/>
      <c r="EF1" s="165"/>
      <c r="EG1" s="165"/>
      <c r="EH1" s="165"/>
      <c r="EI1" s="165"/>
      <c r="EJ1" s="165"/>
      <c r="EK1" s="165"/>
      <c r="EL1" s="165"/>
      <c r="EM1" s="165"/>
      <c r="EN1" s="165"/>
      <c r="EO1" s="165"/>
      <c r="EP1" s="165"/>
      <c r="EQ1" s="165"/>
      <c r="ER1" s="165"/>
      <c r="ES1" s="165"/>
      <c r="ET1" s="165"/>
      <c r="EU1" s="165"/>
      <c r="EV1" s="166"/>
      <c r="EW1" s="165"/>
      <c r="EX1" s="165"/>
      <c r="EY1" s="165"/>
      <c r="EZ1" s="165"/>
      <c r="FA1" s="165"/>
      <c r="FB1" s="167"/>
      <c r="FC1" s="167"/>
      <c r="FD1" s="168"/>
      <c r="FE1" s="168"/>
      <c r="FF1" s="168"/>
      <c r="FG1" s="168"/>
      <c r="FH1" s="168"/>
      <c r="FI1" s="168"/>
      <c r="FJ1" s="168"/>
      <c r="FK1" s="165"/>
      <c r="FL1" s="165"/>
      <c r="FM1" s="165"/>
      <c r="FN1" s="165"/>
      <c r="FO1" s="165"/>
      <c r="FP1" s="165"/>
      <c r="FQ1" s="165"/>
      <c r="FR1" s="165"/>
      <c r="FS1" s="165"/>
      <c r="FT1" s="165"/>
      <c r="FU1" s="165"/>
      <c r="FV1" s="165"/>
      <c r="FW1" s="165"/>
      <c r="FX1" s="165"/>
      <c r="FY1" s="165"/>
      <c r="FZ1" s="165"/>
      <c r="GA1" s="165"/>
      <c r="GB1" s="165"/>
      <c r="GC1" s="165"/>
      <c r="GD1" s="166"/>
      <c r="GE1" s="165"/>
      <c r="GF1" s="165"/>
      <c r="GG1" s="165"/>
      <c r="GH1" s="165"/>
      <c r="GI1" s="165"/>
      <c r="GJ1" s="167"/>
      <c r="GK1" s="167"/>
      <c r="GL1" s="168"/>
      <c r="GM1" s="168"/>
      <c r="GN1" s="168"/>
      <c r="GO1" s="168"/>
      <c r="GP1" s="168"/>
      <c r="GQ1" s="168"/>
      <c r="GR1" s="168"/>
      <c r="GS1" s="165"/>
      <c r="GT1" s="165"/>
      <c r="GU1" s="165"/>
      <c r="GV1" s="165"/>
      <c r="GW1" s="165"/>
      <c r="GX1" s="165"/>
      <c r="GY1" s="165"/>
      <c r="GZ1" s="165"/>
      <c r="HA1" s="165"/>
      <c r="HB1" s="165"/>
      <c r="HC1" s="165"/>
      <c r="HD1" s="165"/>
      <c r="HE1" s="165"/>
      <c r="HF1" s="165"/>
      <c r="HG1" s="165"/>
      <c r="HH1" s="165"/>
      <c r="HI1" s="165"/>
      <c r="HJ1" s="165"/>
      <c r="HK1" s="165"/>
      <c r="HL1" s="166"/>
      <c r="HM1" s="165"/>
      <c r="HN1" s="165"/>
      <c r="HO1" s="165"/>
      <c r="HP1" s="165"/>
      <c r="HQ1" s="165"/>
      <c r="HR1" s="167"/>
      <c r="HS1" s="167"/>
      <c r="HT1" s="168"/>
      <c r="HU1" s="168"/>
      <c r="HV1" s="168"/>
      <c r="HW1" s="168"/>
      <c r="HX1" s="168"/>
      <c r="HY1" s="168"/>
      <c r="HZ1" s="168"/>
      <c r="IA1" s="165"/>
      <c r="IB1" s="165"/>
      <c r="IC1" s="165"/>
      <c r="ID1" s="165"/>
      <c r="IE1" s="165"/>
      <c r="IF1" s="165"/>
      <c r="IG1" s="165"/>
      <c r="IH1" s="165"/>
      <c r="II1" s="165"/>
      <c r="IJ1" s="165"/>
      <c r="IK1" s="165"/>
      <c r="IL1" s="165"/>
      <c r="IM1" s="165"/>
      <c r="IN1" s="165"/>
      <c r="IO1" s="165"/>
      <c r="IP1" s="165"/>
      <c r="IQ1" s="165"/>
      <c r="IR1" s="165"/>
      <c r="IS1" s="165"/>
      <c r="IT1" s="166"/>
      <c r="IU1" s="165"/>
      <c r="IV1" s="165"/>
      <c r="IW1" s="165"/>
      <c r="IX1" s="165"/>
      <c r="IY1" s="165"/>
      <c r="IZ1" s="167"/>
      <c r="JA1" s="167"/>
      <c r="JB1" s="168"/>
      <c r="JC1" s="168"/>
      <c r="JD1" s="168"/>
      <c r="JE1" s="168"/>
      <c r="JF1" s="168"/>
      <c r="JG1" s="168"/>
      <c r="JH1" s="168"/>
      <c r="JI1" s="165"/>
      <c r="JJ1" s="165"/>
      <c r="JK1" s="165"/>
      <c r="JL1" s="165"/>
      <c r="JM1" s="165"/>
      <c r="JN1" s="165"/>
      <c r="JO1" s="165"/>
      <c r="JP1" s="165"/>
      <c r="JQ1" s="165"/>
      <c r="JR1" s="165"/>
      <c r="JS1" s="165"/>
      <c r="JT1" s="165"/>
      <c r="JU1" s="165"/>
      <c r="JV1" s="165"/>
      <c r="JW1" s="165"/>
      <c r="JX1" s="165"/>
      <c r="JY1" s="165"/>
      <c r="JZ1" s="165"/>
      <c r="KA1" s="165"/>
      <c r="KB1" s="166"/>
      <c r="KC1" s="165"/>
      <c r="KD1" s="165"/>
      <c r="KE1" s="165"/>
      <c r="KF1" s="165"/>
      <c r="KG1" s="165"/>
      <c r="KH1" s="167"/>
      <c r="KI1" s="167"/>
      <c r="KJ1" s="168"/>
      <c r="KK1" s="168"/>
      <c r="KL1" s="168"/>
      <c r="KM1" s="168"/>
      <c r="KN1" s="168"/>
      <c r="KO1" s="168"/>
      <c r="KP1" s="168"/>
      <c r="KQ1" s="165"/>
      <c r="KR1" s="165"/>
      <c r="KS1" s="165"/>
      <c r="KT1" s="165"/>
      <c r="KU1" s="165"/>
      <c r="KV1" s="165"/>
      <c r="KW1" s="165"/>
      <c r="KX1" s="165"/>
      <c r="KY1" s="165"/>
      <c r="KZ1" s="165"/>
      <c r="LA1" s="165"/>
      <c r="LB1" s="165"/>
      <c r="LC1" s="165"/>
      <c r="LD1" s="165"/>
      <c r="LE1" s="165"/>
      <c r="LF1" s="165"/>
      <c r="LG1" s="165"/>
      <c r="LH1" s="165"/>
      <c r="LI1" s="165"/>
      <c r="LJ1" s="166"/>
      <c r="LK1" s="165"/>
      <c r="LL1" s="165"/>
      <c r="LM1" s="165"/>
      <c r="LN1" s="165"/>
      <c r="LO1" s="165"/>
      <c r="LP1" s="167"/>
      <c r="LQ1" s="167"/>
      <c r="LR1" s="168"/>
      <c r="LS1" s="168"/>
      <c r="LT1" s="168"/>
      <c r="LU1" s="168"/>
      <c r="LV1" s="168"/>
      <c r="LW1" s="168"/>
      <c r="LX1" s="168"/>
      <c r="LY1" s="165"/>
      <c r="LZ1" s="165"/>
      <c r="MA1" s="165"/>
      <c r="MB1" s="165"/>
      <c r="MC1" s="165"/>
      <c r="MD1" s="165"/>
      <c r="ME1" s="165"/>
      <c r="MF1" s="165"/>
      <c r="MG1" s="165"/>
      <c r="MH1" s="165"/>
      <c r="MI1" s="165"/>
      <c r="MJ1" s="165"/>
      <c r="MK1" s="165"/>
      <c r="ML1" s="165"/>
      <c r="MM1" s="165"/>
      <c r="MN1" s="165"/>
      <c r="MO1" s="165"/>
      <c r="MP1" s="165"/>
      <c r="MQ1" s="165"/>
      <c r="MR1" s="166"/>
      <c r="MS1" s="165"/>
      <c r="MT1" s="165"/>
      <c r="MU1" s="165"/>
      <c r="MV1" s="165"/>
      <c r="MW1" s="165"/>
      <c r="MX1" s="167"/>
      <c r="MY1" s="167"/>
      <c r="MZ1" s="168"/>
      <c r="NA1" s="168"/>
      <c r="NB1" s="168"/>
      <c r="NC1" s="168"/>
      <c r="ND1" s="168"/>
      <c r="NE1" s="168"/>
      <c r="NF1" s="168"/>
      <c r="NG1" s="165"/>
      <c r="NH1" s="165"/>
      <c r="NI1" s="165"/>
      <c r="NJ1" s="165"/>
      <c r="NK1" s="165"/>
      <c r="NL1" s="165"/>
      <c r="NM1" s="165"/>
      <c r="NN1" s="165"/>
      <c r="NO1" s="165"/>
      <c r="NP1" s="165"/>
      <c r="NQ1" s="165"/>
      <c r="NR1" s="165"/>
      <c r="NS1" s="165"/>
      <c r="NT1" s="165"/>
      <c r="NU1" s="165"/>
      <c r="NV1" s="165"/>
      <c r="NW1" s="165"/>
      <c r="NX1" s="165"/>
      <c r="NY1" s="165"/>
      <c r="NZ1" s="166"/>
      <c r="OA1" s="165"/>
      <c r="OB1" s="165"/>
      <c r="OC1" s="165"/>
      <c r="OD1" s="165"/>
      <c r="OE1" s="165"/>
      <c r="OF1" s="167"/>
      <c r="OG1" s="167"/>
      <c r="OH1" s="168"/>
      <c r="OI1" s="168"/>
      <c r="OJ1" s="168"/>
      <c r="OK1" s="168"/>
      <c r="OL1" s="168"/>
      <c r="OM1" s="168"/>
      <c r="ON1" s="168"/>
      <c r="OO1" s="165"/>
      <c r="OP1" s="165"/>
      <c r="OQ1" s="165"/>
      <c r="OR1" s="165"/>
      <c r="OS1" s="165"/>
      <c r="OT1" s="165"/>
      <c r="OU1" s="165"/>
      <c r="OV1" s="165"/>
      <c r="OW1" s="165"/>
      <c r="OX1" s="165"/>
      <c r="OY1" s="165"/>
      <c r="OZ1" s="165"/>
      <c r="PA1" s="165"/>
      <c r="PB1" s="165"/>
      <c r="PC1" s="165"/>
      <c r="PD1" s="165"/>
      <c r="PE1" s="165"/>
      <c r="PF1" s="165"/>
      <c r="PG1" s="165"/>
      <c r="PH1" s="166"/>
      <c r="PI1" s="165"/>
      <c r="PJ1" s="165"/>
      <c r="PK1" s="165"/>
      <c r="PL1" s="165"/>
      <c r="PM1" s="165"/>
      <c r="PN1" s="167"/>
      <c r="PO1" s="167"/>
      <c r="PP1" s="168"/>
      <c r="PQ1" s="168"/>
      <c r="PR1" s="168"/>
      <c r="PS1" s="168"/>
      <c r="PT1" s="168"/>
      <c r="PU1" s="168"/>
      <c r="PV1" s="168"/>
      <c r="PW1" s="165"/>
      <c r="PX1" s="165"/>
      <c r="PY1" s="165"/>
      <c r="PZ1" s="165"/>
      <c r="QA1" s="165"/>
      <c r="QB1" s="165"/>
      <c r="QC1" s="165"/>
      <c r="QD1" s="165"/>
      <c r="QE1" s="165"/>
      <c r="QF1" s="165"/>
      <c r="QG1" s="165"/>
      <c r="QH1" s="165"/>
      <c r="QI1" s="165"/>
      <c r="QJ1" s="165"/>
      <c r="QK1" s="165"/>
      <c r="QL1" s="165"/>
      <c r="QM1" s="165"/>
      <c r="QN1" s="165"/>
      <c r="QO1" s="165"/>
      <c r="QP1" s="166"/>
      <c r="QQ1" s="165"/>
      <c r="QR1" s="165"/>
      <c r="QS1" s="165"/>
      <c r="QT1" s="165"/>
      <c r="QU1" s="165"/>
      <c r="QV1" s="167"/>
      <c r="QW1" s="167"/>
      <c r="QX1" s="168"/>
      <c r="QY1" s="168"/>
      <c r="QZ1" s="168"/>
      <c r="RA1" s="168"/>
      <c r="RB1" s="168"/>
      <c r="RC1" s="168"/>
      <c r="RD1" s="168"/>
      <c r="RE1" s="165"/>
      <c r="RF1" s="165"/>
      <c r="RG1" s="165"/>
      <c r="RH1" s="165"/>
      <c r="RI1" s="165"/>
      <c r="RJ1" s="165"/>
      <c r="RK1" s="165"/>
      <c r="RL1" s="165"/>
      <c r="RM1" s="165"/>
      <c r="RN1" s="165"/>
      <c r="RO1" s="165"/>
      <c r="RP1" s="165"/>
      <c r="RQ1" s="165"/>
      <c r="RR1" s="165"/>
      <c r="RS1" s="165"/>
      <c r="RT1" s="165"/>
      <c r="RU1" s="165"/>
      <c r="RV1" s="165"/>
      <c r="RW1" s="165"/>
      <c r="RX1" s="166"/>
      <c r="RY1" s="165"/>
      <c r="RZ1" s="165"/>
      <c r="SA1" s="165"/>
      <c r="SB1" s="165"/>
      <c r="SC1" s="165"/>
      <c r="SD1" s="167"/>
      <c r="SE1" s="167"/>
      <c r="SF1" s="168"/>
      <c r="SG1" s="168"/>
      <c r="SH1" s="168"/>
      <c r="SI1" s="168"/>
      <c r="SJ1" s="168"/>
      <c r="SK1" s="168"/>
      <c r="SL1" s="168"/>
      <c r="SM1" s="165"/>
      <c r="SN1" s="165"/>
      <c r="SO1" s="165"/>
      <c r="SP1" s="165"/>
      <c r="SQ1" s="165"/>
      <c r="SR1" s="165"/>
      <c r="SS1" s="165"/>
      <c r="ST1" s="165"/>
      <c r="SU1" s="165"/>
      <c r="SV1" s="165"/>
      <c r="SW1" s="165"/>
      <c r="SX1" s="165"/>
      <c r="SY1" s="165"/>
      <c r="SZ1" s="165"/>
      <c r="TA1" s="165"/>
      <c r="TB1" s="165"/>
      <c r="TC1" s="165"/>
      <c r="TD1" s="165"/>
      <c r="TE1" s="165"/>
      <c r="TF1" s="166"/>
      <c r="TG1" s="165"/>
      <c r="TH1" s="165"/>
      <c r="TI1" s="165"/>
      <c r="TJ1" s="165"/>
      <c r="TK1" s="165"/>
      <c r="TL1" s="167"/>
      <c r="TM1" s="167"/>
      <c r="TN1" s="168"/>
      <c r="TO1" s="168"/>
      <c r="TP1" s="168"/>
      <c r="TQ1" s="168"/>
      <c r="TR1" s="168"/>
      <c r="TS1" s="168"/>
      <c r="TT1" s="168"/>
      <c r="TU1" s="165"/>
      <c r="TV1" s="165"/>
      <c r="TW1" s="165"/>
      <c r="TX1" s="165"/>
      <c r="TY1" s="165"/>
      <c r="TZ1" s="165"/>
      <c r="UA1" s="165"/>
      <c r="UB1" s="165"/>
      <c r="UC1" s="165"/>
      <c r="UD1" s="165"/>
      <c r="UE1" s="165"/>
      <c r="UF1" s="165"/>
      <c r="UG1" s="165"/>
      <c r="UH1" s="165"/>
      <c r="UI1" s="165"/>
      <c r="UJ1" s="165"/>
      <c r="UK1" s="165"/>
      <c r="UL1" s="165"/>
      <c r="UM1" s="165"/>
      <c r="UN1" s="166"/>
      <c r="UO1" s="165"/>
      <c r="UP1" s="165"/>
      <c r="UQ1" s="165"/>
      <c r="UR1" s="165"/>
      <c r="US1" s="165"/>
      <c r="UT1" s="167"/>
      <c r="UU1" s="167"/>
      <c r="UV1" s="168"/>
      <c r="UW1" s="168"/>
      <c r="UX1" s="168"/>
      <c r="UY1" s="168"/>
      <c r="UZ1" s="168"/>
      <c r="VA1" s="168"/>
      <c r="VB1" s="168"/>
      <c r="VC1" s="165"/>
      <c r="VD1" s="165"/>
      <c r="VE1" s="165"/>
      <c r="VF1" s="165"/>
      <c r="VG1" s="165"/>
      <c r="VH1" s="165"/>
      <c r="VI1" s="165"/>
      <c r="VJ1" s="165"/>
      <c r="VK1" s="165"/>
      <c r="VL1" s="165"/>
      <c r="VM1" s="165"/>
      <c r="VN1" s="165"/>
      <c r="VO1" s="165"/>
      <c r="VP1" s="165"/>
      <c r="VQ1" s="165"/>
      <c r="VR1" s="165"/>
      <c r="VS1" s="165"/>
      <c r="VT1" s="165"/>
      <c r="VU1" s="165"/>
      <c r="VV1" s="166"/>
      <c r="VW1" s="165"/>
      <c r="VX1" s="165"/>
      <c r="VY1" s="165"/>
      <c r="VZ1" s="165"/>
      <c r="WA1" s="165"/>
      <c r="WB1" s="167"/>
      <c r="WC1" s="167"/>
      <c r="WD1" s="168"/>
      <c r="WE1" s="168"/>
      <c r="WF1" s="168"/>
      <c r="WG1" s="168"/>
      <c r="WH1" s="168"/>
      <c r="WI1" s="168"/>
      <c r="WJ1" s="168"/>
      <c r="WK1" s="165"/>
      <c r="WL1" s="165"/>
      <c r="WM1" s="165"/>
      <c r="WN1" s="165"/>
      <c r="WO1" s="165"/>
      <c r="WP1" s="165"/>
      <c r="WQ1" s="165"/>
      <c r="WR1" s="165"/>
      <c r="WS1" s="165"/>
      <c r="WT1" s="165"/>
      <c r="WU1" s="165"/>
      <c r="WV1" s="165"/>
      <c r="WW1" s="165"/>
      <c r="WX1" s="165"/>
      <c r="WY1" s="165"/>
      <c r="WZ1" s="165"/>
      <c r="XA1" s="165"/>
      <c r="XB1" s="165"/>
      <c r="XC1" s="165"/>
      <c r="XD1" s="166"/>
      <c r="XE1" s="165"/>
      <c r="XF1" s="165"/>
      <c r="XG1" s="165"/>
      <c r="XH1" s="165"/>
      <c r="XI1" s="165"/>
      <c r="XJ1" s="167"/>
      <c r="XK1" s="167"/>
      <c r="XL1" s="168"/>
      <c r="XM1" s="168"/>
      <c r="XN1" s="168"/>
      <c r="XO1" s="168"/>
      <c r="XP1" s="168"/>
      <c r="XQ1" s="168"/>
      <c r="XR1" s="168"/>
      <c r="XS1" s="165"/>
      <c r="XT1" s="165"/>
      <c r="XU1" s="165"/>
      <c r="XV1" s="165"/>
      <c r="XW1" s="165"/>
      <c r="XX1" s="165"/>
      <c r="XY1" s="165"/>
      <c r="XZ1" s="165"/>
      <c r="YA1" s="165"/>
      <c r="YB1" s="165"/>
      <c r="YC1" s="165"/>
      <c r="YD1" s="165"/>
      <c r="YE1" s="165"/>
      <c r="YF1" s="165"/>
      <c r="YG1" s="165"/>
      <c r="YH1" s="165"/>
      <c r="YI1" s="165"/>
      <c r="YJ1" s="165"/>
      <c r="YK1" s="165"/>
      <c r="YL1" s="166"/>
      <c r="YM1" s="165"/>
      <c r="YN1" s="165"/>
      <c r="YO1" s="165"/>
      <c r="YP1" s="165"/>
      <c r="YQ1" s="165"/>
      <c r="YR1" s="167"/>
      <c r="YS1" s="167"/>
      <c r="YT1" s="168"/>
      <c r="YU1" s="168"/>
      <c r="YV1" s="168"/>
      <c r="YW1" s="168"/>
      <c r="YX1" s="168"/>
      <c r="YY1" s="168"/>
      <c r="YZ1" s="168"/>
      <c r="ZA1" s="165"/>
      <c r="ZB1" s="165"/>
      <c r="ZC1" s="165"/>
      <c r="ZD1" s="165"/>
      <c r="ZE1" s="165"/>
      <c r="ZF1" s="165"/>
      <c r="ZG1" s="165"/>
      <c r="ZH1" s="165"/>
      <c r="ZI1" s="165"/>
      <c r="ZJ1" s="165"/>
      <c r="ZK1" s="165"/>
      <c r="ZL1" s="165"/>
      <c r="ZM1" s="165"/>
      <c r="ZN1" s="165"/>
      <c r="ZO1" s="165"/>
      <c r="ZP1" s="165"/>
      <c r="ZQ1" s="165"/>
      <c r="ZR1" s="165"/>
      <c r="ZS1" s="165"/>
      <c r="ZT1" s="166"/>
      <c r="ZU1" s="165"/>
      <c r="ZV1" s="165"/>
      <c r="ZW1" s="165"/>
      <c r="ZX1" s="165"/>
      <c r="ZY1" s="165"/>
      <c r="ZZ1" s="167"/>
      <c r="AAA1" s="167"/>
      <c r="AAB1" s="168"/>
      <c r="AAC1" s="168"/>
      <c r="AAD1" s="168"/>
      <c r="AAE1" s="168"/>
      <c r="AAF1" s="168"/>
      <c r="AAG1" s="168"/>
      <c r="AAH1" s="168"/>
      <c r="AAI1" s="165"/>
      <c r="AAJ1" s="165"/>
      <c r="AAK1" s="165"/>
      <c r="AAL1" s="165"/>
      <c r="AAM1" s="165"/>
      <c r="AAN1" s="165"/>
      <c r="AAO1" s="165"/>
      <c r="AAP1" s="165"/>
      <c r="AAQ1" s="165"/>
      <c r="AAR1" s="165"/>
      <c r="AAS1" s="165"/>
      <c r="AAT1" s="165"/>
      <c r="AAU1" s="165"/>
      <c r="AAV1" s="165"/>
      <c r="AAW1" s="165"/>
      <c r="AAX1" s="165"/>
      <c r="AAY1" s="165"/>
      <c r="AAZ1" s="165"/>
      <c r="ABA1" s="165"/>
      <c r="ABB1" s="166"/>
      <c r="ABC1" s="165"/>
      <c r="ABD1" s="165"/>
      <c r="ABE1" s="165"/>
      <c r="ABF1" s="165"/>
      <c r="ABG1" s="165"/>
      <c r="ABH1" s="167"/>
      <c r="ABI1" s="167"/>
      <c r="ABJ1" s="168"/>
      <c r="ABK1" s="168"/>
      <c r="ABL1" s="168"/>
      <c r="ABM1" s="168"/>
      <c r="ABN1" s="168"/>
      <c r="ABO1" s="168"/>
      <c r="ABP1" s="168"/>
      <c r="ABQ1" s="165"/>
      <c r="ABR1" s="165"/>
      <c r="ABS1" s="165"/>
      <c r="ABT1" s="165"/>
      <c r="ABU1" s="165"/>
      <c r="ABV1" s="165"/>
      <c r="ABW1" s="165"/>
      <c r="ABX1" s="165"/>
      <c r="ABY1" s="165"/>
      <c r="ABZ1" s="165"/>
      <c r="ACA1" s="165"/>
      <c r="ACB1" s="165"/>
      <c r="ACC1" s="165"/>
      <c r="ACD1" s="165"/>
      <c r="ACE1" s="165"/>
      <c r="ACF1" s="165"/>
      <c r="ACG1" s="165"/>
      <c r="ACH1" s="165"/>
      <c r="ACI1" s="165"/>
      <c r="ACJ1" s="166"/>
      <c r="ACK1" s="165"/>
      <c r="ACL1" s="165"/>
      <c r="ACM1" s="165"/>
      <c r="ACN1" s="165"/>
      <c r="ACO1" s="165"/>
      <c r="ACP1" s="167"/>
      <c r="ACQ1" s="167"/>
      <c r="ACR1" s="168"/>
      <c r="ACS1" s="168"/>
      <c r="ACT1" s="168"/>
      <c r="ACU1" s="168"/>
      <c r="ACV1" s="168"/>
      <c r="ACW1" s="168"/>
      <c r="ACX1" s="168"/>
      <c r="ACY1" s="165"/>
      <c r="ACZ1" s="165"/>
      <c r="ADA1" s="165"/>
      <c r="ADB1" s="165"/>
      <c r="ADC1" s="165"/>
      <c r="ADD1" s="165"/>
      <c r="ADE1" s="165"/>
      <c r="ADF1" s="165"/>
      <c r="ADG1" s="165"/>
      <c r="ADH1" s="165"/>
      <c r="ADI1" s="165"/>
      <c r="ADJ1" s="165"/>
      <c r="ADK1" s="165"/>
      <c r="ADL1" s="165"/>
      <c r="ADM1" s="165"/>
      <c r="ADN1" s="165"/>
      <c r="ADO1" s="165"/>
      <c r="ADP1" s="165"/>
      <c r="ADQ1" s="165"/>
      <c r="ADR1" s="166"/>
      <c r="ADS1" s="165"/>
      <c r="ADT1" s="165"/>
      <c r="ADU1" s="165"/>
      <c r="ADV1" s="165"/>
      <c r="ADW1" s="165"/>
      <c r="ADX1" s="167"/>
      <c r="ADY1" s="167"/>
      <c r="ADZ1" s="168"/>
      <c r="AEA1" s="168"/>
      <c r="AEB1" s="168"/>
      <c r="AEC1" s="168"/>
      <c r="AED1" s="168"/>
      <c r="AEE1" s="168"/>
      <c r="AEF1" s="168"/>
      <c r="AEG1" s="165"/>
      <c r="AEH1" s="165"/>
      <c r="AEI1" s="165"/>
      <c r="AEJ1" s="165"/>
      <c r="AEK1" s="165"/>
      <c r="AEL1" s="165"/>
      <c r="AEM1" s="165"/>
      <c r="AEN1" s="165"/>
      <c r="AEO1" s="165"/>
      <c r="AEP1" s="165"/>
      <c r="AEQ1" s="165"/>
      <c r="AER1" s="165"/>
      <c r="AES1" s="165"/>
      <c r="AET1" s="165"/>
      <c r="AEU1" s="165"/>
      <c r="AEV1" s="165"/>
      <c r="AEW1" s="165"/>
      <c r="AEX1" s="165"/>
      <c r="AEY1" s="165"/>
      <c r="AEZ1" s="166"/>
      <c r="AFA1" s="165"/>
      <c r="AFB1" s="165"/>
      <c r="AFC1" s="165"/>
      <c r="AFD1" s="165"/>
      <c r="AFE1" s="165"/>
      <c r="AFF1" s="167"/>
      <c r="AFG1" s="167"/>
      <c r="AFH1" s="168"/>
      <c r="AFI1" s="168"/>
      <c r="AFJ1" s="168"/>
      <c r="AFK1" s="168"/>
      <c r="AFL1" s="168"/>
      <c r="AFM1" s="168"/>
      <c r="AFN1" s="168"/>
      <c r="AFO1" s="165"/>
      <c r="AFP1" s="165"/>
      <c r="AFQ1" s="165"/>
      <c r="AFR1" s="165"/>
      <c r="AFS1" s="165"/>
      <c r="AFT1" s="165"/>
      <c r="AFU1" s="165"/>
      <c r="AFV1" s="165"/>
      <c r="AFW1" s="165"/>
      <c r="AFX1" s="165"/>
      <c r="AFY1" s="165"/>
      <c r="AFZ1" s="165"/>
      <c r="AGA1" s="165"/>
      <c r="AGB1" s="165"/>
      <c r="AGC1" s="165"/>
      <c r="AGD1" s="165"/>
      <c r="AGE1" s="165"/>
      <c r="AGF1" s="165"/>
      <c r="AGG1" s="165"/>
      <c r="AGH1" s="166"/>
      <c r="AGI1" s="165"/>
      <c r="AGJ1" s="165"/>
      <c r="AGK1" s="165"/>
      <c r="AGL1" s="165"/>
      <c r="AGM1" s="165"/>
      <c r="AGN1" s="167"/>
      <c r="AGO1" s="167"/>
      <c r="AGP1" s="168"/>
      <c r="AGQ1" s="168"/>
      <c r="AGR1" s="168"/>
      <c r="AGS1" s="168"/>
      <c r="AGT1" s="168"/>
      <c r="AGU1" s="168"/>
      <c r="AGV1" s="168"/>
      <c r="AGW1" s="165"/>
      <c r="AGX1" s="165"/>
      <c r="AGY1" s="165"/>
      <c r="AGZ1" s="165"/>
      <c r="AHA1" s="165"/>
      <c r="AHB1" s="165"/>
      <c r="AHC1" s="165"/>
      <c r="AHD1" s="165"/>
      <c r="AHE1" s="165"/>
      <c r="AHF1" s="165"/>
      <c r="AHG1" s="165"/>
      <c r="AHH1" s="165"/>
      <c r="AHI1" s="165"/>
      <c r="AHJ1" s="165"/>
      <c r="AHK1" s="165"/>
      <c r="AHL1" s="165"/>
      <c r="AHM1" s="165"/>
      <c r="AHN1" s="165"/>
      <c r="AHO1" s="165"/>
      <c r="AHP1" s="166"/>
      <c r="AHQ1" s="165"/>
      <c r="AHR1" s="165"/>
      <c r="AHS1" s="165"/>
      <c r="AHT1" s="165"/>
      <c r="AHU1" s="165"/>
      <c r="AHV1" s="167"/>
      <c r="AHW1" s="167"/>
      <c r="AHX1" s="168"/>
      <c r="AHY1" s="168"/>
      <c r="AHZ1" s="168"/>
      <c r="AIA1" s="168"/>
      <c r="AIB1" s="168"/>
      <c r="AIC1" s="168"/>
      <c r="AID1" s="168"/>
      <c r="AIE1" s="165"/>
      <c r="AIF1" s="165"/>
      <c r="AIG1" s="165"/>
      <c r="AIH1" s="165"/>
      <c r="AII1" s="165"/>
      <c r="AIJ1" s="165"/>
      <c r="AIK1" s="165"/>
      <c r="AIL1" s="165"/>
      <c r="AIM1" s="165"/>
      <c r="AIN1" s="165"/>
      <c r="AIO1" s="165"/>
      <c r="AIP1" s="165"/>
      <c r="AIQ1" s="165"/>
      <c r="AIR1" s="165"/>
      <c r="AIS1" s="165"/>
      <c r="AIT1" s="165"/>
      <c r="AIU1" s="165"/>
      <c r="AIV1" s="165"/>
      <c r="AIW1" s="165"/>
      <c r="AIX1" s="166"/>
      <c r="AIY1" s="165"/>
      <c r="AIZ1" s="165"/>
      <c r="AJA1" s="165"/>
      <c r="AJB1" s="165"/>
      <c r="AJC1" s="165"/>
      <c r="AJD1" s="167"/>
      <c r="AJE1" s="167"/>
      <c r="AJF1" s="168"/>
      <c r="AJG1" s="168"/>
      <c r="AJH1" s="168"/>
      <c r="AJI1" s="168"/>
      <c r="AJJ1" s="168"/>
      <c r="AJK1" s="168"/>
      <c r="AJL1" s="168"/>
      <c r="AJM1" s="165"/>
      <c r="AJN1" s="165"/>
      <c r="AJO1" s="165"/>
      <c r="AJP1" s="165"/>
      <c r="AJQ1" s="165"/>
      <c r="AJR1" s="165"/>
      <c r="AJS1" s="165"/>
      <c r="AJT1" s="165"/>
      <c r="AJU1" s="165"/>
      <c r="AJV1" s="165"/>
      <c r="AJW1" s="165"/>
      <c r="AJX1" s="165"/>
      <c r="AJY1" s="165"/>
      <c r="AJZ1" s="165"/>
      <c r="AKA1" s="165"/>
      <c r="AKB1" s="165"/>
      <c r="AKC1" s="165"/>
      <c r="AKD1" s="165"/>
      <c r="AKE1" s="165"/>
      <c r="AKF1" s="166"/>
      <c r="AKG1" s="165"/>
      <c r="AKH1" s="165"/>
      <c r="AKI1" s="165"/>
      <c r="AKJ1" s="165"/>
      <c r="AKK1" s="165"/>
      <c r="AKL1" s="167"/>
      <c r="AKM1" s="167"/>
      <c r="AKN1" s="168"/>
      <c r="AKO1" s="168"/>
      <c r="AKP1" s="168"/>
      <c r="AKQ1" s="168"/>
      <c r="AKR1" s="168"/>
      <c r="AKS1" s="168"/>
      <c r="AKT1" s="168"/>
      <c r="AKU1" s="165"/>
      <c r="AKV1" s="165"/>
      <c r="AKW1" s="165"/>
      <c r="AKX1" s="165"/>
      <c r="AKY1" s="165"/>
      <c r="AKZ1" s="165"/>
      <c r="ALA1" s="165"/>
      <c r="ALB1" s="165"/>
      <c r="ALC1" s="165"/>
      <c r="ALD1" s="165"/>
      <c r="ALE1" s="165"/>
      <c r="ALF1" s="165"/>
      <c r="ALG1" s="165"/>
      <c r="ALH1" s="165"/>
      <c r="ALI1" s="165"/>
      <c r="ALJ1" s="165"/>
      <c r="ALK1" s="165"/>
      <c r="ALL1" s="165"/>
      <c r="ALM1" s="165"/>
      <c r="ALN1" s="166"/>
      <c r="ALO1" s="165"/>
      <c r="ALP1" s="165"/>
      <c r="ALQ1" s="165"/>
      <c r="ALR1" s="165"/>
      <c r="ALS1" s="165"/>
      <c r="ALT1" s="167"/>
      <c r="ALU1" s="167"/>
      <c r="ALV1" s="168"/>
      <c r="ALW1" s="168"/>
      <c r="ALX1" s="168"/>
      <c r="ALY1" s="168"/>
      <c r="ALZ1" s="168"/>
      <c r="AMA1" s="168"/>
      <c r="AMB1" s="168"/>
      <c r="AMC1" s="165"/>
      <c r="AMD1" s="165"/>
      <c r="AME1" s="165"/>
      <c r="AMF1" s="165"/>
      <c r="AMG1" s="165"/>
      <c r="AMH1" s="165"/>
      <c r="AMI1" s="165"/>
      <c r="AMJ1" s="165"/>
      <c r="AMK1" s="165"/>
      <c r="AML1" s="165"/>
      <c r="AMM1" s="165"/>
      <c r="AMN1" s="165"/>
      <c r="AMO1" s="165"/>
      <c r="AMP1" s="165"/>
      <c r="AMQ1" s="165"/>
      <c r="AMR1" s="165"/>
      <c r="AMS1" s="165"/>
      <c r="AMT1" s="165"/>
      <c r="AMU1" s="165"/>
      <c r="AMV1" s="166"/>
      <c r="AMW1" s="165"/>
      <c r="AMX1" s="165"/>
      <c r="AMY1" s="165"/>
      <c r="AMZ1" s="165"/>
      <c r="ANA1" s="165"/>
      <c r="ANB1" s="167"/>
      <c r="ANC1" s="167"/>
      <c r="AND1" s="168"/>
      <c r="ANE1" s="168"/>
      <c r="ANF1" s="168"/>
      <c r="ANG1" s="168"/>
      <c r="ANH1" s="168"/>
      <c r="ANI1" s="168"/>
      <c r="ANJ1" s="168"/>
      <c r="ANK1" s="165"/>
      <c r="ANL1" s="165"/>
      <c r="ANM1" s="165"/>
      <c r="ANN1" s="165"/>
      <c r="ANO1" s="165"/>
      <c r="ANP1" s="165"/>
      <c r="ANQ1" s="165"/>
      <c r="ANR1" s="165"/>
      <c r="ANS1" s="165"/>
      <c r="ANT1" s="165"/>
      <c r="ANU1" s="165"/>
      <c r="ANV1" s="165"/>
      <c r="ANW1" s="165"/>
      <c r="ANX1" s="165"/>
      <c r="ANY1" s="165"/>
      <c r="ANZ1" s="165"/>
      <c r="AOA1" s="165"/>
      <c r="AOB1" s="165"/>
      <c r="AOC1" s="165"/>
      <c r="AOD1" s="166"/>
      <c r="AOE1" s="165"/>
      <c r="AOF1" s="165"/>
      <c r="AOG1" s="165"/>
      <c r="AOH1" s="165"/>
      <c r="AOI1" s="165"/>
      <c r="AOJ1" s="167"/>
      <c r="AOK1" s="167"/>
      <c r="AOL1" s="168"/>
      <c r="AOM1" s="168"/>
      <c r="AON1" s="168"/>
      <c r="AOO1" s="168"/>
      <c r="AOP1" s="168"/>
      <c r="AOQ1" s="168"/>
      <c r="AOR1" s="168"/>
      <c r="AOS1" s="165"/>
      <c r="AOT1" s="165"/>
      <c r="AOU1" s="165"/>
      <c r="AOV1" s="165"/>
      <c r="AOW1" s="165"/>
      <c r="AOX1" s="165"/>
      <c r="AOY1" s="165"/>
      <c r="AOZ1" s="165"/>
      <c r="APA1" s="165"/>
      <c r="APB1" s="165"/>
      <c r="APC1" s="165"/>
      <c r="APD1" s="165"/>
      <c r="APE1" s="165"/>
      <c r="APF1" s="165"/>
      <c r="APG1" s="165"/>
      <c r="APH1" s="165"/>
      <c r="API1" s="165"/>
      <c r="APJ1" s="165"/>
      <c r="APK1" s="165"/>
      <c r="APL1" s="166"/>
      <c r="APM1" s="165"/>
      <c r="APN1" s="165"/>
      <c r="APO1" s="165"/>
      <c r="APP1" s="165"/>
      <c r="APQ1" s="165"/>
      <c r="APR1" s="167"/>
      <c r="APS1" s="167"/>
      <c r="APT1" s="168"/>
      <c r="APU1" s="168"/>
      <c r="APV1" s="168"/>
      <c r="APW1" s="168"/>
      <c r="APX1" s="168"/>
      <c r="APY1" s="168"/>
      <c r="APZ1" s="168"/>
      <c r="AQA1" s="165"/>
      <c r="AQB1" s="165"/>
      <c r="AQC1" s="165"/>
      <c r="AQD1" s="165"/>
      <c r="AQE1" s="165"/>
      <c r="AQF1" s="165"/>
      <c r="AQG1" s="165"/>
      <c r="AQH1" s="165"/>
      <c r="AQI1" s="165"/>
      <c r="AQJ1" s="165"/>
      <c r="AQK1" s="165"/>
      <c r="AQL1" s="165"/>
      <c r="AQM1" s="165"/>
      <c r="AQN1" s="165"/>
      <c r="AQO1" s="165"/>
      <c r="AQP1" s="165"/>
      <c r="AQQ1" s="165"/>
      <c r="AQR1" s="165"/>
      <c r="AQS1" s="165"/>
      <c r="AQT1" s="166"/>
      <c r="AQU1" s="165"/>
      <c r="AQV1" s="165"/>
      <c r="AQW1" s="165"/>
      <c r="AQX1" s="165"/>
      <c r="AQY1" s="165"/>
      <c r="AQZ1" s="167"/>
      <c r="ARA1" s="167"/>
      <c r="ARB1" s="168"/>
      <c r="ARC1" s="168"/>
      <c r="ARD1" s="168"/>
      <c r="ARE1" s="168"/>
      <c r="ARF1" s="168"/>
      <c r="ARG1" s="168"/>
      <c r="ARH1" s="168"/>
      <c r="ARI1" s="165"/>
      <c r="ARJ1" s="165"/>
      <c r="ARK1" s="165"/>
      <c r="ARL1" s="165"/>
      <c r="ARM1" s="165"/>
      <c r="ARN1" s="165"/>
      <c r="ARO1" s="165"/>
      <c r="ARP1" s="165"/>
      <c r="ARQ1" s="165"/>
      <c r="ARR1" s="165"/>
      <c r="ARS1" s="165"/>
      <c r="ART1" s="165"/>
      <c r="ARU1" s="165"/>
      <c r="ARV1" s="165"/>
      <c r="ARW1" s="165"/>
      <c r="ARX1" s="165"/>
      <c r="ARY1" s="165"/>
      <c r="ARZ1" s="165"/>
      <c r="ASA1" s="165"/>
      <c r="ASB1" s="166"/>
      <c r="ASC1" s="165"/>
      <c r="ASD1" s="165"/>
      <c r="ASE1" s="165"/>
      <c r="ASF1" s="165"/>
      <c r="ASG1" s="165"/>
      <c r="ASH1" s="167"/>
      <c r="ASI1" s="167"/>
      <c r="ASJ1" s="168"/>
      <c r="ASK1" s="168"/>
      <c r="ASL1" s="168"/>
      <c r="ASM1" s="168"/>
      <c r="ASN1" s="168"/>
      <c r="ASO1" s="168"/>
      <c r="ASP1" s="168"/>
      <c r="ASQ1" s="165"/>
      <c r="ASR1" s="165"/>
      <c r="ASS1" s="165"/>
      <c r="AST1" s="165"/>
      <c r="ASU1" s="165"/>
      <c r="ASV1" s="165"/>
      <c r="ASW1" s="165"/>
      <c r="ASX1" s="165"/>
      <c r="ASY1" s="165"/>
      <c r="ASZ1" s="165"/>
      <c r="ATA1" s="165"/>
      <c r="ATB1" s="165"/>
      <c r="ATC1" s="165"/>
      <c r="ATD1" s="165"/>
      <c r="ATE1" s="165"/>
      <c r="ATF1" s="165"/>
      <c r="ATG1" s="165"/>
      <c r="ATH1" s="165"/>
      <c r="ATI1" s="165"/>
      <c r="ATJ1" s="166"/>
      <c r="ATK1" s="165"/>
      <c r="ATL1" s="165"/>
      <c r="ATM1" s="165"/>
      <c r="ATN1" s="165"/>
      <c r="ATO1" s="165"/>
      <c r="ATP1" s="167"/>
      <c r="ATQ1" s="167"/>
      <c r="ATR1" s="168"/>
      <c r="ATS1" s="168"/>
      <c r="ATT1" s="168"/>
      <c r="ATU1" s="168"/>
      <c r="ATV1" s="168"/>
      <c r="ATW1" s="168"/>
      <c r="ATX1" s="168"/>
      <c r="ATY1" s="165"/>
      <c r="ATZ1" s="165"/>
      <c r="AUA1" s="165"/>
      <c r="AUB1" s="165"/>
      <c r="AUC1" s="165"/>
      <c r="AUD1" s="165"/>
      <c r="AUE1" s="165"/>
      <c r="AUF1" s="165"/>
      <c r="AUG1" s="165"/>
      <c r="AUH1" s="165"/>
      <c r="AUI1" s="165"/>
      <c r="AUJ1" s="165"/>
      <c r="AUK1" s="165"/>
      <c r="AUL1" s="165"/>
      <c r="AUM1" s="165"/>
      <c r="AUN1" s="165"/>
      <c r="AUO1" s="165"/>
      <c r="AUP1" s="165"/>
      <c r="AUQ1" s="165"/>
      <c r="AUR1" s="166"/>
      <c r="AUS1" s="165"/>
      <c r="AUT1" s="165"/>
      <c r="AUU1" s="165"/>
      <c r="AUV1" s="165"/>
      <c r="AUW1" s="165"/>
      <c r="AUX1" s="167"/>
      <c r="AUY1" s="167"/>
      <c r="AUZ1" s="168"/>
      <c r="AVA1" s="168"/>
      <c r="AVB1" s="168"/>
      <c r="AVC1" s="168"/>
      <c r="AVD1" s="168"/>
      <c r="AVE1" s="168"/>
      <c r="AVF1" s="168"/>
      <c r="AVG1" s="165"/>
      <c r="AVH1" s="165"/>
      <c r="AVI1" s="165"/>
      <c r="AVJ1" s="165"/>
      <c r="AVK1" s="165"/>
      <c r="AVL1" s="165"/>
      <c r="AVM1" s="165"/>
      <c r="AVN1" s="165"/>
      <c r="AVO1" s="165"/>
      <c r="AVP1" s="165"/>
      <c r="AVQ1" s="165"/>
      <c r="AVR1" s="165"/>
      <c r="AVS1" s="165"/>
      <c r="AVT1" s="165"/>
      <c r="AVU1" s="165"/>
      <c r="AVV1" s="165"/>
      <c r="AVW1" s="165"/>
      <c r="AVX1" s="165"/>
      <c r="AVY1" s="165"/>
      <c r="AVZ1" s="166"/>
      <c r="AWA1" s="165"/>
      <c r="AWB1" s="165"/>
      <c r="AWC1" s="165"/>
      <c r="AWD1" s="165"/>
      <c r="AWE1" s="165"/>
      <c r="AWF1" s="167"/>
      <c r="AWG1" s="167"/>
      <c r="AWH1" s="168"/>
      <c r="AWI1" s="168"/>
      <c r="AWJ1" s="168"/>
      <c r="AWK1" s="168"/>
      <c r="AWL1" s="168"/>
      <c r="AWM1" s="168"/>
      <c r="AWN1" s="168"/>
      <c r="AWO1" s="165"/>
      <c r="AWP1" s="165"/>
      <c r="AWQ1" s="165"/>
      <c r="AWR1" s="165"/>
      <c r="AWS1" s="165"/>
      <c r="AWT1" s="165"/>
      <c r="AWU1" s="165"/>
      <c r="AWV1" s="165"/>
      <c r="AWW1" s="165"/>
      <c r="AWX1" s="165"/>
      <c r="AWY1" s="165"/>
      <c r="AWZ1" s="165"/>
      <c r="AXA1" s="165"/>
      <c r="AXB1" s="165"/>
      <c r="AXC1" s="165"/>
      <c r="AXD1" s="165"/>
      <c r="AXE1" s="165"/>
      <c r="AXF1" s="165"/>
      <c r="AXG1" s="165"/>
      <c r="AXH1" s="166"/>
      <c r="AXI1" s="165"/>
      <c r="AXJ1" s="165"/>
      <c r="AXK1" s="165"/>
      <c r="AXL1" s="165"/>
      <c r="AXM1" s="165"/>
      <c r="AXN1" s="167"/>
      <c r="AXO1" s="167"/>
      <c r="AXP1" s="168"/>
      <c r="AXQ1" s="168"/>
      <c r="AXR1" s="168"/>
      <c r="AXS1" s="168"/>
      <c r="AXT1" s="168"/>
      <c r="AXU1" s="168"/>
      <c r="AXV1" s="168"/>
      <c r="AXW1" s="165"/>
      <c r="AXX1" s="165"/>
      <c r="AXY1" s="165"/>
      <c r="AXZ1" s="165"/>
      <c r="AYA1" s="165"/>
      <c r="AYB1" s="165"/>
      <c r="AYC1" s="165"/>
      <c r="AYD1" s="165"/>
      <c r="AYE1" s="165"/>
      <c r="AYF1" s="165"/>
      <c r="AYG1" s="165"/>
      <c r="AYH1" s="165"/>
      <c r="AYI1" s="165"/>
      <c r="AYJ1" s="165"/>
      <c r="AYK1" s="165"/>
      <c r="AYL1" s="165"/>
      <c r="AYM1" s="165"/>
      <c r="AYN1" s="165"/>
      <c r="AYO1" s="165"/>
      <c r="AYP1" s="166"/>
      <c r="AYQ1" s="165"/>
      <c r="AYR1" s="165"/>
      <c r="AYS1" s="165"/>
      <c r="AYT1" s="165"/>
      <c r="AYU1" s="165"/>
      <c r="AYV1" s="167"/>
      <c r="AYW1" s="167"/>
      <c r="AYX1" s="168"/>
      <c r="AYY1" s="168"/>
      <c r="AYZ1" s="168"/>
      <c r="AZA1" s="168"/>
      <c r="AZB1" s="168"/>
      <c r="AZC1" s="168"/>
      <c r="AZD1" s="168"/>
      <c r="AZE1" s="165"/>
      <c r="AZF1" s="165"/>
      <c r="AZG1" s="165"/>
      <c r="AZH1" s="165"/>
      <c r="AZI1" s="165"/>
      <c r="AZJ1" s="165"/>
      <c r="AZK1" s="165"/>
      <c r="AZL1" s="165"/>
      <c r="AZM1" s="165"/>
      <c r="AZN1" s="165"/>
      <c r="AZO1" s="165"/>
      <c r="AZP1" s="165"/>
      <c r="AZQ1" s="165"/>
      <c r="AZR1" s="165"/>
      <c r="AZS1" s="165"/>
      <c r="AZT1" s="165"/>
      <c r="AZU1" s="165"/>
      <c r="AZV1" s="165"/>
      <c r="AZW1" s="165"/>
      <c r="AZX1" s="166"/>
      <c r="AZY1" s="165"/>
      <c r="AZZ1" s="165"/>
      <c r="BAA1" s="165"/>
      <c r="BAB1" s="165"/>
      <c r="BAC1" s="165"/>
      <c r="BAD1" s="167"/>
      <c r="BAE1" s="167"/>
      <c r="BAF1" s="168"/>
      <c r="BAG1" s="168"/>
      <c r="BAH1" s="168"/>
      <c r="BAI1" s="168"/>
      <c r="BAJ1" s="168"/>
      <c r="BAK1" s="168"/>
      <c r="BAL1" s="168"/>
      <c r="BAM1" s="165"/>
      <c r="BAN1" s="165"/>
      <c r="BAO1" s="165"/>
      <c r="BAP1" s="165"/>
      <c r="BAQ1" s="165"/>
      <c r="BAR1" s="165"/>
      <c r="BAS1" s="165"/>
      <c r="BAT1" s="165"/>
      <c r="BAU1" s="165"/>
      <c r="BAV1" s="165"/>
      <c r="BAW1" s="165"/>
      <c r="BAX1" s="165"/>
      <c r="BAY1" s="165"/>
      <c r="BAZ1" s="165"/>
      <c r="BBA1" s="165"/>
      <c r="BBB1" s="165"/>
      <c r="BBC1" s="165"/>
      <c r="BBD1" s="165"/>
      <c r="BBE1" s="165"/>
      <c r="BBF1" s="166"/>
      <c r="BBG1" s="165"/>
      <c r="BBH1" s="165"/>
      <c r="BBI1" s="165"/>
      <c r="BBJ1" s="165"/>
      <c r="BBK1" s="165"/>
      <c r="BBL1" s="167"/>
      <c r="BBM1" s="167"/>
      <c r="BBN1" s="168"/>
      <c r="BBO1" s="168"/>
      <c r="BBP1" s="168"/>
      <c r="BBQ1" s="168"/>
      <c r="BBR1" s="168"/>
      <c r="BBS1" s="168"/>
      <c r="BBT1" s="168"/>
      <c r="BBU1" s="165"/>
      <c r="BBV1" s="165"/>
      <c r="BBW1" s="165"/>
      <c r="BBX1" s="165"/>
      <c r="BBY1" s="165"/>
      <c r="BBZ1" s="165"/>
      <c r="BCA1" s="165"/>
      <c r="BCB1" s="165"/>
      <c r="BCC1" s="165"/>
      <c r="BCD1" s="165"/>
      <c r="BCE1" s="165"/>
      <c r="BCF1" s="165"/>
      <c r="BCG1" s="165"/>
      <c r="BCH1" s="165"/>
      <c r="BCI1" s="165"/>
      <c r="BCJ1" s="165"/>
      <c r="BCK1" s="165"/>
      <c r="BCL1" s="165"/>
      <c r="BCM1" s="165"/>
      <c r="BCN1" s="166"/>
      <c r="BCO1" s="165"/>
      <c r="BCP1" s="165"/>
      <c r="BCQ1" s="165"/>
      <c r="BCR1" s="165"/>
      <c r="BCS1" s="165"/>
      <c r="BCT1" s="167"/>
      <c r="BCU1" s="167"/>
      <c r="BCV1" s="168"/>
      <c r="BCW1" s="168"/>
      <c r="BCX1" s="168"/>
      <c r="BCY1" s="168"/>
      <c r="BCZ1" s="168"/>
      <c r="BDA1" s="168"/>
      <c r="BDB1" s="168"/>
      <c r="BDC1" s="165"/>
      <c r="BDD1" s="165"/>
      <c r="BDE1" s="165"/>
      <c r="BDF1" s="165"/>
      <c r="BDG1" s="165"/>
      <c r="BDH1" s="165"/>
      <c r="BDI1" s="165"/>
      <c r="BDJ1" s="165"/>
      <c r="BDK1" s="165"/>
      <c r="BDL1" s="165"/>
      <c r="BDM1" s="165"/>
      <c r="BDN1" s="165"/>
      <c r="BDO1" s="165"/>
      <c r="BDP1" s="165"/>
      <c r="BDQ1" s="165"/>
      <c r="BDR1" s="165"/>
      <c r="BDS1" s="165"/>
      <c r="BDT1" s="165"/>
      <c r="BDU1" s="165"/>
      <c r="BDV1" s="166"/>
      <c r="BDW1" s="165"/>
      <c r="BDX1" s="165"/>
      <c r="BDY1" s="165"/>
      <c r="BDZ1" s="165"/>
      <c r="BEA1" s="165"/>
      <c r="BEB1" s="167"/>
      <c r="BEC1" s="167"/>
      <c r="BED1" s="168"/>
      <c r="BEE1" s="168"/>
      <c r="BEF1" s="168"/>
      <c r="BEG1" s="168"/>
      <c r="BEH1" s="168"/>
      <c r="BEI1" s="168"/>
      <c r="BEJ1" s="168"/>
      <c r="BEK1" s="165"/>
      <c r="BEL1" s="165"/>
      <c r="BEM1" s="165"/>
      <c r="BEN1" s="165"/>
      <c r="BEO1" s="165"/>
      <c r="BEP1" s="165"/>
      <c r="BEQ1" s="165"/>
      <c r="BER1" s="165"/>
      <c r="BES1" s="165"/>
      <c r="BET1" s="165"/>
      <c r="BEU1" s="165"/>
      <c r="BEV1" s="165"/>
      <c r="BEW1" s="165"/>
      <c r="BEX1" s="165"/>
      <c r="BEY1" s="165"/>
      <c r="BEZ1" s="165"/>
      <c r="BFA1" s="165"/>
      <c r="BFB1" s="165"/>
      <c r="BFC1" s="165"/>
      <c r="BFD1" s="166"/>
      <c r="BFE1" s="165"/>
      <c r="BFF1" s="165"/>
      <c r="BFG1" s="165"/>
      <c r="BFH1" s="165"/>
      <c r="BFI1" s="165"/>
      <c r="BFJ1" s="167"/>
      <c r="BFK1" s="167"/>
      <c r="BFL1" s="168"/>
      <c r="BFM1" s="168"/>
      <c r="BFN1" s="168"/>
      <c r="BFO1" s="168"/>
      <c r="BFP1" s="168"/>
      <c r="BFQ1" s="168"/>
      <c r="BFR1" s="168"/>
      <c r="BFS1" s="165"/>
      <c r="BFT1" s="165"/>
      <c r="BFU1" s="165"/>
      <c r="BFV1" s="165"/>
      <c r="BFW1" s="165"/>
      <c r="BFX1" s="165"/>
      <c r="BFY1" s="165"/>
      <c r="BFZ1" s="165"/>
      <c r="BGA1" s="165"/>
      <c r="BGB1" s="165"/>
      <c r="BGC1" s="165"/>
      <c r="BGD1" s="165"/>
      <c r="BGE1" s="165"/>
      <c r="BGF1" s="165"/>
      <c r="BGG1" s="165"/>
      <c r="BGH1" s="165"/>
      <c r="BGI1" s="165"/>
      <c r="BGJ1" s="165"/>
      <c r="BGK1" s="165"/>
      <c r="BGL1" s="166"/>
      <c r="BGM1" s="165"/>
      <c r="BGN1" s="165"/>
      <c r="BGO1" s="165"/>
      <c r="BGP1" s="165"/>
      <c r="BGQ1" s="165"/>
      <c r="BGR1" s="167"/>
      <c r="BGS1" s="167"/>
      <c r="BGT1" s="168"/>
      <c r="BGU1" s="168"/>
      <c r="BGV1" s="168"/>
      <c r="BGW1" s="168"/>
      <c r="BGX1" s="168"/>
      <c r="BGY1" s="168"/>
      <c r="BGZ1" s="168"/>
      <c r="BHA1" s="165"/>
      <c r="BHB1" s="165"/>
      <c r="BHC1" s="165"/>
      <c r="BHD1" s="165"/>
      <c r="BHE1" s="165"/>
      <c r="BHF1" s="165"/>
      <c r="BHG1" s="165"/>
      <c r="BHH1" s="165"/>
      <c r="BHI1" s="165"/>
      <c r="BHJ1" s="165"/>
      <c r="BHK1" s="165"/>
      <c r="BHL1" s="165"/>
      <c r="BHM1" s="165"/>
      <c r="BHN1" s="165"/>
      <c r="BHO1" s="165"/>
      <c r="BHP1" s="165"/>
      <c r="BHQ1" s="165"/>
      <c r="BHR1" s="165"/>
      <c r="BHS1" s="165"/>
      <c r="BHT1" s="166"/>
      <c r="BHU1" s="165"/>
      <c r="BHV1" s="165"/>
      <c r="BHW1" s="165"/>
      <c r="BHX1" s="165"/>
      <c r="BHY1" s="165"/>
      <c r="BHZ1" s="167"/>
      <c r="BIA1" s="167"/>
      <c r="BIB1" s="168"/>
      <c r="BIC1" s="168"/>
      <c r="BID1" s="168"/>
      <c r="BIE1" s="168"/>
      <c r="BIF1" s="168"/>
      <c r="BIG1" s="168"/>
      <c r="BIH1" s="168"/>
      <c r="BII1" s="165"/>
      <c r="BIJ1" s="165"/>
      <c r="BIK1" s="165"/>
      <c r="BIL1" s="165"/>
      <c r="BIM1" s="165"/>
      <c r="BIN1" s="165"/>
      <c r="BIO1" s="165"/>
      <c r="BIP1" s="165"/>
      <c r="BIQ1" s="165"/>
      <c r="BIR1" s="165"/>
      <c r="BIS1" s="165"/>
      <c r="BIT1" s="165"/>
      <c r="BIU1" s="165"/>
      <c r="BIV1" s="165"/>
      <c r="BIW1" s="165"/>
      <c r="BIX1" s="165"/>
      <c r="BIY1" s="165"/>
      <c r="BIZ1" s="165"/>
      <c r="BJA1" s="165"/>
      <c r="BJB1" s="166"/>
      <c r="BJC1" s="165"/>
      <c r="BJD1" s="165"/>
      <c r="BJE1" s="165"/>
      <c r="BJF1" s="165"/>
      <c r="BJG1" s="165"/>
      <c r="BJH1" s="167"/>
      <c r="BJI1" s="167"/>
      <c r="BJJ1" s="168"/>
      <c r="BJK1" s="168"/>
      <c r="BJL1" s="168"/>
      <c r="BJM1" s="168"/>
      <c r="BJN1" s="168"/>
      <c r="BJO1" s="168"/>
      <c r="BJP1" s="168"/>
      <c r="BJQ1" s="165"/>
      <c r="BJR1" s="165"/>
      <c r="BJS1" s="165"/>
      <c r="BJT1" s="165"/>
      <c r="BJU1" s="165"/>
      <c r="BJV1" s="165"/>
      <c r="BJW1" s="165"/>
      <c r="BJX1" s="165"/>
      <c r="BJY1" s="165"/>
      <c r="BJZ1" s="165"/>
      <c r="BKA1" s="165"/>
      <c r="BKB1" s="165"/>
      <c r="BKC1" s="165"/>
      <c r="BKD1" s="165"/>
      <c r="BKE1" s="165"/>
      <c r="BKF1" s="165"/>
      <c r="BKG1" s="165"/>
      <c r="BKH1" s="165"/>
      <c r="BKI1" s="165"/>
      <c r="BKJ1" s="166"/>
      <c r="BKK1" s="165"/>
      <c r="BKL1" s="165"/>
      <c r="BKM1" s="165"/>
      <c r="BKN1" s="165"/>
      <c r="BKO1" s="165"/>
      <c r="BKP1" s="167"/>
      <c r="BKQ1" s="167"/>
      <c r="BKR1" s="168"/>
      <c r="BKS1" s="168"/>
      <c r="BKT1" s="168"/>
      <c r="BKU1" s="168"/>
      <c r="BKV1" s="168"/>
      <c r="BKW1" s="168"/>
      <c r="BKX1" s="168"/>
      <c r="BKY1" s="165"/>
      <c r="BKZ1" s="165"/>
      <c r="BLA1" s="165"/>
      <c r="BLB1" s="165"/>
      <c r="BLC1" s="165"/>
      <c r="BLD1" s="165"/>
      <c r="BLE1" s="165"/>
      <c r="BLF1" s="165"/>
      <c r="BLG1" s="165"/>
      <c r="BLH1" s="165"/>
      <c r="BLI1" s="165"/>
      <c r="BLJ1" s="165"/>
      <c r="BLK1" s="165"/>
      <c r="BLL1" s="165"/>
      <c r="BLM1" s="165"/>
      <c r="BLN1" s="165"/>
      <c r="BLO1" s="165"/>
      <c r="BLP1" s="165"/>
      <c r="BLQ1" s="165"/>
      <c r="BLR1" s="166"/>
      <c r="BLS1" s="165"/>
      <c r="BLT1" s="165"/>
      <c r="BLU1" s="165"/>
      <c r="BLV1" s="165"/>
      <c r="BLW1" s="165"/>
      <c r="BLX1" s="167"/>
      <c r="BLY1" s="167"/>
      <c r="BLZ1" s="168"/>
      <c r="BMA1" s="168"/>
      <c r="BMB1" s="168"/>
      <c r="BMC1" s="168"/>
      <c r="BMD1" s="168"/>
      <c r="BME1" s="168"/>
      <c r="BMF1" s="168"/>
      <c r="BMG1" s="165"/>
      <c r="BMH1" s="165"/>
      <c r="BMI1" s="165"/>
      <c r="BMJ1" s="165"/>
      <c r="BMK1" s="165"/>
      <c r="BML1" s="165"/>
      <c r="BMM1" s="165"/>
      <c r="BMN1" s="165"/>
      <c r="BMO1" s="165"/>
      <c r="BMP1" s="165"/>
      <c r="BMQ1" s="165"/>
      <c r="BMR1" s="165"/>
      <c r="BMS1" s="165"/>
      <c r="BMT1" s="165"/>
      <c r="BMU1" s="165"/>
      <c r="BMV1" s="165"/>
      <c r="BMW1" s="165"/>
      <c r="BMX1" s="165"/>
      <c r="BMY1" s="165"/>
      <c r="BMZ1" s="166"/>
      <c r="BNA1" s="165"/>
      <c r="BNB1" s="165"/>
      <c r="BNC1" s="165"/>
      <c r="BND1" s="165"/>
      <c r="BNE1" s="165"/>
      <c r="BNF1" s="167"/>
      <c r="BNG1" s="167"/>
      <c r="BNH1" s="168"/>
      <c r="BNI1" s="168"/>
      <c r="BNJ1" s="168"/>
      <c r="BNK1" s="168"/>
      <c r="BNL1" s="168"/>
      <c r="BNM1" s="168"/>
      <c r="BNN1" s="168"/>
      <c r="BNO1" s="165"/>
      <c r="BNP1" s="165"/>
      <c r="BNQ1" s="165"/>
      <c r="BNR1" s="165"/>
      <c r="BNS1" s="165"/>
      <c r="BNT1" s="165"/>
      <c r="BNU1" s="165"/>
      <c r="BNV1" s="165"/>
      <c r="BNW1" s="165"/>
      <c r="BNX1" s="165"/>
      <c r="BNY1" s="165"/>
      <c r="BNZ1" s="165"/>
      <c r="BOA1" s="165"/>
      <c r="BOB1" s="165"/>
      <c r="BOC1" s="165"/>
      <c r="BOD1" s="165"/>
      <c r="BOE1" s="165"/>
      <c r="BOF1" s="165"/>
      <c r="BOG1" s="165"/>
      <c r="BOH1" s="166"/>
      <c r="BOI1" s="165"/>
      <c r="BOJ1" s="165"/>
      <c r="BOK1" s="165"/>
      <c r="BOL1" s="165"/>
      <c r="BOM1" s="165"/>
      <c r="BON1" s="167"/>
      <c r="BOO1" s="167"/>
      <c r="BOP1" s="168"/>
      <c r="BOQ1" s="168"/>
      <c r="BOR1" s="168"/>
      <c r="BOS1" s="168"/>
      <c r="BOT1" s="168"/>
      <c r="BOU1" s="168"/>
      <c r="BOV1" s="168"/>
      <c r="BOW1" s="165"/>
      <c r="BOX1" s="165"/>
      <c r="BOY1" s="165"/>
      <c r="BOZ1" s="165"/>
      <c r="BPA1" s="165"/>
      <c r="BPB1" s="165"/>
      <c r="BPC1" s="165"/>
      <c r="BPD1" s="165"/>
      <c r="BPE1" s="165"/>
      <c r="BPF1" s="165"/>
      <c r="BPG1" s="165"/>
      <c r="BPH1" s="165"/>
      <c r="BPI1" s="165"/>
      <c r="BPJ1" s="165"/>
      <c r="BPK1" s="165"/>
      <c r="BPL1" s="165"/>
      <c r="BPM1" s="165"/>
      <c r="BPN1" s="165"/>
      <c r="BPO1" s="165"/>
      <c r="BPP1" s="166"/>
      <c r="BPQ1" s="165"/>
      <c r="BPR1" s="165"/>
      <c r="BPS1" s="165"/>
      <c r="BPT1" s="165"/>
      <c r="BPU1" s="165"/>
      <c r="BPV1" s="167"/>
      <c r="BPW1" s="167"/>
      <c r="BPX1" s="168"/>
      <c r="BPY1" s="168"/>
      <c r="BPZ1" s="168"/>
      <c r="BQA1" s="168"/>
      <c r="BQB1" s="168"/>
      <c r="BQC1" s="168"/>
      <c r="BQD1" s="168"/>
      <c r="BQE1" s="165"/>
      <c r="BQF1" s="165"/>
      <c r="BQG1" s="165"/>
      <c r="BQH1" s="165"/>
      <c r="BQI1" s="165"/>
      <c r="BQJ1" s="165"/>
      <c r="BQK1" s="165"/>
      <c r="BQL1" s="165"/>
      <c r="BQM1" s="165"/>
      <c r="BQN1" s="165"/>
      <c r="BQO1" s="165"/>
      <c r="BQP1" s="165"/>
      <c r="BQQ1" s="165"/>
      <c r="BQR1" s="165"/>
      <c r="BQS1" s="165"/>
      <c r="BQT1" s="165"/>
      <c r="BQU1" s="165"/>
      <c r="BQV1" s="165"/>
      <c r="BQW1" s="165"/>
      <c r="BQX1" s="166"/>
      <c r="BQY1" s="165"/>
      <c r="BQZ1" s="165"/>
      <c r="BRA1" s="165"/>
      <c r="BRB1" s="165"/>
      <c r="BRC1" s="165"/>
      <c r="BRD1" s="167"/>
      <c r="BRE1" s="167"/>
      <c r="BRF1" s="168"/>
      <c r="BRG1" s="168"/>
      <c r="BRH1" s="168"/>
      <c r="BRI1" s="168"/>
      <c r="BRJ1" s="168"/>
      <c r="BRK1" s="168"/>
      <c r="BRL1" s="168"/>
      <c r="BRM1" s="165"/>
      <c r="BRN1" s="165"/>
      <c r="BRO1" s="165"/>
      <c r="BRP1" s="165"/>
      <c r="BRQ1" s="165"/>
      <c r="BRR1" s="165"/>
      <c r="BRS1" s="165"/>
      <c r="BRT1" s="165"/>
      <c r="BRU1" s="165"/>
      <c r="BRV1" s="165"/>
      <c r="BRW1" s="165"/>
      <c r="BRX1" s="165"/>
      <c r="BRY1" s="165"/>
      <c r="BRZ1" s="165"/>
      <c r="BSA1" s="165"/>
      <c r="BSB1" s="165"/>
      <c r="BSC1" s="165"/>
      <c r="BSD1" s="165"/>
      <c r="BSE1" s="165"/>
      <c r="BSF1" s="166"/>
      <c r="BSG1" s="165"/>
      <c r="BSH1" s="165"/>
      <c r="BSI1" s="165"/>
      <c r="BSJ1" s="165"/>
      <c r="BSK1" s="165"/>
      <c r="BSL1" s="167"/>
      <c r="BSM1" s="167"/>
      <c r="BSN1" s="168"/>
      <c r="BSO1" s="168"/>
      <c r="BSP1" s="168"/>
      <c r="BSQ1" s="168"/>
      <c r="BSR1" s="168"/>
      <c r="BSS1" s="168"/>
      <c r="BST1" s="168"/>
      <c r="BSU1" s="165"/>
      <c r="BSV1" s="165"/>
      <c r="BSW1" s="165"/>
      <c r="BSX1" s="165"/>
      <c r="BSY1" s="165"/>
      <c r="BSZ1" s="165"/>
      <c r="BTA1" s="165"/>
      <c r="BTB1" s="165"/>
      <c r="BTC1" s="165"/>
      <c r="BTD1" s="165"/>
      <c r="BTE1" s="165"/>
      <c r="BTF1" s="165"/>
      <c r="BTG1" s="165"/>
      <c r="BTH1" s="165"/>
      <c r="BTI1" s="165"/>
      <c r="BTJ1" s="165"/>
      <c r="BTK1" s="165"/>
      <c r="BTL1" s="165"/>
      <c r="BTM1" s="165"/>
      <c r="BTN1" s="166"/>
      <c r="BTO1" s="165"/>
      <c r="BTP1" s="165"/>
      <c r="BTQ1" s="165"/>
      <c r="BTR1" s="165"/>
      <c r="BTS1" s="165"/>
      <c r="BTT1" s="167"/>
      <c r="BTU1" s="167"/>
      <c r="BTV1" s="168"/>
      <c r="BTW1" s="168"/>
      <c r="BTX1" s="168"/>
      <c r="BTY1" s="168"/>
      <c r="BTZ1" s="168"/>
      <c r="BUA1" s="168"/>
      <c r="BUB1" s="168"/>
      <c r="BUC1" s="165"/>
      <c r="BUD1" s="165"/>
      <c r="BUE1" s="165"/>
      <c r="BUF1" s="165"/>
      <c r="BUG1" s="165"/>
      <c r="BUH1" s="165"/>
      <c r="BUI1" s="165"/>
      <c r="BUJ1" s="165"/>
      <c r="BUK1" s="165"/>
      <c r="BUL1" s="165"/>
      <c r="BUM1" s="165"/>
      <c r="BUN1" s="165"/>
      <c r="BUO1" s="165"/>
      <c r="BUP1" s="165"/>
      <c r="BUQ1" s="165"/>
      <c r="BUR1" s="165"/>
      <c r="BUS1" s="165"/>
      <c r="BUT1" s="165"/>
      <c r="BUU1" s="165"/>
      <c r="BUV1" s="166"/>
      <c r="BUW1" s="165"/>
      <c r="BUX1" s="165"/>
      <c r="BUY1" s="165"/>
      <c r="BUZ1" s="165"/>
      <c r="BVA1" s="165"/>
      <c r="BVB1" s="167"/>
      <c r="BVC1" s="167"/>
      <c r="BVD1" s="168"/>
      <c r="BVE1" s="168"/>
      <c r="BVF1" s="168"/>
      <c r="BVG1" s="168"/>
      <c r="BVH1" s="168"/>
      <c r="BVI1" s="168"/>
      <c r="BVJ1" s="168"/>
      <c r="BVK1" s="165"/>
      <c r="BVL1" s="165"/>
      <c r="BVM1" s="165"/>
      <c r="BVN1" s="165"/>
      <c r="BVO1" s="165"/>
      <c r="BVP1" s="165"/>
      <c r="BVQ1" s="165"/>
      <c r="BVR1" s="165"/>
      <c r="BVS1" s="165"/>
      <c r="BVT1" s="165"/>
      <c r="BVU1" s="165"/>
      <c r="BVV1" s="165"/>
      <c r="BVW1" s="165"/>
      <c r="BVX1" s="165"/>
      <c r="BVY1" s="165"/>
      <c r="BVZ1" s="165"/>
      <c r="BWA1" s="165"/>
      <c r="BWB1" s="165"/>
      <c r="BWC1" s="165"/>
      <c r="BWD1" s="166"/>
      <c r="BWE1" s="165"/>
      <c r="BWF1" s="165"/>
      <c r="BWG1" s="165"/>
      <c r="BWH1" s="165"/>
      <c r="BWI1" s="165"/>
      <c r="BWJ1" s="167"/>
      <c r="BWK1" s="167"/>
      <c r="BWL1" s="168"/>
      <c r="BWM1" s="168"/>
      <c r="BWN1" s="168"/>
      <c r="BWO1" s="168"/>
      <c r="BWP1" s="168"/>
      <c r="BWQ1" s="168"/>
      <c r="BWR1" s="168"/>
      <c r="BWS1" s="165"/>
      <c r="BWT1" s="165"/>
      <c r="BWU1" s="165"/>
      <c r="BWV1" s="165"/>
      <c r="BWW1" s="165"/>
      <c r="BWX1" s="165"/>
      <c r="BWY1" s="165"/>
      <c r="BWZ1" s="165"/>
      <c r="BXA1" s="165"/>
      <c r="BXB1" s="165"/>
      <c r="BXC1" s="165"/>
      <c r="BXD1" s="165"/>
      <c r="BXE1" s="165"/>
      <c r="BXF1" s="165"/>
      <c r="BXG1" s="165"/>
      <c r="BXH1" s="165"/>
      <c r="BXI1" s="165"/>
      <c r="BXJ1" s="165"/>
      <c r="BXK1" s="165"/>
      <c r="BXL1" s="166"/>
      <c r="BXM1" s="165"/>
      <c r="BXN1" s="165"/>
      <c r="BXO1" s="165"/>
      <c r="BXP1" s="165"/>
      <c r="BXQ1" s="165"/>
      <c r="BXR1" s="167"/>
      <c r="BXS1" s="167"/>
      <c r="BXT1" s="168"/>
      <c r="BXU1" s="168"/>
      <c r="BXV1" s="168"/>
      <c r="BXW1" s="168"/>
      <c r="BXX1" s="168"/>
      <c r="BXY1" s="168"/>
      <c r="BXZ1" s="168"/>
      <c r="BYA1" s="165"/>
      <c r="BYB1" s="165"/>
      <c r="BYC1" s="165"/>
      <c r="BYD1" s="165"/>
      <c r="BYE1" s="165"/>
      <c r="BYF1" s="165"/>
      <c r="BYG1" s="165"/>
      <c r="BYH1" s="165"/>
      <c r="BYI1" s="165"/>
      <c r="BYJ1" s="165"/>
      <c r="BYK1" s="165"/>
      <c r="BYL1" s="165"/>
      <c r="BYM1" s="165"/>
      <c r="BYN1" s="165"/>
      <c r="BYO1" s="165"/>
      <c r="BYP1" s="165"/>
      <c r="BYQ1" s="165"/>
      <c r="BYR1" s="165"/>
      <c r="BYS1" s="165"/>
      <c r="BYT1" s="166"/>
      <c r="BYU1" s="165"/>
      <c r="BYV1" s="165"/>
      <c r="BYW1" s="165"/>
      <c r="BYX1" s="165"/>
      <c r="BYY1" s="165"/>
      <c r="BYZ1" s="167"/>
      <c r="BZA1" s="167"/>
      <c r="BZB1" s="168"/>
      <c r="BZC1" s="168"/>
      <c r="BZD1" s="168"/>
      <c r="BZE1" s="168"/>
      <c r="BZF1" s="168"/>
      <c r="BZG1" s="168"/>
      <c r="BZH1" s="168"/>
      <c r="BZI1" s="165"/>
      <c r="BZJ1" s="165"/>
      <c r="BZK1" s="165"/>
      <c r="BZL1" s="165"/>
      <c r="BZM1" s="165"/>
      <c r="BZN1" s="165"/>
      <c r="BZO1" s="165"/>
      <c r="BZP1" s="165"/>
      <c r="BZQ1" s="165"/>
      <c r="BZR1" s="165"/>
      <c r="BZS1" s="165"/>
      <c r="BZT1" s="165"/>
      <c r="BZU1" s="165"/>
      <c r="BZV1" s="165"/>
      <c r="BZW1" s="165"/>
      <c r="BZX1" s="165"/>
      <c r="BZY1" s="165"/>
      <c r="BZZ1" s="165"/>
      <c r="CAA1" s="165"/>
      <c r="CAB1" s="166"/>
      <c r="CAC1" s="165"/>
      <c r="CAD1" s="165"/>
      <c r="CAE1" s="165"/>
      <c r="CAF1" s="165"/>
      <c r="CAG1" s="165"/>
      <c r="CAH1" s="167"/>
      <c r="CAI1" s="167"/>
      <c r="CAJ1" s="168"/>
      <c r="CAK1" s="168"/>
      <c r="CAL1" s="168"/>
      <c r="CAM1" s="168"/>
      <c r="CAN1" s="168"/>
      <c r="CAO1" s="168"/>
      <c r="CAP1" s="168"/>
      <c r="CAQ1" s="165"/>
      <c r="CAR1" s="165"/>
      <c r="CAS1" s="165"/>
      <c r="CAT1" s="165"/>
      <c r="CAU1" s="165"/>
      <c r="CAV1" s="165"/>
      <c r="CAW1" s="165"/>
      <c r="CAX1" s="165"/>
      <c r="CAY1" s="165"/>
      <c r="CAZ1" s="165"/>
      <c r="CBA1" s="165"/>
      <c r="CBB1" s="165"/>
      <c r="CBC1" s="165"/>
      <c r="CBD1" s="165"/>
      <c r="CBE1" s="165"/>
      <c r="CBF1" s="165"/>
      <c r="CBG1" s="165"/>
      <c r="CBH1" s="165"/>
      <c r="CBI1" s="165"/>
      <c r="CBJ1" s="166"/>
      <c r="CBK1" s="165"/>
      <c r="CBL1" s="165"/>
      <c r="CBM1" s="165"/>
      <c r="CBN1" s="165"/>
      <c r="CBO1" s="165"/>
      <c r="CBP1" s="167"/>
      <c r="CBQ1" s="167"/>
      <c r="CBR1" s="168"/>
      <c r="CBS1" s="168"/>
      <c r="CBT1" s="168"/>
      <c r="CBU1" s="168"/>
      <c r="CBV1" s="168"/>
      <c r="CBW1" s="168"/>
      <c r="CBX1" s="168"/>
      <c r="CBY1" s="165"/>
      <c r="CBZ1" s="165"/>
      <c r="CCA1" s="165"/>
      <c r="CCB1" s="165"/>
      <c r="CCC1" s="165"/>
      <c r="CCD1" s="165"/>
      <c r="CCE1" s="165"/>
      <c r="CCF1" s="165"/>
      <c r="CCG1" s="165"/>
      <c r="CCH1" s="165"/>
      <c r="CCI1" s="165"/>
      <c r="CCJ1" s="165"/>
      <c r="CCK1" s="165"/>
      <c r="CCL1" s="165"/>
      <c r="CCM1" s="165"/>
      <c r="CCN1" s="165"/>
      <c r="CCO1" s="165"/>
      <c r="CCP1" s="165"/>
      <c r="CCQ1" s="165"/>
      <c r="CCR1" s="166"/>
      <c r="CCS1" s="165"/>
      <c r="CCT1" s="165"/>
      <c r="CCU1" s="165"/>
      <c r="CCV1" s="165"/>
      <c r="CCW1" s="165"/>
      <c r="CCX1" s="167"/>
      <c r="CCY1" s="167"/>
      <c r="CCZ1" s="168"/>
      <c r="CDA1" s="168"/>
      <c r="CDB1" s="168"/>
      <c r="CDC1" s="168"/>
      <c r="CDD1" s="168"/>
      <c r="CDE1" s="168"/>
      <c r="CDF1" s="168"/>
      <c r="CDG1" s="165"/>
      <c r="CDH1" s="165"/>
      <c r="CDI1" s="165"/>
      <c r="CDJ1" s="165"/>
      <c r="CDK1" s="165"/>
      <c r="CDL1" s="165"/>
      <c r="CDM1" s="165"/>
      <c r="CDN1" s="165"/>
      <c r="CDO1" s="165"/>
      <c r="CDP1" s="165"/>
      <c r="CDQ1" s="165"/>
      <c r="CDR1" s="165"/>
      <c r="CDS1" s="165"/>
      <c r="CDT1" s="165"/>
      <c r="CDU1" s="165"/>
      <c r="CDV1" s="165"/>
      <c r="CDW1" s="165"/>
      <c r="CDX1" s="165"/>
      <c r="CDY1" s="165"/>
      <c r="CDZ1" s="166"/>
      <c r="CEA1" s="165"/>
      <c r="CEB1" s="165"/>
      <c r="CEC1" s="165"/>
      <c r="CED1" s="165"/>
      <c r="CEE1" s="165"/>
      <c r="CEF1" s="167"/>
      <c r="CEG1" s="167"/>
      <c r="CEH1" s="168"/>
      <c r="CEI1" s="168"/>
      <c r="CEJ1" s="168"/>
      <c r="CEK1" s="168"/>
      <c r="CEL1" s="168"/>
      <c r="CEM1" s="168"/>
      <c r="CEN1" s="168"/>
      <c r="CEO1" s="165"/>
      <c r="CEP1" s="165"/>
      <c r="CEQ1" s="165"/>
      <c r="CER1" s="165"/>
      <c r="CES1" s="165"/>
      <c r="CET1" s="165"/>
      <c r="CEU1" s="165"/>
      <c r="CEV1" s="165"/>
      <c r="CEW1" s="165"/>
      <c r="CEX1" s="165"/>
      <c r="CEY1" s="165"/>
      <c r="CEZ1" s="165"/>
      <c r="CFA1" s="165"/>
      <c r="CFB1" s="165"/>
      <c r="CFC1" s="165"/>
      <c r="CFD1" s="165"/>
      <c r="CFE1" s="165"/>
      <c r="CFF1" s="165"/>
      <c r="CFG1" s="165"/>
      <c r="CFH1" s="166"/>
      <c r="CFI1" s="165"/>
      <c r="CFJ1" s="165"/>
      <c r="CFK1" s="165"/>
      <c r="CFL1" s="165"/>
      <c r="CFM1" s="165"/>
      <c r="CFN1" s="167"/>
      <c r="CFO1" s="167"/>
      <c r="CFP1" s="168"/>
      <c r="CFQ1" s="168"/>
      <c r="CFR1" s="168"/>
      <c r="CFS1" s="168"/>
      <c r="CFT1" s="168"/>
      <c r="CFU1" s="168"/>
      <c r="CFV1" s="168"/>
      <c r="CFW1" s="165"/>
      <c r="CFX1" s="165"/>
      <c r="CFY1" s="165"/>
      <c r="CFZ1" s="165"/>
      <c r="CGA1" s="165"/>
      <c r="CGB1" s="165"/>
      <c r="CGC1" s="165"/>
      <c r="CGD1" s="165"/>
      <c r="CGE1" s="165"/>
      <c r="CGF1" s="165"/>
      <c r="CGG1" s="165"/>
      <c r="CGH1" s="165"/>
      <c r="CGI1" s="165"/>
      <c r="CGJ1" s="165"/>
      <c r="CGK1" s="165"/>
      <c r="CGL1" s="165"/>
      <c r="CGM1" s="165"/>
      <c r="CGN1" s="165"/>
      <c r="CGO1" s="165"/>
      <c r="CGP1" s="166"/>
      <c r="CGQ1" s="165"/>
      <c r="CGR1" s="165"/>
      <c r="CGS1" s="165"/>
      <c r="CGT1" s="165"/>
      <c r="CGU1" s="165"/>
      <c r="CGV1" s="167"/>
      <c r="CGW1" s="167"/>
      <c r="CGX1" s="168"/>
      <c r="CGY1" s="168"/>
      <c r="CGZ1" s="168"/>
      <c r="CHA1" s="168"/>
      <c r="CHB1" s="168"/>
      <c r="CHC1" s="168"/>
      <c r="CHD1" s="168"/>
      <c r="CHE1" s="165"/>
      <c r="CHF1" s="165"/>
      <c r="CHG1" s="165"/>
      <c r="CHH1" s="165"/>
      <c r="CHI1" s="165"/>
      <c r="CHJ1" s="165"/>
      <c r="CHK1" s="165"/>
      <c r="CHL1" s="165"/>
      <c r="CHM1" s="165"/>
      <c r="CHN1" s="165"/>
      <c r="CHO1" s="165"/>
      <c r="CHP1" s="165"/>
      <c r="CHQ1" s="165"/>
      <c r="CHR1" s="165"/>
      <c r="CHS1" s="165"/>
      <c r="CHT1" s="165"/>
      <c r="CHU1" s="165"/>
      <c r="CHV1" s="165"/>
      <c r="CHW1" s="165"/>
      <c r="CHX1" s="166"/>
      <c r="CHY1" s="165"/>
      <c r="CHZ1" s="165"/>
      <c r="CIA1" s="165"/>
      <c r="CIB1" s="165"/>
      <c r="CIC1" s="165"/>
      <c r="CID1" s="167"/>
      <c r="CIE1" s="167"/>
      <c r="CIF1" s="168"/>
      <c r="CIG1" s="168"/>
      <c r="CIH1" s="168"/>
      <c r="CII1" s="168"/>
      <c r="CIJ1" s="168"/>
      <c r="CIK1" s="168"/>
      <c r="CIL1" s="168"/>
      <c r="CIM1" s="165"/>
      <c r="CIN1" s="165"/>
      <c r="CIO1" s="165"/>
      <c r="CIP1" s="165"/>
      <c r="CIQ1" s="165"/>
      <c r="CIR1" s="165"/>
      <c r="CIS1" s="165"/>
      <c r="CIT1" s="165"/>
      <c r="CIU1" s="165"/>
      <c r="CIV1" s="165"/>
      <c r="CIW1" s="165"/>
      <c r="CIX1" s="165"/>
      <c r="CIY1" s="165"/>
      <c r="CIZ1" s="165"/>
      <c r="CJA1" s="165"/>
      <c r="CJB1" s="165"/>
      <c r="CJC1" s="165"/>
      <c r="CJD1" s="165"/>
      <c r="CJE1" s="165"/>
      <c r="CJF1" s="166"/>
      <c r="CJG1" s="165"/>
      <c r="CJH1" s="165"/>
      <c r="CJI1" s="165"/>
      <c r="CJJ1" s="165"/>
      <c r="CJK1" s="165"/>
      <c r="CJL1" s="167"/>
      <c r="CJM1" s="167"/>
      <c r="CJN1" s="168"/>
      <c r="CJO1" s="168"/>
      <c r="CJP1" s="168"/>
      <c r="CJQ1" s="168"/>
      <c r="CJR1" s="168"/>
      <c r="CJS1" s="168"/>
      <c r="CJT1" s="168"/>
      <c r="CJU1" s="165"/>
      <c r="CJV1" s="165"/>
      <c r="CJW1" s="165"/>
      <c r="CJX1" s="165"/>
      <c r="CJY1" s="165"/>
      <c r="CJZ1" s="165"/>
      <c r="CKA1" s="165"/>
      <c r="CKB1" s="165"/>
      <c r="CKC1" s="165"/>
      <c r="CKD1" s="165"/>
      <c r="CKE1" s="165"/>
      <c r="CKF1" s="165"/>
      <c r="CKG1" s="165"/>
      <c r="CKH1" s="165"/>
      <c r="CKI1" s="165"/>
      <c r="CKJ1" s="165"/>
      <c r="CKK1" s="165"/>
      <c r="CKL1" s="165"/>
      <c r="CKM1" s="165"/>
      <c r="CKN1" s="166"/>
      <c r="CKO1" s="165"/>
      <c r="CKP1" s="165"/>
      <c r="CKQ1" s="165"/>
      <c r="CKR1" s="165"/>
      <c r="CKS1" s="165"/>
      <c r="CKT1" s="167"/>
      <c r="CKU1" s="167"/>
      <c r="CKV1" s="168"/>
      <c r="CKW1" s="168"/>
      <c r="CKX1" s="168"/>
      <c r="CKY1" s="168"/>
      <c r="CKZ1" s="168"/>
      <c r="CLA1" s="168"/>
      <c r="CLB1" s="168"/>
      <c r="CLC1" s="165"/>
      <c r="CLD1" s="165"/>
      <c r="CLE1" s="165"/>
      <c r="CLF1" s="165"/>
      <c r="CLG1" s="165"/>
      <c r="CLH1" s="165"/>
      <c r="CLI1" s="165"/>
      <c r="CLJ1" s="165"/>
      <c r="CLK1" s="165"/>
      <c r="CLL1" s="165"/>
      <c r="CLM1" s="165"/>
      <c r="CLN1" s="165"/>
      <c r="CLO1" s="165"/>
      <c r="CLP1" s="165"/>
      <c r="CLQ1" s="165"/>
      <c r="CLR1" s="165"/>
      <c r="CLS1" s="165"/>
      <c r="CLT1" s="165"/>
      <c r="CLU1" s="165"/>
      <c r="CLV1" s="166"/>
      <c r="CLW1" s="165"/>
      <c r="CLX1" s="165"/>
      <c r="CLY1" s="165"/>
      <c r="CLZ1" s="165"/>
      <c r="CMA1" s="165"/>
      <c r="CMB1" s="167"/>
      <c r="CMC1" s="167"/>
      <c r="CMD1" s="168"/>
      <c r="CME1" s="168"/>
      <c r="CMF1" s="168"/>
      <c r="CMG1" s="168"/>
      <c r="CMH1" s="168"/>
      <c r="CMI1" s="168"/>
      <c r="CMJ1" s="168"/>
      <c r="CMK1" s="165"/>
      <c r="CML1" s="165"/>
      <c r="CMM1" s="165"/>
      <c r="CMN1" s="165"/>
      <c r="CMO1" s="165"/>
      <c r="CMP1" s="165"/>
      <c r="CMQ1" s="165"/>
      <c r="CMR1" s="165"/>
      <c r="CMS1" s="165"/>
      <c r="CMT1" s="165"/>
      <c r="CMU1" s="165"/>
      <c r="CMV1" s="165"/>
      <c r="CMW1" s="165"/>
      <c r="CMX1" s="165"/>
      <c r="CMY1" s="165"/>
      <c r="CMZ1" s="165"/>
      <c r="CNA1" s="165"/>
      <c r="CNB1" s="165"/>
      <c r="CNC1" s="165"/>
      <c r="CND1" s="166"/>
      <c r="CNE1" s="165"/>
      <c r="CNF1" s="165"/>
      <c r="CNG1" s="165"/>
      <c r="CNH1" s="165"/>
      <c r="CNI1" s="165"/>
      <c r="CNJ1" s="167"/>
      <c r="CNK1" s="167"/>
      <c r="CNL1" s="168"/>
      <c r="CNM1" s="168"/>
      <c r="CNN1" s="168"/>
      <c r="CNO1" s="168"/>
      <c r="CNP1" s="168"/>
      <c r="CNQ1" s="168"/>
      <c r="CNR1" s="168"/>
      <c r="CNS1" s="165"/>
      <c r="CNT1" s="165"/>
      <c r="CNU1" s="165"/>
      <c r="CNV1" s="165"/>
      <c r="CNW1" s="165"/>
      <c r="CNX1" s="165"/>
      <c r="CNY1" s="165"/>
      <c r="CNZ1" s="165"/>
      <c r="COA1" s="165"/>
      <c r="COB1" s="165"/>
      <c r="COC1" s="165"/>
      <c r="COD1" s="165"/>
      <c r="COE1" s="165"/>
      <c r="COF1" s="165"/>
      <c r="COG1" s="165"/>
      <c r="COH1" s="165"/>
      <c r="COI1" s="165"/>
      <c r="COJ1" s="165"/>
      <c r="COK1" s="165"/>
      <c r="COL1" s="166"/>
      <c r="COM1" s="165"/>
      <c r="CON1" s="165"/>
      <c r="COO1" s="165"/>
      <c r="COP1" s="165"/>
      <c r="COQ1" s="165"/>
      <c r="COR1" s="167"/>
      <c r="COS1" s="167"/>
      <c r="COT1" s="168"/>
      <c r="COU1" s="168"/>
      <c r="COV1" s="168"/>
      <c r="COW1" s="168"/>
      <c r="COX1" s="168"/>
      <c r="COY1" s="168"/>
      <c r="COZ1" s="168"/>
      <c r="CPA1" s="165"/>
      <c r="CPB1" s="165"/>
      <c r="CPC1" s="165"/>
      <c r="CPD1" s="165"/>
      <c r="CPE1" s="165"/>
      <c r="CPF1" s="165"/>
      <c r="CPG1" s="165"/>
      <c r="CPH1" s="165"/>
      <c r="CPI1" s="165"/>
      <c r="CPJ1" s="165"/>
      <c r="CPK1" s="165"/>
      <c r="CPL1" s="165"/>
      <c r="CPM1" s="165"/>
      <c r="CPN1" s="165"/>
      <c r="CPO1" s="165"/>
      <c r="CPP1" s="165"/>
      <c r="CPQ1" s="165"/>
      <c r="CPR1" s="165"/>
      <c r="CPS1" s="165"/>
      <c r="CPT1" s="166"/>
      <c r="CPU1" s="165"/>
      <c r="CPV1" s="165"/>
      <c r="CPW1" s="165"/>
      <c r="CPX1" s="165"/>
      <c r="CPY1" s="165"/>
      <c r="CPZ1" s="167"/>
      <c r="CQA1" s="167"/>
      <c r="CQB1" s="168"/>
      <c r="CQC1" s="168"/>
      <c r="CQD1" s="168"/>
      <c r="CQE1" s="168"/>
      <c r="CQF1" s="168"/>
      <c r="CQG1" s="168"/>
      <c r="CQH1" s="168"/>
      <c r="CQI1" s="165"/>
      <c r="CQJ1" s="165"/>
      <c r="CQK1" s="165"/>
      <c r="CQL1" s="165"/>
      <c r="CQM1" s="165"/>
      <c r="CQN1" s="165"/>
      <c r="CQO1" s="165"/>
      <c r="CQP1" s="165"/>
      <c r="CQQ1" s="165"/>
      <c r="CQR1" s="165"/>
      <c r="CQS1" s="165"/>
      <c r="CQT1" s="165"/>
      <c r="CQU1" s="165"/>
      <c r="CQV1" s="165"/>
      <c r="CQW1" s="165"/>
      <c r="CQX1" s="165"/>
      <c r="CQY1" s="165"/>
      <c r="CQZ1" s="165"/>
      <c r="CRA1" s="165"/>
      <c r="CRB1" s="166"/>
      <c r="CRC1" s="165"/>
      <c r="CRD1" s="165"/>
      <c r="CRE1" s="165"/>
      <c r="CRF1" s="165"/>
      <c r="CRG1" s="165"/>
      <c r="CRH1" s="167"/>
      <c r="CRI1" s="167"/>
      <c r="CRJ1" s="168"/>
      <c r="CRK1" s="168"/>
      <c r="CRL1" s="168"/>
      <c r="CRM1" s="168"/>
      <c r="CRN1" s="168"/>
      <c r="CRO1" s="168"/>
      <c r="CRP1" s="168"/>
      <c r="CRQ1" s="165"/>
      <c r="CRR1" s="165"/>
      <c r="CRS1" s="165"/>
      <c r="CRT1" s="165"/>
      <c r="CRU1" s="165"/>
      <c r="CRV1" s="165"/>
      <c r="CRW1" s="165"/>
      <c r="CRX1" s="165"/>
      <c r="CRY1" s="165"/>
      <c r="CRZ1" s="165"/>
      <c r="CSA1" s="165"/>
      <c r="CSB1" s="165"/>
      <c r="CSC1" s="165"/>
      <c r="CSD1" s="165"/>
      <c r="CSE1" s="165"/>
      <c r="CSF1" s="165"/>
      <c r="CSG1" s="165"/>
      <c r="CSH1" s="165"/>
      <c r="CSI1" s="165"/>
      <c r="CSJ1" s="166"/>
      <c r="CSK1" s="165"/>
      <c r="CSL1" s="165"/>
      <c r="CSM1" s="165"/>
      <c r="CSN1" s="165"/>
      <c r="CSO1" s="165"/>
      <c r="CSP1" s="167"/>
      <c r="CSQ1" s="167"/>
      <c r="CSR1" s="168"/>
      <c r="CSS1" s="168"/>
      <c r="CST1" s="168"/>
      <c r="CSU1" s="168"/>
      <c r="CSV1" s="168"/>
      <c r="CSW1" s="168"/>
      <c r="CSX1" s="168"/>
      <c r="CSY1" s="165"/>
      <c r="CSZ1" s="165"/>
      <c r="CTA1" s="165"/>
      <c r="CTB1" s="165"/>
      <c r="CTC1" s="165"/>
      <c r="CTD1" s="165"/>
      <c r="CTE1" s="165"/>
      <c r="CTF1" s="165"/>
      <c r="CTG1" s="165"/>
      <c r="CTH1" s="165"/>
      <c r="CTI1" s="165"/>
      <c r="CTJ1" s="165"/>
      <c r="CTK1" s="165"/>
      <c r="CTL1" s="165"/>
      <c r="CTM1" s="165"/>
      <c r="CTN1" s="165"/>
      <c r="CTO1" s="165"/>
      <c r="CTP1" s="165"/>
      <c r="CTQ1" s="165"/>
      <c r="CTR1" s="166"/>
      <c r="CTS1" s="165"/>
      <c r="CTT1" s="165"/>
      <c r="CTU1" s="165"/>
      <c r="CTV1" s="165"/>
      <c r="CTW1" s="165"/>
      <c r="CTX1" s="167"/>
      <c r="CTY1" s="167"/>
      <c r="CTZ1" s="168"/>
      <c r="CUA1" s="168"/>
      <c r="CUB1" s="168"/>
      <c r="CUC1" s="168"/>
      <c r="CUD1" s="168"/>
      <c r="CUE1" s="168"/>
      <c r="CUF1" s="168"/>
      <c r="CUG1" s="165"/>
      <c r="CUH1" s="165"/>
      <c r="CUI1" s="165"/>
      <c r="CUJ1" s="165"/>
      <c r="CUK1" s="165"/>
      <c r="CUL1" s="165"/>
      <c r="CUM1" s="165"/>
      <c r="CUN1" s="165"/>
      <c r="CUO1" s="165"/>
      <c r="CUP1" s="165"/>
      <c r="CUQ1" s="165"/>
      <c r="CUR1" s="165"/>
      <c r="CUS1" s="165"/>
      <c r="CUT1" s="165"/>
      <c r="CUU1" s="165"/>
      <c r="CUV1" s="165"/>
      <c r="CUW1" s="165"/>
      <c r="CUX1" s="165"/>
      <c r="CUY1" s="165"/>
      <c r="CUZ1" s="166"/>
      <c r="CVA1" s="165"/>
      <c r="CVB1" s="165"/>
      <c r="CVC1" s="165"/>
      <c r="CVD1" s="165"/>
      <c r="CVE1" s="165"/>
      <c r="CVF1" s="167"/>
      <c r="CVG1" s="167"/>
      <c r="CVH1" s="168"/>
      <c r="CVI1" s="168"/>
      <c r="CVJ1" s="168"/>
      <c r="CVK1" s="168"/>
      <c r="CVL1" s="168"/>
      <c r="CVM1" s="168"/>
      <c r="CVN1" s="168"/>
      <c r="CVO1" s="165"/>
      <c r="CVP1" s="165"/>
      <c r="CVQ1" s="165"/>
      <c r="CVR1" s="165"/>
      <c r="CVS1" s="165"/>
      <c r="CVT1" s="165"/>
      <c r="CVU1" s="165"/>
      <c r="CVV1" s="165"/>
      <c r="CVW1" s="165"/>
      <c r="CVX1" s="165"/>
      <c r="CVY1" s="165"/>
      <c r="CVZ1" s="165"/>
      <c r="CWA1" s="165"/>
      <c r="CWB1" s="165"/>
      <c r="CWC1" s="165"/>
      <c r="CWD1" s="165"/>
      <c r="CWE1" s="165"/>
      <c r="CWF1" s="165"/>
      <c r="CWG1" s="165"/>
      <c r="CWH1" s="166"/>
      <c r="CWI1" s="165"/>
      <c r="CWJ1" s="165"/>
      <c r="CWK1" s="165"/>
      <c r="CWL1" s="165"/>
      <c r="CWM1" s="165"/>
      <c r="CWN1" s="167"/>
      <c r="CWO1" s="167"/>
      <c r="CWP1" s="168"/>
      <c r="CWQ1" s="168"/>
      <c r="CWR1" s="168"/>
      <c r="CWS1" s="168"/>
      <c r="CWT1" s="168"/>
      <c r="CWU1" s="168"/>
      <c r="CWV1" s="168"/>
      <c r="CWW1" s="165"/>
      <c r="CWX1" s="165"/>
      <c r="CWY1" s="165"/>
      <c r="CWZ1" s="165"/>
      <c r="CXA1" s="165"/>
      <c r="CXB1" s="165"/>
      <c r="CXC1" s="165"/>
      <c r="CXD1" s="165"/>
      <c r="CXE1" s="165"/>
      <c r="CXF1" s="165"/>
      <c r="CXG1" s="165"/>
      <c r="CXH1" s="165"/>
      <c r="CXI1" s="165"/>
      <c r="CXJ1" s="165"/>
      <c r="CXK1" s="165"/>
      <c r="CXL1" s="165"/>
      <c r="CXM1" s="165"/>
      <c r="CXN1" s="165"/>
      <c r="CXO1" s="165"/>
      <c r="CXP1" s="166"/>
      <c r="CXQ1" s="165"/>
      <c r="CXR1" s="165"/>
      <c r="CXS1" s="165"/>
      <c r="CXT1" s="165"/>
      <c r="CXU1" s="165"/>
      <c r="CXV1" s="167"/>
      <c r="CXW1" s="167"/>
      <c r="CXX1" s="168"/>
      <c r="CXY1" s="168"/>
      <c r="CXZ1" s="168"/>
      <c r="CYA1" s="168"/>
      <c r="CYB1" s="168"/>
      <c r="CYC1" s="168"/>
      <c r="CYD1" s="168"/>
      <c r="CYE1" s="165"/>
      <c r="CYF1" s="165"/>
      <c r="CYG1" s="165"/>
      <c r="CYH1" s="165"/>
      <c r="CYI1" s="165"/>
      <c r="CYJ1" s="165"/>
      <c r="CYK1" s="165"/>
      <c r="CYL1" s="165"/>
      <c r="CYM1" s="165"/>
      <c r="CYN1" s="165"/>
      <c r="CYO1" s="165"/>
      <c r="CYP1" s="165"/>
      <c r="CYQ1" s="165"/>
      <c r="CYR1" s="165"/>
      <c r="CYS1" s="165"/>
      <c r="CYT1" s="165"/>
      <c r="CYU1" s="165"/>
      <c r="CYV1" s="165"/>
      <c r="CYW1" s="165"/>
      <c r="CYX1" s="166"/>
      <c r="CYY1" s="165"/>
      <c r="CYZ1" s="165"/>
      <c r="CZA1" s="165"/>
      <c r="CZB1" s="165"/>
      <c r="CZC1" s="165"/>
      <c r="CZD1" s="167"/>
      <c r="CZE1" s="167"/>
      <c r="CZF1" s="168"/>
      <c r="CZG1" s="168"/>
      <c r="CZH1" s="168"/>
      <c r="CZI1" s="168"/>
      <c r="CZJ1" s="168"/>
      <c r="CZK1" s="168"/>
      <c r="CZL1" s="168"/>
      <c r="CZM1" s="165"/>
      <c r="CZN1" s="165"/>
      <c r="CZO1" s="165"/>
      <c r="CZP1" s="165"/>
      <c r="CZQ1" s="165"/>
      <c r="CZR1" s="165"/>
      <c r="CZS1" s="165"/>
      <c r="CZT1" s="165"/>
      <c r="CZU1" s="165"/>
      <c r="CZV1" s="165"/>
      <c r="CZW1" s="165"/>
      <c r="CZX1" s="165"/>
      <c r="CZY1" s="165"/>
      <c r="CZZ1" s="165"/>
      <c r="DAA1" s="165"/>
      <c r="DAB1" s="165"/>
      <c r="DAC1" s="165"/>
      <c r="DAD1" s="165"/>
      <c r="DAE1" s="165"/>
      <c r="DAF1" s="166"/>
      <c r="DAG1" s="165"/>
      <c r="DAH1" s="165"/>
      <c r="DAI1" s="165"/>
      <c r="DAJ1" s="165"/>
      <c r="DAK1" s="165"/>
      <c r="DAL1" s="167"/>
      <c r="DAM1" s="167"/>
      <c r="DAN1" s="168"/>
      <c r="DAO1" s="168"/>
      <c r="DAP1" s="168"/>
      <c r="DAQ1" s="168"/>
      <c r="DAR1" s="168"/>
      <c r="DAS1" s="168"/>
      <c r="DAT1" s="168"/>
      <c r="DAU1" s="165"/>
      <c r="DAV1" s="165"/>
      <c r="DAW1" s="165"/>
      <c r="DAX1" s="165"/>
      <c r="DAY1" s="165"/>
      <c r="DAZ1" s="165"/>
      <c r="DBA1" s="165"/>
      <c r="DBB1" s="165"/>
      <c r="DBC1" s="165"/>
      <c r="DBD1" s="165"/>
      <c r="DBE1" s="165"/>
      <c r="DBF1" s="165"/>
      <c r="DBG1" s="165"/>
      <c r="DBH1" s="165"/>
      <c r="DBI1" s="165"/>
      <c r="DBJ1" s="165"/>
      <c r="DBK1" s="165"/>
      <c r="DBL1" s="165"/>
      <c r="DBM1" s="165"/>
      <c r="DBN1" s="166"/>
      <c r="DBO1" s="165"/>
      <c r="DBP1" s="165"/>
      <c r="DBQ1" s="165"/>
      <c r="DBR1" s="165"/>
      <c r="DBS1" s="165"/>
      <c r="DBT1" s="167"/>
      <c r="DBU1" s="167"/>
      <c r="DBV1" s="168"/>
      <c r="DBW1" s="168"/>
      <c r="DBX1" s="168"/>
      <c r="DBY1" s="168"/>
      <c r="DBZ1" s="168"/>
      <c r="DCA1" s="168"/>
      <c r="DCB1" s="168"/>
      <c r="DCC1" s="165"/>
      <c r="DCD1" s="165"/>
      <c r="DCE1" s="165"/>
      <c r="DCF1" s="165"/>
      <c r="DCG1" s="165"/>
      <c r="DCH1" s="165"/>
      <c r="DCI1" s="165"/>
      <c r="DCJ1" s="165"/>
      <c r="DCK1" s="165"/>
      <c r="DCL1" s="165"/>
      <c r="DCM1" s="165"/>
      <c r="DCN1" s="165"/>
      <c r="DCO1" s="165"/>
      <c r="DCP1" s="165"/>
      <c r="DCQ1" s="165"/>
      <c r="DCR1" s="165"/>
      <c r="DCS1" s="165"/>
      <c r="DCT1" s="165"/>
      <c r="DCU1" s="165"/>
      <c r="DCV1" s="166"/>
      <c r="DCW1" s="165"/>
      <c r="DCX1" s="165"/>
      <c r="DCY1" s="165"/>
      <c r="DCZ1" s="165"/>
      <c r="DDA1" s="165"/>
      <c r="DDB1" s="167"/>
      <c r="DDC1" s="167"/>
      <c r="DDD1" s="168"/>
      <c r="DDE1" s="168"/>
      <c r="DDF1" s="168"/>
      <c r="DDG1" s="168"/>
      <c r="DDH1" s="168"/>
      <c r="DDI1" s="168"/>
      <c r="DDJ1" s="168"/>
      <c r="DDK1" s="165"/>
      <c r="DDL1" s="165"/>
      <c r="DDM1" s="165"/>
      <c r="DDN1" s="165"/>
      <c r="DDO1" s="165"/>
      <c r="DDP1" s="165"/>
      <c r="DDQ1" s="165"/>
      <c r="DDR1" s="165"/>
      <c r="DDS1" s="165"/>
      <c r="DDT1" s="165"/>
      <c r="DDU1" s="165"/>
      <c r="DDV1" s="165"/>
      <c r="DDW1" s="165"/>
      <c r="DDX1" s="165"/>
      <c r="DDY1" s="165"/>
      <c r="DDZ1" s="165"/>
      <c r="DEA1" s="165"/>
      <c r="DEB1" s="165"/>
      <c r="DEC1" s="165"/>
      <c r="DED1" s="166"/>
      <c r="DEE1" s="165"/>
      <c r="DEF1" s="165"/>
      <c r="DEG1" s="165"/>
      <c r="DEH1" s="165"/>
      <c r="DEI1" s="165"/>
      <c r="DEJ1" s="167"/>
      <c r="DEK1" s="167"/>
      <c r="DEL1" s="168"/>
      <c r="DEM1" s="168"/>
      <c r="DEN1" s="168"/>
      <c r="DEO1" s="168"/>
      <c r="DEP1" s="168"/>
      <c r="DEQ1" s="168"/>
      <c r="DER1" s="168"/>
      <c r="DES1" s="165"/>
      <c r="DET1" s="165"/>
      <c r="DEU1" s="165"/>
      <c r="DEV1" s="165"/>
      <c r="DEW1" s="165"/>
      <c r="DEX1" s="165"/>
      <c r="DEY1" s="165"/>
      <c r="DEZ1" s="165"/>
      <c r="DFA1" s="165"/>
      <c r="DFB1" s="165"/>
      <c r="DFC1" s="165"/>
      <c r="DFD1" s="165"/>
      <c r="DFE1" s="165"/>
      <c r="DFF1" s="165"/>
      <c r="DFG1" s="165"/>
      <c r="DFH1" s="165"/>
      <c r="DFI1" s="165"/>
      <c r="DFJ1" s="165"/>
      <c r="DFK1" s="165"/>
      <c r="DFL1" s="166"/>
      <c r="DFM1" s="165"/>
      <c r="DFN1" s="165"/>
      <c r="DFO1" s="165"/>
      <c r="DFP1" s="165"/>
      <c r="DFQ1" s="165"/>
      <c r="DFR1" s="167"/>
      <c r="DFS1" s="167"/>
      <c r="DFT1" s="168"/>
      <c r="DFU1" s="168"/>
      <c r="DFV1" s="168"/>
      <c r="DFW1" s="168"/>
      <c r="DFX1" s="168"/>
      <c r="DFY1" s="168"/>
      <c r="DFZ1" s="168"/>
      <c r="DGA1" s="165"/>
      <c r="DGB1" s="165"/>
      <c r="DGC1" s="165"/>
      <c r="DGD1" s="165"/>
      <c r="DGE1" s="165"/>
      <c r="DGF1" s="165"/>
      <c r="DGG1" s="165"/>
      <c r="DGH1" s="165"/>
      <c r="DGI1" s="165"/>
      <c r="DGJ1" s="165"/>
      <c r="DGK1" s="165"/>
      <c r="DGL1" s="165"/>
      <c r="DGM1" s="165"/>
      <c r="DGN1" s="165"/>
      <c r="DGO1" s="165"/>
      <c r="DGP1" s="165"/>
      <c r="DGQ1" s="165"/>
      <c r="DGR1" s="165"/>
      <c r="DGS1" s="165"/>
      <c r="DGT1" s="166"/>
      <c r="DGU1" s="165"/>
      <c r="DGV1" s="165"/>
      <c r="DGW1" s="165"/>
      <c r="DGX1" s="165"/>
      <c r="DGY1" s="165"/>
      <c r="DGZ1" s="167"/>
      <c r="DHA1" s="167"/>
      <c r="DHB1" s="168"/>
      <c r="DHC1" s="168"/>
      <c r="DHD1" s="168"/>
      <c r="DHE1" s="168"/>
      <c r="DHF1" s="168"/>
      <c r="DHG1" s="168"/>
      <c r="DHH1" s="168"/>
      <c r="DHI1" s="165"/>
      <c r="DHJ1" s="165"/>
      <c r="DHK1" s="165"/>
      <c r="DHL1" s="165"/>
      <c r="DHM1" s="165"/>
      <c r="DHN1" s="165"/>
      <c r="DHO1" s="165"/>
      <c r="DHP1" s="165"/>
      <c r="DHQ1" s="165"/>
      <c r="DHR1" s="165"/>
      <c r="DHS1" s="165"/>
      <c r="DHT1" s="165"/>
      <c r="DHU1" s="165"/>
      <c r="DHV1" s="165"/>
      <c r="DHW1" s="165"/>
      <c r="DHX1" s="165"/>
      <c r="DHY1" s="165"/>
      <c r="DHZ1" s="165"/>
      <c r="DIA1" s="165"/>
      <c r="DIB1" s="166"/>
      <c r="DIC1" s="165"/>
      <c r="DID1" s="165"/>
      <c r="DIE1" s="165"/>
      <c r="DIF1" s="165"/>
      <c r="DIG1" s="165"/>
      <c r="DIH1" s="167"/>
      <c r="DII1" s="167"/>
      <c r="DIJ1" s="168"/>
      <c r="DIK1" s="168"/>
      <c r="DIL1" s="168"/>
      <c r="DIM1" s="168"/>
      <c r="DIN1" s="168"/>
      <c r="DIO1" s="168"/>
      <c r="DIP1" s="168"/>
      <c r="DIQ1" s="165"/>
      <c r="DIR1" s="165"/>
      <c r="DIS1" s="165"/>
      <c r="DIT1" s="165"/>
      <c r="DIU1" s="165"/>
      <c r="DIV1" s="165"/>
      <c r="DIW1" s="165"/>
      <c r="DIX1" s="165"/>
      <c r="DIY1" s="165"/>
      <c r="DIZ1" s="165"/>
      <c r="DJA1" s="165"/>
      <c r="DJB1" s="165"/>
      <c r="DJC1" s="165"/>
      <c r="DJD1" s="165"/>
      <c r="DJE1" s="165"/>
      <c r="DJF1" s="165"/>
      <c r="DJG1" s="165"/>
      <c r="DJH1" s="165"/>
      <c r="DJI1" s="165"/>
      <c r="DJJ1" s="166"/>
      <c r="DJK1" s="165"/>
      <c r="DJL1" s="165"/>
      <c r="DJM1" s="165"/>
      <c r="DJN1" s="165"/>
      <c r="DJO1" s="165"/>
      <c r="DJP1" s="167"/>
      <c r="DJQ1" s="167"/>
      <c r="DJR1" s="168"/>
      <c r="DJS1" s="168"/>
      <c r="DJT1" s="168"/>
      <c r="DJU1" s="168"/>
      <c r="DJV1" s="168"/>
      <c r="DJW1" s="168"/>
      <c r="DJX1" s="168"/>
      <c r="DJY1" s="165"/>
      <c r="DJZ1" s="165"/>
      <c r="DKA1" s="165"/>
      <c r="DKB1" s="165"/>
      <c r="DKC1" s="165"/>
      <c r="DKD1" s="165"/>
      <c r="DKE1" s="165"/>
      <c r="DKF1" s="165"/>
      <c r="DKG1" s="165"/>
      <c r="DKH1" s="165"/>
      <c r="DKI1" s="165"/>
      <c r="DKJ1" s="165"/>
      <c r="DKK1" s="165"/>
      <c r="DKL1" s="165"/>
      <c r="DKM1" s="165"/>
      <c r="DKN1" s="165"/>
      <c r="DKO1" s="165"/>
      <c r="DKP1" s="165"/>
      <c r="DKQ1" s="165"/>
      <c r="DKR1" s="166"/>
      <c r="DKS1" s="165"/>
      <c r="DKT1" s="165"/>
      <c r="DKU1" s="165"/>
      <c r="DKV1" s="165"/>
      <c r="DKW1" s="165"/>
      <c r="DKX1" s="167"/>
      <c r="DKY1" s="167"/>
      <c r="DKZ1" s="168"/>
      <c r="DLA1" s="168"/>
      <c r="DLB1" s="168"/>
      <c r="DLC1" s="168"/>
      <c r="DLD1" s="168"/>
      <c r="DLE1" s="168"/>
      <c r="DLF1" s="168"/>
      <c r="DLG1" s="165"/>
      <c r="DLH1" s="165"/>
      <c r="DLI1" s="165"/>
      <c r="DLJ1" s="165"/>
      <c r="DLK1" s="165"/>
      <c r="DLL1" s="165"/>
      <c r="DLM1" s="165"/>
      <c r="DLN1" s="165"/>
      <c r="DLO1" s="165"/>
      <c r="DLP1" s="165"/>
      <c r="DLQ1" s="165"/>
      <c r="DLR1" s="165"/>
      <c r="DLS1" s="165"/>
      <c r="DLT1" s="165"/>
      <c r="DLU1" s="165"/>
      <c r="DLV1" s="165"/>
      <c r="DLW1" s="165"/>
      <c r="DLX1" s="165"/>
      <c r="DLY1" s="165"/>
      <c r="DLZ1" s="166"/>
      <c r="DMA1" s="165"/>
      <c r="DMB1" s="165"/>
      <c r="DMC1" s="165"/>
      <c r="DMD1" s="165"/>
      <c r="DME1" s="165"/>
      <c r="DMF1" s="167"/>
      <c r="DMG1" s="167"/>
      <c r="DMH1" s="168"/>
      <c r="DMI1" s="168"/>
      <c r="DMJ1" s="168"/>
      <c r="DMK1" s="168"/>
      <c r="DML1" s="168"/>
      <c r="DMM1" s="168"/>
      <c r="DMN1" s="168"/>
      <c r="DMO1" s="165"/>
      <c r="DMP1" s="165"/>
      <c r="DMQ1" s="165"/>
      <c r="DMR1" s="165"/>
      <c r="DMS1" s="165"/>
      <c r="DMT1" s="165"/>
      <c r="DMU1" s="165"/>
      <c r="DMV1" s="165"/>
      <c r="DMW1" s="165"/>
      <c r="DMX1" s="165"/>
      <c r="DMY1" s="165"/>
      <c r="DMZ1" s="165"/>
      <c r="DNA1" s="165"/>
      <c r="DNB1" s="165"/>
      <c r="DNC1" s="165"/>
      <c r="DND1" s="165"/>
      <c r="DNE1" s="165"/>
      <c r="DNF1" s="165"/>
      <c r="DNG1" s="165"/>
      <c r="DNH1" s="166"/>
      <c r="DNI1" s="165"/>
      <c r="DNJ1" s="165"/>
      <c r="DNK1" s="165"/>
      <c r="DNL1" s="165"/>
      <c r="DNM1" s="165"/>
      <c r="DNN1" s="167"/>
      <c r="DNO1" s="167"/>
      <c r="DNP1" s="168"/>
      <c r="DNQ1" s="168"/>
      <c r="DNR1" s="168"/>
      <c r="DNS1" s="168"/>
      <c r="DNT1" s="168"/>
      <c r="DNU1" s="168"/>
      <c r="DNV1" s="168"/>
      <c r="DNW1" s="165"/>
      <c r="DNX1" s="165"/>
      <c r="DNY1" s="165"/>
      <c r="DNZ1" s="165"/>
      <c r="DOA1" s="165"/>
      <c r="DOB1" s="165"/>
      <c r="DOC1" s="165"/>
      <c r="DOD1" s="165"/>
      <c r="DOE1" s="165"/>
      <c r="DOF1" s="165"/>
      <c r="DOG1" s="165"/>
      <c r="DOH1" s="165"/>
      <c r="DOI1" s="165"/>
      <c r="DOJ1" s="165"/>
      <c r="DOK1" s="165"/>
      <c r="DOL1" s="165"/>
      <c r="DOM1" s="165"/>
      <c r="DON1" s="165"/>
      <c r="DOO1" s="165"/>
      <c r="DOP1" s="166"/>
      <c r="DOQ1" s="165"/>
      <c r="DOR1" s="165"/>
      <c r="DOS1" s="165"/>
      <c r="DOT1" s="165"/>
      <c r="DOU1" s="165"/>
      <c r="DOV1" s="167"/>
      <c r="DOW1" s="167"/>
      <c r="DOX1" s="168"/>
      <c r="DOY1" s="168"/>
      <c r="DOZ1" s="168"/>
      <c r="DPA1" s="168"/>
      <c r="DPB1" s="168"/>
      <c r="DPC1" s="168"/>
      <c r="DPD1" s="168"/>
      <c r="DPE1" s="165"/>
      <c r="DPF1" s="165"/>
      <c r="DPG1" s="165"/>
      <c r="DPH1" s="165"/>
      <c r="DPI1" s="165"/>
      <c r="DPJ1" s="165"/>
      <c r="DPK1" s="165"/>
      <c r="DPL1" s="165"/>
      <c r="DPM1" s="165"/>
      <c r="DPN1" s="165"/>
      <c r="DPO1" s="165"/>
      <c r="DPP1" s="165"/>
      <c r="DPQ1" s="165"/>
      <c r="DPR1" s="165"/>
      <c r="DPS1" s="165"/>
      <c r="DPT1" s="165"/>
      <c r="DPU1" s="165"/>
      <c r="DPV1" s="165"/>
      <c r="DPW1" s="165"/>
      <c r="DPX1" s="166"/>
      <c r="DPY1" s="165"/>
      <c r="DPZ1" s="165"/>
      <c r="DQA1" s="165"/>
      <c r="DQB1" s="165"/>
      <c r="DQC1" s="165"/>
      <c r="DQD1" s="167"/>
      <c r="DQE1" s="167"/>
      <c r="DQF1" s="168"/>
      <c r="DQG1" s="168"/>
      <c r="DQH1" s="168"/>
      <c r="DQI1" s="168"/>
      <c r="DQJ1" s="168"/>
      <c r="DQK1" s="168"/>
      <c r="DQL1" s="168"/>
      <c r="DQM1" s="165"/>
      <c r="DQN1" s="165"/>
      <c r="DQO1" s="165"/>
      <c r="DQP1" s="165"/>
      <c r="DQQ1" s="165"/>
      <c r="DQR1" s="165"/>
      <c r="DQS1" s="165"/>
      <c r="DQT1" s="165"/>
      <c r="DQU1" s="165"/>
      <c r="DQV1" s="165"/>
      <c r="DQW1" s="165"/>
      <c r="DQX1" s="165"/>
      <c r="DQY1" s="165"/>
      <c r="DQZ1" s="165"/>
      <c r="DRA1" s="165"/>
      <c r="DRB1" s="165"/>
      <c r="DRC1" s="165"/>
      <c r="DRD1" s="165"/>
      <c r="DRE1" s="165"/>
      <c r="DRF1" s="166"/>
      <c r="DRG1" s="165"/>
      <c r="DRH1" s="165"/>
      <c r="DRI1" s="165"/>
      <c r="DRJ1" s="165"/>
      <c r="DRK1" s="165"/>
      <c r="DRL1" s="167"/>
      <c r="DRM1" s="167"/>
      <c r="DRN1" s="168"/>
      <c r="DRO1" s="168"/>
      <c r="DRP1" s="168"/>
      <c r="DRQ1" s="168"/>
      <c r="DRR1" s="168"/>
      <c r="DRS1" s="168"/>
      <c r="DRT1" s="168"/>
      <c r="DRU1" s="165"/>
      <c r="DRV1" s="165"/>
      <c r="DRW1" s="165"/>
      <c r="DRX1" s="165"/>
      <c r="DRY1" s="165"/>
      <c r="DRZ1" s="165"/>
      <c r="DSA1" s="165"/>
      <c r="DSB1" s="165"/>
      <c r="DSC1" s="165"/>
      <c r="DSD1" s="165"/>
      <c r="DSE1" s="165"/>
      <c r="DSF1" s="165"/>
      <c r="DSG1" s="165"/>
      <c r="DSH1" s="165"/>
      <c r="DSI1" s="165"/>
      <c r="DSJ1" s="165"/>
      <c r="DSK1" s="165"/>
      <c r="DSL1" s="165"/>
      <c r="DSM1" s="165"/>
      <c r="DSN1" s="166"/>
      <c r="DSO1" s="165"/>
      <c r="DSP1" s="165"/>
      <c r="DSQ1" s="165"/>
      <c r="DSR1" s="165"/>
      <c r="DSS1" s="165"/>
      <c r="DST1" s="167"/>
      <c r="DSU1" s="167"/>
      <c r="DSV1" s="168"/>
      <c r="DSW1" s="168"/>
      <c r="DSX1" s="168"/>
      <c r="DSY1" s="168"/>
      <c r="DSZ1" s="168"/>
      <c r="DTA1" s="168"/>
      <c r="DTB1" s="168"/>
      <c r="DTC1" s="165"/>
      <c r="DTD1" s="165"/>
      <c r="DTE1" s="165"/>
      <c r="DTF1" s="165"/>
      <c r="DTG1" s="165"/>
      <c r="DTH1" s="165"/>
      <c r="DTI1" s="165"/>
      <c r="DTJ1" s="165"/>
      <c r="DTK1" s="165"/>
      <c r="DTL1" s="165"/>
      <c r="DTM1" s="165"/>
      <c r="DTN1" s="165"/>
      <c r="DTO1" s="165"/>
      <c r="DTP1" s="165"/>
      <c r="DTQ1" s="165"/>
      <c r="DTR1" s="165"/>
      <c r="DTS1" s="165"/>
      <c r="DTT1" s="165"/>
      <c r="DTU1" s="165"/>
      <c r="DTV1" s="166"/>
      <c r="DTW1" s="165"/>
      <c r="DTX1" s="165"/>
      <c r="DTY1" s="165"/>
      <c r="DTZ1" s="165"/>
      <c r="DUA1" s="165"/>
      <c r="DUB1" s="167"/>
      <c r="DUC1" s="167"/>
      <c r="DUD1" s="168"/>
      <c r="DUE1" s="168"/>
      <c r="DUF1" s="168"/>
      <c r="DUG1" s="168"/>
      <c r="DUH1" s="168"/>
      <c r="DUI1" s="168"/>
      <c r="DUJ1" s="168"/>
      <c r="DUK1" s="165"/>
      <c r="DUL1" s="165"/>
      <c r="DUM1" s="165"/>
      <c r="DUN1" s="165"/>
      <c r="DUO1" s="165"/>
      <c r="DUP1" s="165"/>
      <c r="DUQ1" s="165"/>
      <c r="DUR1" s="165"/>
      <c r="DUS1" s="165"/>
      <c r="DUT1" s="165"/>
      <c r="DUU1" s="165"/>
      <c r="DUV1" s="165"/>
      <c r="DUW1" s="165"/>
      <c r="DUX1" s="165"/>
      <c r="DUY1" s="165"/>
      <c r="DUZ1" s="165"/>
      <c r="DVA1" s="165"/>
      <c r="DVB1" s="165"/>
      <c r="DVC1" s="165"/>
      <c r="DVD1" s="166"/>
      <c r="DVE1" s="165"/>
      <c r="DVF1" s="165"/>
      <c r="DVG1" s="165"/>
      <c r="DVH1" s="165"/>
      <c r="DVI1" s="165"/>
      <c r="DVJ1" s="167"/>
      <c r="DVK1" s="167"/>
      <c r="DVL1" s="168"/>
      <c r="DVM1" s="168"/>
      <c r="DVN1" s="168"/>
      <c r="DVO1" s="168"/>
      <c r="DVP1" s="168"/>
      <c r="DVQ1" s="168"/>
      <c r="DVR1" s="168"/>
      <c r="DVS1" s="165"/>
      <c r="DVT1" s="165"/>
      <c r="DVU1" s="165"/>
      <c r="DVV1" s="165"/>
      <c r="DVW1" s="165"/>
      <c r="DVX1" s="165"/>
      <c r="DVY1" s="165"/>
      <c r="DVZ1" s="165"/>
      <c r="DWA1" s="165"/>
      <c r="DWB1" s="165"/>
      <c r="DWC1" s="165"/>
      <c r="DWD1" s="165"/>
      <c r="DWE1" s="165"/>
      <c r="DWF1" s="165"/>
      <c r="DWG1" s="165"/>
      <c r="DWH1" s="165"/>
      <c r="DWI1" s="165"/>
      <c r="DWJ1" s="165"/>
      <c r="DWK1" s="165"/>
      <c r="DWL1" s="166"/>
      <c r="DWM1" s="165"/>
      <c r="DWN1" s="165"/>
      <c r="DWO1" s="165"/>
      <c r="DWP1" s="165"/>
      <c r="DWQ1" s="165"/>
      <c r="DWR1" s="167"/>
      <c r="DWS1" s="167"/>
      <c r="DWT1" s="168"/>
      <c r="DWU1" s="168"/>
      <c r="DWV1" s="168"/>
      <c r="DWW1" s="168"/>
      <c r="DWX1" s="168"/>
      <c r="DWY1" s="168"/>
      <c r="DWZ1" s="168"/>
      <c r="DXA1" s="165"/>
      <c r="DXB1" s="165"/>
      <c r="DXC1" s="165"/>
      <c r="DXD1" s="165"/>
      <c r="DXE1" s="165"/>
      <c r="DXF1" s="165"/>
      <c r="DXG1" s="165"/>
      <c r="DXH1" s="165"/>
      <c r="DXI1" s="165"/>
      <c r="DXJ1" s="165"/>
      <c r="DXK1" s="165"/>
      <c r="DXL1" s="165"/>
      <c r="DXM1" s="165"/>
      <c r="DXN1" s="165"/>
      <c r="DXO1" s="165"/>
      <c r="DXP1" s="165"/>
      <c r="DXQ1" s="165"/>
      <c r="DXR1" s="165"/>
      <c r="DXS1" s="165"/>
      <c r="DXT1" s="166"/>
      <c r="DXU1" s="165"/>
      <c r="DXV1" s="165"/>
      <c r="DXW1" s="165"/>
      <c r="DXX1" s="165"/>
      <c r="DXY1" s="165"/>
      <c r="DXZ1" s="167"/>
      <c r="DYA1" s="167"/>
      <c r="DYB1" s="168"/>
      <c r="DYC1" s="168"/>
      <c r="DYD1" s="168"/>
      <c r="DYE1" s="168"/>
      <c r="DYF1" s="168"/>
      <c r="DYG1" s="168"/>
      <c r="DYH1" s="168"/>
      <c r="DYI1" s="165"/>
      <c r="DYJ1" s="165"/>
      <c r="DYK1" s="165"/>
      <c r="DYL1" s="165"/>
      <c r="DYM1" s="165"/>
      <c r="DYN1" s="165"/>
      <c r="DYO1" s="165"/>
      <c r="DYP1" s="165"/>
      <c r="DYQ1" s="165"/>
      <c r="DYR1" s="165"/>
      <c r="DYS1" s="165"/>
      <c r="DYT1" s="165"/>
      <c r="DYU1" s="165"/>
      <c r="DYV1" s="165"/>
      <c r="DYW1" s="165"/>
      <c r="DYX1" s="165"/>
      <c r="DYY1" s="165"/>
      <c r="DYZ1" s="165"/>
      <c r="DZA1" s="165"/>
      <c r="DZB1" s="166"/>
      <c r="DZC1" s="165"/>
      <c r="DZD1" s="165"/>
      <c r="DZE1" s="165"/>
      <c r="DZF1" s="165"/>
      <c r="DZG1" s="165"/>
      <c r="DZH1" s="167"/>
      <c r="DZI1" s="167"/>
      <c r="DZJ1" s="168"/>
      <c r="DZK1" s="168"/>
      <c r="DZL1" s="168"/>
      <c r="DZM1" s="168"/>
      <c r="DZN1" s="168"/>
      <c r="DZO1" s="168"/>
      <c r="DZP1" s="168"/>
      <c r="DZQ1" s="165"/>
      <c r="DZR1" s="165"/>
      <c r="DZS1" s="165"/>
      <c r="DZT1" s="165"/>
      <c r="DZU1" s="165"/>
      <c r="DZV1" s="165"/>
      <c r="DZW1" s="165"/>
      <c r="DZX1" s="165"/>
      <c r="DZY1" s="165"/>
      <c r="DZZ1" s="165"/>
      <c r="EAA1" s="165"/>
      <c r="EAB1" s="165"/>
      <c r="EAC1" s="165"/>
      <c r="EAD1" s="165"/>
      <c r="EAE1" s="165"/>
      <c r="EAF1" s="165"/>
      <c r="EAG1" s="165"/>
      <c r="EAH1" s="165"/>
      <c r="EAI1" s="165"/>
      <c r="EAJ1" s="166"/>
      <c r="EAK1" s="165"/>
      <c r="EAL1" s="165"/>
      <c r="EAM1" s="165"/>
      <c r="EAN1" s="165"/>
      <c r="EAO1" s="165"/>
      <c r="EAP1" s="167"/>
      <c r="EAQ1" s="167"/>
      <c r="EAR1" s="168"/>
      <c r="EAS1" s="168"/>
      <c r="EAT1" s="168"/>
      <c r="EAU1" s="168"/>
      <c r="EAV1" s="168"/>
      <c r="EAW1" s="168"/>
      <c r="EAX1" s="168"/>
      <c r="EAY1" s="165"/>
      <c r="EAZ1" s="165"/>
      <c r="EBA1" s="165"/>
      <c r="EBB1" s="165"/>
      <c r="EBC1" s="165"/>
      <c r="EBD1" s="165"/>
      <c r="EBE1" s="165"/>
      <c r="EBF1" s="165"/>
      <c r="EBG1" s="165"/>
      <c r="EBH1" s="165"/>
      <c r="EBI1" s="165"/>
      <c r="EBJ1" s="165"/>
      <c r="EBK1" s="165"/>
      <c r="EBL1" s="165"/>
      <c r="EBM1" s="165"/>
      <c r="EBN1" s="165"/>
      <c r="EBO1" s="165"/>
      <c r="EBP1" s="165"/>
      <c r="EBQ1" s="165"/>
      <c r="EBR1" s="166"/>
      <c r="EBS1" s="165"/>
      <c r="EBT1" s="165"/>
      <c r="EBU1" s="165"/>
      <c r="EBV1" s="165"/>
      <c r="EBW1" s="165"/>
      <c r="EBX1" s="167"/>
      <c r="EBY1" s="167"/>
      <c r="EBZ1" s="168"/>
      <c r="ECA1" s="168"/>
      <c r="ECB1" s="168"/>
      <c r="ECC1" s="168"/>
      <c r="ECD1" s="168"/>
      <c r="ECE1" s="168"/>
      <c r="ECF1" s="168"/>
      <c r="ECG1" s="165"/>
      <c r="ECH1" s="165"/>
      <c r="ECI1" s="165"/>
      <c r="ECJ1" s="165"/>
      <c r="ECK1" s="165"/>
      <c r="ECL1" s="165"/>
      <c r="ECM1" s="165"/>
      <c r="ECN1" s="165"/>
      <c r="ECO1" s="165"/>
      <c r="ECP1" s="165"/>
      <c r="ECQ1" s="165"/>
      <c r="ECR1" s="165"/>
      <c r="ECS1" s="165"/>
      <c r="ECT1" s="165"/>
      <c r="ECU1" s="165"/>
      <c r="ECV1" s="165"/>
      <c r="ECW1" s="165"/>
      <c r="ECX1" s="165"/>
      <c r="ECY1" s="165"/>
      <c r="ECZ1" s="166"/>
      <c r="EDA1" s="165"/>
      <c r="EDB1" s="165"/>
      <c r="EDC1" s="165"/>
      <c r="EDD1" s="165"/>
      <c r="EDE1" s="165"/>
      <c r="EDF1" s="167"/>
      <c r="EDG1" s="167"/>
      <c r="EDH1" s="168"/>
      <c r="EDI1" s="168"/>
      <c r="EDJ1" s="168"/>
      <c r="EDK1" s="168"/>
      <c r="EDL1" s="168"/>
      <c r="EDM1" s="168"/>
      <c r="EDN1" s="168"/>
      <c r="EDO1" s="165"/>
      <c r="EDP1" s="165"/>
      <c r="EDQ1" s="165"/>
      <c r="EDR1" s="165"/>
      <c r="EDS1" s="165"/>
      <c r="EDT1" s="165"/>
      <c r="EDU1" s="165"/>
      <c r="EDV1" s="165"/>
      <c r="EDW1" s="165"/>
      <c r="EDX1" s="165"/>
      <c r="EDY1" s="165"/>
      <c r="EDZ1" s="165"/>
      <c r="EEA1" s="165"/>
      <c r="EEB1" s="165"/>
      <c r="EEC1" s="165"/>
      <c r="EED1" s="165"/>
      <c r="EEE1" s="165"/>
      <c r="EEF1" s="165"/>
      <c r="EEG1" s="165"/>
      <c r="EEH1" s="166"/>
      <c r="EEI1" s="165"/>
      <c r="EEJ1" s="165"/>
      <c r="EEK1" s="165"/>
      <c r="EEL1" s="165"/>
      <c r="EEM1" s="165"/>
      <c r="EEN1" s="167"/>
      <c r="EEO1" s="167"/>
      <c r="EEP1" s="168"/>
      <c r="EEQ1" s="168"/>
      <c r="EER1" s="168"/>
      <c r="EES1" s="168"/>
      <c r="EET1" s="168"/>
      <c r="EEU1" s="168"/>
      <c r="EEV1" s="168"/>
      <c r="EEW1" s="165"/>
      <c r="EEX1" s="165"/>
      <c r="EEY1" s="165"/>
      <c r="EEZ1" s="165"/>
      <c r="EFA1" s="165"/>
      <c r="EFB1" s="165"/>
      <c r="EFC1" s="165"/>
      <c r="EFD1" s="165"/>
      <c r="EFE1" s="165"/>
      <c r="EFF1" s="165"/>
      <c r="EFG1" s="165"/>
      <c r="EFH1" s="165"/>
      <c r="EFI1" s="165"/>
      <c r="EFJ1" s="165"/>
      <c r="EFK1" s="165"/>
      <c r="EFL1" s="165"/>
      <c r="EFM1" s="165"/>
      <c r="EFN1" s="165"/>
      <c r="EFO1" s="165"/>
      <c r="EFP1" s="166"/>
      <c r="EFQ1" s="165"/>
      <c r="EFR1" s="165"/>
      <c r="EFS1" s="165"/>
      <c r="EFT1" s="165"/>
      <c r="EFU1" s="165"/>
      <c r="EFV1" s="167"/>
      <c r="EFW1" s="167"/>
      <c r="EFX1" s="168"/>
      <c r="EFY1" s="168"/>
      <c r="EFZ1" s="168"/>
      <c r="EGA1" s="168"/>
      <c r="EGB1" s="168"/>
      <c r="EGC1" s="168"/>
      <c r="EGD1" s="168"/>
      <c r="EGE1" s="165"/>
      <c r="EGF1" s="165"/>
      <c r="EGG1" s="165"/>
      <c r="EGH1" s="165"/>
      <c r="EGI1" s="165"/>
      <c r="EGJ1" s="165"/>
      <c r="EGK1" s="165"/>
      <c r="EGL1" s="165"/>
      <c r="EGM1" s="165"/>
      <c r="EGN1" s="165"/>
      <c r="EGO1" s="165"/>
      <c r="EGP1" s="165"/>
      <c r="EGQ1" s="165"/>
      <c r="EGR1" s="165"/>
      <c r="EGS1" s="165"/>
      <c r="EGT1" s="165"/>
      <c r="EGU1" s="165"/>
      <c r="EGV1" s="165"/>
      <c r="EGW1" s="165"/>
      <c r="EGX1" s="166"/>
      <c r="EGY1" s="165"/>
      <c r="EGZ1" s="165"/>
      <c r="EHA1" s="165"/>
      <c r="EHB1" s="165"/>
      <c r="EHC1" s="165"/>
      <c r="EHD1" s="167"/>
      <c r="EHE1" s="167"/>
      <c r="EHF1" s="168"/>
      <c r="EHG1" s="168"/>
      <c r="EHH1" s="168"/>
      <c r="EHI1" s="168"/>
      <c r="EHJ1" s="168"/>
      <c r="EHK1" s="168"/>
      <c r="EHL1" s="168"/>
      <c r="EHM1" s="165"/>
      <c r="EHN1" s="165"/>
      <c r="EHO1" s="165"/>
      <c r="EHP1" s="165"/>
      <c r="EHQ1" s="165"/>
      <c r="EHR1" s="165"/>
      <c r="EHS1" s="165"/>
      <c r="EHT1" s="165"/>
      <c r="EHU1" s="165"/>
      <c r="EHV1" s="165"/>
      <c r="EHW1" s="165"/>
      <c r="EHX1" s="165"/>
      <c r="EHY1" s="165"/>
      <c r="EHZ1" s="165"/>
      <c r="EIA1" s="165"/>
      <c r="EIB1" s="165"/>
      <c r="EIC1" s="165"/>
      <c r="EID1" s="165"/>
      <c r="EIE1" s="165"/>
      <c r="EIF1" s="166"/>
      <c r="EIG1" s="165"/>
      <c r="EIH1" s="165"/>
      <c r="EII1" s="165"/>
      <c r="EIJ1" s="165"/>
      <c r="EIK1" s="165"/>
      <c r="EIL1" s="167"/>
      <c r="EIM1" s="167"/>
      <c r="EIN1" s="168"/>
      <c r="EIO1" s="168"/>
      <c r="EIP1" s="168"/>
      <c r="EIQ1" s="168"/>
      <c r="EIR1" s="168"/>
      <c r="EIS1" s="168"/>
      <c r="EIT1" s="168"/>
      <c r="EIU1" s="165"/>
      <c r="EIV1" s="165"/>
      <c r="EIW1" s="165"/>
      <c r="EIX1" s="165"/>
      <c r="EIY1" s="165"/>
      <c r="EIZ1" s="165"/>
      <c r="EJA1" s="165"/>
      <c r="EJB1" s="165"/>
      <c r="EJC1" s="165"/>
      <c r="EJD1" s="165"/>
      <c r="EJE1" s="165"/>
      <c r="EJF1" s="165"/>
      <c r="EJG1" s="165"/>
      <c r="EJH1" s="165"/>
      <c r="EJI1" s="165"/>
      <c r="EJJ1" s="165"/>
      <c r="EJK1" s="165"/>
      <c r="EJL1" s="165"/>
      <c r="EJM1" s="165"/>
      <c r="EJN1" s="166"/>
      <c r="EJO1" s="165"/>
      <c r="EJP1" s="165"/>
      <c r="EJQ1" s="165"/>
      <c r="EJR1" s="165"/>
      <c r="EJS1" s="165"/>
      <c r="EJT1" s="167"/>
      <c r="EJU1" s="167"/>
      <c r="EJV1" s="168"/>
      <c r="EJW1" s="168"/>
      <c r="EJX1" s="168"/>
      <c r="EJY1" s="168"/>
      <c r="EJZ1" s="168"/>
      <c r="EKA1" s="168"/>
      <c r="EKB1" s="168"/>
      <c r="EKC1" s="165"/>
      <c r="EKD1" s="165"/>
      <c r="EKE1" s="165"/>
      <c r="EKF1" s="165"/>
      <c r="EKG1" s="165"/>
      <c r="EKH1" s="165"/>
      <c r="EKI1" s="165"/>
      <c r="EKJ1" s="165"/>
      <c r="EKK1" s="165"/>
      <c r="EKL1" s="165"/>
      <c r="EKM1" s="165"/>
      <c r="EKN1" s="165"/>
      <c r="EKO1" s="165"/>
      <c r="EKP1" s="165"/>
      <c r="EKQ1" s="165"/>
      <c r="EKR1" s="165"/>
      <c r="EKS1" s="165"/>
      <c r="EKT1" s="165"/>
      <c r="EKU1" s="165"/>
      <c r="EKV1" s="166"/>
      <c r="EKW1" s="165"/>
      <c r="EKX1" s="165"/>
      <c r="EKY1" s="165"/>
      <c r="EKZ1" s="165"/>
      <c r="ELA1" s="165"/>
      <c r="ELB1" s="167"/>
      <c r="ELC1" s="167"/>
      <c r="ELD1" s="168"/>
      <c r="ELE1" s="168"/>
      <c r="ELF1" s="168"/>
      <c r="ELG1" s="168"/>
      <c r="ELH1" s="168"/>
      <c r="ELI1" s="168"/>
      <c r="ELJ1" s="168"/>
      <c r="ELK1" s="165"/>
      <c r="ELL1" s="165"/>
      <c r="ELM1" s="165"/>
      <c r="ELN1" s="165"/>
      <c r="ELO1" s="165"/>
      <c r="ELP1" s="165"/>
      <c r="ELQ1" s="165"/>
      <c r="ELR1" s="165"/>
      <c r="ELS1" s="165"/>
      <c r="ELT1" s="165"/>
      <c r="ELU1" s="165"/>
      <c r="ELV1" s="165"/>
      <c r="ELW1" s="165"/>
      <c r="ELX1" s="165"/>
      <c r="ELY1" s="165"/>
      <c r="ELZ1" s="165"/>
      <c r="EMA1" s="165"/>
      <c r="EMB1" s="165"/>
      <c r="EMC1" s="165"/>
      <c r="EMD1" s="166"/>
      <c r="EME1" s="165"/>
      <c r="EMF1" s="165"/>
      <c r="EMG1" s="165"/>
      <c r="EMH1" s="165"/>
      <c r="EMI1" s="165"/>
      <c r="EMJ1" s="167"/>
      <c r="EMK1" s="167"/>
      <c r="EML1" s="168"/>
      <c r="EMM1" s="168"/>
      <c r="EMN1" s="168"/>
      <c r="EMO1" s="168"/>
      <c r="EMP1" s="168"/>
      <c r="EMQ1" s="168"/>
      <c r="EMR1" s="168"/>
      <c r="EMS1" s="165"/>
      <c r="EMT1" s="165"/>
      <c r="EMU1" s="165"/>
      <c r="EMV1" s="165"/>
      <c r="EMW1" s="165"/>
      <c r="EMX1" s="165"/>
      <c r="EMY1" s="165"/>
      <c r="EMZ1" s="165"/>
      <c r="ENA1" s="165"/>
      <c r="ENB1" s="165"/>
      <c r="ENC1" s="165"/>
      <c r="END1" s="165"/>
      <c r="ENE1" s="165"/>
      <c r="ENF1" s="165"/>
      <c r="ENG1" s="165"/>
      <c r="ENH1" s="165"/>
      <c r="ENI1" s="165"/>
      <c r="ENJ1" s="165"/>
      <c r="ENK1" s="165"/>
      <c r="ENL1" s="166"/>
      <c r="ENM1" s="165"/>
      <c r="ENN1" s="165"/>
      <c r="ENO1" s="165"/>
      <c r="ENP1" s="165"/>
      <c r="ENQ1" s="165"/>
      <c r="ENR1" s="167"/>
      <c r="ENS1" s="167"/>
      <c r="ENT1" s="168"/>
      <c r="ENU1" s="168"/>
      <c r="ENV1" s="168"/>
      <c r="ENW1" s="168"/>
      <c r="ENX1" s="168"/>
      <c r="ENY1" s="168"/>
      <c r="ENZ1" s="168"/>
      <c r="EOA1" s="165"/>
      <c r="EOB1" s="165"/>
      <c r="EOC1" s="165"/>
      <c r="EOD1" s="165"/>
      <c r="EOE1" s="165"/>
      <c r="EOF1" s="165"/>
      <c r="EOG1" s="165"/>
      <c r="EOH1" s="165"/>
      <c r="EOI1" s="165"/>
      <c r="EOJ1" s="165"/>
      <c r="EOK1" s="165"/>
      <c r="EOL1" s="165"/>
      <c r="EOM1" s="165"/>
      <c r="EON1" s="165"/>
      <c r="EOO1" s="165"/>
      <c r="EOP1" s="165"/>
      <c r="EOQ1" s="165"/>
      <c r="EOR1" s="165"/>
      <c r="EOS1" s="165"/>
      <c r="EOT1" s="166"/>
      <c r="EOU1" s="165"/>
      <c r="EOV1" s="165"/>
      <c r="EOW1" s="165"/>
      <c r="EOX1" s="165"/>
      <c r="EOY1" s="165"/>
      <c r="EOZ1" s="167"/>
      <c r="EPA1" s="167"/>
      <c r="EPB1" s="168"/>
      <c r="EPC1" s="168"/>
      <c r="EPD1" s="168"/>
      <c r="EPE1" s="168"/>
      <c r="EPF1" s="168"/>
      <c r="EPG1" s="168"/>
      <c r="EPH1" s="168"/>
      <c r="EPI1" s="165"/>
      <c r="EPJ1" s="165"/>
      <c r="EPK1" s="165"/>
      <c r="EPL1" s="165"/>
      <c r="EPM1" s="165"/>
      <c r="EPN1" s="165"/>
      <c r="EPO1" s="165"/>
      <c r="EPP1" s="165"/>
      <c r="EPQ1" s="165"/>
      <c r="EPR1" s="165"/>
      <c r="EPS1" s="165"/>
      <c r="EPT1" s="165"/>
      <c r="EPU1" s="165"/>
      <c r="EPV1" s="165"/>
      <c r="EPW1" s="165"/>
      <c r="EPX1" s="165"/>
      <c r="EPY1" s="165"/>
      <c r="EPZ1" s="165"/>
      <c r="EQA1" s="165"/>
      <c r="EQB1" s="166"/>
      <c r="EQC1" s="165"/>
      <c r="EQD1" s="165"/>
      <c r="EQE1" s="165"/>
      <c r="EQF1" s="165"/>
      <c r="EQG1" s="165"/>
      <c r="EQH1" s="167"/>
      <c r="EQI1" s="167"/>
      <c r="EQJ1" s="168"/>
      <c r="EQK1" s="168"/>
      <c r="EQL1" s="168"/>
      <c r="EQM1" s="168"/>
      <c r="EQN1" s="168"/>
      <c r="EQO1" s="168"/>
      <c r="EQP1" s="168"/>
      <c r="EQQ1" s="165"/>
      <c r="EQR1" s="165"/>
      <c r="EQS1" s="165"/>
      <c r="EQT1" s="165"/>
      <c r="EQU1" s="165"/>
      <c r="EQV1" s="165"/>
      <c r="EQW1" s="165"/>
      <c r="EQX1" s="165"/>
      <c r="EQY1" s="165"/>
      <c r="EQZ1" s="165"/>
      <c r="ERA1" s="165"/>
      <c r="ERB1" s="165"/>
      <c r="ERC1" s="165"/>
      <c r="ERD1" s="165"/>
      <c r="ERE1" s="165"/>
      <c r="ERF1" s="165"/>
      <c r="ERG1" s="165"/>
      <c r="ERH1" s="165"/>
      <c r="ERI1" s="165"/>
      <c r="ERJ1" s="166"/>
      <c r="ERK1" s="165"/>
      <c r="ERL1" s="165"/>
      <c r="ERM1" s="165"/>
      <c r="ERN1" s="165"/>
      <c r="ERO1" s="165"/>
      <c r="ERP1" s="167"/>
      <c r="ERQ1" s="167"/>
      <c r="ERR1" s="168"/>
      <c r="ERS1" s="168"/>
      <c r="ERT1" s="168"/>
      <c r="ERU1" s="168"/>
      <c r="ERV1" s="168"/>
      <c r="ERW1" s="168"/>
      <c r="ERX1" s="168"/>
      <c r="ERY1" s="165"/>
      <c r="ERZ1" s="165"/>
      <c r="ESA1" s="165"/>
      <c r="ESB1" s="165"/>
      <c r="ESC1" s="165"/>
      <c r="ESD1" s="165"/>
      <c r="ESE1" s="165"/>
      <c r="ESF1" s="165"/>
      <c r="ESG1" s="165"/>
      <c r="ESH1" s="165"/>
      <c r="ESI1" s="165"/>
      <c r="ESJ1" s="165"/>
      <c r="ESK1" s="165"/>
      <c r="ESL1" s="165"/>
      <c r="ESM1" s="165"/>
      <c r="ESN1" s="165"/>
      <c r="ESO1" s="165"/>
      <c r="ESP1" s="165"/>
      <c r="ESQ1" s="165"/>
      <c r="ESR1" s="166"/>
      <c r="ESS1" s="165"/>
      <c r="EST1" s="165"/>
      <c r="ESU1" s="165"/>
      <c r="ESV1" s="165"/>
      <c r="ESW1" s="165"/>
      <c r="ESX1" s="167"/>
      <c r="ESY1" s="167"/>
      <c r="ESZ1" s="168"/>
      <c r="ETA1" s="168"/>
      <c r="ETB1" s="168"/>
      <c r="ETC1" s="168"/>
      <c r="ETD1" s="168"/>
      <c r="ETE1" s="168"/>
      <c r="ETF1" s="168"/>
      <c r="ETG1" s="165"/>
      <c r="ETH1" s="165"/>
      <c r="ETI1" s="165"/>
      <c r="ETJ1" s="165"/>
      <c r="ETK1" s="165"/>
      <c r="ETL1" s="165"/>
      <c r="ETM1" s="165"/>
      <c r="ETN1" s="165"/>
      <c r="ETO1" s="165"/>
      <c r="ETP1" s="165"/>
      <c r="ETQ1" s="165"/>
      <c r="ETR1" s="165"/>
      <c r="ETS1" s="165"/>
      <c r="ETT1" s="165"/>
      <c r="ETU1" s="165"/>
      <c r="ETV1" s="165"/>
      <c r="ETW1" s="165"/>
      <c r="ETX1" s="165"/>
      <c r="ETY1" s="165"/>
      <c r="ETZ1" s="166"/>
      <c r="EUA1" s="165"/>
      <c r="EUB1" s="165"/>
      <c r="EUC1" s="165"/>
      <c r="EUD1" s="165"/>
      <c r="EUE1" s="165"/>
      <c r="EUF1" s="167"/>
      <c r="EUG1" s="167"/>
      <c r="EUH1" s="168"/>
      <c r="EUI1" s="168"/>
      <c r="EUJ1" s="168"/>
      <c r="EUK1" s="168"/>
      <c r="EUL1" s="168"/>
      <c r="EUM1" s="168"/>
      <c r="EUN1" s="168"/>
      <c r="EUO1" s="165"/>
      <c r="EUP1" s="165"/>
      <c r="EUQ1" s="165"/>
      <c r="EUR1" s="165"/>
      <c r="EUS1" s="165"/>
      <c r="EUT1" s="165"/>
      <c r="EUU1" s="165"/>
      <c r="EUV1" s="165"/>
      <c r="EUW1" s="165"/>
      <c r="EUX1" s="165"/>
      <c r="EUY1" s="165"/>
      <c r="EUZ1" s="165"/>
      <c r="EVA1" s="165"/>
      <c r="EVB1" s="165"/>
      <c r="EVC1" s="165"/>
      <c r="EVD1" s="165"/>
      <c r="EVE1" s="165"/>
      <c r="EVF1" s="165"/>
      <c r="EVG1" s="165"/>
      <c r="EVH1" s="166"/>
      <c r="EVI1" s="165"/>
      <c r="EVJ1" s="165"/>
      <c r="EVK1" s="165"/>
      <c r="EVL1" s="165"/>
      <c r="EVM1" s="165"/>
      <c r="EVN1" s="167"/>
      <c r="EVO1" s="167"/>
      <c r="EVP1" s="168"/>
      <c r="EVQ1" s="168"/>
      <c r="EVR1" s="168"/>
      <c r="EVS1" s="168"/>
      <c r="EVT1" s="168"/>
      <c r="EVU1" s="168"/>
      <c r="EVV1" s="168"/>
      <c r="EVW1" s="165"/>
      <c r="EVX1" s="165"/>
      <c r="EVY1" s="165"/>
      <c r="EVZ1" s="165"/>
      <c r="EWA1" s="165"/>
      <c r="EWB1" s="165"/>
      <c r="EWC1" s="165"/>
      <c r="EWD1" s="165"/>
      <c r="EWE1" s="165"/>
      <c r="EWF1" s="165"/>
      <c r="EWG1" s="165"/>
      <c r="EWH1" s="165"/>
      <c r="EWI1" s="165"/>
      <c r="EWJ1" s="165"/>
      <c r="EWK1" s="165"/>
      <c r="EWL1" s="165"/>
      <c r="EWM1" s="165"/>
      <c r="EWN1" s="165"/>
      <c r="EWO1" s="165"/>
      <c r="EWP1" s="166"/>
      <c r="EWQ1" s="165"/>
      <c r="EWR1" s="165"/>
      <c r="EWS1" s="165"/>
      <c r="EWT1" s="165"/>
      <c r="EWU1" s="165"/>
      <c r="EWV1" s="167"/>
      <c r="EWW1" s="167"/>
      <c r="EWX1" s="168"/>
      <c r="EWY1" s="168"/>
      <c r="EWZ1" s="168"/>
      <c r="EXA1" s="168"/>
      <c r="EXB1" s="168"/>
      <c r="EXC1" s="168"/>
      <c r="EXD1" s="168"/>
      <c r="EXE1" s="165"/>
      <c r="EXF1" s="165"/>
      <c r="EXG1" s="165"/>
      <c r="EXH1" s="165"/>
      <c r="EXI1" s="165"/>
      <c r="EXJ1" s="165"/>
      <c r="EXK1" s="165"/>
      <c r="EXL1" s="165"/>
      <c r="EXM1" s="165"/>
      <c r="EXN1" s="165"/>
      <c r="EXO1" s="165"/>
      <c r="EXP1" s="165"/>
      <c r="EXQ1" s="165"/>
      <c r="EXR1" s="165"/>
      <c r="EXS1" s="165"/>
      <c r="EXT1" s="165"/>
      <c r="EXU1" s="165"/>
      <c r="EXV1" s="165"/>
      <c r="EXW1" s="165"/>
      <c r="EXX1" s="166"/>
      <c r="EXY1" s="165"/>
      <c r="EXZ1" s="165"/>
      <c r="EYA1" s="165"/>
      <c r="EYB1" s="165"/>
      <c r="EYC1" s="165"/>
      <c r="EYD1" s="167"/>
      <c r="EYE1" s="167"/>
      <c r="EYF1" s="168"/>
      <c r="EYG1" s="168"/>
      <c r="EYH1" s="168"/>
      <c r="EYI1" s="168"/>
      <c r="EYJ1" s="168"/>
      <c r="EYK1" s="168"/>
      <c r="EYL1" s="168"/>
      <c r="EYM1" s="165"/>
      <c r="EYN1" s="165"/>
      <c r="EYO1" s="165"/>
      <c r="EYP1" s="165"/>
      <c r="EYQ1" s="165"/>
      <c r="EYR1" s="165"/>
      <c r="EYS1" s="165"/>
      <c r="EYT1" s="165"/>
      <c r="EYU1" s="165"/>
      <c r="EYV1" s="165"/>
      <c r="EYW1" s="165"/>
      <c r="EYX1" s="165"/>
      <c r="EYY1" s="165"/>
      <c r="EYZ1" s="165"/>
      <c r="EZA1" s="165"/>
      <c r="EZB1" s="165"/>
      <c r="EZC1" s="165"/>
      <c r="EZD1" s="165"/>
      <c r="EZE1" s="165"/>
      <c r="EZF1" s="166"/>
      <c r="EZG1" s="165"/>
      <c r="EZH1" s="165"/>
      <c r="EZI1" s="165"/>
      <c r="EZJ1" s="165"/>
      <c r="EZK1" s="165"/>
      <c r="EZL1" s="167"/>
      <c r="EZM1" s="167"/>
      <c r="EZN1" s="168"/>
      <c r="EZO1" s="168"/>
      <c r="EZP1" s="168"/>
      <c r="EZQ1" s="168"/>
      <c r="EZR1" s="168"/>
      <c r="EZS1" s="168"/>
      <c r="EZT1" s="168"/>
      <c r="EZU1" s="165"/>
      <c r="EZV1" s="165"/>
      <c r="EZW1" s="165"/>
      <c r="EZX1" s="165"/>
      <c r="EZY1" s="165"/>
      <c r="EZZ1" s="165"/>
      <c r="FAA1" s="165"/>
      <c r="FAB1" s="165"/>
      <c r="FAC1" s="165"/>
      <c r="FAD1" s="165"/>
      <c r="FAE1" s="165"/>
      <c r="FAF1" s="165"/>
      <c r="FAG1" s="165"/>
      <c r="FAH1" s="165"/>
      <c r="FAI1" s="165"/>
      <c r="FAJ1" s="165"/>
      <c r="FAK1" s="165"/>
      <c r="FAL1" s="165"/>
      <c r="FAM1" s="165"/>
      <c r="FAN1" s="166"/>
      <c r="FAO1" s="165"/>
      <c r="FAP1" s="165"/>
      <c r="FAQ1" s="165"/>
      <c r="FAR1" s="165"/>
      <c r="FAS1" s="165"/>
      <c r="FAT1" s="167"/>
      <c r="FAU1" s="167"/>
      <c r="FAV1" s="168"/>
      <c r="FAW1" s="168"/>
      <c r="FAX1" s="168"/>
      <c r="FAY1" s="168"/>
      <c r="FAZ1" s="168"/>
      <c r="FBA1" s="168"/>
      <c r="FBB1" s="168"/>
      <c r="FBC1" s="165"/>
      <c r="FBD1" s="165"/>
      <c r="FBE1" s="165"/>
      <c r="FBF1" s="165"/>
      <c r="FBG1" s="165"/>
      <c r="FBH1" s="165"/>
      <c r="FBI1" s="165"/>
      <c r="FBJ1" s="165"/>
      <c r="FBK1" s="165"/>
      <c r="FBL1" s="165"/>
      <c r="FBM1" s="165"/>
      <c r="FBN1" s="165"/>
      <c r="FBO1" s="165"/>
      <c r="FBP1" s="165"/>
      <c r="FBQ1" s="165"/>
      <c r="FBR1" s="165"/>
      <c r="FBS1" s="165"/>
      <c r="FBT1" s="165"/>
      <c r="FBU1" s="165"/>
      <c r="FBV1" s="166"/>
      <c r="FBW1" s="165"/>
      <c r="FBX1" s="165"/>
      <c r="FBY1" s="165"/>
      <c r="FBZ1" s="165"/>
      <c r="FCA1" s="165"/>
      <c r="FCB1" s="167"/>
      <c r="FCC1" s="167"/>
      <c r="FCD1" s="168"/>
      <c r="FCE1" s="168"/>
      <c r="FCF1" s="168"/>
      <c r="FCG1" s="168"/>
      <c r="FCH1" s="168"/>
      <c r="FCI1" s="168"/>
      <c r="FCJ1" s="168"/>
      <c r="FCK1" s="165"/>
      <c r="FCL1" s="165"/>
      <c r="FCM1" s="165"/>
      <c r="FCN1" s="165"/>
      <c r="FCO1" s="165"/>
      <c r="FCP1" s="165"/>
      <c r="FCQ1" s="165"/>
      <c r="FCR1" s="165"/>
      <c r="FCS1" s="165"/>
      <c r="FCT1" s="165"/>
      <c r="FCU1" s="165"/>
      <c r="FCV1" s="165"/>
      <c r="FCW1" s="165"/>
      <c r="FCX1" s="165"/>
      <c r="FCY1" s="165"/>
      <c r="FCZ1" s="165"/>
      <c r="FDA1" s="165"/>
      <c r="FDB1" s="165"/>
      <c r="FDC1" s="165"/>
      <c r="FDD1" s="166"/>
      <c r="FDE1" s="165"/>
      <c r="FDF1" s="165"/>
      <c r="FDG1" s="165"/>
      <c r="FDH1" s="165"/>
      <c r="FDI1" s="165"/>
      <c r="FDJ1" s="167"/>
      <c r="FDK1" s="167"/>
      <c r="FDL1" s="168"/>
      <c r="FDM1" s="168"/>
      <c r="FDN1" s="168"/>
      <c r="FDO1" s="168"/>
      <c r="FDP1" s="168"/>
      <c r="FDQ1" s="168"/>
      <c r="FDR1" s="168"/>
      <c r="FDS1" s="165"/>
      <c r="FDT1" s="165"/>
      <c r="FDU1" s="165"/>
      <c r="FDV1" s="165"/>
      <c r="FDW1" s="165"/>
      <c r="FDX1" s="165"/>
      <c r="FDY1" s="165"/>
      <c r="FDZ1" s="165"/>
      <c r="FEA1" s="165"/>
      <c r="FEB1" s="165"/>
      <c r="FEC1" s="165"/>
      <c r="FED1" s="165"/>
      <c r="FEE1" s="165"/>
      <c r="FEF1" s="165"/>
      <c r="FEG1" s="165"/>
      <c r="FEH1" s="165"/>
      <c r="FEI1" s="165"/>
      <c r="FEJ1" s="165"/>
      <c r="FEK1" s="165"/>
      <c r="FEL1" s="166"/>
      <c r="FEM1" s="165"/>
      <c r="FEN1" s="165"/>
      <c r="FEO1" s="165"/>
      <c r="FEP1" s="165"/>
      <c r="FEQ1" s="165"/>
      <c r="FER1" s="167"/>
      <c r="FES1" s="167"/>
      <c r="FET1" s="168"/>
      <c r="FEU1" s="168"/>
      <c r="FEV1" s="168"/>
      <c r="FEW1" s="168"/>
      <c r="FEX1" s="168"/>
      <c r="FEY1" s="168"/>
      <c r="FEZ1" s="168"/>
      <c r="FFA1" s="165"/>
      <c r="FFB1" s="165"/>
      <c r="FFC1" s="165"/>
      <c r="FFD1" s="165"/>
      <c r="FFE1" s="165"/>
      <c r="FFF1" s="165"/>
      <c r="FFG1" s="165"/>
      <c r="FFH1" s="165"/>
      <c r="FFI1" s="165"/>
      <c r="FFJ1" s="165"/>
      <c r="FFK1" s="165"/>
      <c r="FFL1" s="165"/>
      <c r="FFM1" s="165"/>
      <c r="FFN1" s="165"/>
      <c r="FFO1" s="165"/>
      <c r="FFP1" s="165"/>
      <c r="FFQ1" s="165"/>
      <c r="FFR1" s="165"/>
      <c r="FFS1" s="165"/>
      <c r="FFT1" s="166"/>
      <c r="FFU1" s="165"/>
      <c r="FFV1" s="165"/>
      <c r="FFW1" s="165"/>
      <c r="FFX1" s="165"/>
      <c r="FFY1" s="165"/>
      <c r="FFZ1" s="167"/>
      <c r="FGA1" s="167"/>
      <c r="FGB1" s="168"/>
      <c r="FGC1" s="168"/>
      <c r="FGD1" s="168"/>
      <c r="FGE1" s="168"/>
      <c r="FGF1" s="168"/>
      <c r="FGG1" s="168"/>
      <c r="FGH1" s="168"/>
      <c r="FGI1" s="165"/>
      <c r="FGJ1" s="165"/>
      <c r="FGK1" s="165"/>
      <c r="FGL1" s="165"/>
      <c r="FGM1" s="165"/>
      <c r="FGN1" s="165"/>
      <c r="FGO1" s="165"/>
      <c r="FGP1" s="165"/>
      <c r="FGQ1" s="165"/>
      <c r="FGR1" s="165"/>
      <c r="FGS1" s="165"/>
      <c r="FGT1" s="165"/>
      <c r="FGU1" s="165"/>
      <c r="FGV1" s="165"/>
      <c r="FGW1" s="165"/>
      <c r="FGX1" s="165"/>
      <c r="FGY1" s="165"/>
      <c r="FGZ1" s="165"/>
      <c r="FHA1" s="165"/>
      <c r="FHB1" s="166"/>
      <c r="FHC1" s="165"/>
      <c r="FHD1" s="165"/>
      <c r="FHE1" s="165"/>
      <c r="FHF1" s="165"/>
      <c r="FHG1" s="165"/>
      <c r="FHH1" s="167"/>
      <c r="FHI1" s="167"/>
      <c r="FHJ1" s="168"/>
      <c r="FHK1" s="168"/>
      <c r="FHL1" s="168"/>
      <c r="FHM1" s="168"/>
      <c r="FHN1" s="168"/>
      <c r="FHO1" s="168"/>
      <c r="FHP1" s="168"/>
      <c r="FHQ1" s="165"/>
      <c r="FHR1" s="165"/>
      <c r="FHS1" s="165"/>
      <c r="FHT1" s="165"/>
      <c r="FHU1" s="165"/>
      <c r="FHV1" s="165"/>
      <c r="FHW1" s="165"/>
      <c r="FHX1" s="165"/>
      <c r="FHY1" s="165"/>
      <c r="FHZ1" s="165"/>
      <c r="FIA1" s="165"/>
      <c r="FIB1" s="165"/>
      <c r="FIC1" s="165"/>
      <c r="FID1" s="165"/>
      <c r="FIE1" s="165"/>
      <c r="FIF1" s="165"/>
      <c r="FIG1" s="165"/>
      <c r="FIH1" s="165"/>
      <c r="FII1" s="165"/>
      <c r="FIJ1" s="166"/>
      <c r="FIK1" s="165"/>
      <c r="FIL1" s="165"/>
      <c r="FIM1" s="165"/>
      <c r="FIN1" s="165"/>
      <c r="FIO1" s="165"/>
      <c r="FIP1" s="167"/>
      <c r="FIQ1" s="167"/>
      <c r="FIR1" s="168"/>
      <c r="FIS1" s="168"/>
      <c r="FIT1" s="168"/>
      <c r="FIU1" s="168"/>
      <c r="FIV1" s="168"/>
      <c r="FIW1" s="168"/>
      <c r="FIX1" s="168"/>
      <c r="FIY1" s="165"/>
      <c r="FIZ1" s="165"/>
      <c r="FJA1" s="165"/>
      <c r="FJB1" s="165"/>
      <c r="FJC1" s="165"/>
      <c r="FJD1" s="165"/>
      <c r="FJE1" s="165"/>
      <c r="FJF1" s="165"/>
      <c r="FJG1" s="165"/>
      <c r="FJH1" s="165"/>
      <c r="FJI1" s="165"/>
      <c r="FJJ1" s="165"/>
      <c r="FJK1" s="165"/>
      <c r="FJL1" s="165"/>
      <c r="FJM1" s="165"/>
      <c r="FJN1" s="165"/>
      <c r="FJO1" s="165"/>
      <c r="FJP1" s="165"/>
      <c r="FJQ1" s="165"/>
      <c r="FJR1" s="166"/>
      <c r="FJS1" s="165"/>
      <c r="FJT1" s="165"/>
      <c r="FJU1" s="165"/>
      <c r="FJV1" s="165"/>
      <c r="FJW1" s="165"/>
      <c r="FJX1" s="167"/>
      <c r="FJY1" s="167"/>
      <c r="FJZ1" s="168"/>
      <c r="FKA1" s="168"/>
      <c r="FKB1" s="168"/>
      <c r="FKC1" s="168"/>
      <c r="FKD1" s="168"/>
      <c r="FKE1" s="168"/>
      <c r="FKF1" s="168"/>
      <c r="FKG1" s="165"/>
      <c r="FKH1" s="165"/>
      <c r="FKI1" s="165"/>
      <c r="FKJ1" s="165"/>
      <c r="FKK1" s="165"/>
      <c r="FKL1" s="165"/>
      <c r="FKM1" s="165"/>
      <c r="FKN1" s="165"/>
      <c r="FKO1" s="165"/>
      <c r="FKP1" s="165"/>
      <c r="FKQ1" s="165"/>
      <c r="FKR1" s="165"/>
      <c r="FKS1" s="165"/>
      <c r="FKT1" s="165"/>
      <c r="FKU1" s="165"/>
      <c r="FKV1" s="165"/>
      <c r="FKW1" s="165"/>
      <c r="FKX1" s="165"/>
      <c r="FKY1" s="165"/>
      <c r="FKZ1" s="166"/>
      <c r="FLA1" s="165"/>
      <c r="FLB1" s="165"/>
      <c r="FLC1" s="165"/>
      <c r="FLD1" s="165"/>
      <c r="FLE1" s="165"/>
      <c r="FLF1" s="167"/>
      <c r="FLG1" s="167"/>
      <c r="FLH1" s="168"/>
      <c r="FLI1" s="168"/>
      <c r="FLJ1" s="168"/>
      <c r="FLK1" s="168"/>
      <c r="FLL1" s="168"/>
      <c r="FLM1" s="168"/>
      <c r="FLN1" s="168"/>
      <c r="FLO1" s="165"/>
      <c r="FLP1" s="165"/>
      <c r="FLQ1" s="165"/>
      <c r="FLR1" s="165"/>
      <c r="FLS1" s="165"/>
      <c r="FLT1" s="165"/>
      <c r="FLU1" s="165"/>
      <c r="FLV1" s="165"/>
      <c r="FLW1" s="165"/>
      <c r="FLX1" s="165"/>
      <c r="FLY1" s="165"/>
      <c r="FLZ1" s="165"/>
      <c r="FMA1" s="165"/>
      <c r="FMB1" s="165"/>
      <c r="FMC1" s="165"/>
      <c r="FMD1" s="165"/>
      <c r="FME1" s="165"/>
      <c r="FMF1" s="165"/>
      <c r="FMG1" s="165"/>
      <c r="FMH1" s="166"/>
      <c r="FMI1" s="165"/>
      <c r="FMJ1" s="165"/>
      <c r="FMK1" s="165"/>
      <c r="FML1" s="165"/>
      <c r="FMM1" s="165"/>
      <c r="FMN1" s="167"/>
      <c r="FMO1" s="167"/>
      <c r="FMP1" s="168"/>
      <c r="FMQ1" s="168"/>
      <c r="FMR1" s="168"/>
      <c r="FMS1" s="168"/>
      <c r="FMT1" s="168"/>
      <c r="FMU1" s="168"/>
      <c r="FMV1" s="168"/>
      <c r="FMW1" s="165"/>
      <c r="FMX1" s="165"/>
      <c r="FMY1" s="165"/>
      <c r="FMZ1" s="165"/>
      <c r="FNA1" s="165"/>
      <c r="FNB1" s="165"/>
      <c r="FNC1" s="165"/>
      <c r="FND1" s="165"/>
      <c r="FNE1" s="165"/>
      <c r="FNF1" s="165"/>
      <c r="FNG1" s="165"/>
      <c r="FNH1" s="165"/>
      <c r="FNI1" s="165"/>
      <c r="FNJ1" s="165"/>
      <c r="FNK1" s="165"/>
      <c r="FNL1" s="165"/>
      <c r="FNM1" s="165"/>
      <c r="FNN1" s="165"/>
      <c r="FNO1" s="165"/>
      <c r="FNP1" s="166"/>
      <c r="FNQ1" s="165"/>
      <c r="FNR1" s="165"/>
      <c r="FNS1" s="165"/>
      <c r="FNT1" s="165"/>
      <c r="FNU1" s="165"/>
      <c r="FNV1" s="167"/>
      <c r="FNW1" s="167"/>
      <c r="FNX1" s="168"/>
      <c r="FNY1" s="168"/>
      <c r="FNZ1" s="168"/>
      <c r="FOA1" s="168"/>
      <c r="FOB1" s="168"/>
      <c r="FOC1" s="168"/>
      <c r="FOD1" s="168"/>
      <c r="FOE1" s="165"/>
      <c r="FOF1" s="165"/>
      <c r="FOG1" s="165"/>
      <c r="FOH1" s="165"/>
      <c r="FOI1" s="165"/>
      <c r="FOJ1" s="165"/>
      <c r="FOK1" s="165"/>
      <c r="FOL1" s="165"/>
      <c r="FOM1" s="165"/>
      <c r="FON1" s="165"/>
      <c r="FOO1" s="165"/>
      <c r="FOP1" s="165"/>
      <c r="FOQ1" s="165"/>
      <c r="FOR1" s="165"/>
      <c r="FOS1" s="165"/>
      <c r="FOT1" s="165"/>
      <c r="FOU1" s="165"/>
      <c r="FOV1" s="165"/>
      <c r="FOW1" s="165"/>
      <c r="FOX1" s="166"/>
      <c r="FOY1" s="165"/>
      <c r="FOZ1" s="165"/>
      <c r="FPA1" s="165"/>
      <c r="FPB1" s="165"/>
      <c r="FPC1" s="165"/>
      <c r="FPD1" s="167"/>
      <c r="FPE1" s="167"/>
      <c r="FPF1" s="168"/>
      <c r="FPG1" s="168"/>
      <c r="FPH1" s="168"/>
      <c r="FPI1" s="168"/>
      <c r="FPJ1" s="168"/>
      <c r="FPK1" s="168"/>
      <c r="FPL1" s="168"/>
      <c r="FPM1" s="165"/>
      <c r="FPN1" s="165"/>
      <c r="FPO1" s="165"/>
      <c r="FPP1" s="165"/>
      <c r="FPQ1" s="165"/>
      <c r="FPR1" s="165"/>
      <c r="FPS1" s="165"/>
      <c r="FPT1" s="165"/>
      <c r="FPU1" s="165"/>
      <c r="FPV1" s="165"/>
      <c r="FPW1" s="165"/>
      <c r="FPX1" s="165"/>
      <c r="FPY1" s="165"/>
      <c r="FPZ1" s="165"/>
      <c r="FQA1" s="165"/>
      <c r="FQB1" s="165"/>
      <c r="FQC1" s="165"/>
      <c r="FQD1" s="165"/>
      <c r="FQE1" s="165"/>
      <c r="FQF1" s="166"/>
      <c r="FQG1" s="165"/>
      <c r="FQH1" s="165"/>
      <c r="FQI1" s="165"/>
      <c r="FQJ1" s="165"/>
      <c r="FQK1" s="165"/>
      <c r="FQL1" s="167"/>
      <c r="FQM1" s="167"/>
      <c r="FQN1" s="168"/>
      <c r="FQO1" s="168"/>
      <c r="FQP1" s="168"/>
      <c r="FQQ1" s="168"/>
      <c r="FQR1" s="168"/>
      <c r="FQS1" s="168"/>
      <c r="FQT1" s="168"/>
      <c r="FQU1" s="165"/>
      <c r="FQV1" s="165"/>
      <c r="FQW1" s="165"/>
      <c r="FQX1" s="165"/>
      <c r="FQY1" s="165"/>
      <c r="FQZ1" s="165"/>
      <c r="FRA1" s="165"/>
      <c r="FRB1" s="165"/>
      <c r="FRC1" s="165"/>
      <c r="FRD1" s="165"/>
      <c r="FRE1" s="165"/>
      <c r="FRF1" s="165"/>
      <c r="FRG1" s="165"/>
      <c r="FRH1" s="165"/>
      <c r="FRI1" s="165"/>
      <c r="FRJ1" s="165"/>
      <c r="FRK1" s="165"/>
      <c r="FRL1" s="165"/>
      <c r="FRM1" s="165"/>
      <c r="FRN1" s="166"/>
      <c r="FRO1" s="165"/>
      <c r="FRP1" s="165"/>
      <c r="FRQ1" s="165"/>
      <c r="FRR1" s="165"/>
      <c r="FRS1" s="165"/>
      <c r="FRT1" s="167"/>
      <c r="FRU1" s="167"/>
      <c r="FRV1" s="168"/>
      <c r="FRW1" s="168"/>
      <c r="FRX1" s="168"/>
      <c r="FRY1" s="168"/>
      <c r="FRZ1" s="168"/>
      <c r="FSA1" s="168"/>
      <c r="FSB1" s="168"/>
      <c r="FSC1" s="165"/>
      <c r="FSD1" s="165"/>
      <c r="FSE1" s="165"/>
      <c r="FSF1" s="165"/>
      <c r="FSG1" s="165"/>
      <c r="FSH1" s="165"/>
      <c r="FSI1" s="165"/>
      <c r="FSJ1" s="165"/>
      <c r="FSK1" s="165"/>
      <c r="FSL1" s="165"/>
      <c r="FSM1" s="165"/>
      <c r="FSN1" s="165"/>
      <c r="FSO1" s="165"/>
      <c r="FSP1" s="165"/>
      <c r="FSQ1" s="165"/>
      <c r="FSR1" s="165"/>
      <c r="FSS1" s="165"/>
      <c r="FST1" s="165"/>
      <c r="FSU1" s="165"/>
      <c r="FSV1" s="166"/>
      <c r="FSW1" s="165"/>
      <c r="FSX1" s="165"/>
      <c r="FSY1" s="165"/>
      <c r="FSZ1" s="165"/>
      <c r="FTA1" s="165"/>
      <c r="FTB1" s="167"/>
      <c r="FTC1" s="167"/>
      <c r="FTD1" s="168"/>
      <c r="FTE1" s="168"/>
      <c r="FTF1" s="168"/>
      <c r="FTG1" s="168"/>
      <c r="FTH1" s="168"/>
      <c r="FTI1" s="168"/>
      <c r="FTJ1" s="168"/>
      <c r="FTK1" s="165"/>
      <c r="FTL1" s="165"/>
      <c r="FTM1" s="165"/>
      <c r="FTN1" s="165"/>
      <c r="FTO1" s="165"/>
      <c r="FTP1" s="165"/>
      <c r="FTQ1" s="165"/>
      <c r="FTR1" s="165"/>
      <c r="FTS1" s="165"/>
      <c r="FTT1" s="165"/>
      <c r="FTU1" s="165"/>
      <c r="FTV1" s="165"/>
      <c r="FTW1" s="165"/>
      <c r="FTX1" s="165"/>
      <c r="FTY1" s="165"/>
      <c r="FTZ1" s="165"/>
      <c r="FUA1" s="165"/>
      <c r="FUB1" s="165"/>
      <c r="FUC1" s="165"/>
      <c r="FUD1" s="166"/>
      <c r="FUE1" s="165"/>
      <c r="FUF1" s="165"/>
      <c r="FUG1" s="165"/>
      <c r="FUH1" s="165"/>
      <c r="FUI1" s="165"/>
      <c r="FUJ1" s="167"/>
      <c r="FUK1" s="167"/>
      <c r="FUL1" s="168"/>
      <c r="FUM1" s="168"/>
      <c r="FUN1" s="168"/>
      <c r="FUO1" s="168"/>
      <c r="FUP1" s="168"/>
      <c r="FUQ1" s="168"/>
      <c r="FUR1" s="168"/>
      <c r="FUS1" s="165"/>
      <c r="FUT1" s="165"/>
      <c r="FUU1" s="165"/>
      <c r="FUV1" s="165"/>
      <c r="FUW1" s="165"/>
      <c r="FUX1" s="165"/>
      <c r="FUY1" s="165"/>
      <c r="FUZ1" s="165"/>
      <c r="FVA1" s="165"/>
      <c r="FVB1" s="165"/>
      <c r="FVC1" s="165"/>
      <c r="FVD1" s="165"/>
      <c r="FVE1" s="165"/>
      <c r="FVF1" s="165"/>
      <c r="FVG1" s="165"/>
      <c r="FVH1" s="165"/>
      <c r="FVI1" s="165"/>
      <c r="FVJ1" s="165"/>
      <c r="FVK1" s="165"/>
      <c r="FVL1" s="166"/>
      <c r="FVM1" s="165"/>
      <c r="FVN1" s="165"/>
      <c r="FVO1" s="165"/>
      <c r="FVP1" s="165"/>
      <c r="FVQ1" s="165"/>
      <c r="FVR1" s="167"/>
      <c r="FVS1" s="167"/>
      <c r="FVT1" s="168"/>
      <c r="FVU1" s="168"/>
      <c r="FVV1" s="168"/>
      <c r="FVW1" s="168"/>
      <c r="FVX1" s="168"/>
      <c r="FVY1" s="168"/>
      <c r="FVZ1" s="168"/>
      <c r="FWA1" s="165"/>
      <c r="FWB1" s="165"/>
      <c r="FWC1" s="165"/>
      <c r="FWD1" s="165"/>
      <c r="FWE1" s="165"/>
      <c r="FWF1" s="165"/>
      <c r="FWG1" s="165"/>
      <c r="FWH1" s="165"/>
      <c r="FWI1" s="165"/>
      <c r="FWJ1" s="165"/>
      <c r="FWK1" s="165"/>
      <c r="FWL1" s="165"/>
      <c r="FWM1" s="165"/>
      <c r="FWN1" s="165"/>
      <c r="FWO1" s="165"/>
      <c r="FWP1" s="165"/>
      <c r="FWQ1" s="165"/>
      <c r="FWR1" s="165"/>
      <c r="FWS1" s="165"/>
      <c r="FWT1" s="166"/>
      <c r="FWU1" s="165"/>
      <c r="FWV1" s="165"/>
      <c r="FWW1" s="165"/>
      <c r="FWX1" s="165"/>
      <c r="FWY1" s="165"/>
      <c r="FWZ1" s="167"/>
      <c r="FXA1" s="167"/>
      <c r="FXB1" s="168"/>
      <c r="FXC1" s="168"/>
      <c r="FXD1" s="168"/>
      <c r="FXE1" s="168"/>
      <c r="FXF1" s="168"/>
      <c r="FXG1" s="168"/>
      <c r="FXH1" s="168"/>
      <c r="FXI1" s="165"/>
      <c r="FXJ1" s="165"/>
      <c r="FXK1" s="165"/>
      <c r="FXL1" s="165"/>
      <c r="FXM1" s="165"/>
      <c r="FXN1" s="165"/>
      <c r="FXO1" s="165"/>
      <c r="FXP1" s="165"/>
      <c r="FXQ1" s="165"/>
      <c r="FXR1" s="165"/>
      <c r="FXS1" s="165"/>
      <c r="FXT1" s="165"/>
      <c r="FXU1" s="165"/>
      <c r="FXV1" s="165"/>
      <c r="FXW1" s="165"/>
      <c r="FXX1" s="165"/>
      <c r="FXY1" s="165"/>
      <c r="FXZ1" s="165"/>
      <c r="FYA1" s="165"/>
      <c r="FYB1" s="166"/>
      <c r="FYC1" s="165"/>
      <c r="FYD1" s="165"/>
      <c r="FYE1" s="165"/>
      <c r="FYF1" s="165"/>
      <c r="FYG1" s="165"/>
      <c r="FYH1" s="167"/>
      <c r="FYI1" s="167"/>
      <c r="FYJ1" s="168"/>
      <c r="FYK1" s="168"/>
      <c r="FYL1" s="168"/>
      <c r="FYM1" s="168"/>
      <c r="FYN1" s="168"/>
      <c r="FYO1" s="168"/>
      <c r="FYP1" s="168"/>
      <c r="FYQ1" s="165"/>
      <c r="FYR1" s="165"/>
      <c r="FYS1" s="165"/>
      <c r="FYT1" s="165"/>
      <c r="FYU1" s="165"/>
      <c r="FYV1" s="165"/>
      <c r="FYW1" s="165"/>
      <c r="FYX1" s="165"/>
      <c r="FYY1" s="165"/>
      <c r="FYZ1" s="165"/>
      <c r="FZA1" s="165"/>
      <c r="FZB1" s="165"/>
      <c r="FZC1" s="165"/>
      <c r="FZD1" s="165"/>
      <c r="FZE1" s="165"/>
      <c r="FZF1" s="165"/>
      <c r="FZG1" s="165"/>
      <c r="FZH1" s="165"/>
      <c r="FZI1" s="165"/>
      <c r="FZJ1" s="166"/>
      <c r="FZK1" s="165"/>
      <c r="FZL1" s="165"/>
      <c r="FZM1" s="165"/>
      <c r="FZN1" s="165"/>
      <c r="FZO1" s="165"/>
      <c r="FZP1" s="167"/>
      <c r="FZQ1" s="167"/>
      <c r="FZR1" s="168"/>
      <c r="FZS1" s="168"/>
      <c r="FZT1" s="168"/>
      <c r="FZU1" s="168"/>
      <c r="FZV1" s="168"/>
      <c r="FZW1" s="168"/>
      <c r="FZX1" s="168"/>
      <c r="FZY1" s="165"/>
      <c r="FZZ1" s="165"/>
      <c r="GAA1" s="165"/>
      <c r="GAB1" s="165"/>
      <c r="GAC1" s="165"/>
      <c r="GAD1" s="165"/>
      <c r="GAE1" s="165"/>
      <c r="GAF1" s="165"/>
      <c r="GAG1" s="165"/>
      <c r="GAH1" s="165"/>
      <c r="GAI1" s="165"/>
      <c r="GAJ1" s="165"/>
      <c r="GAK1" s="165"/>
      <c r="GAL1" s="165"/>
      <c r="GAM1" s="165"/>
      <c r="GAN1" s="165"/>
      <c r="GAO1" s="165"/>
      <c r="GAP1" s="165"/>
      <c r="GAQ1" s="165"/>
      <c r="GAR1" s="166"/>
      <c r="GAS1" s="165"/>
      <c r="GAT1" s="165"/>
      <c r="GAU1" s="165"/>
      <c r="GAV1" s="165"/>
      <c r="GAW1" s="165"/>
      <c r="GAX1" s="167"/>
      <c r="GAY1" s="167"/>
      <c r="GAZ1" s="168"/>
      <c r="GBA1" s="168"/>
      <c r="GBB1" s="168"/>
      <c r="GBC1" s="168"/>
      <c r="GBD1" s="168"/>
      <c r="GBE1" s="168"/>
      <c r="GBF1" s="168"/>
      <c r="GBG1" s="165"/>
      <c r="GBH1" s="165"/>
      <c r="GBI1" s="165"/>
      <c r="GBJ1" s="165"/>
      <c r="GBK1" s="165"/>
      <c r="GBL1" s="165"/>
      <c r="GBM1" s="165"/>
      <c r="GBN1" s="165"/>
      <c r="GBO1" s="165"/>
      <c r="GBP1" s="165"/>
      <c r="GBQ1" s="165"/>
      <c r="GBR1" s="165"/>
      <c r="GBS1" s="165"/>
      <c r="GBT1" s="165"/>
      <c r="GBU1" s="165"/>
      <c r="GBV1" s="165"/>
      <c r="GBW1" s="165"/>
      <c r="GBX1" s="165"/>
      <c r="GBY1" s="165"/>
      <c r="GBZ1" s="166"/>
      <c r="GCA1" s="165"/>
      <c r="GCB1" s="165"/>
      <c r="GCC1" s="165"/>
      <c r="GCD1" s="165"/>
      <c r="GCE1" s="165"/>
      <c r="GCF1" s="167"/>
      <c r="GCG1" s="167"/>
      <c r="GCH1" s="168"/>
      <c r="GCI1" s="168"/>
      <c r="GCJ1" s="168"/>
      <c r="GCK1" s="168"/>
      <c r="GCL1" s="168"/>
      <c r="GCM1" s="168"/>
      <c r="GCN1" s="168"/>
      <c r="GCO1" s="165"/>
      <c r="GCP1" s="165"/>
      <c r="GCQ1" s="165"/>
      <c r="GCR1" s="165"/>
      <c r="GCS1" s="165"/>
      <c r="GCT1" s="165"/>
      <c r="GCU1" s="165"/>
      <c r="GCV1" s="165"/>
      <c r="GCW1" s="165"/>
      <c r="GCX1" s="165"/>
      <c r="GCY1" s="165"/>
      <c r="GCZ1" s="165"/>
      <c r="GDA1" s="165"/>
      <c r="GDB1" s="165"/>
      <c r="GDC1" s="165"/>
      <c r="GDD1" s="165"/>
      <c r="GDE1" s="165"/>
      <c r="GDF1" s="165"/>
      <c r="GDG1" s="165"/>
      <c r="GDH1" s="166"/>
      <c r="GDI1" s="165"/>
      <c r="GDJ1" s="165"/>
      <c r="GDK1" s="165"/>
      <c r="GDL1" s="165"/>
      <c r="GDM1" s="165"/>
      <c r="GDN1" s="167"/>
      <c r="GDO1" s="167"/>
      <c r="GDP1" s="168"/>
      <c r="GDQ1" s="168"/>
      <c r="GDR1" s="168"/>
      <c r="GDS1" s="168"/>
      <c r="GDT1" s="168"/>
      <c r="GDU1" s="168"/>
      <c r="GDV1" s="168"/>
      <c r="GDW1" s="165"/>
      <c r="GDX1" s="165"/>
      <c r="GDY1" s="165"/>
      <c r="GDZ1" s="165"/>
      <c r="GEA1" s="165"/>
      <c r="GEB1" s="165"/>
      <c r="GEC1" s="165"/>
      <c r="GED1" s="165"/>
      <c r="GEE1" s="165"/>
      <c r="GEF1" s="165"/>
      <c r="GEG1" s="165"/>
      <c r="GEH1" s="165"/>
      <c r="GEI1" s="165"/>
      <c r="GEJ1" s="165"/>
      <c r="GEK1" s="165"/>
      <c r="GEL1" s="165"/>
      <c r="GEM1" s="165"/>
      <c r="GEN1" s="165"/>
      <c r="GEO1" s="165"/>
      <c r="GEP1" s="166"/>
      <c r="GEQ1" s="165"/>
      <c r="GER1" s="165"/>
      <c r="GES1" s="165"/>
      <c r="GET1" s="165"/>
      <c r="GEU1" s="165"/>
      <c r="GEV1" s="167"/>
      <c r="GEW1" s="167"/>
      <c r="GEX1" s="168"/>
      <c r="GEY1" s="168"/>
      <c r="GEZ1" s="168"/>
      <c r="GFA1" s="168"/>
      <c r="GFB1" s="168"/>
      <c r="GFC1" s="168"/>
      <c r="GFD1" s="168"/>
      <c r="GFE1" s="165"/>
      <c r="GFF1" s="165"/>
      <c r="GFG1" s="165"/>
      <c r="GFH1" s="165"/>
      <c r="GFI1" s="165"/>
      <c r="GFJ1" s="165"/>
      <c r="GFK1" s="165"/>
      <c r="GFL1" s="165"/>
      <c r="GFM1" s="165"/>
      <c r="GFN1" s="165"/>
      <c r="GFO1" s="165"/>
      <c r="GFP1" s="165"/>
      <c r="GFQ1" s="165"/>
      <c r="GFR1" s="165"/>
      <c r="GFS1" s="165"/>
      <c r="GFT1" s="165"/>
      <c r="GFU1" s="165"/>
      <c r="GFV1" s="165"/>
      <c r="GFW1" s="165"/>
      <c r="GFX1" s="166"/>
      <c r="GFY1" s="165"/>
      <c r="GFZ1" s="165"/>
      <c r="GGA1" s="165"/>
      <c r="GGB1" s="165"/>
      <c r="GGC1" s="165"/>
      <c r="GGD1" s="167"/>
      <c r="GGE1" s="167"/>
      <c r="GGF1" s="168"/>
      <c r="GGG1" s="168"/>
      <c r="GGH1" s="168"/>
      <c r="GGI1" s="168"/>
      <c r="GGJ1" s="168"/>
      <c r="GGK1" s="168"/>
      <c r="GGL1" s="168"/>
      <c r="GGM1" s="165"/>
      <c r="GGN1" s="165"/>
      <c r="GGO1" s="165"/>
      <c r="GGP1" s="165"/>
      <c r="GGQ1" s="165"/>
      <c r="GGR1" s="165"/>
      <c r="GGS1" s="165"/>
      <c r="GGT1" s="165"/>
      <c r="GGU1" s="165"/>
      <c r="GGV1" s="165"/>
      <c r="GGW1" s="165"/>
      <c r="GGX1" s="165"/>
      <c r="GGY1" s="165"/>
      <c r="GGZ1" s="165"/>
      <c r="GHA1" s="165"/>
      <c r="GHB1" s="165"/>
      <c r="GHC1" s="165"/>
      <c r="GHD1" s="165"/>
      <c r="GHE1" s="165"/>
      <c r="GHF1" s="166"/>
      <c r="GHG1" s="165"/>
      <c r="GHH1" s="165"/>
      <c r="GHI1" s="165"/>
      <c r="GHJ1" s="165"/>
      <c r="GHK1" s="165"/>
      <c r="GHL1" s="167"/>
      <c r="GHM1" s="167"/>
      <c r="GHN1" s="168"/>
      <c r="GHO1" s="168"/>
      <c r="GHP1" s="168"/>
      <c r="GHQ1" s="168"/>
      <c r="GHR1" s="168"/>
      <c r="GHS1" s="168"/>
      <c r="GHT1" s="168"/>
      <c r="GHU1" s="165"/>
      <c r="GHV1" s="165"/>
      <c r="GHW1" s="165"/>
      <c r="GHX1" s="165"/>
      <c r="GHY1" s="165"/>
      <c r="GHZ1" s="165"/>
      <c r="GIA1" s="165"/>
      <c r="GIB1" s="165"/>
      <c r="GIC1" s="165"/>
      <c r="GID1" s="165"/>
      <c r="GIE1" s="165"/>
      <c r="GIF1" s="165"/>
      <c r="GIG1" s="165"/>
      <c r="GIH1" s="165"/>
      <c r="GII1" s="165"/>
      <c r="GIJ1" s="165"/>
      <c r="GIK1" s="165"/>
      <c r="GIL1" s="165"/>
      <c r="GIM1" s="165"/>
      <c r="GIN1" s="166"/>
      <c r="GIO1" s="165"/>
      <c r="GIP1" s="165"/>
      <c r="GIQ1" s="165"/>
      <c r="GIR1" s="165"/>
      <c r="GIS1" s="165"/>
      <c r="GIT1" s="167"/>
      <c r="GIU1" s="167"/>
      <c r="GIV1" s="168"/>
      <c r="GIW1" s="168"/>
      <c r="GIX1" s="168"/>
      <c r="GIY1" s="168"/>
      <c r="GIZ1" s="168"/>
      <c r="GJA1" s="168"/>
      <c r="GJB1" s="168"/>
      <c r="GJC1" s="165"/>
      <c r="GJD1" s="165"/>
      <c r="GJE1" s="165"/>
      <c r="GJF1" s="165"/>
      <c r="GJG1" s="165"/>
      <c r="GJH1" s="165"/>
      <c r="GJI1" s="165"/>
      <c r="GJJ1" s="165"/>
      <c r="GJK1" s="165"/>
      <c r="GJL1" s="165"/>
      <c r="GJM1" s="165"/>
      <c r="GJN1" s="165"/>
      <c r="GJO1" s="165"/>
      <c r="GJP1" s="165"/>
      <c r="GJQ1" s="165"/>
      <c r="GJR1" s="165"/>
      <c r="GJS1" s="165"/>
      <c r="GJT1" s="165"/>
      <c r="GJU1" s="165"/>
      <c r="GJV1" s="166"/>
      <c r="GJW1" s="165"/>
      <c r="GJX1" s="165"/>
      <c r="GJY1" s="165"/>
      <c r="GJZ1" s="165"/>
      <c r="GKA1" s="165"/>
      <c r="GKB1" s="167"/>
      <c r="GKC1" s="167"/>
      <c r="GKD1" s="168"/>
      <c r="GKE1" s="168"/>
      <c r="GKF1" s="168"/>
      <c r="GKG1" s="168"/>
      <c r="GKH1" s="168"/>
      <c r="GKI1" s="168"/>
      <c r="GKJ1" s="168"/>
      <c r="GKK1" s="165"/>
      <c r="GKL1" s="165"/>
      <c r="GKM1" s="165"/>
      <c r="GKN1" s="165"/>
      <c r="GKO1" s="165"/>
      <c r="GKP1" s="165"/>
      <c r="GKQ1" s="165"/>
      <c r="GKR1" s="165"/>
      <c r="GKS1" s="165"/>
      <c r="GKT1" s="165"/>
      <c r="GKU1" s="165"/>
      <c r="GKV1" s="165"/>
      <c r="GKW1" s="165"/>
      <c r="GKX1" s="165"/>
      <c r="GKY1" s="165"/>
      <c r="GKZ1" s="165"/>
      <c r="GLA1" s="165"/>
      <c r="GLB1" s="165"/>
      <c r="GLC1" s="165"/>
      <c r="GLD1" s="166"/>
      <c r="GLE1" s="165"/>
      <c r="GLF1" s="165"/>
      <c r="GLG1" s="165"/>
      <c r="GLH1" s="165"/>
      <c r="GLI1" s="165"/>
      <c r="GLJ1" s="167"/>
      <c r="GLK1" s="167"/>
      <c r="GLL1" s="168"/>
      <c r="GLM1" s="168"/>
      <c r="GLN1" s="168"/>
      <c r="GLO1" s="168"/>
      <c r="GLP1" s="168"/>
      <c r="GLQ1" s="168"/>
      <c r="GLR1" s="168"/>
      <c r="GLS1" s="165"/>
      <c r="GLT1" s="165"/>
      <c r="GLU1" s="165"/>
      <c r="GLV1" s="165"/>
      <c r="GLW1" s="165"/>
      <c r="GLX1" s="165"/>
      <c r="GLY1" s="165"/>
      <c r="GLZ1" s="165"/>
      <c r="GMA1" s="165"/>
      <c r="GMB1" s="165"/>
      <c r="GMC1" s="165"/>
      <c r="GMD1" s="165"/>
      <c r="GME1" s="165"/>
      <c r="GMF1" s="165"/>
      <c r="GMG1" s="165"/>
      <c r="GMH1" s="165"/>
      <c r="GMI1" s="165"/>
      <c r="GMJ1" s="165"/>
      <c r="GMK1" s="165"/>
      <c r="GML1" s="166"/>
      <c r="GMM1" s="165"/>
      <c r="GMN1" s="165"/>
      <c r="GMO1" s="165"/>
      <c r="GMP1" s="165"/>
      <c r="GMQ1" s="165"/>
      <c r="GMR1" s="167"/>
      <c r="GMS1" s="167"/>
      <c r="GMT1" s="168"/>
      <c r="GMU1" s="168"/>
      <c r="GMV1" s="168"/>
      <c r="GMW1" s="168"/>
      <c r="GMX1" s="168"/>
      <c r="GMY1" s="168"/>
      <c r="GMZ1" s="168"/>
      <c r="GNA1" s="165"/>
      <c r="GNB1" s="165"/>
      <c r="GNC1" s="165"/>
      <c r="GND1" s="165"/>
      <c r="GNE1" s="165"/>
      <c r="GNF1" s="165"/>
      <c r="GNG1" s="165"/>
      <c r="GNH1" s="165"/>
      <c r="GNI1" s="165"/>
      <c r="GNJ1" s="165"/>
      <c r="GNK1" s="165"/>
      <c r="GNL1" s="165"/>
      <c r="GNM1" s="165"/>
      <c r="GNN1" s="165"/>
      <c r="GNO1" s="165"/>
      <c r="GNP1" s="165"/>
      <c r="GNQ1" s="165"/>
      <c r="GNR1" s="165"/>
      <c r="GNS1" s="165"/>
      <c r="GNT1" s="166"/>
      <c r="GNU1" s="165"/>
      <c r="GNV1" s="165"/>
      <c r="GNW1" s="165"/>
      <c r="GNX1" s="165"/>
      <c r="GNY1" s="165"/>
      <c r="GNZ1" s="167"/>
      <c r="GOA1" s="167"/>
      <c r="GOB1" s="168"/>
      <c r="GOC1" s="168"/>
      <c r="GOD1" s="168"/>
      <c r="GOE1" s="168"/>
      <c r="GOF1" s="168"/>
      <c r="GOG1" s="168"/>
      <c r="GOH1" s="168"/>
      <c r="GOI1" s="165"/>
      <c r="GOJ1" s="165"/>
      <c r="GOK1" s="165"/>
      <c r="GOL1" s="165"/>
      <c r="GOM1" s="165"/>
      <c r="GON1" s="165"/>
      <c r="GOO1" s="165"/>
      <c r="GOP1" s="165"/>
      <c r="GOQ1" s="165"/>
      <c r="GOR1" s="165"/>
      <c r="GOS1" s="165"/>
      <c r="GOT1" s="165"/>
      <c r="GOU1" s="165"/>
      <c r="GOV1" s="165"/>
      <c r="GOW1" s="165"/>
      <c r="GOX1" s="165"/>
      <c r="GOY1" s="165"/>
      <c r="GOZ1" s="165"/>
      <c r="GPA1" s="165"/>
      <c r="GPB1" s="166"/>
      <c r="GPC1" s="165"/>
      <c r="GPD1" s="165"/>
      <c r="GPE1" s="165"/>
      <c r="GPF1" s="165"/>
      <c r="GPG1" s="165"/>
      <c r="GPH1" s="167"/>
      <c r="GPI1" s="167"/>
      <c r="GPJ1" s="168"/>
      <c r="GPK1" s="168"/>
      <c r="GPL1" s="168"/>
      <c r="GPM1" s="168"/>
      <c r="GPN1" s="168"/>
      <c r="GPO1" s="168"/>
      <c r="GPP1" s="168"/>
      <c r="GPQ1" s="165"/>
      <c r="GPR1" s="165"/>
      <c r="GPS1" s="165"/>
      <c r="GPT1" s="165"/>
      <c r="GPU1" s="165"/>
      <c r="GPV1" s="165"/>
      <c r="GPW1" s="165"/>
      <c r="GPX1" s="165"/>
      <c r="GPY1" s="165"/>
      <c r="GPZ1" s="165"/>
      <c r="GQA1" s="165"/>
      <c r="GQB1" s="165"/>
      <c r="GQC1" s="165"/>
      <c r="GQD1" s="165"/>
      <c r="GQE1" s="165"/>
      <c r="GQF1" s="165"/>
      <c r="GQG1" s="165"/>
      <c r="GQH1" s="165"/>
      <c r="GQI1" s="165"/>
      <c r="GQJ1" s="166"/>
      <c r="GQK1" s="165"/>
      <c r="GQL1" s="165"/>
      <c r="GQM1" s="165"/>
      <c r="GQN1" s="165"/>
      <c r="GQO1" s="165"/>
      <c r="GQP1" s="167"/>
      <c r="GQQ1" s="167"/>
      <c r="GQR1" s="168"/>
      <c r="GQS1" s="168"/>
      <c r="GQT1" s="168"/>
      <c r="GQU1" s="168"/>
      <c r="GQV1" s="168"/>
      <c r="GQW1" s="168"/>
      <c r="GQX1" s="168"/>
      <c r="GQY1" s="165"/>
      <c r="GQZ1" s="165"/>
      <c r="GRA1" s="165"/>
      <c r="GRB1" s="165"/>
      <c r="GRC1" s="165"/>
      <c r="GRD1" s="165"/>
      <c r="GRE1" s="165"/>
      <c r="GRF1" s="165"/>
      <c r="GRG1" s="165"/>
      <c r="GRH1" s="165"/>
      <c r="GRI1" s="165"/>
      <c r="GRJ1" s="165"/>
      <c r="GRK1" s="165"/>
      <c r="GRL1" s="165"/>
      <c r="GRM1" s="165"/>
      <c r="GRN1" s="165"/>
      <c r="GRO1" s="165"/>
      <c r="GRP1" s="165"/>
      <c r="GRQ1" s="165"/>
      <c r="GRR1" s="166"/>
      <c r="GRS1" s="165"/>
      <c r="GRT1" s="165"/>
      <c r="GRU1" s="165"/>
      <c r="GRV1" s="165"/>
      <c r="GRW1" s="165"/>
      <c r="GRX1" s="167"/>
      <c r="GRY1" s="167"/>
      <c r="GRZ1" s="168"/>
      <c r="GSA1" s="168"/>
      <c r="GSB1" s="168"/>
      <c r="GSC1" s="168"/>
      <c r="GSD1" s="168"/>
      <c r="GSE1" s="168"/>
      <c r="GSF1" s="168"/>
      <c r="GSG1" s="165"/>
      <c r="GSH1" s="165"/>
      <c r="GSI1" s="165"/>
      <c r="GSJ1" s="165"/>
      <c r="GSK1" s="165"/>
      <c r="GSL1" s="165"/>
      <c r="GSM1" s="165"/>
      <c r="GSN1" s="165"/>
      <c r="GSO1" s="165"/>
      <c r="GSP1" s="165"/>
      <c r="GSQ1" s="165"/>
      <c r="GSR1" s="165"/>
      <c r="GSS1" s="165"/>
      <c r="GST1" s="165"/>
      <c r="GSU1" s="165"/>
      <c r="GSV1" s="165"/>
      <c r="GSW1" s="165"/>
      <c r="GSX1" s="165"/>
      <c r="GSY1" s="165"/>
      <c r="GSZ1" s="166"/>
      <c r="GTA1" s="165"/>
      <c r="GTB1" s="165"/>
      <c r="GTC1" s="165"/>
      <c r="GTD1" s="165"/>
      <c r="GTE1" s="165"/>
      <c r="GTF1" s="167"/>
      <c r="GTG1" s="167"/>
      <c r="GTH1" s="168"/>
      <c r="GTI1" s="168"/>
      <c r="GTJ1" s="168"/>
      <c r="GTK1" s="168"/>
      <c r="GTL1" s="168"/>
      <c r="GTM1" s="168"/>
      <c r="GTN1" s="168"/>
      <c r="GTO1" s="165"/>
      <c r="GTP1" s="165"/>
      <c r="GTQ1" s="165"/>
      <c r="GTR1" s="165"/>
      <c r="GTS1" s="165"/>
      <c r="GTT1" s="165"/>
      <c r="GTU1" s="165"/>
      <c r="GTV1" s="165"/>
      <c r="GTW1" s="165"/>
      <c r="GTX1" s="165"/>
      <c r="GTY1" s="165"/>
      <c r="GTZ1" s="165"/>
      <c r="GUA1" s="165"/>
      <c r="GUB1" s="165"/>
      <c r="GUC1" s="165"/>
      <c r="GUD1" s="165"/>
      <c r="GUE1" s="165"/>
      <c r="GUF1" s="165"/>
      <c r="GUG1" s="165"/>
      <c r="GUH1" s="166"/>
      <c r="GUI1" s="165"/>
      <c r="GUJ1" s="165"/>
      <c r="GUK1" s="165"/>
      <c r="GUL1" s="165"/>
      <c r="GUM1" s="165"/>
      <c r="GUN1" s="167"/>
      <c r="GUO1" s="167"/>
      <c r="GUP1" s="168"/>
      <c r="GUQ1" s="168"/>
      <c r="GUR1" s="168"/>
      <c r="GUS1" s="168"/>
      <c r="GUT1" s="168"/>
      <c r="GUU1" s="168"/>
      <c r="GUV1" s="168"/>
      <c r="GUW1" s="165"/>
      <c r="GUX1" s="165"/>
      <c r="GUY1" s="165"/>
      <c r="GUZ1" s="165"/>
      <c r="GVA1" s="165"/>
      <c r="GVB1" s="165"/>
      <c r="GVC1" s="165"/>
      <c r="GVD1" s="165"/>
      <c r="GVE1" s="165"/>
      <c r="GVF1" s="165"/>
      <c r="GVG1" s="165"/>
      <c r="GVH1" s="165"/>
      <c r="GVI1" s="165"/>
      <c r="GVJ1" s="165"/>
      <c r="GVK1" s="165"/>
      <c r="GVL1" s="165"/>
      <c r="GVM1" s="165"/>
      <c r="GVN1" s="165"/>
      <c r="GVO1" s="165"/>
      <c r="GVP1" s="166"/>
      <c r="GVQ1" s="165"/>
      <c r="GVR1" s="165"/>
      <c r="GVS1" s="165"/>
      <c r="GVT1" s="165"/>
      <c r="GVU1" s="165"/>
      <c r="GVV1" s="167"/>
      <c r="GVW1" s="167"/>
      <c r="GVX1" s="168"/>
      <c r="GVY1" s="168"/>
      <c r="GVZ1" s="168"/>
      <c r="GWA1" s="168"/>
      <c r="GWB1" s="168"/>
      <c r="GWC1" s="168"/>
      <c r="GWD1" s="168"/>
      <c r="GWE1" s="165"/>
      <c r="GWF1" s="165"/>
      <c r="GWG1" s="165"/>
      <c r="GWH1" s="165"/>
      <c r="GWI1" s="165"/>
      <c r="GWJ1" s="165"/>
      <c r="GWK1" s="165"/>
      <c r="GWL1" s="165"/>
      <c r="GWM1" s="165"/>
      <c r="GWN1" s="165"/>
      <c r="GWO1" s="165"/>
      <c r="GWP1" s="165"/>
      <c r="GWQ1" s="165"/>
      <c r="GWR1" s="165"/>
      <c r="GWS1" s="165"/>
      <c r="GWT1" s="165"/>
      <c r="GWU1" s="165"/>
      <c r="GWV1" s="165"/>
      <c r="GWW1" s="165"/>
      <c r="GWX1" s="166"/>
      <c r="GWY1" s="165"/>
      <c r="GWZ1" s="165"/>
      <c r="GXA1" s="165"/>
      <c r="GXB1" s="165"/>
      <c r="GXC1" s="165"/>
      <c r="GXD1" s="167"/>
      <c r="GXE1" s="167"/>
      <c r="GXF1" s="168"/>
      <c r="GXG1" s="168"/>
      <c r="GXH1" s="168"/>
      <c r="GXI1" s="168"/>
      <c r="GXJ1" s="168"/>
      <c r="GXK1" s="168"/>
      <c r="GXL1" s="168"/>
      <c r="GXM1" s="165"/>
      <c r="GXN1" s="165"/>
      <c r="GXO1" s="165"/>
      <c r="GXP1" s="165"/>
      <c r="GXQ1" s="165"/>
      <c r="GXR1" s="165"/>
      <c r="GXS1" s="165"/>
      <c r="GXT1" s="165"/>
      <c r="GXU1" s="165"/>
      <c r="GXV1" s="165"/>
      <c r="GXW1" s="165"/>
      <c r="GXX1" s="165"/>
      <c r="GXY1" s="165"/>
      <c r="GXZ1" s="165"/>
      <c r="GYA1" s="165"/>
      <c r="GYB1" s="165"/>
      <c r="GYC1" s="165"/>
      <c r="GYD1" s="165"/>
      <c r="GYE1" s="165"/>
      <c r="GYF1" s="166"/>
      <c r="GYG1" s="165"/>
      <c r="GYH1" s="165"/>
      <c r="GYI1" s="165"/>
      <c r="GYJ1" s="165"/>
      <c r="GYK1" s="165"/>
      <c r="GYL1" s="167"/>
      <c r="GYM1" s="167"/>
      <c r="GYN1" s="168"/>
      <c r="GYO1" s="168"/>
      <c r="GYP1" s="168"/>
      <c r="GYQ1" s="168"/>
      <c r="GYR1" s="168"/>
      <c r="GYS1" s="168"/>
      <c r="GYT1" s="168"/>
      <c r="GYU1" s="165"/>
      <c r="GYV1" s="165"/>
      <c r="GYW1" s="165"/>
      <c r="GYX1" s="165"/>
      <c r="GYY1" s="165"/>
      <c r="GYZ1" s="165"/>
      <c r="GZA1" s="165"/>
      <c r="GZB1" s="165"/>
      <c r="GZC1" s="165"/>
      <c r="GZD1" s="165"/>
      <c r="GZE1" s="165"/>
      <c r="GZF1" s="165"/>
      <c r="GZG1" s="165"/>
      <c r="GZH1" s="165"/>
      <c r="GZI1" s="165"/>
      <c r="GZJ1" s="165"/>
      <c r="GZK1" s="165"/>
      <c r="GZL1" s="165"/>
      <c r="GZM1" s="165"/>
      <c r="GZN1" s="166"/>
      <c r="GZO1" s="165"/>
      <c r="GZP1" s="165"/>
      <c r="GZQ1" s="165"/>
      <c r="GZR1" s="165"/>
      <c r="GZS1" s="165"/>
      <c r="GZT1" s="167"/>
      <c r="GZU1" s="167"/>
      <c r="GZV1" s="168"/>
      <c r="GZW1" s="168"/>
      <c r="GZX1" s="168"/>
      <c r="GZY1" s="168"/>
      <c r="GZZ1" s="168"/>
      <c r="HAA1" s="168"/>
      <c r="HAB1" s="168"/>
      <c r="HAC1" s="165"/>
      <c r="HAD1" s="165"/>
      <c r="HAE1" s="165"/>
      <c r="HAF1" s="165"/>
      <c r="HAG1" s="165"/>
      <c r="HAH1" s="165"/>
      <c r="HAI1" s="165"/>
      <c r="HAJ1" s="165"/>
      <c r="HAK1" s="165"/>
      <c r="HAL1" s="165"/>
      <c r="HAM1" s="165"/>
      <c r="HAN1" s="165"/>
      <c r="HAO1" s="165"/>
      <c r="HAP1" s="165"/>
      <c r="HAQ1" s="165"/>
      <c r="HAR1" s="165"/>
      <c r="HAS1" s="165"/>
      <c r="HAT1" s="165"/>
      <c r="HAU1" s="165"/>
      <c r="HAV1" s="166"/>
      <c r="HAW1" s="165"/>
      <c r="HAX1" s="165"/>
      <c r="HAY1" s="165"/>
      <c r="HAZ1" s="165"/>
      <c r="HBA1" s="165"/>
      <c r="HBB1" s="167"/>
      <c r="HBC1" s="167"/>
      <c r="HBD1" s="168"/>
      <c r="HBE1" s="168"/>
      <c r="HBF1" s="168"/>
      <c r="HBG1" s="168"/>
      <c r="HBH1" s="168"/>
      <c r="HBI1" s="168"/>
      <c r="HBJ1" s="168"/>
      <c r="HBK1" s="165"/>
      <c r="HBL1" s="165"/>
      <c r="HBM1" s="165"/>
      <c r="HBN1" s="165"/>
      <c r="HBO1" s="165"/>
      <c r="HBP1" s="165"/>
      <c r="HBQ1" s="165"/>
      <c r="HBR1" s="165"/>
      <c r="HBS1" s="165"/>
      <c r="HBT1" s="165"/>
      <c r="HBU1" s="165"/>
      <c r="HBV1" s="165"/>
      <c r="HBW1" s="165"/>
      <c r="HBX1" s="165"/>
      <c r="HBY1" s="165"/>
      <c r="HBZ1" s="165"/>
      <c r="HCA1" s="165"/>
      <c r="HCB1" s="165"/>
      <c r="HCC1" s="165"/>
      <c r="HCD1" s="166"/>
      <c r="HCE1" s="165"/>
      <c r="HCF1" s="165"/>
      <c r="HCG1" s="165"/>
      <c r="HCH1" s="165"/>
      <c r="HCI1" s="165"/>
      <c r="HCJ1" s="167"/>
      <c r="HCK1" s="167"/>
      <c r="HCL1" s="168"/>
      <c r="HCM1" s="168"/>
      <c r="HCN1" s="168"/>
      <c r="HCO1" s="168"/>
      <c r="HCP1" s="168"/>
      <c r="HCQ1" s="168"/>
      <c r="HCR1" s="168"/>
      <c r="HCS1" s="165"/>
      <c r="HCT1" s="165"/>
      <c r="HCU1" s="165"/>
      <c r="HCV1" s="165"/>
      <c r="HCW1" s="165"/>
      <c r="HCX1" s="165"/>
      <c r="HCY1" s="165"/>
      <c r="HCZ1" s="165"/>
      <c r="HDA1" s="165"/>
      <c r="HDB1" s="165"/>
      <c r="HDC1" s="165"/>
      <c r="HDD1" s="165"/>
      <c r="HDE1" s="165"/>
      <c r="HDF1" s="165"/>
      <c r="HDG1" s="165"/>
      <c r="HDH1" s="165"/>
      <c r="HDI1" s="165"/>
      <c r="HDJ1" s="165"/>
      <c r="HDK1" s="165"/>
      <c r="HDL1" s="166"/>
      <c r="HDM1" s="165"/>
      <c r="HDN1" s="165"/>
      <c r="HDO1" s="165"/>
      <c r="HDP1" s="165"/>
      <c r="HDQ1" s="165"/>
      <c r="HDR1" s="167"/>
      <c r="HDS1" s="167"/>
      <c r="HDT1" s="168"/>
      <c r="HDU1" s="168"/>
      <c r="HDV1" s="168"/>
      <c r="HDW1" s="168"/>
      <c r="HDX1" s="168"/>
      <c r="HDY1" s="168"/>
      <c r="HDZ1" s="168"/>
      <c r="HEA1" s="165"/>
      <c r="HEB1" s="165"/>
      <c r="HEC1" s="165"/>
      <c r="HED1" s="165"/>
      <c r="HEE1" s="165"/>
      <c r="HEF1" s="165"/>
      <c r="HEG1" s="165"/>
      <c r="HEH1" s="165"/>
      <c r="HEI1" s="165"/>
      <c r="HEJ1" s="165"/>
      <c r="HEK1" s="165"/>
      <c r="HEL1" s="165"/>
      <c r="HEM1" s="165"/>
      <c r="HEN1" s="165"/>
      <c r="HEO1" s="165"/>
      <c r="HEP1" s="165"/>
      <c r="HEQ1" s="165"/>
      <c r="HER1" s="165"/>
      <c r="HES1" s="165"/>
      <c r="HET1" s="166"/>
      <c r="HEU1" s="165"/>
      <c r="HEV1" s="165"/>
      <c r="HEW1" s="165"/>
      <c r="HEX1" s="165"/>
      <c r="HEY1" s="165"/>
      <c r="HEZ1" s="167"/>
      <c r="HFA1" s="167"/>
      <c r="HFB1" s="168"/>
      <c r="HFC1" s="168"/>
      <c r="HFD1" s="168"/>
      <c r="HFE1" s="168"/>
      <c r="HFF1" s="168"/>
      <c r="HFG1" s="168"/>
      <c r="HFH1" s="168"/>
      <c r="HFI1" s="165"/>
      <c r="HFJ1" s="165"/>
      <c r="HFK1" s="165"/>
      <c r="HFL1" s="165"/>
      <c r="HFM1" s="165"/>
      <c r="HFN1" s="165"/>
      <c r="HFO1" s="165"/>
      <c r="HFP1" s="165"/>
      <c r="HFQ1" s="165"/>
      <c r="HFR1" s="165"/>
      <c r="HFS1" s="165"/>
      <c r="HFT1" s="165"/>
      <c r="HFU1" s="165"/>
      <c r="HFV1" s="165"/>
      <c r="HFW1" s="165"/>
      <c r="HFX1" s="165"/>
      <c r="HFY1" s="165"/>
      <c r="HFZ1" s="165"/>
      <c r="HGA1" s="165"/>
      <c r="HGB1" s="166"/>
      <c r="HGC1" s="165"/>
      <c r="HGD1" s="165"/>
      <c r="HGE1" s="165"/>
      <c r="HGF1" s="165"/>
      <c r="HGG1" s="165"/>
      <c r="HGH1" s="167"/>
      <c r="HGI1" s="167"/>
      <c r="HGJ1" s="168"/>
      <c r="HGK1" s="168"/>
      <c r="HGL1" s="168"/>
      <c r="HGM1" s="168"/>
      <c r="HGN1" s="168"/>
      <c r="HGO1" s="168"/>
      <c r="HGP1" s="168"/>
      <c r="HGQ1" s="165"/>
      <c r="HGR1" s="165"/>
      <c r="HGS1" s="165"/>
      <c r="HGT1" s="165"/>
      <c r="HGU1" s="165"/>
      <c r="HGV1" s="165"/>
      <c r="HGW1" s="165"/>
      <c r="HGX1" s="165"/>
      <c r="HGY1" s="165"/>
      <c r="HGZ1" s="165"/>
      <c r="HHA1" s="165"/>
      <c r="HHB1" s="165"/>
      <c r="HHC1" s="165"/>
      <c r="HHD1" s="165"/>
      <c r="HHE1" s="165"/>
      <c r="HHF1" s="165"/>
      <c r="HHG1" s="165"/>
      <c r="HHH1" s="165"/>
      <c r="HHI1" s="165"/>
      <c r="HHJ1" s="166"/>
      <c r="HHK1" s="165"/>
      <c r="HHL1" s="165"/>
      <c r="HHM1" s="165"/>
      <c r="HHN1" s="165"/>
      <c r="HHO1" s="165"/>
      <c r="HHP1" s="167"/>
      <c r="HHQ1" s="167"/>
      <c r="HHR1" s="168"/>
      <c r="HHS1" s="168"/>
      <c r="HHT1" s="168"/>
      <c r="HHU1" s="168"/>
      <c r="HHV1" s="168"/>
      <c r="HHW1" s="168"/>
      <c r="HHX1" s="168"/>
      <c r="HHY1" s="165"/>
      <c r="HHZ1" s="165"/>
      <c r="HIA1" s="165"/>
      <c r="HIB1" s="165"/>
      <c r="HIC1" s="165"/>
      <c r="HID1" s="165"/>
      <c r="HIE1" s="165"/>
      <c r="HIF1" s="165"/>
      <c r="HIG1" s="165"/>
      <c r="HIH1" s="165"/>
      <c r="HII1" s="165"/>
      <c r="HIJ1" s="165"/>
      <c r="HIK1" s="165"/>
      <c r="HIL1" s="165"/>
      <c r="HIM1" s="165"/>
      <c r="HIN1" s="165"/>
      <c r="HIO1" s="165"/>
      <c r="HIP1" s="165"/>
      <c r="HIQ1" s="165"/>
      <c r="HIR1" s="166"/>
      <c r="HIS1" s="165"/>
      <c r="HIT1" s="165"/>
      <c r="HIU1" s="165"/>
      <c r="HIV1" s="165"/>
      <c r="HIW1" s="165"/>
      <c r="HIX1" s="167"/>
      <c r="HIY1" s="167"/>
      <c r="HIZ1" s="168"/>
      <c r="HJA1" s="168"/>
      <c r="HJB1" s="168"/>
      <c r="HJC1" s="168"/>
      <c r="HJD1" s="168"/>
      <c r="HJE1" s="168"/>
      <c r="HJF1" s="168"/>
      <c r="HJG1" s="165"/>
      <c r="HJH1" s="165"/>
      <c r="HJI1" s="165"/>
      <c r="HJJ1" s="165"/>
      <c r="HJK1" s="165"/>
      <c r="HJL1" s="165"/>
      <c r="HJM1" s="165"/>
      <c r="HJN1" s="165"/>
      <c r="HJO1" s="165"/>
      <c r="HJP1" s="165"/>
      <c r="HJQ1" s="165"/>
      <c r="HJR1" s="165"/>
      <c r="HJS1" s="165"/>
      <c r="HJT1" s="165"/>
      <c r="HJU1" s="165"/>
      <c r="HJV1" s="165"/>
      <c r="HJW1" s="165"/>
      <c r="HJX1" s="165"/>
      <c r="HJY1" s="165"/>
      <c r="HJZ1" s="166"/>
      <c r="HKA1" s="165"/>
      <c r="HKB1" s="165"/>
      <c r="HKC1" s="165"/>
      <c r="HKD1" s="165"/>
      <c r="HKE1" s="165"/>
      <c r="HKF1" s="167"/>
      <c r="HKG1" s="167"/>
      <c r="HKH1" s="168"/>
      <c r="HKI1" s="168"/>
      <c r="HKJ1" s="168"/>
      <c r="HKK1" s="168"/>
      <c r="HKL1" s="168"/>
      <c r="HKM1" s="168"/>
      <c r="HKN1" s="168"/>
      <c r="HKO1" s="165"/>
      <c r="HKP1" s="165"/>
      <c r="HKQ1" s="165"/>
      <c r="HKR1" s="165"/>
      <c r="HKS1" s="165"/>
      <c r="HKT1" s="165"/>
      <c r="HKU1" s="165"/>
      <c r="HKV1" s="165"/>
      <c r="HKW1" s="165"/>
      <c r="HKX1" s="165"/>
      <c r="HKY1" s="165"/>
      <c r="HKZ1" s="165"/>
      <c r="HLA1" s="165"/>
      <c r="HLB1" s="165"/>
      <c r="HLC1" s="165"/>
      <c r="HLD1" s="165"/>
      <c r="HLE1" s="165"/>
      <c r="HLF1" s="165"/>
      <c r="HLG1" s="165"/>
      <c r="HLH1" s="166"/>
      <c r="HLI1" s="165"/>
      <c r="HLJ1" s="165"/>
      <c r="HLK1" s="165"/>
      <c r="HLL1" s="165"/>
      <c r="HLM1" s="165"/>
      <c r="HLN1" s="167"/>
      <c r="HLO1" s="167"/>
      <c r="HLP1" s="168"/>
      <c r="HLQ1" s="168"/>
      <c r="HLR1" s="168"/>
      <c r="HLS1" s="168"/>
      <c r="HLT1" s="168"/>
      <c r="HLU1" s="168"/>
      <c r="HLV1" s="168"/>
      <c r="HLW1" s="165"/>
      <c r="HLX1" s="165"/>
      <c r="HLY1" s="165"/>
      <c r="HLZ1" s="165"/>
      <c r="HMA1" s="165"/>
      <c r="HMB1" s="165"/>
      <c r="HMC1" s="165"/>
      <c r="HMD1" s="165"/>
      <c r="HME1" s="165"/>
      <c r="HMF1" s="165"/>
      <c r="HMG1" s="165"/>
      <c r="HMH1" s="165"/>
      <c r="HMI1" s="165"/>
      <c r="HMJ1" s="165"/>
      <c r="HMK1" s="165"/>
      <c r="HML1" s="165"/>
      <c r="HMM1" s="165"/>
      <c r="HMN1" s="165"/>
      <c r="HMO1" s="165"/>
      <c r="HMP1" s="166"/>
      <c r="HMQ1" s="165"/>
      <c r="HMR1" s="165"/>
      <c r="HMS1" s="165"/>
      <c r="HMT1" s="165"/>
      <c r="HMU1" s="165"/>
      <c r="HMV1" s="167"/>
      <c r="HMW1" s="167"/>
      <c r="HMX1" s="168"/>
      <c r="HMY1" s="168"/>
      <c r="HMZ1" s="168"/>
      <c r="HNA1" s="168"/>
      <c r="HNB1" s="168"/>
      <c r="HNC1" s="168"/>
      <c r="HND1" s="168"/>
      <c r="HNE1" s="165"/>
      <c r="HNF1" s="165"/>
      <c r="HNG1" s="165"/>
      <c r="HNH1" s="165"/>
      <c r="HNI1" s="165"/>
      <c r="HNJ1" s="165"/>
      <c r="HNK1" s="165"/>
      <c r="HNL1" s="165"/>
      <c r="HNM1" s="165"/>
      <c r="HNN1" s="165"/>
      <c r="HNO1" s="165"/>
      <c r="HNP1" s="165"/>
      <c r="HNQ1" s="165"/>
      <c r="HNR1" s="165"/>
      <c r="HNS1" s="165"/>
      <c r="HNT1" s="165"/>
      <c r="HNU1" s="165"/>
      <c r="HNV1" s="165"/>
      <c r="HNW1" s="165"/>
      <c r="HNX1" s="166"/>
      <c r="HNY1" s="165"/>
      <c r="HNZ1" s="165"/>
      <c r="HOA1" s="165"/>
      <c r="HOB1" s="165"/>
      <c r="HOC1" s="165"/>
      <c r="HOD1" s="167"/>
      <c r="HOE1" s="167"/>
      <c r="HOF1" s="168"/>
      <c r="HOG1" s="168"/>
      <c r="HOH1" s="168"/>
      <c r="HOI1" s="168"/>
      <c r="HOJ1" s="168"/>
      <c r="HOK1" s="168"/>
      <c r="HOL1" s="168"/>
      <c r="HOM1" s="165"/>
      <c r="HON1" s="165"/>
      <c r="HOO1" s="165"/>
      <c r="HOP1" s="165"/>
      <c r="HOQ1" s="165"/>
      <c r="HOR1" s="165"/>
      <c r="HOS1" s="165"/>
      <c r="HOT1" s="165"/>
      <c r="HOU1" s="165"/>
      <c r="HOV1" s="165"/>
      <c r="HOW1" s="165"/>
      <c r="HOX1" s="165"/>
      <c r="HOY1" s="165"/>
      <c r="HOZ1" s="165"/>
      <c r="HPA1" s="165"/>
      <c r="HPB1" s="165"/>
      <c r="HPC1" s="165"/>
      <c r="HPD1" s="165"/>
      <c r="HPE1" s="165"/>
      <c r="HPF1" s="166"/>
      <c r="HPG1" s="165"/>
      <c r="HPH1" s="165"/>
      <c r="HPI1" s="165"/>
      <c r="HPJ1" s="165"/>
      <c r="HPK1" s="165"/>
      <c r="HPL1" s="167"/>
      <c r="HPM1" s="167"/>
      <c r="HPN1" s="168"/>
      <c r="HPO1" s="168"/>
      <c r="HPP1" s="168"/>
      <c r="HPQ1" s="168"/>
      <c r="HPR1" s="168"/>
      <c r="HPS1" s="168"/>
      <c r="HPT1" s="168"/>
      <c r="HPU1" s="165"/>
      <c r="HPV1" s="165"/>
      <c r="HPW1" s="165"/>
      <c r="HPX1" s="165"/>
      <c r="HPY1" s="165"/>
      <c r="HPZ1" s="165"/>
      <c r="HQA1" s="165"/>
      <c r="HQB1" s="165"/>
      <c r="HQC1" s="165"/>
      <c r="HQD1" s="165"/>
      <c r="HQE1" s="165"/>
      <c r="HQF1" s="165"/>
      <c r="HQG1" s="165"/>
      <c r="HQH1" s="165"/>
      <c r="HQI1" s="165"/>
      <c r="HQJ1" s="165"/>
      <c r="HQK1" s="165"/>
      <c r="HQL1" s="165"/>
      <c r="HQM1" s="165"/>
      <c r="HQN1" s="166"/>
      <c r="HQO1" s="165"/>
      <c r="HQP1" s="165"/>
      <c r="HQQ1" s="165"/>
      <c r="HQR1" s="165"/>
      <c r="HQS1" s="165"/>
      <c r="HQT1" s="167"/>
      <c r="HQU1" s="167"/>
      <c r="HQV1" s="168"/>
      <c r="HQW1" s="168"/>
      <c r="HQX1" s="168"/>
      <c r="HQY1" s="168"/>
      <c r="HQZ1" s="168"/>
      <c r="HRA1" s="168"/>
      <c r="HRB1" s="168"/>
      <c r="HRC1" s="165"/>
      <c r="HRD1" s="165"/>
      <c r="HRE1" s="165"/>
      <c r="HRF1" s="165"/>
      <c r="HRG1" s="165"/>
      <c r="HRH1" s="165"/>
      <c r="HRI1" s="165"/>
      <c r="HRJ1" s="165"/>
      <c r="HRK1" s="165"/>
      <c r="HRL1" s="165"/>
      <c r="HRM1" s="165"/>
      <c r="HRN1" s="165"/>
      <c r="HRO1" s="165"/>
      <c r="HRP1" s="165"/>
      <c r="HRQ1" s="165"/>
      <c r="HRR1" s="165"/>
      <c r="HRS1" s="165"/>
      <c r="HRT1" s="165"/>
      <c r="HRU1" s="165"/>
      <c r="HRV1" s="166"/>
      <c r="HRW1" s="165"/>
      <c r="HRX1" s="165"/>
      <c r="HRY1" s="165"/>
      <c r="HRZ1" s="165"/>
      <c r="HSA1" s="165"/>
      <c r="HSB1" s="167"/>
      <c r="HSC1" s="167"/>
      <c r="HSD1" s="168"/>
      <c r="HSE1" s="168"/>
      <c r="HSF1" s="168"/>
      <c r="HSG1" s="168"/>
      <c r="HSH1" s="168"/>
      <c r="HSI1" s="168"/>
      <c r="HSJ1" s="168"/>
      <c r="HSK1" s="165"/>
      <c r="HSL1" s="165"/>
      <c r="HSM1" s="165"/>
      <c r="HSN1" s="165"/>
      <c r="HSO1" s="165"/>
      <c r="HSP1" s="165"/>
      <c r="HSQ1" s="165"/>
      <c r="HSR1" s="165"/>
      <c r="HSS1" s="165"/>
      <c r="HST1" s="165"/>
      <c r="HSU1" s="165"/>
      <c r="HSV1" s="165"/>
      <c r="HSW1" s="165"/>
      <c r="HSX1" s="165"/>
      <c r="HSY1" s="165"/>
      <c r="HSZ1" s="165"/>
      <c r="HTA1" s="165"/>
      <c r="HTB1" s="165"/>
      <c r="HTC1" s="165"/>
      <c r="HTD1" s="166"/>
      <c r="HTE1" s="165"/>
      <c r="HTF1" s="165"/>
      <c r="HTG1" s="165"/>
      <c r="HTH1" s="165"/>
      <c r="HTI1" s="165"/>
      <c r="HTJ1" s="167"/>
      <c r="HTK1" s="167"/>
      <c r="HTL1" s="168"/>
      <c r="HTM1" s="168"/>
      <c r="HTN1" s="168"/>
      <c r="HTO1" s="168"/>
      <c r="HTP1" s="168"/>
      <c r="HTQ1" s="168"/>
      <c r="HTR1" s="168"/>
      <c r="HTS1" s="165"/>
      <c r="HTT1" s="165"/>
      <c r="HTU1" s="165"/>
      <c r="HTV1" s="165"/>
      <c r="HTW1" s="165"/>
      <c r="HTX1" s="165"/>
      <c r="HTY1" s="165"/>
      <c r="HTZ1" s="165"/>
      <c r="HUA1" s="165"/>
      <c r="HUB1" s="165"/>
      <c r="HUC1" s="165"/>
      <c r="HUD1" s="165"/>
      <c r="HUE1" s="165"/>
      <c r="HUF1" s="165"/>
      <c r="HUG1" s="165"/>
      <c r="HUH1" s="165"/>
      <c r="HUI1" s="165"/>
      <c r="HUJ1" s="165"/>
      <c r="HUK1" s="165"/>
      <c r="HUL1" s="166"/>
      <c r="HUM1" s="165"/>
      <c r="HUN1" s="165"/>
      <c r="HUO1" s="165"/>
      <c r="HUP1" s="165"/>
      <c r="HUQ1" s="165"/>
      <c r="HUR1" s="167"/>
      <c r="HUS1" s="167"/>
      <c r="HUT1" s="168"/>
      <c r="HUU1" s="168"/>
      <c r="HUV1" s="168"/>
      <c r="HUW1" s="168"/>
      <c r="HUX1" s="168"/>
      <c r="HUY1" s="168"/>
      <c r="HUZ1" s="168"/>
      <c r="HVA1" s="165"/>
      <c r="HVB1" s="165"/>
      <c r="HVC1" s="165"/>
      <c r="HVD1" s="165"/>
      <c r="HVE1" s="165"/>
      <c r="HVF1" s="165"/>
      <c r="HVG1" s="165"/>
      <c r="HVH1" s="165"/>
      <c r="HVI1" s="165"/>
      <c r="HVJ1" s="165"/>
      <c r="HVK1" s="165"/>
      <c r="HVL1" s="165"/>
      <c r="HVM1" s="165"/>
      <c r="HVN1" s="165"/>
      <c r="HVO1" s="165"/>
      <c r="HVP1" s="165"/>
      <c r="HVQ1" s="165"/>
      <c r="HVR1" s="165"/>
      <c r="HVS1" s="165"/>
      <c r="HVT1" s="166"/>
      <c r="HVU1" s="165"/>
      <c r="HVV1" s="165"/>
      <c r="HVW1" s="165"/>
      <c r="HVX1" s="165"/>
      <c r="HVY1" s="165"/>
      <c r="HVZ1" s="167"/>
      <c r="HWA1" s="167"/>
      <c r="HWB1" s="168"/>
      <c r="HWC1" s="168"/>
      <c r="HWD1" s="168"/>
      <c r="HWE1" s="168"/>
      <c r="HWF1" s="168"/>
      <c r="HWG1" s="168"/>
      <c r="HWH1" s="168"/>
      <c r="HWI1" s="165"/>
      <c r="HWJ1" s="165"/>
      <c r="HWK1" s="165"/>
      <c r="HWL1" s="165"/>
      <c r="HWM1" s="165"/>
      <c r="HWN1" s="165"/>
      <c r="HWO1" s="165"/>
      <c r="HWP1" s="165"/>
      <c r="HWQ1" s="165"/>
      <c r="HWR1" s="165"/>
      <c r="HWS1" s="165"/>
      <c r="HWT1" s="165"/>
      <c r="HWU1" s="165"/>
      <c r="HWV1" s="165"/>
      <c r="HWW1" s="165"/>
      <c r="HWX1" s="165"/>
      <c r="HWY1" s="165"/>
      <c r="HWZ1" s="165"/>
      <c r="HXA1" s="165"/>
      <c r="HXB1" s="166"/>
      <c r="HXC1" s="165"/>
      <c r="HXD1" s="165"/>
      <c r="HXE1" s="165"/>
      <c r="HXF1" s="165"/>
      <c r="HXG1" s="165"/>
      <c r="HXH1" s="167"/>
      <c r="HXI1" s="167"/>
      <c r="HXJ1" s="168"/>
      <c r="HXK1" s="168"/>
      <c r="HXL1" s="168"/>
      <c r="HXM1" s="168"/>
      <c r="HXN1" s="168"/>
      <c r="HXO1" s="168"/>
      <c r="HXP1" s="168"/>
      <c r="HXQ1" s="165"/>
      <c r="HXR1" s="165"/>
      <c r="HXS1" s="165"/>
      <c r="HXT1" s="165"/>
      <c r="HXU1" s="165"/>
      <c r="HXV1" s="165"/>
      <c r="HXW1" s="165"/>
      <c r="HXX1" s="165"/>
      <c r="HXY1" s="165"/>
      <c r="HXZ1" s="165"/>
      <c r="HYA1" s="165"/>
      <c r="HYB1" s="165"/>
      <c r="HYC1" s="165"/>
      <c r="HYD1" s="165"/>
      <c r="HYE1" s="165"/>
      <c r="HYF1" s="165"/>
      <c r="HYG1" s="165"/>
      <c r="HYH1" s="165"/>
      <c r="HYI1" s="165"/>
      <c r="HYJ1" s="166"/>
      <c r="HYK1" s="165"/>
      <c r="HYL1" s="165"/>
      <c r="HYM1" s="165"/>
      <c r="HYN1" s="165"/>
      <c r="HYO1" s="165"/>
      <c r="HYP1" s="167"/>
      <c r="HYQ1" s="167"/>
      <c r="HYR1" s="168"/>
      <c r="HYS1" s="168"/>
      <c r="HYT1" s="168"/>
      <c r="HYU1" s="168"/>
      <c r="HYV1" s="168"/>
      <c r="HYW1" s="168"/>
      <c r="HYX1" s="168"/>
      <c r="HYY1" s="165"/>
      <c r="HYZ1" s="165"/>
      <c r="HZA1" s="165"/>
      <c r="HZB1" s="165"/>
      <c r="HZC1" s="165"/>
      <c r="HZD1" s="165"/>
      <c r="HZE1" s="165"/>
      <c r="HZF1" s="165"/>
      <c r="HZG1" s="165"/>
      <c r="HZH1" s="165"/>
      <c r="HZI1" s="165"/>
      <c r="HZJ1" s="165"/>
      <c r="HZK1" s="165"/>
      <c r="HZL1" s="165"/>
      <c r="HZM1" s="165"/>
      <c r="HZN1" s="165"/>
      <c r="HZO1" s="165"/>
      <c r="HZP1" s="165"/>
      <c r="HZQ1" s="165"/>
      <c r="HZR1" s="166"/>
      <c r="HZS1" s="165"/>
      <c r="HZT1" s="165"/>
      <c r="HZU1" s="165"/>
      <c r="HZV1" s="165"/>
      <c r="HZW1" s="165"/>
      <c r="HZX1" s="167"/>
      <c r="HZY1" s="167"/>
      <c r="HZZ1" s="168"/>
      <c r="IAA1" s="168"/>
      <c r="IAB1" s="168"/>
      <c r="IAC1" s="168"/>
      <c r="IAD1" s="168"/>
      <c r="IAE1" s="168"/>
      <c r="IAF1" s="168"/>
      <c r="IAG1" s="165"/>
      <c r="IAH1" s="165"/>
      <c r="IAI1" s="165"/>
      <c r="IAJ1" s="165"/>
      <c r="IAK1" s="165"/>
      <c r="IAL1" s="165"/>
      <c r="IAM1" s="165"/>
      <c r="IAN1" s="165"/>
      <c r="IAO1" s="165"/>
      <c r="IAP1" s="165"/>
      <c r="IAQ1" s="165"/>
      <c r="IAR1" s="165"/>
      <c r="IAS1" s="165"/>
      <c r="IAT1" s="165"/>
      <c r="IAU1" s="165"/>
      <c r="IAV1" s="165"/>
      <c r="IAW1" s="165"/>
      <c r="IAX1" s="165"/>
      <c r="IAY1" s="165"/>
      <c r="IAZ1" s="166"/>
      <c r="IBA1" s="165"/>
      <c r="IBB1" s="165"/>
      <c r="IBC1" s="165"/>
      <c r="IBD1" s="165"/>
      <c r="IBE1" s="165"/>
      <c r="IBF1" s="167"/>
      <c r="IBG1" s="167"/>
      <c r="IBH1" s="168"/>
      <c r="IBI1" s="168"/>
      <c r="IBJ1" s="168"/>
      <c r="IBK1" s="168"/>
      <c r="IBL1" s="168"/>
      <c r="IBM1" s="168"/>
      <c r="IBN1" s="168"/>
      <c r="IBO1" s="165"/>
      <c r="IBP1" s="165"/>
      <c r="IBQ1" s="165"/>
      <c r="IBR1" s="165"/>
      <c r="IBS1" s="165"/>
      <c r="IBT1" s="165"/>
      <c r="IBU1" s="165"/>
      <c r="IBV1" s="165"/>
      <c r="IBW1" s="165"/>
      <c r="IBX1" s="165"/>
      <c r="IBY1" s="165"/>
      <c r="IBZ1" s="165"/>
      <c r="ICA1" s="165"/>
      <c r="ICB1" s="165"/>
      <c r="ICC1" s="165"/>
      <c r="ICD1" s="165"/>
      <c r="ICE1" s="165"/>
      <c r="ICF1" s="165"/>
      <c r="ICG1" s="165"/>
      <c r="ICH1" s="166"/>
      <c r="ICI1" s="165"/>
      <c r="ICJ1" s="165"/>
      <c r="ICK1" s="165"/>
      <c r="ICL1" s="165"/>
      <c r="ICM1" s="165"/>
      <c r="ICN1" s="167"/>
      <c r="ICO1" s="167"/>
      <c r="ICP1" s="168"/>
      <c r="ICQ1" s="168"/>
      <c r="ICR1" s="168"/>
      <c r="ICS1" s="168"/>
      <c r="ICT1" s="168"/>
      <c r="ICU1" s="168"/>
      <c r="ICV1" s="168"/>
      <c r="ICW1" s="165"/>
      <c r="ICX1" s="165"/>
      <c r="ICY1" s="165"/>
      <c r="ICZ1" s="165"/>
      <c r="IDA1" s="165"/>
      <c r="IDB1" s="165"/>
      <c r="IDC1" s="165"/>
      <c r="IDD1" s="165"/>
      <c r="IDE1" s="165"/>
      <c r="IDF1" s="165"/>
      <c r="IDG1" s="165"/>
      <c r="IDH1" s="165"/>
      <c r="IDI1" s="165"/>
      <c r="IDJ1" s="165"/>
      <c r="IDK1" s="165"/>
      <c r="IDL1" s="165"/>
      <c r="IDM1" s="165"/>
      <c r="IDN1" s="165"/>
      <c r="IDO1" s="165"/>
      <c r="IDP1" s="166"/>
      <c r="IDQ1" s="165"/>
      <c r="IDR1" s="165"/>
      <c r="IDS1" s="165"/>
      <c r="IDT1" s="165"/>
      <c r="IDU1" s="165"/>
      <c r="IDV1" s="167"/>
      <c r="IDW1" s="167"/>
      <c r="IDX1" s="168"/>
      <c r="IDY1" s="168"/>
      <c r="IDZ1" s="168"/>
      <c r="IEA1" s="168"/>
      <c r="IEB1" s="168"/>
      <c r="IEC1" s="168"/>
      <c r="IED1" s="168"/>
      <c r="IEE1" s="165"/>
      <c r="IEF1" s="165"/>
      <c r="IEG1" s="165"/>
      <c r="IEH1" s="165"/>
      <c r="IEI1" s="165"/>
      <c r="IEJ1" s="165"/>
      <c r="IEK1" s="165"/>
      <c r="IEL1" s="165"/>
      <c r="IEM1" s="165"/>
      <c r="IEN1" s="165"/>
      <c r="IEO1" s="165"/>
      <c r="IEP1" s="165"/>
      <c r="IEQ1" s="165"/>
      <c r="IER1" s="165"/>
      <c r="IES1" s="165"/>
      <c r="IET1" s="165"/>
      <c r="IEU1" s="165"/>
      <c r="IEV1" s="165"/>
      <c r="IEW1" s="165"/>
      <c r="IEX1" s="166"/>
      <c r="IEY1" s="165"/>
      <c r="IEZ1" s="165"/>
      <c r="IFA1" s="165"/>
      <c r="IFB1" s="165"/>
      <c r="IFC1" s="165"/>
      <c r="IFD1" s="167"/>
      <c r="IFE1" s="167"/>
      <c r="IFF1" s="168"/>
      <c r="IFG1" s="168"/>
      <c r="IFH1" s="168"/>
      <c r="IFI1" s="168"/>
      <c r="IFJ1" s="168"/>
      <c r="IFK1" s="168"/>
      <c r="IFL1" s="168"/>
      <c r="IFM1" s="165"/>
      <c r="IFN1" s="165"/>
      <c r="IFO1" s="165"/>
      <c r="IFP1" s="165"/>
      <c r="IFQ1" s="165"/>
      <c r="IFR1" s="165"/>
      <c r="IFS1" s="165"/>
      <c r="IFT1" s="165"/>
      <c r="IFU1" s="165"/>
      <c r="IFV1" s="165"/>
      <c r="IFW1" s="165"/>
      <c r="IFX1" s="165"/>
      <c r="IFY1" s="165"/>
      <c r="IFZ1" s="165"/>
      <c r="IGA1" s="165"/>
      <c r="IGB1" s="165"/>
      <c r="IGC1" s="165"/>
      <c r="IGD1" s="165"/>
      <c r="IGE1" s="165"/>
      <c r="IGF1" s="166"/>
      <c r="IGG1" s="165"/>
      <c r="IGH1" s="165"/>
      <c r="IGI1" s="165"/>
      <c r="IGJ1" s="165"/>
      <c r="IGK1" s="165"/>
      <c r="IGL1" s="167"/>
      <c r="IGM1" s="167"/>
      <c r="IGN1" s="168"/>
      <c r="IGO1" s="168"/>
      <c r="IGP1" s="168"/>
      <c r="IGQ1" s="168"/>
      <c r="IGR1" s="168"/>
      <c r="IGS1" s="168"/>
      <c r="IGT1" s="168"/>
      <c r="IGU1" s="165"/>
      <c r="IGV1" s="165"/>
      <c r="IGW1" s="165"/>
      <c r="IGX1" s="165"/>
      <c r="IGY1" s="165"/>
      <c r="IGZ1" s="165"/>
      <c r="IHA1" s="165"/>
      <c r="IHB1" s="165"/>
      <c r="IHC1" s="165"/>
      <c r="IHD1" s="165"/>
      <c r="IHE1" s="165"/>
      <c r="IHF1" s="165"/>
      <c r="IHG1" s="165"/>
      <c r="IHH1" s="165"/>
      <c r="IHI1" s="165"/>
      <c r="IHJ1" s="165"/>
      <c r="IHK1" s="165"/>
      <c r="IHL1" s="165"/>
      <c r="IHM1" s="165"/>
      <c r="IHN1" s="166"/>
      <c r="IHO1" s="165"/>
      <c r="IHP1" s="165"/>
      <c r="IHQ1" s="165"/>
      <c r="IHR1" s="165"/>
      <c r="IHS1" s="165"/>
      <c r="IHT1" s="167"/>
      <c r="IHU1" s="167"/>
      <c r="IHV1" s="168"/>
      <c r="IHW1" s="168"/>
      <c r="IHX1" s="168"/>
      <c r="IHY1" s="168"/>
      <c r="IHZ1" s="168"/>
      <c r="IIA1" s="168"/>
      <c r="IIB1" s="168"/>
      <c r="IIC1" s="165"/>
      <c r="IID1" s="165"/>
      <c r="IIE1" s="165"/>
      <c r="IIF1" s="165"/>
      <c r="IIG1" s="165"/>
      <c r="IIH1" s="165"/>
      <c r="III1" s="165"/>
      <c r="IIJ1" s="165"/>
      <c r="IIK1" s="165"/>
      <c r="IIL1" s="165"/>
      <c r="IIM1" s="165"/>
      <c r="IIN1" s="165"/>
      <c r="IIO1" s="165"/>
      <c r="IIP1" s="165"/>
      <c r="IIQ1" s="165"/>
      <c r="IIR1" s="165"/>
      <c r="IIS1" s="165"/>
      <c r="IIT1" s="165"/>
      <c r="IIU1" s="165"/>
      <c r="IIV1" s="166"/>
      <c r="IIW1" s="165"/>
      <c r="IIX1" s="165"/>
      <c r="IIY1" s="165"/>
      <c r="IIZ1" s="165"/>
      <c r="IJA1" s="165"/>
      <c r="IJB1" s="167"/>
      <c r="IJC1" s="167"/>
      <c r="IJD1" s="168"/>
      <c r="IJE1" s="168"/>
      <c r="IJF1" s="168"/>
      <c r="IJG1" s="168"/>
      <c r="IJH1" s="168"/>
      <c r="IJI1" s="168"/>
      <c r="IJJ1" s="168"/>
      <c r="IJK1" s="165"/>
      <c r="IJL1" s="165"/>
      <c r="IJM1" s="165"/>
      <c r="IJN1" s="165"/>
      <c r="IJO1" s="165"/>
      <c r="IJP1" s="165"/>
      <c r="IJQ1" s="165"/>
      <c r="IJR1" s="165"/>
      <c r="IJS1" s="165"/>
      <c r="IJT1" s="165"/>
      <c r="IJU1" s="165"/>
      <c r="IJV1" s="165"/>
      <c r="IJW1" s="165"/>
      <c r="IJX1" s="165"/>
      <c r="IJY1" s="165"/>
      <c r="IJZ1" s="165"/>
      <c r="IKA1" s="165"/>
      <c r="IKB1" s="165"/>
      <c r="IKC1" s="165"/>
      <c r="IKD1" s="166"/>
      <c r="IKE1" s="165"/>
      <c r="IKF1" s="165"/>
      <c r="IKG1" s="165"/>
      <c r="IKH1" s="165"/>
      <c r="IKI1" s="165"/>
      <c r="IKJ1" s="167"/>
      <c r="IKK1" s="167"/>
      <c r="IKL1" s="168"/>
      <c r="IKM1" s="168"/>
      <c r="IKN1" s="168"/>
      <c r="IKO1" s="168"/>
      <c r="IKP1" s="168"/>
      <c r="IKQ1" s="168"/>
      <c r="IKR1" s="168"/>
      <c r="IKS1" s="165"/>
      <c r="IKT1" s="165"/>
      <c r="IKU1" s="165"/>
      <c r="IKV1" s="165"/>
      <c r="IKW1" s="165"/>
      <c r="IKX1" s="165"/>
      <c r="IKY1" s="165"/>
      <c r="IKZ1" s="165"/>
      <c r="ILA1" s="165"/>
      <c r="ILB1" s="165"/>
      <c r="ILC1" s="165"/>
      <c r="ILD1" s="165"/>
      <c r="ILE1" s="165"/>
      <c r="ILF1" s="165"/>
      <c r="ILG1" s="165"/>
      <c r="ILH1" s="165"/>
      <c r="ILI1" s="165"/>
      <c r="ILJ1" s="165"/>
      <c r="ILK1" s="165"/>
      <c r="ILL1" s="166"/>
      <c r="ILM1" s="165"/>
      <c r="ILN1" s="165"/>
      <c r="ILO1" s="165"/>
      <c r="ILP1" s="165"/>
      <c r="ILQ1" s="165"/>
      <c r="ILR1" s="167"/>
      <c r="ILS1" s="167"/>
      <c r="ILT1" s="168"/>
      <c r="ILU1" s="168"/>
      <c r="ILV1" s="168"/>
      <c r="ILW1" s="168"/>
      <c r="ILX1" s="168"/>
      <c r="ILY1" s="168"/>
      <c r="ILZ1" s="168"/>
      <c r="IMA1" s="165"/>
      <c r="IMB1" s="165"/>
      <c r="IMC1" s="165"/>
      <c r="IMD1" s="165"/>
      <c r="IME1" s="165"/>
      <c r="IMF1" s="165"/>
      <c r="IMG1" s="165"/>
      <c r="IMH1" s="165"/>
      <c r="IMI1" s="165"/>
      <c r="IMJ1" s="165"/>
      <c r="IMK1" s="165"/>
      <c r="IML1" s="165"/>
      <c r="IMM1" s="165"/>
      <c r="IMN1" s="165"/>
      <c r="IMO1" s="165"/>
      <c r="IMP1" s="165"/>
      <c r="IMQ1" s="165"/>
      <c r="IMR1" s="165"/>
      <c r="IMS1" s="165"/>
      <c r="IMT1" s="166"/>
      <c r="IMU1" s="165"/>
      <c r="IMV1" s="165"/>
      <c r="IMW1" s="165"/>
      <c r="IMX1" s="165"/>
      <c r="IMY1" s="165"/>
      <c r="IMZ1" s="167"/>
      <c r="INA1" s="167"/>
      <c r="INB1" s="168"/>
      <c r="INC1" s="168"/>
      <c r="IND1" s="168"/>
      <c r="INE1" s="168"/>
      <c r="INF1" s="168"/>
      <c r="ING1" s="168"/>
      <c r="INH1" s="168"/>
      <c r="INI1" s="165"/>
      <c r="INJ1" s="165"/>
      <c r="INK1" s="165"/>
      <c r="INL1" s="165"/>
      <c r="INM1" s="165"/>
      <c r="INN1" s="165"/>
      <c r="INO1" s="165"/>
      <c r="INP1" s="165"/>
      <c r="INQ1" s="165"/>
      <c r="INR1" s="165"/>
      <c r="INS1" s="165"/>
      <c r="INT1" s="165"/>
      <c r="INU1" s="165"/>
      <c r="INV1" s="165"/>
      <c r="INW1" s="165"/>
      <c r="INX1" s="165"/>
      <c r="INY1" s="165"/>
      <c r="INZ1" s="165"/>
      <c r="IOA1" s="165"/>
      <c r="IOB1" s="166"/>
      <c r="IOC1" s="165"/>
      <c r="IOD1" s="165"/>
      <c r="IOE1" s="165"/>
      <c r="IOF1" s="165"/>
      <c r="IOG1" s="165"/>
      <c r="IOH1" s="167"/>
      <c r="IOI1" s="167"/>
      <c r="IOJ1" s="168"/>
      <c r="IOK1" s="168"/>
      <c r="IOL1" s="168"/>
      <c r="IOM1" s="168"/>
      <c r="ION1" s="168"/>
      <c r="IOO1" s="168"/>
      <c r="IOP1" s="168"/>
      <c r="IOQ1" s="165"/>
      <c r="IOR1" s="165"/>
      <c r="IOS1" s="165"/>
      <c r="IOT1" s="165"/>
      <c r="IOU1" s="165"/>
      <c r="IOV1" s="165"/>
      <c r="IOW1" s="165"/>
      <c r="IOX1" s="165"/>
      <c r="IOY1" s="165"/>
      <c r="IOZ1" s="165"/>
      <c r="IPA1" s="165"/>
      <c r="IPB1" s="165"/>
      <c r="IPC1" s="165"/>
      <c r="IPD1" s="165"/>
      <c r="IPE1" s="165"/>
      <c r="IPF1" s="165"/>
      <c r="IPG1" s="165"/>
      <c r="IPH1" s="165"/>
      <c r="IPI1" s="165"/>
      <c r="IPJ1" s="166"/>
      <c r="IPK1" s="165"/>
      <c r="IPL1" s="165"/>
      <c r="IPM1" s="165"/>
      <c r="IPN1" s="165"/>
      <c r="IPO1" s="165"/>
      <c r="IPP1" s="167"/>
      <c r="IPQ1" s="167"/>
      <c r="IPR1" s="168"/>
      <c r="IPS1" s="168"/>
      <c r="IPT1" s="168"/>
      <c r="IPU1" s="168"/>
      <c r="IPV1" s="168"/>
      <c r="IPW1" s="168"/>
      <c r="IPX1" s="168"/>
      <c r="IPY1" s="165"/>
      <c r="IPZ1" s="165"/>
      <c r="IQA1" s="165"/>
      <c r="IQB1" s="165"/>
      <c r="IQC1" s="165"/>
      <c r="IQD1" s="165"/>
      <c r="IQE1" s="165"/>
      <c r="IQF1" s="165"/>
      <c r="IQG1" s="165"/>
      <c r="IQH1" s="165"/>
      <c r="IQI1" s="165"/>
      <c r="IQJ1" s="165"/>
      <c r="IQK1" s="165"/>
      <c r="IQL1" s="165"/>
      <c r="IQM1" s="165"/>
      <c r="IQN1" s="165"/>
      <c r="IQO1" s="165"/>
      <c r="IQP1" s="165"/>
      <c r="IQQ1" s="165"/>
      <c r="IQR1" s="166"/>
      <c r="IQS1" s="165"/>
      <c r="IQT1" s="165"/>
      <c r="IQU1" s="165"/>
      <c r="IQV1" s="165"/>
      <c r="IQW1" s="165"/>
      <c r="IQX1" s="167"/>
      <c r="IQY1" s="167"/>
      <c r="IQZ1" s="168"/>
      <c r="IRA1" s="168"/>
      <c r="IRB1" s="168"/>
      <c r="IRC1" s="168"/>
      <c r="IRD1" s="168"/>
      <c r="IRE1" s="168"/>
      <c r="IRF1" s="168"/>
      <c r="IRG1" s="165"/>
      <c r="IRH1" s="165"/>
      <c r="IRI1" s="165"/>
      <c r="IRJ1" s="165"/>
      <c r="IRK1" s="165"/>
      <c r="IRL1" s="165"/>
      <c r="IRM1" s="165"/>
      <c r="IRN1" s="165"/>
      <c r="IRO1" s="165"/>
      <c r="IRP1" s="165"/>
      <c r="IRQ1" s="165"/>
      <c r="IRR1" s="165"/>
      <c r="IRS1" s="165"/>
      <c r="IRT1" s="165"/>
      <c r="IRU1" s="165"/>
      <c r="IRV1" s="165"/>
      <c r="IRW1" s="165"/>
      <c r="IRX1" s="165"/>
      <c r="IRY1" s="165"/>
      <c r="IRZ1" s="166"/>
      <c r="ISA1" s="165"/>
      <c r="ISB1" s="165"/>
      <c r="ISC1" s="165"/>
      <c r="ISD1" s="165"/>
      <c r="ISE1" s="165"/>
      <c r="ISF1" s="167"/>
      <c r="ISG1" s="167"/>
      <c r="ISH1" s="168"/>
      <c r="ISI1" s="168"/>
      <c r="ISJ1" s="168"/>
      <c r="ISK1" s="168"/>
      <c r="ISL1" s="168"/>
      <c r="ISM1" s="168"/>
      <c r="ISN1" s="168"/>
      <c r="ISO1" s="165"/>
      <c r="ISP1" s="165"/>
      <c r="ISQ1" s="165"/>
      <c r="ISR1" s="165"/>
      <c r="ISS1" s="165"/>
      <c r="IST1" s="165"/>
      <c r="ISU1" s="165"/>
      <c r="ISV1" s="165"/>
      <c r="ISW1" s="165"/>
      <c r="ISX1" s="165"/>
      <c r="ISY1" s="165"/>
      <c r="ISZ1" s="165"/>
      <c r="ITA1" s="165"/>
      <c r="ITB1" s="165"/>
      <c r="ITC1" s="165"/>
      <c r="ITD1" s="165"/>
      <c r="ITE1" s="165"/>
      <c r="ITF1" s="165"/>
      <c r="ITG1" s="165"/>
      <c r="ITH1" s="166"/>
      <c r="ITI1" s="165"/>
      <c r="ITJ1" s="165"/>
      <c r="ITK1" s="165"/>
      <c r="ITL1" s="165"/>
      <c r="ITM1" s="165"/>
      <c r="ITN1" s="167"/>
      <c r="ITO1" s="167"/>
      <c r="ITP1" s="168"/>
      <c r="ITQ1" s="168"/>
      <c r="ITR1" s="168"/>
      <c r="ITS1" s="168"/>
      <c r="ITT1" s="168"/>
      <c r="ITU1" s="168"/>
      <c r="ITV1" s="168"/>
      <c r="ITW1" s="165"/>
      <c r="ITX1" s="165"/>
      <c r="ITY1" s="165"/>
      <c r="ITZ1" s="165"/>
      <c r="IUA1" s="165"/>
      <c r="IUB1" s="165"/>
      <c r="IUC1" s="165"/>
      <c r="IUD1" s="165"/>
      <c r="IUE1" s="165"/>
      <c r="IUF1" s="165"/>
      <c r="IUG1" s="165"/>
      <c r="IUH1" s="165"/>
      <c r="IUI1" s="165"/>
      <c r="IUJ1" s="165"/>
      <c r="IUK1" s="165"/>
      <c r="IUL1" s="165"/>
      <c r="IUM1" s="165"/>
      <c r="IUN1" s="165"/>
      <c r="IUO1" s="165"/>
      <c r="IUP1" s="166"/>
      <c r="IUQ1" s="165"/>
      <c r="IUR1" s="165"/>
      <c r="IUS1" s="165"/>
      <c r="IUT1" s="165"/>
      <c r="IUU1" s="165"/>
      <c r="IUV1" s="167"/>
      <c r="IUW1" s="167"/>
      <c r="IUX1" s="168"/>
      <c r="IUY1" s="168"/>
      <c r="IUZ1" s="168"/>
      <c r="IVA1" s="168"/>
      <c r="IVB1" s="168"/>
      <c r="IVC1" s="168"/>
      <c r="IVD1" s="168"/>
      <c r="IVE1" s="165"/>
      <c r="IVF1" s="165"/>
      <c r="IVG1" s="165"/>
      <c r="IVH1" s="165"/>
      <c r="IVI1" s="165"/>
      <c r="IVJ1" s="165"/>
      <c r="IVK1" s="165"/>
      <c r="IVL1" s="165"/>
      <c r="IVM1" s="165"/>
      <c r="IVN1" s="165"/>
      <c r="IVO1" s="165"/>
      <c r="IVP1" s="165"/>
      <c r="IVQ1" s="165"/>
      <c r="IVR1" s="165"/>
      <c r="IVS1" s="165"/>
      <c r="IVT1" s="165"/>
      <c r="IVU1" s="165"/>
      <c r="IVV1" s="165"/>
      <c r="IVW1" s="165"/>
      <c r="IVX1" s="166"/>
      <c r="IVY1" s="165"/>
      <c r="IVZ1" s="165"/>
      <c r="IWA1" s="165"/>
      <c r="IWB1" s="165"/>
      <c r="IWC1" s="165"/>
      <c r="IWD1" s="167"/>
      <c r="IWE1" s="167"/>
      <c r="IWF1" s="168"/>
      <c r="IWG1" s="168"/>
      <c r="IWH1" s="168"/>
      <c r="IWI1" s="168"/>
      <c r="IWJ1" s="168"/>
      <c r="IWK1" s="168"/>
      <c r="IWL1" s="168"/>
      <c r="IWM1" s="165"/>
      <c r="IWN1" s="165"/>
      <c r="IWO1" s="165"/>
      <c r="IWP1" s="165"/>
      <c r="IWQ1" s="165"/>
      <c r="IWR1" s="165"/>
      <c r="IWS1" s="165"/>
      <c r="IWT1" s="165"/>
      <c r="IWU1" s="165"/>
      <c r="IWV1" s="165"/>
      <c r="IWW1" s="165"/>
      <c r="IWX1" s="165"/>
      <c r="IWY1" s="165"/>
      <c r="IWZ1" s="165"/>
      <c r="IXA1" s="165"/>
      <c r="IXB1" s="165"/>
      <c r="IXC1" s="165"/>
      <c r="IXD1" s="165"/>
      <c r="IXE1" s="165"/>
      <c r="IXF1" s="166"/>
      <c r="IXG1" s="165"/>
      <c r="IXH1" s="165"/>
      <c r="IXI1" s="165"/>
      <c r="IXJ1" s="165"/>
      <c r="IXK1" s="165"/>
      <c r="IXL1" s="167"/>
      <c r="IXM1" s="167"/>
      <c r="IXN1" s="168"/>
      <c r="IXO1" s="168"/>
      <c r="IXP1" s="168"/>
      <c r="IXQ1" s="168"/>
      <c r="IXR1" s="168"/>
      <c r="IXS1" s="168"/>
      <c r="IXT1" s="168"/>
      <c r="IXU1" s="165"/>
      <c r="IXV1" s="165"/>
      <c r="IXW1" s="165"/>
      <c r="IXX1" s="165"/>
      <c r="IXY1" s="165"/>
      <c r="IXZ1" s="165"/>
      <c r="IYA1" s="165"/>
      <c r="IYB1" s="165"/>
      <c r="IYC1" s="165"/>
      <c r="IYD1" s="165"/>
      <c r="IYE1" s="165"/>
      <c r="IYF1" s="165"/>
      <c r="IYG1" s="165"/>
      <c r="IYH1" s="165"/>
      <c r="IYI1" s="165"/>
      <c r="IYJ1" s="165"/>
      <c r="IYK1" s="165"/>
      <c r="IYL1" s="165"/>
      <c r="IYM1" s="165"/>
      <c r="IYN1" s="166"/>
      <c r="IYO1" s="165"/>
      <c r="IYP1" s="165"/>
      <c r="IYQ1" s="165"/>
      <c r="IYR1" s="165"/>
      <c r="IYS1" s="165"/>
      <c r="IYT1" s="167"/>
      <c r="IYU1" s="167"/>
      <c r="IYV1" s="168"/>
      <c r="IYW1" s="168"/>
      <c r="IYX1" s="168"/>
      <c r="IYY1" s="168"/>
      <c r="IYZ1" s="168"/>
      <c r="IZA1" s="168"/>
      <c r="IZB1" s="168"/>
      <c r="IZC1" s="165"/>
      <c r="IZD1" s="165"/>
      <c r="IZE1" s="165"/>
      <c r="IZF1" s="165"/>
      <c r="IZG1" s="165"/>
      <c r="IZH1" s="165"/>
      <c r="IZI1" s="165"/>
      <c r="IZJ1" s="165"/>
      <c r="IZK1" s="165"/>
      <c r="IZL1" s="165"/>
      <c r="IZM1" s="165"/>
      <c r="IZN1" s="165"/>
      <c r="IZO1" s="165"/>
      <c r="IZP1" s="165"/>
      <c r="IZQ1" s="165"/>
      <c r="IZR1" s="165"/>
      <c r="IZS1" s="165"/>
      <c r="IZT1" s="165"/>
      <c r="IZU1" s="165"/>
      <c r="IZV1" s="166"/>
      <c r="IZW1" s="165"/>
      <c r="IZX1" s="165"/>
      <c r="IZY1" s="165"/>
      <c r="IZZ1" s="165"/>
      <c r="JAA1" s="165"/>
      <c r="JAB1" s="167"/>
      <c r="JAC1" s="167"/>
      <c r="JAD1" s="168"/>
      <c r="JAE1" s="168"/>
      <c r="JAF1" s="168"/>
      <c r="JAG1" s="168"/>
      <c r="JAH1" s="168"/>
      <c r="JAI1" s="168"/>
      <c r="JAJ1" s="168"/>
      <c r="JAK1" s="165"/>
      <c r="JAL1" s="165"/>
      <c r="JAM1" s="165"/>
      <c r="JAN1" s="165"/>
      <c r="JAO1" s="165"/>
      <c r="JAP1" s="165"/>
      <c r="JAQ1" s="165"/>
      <c r="JAR1" s="165"/>
      <c r="JAS1" s="165"/>
      <c r="JAT1" s="165"/>
      <c r="JAU1" s="165"/>
      <c r="JAV1" s="165"/>
      <c r="JAW1" s="165"/>
      <c r="JAX1" s="165"/>
      <c r="JAY1" s="165"/>
      <c r="JAZ1" s="165"/>
      <c r="JBA1" s="165"/>
      <c r="JBB1" s="165"/>
      <c r="JBC1" s="165"/>
      <c r="JBD1" s="166"/>
      <c r="JBE1" s="165"/>
      <c r="JBF1" s="165"/>
      <c r="JBG1" s="165"/>
      <c r="JBH1" s="165"/>
      <c r="JBI1" s="165"/>
      <c r="JBJ1" s="167"/>
      <c r="JBK1" s="167"/>
      <c r="JBL1" s="168"/>
      <c r="JBM1" s="168"/>
      <c r="JBN1" s="168"/>
      <c r="JBO1" s="168"/>
      <c r="JBP1" s="168"/>
      <c r="JBQ1" s="168"/>
      <c r="JBR1" s="168"/>
      <c r="JBS1" s="165"/>
      <c r="JBT1" s="165"/>
      <c r="JBU1" s="165"/>
      <c r="JBV1" s="165"/>
      <c r="JBW1" s="165"/>
      <c r="JBX1" s="165"/>
      <c r="JBY1" s="165"/>
      <c r="JBZ1" s="165"/>
      <c r="JCA1" s="165"/>
      <c r="JCB1" s="165"/>
      <c r="JCC1" s="165"/>
      <c r="JCD1" s="165"/>
      <c r="JCE1" s="165"/>
      <c r="JCF1" s="165"/>
      <c r="JCG1" s="165"/>
      <c r="JCH1" s="165"/>
      <c r="JCI1" s="165"/>
      <c r="JCJ1" s="165"/>
      <c r="JCK1" s="165"/>
      <c r="JCL1" s="166"/>
      <c r="JCM1" s="165"/>
      <c r="JCN1" s="165"/>
      <c r="JCO1" s="165"/>
      <c r="JCP1" s="165"/>
      <c r="JCQ1" s="165"/>
      <c r="JCR1" s="167"/>
      <c r="JCS1" s="167"/>
      <c r="JCT1" s="168"/>
      <c r="JCU1" s="168"/>
      <c r="JCV1" s="168"/>
      <c r="JCW1" s="168"/>
      <c r="JCX1" s="168"/>
      <c r="JCY1" s="168"/>
      <c r="JCZ1" s="168"/>
      <c r="JDA1" s="165"/>
      <c r="JDB1" s="165"/>
      <c r="JDC1" s="165"/>
      <c r="JDD1" s="165"/>
      <c r="JDE1" s="165"/>
      <c r="JDF1" s="165"/>
      <c r="JDG1" s="165"/>
      <c r="JDH1" s="165"/>
      <c r="JDI1" s="165"/>
      <c r="JDJ1" s="165"/>
      <c r="JDK1" s="165"/>
      <c r="JDL1" s="165"/>
      <c r="JDM1" s="165"/>
      <c r="JDN1" s="165"/>
      <c r="JDO1" s="165"/>
      <c r="JDP1" s="165"/>
      <c r="JDQ1" s="165"/>
      <c r="JDR1" s="165"/>
      <c r="JDS1" s="165"/>
      <c r="JDT1" s="166"/>
      <c r="JDU1" s="165"/>
      <c r="JDV1" s="165"/>
      <c r="JDW1" s="165"/>
      <c r="JDX1" s="165"/>
      <c r="JDY1" s="165"/>
      <c r="JDZ1" s="167"/>
      <c r="JEA1" s="167"/>
      <c r="JEB1" s="168"/>
      <c r="JEC1" s="168"/>
      <c r="JED1" s="168"/>
      <c r="JEE1" s="168"/>
      <c r="JEF1" s="168"/>
      <c r="JEG1" s="168"/>
      <c r="JEH1" s="168"/>
      <c r="JEI1" s="165"/>
      <c r="JEJ1" s="165"/>
      <c r="JEK1" s="165"/>
      <c r="JEL1" s="165"/>
      <c r="JEM1" s="165"/>
      <c r="JEN1" s="165"/>
      <c r="JEO1" s="165"/>
      <c r="JEP1" s="165"/>
      <c r="JEQ1" s="165"/>
      <c r="JER1" s="165"/>
      <c r="JES1" s="165"/>
      <c r="JET1" s="165"/>
      <c r="JEU1" s="165"/>
      <c r="JEV1" s="165"/>
      <c r="JEW1" s="165"/>
      <c r="JEX1" s="165"/>
      <c r="JEY1" s="165"/>
      <c r="JEZ1" s="165"/>
      <c r="JFA1" s="165"/>
      <c r="JFB1" s="166"/>
      <c r="JFC1" s="165"/>
      <c r="JFD1" s="165"/>
      <c r="JFE1" s="165"/>
      <c r="JFF1" s="165"/>
      <c r="JFG1" s="165"/>
      <c r="JFH1" s="167"/>
      <c r="JFI1" s="167"/>
      <c r="JFJ1" s="168"/>
      <c r="JFK1" s="168"/>
      <c r="JFL1" s="168"/>
      <c r="JFM1" s="168"/>
      <c r="JFN1" s="168"/>
      <c r="JFO1" s="168"/>
      <c r="JFP1" s="168"/>
      <c r="JFQ1" s="165"/>
      <c r="JFR1" s="165"/>
      <c r="JFS1" s="165"/>
      <c r="JFT1" s="165"/>
      <c r="JFU1" s="165"/>
      <c r="JFV1" s="165"/>
      <c r="JFW1" s="165"/>
      <c r="JFX1" s="165"/>
      <c r="JFY1" s="165"/>
      <c r="JFZ1" s="165"/>
      <c r="JGA1" s="165"/>
      <c r="JGB1" s="165"/>
      <c r="JGC1" s="165"/>
      <c r="JGD1" s="165"/>
      <c r="JGE1" s="165"/>
      <c r="JGF1" s="165"/>
      <c r="JGG1" s="165"/>
      <c r="JGH1" s="165"/>
      <c r="JGI1" s="165"/>
      <c r="JGJ1" s="166"/>
      <c r="JGK1" s="165"/>
      <c r="JGL1" s="165"/>
      <c r="JGM1" s="165"/>
      <c r="JGN1" s="165"/>
      <c r="JGO1" s="165"/>
      <c r="JGP1" s="167"/>
      <c r="JGQ1" s="167"/>
      <c r="JGR1" s="168"/>
      <c r="JGS1" s="168"/>
      <c r="JGT1" s="168"/>
      <c r="JGU1" s="168"/>
      <c r="JGV1" s="168"/>
      <c r="JGW1" s="168"/>
      <c r="JGX1" s="168"/>
      <c r="JGY1" s="165"/>
      <c r="JGZ1" s="165"/>
      <c r="JHA1" s="165"/>
      <c r="JHB1" s="165"/>
      <c r="JHC1" s="165"/>
      <c r="JHD1" s="165"/>
      <c r="JHE1" s="165"/>
      <c r="JHF1" s="165"/>
      <c r="JHG1" s="165"/>
      <c r="JHH1" s="165"/>
      <c r="JHI1" s="165"/>
      <c r="JHJ1" s="165"/>
      <c r="JHK1" s="165"/>
      <c r="JHL1" s="165"/>
      <c r="JHM1" s="165"/>
      <c r="JHN1" s="165"/>
      <c r="JHO1" s="165"/>
      <c r="JHP1" s="165"/>
      <c r="JHQ1" s="165"/>
      <c r="JHR1" s="166"/>
      <c r="JHS1" s="165"/>
      <c r="JHT1" s="165"/>
      <c r="JHU1" s="165"/>
      <c r="JHV1" s="165"/>
      <c r="JHW1" s="165"/>
      <c r="JHX1" s="167"/>
      <c r="JHY1" s="167"/>
      <c r="JHZ1" s="168"/>
      <c r="JIA1" s="168"/>
      <c r="JIB1" s="168"/>
      <c r="JIC1" s="168"/>
      <c r="JID1" s="168"/>
      <c r="JIE1" s="168"/>
      <c r="JIF1" s="168"/>
      <c r="JIG1" s="165"/>
      <c r="JIH1" s="165"/>
      <c r="JII1" s="165"/>
      <c r="JIJ1" s="165"/>
      <c r="JIK1" s="165"/>
      <c r="JIL1" s="165"/>
      <c r="JIM1" s="165"/>
      <c r="JIN1" s="165"/>
      <c r="JIO1" s="165"/>
      <c r="JIP1" s="165"/>
      <c r="JIQ1" s="165"/>
      <c r="JIR1" s="165"/>
      <c r="JIS1" s="165"/>
      <c r="JIT1" s="165"/>
      <c r="JIU1" s="165"/>
      <c r="JIV1" s="165"/>
      <c r="JIW1" s="165"/>
      <c r="JIX1" s="165"/>
      <c r="JIY1" s="165"/>
      <c r="JIZ1" s="166"/>
      <c r="JJA1" s="165"/>
      <c r="JJB1" s="165"/>
      <c r="JJC1" s="165"/>
      <c r="JJD1" s="165"/>
      <c r="JJE1" s="165"/>
      <c r="JJF1" s="167"/>
      <c r="JJG1" s="167"/>
      <c r="JJH1" s="168"/>
      <c r="JJI1" s="168"/>
      <c r="JJJ1" s="168"/>
      <c r="JJK1" s="168"/>
      <c r="JJL1" s="168"/>
      <c r="JJM1" s="168"/>
      <c r="JJN1" s="168"/>
      <c r="JJO1" s="165"/>
      <c r="JJP1" s="165"/>
      <c r="JJQ1" s="165"/>
      <c r="JJR1" s="165"/>
      <c r="JJS1" s="165"/>
      <c r="JJT1" s="165"/>
      <c r="JJU1" s="165"/>
      <c r="JJV1" s="165"/>
      <c r="JJW1" s="165"/>
      <c r="JJX1" s="165"/>
      <c r="JJY1" s="165"/>
      <c r="JJZ1" s="165"/>
      <c r="JKA1" s="165"/>
      <c r="JKB1" s="165"/>
      <c r="JKC1" s="165"/>
      <c r="JKD1" s="165"/>
      <c r="JKE1" s="165"/>
      <c r="JKF1" s="165"/>
      <c r="JKG1" s="165"/>
      <c r="JKH1" s="166"/>
      <c r="JKI1" s="165"/>
      <c r="JKJ1" s="165"/>
      <c r="JKK1" s="165"/>
      <c r="JKL1" s="165"/>
      <c r="JKM1" s="165"/>
      <c r="JKN1" s="167"/>
      <c r="JKO1" s="167"/>
      <c r="JKP1" s="168"/>
      <c r="JKQ1" s="168"/>
      <c r="JKR1" s="168"/>
      <c r="JKS1" s="168"/>
      <c r="JKT1" s="168"/>
      <c r="JKU1" s="168"/>
      <c r="JKV1" s="168"/>
      <c r="JKW1" s="165"/>
      <c r="JKX1" s="165"/>
      <c r="JKY1" s="165"/>
      <c r="JKZ1" s="165"/>
      <c r="JLA1" s="165"/>
      <c r="JLB1" s="165"/>
      <c r="JLC1" s="165"/>
      <c r="JLD1" s="165"/>
      <c r="JLE1" s="165"/>
      <c r="JLF1" s="165"/>
      <c r="JLG1" s="165"/>
      <c r="JLH1" s="165"/>
      <c r="JLI1" s="165"/>
      <c r="JLJ1" s="165"/>
      <c r="JLK1" s="165"/>
      <c r="JLL1" s="165"/>
      <c r="JLM1" s="165"/>
      <c r="JLN1" s="165"/>
      <c r="JLO1" s="165"/>
      <c r="JLP1" s="166"/>
      <c r="JLQ1" s="165"/>
      <c r="JLR1" s="165"/>
      <c r="JLS1" s="165"/>
      <c r="JLT1" s="165"/>
      <c r="JLU1" s="165"/>
      <c r="JLV1" s="167"/>
      <c r="JLW1" s="167"/>
      <c r="JLX1" s="168"/>
      <c r="JLY1" s="168"/>
      <c r="JLZ1" s="168"/>
      <c r="JMA1" s="168"/>
      <c r="JMB1" s="168"/>
      <c r="JMC1" s="168"/>
      <c r="JMD1" s="168"/>
      <c r="JME1" s="165"/>
      <c r="JMF1" s="165"/>
      <c r="JMG1" s="165"/>
      <c r="JMH1" s="165"/>
      <c r="JMI1" s="165"/>
      <c r="JMJ1" s="165"/>
      <c r="JMK1" s="165"/>
      <c r="JML1" s="165"/>
      <c r="JMM1" s="165"/>
      <c r="JMN1" s="165"/>
      <c r="JMO1" s="165"/>
      <c r="JMP1" s="165"/>
      <c r="JMQ1" s="165"/>
      <c r="JMR1" s="165"/>
      <c r="JMS1" s="165"/>
      <c r="JMT1" s="165"/>
      <c r="JMU1" s="165"/>
      <c r="JMV1" s="165"/>
      <c r="JMW1" s="165"/>
      <c r="JMX1" s="166"/>
      <c r="JMY1" s="165"/>
      <c r="JMZ1" s="165"/>
      <c r="JNA1" s="165"/>
      <c r="JNB1" s="165"/>
      <c r="JNC1" s="165"/>
      <c r="JND1" s="167"/>
      <c r="JNE1" s="167"/>
      <c r="JNF1" s="168"/>
      <c r="JNG1" s="168"/>
      <c r="JNH1" s="168"/>
      <c r="JNI1" s="168"/>
      <c r="JNJ1" s="168"/>
      <c r="JNK1" s="168"/>
      <c r="JNL1" s="168"/>
      <c r="JNM1" s="165"/>
      <c r="JNN1" s="165"/>
      <c r="JNO1" s="165"/>
      <c r="JNP1" s="165"/>
      <c r="JNQ1" s="165"/>
      <c r="JNR1" s="165"/>
      <c r="JNS1" s="165"/>
      <c r="JNT1" s="165"/>
      <c r="JNU1" s="165"/>
      <c r="JNV1" s="165"/>
      <c r="JNW1" s="165"/>
      <c r="JNX1" s="165"/>
      <c r="JNY1" s="165"/>
      <c r="JNZ1" s="165"/>
      <c r="JOA1" s="165"/>
      <c r="JOB1" s="165"/>
      <c r="JOC1" s="165"/>
      <c r="JOD1" s="165"/>
      <c r="JOE1" s="165"/>
      <c r="JOF1" s="166"/>
      <c r="JOG1" s="165"/>
      <c r="JOH1" s="165"/>
      <c r="JOI1" s="165"/>
      <c r="JOJ1" s="165"/>
      <c r="JOK1" s="165"/>
      <c r="JOL1" s="167"/>
      <c r="JOM1" s="167"/>
      <c r="JON1" s="168"/>
      <c r="JOO1" s="168"/>
      <c r="JOP1" s="168"/>
      <c r="JOQ1" s="168"/>
      <c r="JOR1" s="168"/>
      <c r="JOS1" s="168"/>
      <c r="JOT1" s="168"/>
      <c r="JOU1" s="165"/>
      <c r="JOV1" s="165"/>
      <c r="JOW1" s="165"/>
      <c r="JOX1" s="165"/>
      <c r="JOY1" s="165"/>
      <c r="JOZ1" s="165"/>
      <c r="JPA1" s="165"/>
      <c r="JPB1" s="165"/>
      <c r="JPC1" s="165"/>
      <c r="JPD1" s="165"/>
      <c r="JPE1" s="165"/>
      <c r="JPF1" s="165"/>
      <c r="JPG1" s="165"/>
      <c r="JPH1" s="165"/>
      <c r="JPI1" s="165"/>
      <c r="JPJ1" s="165"/>
      <c r="JPK1" s="165"/>
      <c r="JPL1" s="165"/>
      <c r="JPM1" s="165"/>
      <c r="JPN1" s="166"/>
      <c r="JPO1" s="165"/>
      <c r="JPP1" s="165"/>
      <c r="JPQ1" s="165"/>
      <c r="JPR1" s="165"/>
      <c r="JPS1" s="165"/>
      <c r="JPT1" s="167"/>
      <c r="JPU1" s="167"/>
      <c r="JPV1" s="168"/>
      <c r="JPW1" s="168"/>
      <c r="JPX1" s="168"/>
      <c r="JPY1" s="168"/>
      <c r="JPZ1" s="168"/>
      <c r="JQA1" s="168"/>
      <c r="JQB1" s="168"/>
      <c r="JQC1" s="165"/>
      <c r="JQD1" s="165"/>
      <c r="JQE1" s="165"/>
      <c r="JQF1" s="165"/>
      <c r="JQG1" s="165"/>
      <c r="JQH1" s="165"/>
      <c r="JQI1" s="165"/>
      <c r="JQJ1" s="165"/>
      <c r="JQK1" s="165"/>
      <c r="JQL1" s="165"/>
      <c r="JQM1" s="165"/>
      <c r="JQN1" s="165"/>
      <c r="JQO1" s="165"/>
      <c r="JQP1" s="165"/>
      <c r="JQQ1" s="165"/>
      <c r="JQR1" s="165"/>
      <c r="JQS1" s="165"/>
      <c r="JQT1" s="165"/>
      <c r="JQU1" s="165"/>
      <c r="JQV1" s="166"/>
      <c r="JQW1" s="165"/>
      <c r="JQX1" s="165"/>
      <c r="JQY1" s="165"/>
      <c r="JQZ1" s="165"/>
      <c r="JRA1" s="165"/>
      <c r="JRB1" s="167"/>
      <c r="JRC1" s="167"/>
      <c r="JRD1" s="168"/>
      <c r="JRE1" s="168"/>
      <c r="JRF1" s="168"/>
      <c r="JRG1" s="168"/>
      <c r="JRH1" s="168"/>
      <c r="JRI1" s="168"/>
      <c r="JRJ1" s="168"/>
      <c r="JRK1" s="165"/>
      <c r="JRL1" s="165"/>
      <c r="JRM1" s="165"/>
      <c r="JRN1" s="165"/>
      <c r="JRO1" s="165"/>
      <c r="JRP1" s="165"/>
      <c r="JRQ1" s="165"/>
      <c r="JRR1" s="165"/>
      <c r="JRS1" s="165"/>
      <c r="JRT1" s="165"/>
      <c r="JRU1" s="165"/>
      <c r="JRV1" s="165"/>
      <c r="JRW1" s="165"/>
      <c r="JRX1" s="165"/>
      <c r="JRY1" s="165"/>
      <c r="JRZ1" s="165"/>
      <c r="JSA1" s="165"/>
      <c r="JSB1" s="165"/>
      <c r="JSC1" s="165"/>
      <c r="JSD1" s="166"/>
      <c r="JSE1" s="165"/>
      <c r="JSF1" s="165"/>
      <c r="JSG1" s="165"/>
      <c r="JSH1" s="165"/>
      <c r="JSI1" s="165"/>
      <c r="JSJ1" s="167"/>
      <c r="JSK1" s="167"/>
      <c r="JSL1" s="168"/>
      <c r="JSM1" s="168"/>
      <c r="JSN1" s="168"/>
      <c r="JSO1" s="168"/>
      <c r="JSP1" s="168"/>
      <c r="JSQ1" s="168"/>
      <c r="JSR1" s="168"/>
      <c r="JSS1" s="165"/>
      <c r="JST1" s="165"/>
      <c r="JSU1" s="165"/>
      <c r="JSV1" s="165"/>
      <c r="JSW1" s="165"/>
      <c r="JSX1" s="165"/>
      <c r="JSY1" s="165"/>
      <c r="JSZ1" s="165"/>
      <c r="JTA1" s="165"/>
      <c r="JTB1" s="165"/>
      <c r="JTC1" s="165"/>
      <c r="JTD1" s="165"/>
      <c r="JTE1" s="165"/>
      <c r="JTF1" s="165"/>
      <c r="JTG1" s="165"/>
      <c r="JTH1" s="165"/>
      <c r="JTI1" s="165"/>
      <c r="JTJ1" s="165"/>
      <c r="JTK1" s="165"/>
      <c r="JTL1" s="166"/>
      <c r="JTM1" s="165"/>
      <c r="JTN1" s="165"/>
      <c r="JTO1" s="165"/>
      <c r="JTP1" s="165"/>
      <c r="JTQ1" s="165"/>
      <c r="JTR1" s="167"/>
      <c r="JTS1" s="167"/>
      <c r="JTT1" s="168"/>
      <c r="JTU1" s="168"/>
      <c r="JTV1" s="168"/>
      <c r="JTW1" s="168"/>
      <c r="JTX1" s="168"/>
      <c r="JTY1" s="168"/>
      <c r="JTZ1" s="168"/>
      <c r="JUA1" s="165"/>
      <c r="JUB1" s="165"/>
      <c r="JUC1" s="165"/>
      <c r="JUD1" s="165"/>
      <c r="JUE1" s="165"/>
      <c r="JUF1" s="165"/>
      <c r="JUG1" s="165"/>
      <c r="JUH1" s="165"/>
      <c r="JUI1" s="165"/>
      <c r="JUJ1" s="165"/>
      <c r="JUK1" s="165"/>
      <c r="JUL1" s="165"/>
      <c r="JUM1" s="165"/>
      <c r="JUN1" s="165"/>
      <c r="JUO1" s="165"/>
      <c r="JUP1" s="165"/>
      <c r="JUQ1" s="165"/>
      <c r="JUR1" s="165"/>
      <c r="JUS1" s="165"/>
      <c r="JUT1" s="166"/>
      <c r="JUU1" s="165"/>
      <c r="JUV1" s="165"/>
      <c r="JUW1" s="165"/>
      <c r="JUX1" s="165"/>
      <c r="JUY1" s="165"/>
      <c r="JUZ1" s="167"/>
      <c r="JVA1" s="167"/>
      <c r="JVB1" s="168"/>
      <c r="JVC1" s="168"/>
      <c r="JVD1" s="168"/>
      <c r="JVE1" s="168"/>
      <c r="JVF1" s="168"/>
      <c r="JVG1" s="168"/>
      <c r="JVH1" s="168"/>
      <c r="JVI1" s="165"/>
      <c r="JVJ1" s="165"/>
      <c r="JVK1" s="165"/>
      <c r="JVL1" s="165"/>
      <c r="JVM1" s="165"/>
      <c r="JVN1" s="165"/>
      <c r="JVO1" s="165"/>
      <c r="JVP1" s="165"/>
      <c r="JVQ1" s="165"/>
      <c r="JVR1" s="165"/>
      <c r="JVS1" s="165"/>
      <c r="JVT1" s="165"/>
      <c r="JVU1" s="165"/>
      <c r="JVV1" s="165"/>
      <c r="JVW1" s="165"/>
      <c r="JVX1" s="165"/>
      <c r="JVY1" s="165"/>
      <c r="JVZ1" s="165"/>
      <c r="JWA1" s="165"/>
      <c r="JWB1" s="166"/>
      <c r="JWC1" s="165"/>
      <c r="JWD1" s="165"/>
      <c r="JWE1" s="165"/>
      <c r="JWF1" s="165"/>
      <c r="JWG1" s="165"/>
      <c r="JWH1" s="167"/>
      <c r="JWI1" s="167"/>
      <c r="JWJ1" s="168"/>
      <c r="JWK1" s="168"/>
      <c r="JWL1" s="168"/>
      <c r="JWM1" s="168"/>
      <c r="JWN1" s="168"/>
      <c r="JWO1" s="168"/>
      <c r="JWP1" s="168"/>
      <c r="JWQ1" s="165"/>
      <c r="JWR1" s="165"/>
      <c r="JWS1" s="165"/>
      <c r="JWT1" s="165"/>
      <c r="JWU1" s="165"/>
      <c r="JWV1" s="165"/>
      <c r="JWW1" s="165"/>
      <c r="JWX1" s="165"/>
      <c r="JWY1" s="165"/>
      <c r="JWZ1" s="165"/>
      <c r="JXA1" s="165"/>
      <c r="JXB1" s="165"/>
      <c r="JXC1" s="165"/>
      <c r="JXD1" s="165"/>
      <c r="JXE1" s="165"/>
      <c r="JXF1" s="165"/>
      <c r="JXG1" s="165"/>
      <c r="JXH1" s="165"/>
      <c r="JXI1" s="165"/>
      <c r="JXJ1" s="166"/>
      <c r="JXK1" s="165"/>
      <c r="JXL1" s="165"/>
      <c r="JXM1" s="165"/>
      <c r="JXN1" s="165"/>
      <c r="JXO1" s="165"/>
      <c r="JXP1" s="167"/>
      <c r="JXQ1" s="167"/>
      <c r="JXR1" s="168"/>
      <c r="JXS1" s="168"/>
      <c r="JXT1" s="168"/>
      <c r="JXU1" s="168"/>
      <c r="JXV1" s="168"/>
      <c r="JXW1" s="168"/>
      <c r="JXX1" s="168"/>
      <c r="JXY1" s="165"/>
      <c r="JXZ1" s="165"/>
      <c r="JYA1" s="165"/>
      <c r="JYB1" s="165"/>
      <c r="JYC1" s="165"/>
      <c r="JYD1" s="165"/>
      <c r="JYE1" s="165"/>
      <c r="JYF1" s="165"/>
      <c r="JYG1" s="165"/>
      <c r="JYH1" s="165"/>
      <c r="JYI1" s="165"/>
      <c r="JYJ1" s="165"/>
      <c r="JYK1" s="165"/>
      <c r="JYL1" s="165"/>
      <c r="JYM1" s="165"/>
      <c r="JYN1" s="165"/>
      <c r="JYO1" s="165"/>
      <c r="JYP1" s="165"/>
      <c r="JYQ1" s="165"/>
      <c r="JYR1" s="166"/>
      <c r="JYS1" s="165"/>
      <c r="JYT1" s="165"/>
      <c r="JYU1" s="165"/>
      <c r="JYV1" s="165"/>
      <c r="JYW1" s="165"/>
      <c r="JYX1" s="167"/>
      <c r="JYY1" s="167"/>
      <c r="JYZ1" s="168"/>
      <c r="JZA1" s="168"/>
      <c r="JZB1" s="168"/>
      <c r="JZC1" s="168"/>
      <c r="JZD1" s="168"/>
      <c r="JZE1" s="168"/>
      <c r="JZF1" s="168"/>
      <c r="JZG1" s="165"/>
      <c r="JZH1" s="165"/>
      <c r="JZI1" s="165"/>
      <c r="JZJ1" s="165"/>
      <c r="JZK1" s="165"/>
      <c r="JZL1" s="165"/>
      <c r="JZM1" s="165"/>
      <c r="JZN1" s="165"/>
      <c r="JZO1" s="165"/>
      <c r="JZP1" s="165"/>
      <c r="JZQ1" s="165"/>
      <c r="JZR1" s="165"/>
      <c r="JZS1" s="165"/>
      <c r="JZT1" s="165"/>
      <c r="JZU1" s="165"/>
      <c r="JZV1" s="165"/>
      <c r="JZW1" s="165"/>
      <c r="JZX1" s="165"/>
      <c r="JZY1" s="165"/>
      <c r="JZZ1" s="166"/>
      <c r="KAA1" s="165"/>
      <c r="KAB1" s="165"/>
      <c r="KAC1" s="165"/>
      <c r="KAD1" s="165"/>
      <c r="KAE1" s="165"/>
      <c r="KAF1" s="167"/>
      <c r="KAG1" s="167"/>
      <c r="KAH1" s="168"/>
      <c r="KAI1" s="168"/>
      <c r="KAJ1" s="168"/>
      <c r="KAK1" s="168"/>
      <c r="KAL1" s="168"/>
      <c r="KAM1" s="168"/>
      <c r="KAN1" s="168"/>
      <c r="KAO1" s="165"/>
      <c r="KAP1" s="165"/>
      <c r="KAQ1" s="165"/>
      <c r="KAR1" s="165"/>
      <c r="KAS1" s="165"/>
      <c r="KAT1" s="165"/>
      <c r="KAU1" s="165"/>
      <c r="KAV1" s="165"/>
      <c r="KAW1" s="165"/>
      <c r="KAX1" s="165"/>
      <c r="KAY1" s="165"/>
      <c r="KAZ1" s="165"/>
      <c r="KBA1" s="165"/>
      <c r="KBB1" s="165"/>
      <c r="KBC1" s="165"/>
      <c r="KBD1" s="165"/>
      <c r="KBE1" s="165"/>
      <c r="KBF1" s="165"/>
      <c r="KBG1" s="165"/>
      <c r="KBH1" s="166"/>
      <c r="KBI1" s="165"/>
      <c r="KBJ1" s="165"/>
      <c r="KBK1" s="165"/>
      <c r="KBL1" s="165"/>
      <c r="KBM1" s="165"/>
      <c r="KBN1" s="167"/>
      <c r="KBO1" s="167"/>
      <c r="KBP1" s="168"/>
      <c r="KBQ1" s="168"/>
      <c r="KBR1" s="168"/>
      <c r="KBS1" s="168"/>
      <c r="KBT1" s="168"/>
      <c r="KBU1" s="168"/>
      <c r="KBV1" s="168"/>
      <c r="KBW1" s="165"/>
      <c r="KBX1" s="165"/>
      <c r="KBY1" s="165"/>
      <c r="KBZ1" s="165"/>
      <c r="KCA1" s="165"/>
      <c r="KCB1" s="165"/>
      <c r="KCC1" s="165"/>
      <c r="KCD1" s="165"/>
      <c r="KCE1" s="165"/>
      <c r="KCF1" s="165"/>
      <c r="KCG1" s="165"/>
      <c r="KCH1" s="165"/>
      <c r="KCI1" s="165"/>
      <c r="KCJ1" s="165"/>
      <c r="KCK1" s="165"/>
      <c r="KCL1" s="165"/>
      <c r="KCM1" s="165"/>
      <c r="KCN1" s="165"/>
      <c r="KCO1" s="165"/>
      <c r="KCP1" s="166"/>
      <c r="KCQ1" s="165"/>
      <c r="KCR1" s="165"/>
      <c r="KCS1" s="165"/>
      <c r="KCT1" s="165"/>
      <c r="KCU1" s="165"/>
      <c r="KCV1" s="167"/>
      <c r="KCW1" s="167"/>
      <c r="KCX1" s="168"/>
      <c r="KCY1" s="168"/>
      <c r="KCZ1" s="168"/>
      <c r="KDA1" s="168"/>
      <c r="KDB1" s="168"/>
      <c r="KDC1" s="168"/>
      <c r="KDD1" s="168"/>
      <c r="KDE1" s="165"/>
      <c r="KDF1" s="165"/>
      <c r="KDG1" s="165"/>
      <c r="KDH1" s="165"/>
      <c r="KDI1" s="165"/>
      <c r="KDJ1" s="165"/>
      <c r="KDK1" s="165"/>
      <c r="KDL1" s="165"/>
      <c r="KDM1" s="165"/>
      <c r="KDN1" s="165"/>
      <c r="KDO1" s="165"/>
      <c r="KDP1" s="165"/>
      <c r="KDQ1" s="165"/>
      <c r="KDR1" s="165"/>
      <c r="KDS1" s="165"/>
      <c r="KDT1" s="165"/>
      <c r="KDU1" s="165"/>
      <c r="KDV1" s="165"/>
      <c r="KDW1" s="165"/>
      <c r="KDX1" s="166"/>
      <c r="KDY1" s="165"/>
      <c r="KDZ1" s="165"/>
      <c r="KEA1" s="165"/>
      <c r="KEB1" s="165"/>
      <c r="KEC1" s="165"/>
      <c r="KED1" s="167"/>
      <c r="KEE1" s="167"/>
      <c r="KEF1" s="168"/>
      <c r="KEG1" s="168"/>
      <c r="KEH1" s="168"/>
      <c r="KEI1" s="168"/>
      <c r="KEJ1" s="168"/>
      <c r="KEK1" s="168"/>
      <c r="KEL1" s="168"/>
      <c r="KEM1" s="165"/>
      <c r="KEN1" s="165"/>
      <c r="KEO1" s="165"/>
      <c r="KEP1" s="165"/>
      <c r="KEQ1" s="165"/>
      <c r="KER1" s="165"/>
      <c r="KES1" s="165"/>
      <c r="KET1" s="165"/>
      <c r="KEU1" s="165"/>
      <c r="KEV1" s="165"/>
      <c r="KEW1" s="165"/>
      <c r="KEX1" s="165"/>
      <c r="KEY1" s="165"/>
      <c r="KEZ1" s="165"/>
      <c r="KFA1" s="165"/>
      <c r="KFB1" s="165"/>
      <c r="KFC1" s="165"/>
      <c r="KFD1" s="165"/>
      <c r="KFE1" s="165"/>
      <c r="KFF1" s="166"/>
      <c r="KFG1" s="165"/>
      <c r="KFH1" s="165"/>
      <c r="KFI1" s="165"/>
      <c r="KFJ1" s="165"/>
      <c r="KFK1" s="165"/>
      <c r="KFL1" s="167"/>
      <c r="KFM1" s="167"/>
      <c r="KFN1" s="168"/>
      <c r="KFO1" s="168"/>
      <c r="KFP1" s="168"/>
      <c r="KFQ1" s="168"/>
      <c r="KFR1" s="168"/>
      <c r="KFS1" s="168"/>
      <c r="KFT1" s="168"/>
      <c r="KFU1" s="165"/>
      <c r="KFV1" s="165"/>
      <c r="KFW1" s="165"/>
      <c r="KFX1" s="165"/>
      <c r="KFY1" s="165"/>
      <c r="KFZ1" s="165"/>
      <c r="KGA1" s="165"/>
      <c r="KGB1" s="165"/>
      <c r="KGC1" s="165"/>
      <c r="KGD1" s="165"/>
      <c r="KGE1" s="165"/>
      <c r="KGF1" s="165"/>
      <c r="KGG1" s="165"/>
      <c r="KGH1" s="165"/>
      <c r="KGI1" s="165"/>
      <c r="KGJ1" s="165"/>
      <c r="KGK1" s="165"/>
      <c r="KGL1" s="165"/>
      <c r="KGM1" s="165"/>
      <c r="KGN1" s="166"/>
      <c r="KGO1" s="165"/>
      <c r="KGP1" s="165"/>
      <c r="KGQ1" s="165"/>
      <c r="KGR1" s="165"/>
      <c r="KGS1" s="165"/>
      <c r="KGT1" s="167"/>
      <c r="KGU1" s="167"/>
      <c r="KGV1" s="168"/>
      <c r="KGW1" s="168"/>
      <c r="KGX1" s="168"/>
      <c r="KGY1" s="168"/>
      <c r="KGZ1" s="168"/>
      <c r="KHA1" s="168"/>
      <c r="KHB1" s="168"/>
      <c r="KHC1" s="165"/>
      <c r="KHD1" s="165"/>
      <c r="KHE1" s="165"/>
      <c r="KHF1" s="165"/>
      <c r="KHG1" s="165"/>
      <c r="KHH1" s="165"/>
      <c r="KHI1" s="165"/>
      <c r="KHJ1" s="165"/>
      <c r="KHK1" s="165"/>
      <c r="KHL1" s="165"/>
      <c r="KHM1" s="165"/>
      <c r="KHN1" s="165"/>
      <c r="KHO1" s="165"/>
      <c r="KHP1" s="165"/>
      <c r="KHQ1" s="165"/>
      <c r="KHR1" s="165"/>
      <c r="KHS1" s="165"/>
      <c r="KHT1" s="165"/>
      <c r="KHU1" s="165"/>
      <c r="KHV1" s="166"/>
      <c r="KHW1" s="165"/>
      <c r="KHX1" s="165"/>
      <c r="KHY1" s="165"/>
      <c r="KHZ1" s="165"/>
      <c r="KIA1" s="165"/>
      <c r="KIB1" s="167"/>
      <c r="KIC1" s="167"/>
      <c r="KID1" s="168"/>
      <c r="KIE1" s="168"/>
      <c r="KIF1" s="168"/>
      <c r="KIG1" s="168"/>
      <c r="KIH1" s="168"/>
      <c r="KII1" s="168"/>
      <c r="KIJ1" s="168"/>
      <c r="KIK1" s="165"/>
      <c r="KIL1" s="165"/>
      <c r="KIM1" s="165"/>
      <c r="KIN1" s="165"/>
      <c r="KIO1" s="165"/>
      <c r="KIP1" s="165"/>
      <c r="KIQ1" s="165"/>
      <c r="KIR1" s="165"/>
      <c r="KIS1" s="165"/>
      <c r="KIT1" s="165"/>
      <c r="KIU1" s="165"/>
      <c r="KIV1" s="165"/>
      <c r="KIW1" s="165"/>
      <c r="KIX1" s="165"/>
      <c r="KIY1" s="165"/>
      <c r="KIZ1" s="165"/>
      <c r="KJA1" s="165"/>
      <c r="KJB1" s="165"/>
      <c r="KJC1" s="165"/>
      <c r="KJD1" s="166"/>
      <c r="KJE1" s="165"/>
      <c r="KJF1" s="165"/>
      <c r="KJG1" s="165"/>
      <c r="KJH1" s="165"/>
      <c r="KJI1" s="165"/>
      <c r="KJJ1" s="167"/>
      <c r="KJK1" s="167"/>
      <c r="KJL1" s="168"/>
      <c r="KJM1" s="168"/>
      <c r="KJN1" s="168"/>
      <c r="KJO1" s="168"/>
      <c r="KJP1" s="168"/>
      <c r="KJQ1" s="168"/>
      <c r="KJR1" s="168"/>
      <c r="KJS1" s="165"/>
      <c r="KJT1" s="165"/>
      <c r="KJU1" s="165"/>
      <c r="KJV1" s="165"/>
      <c r="KJW1" s="165"/>
      <c r="KJX1" s="165"/>
      <c r="KJY1" s="165"/>
      <c r="KJZ1" s="165"/>
      <c r="KKA1" s="165"/>
      <c r="KKB1" s="165"/>
      <c r="KKC1" s="165"/>
      <c r="KKD1" s="165"/>
      <c r="KKE1" s="165"/>
      <c r="KKF1" s="165"/>
      <c r="KKG1" s="165"/>
      <c r="KKH1" s="165"/>
      <c r="KKI1" s="165"/>
      <c r="KKJ1" s="165"/>
      <c r="KKK1" s="165"/>
      <c r="KKL1" s="166"/>
      <c r="KKM1" s="165"/>
      <c r="KKN1" s="165"/>
      <c r="KKO1" s="165"/>
      <c r="KKP1" s="165"/>
      <c r="KKQ1" s="165"/>
      <c r="KKR1" s="167"/>
      <c r="KKS1" s="167"/>
      <c r="KKT1" s="168"/>
      <c r="KKU1" s="168"/>
      <c r="KKV1" s="168"/>
      <c r="KKW1" s="168"/>
      <c r="KKX1" s="168"/>
      <c r="KKY1" s="168"/>
      <c r="KKZ1" s="168"/>
      <c r="KLA1" s="165"/>
      <c r="KLB1" s="165"/>
      <c r="KLC1" s="165"/>
      <c r="KLD1" s="165"/>
      <c r="KLE1" s="165"/>
      <c r="KLF1" s="165"/>
      <c r="KLG1" s="165"/>
      <c r="KLH1" s="165"/>
      <c r="KLI1" s="165"/>
      <c r="KLJ1" s="165"/>
      <c r="KLK1" s="165"/>
      <c r="KLL1" s="165"/>
      <c r="KLM1" s="165"/>
      <c r="KLN1" s="165"/>
      <c r="KLO1" s="165"/>
      <c r="KLP1" s="165"/>
      <c r="KLQ1" s="165"/>
      <c r="KLR1" s="165"/>
      <c r="KLS1" s="165"/>
      <c r="KLT1" s="166"/>
      <c r="KLU1" s="165"/>
      <c r="KLV1" s="165"/>
      <c r="KLW1" s="165"/>
      <c r="KLX1" s="165"/>
      <c r="KLY1" s="165"/>
      <c r="KLZ1" s="167"/>
      <c r="KMA1" s="167"/>
      <c r="KMB1" s="168"/>
      <c r="KMC1" s="168"/>
      <c r="KMD1" s="168"/>
      <c r="KME1" s="168"/>
      <c r="KMF1" s="168"/>
      <c r="KMG1" s="168"/>
      <c r="KMH1" s="168"/>
      <c r="KMI1" s="165"/>
      <c r="KMJ1" s="165"/>
      <c r="KMK1" s="165"/>
      <c r="KML1" s="165"/>
      <c r="KMM1" s="165"/>
      <c r="KMN1" s="165"/>
      <c r="KMO1" s="165"/>
      <c r="KMP1" s="165"/>
      <c r="KMQ1" s="165"/>
      <c r="KMR1" s="165"/>
      <c r="KMS1" s="165"/>
      <c r="KMT1" s="165"/>
      <c r="KMU1" s="165"/>
      <c r="KMV1" s="165"/>
      <c r="KMW1" s="165"/>
      <c r="KMX1" s="165"/>
      <c r="KMY1" s="165"/>
      <c r="KMZ1" s="165"/>
      <c r="KNA1" s="165"/>
      <c r="KNB1" s="166"/>
      <c r="KNC1" s="165"/>
      <c r="KND1" s="165"/>
      <c r="KNE1" s="165"/>
      <c r="KNF1" s="165"/>
      <c r="KNG1" s="165"/>
      <c r="KNH1" s="167"/>
      <c r="KNI1" s="167"/>
      <c r="KNJ1" s="168"/>
      <c r="KNK1" s="168"/>
      <c r="KNL1" s="168"/>
      <c r="KNM1" s="168"/>
      <c r="KNN1" s="168"/>
      <c r="KNO1" s="168"/>
      <c r="KNP1" s="168"/>
      <c r="KNQ1" s="165"/>
      <c r="KNR1" s="165"/>
      <c r="KNS1" s="165"/>
      <c r="KNT1" s="165"/>
      <c r="KNU1" s="165"/>
      <c r="KNV1" s="165"/>
      <c r="KNW1" s="165"/>
      <c r="KNX1" s="165"/>
      <c r="KNY1" s="165"/>
      <c r="KNZ1" s="165"/>
      <c r="KOA1" s="165"/>
      <c r="KOB1" s="165"/>
      <c r="KOC1" s="165"/>
      <c r="KOD1" s="165"/>
      <c r="KOE1" s="165"/>
      <c r="KOF1" s="165"/>
      <c r="KOG1" s="165"/>
      <c r="KOH1" s="165"/>
      <c r="KOI1" s="165"/>
      <c r="KOJ1" s="166"/>
      <c r="KOK1" s="165"/>
      <c r="KOL1" s="165"/>
      <c r="KOM1" s="165"/>
      <c r="KON1" s="165"/>
      <c r="KOO1" s="165"/>
      <c r="KOP1" s="167"/>
      <c r="KOQ1" s="167"/>
      <c r="KOR1" s="168"/>
      <c r="KOS1" s="168"/>
      <c r="KOT1" s="168"/>
      <c r="KOU1" s="168"/>
      <c r="KOV1" s="168"/>
      <c r="KOW1" s="168"/>
      <c r="KOX1" s="168"/>
      <c r="KOY1" s="165"/>
      <c r="KOZ1" s="165"/>
      <c r="KPA1" s="165"/>
      <c r="KPB1" s="165"/>
      <c r="KPC1" s="165"/>
      <c r="KPD1" s="165"/>
      <c r="KPE1" s="165"/>
      <c r="KPF1" s="165"/>
      <c r="KPG1" s="165"/>
      <c r="KPH1" s="165"/>
      <c r="KPI1" s="165"/>
      <c r="KPJ1" s="165"/>
      <c r="KPK1" s="165"/>
      <c r="KPL1" s="165"/>
      <c r="KPM1" s="165"/>
      <c r="KPN1" s="165"/>
      <c r="KPO1" s="165"/>
      <c r="KPP1" s="165"/>
      <c r="KPQ1" s="165"/>
      <c r="KPR1" s="166"/>
      <c r="KPS1" s="165"/>
      <c r="KPT1" s="165"/>
      <c r="KPU1" s="165"/>
      <c r="KPV1" s="165"/>
      <c r="KPW1" s="165"/>
      <c r="KPX1" s="167"/>
      <c r="KPY1" s="167"/>
      <c r="KPZ1" s="168"/>
      <c r="KQA1" s="168"/>
      <c r="KQB1" s="168"/>
      <c r="KQC1" s="168"/>
      <c r="KQD1" s="168"/>
      <c r="KQE1" s="168"/>
      <c r="KQF1" s="168"/>
      <c r="KQG1" s="165"/>
      <c r="KQH1" s="165"/>
      <c r="KQI1" s="165"/>
      <c r="KQJ1" s="165"/>
      <c r="KQK1" s="165"/>
      <c r="KQL1" s="165"/>
      <c r="KQM1" s="165"/>
      <c r="KQN1" s="165"/>
      <c r="KQO1" s="165"/>
      <c r="KQP1" s="165"/>
      <c r="KQQ1" s="165"/>
      <c r="KQR1" s="165"/>
      <c r="KQS1" s="165"/>
      <c r="KQT1" s="165"/>
      <c r="KQU1" s="165"/>
      <c r="KQV1" s="165"/>
      <c r="KQW1" s="165"/>
      <c r="KQX1" s="165"/>
      <c r="KQY1" s="165"/>
      <c r="KQZ1" s="166"/>
      <c r="KRA1" s="165"/>
      <c r="KRB1" s="165"/>
      <c r="KRC1" s="165"/>
      <c r="KRD1" s="165"/>
      <c r="KRE1" s="165"/>
      <c r="KRF1" s="167"/>
      <c r="KRG1" s="167"/>
      <c r="KRH1" s="168"/>
      <c r="KRI1" s="168"/>
      <c r="KRJ1" s="168"/>
      <c r="KRK1" s="168"/>
      <c r="KRL1" s="168"/>
      <c r="KRM1" s="168"/>
      <c r="KRN1" s="168"/>
      <c r="KRO1" s="165"/>
      <c r="KRP1" s="165"/>
      <c r="KRQ1" s="165"/>
      <c r="KRR1" s="165"/>
      <c r="KRS1" s="165"/>
      <c r="KRT1" s="165"/>
      <c r="KRU1" s="165"/>
      <c r="KRV1" s="165"/>
      <c r="KRW1" s="165"/>
      <c r="KRX1" s="165"/>
      <c r="KRY1" s="165"/>
      <c r="KRZ1" s="165"/>
      <c r="KSA1" s="165"/>
      <c r="KSB1" s="165"/>
      <c r="KSC1" s="165"/>
      <c r="KSD1" s="165"/>
      <c r="KSE1" s="165"/>
      <c r="KSF1" s="165"/>
      <c r="KSG1" s="165"/>
      <c r="KSH1" s="166"/>
      <c r="KSI1" s="165"/>
      <c r="KSJ1" s="165"/>
      <c r="KSK1" s="165"/>
      <c r="KSL1" s="165"/>
      <c r="KSM1" s="165"/>
      <c r="KSN1" s="167"/>
      <c r="KSO1" s="167"/>
      <c r="KSP1" s="168"/>
      <c r="KSQ1" s="168"/>
      <c r="KSR1" s="168"/>
      <c r="KSS1" s="168"/>
      <c r="KST1" s="168"/>
      <c r="KSU1" s="168"/>
      <c r="KSV1" s="168"/>
      <c r="KSW1" s="165"/>
      <c r="KSX1" s="165"/>
      <c r="KSY1" s="165"/>
      <c r="KSZ1" s="165"/>
      <c r="KTA1" s="165"/>
      <c r="KTB1" s="165"/>
      <c r="KTC1" s="165"/>
      <c r="KTD1" s="165"/>
      <c r="KTE1" s="165"/>
      <c r="KTF1" s="165"/>
      <c r="KTG1" s="165"/>
      <c r="KTH1" s="165"/>
      <c r="KTI1" s="165"/>
      <c r="KTJ1" s="165"/>
      <c r="KTK1" s="165"/>
      <c r="KTL1" s="165"/>
      <c r="KTM1" s="165"/>
      <c r="KTN1" s="165"/>
      <c r="KTO1" s="165"/>
      <c r="KTP1" s="166"/>
      <c r="KTQ1" s="165"/>
      <c r="KTR1" s="165"/>
      <c r="KTS1" s="165"/>
      <c r="KTT1" s="165"/>
      <c r="KTU1" s="165"/>
      <c r="KTV1" s="167"/>
      <c r="KTW1" s="167"/>
      <c r="KTX1" s="168"/>
      <c r="KTY1" s="168"/>
      <c r="KTZ1" s="168"/>
      <c r="KUA1" s="168"/>
      <c r="KUB1" s="168"/>
      <c r="KUC1" s="168"/>
      <c r="KUD1" s="168"/>
      <c r="KUE1" s="165"/>
      <c r="KUF1" s="165"/>
      <c r="KUG1" s="165"/>
      <c r="KUH1" s="165"/>
      <c r="KUI1" s="165"/>
      <c r="KUJ1" s="165"/>
      <c r="KUK1" s="165"/>
      <c r="KUL1" s="165"/>
      <c r="KUM1" s="165"/>
      <c r="KUN1" s="165"/>
      <c r="KUO1" s="165"/>
      <c r="KUP1" s="165"/>
      <c r="KUQ1" s="165"/>
      <c r="KUR1" s="165"/>
      <c r="KUS1" s="165"/>
      <c r="KUT1" s="165"/>
      <c r="KUU1" s="165"/>
      <c r="KUV1" s="165"/>
      <c r="KUW1" s="165"/>
      <c r="KUX1" s="166"/>
      <c r="KUY1" s="165"/>
      <c r="KUZ1" s="165"/>
      <c r="KVA1" s="165"/>
      <c r="KVB1" s="165"/>
      <c r="KVC1" s="165"/>
      <c r="KVD1" s="167"/>
      <c r="KVE1" s="167"/>
      <c r="KVF1" s="168"/>
      <c r="KVG1" s="168"/>
      <c r="KVH1" s="168"/>
      <c r="KVI1" s="168"/>
      <c r="KVJ1" s="168"/>
      <c r="KVK1" s="168"/>
      <c r="KVL1" s="168"/>
      <c r="KVM1" s="165"/>
      <c r="KVN1" s="165"/>
      <c r="KVO1" s="165"/>
      <c r="KVP1" s="165"/>
      <c r="KVQ1" s="165"/>
      <c r="KVR1" s="165"/>
      <c r="KVS1" s="165"/>
      <c r="KVT1" s="165"/>
      <c r="KVU1" s="165"/>
      <c r="KVV1" s="165"/>
      <c r="KVW1" s="165"/>
      <c r="KVX1" s="165"/>
      <c r="KVY1" s="165"/>
      <c r="KVZ1" s="165"/>
      <c r="KWA1" s="165"/>
      <c r="KWB1" s="165"/>
      <c r="KWC1" s="165"/>
      <c r="KWD1" s="165"/>
      <c r="KWE1" s="165"/>
      <c r="KWF1" s="166"/>
      <c r="KWG1" s="165"/>
      <c r="KWH1" s="165"/>
      <c r="KWI1" s="165"/>
      <c r="KWJ1" s="165"/>
      <c r="KWK1" s="165"/>
      <c r="KWL1" s="167"/>
      <c r="KWM1" s="167"/>
      <c r="KWN1" s="168"/>
      <c r="KWO1" s="168"/>
      <c r="KWP1" s="168"/>
      <c r="KWQ1" s="168"/>
      <c r="KWR1" s="168"/>
      <c r="KWS1" s="168"/>
      <c r="KWT1" s="168"/>
      <c r="KWU1" s="165"/>
      <c r="KWV1" s="165"/>
      <c r="KWW1" s="165"/>
      <c r="KWX1" s="165"/>
      <c r="KWY1" s="165"/>
      <c r="KWZ1" s="165"/>
      <c r="KXA1" s="165"/>
      <c r="KXB1" s="165"/>
      <c r="KXC1" s="165"/>
      <c r="KXD1" s="165"/>
      <c r="KXE1" s="165"/>
      <c r="KXF1" s="165"/>
      <c r="KXG1" s="165"/>
      <c r="KXH1" s="165"/>
      <c r="KXI1" s="165"/>
      <c r="KXJ1" s="165"/>
      <c r="KXK1" s="165"/>
      <c r="KXL1" s="165"/>
      <c r="KXM1" s="165"/>
      <c r="KXN1" s="166"/>
      <c r="KXO1" s="165"/>
      <c r="KXP1" s="165"/>
      <c r="KXQ1" s="165"/>
      <c r="KXR1" s="165"/>
      <c r="KXS1" s="165"/>
      <c r="KXT1" s="167"/>
      <c r="KXU1" s="167"/>
      <c r="KXV1" s="168"/>
      <c r="KXW1" s="168"/>
      <c r="KXX1" s="168"/>
      <c r="KXY1" s="168"/>
      <c r="KXZ1" s="168"/>
      <c r="KYA1" s="168"/>
      <c r="KYB1" s="168"/>
      <c r="KYC1" s="165"/>
      <c r="KYD1" s="165"/>
      <c r="KYE1" s="165"/>
      <c r="KYF1" s="165"/>
      <c r="KYG1" s="165"/>
      <c r="KYH1" s="165"/>
      <c r="KYI1" s="165"/>
      <c r="KYJ1" s="165"/>
      <c r="KYK1" s="165"/>
      <c r="KYL1" s="165"/>
      <c r="KYM1" s="165"/>
      <c r="KYN1" s="165"/>
      <c r="KYO1" s="165"/>
      <c r="KYP1" s="165"/>
      <c r="KYQ1" s="165"/>
      <c r="KYR1" s="165"/>
      <c r="KYS1" s="165"/>
      <c r="KYT1" s="165"/>
      <c r="KYU1" s="165"/>
      <c r="KYV1" s="166"/>
      <c r="KYW1" s="165"/>
      <c r="KYX1" s="165"/>
      <c r="KYY1" s="165"/>
      <c r="KYZ1" s="165"/>
      <c r="KZA1" s="165"/>
      <c r="KZB1" s="167"/>
      <c r="KZC1" s="167"/>
      <c r="KZD1" s="168"/>
      <c r="KZE1" s="168"/>
      <c r="KZF1" s="168"/>
      <c r="KZG1" s="168"/>
      <c r="KZH1" s="168"/>
      <c r="KZI1" s="168"/>
      <c r="KZJ1" s="168"/>
      <c r="KZK1" s="165"/>
      <c r="KZL1" s="165"/>
      <c r="KZM1" s="165"/>
      <c r="KZN1" s="165"/>
      <c r="KZO1" s="165"/>
      <c r="KZP1" s="165"/>
      <c r="KZQ1" s="165"/>
      <c r="KZR1" s="165"/>
      <c r="KZS1" s="165"/>
      <c r="KZT1" s="165"/>
      <c r="KZU1" s="165"/>
      <c r="KZV1" s="165"/>
      <c r="KZW1" s="165"/>
      <c r="KZX1" s="165"/>
      <c r="KZY1" s="165"/>
      <c r="KZZ1" s="165"/>
      <c r="LAA1" s="165"/>
      <c r="LAB1" s="165"/>
      <c r="LAC1" s="165"/>
      <c r="LAD1" s="166"/>
      <c r="LAE1" s="165"/>
      <c r="LAF1" s="165"/>
      <c r="LAG1" s="165"/>
      <c r="LAH1" s="165"/>
      <c r="LAI1" s="165"/>
      <c r="LAJ1" s="167"/>
      <c r="LAK1" s="167"/>
      <c r="LAL1" s="168"/>
      <c r="LAM1" s="168"/>
      <c r="LAN1" s="168"/>
      <c r="LAO1" s="168"/>
      <c r="LAP1" s="168"/>
      <c r="LAQ1" s="168"/>
      <c r="LAR1" s="168"/>
      <c r="LAS1" s="165"/>
      <c r="LAT1" s="165"/>
      <c r="LAU1" s="165"/>
      <c r="LAV1" s="165"/>
      <c r="LAW1" s="165"/>
      <c r="LAX1" s="165"/>
      <c r="LAY1" s="165"/>
      <c r="LAZ1" s="165"/>
      <c r="LBA1" s="165"/>
      <c r="LBB1" s="165"/>
      <c r="LBC1" s="165"/>
      <c r="LBD1" s="165"/>
      <c r="LBE1" s="165"/>
      <c r="LBF1" s="165"/>
      <c r="LBG1" s="165"/>
      <c r="LBH1" s="165"/>
      <c r="LBI1" s="165"/>
      <c r="LBJ1" s="165"/>
      <c r="LBK1" s="165"/>
      <c r="LBL1" s="166"/>
      <c r="LBM1" s="165"/>
      <c r="LBN1" s="165"/>
      <c r="LBO1" s="165"/>
      <c r="LBP1" s="165"/>
      <c r="LBQ1" s="165"/>
      <c r="LBR1" s="167"/>
      <c r="LBS1" s="167"/>
      <c r="LBT1" s="168"/>
      <c r="LBU1" s="168"/>
      <c r="LBV1" s="168"/>
      <c r="LBW1" s="168"/>
      <c r="LBX1" s="168"/>
      <c r="LBY1" s="168"/>
      <c r="LBZ1" s="168"/>
      <c r="LCA1" s="165"/>
      <c r="LCB1" s="165"/>
      <c r="LCC1" s="165"/>
      <c r="LCD1" s="165"/>
      <c r="LCE1" s="165"/>
      <c r="LCF1" s="165"/>
      <c r="LCG1" s="165"/>
      <c r="LCH1" s="165"/>
      <c r="LCI1" s="165"/>
      <c r="LCJ1" s="165"/>
      <c r="LCK1" s="165"/>
      <c r="LCL1" s="165"/>
      <c r="LCM1" s="165"/>
      <c r="LCN1" s="165"/>
      <c r="LCO1" s="165"/>
      <c r="LCP1" s="165"/>
      <c r="LCQ1" s="165"/>
      <c r="LCR1" s="165"/>
      <c r="LCS1" s="165"/>
      <c r="LCT1" s="166"/>
      <c r="LCU1" s="165"/>
      <c r="LCV1" s="165"/>
      <c r="LCW1" s="165"/>
      <c r="LCX1" s="165"/>
      <c r="LCY1" s="165"/>
      <c r="LCZ1" s="167"/>
      <c r="LDA1" s="167"/>
      <c r="LDB1" s="168"/>
      <c r="LDC1" s="168"/>
      <c r="LDD1" s="168"/>
      <c r="LDE1" s="168"/>
      <c r="LDF1" s="168"/>
      <c r="LDG1" s="168"/>
      <c r="LDH1" s="168"/>
      <c r="LDI1" s="165"/>
      <c r="LDJ1" s="165"/>
      <c r="LDK1" s="165"/>
      <c r="LDL1" s="165"/>
      <c r="LDM1" s="165"/>
      <c r="LDN1" s="165"/>
      <c r="LDO1" s="165"/>
      <c r="LDP1" s="165"/>
      <c r="LDQ1" s="165"/>
      <c r="LDR1" s="165"/>
      <c r="LDS1" s="165"/>
      <c r="LDT1" s="165"/>
      <c r="LDU1" s="165"/>
      <c r="LDV1" s="165"/>
      <c r="LDW1" s="165"/>
      <c r="LDX1" s="165"/>
      <c r="LDY1" s="165"/>
      <c r="LDZ1" s="165"/>
      <c r="LEA1" s="165"/>
      <c r="LEB1" s="166"/>
      <c r="LEC1" s="165"/>
      <c r="LED1" s="165"/>
      <c r="LEE1" s="165"/>
      <c r="LEF1" s="165"/>
      <c r="LEG1" s="165"/>
      <c r="LEH1" s="167"/>
      <c r="LEI1" s="167"/>
      <c r="LEJ1" s="168"/>
      <c r="LEK1" s="168"/>
      <c r="LEL1" s="168"/>
      <c r="LEM1" s="168"/>
      <c r="LEN1" s="168"/>
      <c r="LEO1" s="168"/>
      <c r="LEP1" s="168"/>
      <c r="LEQ1" s="165"/>
      <c r="LER1" s="165"/>
      <c r="LES1" s="165"/>
      <c r="LET1" s="165"/>
      <c r="LEU1" s="165"/>
      <c r="LEV1" s="165"/>
      <c r="LEW1" s="165"/>
      <c r="LEX1" s="165"/>
      <c r="LEY1" s="165"/>
      <c r="LEZ1" s="165"/>
      <c r="LFA1" s="165"/>
      <c r="LFB1" s="165"/>
      <c r="LFC1" s="165"/>
      <c r="LFD1" s="165"/>
      <c r="LFE1" s="165"/>
      <c r="LFF1" s="165"/>
      <c r="LFG1" s="165"/>
      <c r="LFH1" s="165"/>
      <c r="LFI1" s="165"/>
      <c r="LFJ1" s="166"/>
      <c r="LFK1" s="165"/>
      <c r="LFL1" s="165"/>
      <c r="LFM1" s="165"/>
      <c r="LFN1" s="165"/>
      <c r="LFO1" s="165"/>
      <c r="LFP1" s="167"/>
      <c r="LFQ1" s="167"/>
      <c r="LFR1" s="168"/>
      <c r="LFS1" s="168"/>
      <c r="LFT1" s="168"/>
      <c r="LFU1" s="168"/>
      <c r="LFV1" s="168"/>
      <c r="LFW1" s="168"/>
      <c r="LFX1" s="168"/>
      <c r="LFY1" s="165"/>
      <c r="LFZ1" s="165"/>
      <c r="LGA1" s="165"/>
      <c r="LGB1" s="165"/>
      <c r="LGC1" s="165"/>
      <c r="LGD1" s="165"/>
      <c r="LGE1" s="165"/>
      <c r="LGF1" s="165"/>
      <c r="LGG1" s="165"/>
      <c r="LGH1" s="165"/>
      <c r="LGI1" s="165"/>
      <c r="LGJ1" s="165"/>
      <c r="LGK1" s="165"/>
      <c r="LGL1" s="165"/>
      <c r="LGM1" s="165"/>
      <c r="LGN1" s="165"/>
      <c r="LGO1" s="165"/>
      <c r="LGP1" s="165"/>
      <c r="LGQ1" s="165"/>
      <c r="LGR1" s="166"/>
      <c r="LGS1" s="165"/>
      <c r="LGT1" s="165"/>
      <c r="LGU1" s="165"/>
      <c r="LGV1" s="165"/>
      <c r="LGW1" s="165"/>
      <c r="LGX1" s="167"/>
      <c r="LGY1" s="167"/>
      <c r="LGZ1" s="168"/>
      <c r="LHA1" s="168"/>
      <c r="LHB1" s="168"/>
      <c r="LHC1" s="168"/>
      <c r="LHD1" s="168"/>
      <c r="LHE1" s="168"/>
      <c r="LHF1" s="168"/>
      <c r="LHG1" s="165"/>
      <c r="LHH1" s="165"/>
      <c r="LHI1" s="165"/>
      <c r="LHJ1" s="165"/>
      <c r="LHK1" s="165"/>
      <c r="LHL1" s="165"/>
      <c r="LHM1" s="165"/>
      <c r="LHN1" s="165"/>
      <c r="LHO1" s="165"/>
      <c r="LHP1" s="165"/>
      <c r="LHQ1" s="165"/>
      <c r="LHR1" s="165"/>
      <c r="LHS1" s="165"/>
      <c r="LHT1" s="165"/>
      <c r="LHU1" s="165"/>
      <c r="LHV1" s="165"/>
      <c r="LHW1" s="165"/>
      <c r="LHX1" s="165"/>
      <c r="LHY1" s="165"/>
      <c r="LHZ1" s="166"/>
      <c r="LIA1" s="165"/>
      <c r="LIB1" s="165"/>
      <c r="LIC1" s="165"/>
      <c r="LID1" s="165"/>
      <c r="LIE1" s="165"/>
      <c r="LIF1" s="167"/>
      <c r="LIG1" s="167"/>
      <c r="LIH1" s="168"/>
      <c r="LII1" s="168"/>
      <c r="LIJ1" s="168"/>
      <c r="LIK1" s="168"/>
      <c r="LIL1" s="168"/>
      <c r="LIM1" s="168"/>
      <c r="LIN1" s="168"/>
      <c r="LIO1" s="165"/>
      <c r="LIP1" s="165"/>
      <c r="LIQ1" s="165"/>
      <c r="LIR1" s="165"/>
      <c r="LIS1" s="165"/>
      <c r="LIT1" s="165"/>
      <c r="LIU1" s="165"/>
      <c r="LIV1" s="165"/>
      <c r="LIW1" s="165"/>
      <c r="LIX1" s="165"/>
      <c r="LIY1" s="165"/>
      <c r="LIZ1" s="165"/>
      <c r="LJA1" s="165"/>
      <c r="LJB1" s="165"/>
      <c r="LJC1" s="165"/>
      <c r="LJD1" s="165"/>
      <c r="LJE1" s="165"/>
      <c r="LJF1" s="165"/>
      <c r="LJG1" s="165"/>
      <c r="LJH1" s="166"/>
      <c r="LJI1" s="165"/>
      <c r="LJJ1" s="165"/>
      <c r="LJK1" s="165"/>
      <c r="LJL1" s="165"/>
      <c r="LJM1" s="165"/>
      <c r="LJN1" s="167"/>
      <c r="LJO1" s="167"/>
      <c r="LJP1" s="168"/>
      <c r="LJQ1" s="168"/>
      <c r="LJR1" s="168"/>
      <c r="LJS1" s="168"/>
      <c r="LJT1" s="168"/>
      <c r="LJU1" s="168"/>
      <c r="LJV1" s="168"/>
      <c r="LJW1" s="165"/>
      <c r="LJX1" s="165"/>
      <c r="LJY1" s="165"/>
      <c r="LJZ1" s="165"/>
      <c r="LKA1" s="165"/>
      <c r="LKB1" s="165"/>
      <c r="LKC1" s="165"/>
      <c r="LKD1" s="165"/>
      <c r="LKE1" s="165"/>
      <c r="LKF1" s="165"/>
      <c r="LKG1" s="165"/>
      <c r="LKH1" s="165"/>
      <c r="LKI1" s="165"/>
      <c r="LKJ1" s="165"/>
      <c r="LKK1" s="165"/>
      <c r="LKL1" s="165"/>
      <c r="LKM1" s="165"/>
      <c r="LKN1" s="165"/>
      <c r="LKO1" s="165"/>
      <c r="LKP1" s="166"/>
      <c r="LKQ1" s="165"/>
      <c r="LKR1" s="165"/>
      <c r="LKS1" s="165"/>
      <c r="LKT1" s="165"/>
      <c r="LKU1" s="165"/>
      <c r="LKV1" s="167"/>
      <c r="LKW1" s="167"/>
      <c r="LKX1" s="168"/>
      <c r="LKY1" s="168"/>
      <c r="LKZ1" s="168"/>
      <c r="LLA1" s="168"/>
      <c r="LLB1" s="168"/>
      <c r="LLC1" s="168"/>
      <c r="LLD1" s="168"/>
      <c r="LLE1" s="165"/>
      <c r="LLF1" s="165"/>
      <c r="LLG1" s="165"/>
      <c r="LLH1" s="165"/>
      <c r="LLI1" s="165"/>
      <c r="LLJ1" s="165"/>
      <c r="LLK1" s="165"/>
      <c r="LLL1" s="165"/>
      <c r="LLM1" s="165"/>
      <c r="LLN1" s="165"/>
      <c r="LLO1" s="165"/>
      <c r="LLP1" s="165"/>
      <c r="LLQ1" s="165"/>
      <c r="LLR1" s="165"/>
      <c r="LLS1" s="165"/>
      <c r="LLT1" s="165"/>
      <c r="LLU1" s="165"/>
      <c r="LLV1" s="165"/>
      <c r="LLW1" s="165"/>
      <c r="LLX1" s="166"/>
      <c r="LLY1" s="165"/>
      <c r="LLZ1" s="165"/>
      <c r="LMA1" s="165"/>
      <c r="LMB1" s="165"/>
      <c r="LMC1" s="165"/>
      <c r="LMD1" s="167"/>
      <c r="LME1" s="167"/>
      <c r="LMF1" s="168"/>
      <c r="LMG1" s="168"/>
      <c r="LMH1" s="168"/>
      <c r="LMI1" s="168"/>
      <c r="LMJ1" s="168"/>
      <c r="LMK1" s="168"/>
      <c r="LML1" s="168"/>
      <c r="LMM1" s="165"/>
      <c r="LMN1" s="165"/>
      <c r="LMO1" s="165"/>
      <c r="LMP1" s="165"/>
      <c r="LMQ1" s="165"/>
      <c r="LMR1" s="165"/>
      <c r="LMS1" s="165"/>
      <c r="LMT1" s="165"/>
      <c r="LMU1" s="165"/>
      <c r="LMV1" s="165"/>
      <c r="LMW1" s="165"/>
      <c r="LMX1" s="165"/>
      <c r="LMY1" s="165"/>
      <c r="LMZ1" s="165"/>
      <c r="LNA1" s="165"/>
      <c r="LNB1" s="165"/>
      <c r="LNC1" s="165"/>
      <c r="LND1" s="165"/>
      <c r="LNE1" s="165"/>
      <c r="LNF1" s="166"/>
      <c r="LNG1" s="165"/>
      <c r="LNH1" s="165"/>
      <c r="LNI1" s="165"/>
      <c r="LNJ1" s="165"/>
      <c r="LNK1" s="165"/>
      <c r="LNL1" s="167"/>
      <c r="LNM1" s="167"/>
      <c r="LNN1" s="168"/>
      <c r="LNO1" s="168"/>
      <c r="LNP1" s="168"/>
      <c r="LNQ1" s="168"/>
      <c r="LNR1" s="168"/>
      <c r="LNS1" s="168"/>
      <c r="LNT1" s="168"/>
      <c r="LNU1" s="165"/>
      <c r="LNV1" s="165"/>
      <c r="LNW1" s="165"/>
      <c r="LNX1" s="165"/>
      <c r="LNY1" s="165"/>
      <c r="LNZ1" s="165"/>
      <c r="LOA1" s="165"/>
      <c r="LOB1" s="165"/>
      <c r="LOC1" s="165"/>
      <c r="LOD1" s="165"/>
      <c r="LOE1" s="165"/>
      <c r="LOF1" s="165"/>
      <c r="LOG1" s="165"/>
      <c r="LOH1" s="165"/>
      <c r="LOI1" s="165"/>
      <c r="LOJ1" s="165"/>
      <c r="LOK1" s="165"/>
      <c r="LOL1" s="165"/>
      <c r="LOM1" s="165"/>
      <c r="LON1" s="166"/>
      <c r="LOO1" s="165"/>
      <c r="LOP1" s="165"/>
      <c r="LOQ1" s="165"/>
      <c r="LOR1" s="165"/>
      <c r="LOS1" s="165"/>
      <c r="LOT1" s="167"/>
      <c r="LOU1" s="167"/>
      <c r="LOV1" s="168"/>
      <c r="LOW1" s="168"/>
      <c r="LOX1" s="168"/>
      <c r="LOY1" s="168"/>
      <c r="LOZ1" s="168"/>
      <c r="LPA1" s="168"/>
      <c r="LPB1" s="168"/>
      <c r="LPC1" s="165"/>
      <c r="LPD1" s="165"/>
      <c r="LPE1" s="165"/>
      <c r="LPF1" s="165"/>
      <c r="LPG1" s="165"/>
      <c r="LPH1" s="165"/>
      <c r="LPI1" s="165"/>
      <c r="LPJ1" s="165"/>
      <c r="LPK1" s="165"/>
      <c r="LPL1" s="165"/>
      <c r="LPM1" s="165"/>
      <c r="LPN1" s="165"/>
      <c r="LPO1" s="165"/>
      <c r="LPP1" s="165"/>
      <c r="LPQ1" s="165"/>
      <c r="LPR1" s="165"/>
      <c r="LPS1" s="165"/>
      <c r="LPT1" s="165"/>
      <c r="LPU1" s="165"/>
      <c r="LPV1" s="166"/>
      <c r="LPW1" s="165"/>
      <c r="LPX1" s="165"/>
      <c r="LPY1" s="165"/>
      <c r="LPZ1" s="165"/>
      <c r="LQA1" s="165"/>
      <c r="LQB1" s="167"/>
      <c r="LQC1" s="167"/>
      <c r="LQD1" s="168"/>
      <c r="LQE1" s="168"/>
      <c r="LQF1" s="168"/>
      <c r="LQG1" s="168"/>
      <c r="LQH1" s="168"/>
      <c r="LQI1" s="168"/>
      <c r="LQJ1" s="168"/>
      <c r="LQK1" s="165"/>
      <c r="LQL1" s="165"/>
      <c r="LQM1" s="165"/>
      <c r="LQN1" s="165"/>
      <c r="LQO1" s="165"/>
      <c r="LQP1" s="165"/>
      <c r="LQQ1" s="165"/>
      <c r="LQR1" s="165"/>
      <c r="LQS1" s="165"/>
      <c r="LQT1" s="165"/>
      <c r="LQU1" s="165"/>
      <c r="LQV1" s="165"/>
      <c r="LQW1" s="165"/>
      <c r="LQX1" s="165"/>
      <c r="LQY1" s="165"/>
      <c r="LQZ1" s="165"/>
      <c r="LRA1" s="165"/>
      <c r="LRB1" s="165"/>
      <c r="LRC1" s="165"/>
      <c r="LRD1" s="166"/>
      <c r="LRE1" s="165"/>
      <c r="LRF1" s="165"/>
      <c r="LRG1" s="165"/>
      <c r="LRH1" s="165"/>
      <c r="LRI1" s="165"/>
      <c r="LRJ1" s="167"/>
      <c r="LRK1" s="167"/>
      <c r="LRL1" s="168"/>
      <c r="LRM1" s="168"/>
      <c r="LRN1" s="168"/>
      <c r="LRO1" s="168"/>
      <c r="LRP1" s="168"/>
      <c r="LRQ1" s="168"/>
      <c r="LRR1" s="168"/>
      <c r="LRS1" s="165"/>
      <c r="LRT1" s="165"/>
      <c r="LRU1" s="165"/>
      <c r="LRV1" s="165"/>
      <c r="LRW1" s="165"/>
      <c r="LRX1" s="165"/>
      <c r="LRY1" s="165"/>
      <c r="LRZ1" s="165"/>
      <c r="LSA1" s="165"/>
      <c r="LSB1" s="165"/>
      <c r="LSC1" s="165"/>
      <c r="LSD1" s="165"/>
      <c r="LSE1" s="165"/>
      <c r="LSF1" s="165"/>
      <c r="LSG1" s="165"/>
      <c r="LSH1" s="165"/>
      <c r="LSI1" s="165"/>
      <c r="LSJ1" s="165"/>
      <c r="LSK1" s="165"/>
      <c r="LSL1" s="166"/>
      <c r="LSM1" s="165"/>
      <c r="LSN1" s="165"/>
      <c r="LSO1" s="165"/>
      <c r="LSP1" s="165"/>
      <c r="LSQ1" s="165"/>
      <c r="LSR1" s="167"/>
      <c r="LSS1" s="167"/>
      <c r="LST1" s="168"/>
      <c r="LSU1" s="168"/>
      <c r="LSV1" s="168"/>
      <c r="LSW1" s="168"/>
      <c r="LSX1" s="168"/>
      <c r="LSY1" s="168"/>
      <c r="LSZ1" s="168"/>
      <c r="LTA1" s="165"/>
      <c r="LTB1" s="165"/>
      <c r="LTC1" s="165"/>
      <c r="LTD1" s="165"/>
      <c r="LTE1" s="165"/>
      <c r="LTF1" s="165"/>
      <c r="LTG1" s="165"/>
      <c r="LTH1" s="165"/>
      <c r="LTI1" s="165"/>
      <c r="LTJ1" s="165"/>
      <c r="LTK1" s="165"/>
      <c r="LTL1" s="165"/>
      <c r="LTM1" s="165"/>
      <c r="LTN1" s="165"/>
      <c r="LTO1" s="165"/>
      <c r="LTP1" s="165"/>
      <c r="LTQ1" s="165"/>
      <c r="LTR1" s="165"/>
      <c r="LTS1" s="165"/>
      <c r="LTT1" s="166"/>
      <c r="LTU1" s="165"/>
      <c r="LTV1" s="165"/>
      <c r="LTW1" s="165"/>
      <c r="LTX1" s="165"/>
      <c r="LTY1" s="165"/>
      <c r="LTZ1" s="167"/>
      <c r="LUA1" s="167"/>
      <c r="LUB1" s="168"/>
      <c r="LUC1" s="168"/>
      <c r="LUD1" s="168"/>
      <c r="LUE1" s="168"/>
      <c r="LUF1" s="168"/>
      <c r="LUG1" s="168"/>
      <c r="LUH1" s="168"/>
      <c r="LUI1" s="165"/>
      <c r="LUJ1" s="165"/>
      <c r="LUK1" s="165"/>
      <c r="LUL1" s="165"/>
      <c r="LUM1" s="165"/>
      <c r="LUN1" s="165"/>
      <c r="LUO1" s="165"/>
      <c r="LUP1" s="165"/>
      <c r="LUQ1" s="165"/>
      <c r="LUR1" s="165"/>
      <c r="LUS1" s="165"/>
      <c r="LUT1" s="165"/>
      <c r="LUU1" s="165"/>
      <c r="LUV1" s="165"/>
      <c r="LUW1" s="165"/>
      <c r="LUX1" s="165"/>
      <c r="LUY1" s="165"/>
      <c r="LUZ1" s="165"/>
      <c r="LVA1" s="165"/>
      <c r="LVB1" s="166"/>
      <c r="LVC1" s="165"/>
      <c r="LVD1" s="165"/>
      <c r="LVE1" s="165"/>
      <c r="LVF1" s="165"/>
      <c r="LVG1" s="165"/>
      <c r="LVH1" s="167"/>
      <c r="LVI1" s="167"/>
      <c r="LVJ1" s="168"/>
      <c r="LVK1" s="168"/>
      <c r="LVL1" s="168"/>
      <c r="LVM1" s="168"/>
      <c r="LVN1" s="168"/>
      <c r="LVO1" s="168"/>
      <c r="LVP1" s="168"/>
      <c r="LVQ1" s="165"/>
      <c r="LVR1" s="165"/>
      <c r="LVS1" s="165"/>
      <c r="LVT1" s="165"/>
      <c r="LVU1" s="165"/>
      <c r="LVV1" s="165"/>
      <c r="LVW1" s="165"/>
      <c r="LVX1" s="165"/>
      <c r="LVY1" s="165"/>
      <c r="LVZ1" s="165"/>
      <c r="LWA1" s="165"/>
      <c r="LWB1" s="165"/>
      <c r="LWC1" s="165"/>
      <c r="LWD1" s="165"/>
      <c r="LWE1" s="165"/>
      <c r="LWF1" s="165"/>
      <c r="LWG1" s="165"/>
      <c r="LWH1" s="165"/>
      <c r="LWI1" s="165"/>
      <c r="LWJ1" s="166"/>
      <c r="LWK1" s="165"/>
      <c r="LWL1" s="165"/>
      <c r="LWM1" s="165"/>
      <c r="LWN1" s="165"/>
      <c r="LWO1" s="165"/>
      <c r="LWP1" s="167"/>
      <c r="LWQ1" s="167"/>
      <c r="LWR1" s="168"/>
      <c r="LWS1" s="168"/>
      <c r="LWT1" s="168"/>
      <c r="LWU1" s="168"/>
      <c r="LWV1" s="168"/>
      <c r="LWW1" s="168"/>
      <c r="LWX1" s="168"/>
      <c r="LWY1" s="165"/>
      <c r="LWZ1" s="165"/>
      <c r="LXA1" s="165"/>
      <c r="LXB1" s="165"/>
      <c r="LXC1" s="165"/>
      <c r="LXD1" s="165"/>
      <c r="LXE1" s="165"/>
      <c r="LXF1" s="165"/>
      <c r="LXG1" s="165"/>
      <c r="LXH1" s="165"/>
      <c r="LXI1" s="165"/>
      <c r="LXJ1" s="165"/>
      <c r="LXK1" s="165"/>
      <c r="LXL1" s="165"/>
      <c r="LXM1" s="165"/>
      <c r="LXN1" s="165"/>
      <c r="LXO1" s="165"/>
      <c r="LXP1" s="165"/>
      <c r="LXQ1" s="165"/>
      <c r="LXR1" s="166"/>
      <c r="LXS1" s="165"/>
      <c r="LXT1" s="165"/>
      <c r="LXU1" s="165"/>
      <c r="LXV1" s="165"/>
      <c r="LXW1" s="165"/>
      <c r="LXX1" s="167"/>
      <c r="LXY1" s="167"/>
      <c r="LXZ1" s="168"/>
      <c r="LYA1" s="168"/>
      <c r="LYB1" s="168"/>
      <c r="LYC1" s="168"/>
      <c r="LYD1" s="168"/>
      <c r="LYE1" s="168"/>
      <c r="LYF1" s="168"/>
      <c r="LYG1" s="165"/>
      <c r="LYH1" s="165"/>
      <c r="LYI1" s="165"/>
      <c r="LYJ1" s="165"/>
      <c r="LYK1" s="165"/>
      <c r="LYL1" s="165"/>
      <c r="LYM1" s="165"/>
      <c r="LYN1" s="165"/>
      <c r="LYO1" s="165"/>
      <c r="LYP1" s="165"/>
      <c r="LYQ1" s="165"/>
      <c r="LYR1" s="165"/>
      <c r="LYS1" s="165"/>
      <c r="LYT1" s="165"/>
      <c r="LYU1" s="165"/>
      <c r="LYV1" s="165"/>
      <c r="LYW1" s="165"/>
      <c r="LYX1" s="165"/>
      <c r="LYY1" s="165"/>
      <c r="LYZ1" s="166"/>
      <c r="LZA1" s="165"/>
      <c r="LZB1" s="165"/>
      <c r="LZC1" s="165"/>
      <c r="LZD1" s="165"/>
      <c r="LZE1" s="165"/>
      <c r="LZF1" s="167"/>
      <c r="LZG1" s="167"/>
      <c r="LZH1" s="168"/>
      <c r="LZI1" s="168"/>
      <c r="LZJ1" s="168"/>
      <c r="LZK1" s="168"/>
      <c r="LZL1" s="168"/>
      <c r="LZM1" s="168"/>
      <c r="LZN1" s="168"/>
      <c r="LZO1" s="165"/>
      <c r="LZP1" s="165"/>
      <c r="LZQ1" s="165"/>
      <c r="LZR1" s="165"/>
      <c r="LZS1" s="165"/>
      <c r="LZT1" s="165"/>
      <c r="LZU1" s="165"/>
      <c r="LZV1" s="165"/>
      <c r="LZW1" s="165"/>
      <c r="LZX1" s="165"/>
      <c r="LZY1" s="165"/>
      <c r="LZZ1" s="165"/>
      <c r="MAA1" s="165"/>
      <c r="MAB1" s="165"/>
      <c r="MAC1" s="165"/>
      <c r="MAD1" s="165"/>
      <c r="MAE1" s="165"/>
      <c r="MAF1" s="165"/>
      <c r="MAG1" s="165"/>
      <c r="MAH1" s="166"/>
      <c r="MAI1" s="165"/>
      <c r="MAJ1" s="165"/>
      <c r="MAK1" s="165"/>
      <c r="MAL1" s="165"/>
      <c r="MAM1" s="165"/>
      <c r="MAN1" s="167"/>
      <c r="MAO1" s="167"/>
      <c r="MAP1" s="168"/>
      <c r="MAQ1" s="168"/>
      <c r="MAR1" s="168"/>
      <c r="MAS1" s="168"/>
      <c r="MAT1" s="168"/>
      <c r="MAU1" s="168"/>
      <c r="MAV1" s="168"/>
      <c r="MAW1" s="165"/>
      <c r="MAX1" s="165"/>
      <c r="MAY1" s="165"/>
      <c r="MAZ1" s="165"/>
      <c r="MBA1" s="165"/>
      <c r="MBB1" s="165"/>
      <c r="MBC1" s="165"/>
      <c r="MBD1" s="165"/>
      <c r="MBE1" s="165"/>
      <c r="MBF1" s="165"/>
      <c r="MBG1" s="165"/>
      <c r="MBH1" s="165"/>
      <c r="MBI1" s="165"/>
      <c r="MBJ1" s="165"/>
      <c r="MBK1" s="165"/>
      <c r="MBL1" s="165"/>
      <c r="MBM1" s="165"/>
      <c r="MBN1" s="165"/>
      <c r="MBO1" s="165"/>
      <c r="MBP1" s="166"/>
      <c r="MBQ1" s="165"/>
      <c r="MBR1" s="165"/>
      <c r="MBS1" s="165"/>
      <c r="MBT1" s="165"/>
      <c r="MBU1" s="165"/>
      <c r="MBV1" s="167"/>
      <c r="MBW1" s="167"/>
      <c r="MBX1" s="168"/>
      <c r="MBY1" s="168"/>
      <c r="MBZ1" s="168"/>
      <c r="MCA1" s="168"/>
      <c r="MCB1" s="168"/>
      <c r="MCC1" s="168"/>
      <c r="MCD1" s="168"/>
      <c r="MCE1" s="165"/>
      <c r="MCF1" s="165"/>
      <c r="MCG1" s="165"/>
      <c r="MCH1" s="165"/>
      <c r="MCI1" s="165"/>
      <c r="MCJ1" s="165"/>
      <c r="MCK1" s="165"/>
      <c r="MCL1" s="165"/>
      <c r="MCM1" s="165"/>
      <c r="MCN1" s="165"/>
      <c r="MCO1" s="165"/>
      <c r="MCP1" s="165"/>
      <c r="MCQ1" s="165"/>
      <c r="MCR1" s="165"/>
      <c r="MCS1" s="165"/>
      <c r="MCT1" s="165"/>
      <c r="MCU1" s="165"/>
      <c r="MCV1" s="165"/>
      <c r="MCW1" s="165"/>
      <c r="MCX1" s="166"/>
      <c r="MCY1" s="165"/>
      <c r="MCZ1" s="165"/>
      <c r="MDA1" s="165"/>
      <c r="MDB1" s="165"/>
      <c r="MDC1" s="165"/>
      <c r="MDD1" s="167"/>
      <c r="MDE1" s="167"/>
      <c r="MDF1" s="168"/>
      <c r="MDG1" s="168"/>
      <c r="MDH1" s="168"/>
      <c r="MDI1" s="168"/>
      <c r="MDJ1" s="168"/>
      <c r="MDK1" s="168"/>
      <c r="MDL1" s="168"/>
      <c r="MDM1" s="165"/>
      <c r="MDN1" s="165"/>
      <c r="MDO1" s="165"/>
      <c r="MDP1" s="165"/>
      <c r="MDQ1" s="165"/>
      <c r="MDR1" s="165"/>
      <c r="MDS1" s="165"/>
      <c r="MDT1" s="165"/>
      <c r="MDU1" s="165"/>
      <c r="MDV1" s="165"/>
      <c r="MDW1" s="165"/>
      <c r="MDX1" s="165"/>
      <c r="MDY1" s="165"/>
      <c r="MDZ1" s="165"/>
      <c r="MEA1" s="165"/>
      <c r="MEB1" s="165"/>
      <c r="MEC1" s="165"/>
      <c r="MED1" s="165"/>
      <c r="MEE1" s="165"/>
      <c r="MEF1" s="166"/>
      <c r="MEG1" s="165"/>
      <c r="MEH1" s="165"/>
      <c r="MEI1" s="165"/>
      <c r="MEJ1" s="165"/>
      <c r="MEK1" s="165"/>
      <c r="MEL1" s="167"/>
      <c r="MEM1" s="167"/>
      <c r="MEN1" s="168"/>
      <c r="MEO1" s="168"/>
      <c r="MEP1" s="168"/>
      <c r="MEQ1" s="168"/>
      <c r="MER1" s="168"/>
      <c r="MES1" s="168"/>
      <c r="MET1" s="168"/>
      <c r="MEU1" s="165"/>
      <c r="MEV1" s="165"/>
      <c r="MEW1" s="165"/>
      <c r="MEX1" s="165"/>
      <c r="MEY1" s="165"/>
      <c r="MEZ1" s="165"/>
      <c r="MFA1" s="165"/>
      <c r="MFB1" s="165"/>
      <c r="MFC1" s="165"/>
      <c r="MFD1" s="165"/>
      <c r="MFE1" s="165"/>
      <c r="MFF1" s="165"/>
      <c r="MFG1" s="165"/>
      <c r="MFH1" s="165"/>
      <c r="MFI1" s="165"/>
      <c r="MFJ1" s="165"/>
      <c r="MFK1" s="165"/>
      <c r="MFL1" s="165"/>
      <c r="MFM1" s="165"/>
      <c r="MFN1" s="166"/>
      <c r="MFO1" s="165"/>
      <c r="MFP1" s="165"/>
      <c r="MFQ1" s="165"/>
      <c r="MFR1" s="165"/>
      <c r="MFS1" s="165"/>
      <c r="MFT1" s="167"/>
      <c r="MFU1" s="167"/>
      <c r="MFV1" s="168"/>
      <c r="MFW1" s="168"/>
      <c r="MFX1" s="168"/>
      <c r="MFY1" s="168"/>
      <c r="MFZ1" s="168"/>
      <c r="MGA1" s="168"/>
      <c r="MGB1" s="168"/>
      <c r="MGC1" s="165"/>
      <c r="MGD1" s="165"/>
      <c r="MGE1" s="165"/>
      <c r="MGF1" s="165"/>
      <c r="MGG1" s="165"/>
      <c r="MGH1" s="165"/>
      <c r="MGI1" s="165"/>
      <c r="MGJ1" s="165"/>
      <c r="MGK1" s="165"/>
      <c r="MGL1" s="165"/>
      <c r="MGM1" s="165"/>
      <c r="MGN1" s="165"/>
      <c r="MGO1" s="165"/>
      <c r="MGP1" s="165"/>
      <c r="MGQ1" s="165"/>
      <c r="MGR1" s="165"/>
      <c r="MGS1" s="165"/>
      <c r="MGT1" s="165"/>
      <c r="MGU1" s="165"/>
      <c r="MGV1" s="166"/>
      <c r="MGW1" s="165"/>
      <c r="MGX1" s="165"/>
      <c r="MGY1" s="165"/>
      <c r="MGZ1" s="165"/>
      <c r="MHA1" s="165"/>
      <c r="MHB1" s="167"/>
      <c r="MHC1" s="167"/>
      <c r="MHD1" s="168"/>
      <c r="MHE1" s="168"/>
      <c r="MHF1" s="168"/>
      <c r="MHG1" s="168"/>
      <c r="MHH1" s="168"/>
      <c r="MHI1" s="168"/>
      <c r="MHJ1" s="168"/>
      <c r="MHK1" s="165"/>
      <c r="MHL1" s="165"/>
      <c r="MHM1" s="165"/>
      <c r="MHN1" s="165"/>
      <c r="MHO1" s="165"/>
      <c r="MHP1" s="165"/>
      <c r="MHQ1" s="165"/>
      <c r="MHR1" s="165"/>
      <c r="MHS1" s="165"/>
      <c r="MHT1" s="165"/>
      <c r="MHU1" s="165"/>
      <c r="MHV1" s="165"/>
      <c r="MHW1" s="165"/>
      <c r="MHX1" s="165"/>
      <c r="MHY1" s="165"/>
      <c r="MHZ1" s="165"/>
      <c r="MIA1" s="165"/>
      <c r="MIB1" s="165"/>
      <c r="MIC1" s="165"/>
      <c r="MID1" s="166"/>
      <c r="MIE1" s="165"/>
      <c r="MIF1" s="165"/>
      <c r="MIG1" s="165"/>
      <c r="MIH1" s="165"/>
      <c r="MII1" s="165"/>
      <c r="MIJ1" s="167"/>
      <c r="MIK1" s="167"/>
      <c r="MIL1" s="168"/>
      <c r="MIM1" s="168"/>
      <c r="MIN1" s="168"/>
      <c r="MIO1" s="168"/>
      <c r="MIP1" s="168"/>
      <c r="MIQ1" s="168"/>
      <c r="MIR1" s="168"/>
      <c r="MIS1" s="165"/>
      <c r="MIT1" s="165"/>
      <c r="MIU1" s="165"/>
      <c r="MIV1" s="165"/>
      <c r="MIW1" s="165"/>
      <c r="MIX1" s="165"/>
      <c r="MIY1" s="165"/>
      <c r="MIZ1" s="165"/>
      <c r="MJA1" s="165"/>
      <c r="MJB1" s="165"/>
      <c r="MJC1" s="165"/>
      <c r="MJD1" s="165"/>
      <c r="MJE1" s="165"/>
      <c r="MJF1" s="165"/>
      <c r="MJG1" s="165"/>
      <c r="MJH1" s="165"/>
      <c r="MJI1" s="165"/>
      <c r="MJJ1" s="165"/>
      <c r="MJK1" s="165"/>
      <c r="MJL1" s="166"/>
      <c r="MJM1" s="165"/>
      <c r="MJN1" s="165"/>
      <c r="MJO1" s="165"/>
      <c r="MJP1" s="165"/>
      <c r="MJQ1" s="165"/>
      <c r="MJR1" s="167"/>
      <c r="MJS1" s="167"/>
      <c r="MJT1" s="168"/>
      <c r="MJU1" s="168"/>
      <c r="MJV1" s="168"/>
      <c r="MJW1" s="168"/>
      <c r="MJX1" s="168"/>
      <c r="MJY1" s="168"/>
      <c r="MJZ1" s="168"/>
      <c r="MKA1" s="165"/>
      <c r="MKB1" s="165"/>
      <c r="MKC1" s="165"/>
      <c r="MKD1" s="165"/>
      <c r="MKE1" s="165"/>
      <c r="MKF1" s="165"/>
      <c r="MKG1" s="165"/>
      <c r="MKH1" s="165"/>
      <c r="MKI1" s="165"/>
      <c r="MKJ1" s="165"/>
      <c r="MKK1" s="165"/>
      <c r="MKL1" s="165"/>
      <c r="MKM1" s="165"/>
      <c r="MKN1" s="165"/>
      <c r="MKO1" s="165"/>
      <c r="MKP1" s="165"/>
      <c r="MKQ1" s="165"/>
      <c r="MKR1" s="165"/>
      <c r="MKS1" s="165"/>
      <c r="MKT1" s="166"/>
      <c r="MKU1" s="165"/>
      <c r="MKV1" s="165"/>
      <c r="MKW1" s="165"/>
      <c r="MKX1" s="165"/>
      <c r="MKY1" s="165"/>
      <c r="MKZ1" s="167"/>
      <c r="MLA1" s="167"/>
      <c r="MLB1" s="168"/>
      <c r="MLC1" s="168"/>
      <c r="MLD1" s="168"/>
      <c r="MLE1" s="168"/>
      <c r="MLF1" s="168"/>
      <c r="MLG1" s="168"/>
      <c r="MLH1" s="168"/>
      <c r="MLI1" s="165"/>
      <c r="MLJ1" s="165"/>
      <c r="MLK1" s="165"/>
      <c r="MLL1" s="165"/>
      <c r="MLM1" s="165"/>
      <c r="MLN1" s="165"/>
      <c r="MLO1" s="165"/>
      <c r="MLP1" s="165"/>
      <c r="MLQ1" s="165"/>
      <c r="MLR1" s="165"/>
      <c r="MLS1" s="165"/>
      <c r="MLT1" s="165"/>
      <c r="MLU1" s="165"/>
      <c r="MLV1" s="165"/>
      <c r="MLW1" s="165"/>
      <c r="MLX1" s="165"/>
      <c r="MLY1" s="165"/>
      <c r="MLZ1" s="165"/>
      <c r="MMA1" s="165"/>
      <c r="MMB1" s="166"/>
      <c r="MMC1" s="165"/>
      <c r="MMD1" s="165"/>
      <c r="MME1" s="165"/>
      <c r="MMF1" s="165"/>
      <c r="MMG1" s="165"/>
      <c r="MMH1" s="167"/>
      <c r="MMI1" s="167"/>
      <c r="MMJ1" s="168"/>
      <c r="MMK1" s="168"/>
      <c r="MML1" s="168"/>
      <c r="MMM1" s="168"/>
      <c r="MMN1" s="168"/>
      <c r="MMO1" s="168"/>
      <c r="MMP1" s="168"/>
      <c r="MMQ1" s="165"/>
      <c r="MMR1" s="165"/>
      <c r="MMS1" s="165"/>
      <c r="MMT1" s="165"/>
      <c r="MMU1" s="165"/>
      <c r="MMV1" s="165"/>
      <c r="MMW1" s="165"/>
      <c r="MMX1" s="165"/>
      <c r="MMY1" s="165"/>
      <c r="MMZ1" s="165"/>
      <c r="MNA1" s="165"/>
      <c r="MNB1" s="165"/>
      <c r="MNC1" s="165"/>
      <c r="MND1" s="165"/>
      <c r="MNE1" s="165"/>
      <c r="MNF1" s="165"/>
      <c r="MNG1" s="165"/>
      <c r="MNH1" s="165"/>
      <c r="MNI1" s="165"/>
      <c r="MNJ1" s="166"/>
      <c r="MNK1" s="165"/>
      <c r="MNL1" s="165"/>
      <c r="MNM1" s="165"/>
      <c r="MNN1" s="165"/>
      <c r="MNO1" s="165"/>
      <c r="MNP1" s="167"/>
      <c r="MNQ1" s="167"/>
      <c r="MNR1" s="168"/>
      <c r="MNS1" s="168"/>
      <c r="MNT1" s="168"/>
      <c r="MNU1" s="168"/>
      <c r="MNV1" s="168"/>
      <c r="MNW1" s="168"/>
      <c r="MNX1" s="168"/>
      <c r="MNY1" s="165"/>
      <c r="MNZ1" s="165"/>
      <c r="MOA1" s="165"/>
      <c r="MOB1" s="165"/>
      <c r="MOC1" s="165"/>
      <c r="MOD1" s="165"/>
      <c r="MOE1" s="165"/>
      <c r="MOF1" s="165"/>
      <c r="MOG1" s="165"/>
      <c r="MOH1" s="165"/>
      <c r="MOI1" s="165"/>
      <c r="MOJ1" s="165"/>
      <c r="MOK1" s="165"/>
      <c r="MOL1" s="165"/>
      <c r="MOM1" s="165"/>
      <c r="MON1" s="165"/>
      <c r="MOO1" s="165"/>
      <c r="MOP1" s="165"/>
      <c r="MOQ1" s="165"/>
      <c r="MOR1" s="166"/>
      <c r="MOS1" s="165"/>
      <c r="MOT1" s="165"/>
      <c r="MOU1" s="165"/>
      <c r="MOV1" s="165"/>
      <c r="MOW1" s="165"/>
      <c r="MOX1" s="167"/>
      <c r="MOY1" s="167"/>
      <c r="MOZ1" s="168"/>
      <c r="MPA1" s="168"/>
      <c r="MPB1" s="168"/>
      <c r="MPC1" s="168"/>
      <c r="MPD1" s="168"/>
      <c r="MPE1" s="168"/>
      <c r="MPF1" s="168"/>
      <c r="MPG1" s="165"/>
      <c r="MPH1" s="165"/>
      <c r="MPI1" s="165"/>
      <c r="MPJ1" s="165"/>
      <c r="MPK1" s="165"/>
      <c r="MPL1" s="165"/>
      <c r="MPM1" s="165"/>
      <c r="MPN1" s="165"/>
      <c r="MPO1" s="165"/>
      <c r="MPP1" s="165"/>
      <c r="MPQ1" s="165"/>
      <c r="MPR1" s="165"/>
      <c r="MPS1" s="165"/>
      <c r="MPT1" s="165"/>
      <c r="MPU1" s="165"/>
      <c r="MPV1" s="165"/>
      <c r="MPW1" s="165"/>
      <c r="MPX1" s="165"/>
      <c r="MPY1" s="165"/>
      <c r="MPZ1" s="166"/>
      <c r="MQA1" s="165"/>
      <c r="MQB1" s="165"/>
      <c r="MQC1" s="165"/>
      <c r="MQD1" s="165"/>
      <c r="MQE1" s="165"/>
      <c r="MQF1" s="167"/>
      <c r="MQG1" s="167"/>
      <c r="MQH1" s="168"/>
      <c r="MQI1" s="168"/>
      <c r="MQJ1" s="168"/>
      <c r="MQK1" s="168"/>
      <c r="MQL1" s="168"/>
      <c r="MQM1" s="168"/>
      <c r="MQN1" s="168"/>
      <c r="MQO1" s="165"/>
      <c r="MQP1" s="165"/>
      <c r="MQQ1" s="165"/>
      <c r="MQR1" s="165"/>
      <c r="MQS1" s="165"/>
      <c r="MQT1" s="165"/>
      <c r="MQU1" s="165"/>
      <c r="MQV1" s="165"/>
      <c r="MQW1" s="165"/>
      <c r="MQX1" s="165"/>
      <c r="MQY1" s="165"/>
      <c r="MQZ1" s="165"/>
      <c r="MRA1" s="165"/>
      <c r="MRB1" s="165"/>
      <c r="MRC1" s="165"/>
      <c r="MRD1" s="165"/>
      <c r="MRE1" s="165"/>
      <c r="MRF1" s="165"/>
      <c r="MRG1" s="165"/>
      <c r="MRH1" s="166"/>
      <c r="MRI1" s="165"/>
      <c r="MRJ1" s="165"/>
      <c r="MRK1" s="165"/>
      <c r="MRL1" s="165"/>
      <c r="MRM1" s="165"/>
      <c r="MRN1" s="167"/>
      <c r="MRO1" s="167"/>
      <c r="MRP1" s="168"/>
      <c r="MRQ1" s="168"/>
      <c r="MRR1" s="168"/>
      <c r="MRS1" s="168"/>
      <c r="MRT1" s="168"/>
      <c r="MRU1" s="168"/>
      <c r="MRV1" s="168"/>
      <c r="MRW1" s="165"/>
      <c r="MRX1" s="165"/>
      <c r="MRY1" s="165"/>
      <c r="MRZ1" s="165"/>
      <c r="MSA1" s="165"/>
      <c r="MSB1" s="165"/>
      <c r="MSC1" s="165"/>
      <c r="MSD1" s="165"/>
      <c r="MSE1" s="165"/>
      <c r="MSF1" s="165"/>
      <c r="MSG1" s="165"/>
      <c r="MSH1" s="165"/>
      <c r="MSI1" s="165"/>
      <c r="MSJ1" s="165"/>
      <c r="MSK1" s="165"/>
      <c r="MSL1" s="165"/>
      <c r="MSM1" s="165"/>
      <c r="MSN1" s="165"/>
      <c r="MSO1" s="165"/>
      <c r="MSP1" s="166"/>
      <c r="MSQ1" s="165"/>
      <c r="MSR1" s="165"/>
      <c r="MSS1" s="165"/>
      <c r="MST1" s="165"/>
      <c r="MSU1" s="165"/>
      <c r="MSV1" s="167"/>
      <c r="MSW1" s="167"/>
      <c r="MSX1" s="168"/>
      <c r="MSY1" s="168"/>
      <c r="MSZ1" s="168"/>
      <c r="MTA1" s="168"/>
      <c r="MTB1" s="168"/>
      <c r="MTC1" s="168"/>
      <c r="MTD1" s="168"/>
      <c r="MTE1" s="165"/>
      <c r="MTF1" s="165"/>
      <c r="MTG1" s="165"/>
      <c r="MTH1" s="165"/>
      <c r="MTI1" s="165"/>
      <c r="MTJ1" s="165"/>
      <c r="MTK1" s="165"/>
      <c r="MTL1" s="165"/>
      <c r="MTM1" s="165"/>
      <c r="MTN1" s="165"/>
      <c r="MTO1" s="165"/>
      <c r="MTP1" s="165"/>
      <c r="MTQ1" s="165"/>
      <c r="MTR1" s="165"/>
      <c r="MTS1" s="165"/>
      <c r="MTT1" s="165"/>
      <c r="MTU1" s="165"/>
      <c r="MTV1" s="165"/>
      <c r="MTW1" s="165"/>
      <c r="MTX1" s="166"/>
      <c r="MTY1" s="165"/>
      <c r="MTZ1" s="165"/>
      <c r="MUA1" s="165"/>
      <c r="MUB1" s="165"/>
      <c r="MUC1" s="165"/>
      <c r="MUD1" s="167"/>
      <c r="MUE1" s="167"/>
      <c r="MUF1" s="168"/>
      <c r="MUG1" s="168"/>
      <c r="MUH1" s="168"/>
      <c r="MUI1" s="168"/>
      <c r="MUJ1" s="168"/>
      <c r="MUK1" s="168"/>
      <c r="MUL1" s="168"/>
      <c r="MUM1" s="165"/>
      <c r="MUN1" s="165"/>
      <c r="MUO1" s="165"/>
      <c r="MUP1" s="165"/>
      <c r="MUQ1" s="165"/>
      <c r="MUR1" s="165"/>
      <c r="MUS1" s="165"/>
      <c r="MUT1" s="165"/>
      <c r="MUU1" s="165"/>
      <c r="MUV1" s="165"/>
      <c r="MUW1" s="165"/>
      <c r="MUX1" s="165"/>
      <c r="MUY1" s="165"/>
      <c r="MUZ1" s="165"/>
      <c r="MVA1" s="165"/>
      <c r="MVB1" s="165"/>
      <c r="MVC1" s="165"/>
      <c r="MVD1" s="165"/>
      <c r="MVE1" s="165"/>
      <c r="MVF1" s="166"/>
      <c r="MVG1" s="165"/>
      <c r="MVH1" s="165"/>
      <c r="MVI1" s="165"/>
      <c r="MVJ1" s="165"/>
      <c r="MVK1" s="165"/>
      <c r="MVL1" s="167"/>
      <c r="MVM1" s="167"/>
      <c r="MVN1" s="168"/>
      <c r="MVO1" s="168"/>
      <c r="MVP1" s="168"/>
      <c r="MVQ1" s="168"/>
      <c r="MVR1" s="168"/>
      <c r="MVS1" s="168"/>
      <c r="MVT1" s="168"/>
      <c r="MVU1" s="165"/>
      <c r="MVV1" s="165"/>
      <c r="MVW1" s="165"/>
      <c r="MVX1" s="165"/>
      <c r="MVY1" s="165"/>
      <c r="MVZ1" s="165"/>
      <c r="MWA1" s="165"/>
      <c r="MWB1" s="165"/>
      <c r="MWC1" s="165"/>
      <c r="MWD1" s="165"/>
      <c r="MWE1" s="165"/>
      <c r="MWF1" s="165"/>
      <c r="MWG1" s="165"/>
      <c r="MWH1" s="165"/>
      <c r="MWI1" s="165"/>
      <c r="MWJ1" s="165"/>
      <c r="MWK1" s="165"/>
      <c r="MWL1" s="165"/>
      <c r="MWM1" s="165"/>
      <c r="MWN1" s="166"/>
      <c r="MWO1" s="165"/>
      <c r="MWP1" s="165"/>
      <c r="MWQ1" s="165"/>
      <c r="MWR1" s="165"/>
      <c r="MWS1" s="165"/>
      <c r="MWT1" s="167"/>
      <c r="MWU1" s="167"/>
      <c r="MWV1" s="168"/>
      <c r="MWW1" s="168"/>
      <c r="MWX1" s="168"/>
      <c r="MWY1" s="168"/>
      <c r="MWZ1" s="168"/>
      <c r="MXA1" s="168"/>
      <c r="MXB1" s="168"/>
      <c r="MXC1" s="165"/>
      <c r="MXD1" s="165"/>
      <c r="MXE1" s="165"/>
      <c r="MXF1" s="165"/>
      <c r="MXG1" s="165"/>
      <c r="MXH1" s="165"/>
      <c r="MXI1" s="165"/>
      <c r="MXJ1" s="165"/>
      <c r="MXK1" s="165"/>
      <c r="MXL1" s="165"/>
      <c r="MXM1" s="165"/>
      <c r="MXN1" s="165"/>
      <c r="MXO1" s="165"/>
      <c r="MXP1" s="165"/>
      <c r="MXQ1" s="165"/>
      <c r="MXR1" s="165"/>
      <c r="MXS1" s="165"/>
      <c r="MXT1" s="165"/>
      <c r="MXU1" s="165"/>
      <c r="MXV1" s="166"/>
      <c r="MXW1" s="165"/>
      <c r="MXX1" s="165"/>
      <c r="MXY1" s="165"/>
      <c r="MXZ1" s="165"/>
      <c r="MYA1" s="165"/>
      <c r="MYB1" s="167"/>
      <c r="MYC1" s="167"/>
      <c r="MYD1" s="168"/>
      <c r="MYE1" s="168"/>
      <c r="MYF1" s="168"/>
      <c r="MYG1" s="168"/>
      <c r="MYH1" s="168"/>
      <c r="MYI1" s="168"/>
      <c r="MYJ1" s="168"/>
      <c r="MYK1" s="165"/>
      <c r="MYL1" s="165"/>
      <c r="MYM1" s="165"/>
      <c r="MYN1" s="165"/>
      <c r="MYO1" s="165"/>
      <c r="MYP1" s="165"/>
      <c r="MYQ1" s="165"/>
      <c r="MYR1" s="165"/>
      <c r="MYS1" s="165"/>
      <c r="MYT1" s="165"/>
      <c r="MYU1" s="165"/>
      <c r="MYV1" s="165"/>
      <c r="MYW1" s="165"/>
      <c r="MYX1" s="165"/>
      <c r="MYY1" s="165"/>
      <c r="MYZ1" s="165"/>
      <c r="MZA1" s="165"/>
      <c r="MZB1" s="165"/>
      <c r="MZC1" s="165"/>
      <c r="MZD1" s="166"/>
      <c r="MZE1" s="165"/>
      <c r="MZF1" s="165"/>
      <c r="MZG1" s="165"/>
      <c r="MZH1" s="165"/>
      <c r="MZI1" s="165"/>
      <c r="MZJ1" s="167"/>
      <c r="MZK1" s="167"/>
      <c r="MZL1" s="168"/>
      <c r="MZM1" s="168"/>
      <c r="MZN1" s="168"/>
      <c r="MZO1" s="168"/>
      <c r="MZP1" s="168"/>
      <c r="MZQ1" s="168"/>
      <c r="MZR1" s="168"/>
      <c r="MZS1" s="165"/>
      <c r="MZT1" s="165"/>
      <c r="MZU1" s="165"/>
      <c r="MZV1" s="165"/>
      <c r="MZW1" s="165"/>
      <c r="MZX1" s="165"/>
      <c r="MZY1" s="165"/>
      <c r="MZZ1" s="165"/>
      <c r="NAA1" s="165"/>
      <c r="NAB1" s="165"/>
      <c r="NAC1" s="165"/>
      <c r="NAD1" s="165"/>
      <c r="NAE1" s="165"/>
      <c r="NAF1" s="165"/>
      <c r="NAG1" s="165"/>
      <c r="NAH1" s="165"/>
      <c r="NAI1" s="165"/>
      <c r="NAJ1" s="165"/>
      <c r="NAK1" s="165"/>
      <c r="NAL1" s="166"/>
      <c r="NAM1" s="165"/>
      <c r="NAN1" s="165"/>
      <c r="NAO1" s="165"/>
      <c r="NAP1" s="165"/>
      <c r="NAQ1" s="165"/>
      <c r="NAR1" s="167"/>
      <c r="NAS1" s="167"/>
      <c r="NAT1" s="168"/>
      <c r="NAU1" s="168"/>
      <c r="NAV1" s="168"/>
      <c r="NAW1" s="168"/>
      <c r="NAX1" s="168"/>
      <c r="NAY1" s="168"/>
      <c r="NAZ1" s="168"/>
      <c r="NBA1" s="165"/>
      <c r="NBB1" s="165"/>
      <c r="NBC1" s="165"/>
      <c r="NBD1" s="165"/>
      <c r="NBE1" s="165"/>
      <c r="NBF1" s="165"/>
      <c r="NBG1" s="165"/>
      <c r="NBH1" s="165"/>
      <c r="NBI1" s="165"/>
      <c r="NBJ1" s="165"/>
      <c r="NBK1" s="165"/>
      <c r="NBL1" s="165"/>
      <c r="NBM1" s="165"/>
      <c r="NBN1" s="165"/>
      <c r="NBO1" s="165"/>
      <c r="NBP1" s="165"/>
      <c r="NBQ1" s="165"/>
      <c r="NBR1" s="165"/>
      <c r="NBS1" s="165"/>
      <c r="NBT1" s="166"/>
      <c r="NBU1" s="165"/>
      <c r="NBV1" s="165"/>
      <c r="NBW1" s="165"/>
      <c r="NBX1" s="165"/>
      <c r="NBY1" s="165"/>
      <c r="NBZ1" s="167"/>
      <c r="NCA1" s="167"/>
      <c r="NCB1" s="168"/>
      <c r="NCC1" s="168"/>
      <c r="NCD1" s="168"/>
      <c r="NCE1" s="168"/>
      <c r="NCF1" s="168"/>
      <c r="NCG1" s="168"/>
      <c r="NCH1" s="168"/>
      <c r="NCI1" s="165"/>
      <c r="NCJ1" s="165"/>
      <c r="NCK1" s="165"/>
      <c r="NCL1" s="165"/>
      <c r="NCM1" s="165"/>
      <c r="NCN1" s="165"/>
      <c r="NCO1" s="165"/>
      <c r="NCP1" s="165"/>
      <c r="NCQ1" s="165"/>
      <c r="NCR1" s="165"/>
      <c r="NCS1" s="165"/>
      <c r="NCT1" s="165"/>
      <c r="NCU1" s="165"/>
      <c r="NCV1" s="165"/>
      <c r="NCW1" s="165"/>
      <c r="NCX1" s="165"/>
      <c r="NCY1" s="165"/>
      <c r="NCZ1" s="165"/>
      <c r="NDA1" s="165"/>
      <c r="NDB1" s="166"/>
      <c r="NDC1" s="165"/>
      <c r="NDD1" s="165"/>
      <c r="NDE1" s="165"/>
      <c r="NDF1" s="165"/>
      <c r="NDG1" s="165"/>
      <c r="NDH1" s="167"/>
      <c r="NDI1" s="167"/>
      <c r="NDJ1" s="168"/>
      <c r="NDK1" s="168"/>
      <c r="NDL1" s="168"/>
      <c r="NDM1" s="168"/>
      <c r="NDN1" s="168"/>
      <c r="NDO1" s="168"/>
      <c r="NDP1" s="168"/>
      <c r="NDQ1" s="165"/>
      <c r="NDR1" s="165"/>
      <c r="NDS1" s="165"/>
      <c r="NDT1" s="165"/>
      <c r="NDU1" s="165"/>
      <c r="NDV1" s="165"/>
      <c r="NDW1" s="165"/>
      <c r="NDX1" s="165"/>
      <c r="NDY1" s="165"/>
      <c r="NDZ1" s="165"/>
      <c r="NEA1" s="165"/>
      <c r="NEB1" s="165"/>
      <c r="NEC1" s="165"/>
      <c r="NED1" s="165"/>
      <c r="NEE1" s="165"/>
      <c r="NEF1" s="165"/>
      <c r="NEG1" s="165"/>
      <c r="NEH1" s="165"/>
      <c r="NEI1" s="165"/>
      <c r="NEJ1" s="166"/>
      <c r="NEK1" s="165"/>
      <c r="NEL1" s="165"/>
      <c r="NEM1" s="165"/>
      <c r="NEN1" s="165"/>
      <c r="NEO1" s="165"/>
      <c r="NEP1" s="167"/>
      <c r="NEQ1" s="167"/>
      <c r="NER1" s="168"/>
      <c r="NES1" s="168"/>
      <c r="NET1" s="168"/>
      <c r="NEU1" s="168"/>
      <c r="NEV1" s="168"/>
      <c r="NEW1" s="168"/>
      <c r="NEX1" s="168"/>
      <c r="NEY1" s="165"/>
      <c r="NEZ1" s="165"/>
      <c r="NFA1" s="165"/>
      <c r="NFB1" s="165"/>
      <c r="NFC1" s="165"/>
      <c r="NFD1" s="165"/>
      <c r="NFE1" s="165"/>
      <c r="NFF1" s="165"/>
      <c r="NFG1" s="165"/>
      <c r="NFH1" s="165"/>
      <c r="NFI1" s="165"/>
      <c r="NFJ1" s="165"/>
      <c r="NFK1" s="165"/>
      <c r="NFL1" s="165"/>
      <c r="NFM1" s="165"/>
      <c r="NFN1" s="165"/>
      <c r="NFO1" s="165"/>
      <c r="NFP1" s="165"/>
      <c r="NFQ1" s="165"/>
      <c r="NFR1" s="166"/>
      <c r="NFS1" s="165"/>
      <c r="NFT1" s="165"/>
      <c r="NFU1" s="165"/>
      <c r="NFV1" s="165"/>
      <c r="NFW1" s="165"/>
      <c r="NFX1" s="167"/>
      <c r="NFY1" s="167"/>
      <c r="NFZ1" s="168"/>
      <c r="NGA1" s="168"/>
      <c r="NGB1" s="168"/>
      <c r="NGC1" s="168"/>
      <c r="NGD1" s="168"/>
      <c r="NGE1" s="168"/>
      <c r="NGF1" s="168"/>
      <c r="NGG1" s="165"/>
      <c r="NGH1" s="165"/>
      <c r="NGI1" s="165"/>
      <c r="NGJ1" s="165"/>
      <c r="NGK1" s="165"/>
      <c r="NGL1" s="165"/>
      <c r="NGM1" s="165"/>
      <c r="NGN1" s="165"/>
      <c r="NGO1" s="165"/>
      <c r="NGP1" s="165"/>
      <c r="NGQ1" s="165"/>
      <c r="NGR1" s="165"/>
      <c r="NGS1" s="165"/>
      <c r="NGT1" s="165"/>
      <c r="NGU1" s="165"/>
      <c r="NGV1" s="165"/>
      <c r="NGW1" s="165"/>
      <c r="NGX1" s="165"/>
      <c r="NGY1" s="165"/>
      <c r="NGZ1" s="166"/>
      <c r="NHA1" s="165"/>
      <c r="NHB1" s="165"/>
      <c r="NHC1" s="165"/>
      <c r="NHD1" s="165"/>
      <c r="NHE1" s="165"/>
      <c r="NHF1" s="167"/>
      <c r="NHG1" s="167"/>
      <c r="NHH1" s="168"/>
      <c r="NHI1" s="168"/>
      <c r="NHJ1" s="168"/>
      <c r="NHK1" s="168"/>
      <c r="NHL1" s="168"/>
      <c r="NHM1" s="168"/>
      <c r="NHN1" s="168"/>
      <c r="NHO1" s="165"/>
      <c r="NHP1" s="165"/>
      <c r="NHQ1" s="165"/>
      <c r="NHR1" s="165"/>
      <c r="NHS1" s="165"/>
      <c r="NHT1" s="165"/>
      <c r="NHU1" s="165"/>
      <c r="NHV1" s="165"/>
      <c r="NHW1" s="165"/>
      <c r="NHX1" s="165"/>
      <c r="NHY1" s="165"/>
      <c r="NHZ1" s="165"/>
      <c r="NIA1" s="165"/>
      <c r="NIB1" s="165"/>
      <c r="NIC1" s="165"/>
      <c r="NID1" s="165"/>
      <c r="NIE1" s="165"/>
      <c r="NIF1" s="165"/>
      <c r="NIG1" s="165"/>
      <c r="NIH1" s="166"/>
      <c r="NII1" s="165"/>
      <c r="NIJ1" s="165"/>
      <c r="NIK1" s="165"/>
      <c r="NIL1" s="165"/>
      <c r="NIM1" s="165"/>
      <c r="NIN1" s="167"/>
      <c r="NIO1" s="167"/>
      <c r="NIP1" s="168"/>
      <c r="NIQ1" s="168"/>
      <c r="NIR1" s="168"/>
      <c r="NIS1" s="168"/>
      <c r="NIT1" s="168"/>
      <c r="NIU1" s="168"/>
      <c r="NIV1" s="168"/>
      <c r="NIW1" s="165"/>
      <c r="NIX1" s="165"/>
      <c r="NIY1" s="165"/>
      <c r="NIZ1" s="165"/>
      <c r="NJA1" s="165"/>
      <c r="NJB1" s="165"/>
      <c r="NJC1" s="165"/>
      <c r="NJD1" s="165"/>
      <c r="NJE1" s="165"/>
      <c r="NJF1" s="165"/>
      <c r="NJG1" s="165"/>
      <c r="NJH1" s="165"/>
      <c r="NJI1" s="165"/>
      <c r="NJJ1" s="165"/>
      <c r="NJK1" s="165"/>
      <c r="NJL1" s="165"/>
      <c r="NJM1" s="165"/>
      <c r="NJN1" s="165"/>
      <c r="NJO1" s="165"/>
      <c r="NJP1" s="166"/>
      <c r="NJQ1" s="165"/>
      <c r="NJR1" s="165"/>
      <c r="NJS1" s="165"/>
      <c r="NJT1" s="165"/>
      <c r="NJU1" s="165"/>
      <c r="NJV1" s="167"/>
      <c r="NJW1" s="167"/>
      <c r="NJX1" s="168"/>
      <c r="NJY1" s="168"/>
      <c r="NJZ1" s="168"/>
      <c r="NKA1" s="168"/>
      <c r="NKB1" s="168"/>
      <c r="NKC1" s="168"/>
      <c r="NKD1" s="168"/>
      <c r="NKE1" s="165"/>
      <c r="NKF1" s="165"/>
      <c r="NKG1" s="165"/>
      <c r="NKH1" s="165"/>
      <c r="NKI1" s="165"/>
      <c r="NKJ1" s="165"/>
      <c r="NKK1" s="165"/>
      <c r="NKL1" s="165"/>
      <c r="NKM1" s="165"/>
      <c r="NKN1" s="165"/>
      <c r="NKO1" s="165"/>
      <c r="NKP1" s="165"/>
      <c r="NKQ1" s="165"/>
      <c r="NKR1" s="165"/>
      <c r="NKS1" s="165"/>
      <c r="NKT1" s="165"/>
      <c r="NKU1" s="165"/>
      <c r="NKV1" s="165"/>
      <c r="NKW1" s="165"/>
      <c r="NKX1" s="166"/>
      <c r="NKY1" s="165"/>
      <c r="NKZ1" s="165"/>
      <c r="NLA1" s="165"/>
      <c r="NLB1" s="165"/>
      <c r="NLC1" s="165"/>
      <c r="NLD1" s="167"/>
      <c r="NLE1" s="167"/>
      <c r="NLF1" s="168"/>
      <c r="NLG1" s="168"/>
      <c r="NLH1" s="168"/>
      <c r="NLI1" s="168"/>
      <c r="NLJ1" s="168"/>
      <c r="NLK1" s="168"/>
      <c r="NLL1" s="168"/>
      <c r="NLM1" s="165"/>
      <c r="NLN1" s="165"/>
      <c r="NLO1" s="165"/>
      <c r="NLP1" s="165"/>
      <c r="NLQ1" s="165"/>
      <c r="NLR1" s="165"/>
      <c r="NLS1" s="165"/>
      <c r="NLT1" s="165"/>
      <c r="NLU1" s="165"/>
      <c r="NLV1" s="165"/>
      <c r="NLW1" s="165"/>
      <c r="NLX1" s="165"/>
      <c r="NLY1" s="165"/>
      <c r="NLZ1" s="165"/>
      <c r="NMA1" s="165"/>
      <c r="NMB1" s="165"/>
      <c r="NMC1" s="165"/>
      <c r="NMD1" s="165"/>
      <c r="NME1" s="165"/>
      <c r="NMF1" s="166"/>
      <c r="NMG1" s="165"/>
      <c r="NMH1" s="165"/>
      <c r="NMI1" s="165"/>
      <c r="NMJ1" s="165"/>
      <c r="NMK1" s="165"/>
      <c r="NML1" s="167"/>
      <c r="NMM1" s="167"/>
      <c r="NMN1" s="168"/>
      <c r="NMO1" s="168"/>
      <c r="NMP1" s="168"/>
      <c r="NMQ1" s="168"/>
      <c r="NMR1" s="168"/>
      <c r="NMS1" s="168"/>
      <c r="NMT1" s="168"/>
      <c r="NMU1" s="165"/>
      <c r="NMV1" s="165"/>
      <c r="NMW1" s="165"/>
      <c r="NMX1" s="165"/>
      <c r="NMY1" s="165"/>
      <c r="NMZ1" s="165"/>
      <c r="NNA1" s="165"/>
      <c r="NNB1" s="165"/>
      <c r="NNC1" s="165"/>
      <c r="NND1" s="165"/>
      <c r="NNE1" s="165"/>
      <c r="NNF1" s="165"/>
      <c r="NNG1" s="165"/>
      <c r="NNH1" s="165"/>
      <c r="NNI1" s="165"/>
      <c r="NNJ1" s="165"/>
      <c r="NNK1" s="165"/>
      <c r="NNL1" s="165"/>
      <c r="NNM1" s="165"/>
      <c r="NNN1" s="166"/>
      <c r="NNO1" s="165"/>
      <c r="NNP1" s="165"/>
      <c r="NNQ1" s="165"/>
      <c r="NNR1" s="165"/>
      <c r="NNS1" s="165"/>
      <c r="NNT1" s="167"/>
      <c r="NNU1" s="167"/>
      <c r="NNV1" s="168"/>
      <c r="NNW1" s="168"/>
      <c r="NNX1" s="168"/>
      <c r="NNY1" s="168"/>
      <c r="NNZ1" s="168"/>
      <c r="NOA1" s="168"/>
      <c r="NOB1" s="168"/>
      <c r="NOC1" s="165"/>
      <c r="NOD1" s="165"/>
      <c r="NOE1" s="165"/>
      <c r="NOF1" s="165"/>
      <c r="NOG1" s="165"/>
      <c r="NOH1" s="165"/>
      <c r="NOI1" s="165"/>
      <c r="NOJ1" s="165"/>
      <c r="NOK1" s="165"/>
      <c r="NOL1" s="165"/>
      <c r="NOM1" s="165"/>
      <c r="NON1" s="165"/>
      <c r="NOO1" s="165"/>
      <c r="NOP1" s="165"/>
      <c r="NOQ1" s="165"/>
      <c r="NOR1" s="165"/>
      <c r="NOS1" s="165"/>
      <c r="NOT1" s="165"/>
      <c r="NOU1" s="165"/>
      <c r="NOV1" s="166"/>
      <c r="NOW1" s="165"/>
      <c r="NOX1" s="165"/>
      <c r="NOY1" s="165"/>
      <c r="NOZ1" s="165"/>
      <c r="NPA1" s="165"/>
      <c r="NPB1" s="167"/>
      <c r="NPC1" s="167"/>
      <c r="NPD1" s="168"/>
      <c r="NPE1" s="168"/>
      <c r="NPF1" s="168"/>
      <c r="NPG1" s="168"/>
      <c r="NPH1" s="168"/>
      <c r="NPI1" s="168"/>
      <c r="NPJ1" s="168"/>
      <c r="NPK1" s="165"/>
      <c r="NPL1" s="165"/>
      <c r="NPM1" s="165"/>
      <c r="NPN1" s="165"/>
      <c r="NPO1" s="165"/>
      <c r="NPP1" s="165"/>
      <c r="NPQ1" s="165"/>
      <c r="NPR1" s="165"/>
      <c r="NPS1" s="165"/>
      <c r="NPT1" s="165"/>
      <c r="NPU1" s="165"/>
      <c r="NPV1" s="165"/>
      <c r="NPW1" s="165"/>
      <c r="NPX1" s="165"/>
      <c r="NPY1" s="165"/>
      <c r="NPZ1" s="165"/>
      <c r="NQA1" s="165"/>
      <c r="NQB1" s="165"/>
      <c r="NQC1" s="165"/>
      <c r="NQD1" s="166"/>
      <c r="NQE1" s="165"/>
      <c r="NQF1" s="165"/>
      <c r="NQG1" s="165"/>
      <c r="NQH1" s="165"/>
      <c r="NQI1" s="165"/>
      <c r="NQJ1" s="167"/>
      <c r="NQK1" s="167"/>
      <c r="NQL1" s="168"/>
      <c r="NQM1" s="168"/>
      <c r="NQN1" s="168"/>
      <c r="NQO1" s="168"/>
      <c r="NQP1" s="168"/>
      <c r="NQQ1" s="168"/>
      <c r="NQR1" s="168"/>
      <c r="NQS1" s="165"/>
      <c r="NQT1" s="165"/>
      <c r="NQU1" s="165"/>
      <c r="NQV1" s="165"/>
      <c r="NQW1" s="165"/>
      <c r="NQX1" s="165"/>
      <c r="NQY1" s="165"/>
      <c r="NQZ1" s="165"/>
      <c r="NRA1" s="165"/>
      <c r="NRB1" s="165"/>
      <c r="NRC1" s="165"/>
      <c r="NRD1" s="165"/>
      <c r="NRE1" s="165"/>
      <c r="NRF1" s="165"/>
      <c r="NRG1" s="165"/>
      <c r="NRH1" s="165"/>
      <c r="NRI1" s="165"/>
      <c r="NRJ1" s="165"/>
      <c r="NRK1" s="165"/>
      <c r="NRL1" s="166"/>
      <c r="NRM1" s="165"/>
      <c r="NRN1" s="165"/>
      <c r="NRO1" s="165"/>
      <c r="NRP1" s="165"/>
      <c r="NRQ1" s="165"/>
      <c r="NRR1" s="167"/>
      <c r="NRS1" s="167"/>
      <c r="NRT1" s="168"/>
      <c r="NRU1" s="168"/>
      <c r="NRV1" s="168"/>
      <c r="NRW1" s="168"/>
      <c r="NRX1" s="168"/>
      <c r="NRY1" s="168"/>
      <c r="NRZ1" s="168"/>
      <c r="NSA1" s="165"/>
      <c r="NSB1" s="165"/>
      <c r="NSC1" s="165"/>
      <c r="NSD1" s="165"/>
      <c r="NSE1" s="165"/>
      <c r="NSF1" s="165"/>
      <c r="NSG1" s="165"/>
      <c r="NSH1" s="165"/>
      <c r="NSI1" s="165"/>
      <c r="NSJ1" s="165"/>
      <c r="NSK1" s="165"/>
      <c r="NSL1" s="165"/>
      <c r="NSM1" s="165"/>
      <c r="NSN1" s="165"/>
      <c r="NSO1" s="165"/>
      <c r="NSP1" s="165"/>
      <c r="NSQ1" s="165"/>
      <c r="NSR1" s="165"/>
      <c r="NSS1" s="165"/>
      <c r="NST1" s="166"/>
      <c r="NSU1" s="165"/>
      <c r="NSV1" s="165"/>
      <c r="NSW1" s="165"/>
      <c r="NSX1" s="165"/>
      <c r="NSY1" s="165"/>
      <c r="NSZ1" s="167"/>
      <c r="NTA1" s="167"/>
      <c r="NTB1" s="168"/>
      <c r="NTC1" s="168"/>
      <c r="NTD1" s="168"/>
      <c r="NTE1" s="168"/>
      <c r="NTF1" s="168"/>
      <c r="NTG1" s="168"/>
      <c r="NTH1" s="168"/>
      <c r="NTI1" s="165"/>
      <c r="NTJ1" s="165"/>
      <c r="NTK1" s="165"/>
      <c r="NTL1" s="165"/>
      <c r="NTM1" s="165"/>
      <c r="NTN1" s="165"/>
      <c r="NTO1" s="165"/>
      <c r="NTP1" s="165"/>
      <c r="NTQ1" s="165"/>
      <c r="NTR1" s="165"/>
      <c r="NTS1" s="165"/>
      <c r="NTT1" s="165"/>
      <c r="NTU1" s="165"/>
      <c r="NTV1" s="165"/>
      <c r="NTW1" s="165"/>
      <c r="NTX1" s="165"/>
      <c r="NTY1" s="165"/>
      <c r="NTZ1" s="165"/>
      <c r="NUA1" s="165"/>
      <c r="NUB1" s="166"/>
      <c r="NUC1" s="165"/>
      <c r="NUD1" s="165"/>
      <c r="NUE1" s="165"/>
      <c r="NUF1" s="165"/>
      <c r="NUG1" s="165"/>
      <c r="NUH1" s="167"/>
      <c r="NUI1" s="167"/>
      <c r="NUJ1" s="168"/>
      <c r="NUK1" s="168"/>
      <c r="NUL1" s="168"/>
      <c r="NUM1" s="168"/>
      <c r="NUN1" s="168"/>
      <c r="NUO1" s="168"/>
      <c r="NUP1" s="168"/>
      <c r="NUQ1" s="165"/>
      <c r="NUR1" s="165"/>
      <c r="NUS1" s="165"/>
      <c r="NUT1" s="165"/>
      <c r="NUU1" s="165"/>
      <c r="NUV1" s="165"/>
      <c r="NUW1" s="165"/>
      <c r="NUX1" s="165"/>
      <c r="NUY1" s="165"/>
      <c r="NUZ1" s="165"/>
      <c r="NVA1" s="165"/>
      <c r="NVB1" s="165"/>
      <c r="NVC1" s="165"/>
      <c r="NVD1" s="165"/>
      <c r="NVE1" s="165"/>
      <c r="NVF1" s="165"/>
      <c r="NVG1" s="165"/>
      <c r="NVH1" s="165"/>
      <c r="NVI1" s="165"/>
      <c r="NVJ1" s="166"/>
      <c r="NVK1" s="165"/>
      <c r="NVL1" s="165"/>
      <c r="NVM1" s="165"/>
      <c r="NVN1" s="165"/>
      <c r="NVO1" s="165"/>
      <c r="NVP1" s="167"/>
      <c r="NVQ1" s="167"/>
      <c r="NVR1" s="168"/>
      <c r="NVS1" s="168"/>
      <c r="NVT1" s="168"/>
      <c r="NVU1" s="168"/>
      <c r="NVV1" s="168"/>
      <c r="NVW1" s="168"/>
      <c r="NVX1" s="168"/>
      <c r="NVY1" s="165"/>
      <c r="NVZ1" s="165"/>
      <c r="NWA1" s="165"/>
      <c r="NWB1" s="165"/>
      <c r="NWC1" s="165"/>
      <c r="NWD1" s="165"/>
      <c r="NWE1" s="165"/>
      <c r="NWF1" s="165"/>
      <c r="NWG1" s="165"/>
      <c r="NWH1" s="165"/>
      <c r="NWI1" s="165"/>
      <c r="NWJ1" s="165"/>
      <c r="NWK1" s="165"/>
      <c r="NWL1" s="165"/>
      <c r="NWM1" s="165"/>
      <c r="NWN1" s="165"/>
      <c r="NWO1" s="165"/>
      <c r="NWP1" s="165"/>
      <c r="NWQ1" s="165"/>
      <c r="NWR1" s="166"/>
      <c r="NWS1" s="165"/>
      <c r="NWT1" s="165"/>
      <c r="NWU1" s="165"/>
      <c r="NWV1" s="165"/>
      <c r="NWW1" s="165"/>
      <c r="NWX1" s="167"/>
      <c r="NWY1" s="167"/>
      <c r="NWZ1" s="168"/>
      <c r="NXA1" s="168"/>
      <c r="NXB1" s="168"/>
      <c r="NXC1" s="168"/>
      <c r="NXD1" s="168"/>
      <c r="NXE1" s="168"/>
      <c r="NXF1" s="168"/>
      <c r="NXG1" s="165"/>
      <c r="NXH1" s="165"/>
      <c r="NXI1" s="165"/>
      <c r="NXJ1" s="165"/>
      <c r="NXK1" s="165"/>
      <c r="NXL1" s="165"/>
      <c r="NXM1" s="165"/>
      <c r="NXN1" s="165"/>
      <c r="NXO1" s="165"/>
      <c r="NXP1" s="165"/>
      <c r="NXQ1" s="165"/>
      <c r="NXR1" s="165"/>
      <c r="NXS1" s="165"/>
      <c r="NXT1" s="165"/>
      <c r="NXU1" s="165"/>
      <c r="NXV1" s="165"/>
      <c r="NXW1" s="165"/>
      <c r="NXX1" s="165"/>
      <c r="NXY1" s="165"/>
      <c r="NXZ1" s="166"/>
      <c r="NYA1" s="165"/>
      <c r="NYB1" s="165"/>
      <c r="NYC1" s="165"/>
      <c r="NYD1" s="165"/>
      <c r="NYE1" s="165"/>
      <c r="NYF1" s="167"/>
      <c r="NYG1" s="167"/>
      <c r="NYH1" s="168"/>
      <c r="NYI1" s="168"/>
      <c r="NYJ1" s="168"/>
      <c r="NYK1" s="168"/>
      <c r="NYL1" s="168"/>
      <c r="NYM1" s="168"/>
      <c r="NYN1" s="168"/>
      <c r="NYO1" s="165"/>
      <c r="NYP1" s="165"/>
      <c r="NYQ1" s="165"/>
      <c r="NYR1" s="165"/>
      <c r="NYS1" s="165"/>
      <c r="NYT1" s="165"/>
      <c r="NYU1" s="165"/>
      <c r="NYV1" s="165"/>
      <c r="NYW1" s="165"/>
      <c r="NYX1" s="165"/>
      <c r="NYY1" s="165"/>
      <c r="NYZ1" s="165"/>
      <c r="NZA1" s="165"/>
      <c r="NZB1" s="165"/>
      <c r="NZC1" s="165"/>
      <c r="NZD1" s="165"/>
      <c r="NZE1" s="165"/>
      <c r="NZF1" s="165"/>
      <c r="NZG1" s="165"/>
      <c r="NZH1" s="166"/>
      <c r="NZI1" s="165"/>
      <c r="NZJ1" s="165"/>
      <c r="NZK1" s="165"/>
      <c r="NZL1" s="165"/>
      <c r="NZM1" s="165"/>
      <c r="NZN1" s="167"/>
      <c r="NZO1" s="167"/>
      <c r="NZP1" s="168"/>
      <c r="NZQ1" s="168"/>
      <c r="NZR1" s="168"/>
      <c r="NZS1" s="168"/>
      <c r="NZT1" s="168"/>
      <c r="NZU1" s="168"/>
      <c r="NZV1" s="168"/>
      <c r="NZW1" s="165"/>
      <c r="NZX1" s="165"/>
      <c r="NZY1" s="165"/>
      <c r="NZZ1" s="165"/>
      <c r="OAA1" s="165"/>
      <c r="OAB1" s="165"/>
      <c r="OAC1" s="165"/>
      <c r="OAD1" s="165"/>
      <c r="OAE1" s="165"/>
      <c r="OAF1" s="165"/>
      <c r="OAG1" s="165"/>
      <c r="OAH1" s="165"/>
      <c r="OAI1" s="165"/>
      <c r="OAJ1" s="165"/>
      <c r="OAK1" s="165"/>
      <c r="OAL1" s="165"/>
      <c r="OAM1" s="165"/>
      <c r="OAN1" s="165"/>
      <c r="OAO1" s="165"/>
      <c r="OAP1" s="166"/>
      <c r="OAQ1" s="165"/>
      <c r="OAR1" s="165"/>
      <c r="OAS1" s="165"/>
      <c r="OAT1" s="165"/>
      <c r="OAU1" s="165"/>
      <c r="OAV1" s="167"/>
      <c r="OAW1" s="167"/>
      <c r="OAX1" s="168"/>
      <c r="OAY1" s="168"/>
      <c r="OAZ1" s="168"/>
      <c r="OBA1" s="168"/>
      <c r="OBB1" s="168"/>
      <c r="OBC1" s="168"/>
      <c r="OBD1" s="168"/>
      <c r="OBE1" s="165"/>
      <c r="OBF1" s="165"/>
      <c r="OBG1" s="165"/>
      <c r="OBH1" s="165"/>
      <c r="OBI1" s="165"/>
      <c r="OBJ1" s="165"/>
      <c r="OBK1" s="165"/>
      <c r="OBL1" s="165"/>
      <c r="OBM1" s="165"/>
      <c r="OBN1" s="165"/>
      <c r="OBO1" s="165"/>
      <c r="OBP1" s="165"/>
      <c r="OBQ1" s="165"/>
      <c r="OBR1" s="165"/>
      <c r="OBS1" s="165"/>
      <c r="OBT1" s="165"/>
      <c r="OBU1" s="165"/>
      <c r="OBV1" s="165"/>
      <c r="OBW1" s="165"/>
      <c r="OBX1" s="166"/>
      <c r="OBY1" s="165"/>
      <c r="OBZ1" s="165"/>
      <c r="OCA1" s="165"/>
      <c r="OCB1" s="165"/>
      <c r="OCC1" s="165"/>
      <c r="OCD1" s="167"/>
      <c r="OCE1" s="167"/>
      <c r="OCF1" s="168"/>
      <c r="OCG1" s="168"/>
      <c r="OCH1" s="168"/>
      <c r="OCI1" s="168"/>
      <c r="OCJ1" s="168"/>
      <c r="OCK1" s="168"/>
      <c r="OCL1" s="168"/>
      <c r="OCM1" s="165"/>
      <c r="OCN1" s="165"/>
      <c r="OCO1" s="165"/>
      <c r="OCP1" s="165"/>
      <c r="OCQ1" s="165"/>
      <c r="OCR1" s="165"/>
      <c r="OCS1" s="165"/>
      <c r="OCT1" s="165"/>
      <c r="OCU1" s="165"/>
      <c r="OCV1" s="165"/>
      <c r="OCW1" s="165"/>
      <c r="OCX1" s="165"/>
      <c r="OCY1" s="165"/>
      <c r="OCZ1" s="165"/>
      <c r="ODA1" s="165"/>
      <c r="ODB1" s="165"/>
      <c r="ODC1" s="165"/>
      <c r="ODD1" s="165"/>
      <c r="ODE1" s="165"/>
      <c r="ODF1" s="166"/>
      <c r="ODG1" s="165"/>
      <c r="ODH1" s="165"/>
      <c r="ODI1" s="165"/>
      <c r="ODJ1" s="165"/>
      <c r="ODK1" s="165"/>
      <c r="ODL1" s="167"/>
      <c r="ODM1" s="167"/>
      <c r="ODN1" s="168"/>
      <c r="ODO1" s="168"/>
      <c r="ODP1" s="168"/>
      <c r="ODQ1" s="168"/>
      <c r="ODR1" s="168"/>
      <c r="ODS1" s="168"/>
      <c r="ODT1" s="168"/>
      <c r="ODU1" s="165"/>
      <c r="ODV1" s="165"/>
      <c r="ODW1" s="165"/>
      <c r="ODX1" s="165"/>
      <c r="ODY1" s="165"/>
      <c r="ODZ1" s="165"/>
      <c r="OEA1" s="165"/>
      <c r="OEB1" s="165"/>
      <c r="OEC1" s="165"/>
      <c r="OED1" s="165"/>
      <c r="OEE1" s="165"/>
      <c r="OEF1" s="165"/>
      <c r="OEG1" s="165"/>
      <c r="OEH1" s="165"/>
      <c r="OEI1" s="165"/>
      <c r="OEJ1" s="165"/>
      <c r="OEK1" s="165"/>
      <c r="OEL1" s="165"/>
      <c r="OEM1" s="165"/>
      <c r="OEN1" s="166"/>
      <c r="OEO1" s="165"/>
      <c r="OEP1" s="165"/>
      <c r="OEQ1" s="165"/>
      <c r="OER1" s="165"/>
      <c r="OES1" s="165"/>
      <c r="OET1" s="167"/>
      <c r="OEU1" s="167"/>
      <c r="OEV1" s="168"/>
      <c r="OEW1" s="168"/>
      <c r="OEX1" s="168"/>
      <c r="OEY1" s="168"/>
      <c r="OEZ1" s="168"/>
      <c r="OFA1" s="168"/>
      <c r="OFB1" s="168"/>
      <c r="OFC1" s="165"/>
      <c r="OFD1" s="165"/>
      <c r="OFE1" s="165"/>
      <c r="OFF1" s="165"/>
      <c r="OFG1" s="165"/>
      <c r="OFH1" s="165"/>
      <c r="OFI1" s="165"/>
      <c r="OFJ1" s="165"/>
      <c r="OFK1" s="165"/>
      <c r="OFL1" s="165"/>
      <c r="OFM1" s="165"/>
      <c r="OFN1" s="165"/>
      <c r="OFO1" s="165"/>
      <c r="OFP1" s="165"/>
      <c r="OFQ1" s="165"/>
      <c r="OFR1" s="165"/>
      <c r="OFS1" s="165"/>
      <c r="OFT1" s="165"/>
      <c r="OFU1" s="165"/>
      <c r="OFV1" s="166"/>
      <c r="OFW1" s="165"/>
      <c r="OFX1" s="165"/>
      <c r="OFY1" s="165"/>
      <c r="OFZ1" s="165"/>
      <c r="OGA1" s="165"/>
      <c r="OGB1" s="167"/>
      <c r="OGC1" s="167"/>
      <c r="OGD1" s="168"/>
      <c r="OGE1" s="168"/>
      <c r="OGF1" s="168"/>
      <c r="OGG1" s="168"/>
      <c r="OGH1" s="168"/>
      <c r="OGI1" s="168"/>
      <c r="OGJ1" s="168"/>
      <c r="OGK1" s="165"/>
      <c r="OGL1" s="165"/>
      <c r="OGM1" s="165"/>
      <c r="OGN1" s="165"/>
      <c r="OGO1" s="165"/>
      <c r="OGP1" s="165"/>
      <c r="OGQ1" s="165"/>
      <c r="OGR1" s="165"/>
      <c r="OGS1" s="165"/>
      <c r="OGT1" s="165"/>
      <c r="OGU1" s="165"/>
      <c r="OGV1" s="165"/>
      <c r="OGW1" s="165"/>
      <c r="OGX1" s="165"/>
      <c r="OGY1" s="165"/>
      <c r="OGZ1" s="165"/>
      <c r="OHA1" s="165"/>
      <c r="OHB1" s="165"/>
      <c r="OHC1" s="165"/>
      <c r="OHD1" s="166"/>
      <c r="OHE1" s="165"/>
      <c r="OHF1" s="165"/>
      <c r="OHG1" s="165"/>
      <c r="OHH1" s="165"/>
      <c r="OHI1" s="165"/>
      <c r="OHJ1" s="167"/>
      <c r="OHK1" s="167"/>
      <c r="OHL1" s="168"/>
      <c r="OHM1" s="168"/>
      <c r="OHN1" s="168"/>
      <c r="OHO1" s="168"/>
      <c r="OHP1" s="168"/>
      <c r="OHQ1" s="168"/>
      <c r="OHR1" s="168"/>
      <c r="OHS1" s="165"/>
      <c r="OHT1" s="165"/>
      <c r="OHU1" s="165"/>
      <c r="OHV1" s="165"/>
      <c r="OHW1" s="165"/>
      <c r="OHX1" s="165"/>
      <c r="OHY1" s="165"/>
      <c r="OHZ1" s="165"/>
      <c r="OIA1" s="165"/>
      <c r="OIB1" s="165"/>
      <c r="OIC1" s="165"/>
      <c r="OID1" s="165"/>
      <c r="OIE1" s="165"/>
      <c r="OIF1" s="165"/>
      <c r="OIG1" s="165"/>
      <c r="OIH1" s="165"/>
      <c r="OII1" s="165"/>
      <c r="OIJ1" s="165"/>
      <c r="OIK1" s="165"/>
      <c r="OIL1" s="166"/>
      <c r="OIM1" s="165"/>
      <c r="OIN1" s="165"/>
      <c r="OIO1" s="165"/>
      <c r="OIP1" s="165"/>
      <c r="OIQ1" s="165"/>
      <c r="OIR1" s="167"/>
      <c r="OIS1" s="167"/>
      <c r="OIT1" s="168"/>
      <c r="OIU1" s="168"/>
      <c r="OIV1" s="168"/>
      <c r="OIW1" s="168"/>
      <c r="OIX1" s="168"/>
      <c r="OIY1" s="168"/>
      <c r="OIZ1" s="168"/>
      <c r="OJA1" s="165"/>
      <c r="OJB1" s="165"/>
      <c r="OJC1" s="165"/>
      <c r="OJD1" s="165"/>
      <c r="OJE1" s="165"/>
      <c r="OJF1" s="165"/>
      <c r="OJG1" s="165"/>
      <c r="OJH1" s="165"/>
      <c r="OJI1" s="165"/>
      <c r="OJJ1" s="165"/>
      <c r="OJK1" s="165"/>
      <c r="OJL1" s="165"/>
      <c r="OJM1" s="165"/>
      <c r="OJN1" s="165"/>
      <c r="OJO1" s="165"/>
      <c r="OJP1" s="165"/>
      <c r="OJQ1" s="165"/>
      <c r="OJR1" s="165"/>
      <c r="OJS1" s="165"/>
      <c r="OJT1" s="166"/>
      <c r="OJU1" s="165"/>
      <c r="OJV1" s="165"/>
      <c r="OJW1" s="165"/>
      <c r="OJX1" s="165"/>
      <c r="OJY1" s="165"/>
      <c r="OJZ1" s="167"/>
      <c r="OKA1" s="167"/>
      <c r="OKB1" s="168"/>
      <c r="OKC1" s="168"/>
      <c r="OKD1" s="168"/>
      <c r="OKE1" s="168"/>
      <c r="OKF1" s="168"/>
      <c r="OKG1" s="168"/>
      <c r="OKH1" s="168"/>
      <c r="OKI1" s="165"/>
      <c r="OKJ1" s="165"/>
      <c r="OKK1" s="165"/>
      <c r="OKL1" s="165"/>
      <c r="OKM1" s="165"/>
      <c r="OKN1" s="165"/>
      <c r="OKO1" s="165"/>
      <c r="OKP1" s="165"/>
      <c r="OKQ1" s="165"/>
      <c r="OKR1" s="165"/>
      <c r="OKS1" s="165"/>
      <c r="OKT1" s="165"/>
      <c r="OKU1" s="165"/>
      <c r="OKV1" s="165"/>
      <c r="OKW1" s="165"/>
      <c r="OKX1" s="165"/>
      <c r="OKY1" s="165"/>
      <c r="OKZ1" s="165"/>
      <c r="OLA1" s="165"/>
      <c r="OLB1" s="166"/>
      <c r="OLC1" s="165"/>
      <c r="OLD1" s="165"/>
      <c r="OLE1" s="165"/>
      <c r="OLF1" s="165"/>
      <c r="OLG1" s="165"/>
      <c r="OLH1" s="167"/>
      <c r="OLI1" s="167"/>
      <c r="OLJ1" s="168"/>
      <c r="OLK1" s="168"/>
      <c r="OLL1" s="168"/>
      <c r="OLM1" s="168"/>
      <c r="OLN1" s="168"/>
      <c r="OLO1" s="168"/>
      <c r="OLP1" s="168"/>
      <c r="OLQ1" s="165"/>
      <c r="OLR1" s="165"/>
      <c r="OLS1" s="165"/>
      <c r="OLT1" s="165"/>
      <c r="OLU1" s="165"/>
      <c r="OLV1" s="165"/>
      <c r="OLW1" s="165"/>
      <c r="OLX1" s="165"/>
      <c r="OLY1" s="165"/>
      <c r="OLZ1" s="165"/>
      <c r="OMA1" s="165"/>
      <c r="OMB1" s="165"/>
      <c r="OMC1" s="165"/>
      <c r="OMD1" s="165"/>
      <c r="OME1" s="165"/>
      <c r="OMF1" s="165"/>
      <c r="OMG1" s="165"/>
      <c r="OMH1" s="165"/>
      <c r="OMI1" s="165"/>
      <c r="OMJ1" s="166"/>
      <c r="OMK1" s="165"/>
      <c r="OML1" s="165"/>
      <c r="OMM1" s="165"/>
      <c r="OMN1" s="165"/>
      <c r="OMO1" s="165"/>
      <c r="OMP1" s="167"/>
      <c r="OMQ1" s="167"/>
      <c r="OMR1" s="168"/>
      <c r="OMS1" s="168"/>
      <c r="OMT1" s="168"/>
      <c r="OMU1" s="168"/>
      <c r="OMV1" s="168"/>
      <c r="OMW1" s="168"/>
      <c r="OMX1" s="168"/>
      <c r="OMY1" s="165"/>
      <c r="OMZ1" s="165"/>
      <c r="ONA1" s="165"/>
      <c r="ONB1" s="165"/>
      <c r="ONC1" s="165"/>
      <c r="OND1" s="165"/>
      <c r="ONE1" s="165"/>
      <c r="ONF1" s="165"/>
      <c r="ONG1" s="165"/>
      <c r="ONH1" s="165"/>
      <c r="ONI1" s="165"/>
      <c r="ONJ1" s="165"/>
      <c r="ONK1" s="165"/>
      <c r="ONL1" s="165"/>
      <c r="ONM1" s="165"/>
      <c r="ONN1" s="165"/>
      <c r="ONO1" s="165"/>
      <c r="ONP1" s="165"/>
      <c r="ONQ1" s="165"/>
      <c r="ONR1" s="166"/>
      <c r="ONS1" s="165"/>
      <c r="ONT1" s="165"/>
      <c r="ONU1" s="165"/>
      <c r="ONV1" s="165"/>
      <c r="ONW1" s="165"/>
      <c r="ONX1" s="167"/>
      <c r="ONY1" s="167"/>
      <c r="ONZ1" s="168"/>
      <c r="OOA1" s="168"/>
      <c r="OOB1" s="168"/>
      <c r="OOC1" s="168"/>
      <c r="OOD1" s="168"/>
      <c r="OOE1" s="168"/>
      <c r="OOF1" s="168"/>
      <c r="OOG1" s="165"/>
      <c r="OOH1" s="165"/>
      <c r="OOI1" s="165"/>
      <c r="OOJ1" s="165"/>
      <c r="OOK1" s="165"/>
      <c r="OOL1" s="165"/>
      <c r="OOM1" s="165"/>
      <c r="OON1" s="165"/>
      <c r="OOO1" s="165"/>
      <c r="OOP1" s="165"/>
      <c r="OOQ1" s="165"/>
      <c r="OOR1" s="165"/>
      <c r="OOS1" s="165"/>
      <c r="OOT1" s="165"/>
      <c r="OOU1" s="165"/>
      <c r="OOV1" s="165"/>
      <c r="OOW1" s="165"/>
      <c r="OOX1" s="165"/>
      <c r="OOY1" s="165"/>
      <c r="OOZ1" s="166"/>
      <c r="OPA1" s="165"/>
      <c r="OPB1" s="165"/>
      <c r="OPC1" s="165"/>
      <c r="OPD1" s="165"/>
      <c r="OPE1" s="165"/>
      <c r="OPF1" s="167"/>
      <c r="OPG1" s="167"/>
      <c r="OPH1" s="168"/>
      <c r="OPI1" s="168"/>
      <c r="OPJ1" s="168"/>
      <c r="OPK1" s="168"/>
      <c r="OPL1" s="168"/>
      <c r="OPM1" s="168"/>
      <c r="OPN1" s="168"/>
      <c r="OPO1" s="165"/>
      <c r="OPP1" s="165"/>
      <c r="OPQ1" s="165"/>
      <c r="OPR1" s="165"/>
      <c r="OPS1" s="165"/>
      <c r="OPT1" s="165"/>
      <c r="OPU1" s="165"/>
      <c r="OPV1" s="165"/>
      <c r="OPW1" s="165"/>
      <c r="OPX1" s="165"/>
      <c r="OPY1" s="165"/>
      <c r="OPZ1" s="165"/>
      <c r="OQA1" s="165"/>
      <c r="OQB1" s="165"/>
      <c r="OQC1" s="165"/>
      <c r="OQD1" s="165"/>
      <c r="OQE1" s="165"/>
      <c r="OQF1" s="165"/>
      <c r="OQG1" s="165"/>
      <c r="OQH1" s="166"/>
      <c r="OQI1" s="165"/>
      <c r="OQJ1" s="165"/>
      <c r="OQK1" s="165"/>
      <c r="OQL1" s="165"/>
      <c r="OQM1" s="165"/>
      <c r="OQN1" s="167"/>
      <c r="OQO1" s="167"/>
      <c r="OQP1" s="168"/>
      <c r="OQQ1" s="168"/>
      <c r="OQR1" s="168"/>
      <c r="OQS1" s="168"/>
      <c r="OQT1" s="168"/>
      <c r="OQU1" s="168"/>
      <c r="OQV1" s="168"/>
      <c r="OQW1" s="165"/>
      <c r="OQX1" s="165"/>
      <c r="OQY1" s="165"/>
      <c r="OQZ1" s="165"/>
      <c r="ORA1" s="165"/>
      <c r="ORB1" s="165"/>
      <c r="ORC1" s="165"/>
      <c r="ORD1" s="165"/>
      <c r="ORE1" s="165"/>
      <c r="ORF1" s="165"/>
      <c r="ORG1" s="165"/>
      <c r="ORH1" s="165"/>
      <c r="ORI1" s="165"/>
      <c r="ORJ1" s="165"/>
      <c r="ORK1" s="165"/>
      <c r="ORL1" s="165"/>
      <c r="ORM1" s="165"/>
      <c r="ORN1" s="165"/>
      <c r="ORO1" s="165"/>
      <c r="ORP1" s="166"/>
      <c r="ORQ1" s="165"/>
      <c r="ORR1" s="165"/>
      <c r="ORS1" s="165"/>
      <c r="ORT1" s="165"/>
      <c r="ORU1" s="165"/>
      <c r="ORV1" s="167"/>
      <c r="ORW1" s="167"/>
      <c r="ORX1" s="168"/>
      <c r="ORY1" s="168"/>
      <c r="ORZ1" s="168"/>
      <c r="OSA1" s="168"/>
      <c r="OSB1" s="168"/>
      <c r="OSC1" s="168"/>
      <c r="OSD1" s="168"/>
      <c r="OSE1" s="165"/>
      <c r="OSF1" s="165"/>
      <c r="OSG1" s="165"/>
      <c r="OSH1" s="165"/>
      <c r="OSI1" s="165"/>
      <c r="OSJ1" s="165"/>
      <c r="OSK1" s="165"/>
      <c r="OSL1" s="165"/>
      <c r="OSM1" s="165"/>
      <c r="OSN1" s="165"/>
      <c r="OSO1" s="165"/>
      <c r="OSP1" s="165"/>
      <c r="OSQ1" s="165"/>
      <c r="OSR1" s="165"/>
      <c r="OSS1" s="165"/>
      <c r="OST1" s="165"/>
      <c r="OSU1" s="165"/>
      <c r="OSV1" s="165"/>
      <c r="OSW1" s="165"/>
      <c r="OSX1" s="166"/>
      <c r="OSY1" s="165"/>
      <c r="OSZ1" s="165"/>
      <c r="OTA1" s="165"/>
      <c r="OTB1" s="165"/>
      <c r="OTC1" s="165"/>
      <c r="OTD1" s="167"/>
      <c r="OTE1" s="167"/>
      <c r="OTF1" s="168"/>
      <c r="OTG1" s="168"/>
      <c r="OTH1" s="168"/>
      <c r="OTI1" s="168"/>
      <c r="OTJ1" s="168"/>
      <c r="OTK1" s="168"/>
      <c r="OTL1" s="168"/>
      <c r="OTM1" s="165"/>
      <c r="OTN1" s="165"/>
      <c r="OTO1" s="165"/>
      <c r="OTP1" s="165"/>
      <c r="OTQ1" s="165"/>
      <c r="OTR1" s="165"/>
      <c r="OTS1" s="165"/>
      <c r="OTT1" s="165"/>
      <c r="OTU1" s="165"/>
      <c r="OTV1" s="165"/>
      <c r="OTW1" s="165"/>
      <c r="OTX1" s="165"/>
      <c r="OTY1" s="165"/>
      <c r="OTZ1" s="165"/>
      <c r="OUA1" s="165"/>
      <c r="OUB1" s="165"/>
      <c r="OUC1" s="165"/>
      <c r="OUD1" s="165"/>
      <c r="OUE1" s="165"/>
      <c r="OUF1" s="166"/>
      <c r="OUG1" s="165"/>
      <c r="OUH1" s="165"/>
      <c r="OUI1" s="165"/>
      <c r="OUJ1" s="165"/>
      <c r="OUK1" s="165"/>
      <c r="OUL1" s="167"/>
      <c r="OUM1" s="167"/>
      <c r="OUN1" s="168"/>
      <c r="OUO1" s="168"/>
      <c r="OUP1" s="168"/>
      <c r="OUQ1" s="168"/>
      <c r="OUR1" s="168"/>
      <c r="OUS1" s="168"/>
      <c r="OUT1" s="168"/>
      <c r="OUU1" s="165"/>
      <c r="OUV1" s="165"/>
      <c r="OUW1" s="165"/>
      <c r="OUX1" s="165"/>
      <c r="OUY1" s="165"/>
      <c r="OUZ1" s="165"/>
      <c r="OVA1" s="165"/>
      <c r="OVB1" s="165"/>
      <c r="OVC1" s="165"/>
      <c r="OVD1" s="165"/>
      <c r="OVE1" s="165"/>
      <c r="OVF1" s="165"/>
      <c r="OVG1" s="165"/>
      <c r="OVH1" s="165"/>
      <c r="OVI1" s="165"/>
      <c r="OVJ1" s="165"/>
      <c r="OVK1" s="165"/>
      <c r="OVL1" s="165"/>
      <c r="OVM1" s="165"/>
      <c r="OVN1" s="166"/>
      <c r="OVO1" s="165"/>
      <c r="OVP1" s="165"/>
      <c r="OVQ1" s="165"/>
      <c r="OVR1" s="165"/>
      <c r="OVS1" s="165"/>
      <c r="OVT1" s="167"/>
      <c r="OVU1" s="167"/>
      <c r="OVV1" s="168"/>
      <c r="OVW1" s="168"/>
      <c r="OVX1" s="168"/>
      <c r="OVY1" s="168"/>
      <c r="OVZ1" s="168"/>
      <c r="OWA1" s="168"/>
      <c r="OWB1" s="168"/>
      <c r="OWC1" s="165"/>
      <c r="OWD1" s="165"/>
      <c r="OWE1" s="165"/>
      <c r="OWF1" s="165"/>
      <c r="OWG1" s="165"/>
      <c r="OWH1" s="165"/>
      <c r="OWI1" s="165"/>
      <c r="OWJ1" s="165"/>
      <c r="OWK1" s="165"/>
      <c r="OWL1" s="165"/>
      <c r="OWM1" s="165"/>
      <c r="OWN1" s="165"/>
      <c r="OWO1" s="165"/>
      <c r="OWP1" s="165"/>
      <c r="OWQ1" s="165"/>
      <c r="OWR1" s="165"/>
      <c r="OWS1" s="165"/>
      <c r="OWT1" s="165"/>
      <c r="OWU1" s="165"/>
      <c r="OWV1" s="166"/>
      <c r="OWW1" s="165"/>
      <c r="OWX1" s="165"/>
      <c r="OWY1" s="165"/>
      <c r="OWZ1" s="165"/>
      <c r="OXA1" s="165"/>
      <c r="OXB1" s="167"/>
      <c r="OXC1" s="167"/>
      <c r="OXD1" s="168"/>
      <c r="OXE1" s="168"/>
      <c r="OXF1" s="168"/>
      <c r="OXG1" s="168"/>
      <c r="OXH1" s="168"/>
      <c r="OXI1" s="168"/>
      <c r="OXJ1" s="168"/>
      <c r="OXK1" s="165"/>
      <c r="OXL1" s="165"/>
      <c r="OXM1" s="165"/>
      <c r="OXN1" s="165"/>
      <c r="OXO1" s="165"/>
      <c r="OXP1" s="165"/>
      <c r="OXQ1" s="165"/>
      <c r="OXR1" s="165"/>
      <c r="OXS1" s="165"/>
      <c r="OXT1" s="165"/>
      <c r="OXU1" s="165"/>
      <c r="OXV1" s="165"/>
      <c r="OXW1" s="165"/>
      <c r="OXX1" s="165"/>
      <c r="OXY1" s="165"/>
      <c r="OXZ1" s="165"/>
      <c r="OYA1" s="165"/>
      <c r="OYB1" s="165"/>
      <c r="OYC1" s="165"/>
      <c r="OYD1" s="166"/>
      <c r="OYE1" s="165"/>
      <c r="OYF1" s="165"/>
      <c r="OYG1" s="165"/>
      <c r="OYH1" s="165"/>
      <c r="OYI1" s="165"/>
      <c r="OYJ1" s="167"/>
      <c r="OYK1" s="167"/>
      <c r="OYL1" s="168"/>
      <c r="OYM1" s="168"/>
      <c r="OYN1" s="168"/>
      <c r="OYO1" s="168"/>
      <c r="OYP1" s="168"/>
      <c r="OYQ1" s="168"/>
      <c r="OYR1" s="168"/>
      <c r="OYS1" s="165"/>
      <c r="OYT1" s="165"/>
      <c r="OYU1" s="165"/>
      <c r="OYV1" s="165"/>
      <c r="OYW1" s="165"/>
      <c r="OYX1" s="165"/>
      <c r="OYY1" s="165"/>
      <c r="OYZ1" s="165"/>
      <c r="OZA1" s="165"/>
      <c r="OZB1" s="165"/>
      <c r="OZC1" s="165"/>
      <c r="OZD1" s="165"/>
      <c r="OZE1" s="165"/>
      <c r="OZF1" s="165"/>
      <c r="OZG1" s="165"/>
      <c r="OZH1" s="165"/>
      <c r="OZI1" s="165"/>
      <c r="OZJ1" s="165"/>
      <c r="OZK1" s="165"/>
      <c r="OZL1" s="166"/>
      <c r="OZM1" s="165"/>
      <c r="OZN1" s="165"/>
      <c r="OZO1" s="165"/>
      <c r="OZP1" s="165"/>
      <c r="OZQ1" s="165"/>
      <c r="OZR1" s="167"/>
      <c r="OZS1" s="167"/>
      <c r="OZT1" s="168"/>
      <c r="OZU1" s="168"/>
      <c r="OZV1" s="168"/>
      <c r="OZW1" s="168"/>
      <c r="OZX1" s="168"/>
      <c r="OZY1" s="168"/>
      <c r="OZZ1" s="168"/>
      <c r="PAA1" s="165"/>
      <c r="PAB1" s="165"/>
      <c r="PAC1" s="165"/>
      <c r="PAD1" s="165"/>
      <c r="PAE1" s="165"/>
      <c r="PAF1" s="165"/>
      <c r="PAG1" s="165"/>
      <c r="PAH1" s="165"/>
      <c r="PAI1" s="165"/>
      <c r="PAJ1" s="165"/>
      <c r="PAK1" s="165"/>
      <c r="PAL1" s="165"/>
      <c r="PAM1" s="165"/>
      <c r="PAN1" s="165"/>
      <c r="PAO1" s="165"/>
      <c r="PAP1" s="165"/>
      <c r="PAQ1" s="165"/>
      <c r="PAR1" s="165"/>
      <c r="PAS1" s="165"/>
      <c r="PAT1" s="166"/>
      <c r="PAU1" s="165"/>
      <c r="PAV1" s="165"/>
      <c r="PAW1" s="165"/>
      <c r="PAX1" s="165"/>
      <c r="PAY1" s="165"/>
      <c r="PAZ1" s="167"/>
      <c r="PBA1" s="167"/>
      <c r="PBB1" s="168"/>
      <c r="PBC1" s="168"/>
      <c r="PBD1" s="168"/>
      <c r="PBE1" s="168"/>
      <c r="PBF1" s="168"/>
      <c r="PBG1" s="168"/>
      <c r="PBH1" s="168"/>
      <c r="PBI1" s="165"/>
      <c r="PBJ1" s="165"/>
      <c r="PBK1" s="165"/>
      <c r="PBL1" s="165"/>
      <c r="PBM1" s="165"/>
      <c r="PBN1" s="165"/>
      <c r="PBO1" s="165"/>
      <c r="PBP1" s="165"/>
      <c r="PBQ1" s="165"/>
      <c r="PBR1" s="165"/>
      <c r="PBS1" s="165"/>
      <c r="PBT1" s="165"/>
      <c r="PBU1" s="165"/>
      <c r="PBV1" s="165"/>
      <c r="PBW1" s="165"/>
      <c r="PBX1" s="165"/>
      <c r="PBY1" s="165"/>
      <c r="PBZ1" s="165"/>
      <c r="PCA1" s="165"/>
      <c r="PCB1" s="166"/>
      <c r="PCC1" s="165"/>
      <c r="PCD1" s="165"/>
      <c r="PCE1" s="165"/>
      <c r="PCF1" s="165"/>
      <c r="PCG1" s="165"/>
      <c r="PCH1" s="167"/>
      <c r="PCI1" s="167"/>
      <c r="PCJ1" s="168"/>
      <c r="PCK1" s="168"/>
      <c r="PCL1" s="168"/>
      <c r="PCM1" s="168"/>
      <c r="PCN1" s="168"/>
      <c r="PCO1" s="168"/>
      <c r="PCP1" s="168"/>
      <c r="PCQ1" s="165"/>
      <c r="PCR1" s="165"/>
      <c r="PCS1" s="165"/>
      <c r="PCT1" s="165"/>
      <c r="PCU1" s="165"/>
      <c r="PCV1" s="165"/>
      <c r="PCW1" s="165"/>
      <c r="PCX1" s="165"/>
      <c r="PCY1" s="165"/>
      <c r="PCZ1" s="165"/>
      <c r="PDA1" s="165"/>
      <c r="PDB1" s="165"/>
      <c r="PDC1" s="165"/>
      <c r="PDD1" s="165"/>
      <c r="PDE1" s="165"/>
      <c r="PDF1" s="165"/>
      <c r="PDG1" s="165"/>
      <c r="PDH1" s="165"/>
      <c r="PDI1" s="165"/>
      <c r="PDJ1" s="166"/>
      <c r="PDK1" s="165"/>
      <c r="PDL1" s="165"/>
      <c r="PDM1" s="165"/>
      <c r="PDN1" s="165"/>
      <c r="PDO1" s="165"/>
      <c r="PDP1" s="167"/>
      <c r="PDQ1" s="167"/>
      <c r="PDR1" s="168"/>
      <c r="PDS1" s="168"/>
      <c r="PDT1" s="168"/>
      <c r="PDU1" s="168"/>
      <c r="PDV1" s="168"/>
      <c r="PDW1" s="168"/>
      <c r="PDX1" s="168"/>
      <c r="PDY1" s="165"/>
      <c r="PDZ1" s="165"/>
      <c r="PEA1" s="165"/>
      <c r="PEB1" s="165"/>
      <c r="PEC1" s="165"/>
      <c r="PED1" s="165"/>
      <c r="PEE1" s="165"/>
      <c r="PEF1" s="165"/>
      <c r="PEG1" s="165"/>
      <c r="PEH1" s="165"/>
      <c r="PEI1" s="165"/>
      <c r="PEJ1" s="165"/>
      <c r="PEK1" s="165"/>
      <c r="PEL1" s="165"/>
      <c r="PEM1" s="165"/>
      <c r="PEN1" s="165"/>
      <c r="PEO1" s="165"/>
      <c r="PEP1" s="165"/>
      <c r="PEQ1" s="165"/>
      <c r="PER1" s="166"/>
      <c r="PES1" s="165"/>
      <c r="PET1" s="165"/>
      <c r="PEU1" s="165"/>
      <c r="PEV1" s="165"/>
      <c r="PEW1" s="165"/>
      <c r="PEX1" s="167"/>
      <c r="PEY1" s="167"/>
      <c r="PEZ1" s="168"/>
      <c r="PFA1" s="168"/>
      <c r="PFB1" s="168"/>
      <c r="PFC1" s="168"/>
      <c r="PFD1" s="168"/>
      <c r="PFE1" s="168"/>
      <c r="PFF1" s="168"/>
      <c r="PFG1" s="165"/>
      <c r="PFH1" s="165"/>
      <c r="PFI1" s="165"/>
      <c r="PFJ1" s="165"/>
      <c r="PFK1" s="165"/>
      <c r="PFL1" s="165"/>
      <c r="PFM1" s="165"/>
      <c r="PFN1" s="165"/>
      <c r="PFO1" s="165"/>
      <c r="PFP1" s="165"/>
      <c r="PFQ1" s="165"/>
      <c r="PFR1" s="165"/>
      <c r="PFS1" s="165"/>
      <c r="PFT1" s="165"/>
      <c r="PFU1" s="165"/>
      <c r="PFV1" s="165"/>
      <c r="PFW1" s="165"/>
      <c r="PFX1" s="165"/>
      <c r="PFY1" s="165"/>
      <c r="PFZ1" s="166"/>
      <c r="PGA1" s="165"/>
      <c r="PGB1" s="165"/>
      <c r="PGC1" s="165"/>
      <c r="PGD1" s="165"/>
      <c r="PGE1" s="165"/>
      <c r="PGF1" s="167"/>
      <c r="PGG1" s="167"/>
      <c r="PGH1" s="168"/>
      <c r="PGI1" s="168"/>
      <c r="PGJ1" s="168"/>
      <c r="PGK1" s="168"/>
      <c r="PGL1" s="168"/>
      <c r="PGM1" s="168"/>
      <c r="PGN1" s="168"/>
      <c r="PGO1" s="165"/>
      <c r="PGP1" s="165"/>
      <c r="PGQ1" s="165"/>
      <c r="PGR1" s="165"/>
      <c r="PGS1" s="165"/>
      <c r="PGT1" s="165"/>
      <c r="PGU1" s="165"/>
      <c r="PGV1" s="165"/>
      <c r="PGW1" s="165"/>
      <c r="PGX1" s="165"/>
      <c r="PGY1" s="165"/>
      <c r="PGZ1" s="165"/>
      <c r="PHA1" s="165"/>
      <c r="PHB1" s="165"/>
      <c r="PHC1" s="165"/>
      <c r="PHD1" s="165"/>
      <c r="PHE1" s="165"/>
      <c r="PHF1" s="165"/>
      <c r="PHG1" s="165"/>
      <c r="PHH1" s="166"/>
      <c r="PHI1" s="165"/>
      <c r="PHJ1" s="165"/>
      <c r="PHK1" s="165"/>
      <c r="PHL1" s="165"/>
      <c r="PHM1" s="165"/>
      <c r="PHN1" s="167"/>
      <c r="PHO1" s="167"/>
      <c r="PHP1" s="168"/>
      <c r="PHQ1" s="168"/>
      <c r="PHR1" s="168"/>
      <c r="PHS1" s="168"/>
      <c r="PHT1" s="168"/>
      <c r="PHU1" s="168"/>
      <c r="PHV1" s="168"/>
      <c r="PHW1" s="165"/>
      <c r="PHX1" s="165"/>
      <c r="PHY1" s="165"/>
      <c r="PHZ1" s="165"/>
      <c r="PIA1" s="165"/>
      <c r="PIB1" s="165"/>
      <c r="PIC1" s="165"/>
      <c r="PID1" s="165"/>
      <c r="PIE1" s="165"/>
      <c r="PIF1" s="165"/>
      <c r="PIG1" s="165"/>
      <c r="PIH1" s="165"/>
      <c r="PII1" s="165"/>
      <c r="PIJ1" s="165"/>
      <c r="PIK1" s="165"/>
      <c r="PIL1" s="165"/>
      <c r="PIM1" s="165"/>
      <c r="PIN1" s="165"/>
      <c r="PIO1" s="165"/>
      <c r="PIP1" s="166"/>
      <c r="PIQ1" s="165"/>
      <c r="PIR1" s="165"/>
      <c r="PIS1" s="165"/>
      <c r="PIT1" s="165"/>
      <c r="PIU1" s="165"/>
      <c r="PIV1" s="167"/>
      <c r="PIW1" s="167"/>
      <c r="PIX1" s="168"/>
      <c r="PIY1" s="168"/>
      <c r="PIZ1" s="168"/>
      <c r="PJA1" s="168"/>
      <c r="PJB1" s="168"/>
      <c r="PJC1" s="168"/>
      <c r="PJD1" s="168"/>
      <c r="PJE1" s="165"/>
      <c r="PJF1" s="165"/>
      <c r="PJG1" s="165"/>
      <c r="PJH1" s="165"/>
      <c r="PJI1" s="165"/>
      <c r="PJJ1" s="165"/>
      <c r="PJK1" s="165"/>
      <c r="PJL1" s="165"/>
      <c r="PJM1" s="165"/>
      <c r="PJN1" s="165"/>
      <c r="PJO1" s="165"/>
      <c r="PJP1" s="165"/>
      <c r="PJQ1" s="165"/>
      <c r="PJR1" s="165"/>
      <c r="PJS1" s="165"/>
      <c r="PJT1" s="165"/>
      <c r="PJU1" s="165"/>
      <c r="PJV1" s="165"/>
      <c r="PJW1" s="165"/>
      <c r="PJX1" s="166"/>
      <c r="PJY1" s="165"/>
      <c r="PJZ1" s="165"/>
      <c r="PKA1" s="165"/>
      <c r="PKB1" s="165"/>
      <c r="PKC1" s="165"/>
      <c r="PKD1" s="167"/>
      <c r="PKE1" s="167"/>
      <c r="PKF1" s="168"/>
      <c r="PKG1" s="168"/>
      <c r="PKH1" s="168"/>
      <c r="PKI1" s="168"/>
      <c r="PKJ1" s="168"/>
      <c r="PKK1" s="168"/>
      <c r="PKL1" s="168"/>
      <c r="PKM1" s="165"/>
      <c r="PKN1" s="165"/>
      <c r="PKO1" s="165"/>
      <c r="PKP1" s="165"/>
      <c r="PKQ1" s="165"/>
      <c r="PKR1" s="165"/>
      <c r="PKS1" s="165"/>
      <c r="PKT1" s="165"/>
      <c r="PKU1" s="165"/>
      <c r="PKV1" s="165"/>
      <c r="PKW1" s="165"/>
      <c r="PKX1" s="165"/>
      <c r="PKY1" s="165"/>
      <c r="PKZ1" s="165"/>
      <c r="PLA1" s="165"/>
      <c r="PLB1" s="165"/>
      <c r="PLC1" s="165"/>
      <c r="PLD1" s="165"/>
      <c r="PLE1" s="165"/>
      <c r="PLF1" s="166"/>
      <c r="PLG1" s="165"/>
      <c r="PLH1" s="165"/>
      <c r="PLI1" s="165"/>
      <c r="PLJ1" s="165"/>
      <c r="PLK1" s="165"/>
      <c r="PLL1" s="167"/>
      <c r="PLM1" s="167"/>
      <c r="PLN1" s="168"/>
      <c r="PLO1" s="168"/>
      <c r="PLP1" s="168"/>
      <c r="PLQ1" s="168"/>
      <c r="PLR1" s="168"/>
      <c r="PLS1" s="168"/>
      <c r="PLT1" s="168"/>
      <c r="PLU1" s="165"/>
      <c r="PLV1" s="165"/>
      <c r="PLW1" s="165"/>
      <c r="PLX1" s="165"/>
      <c r="PLY1" s="165"/>
      <c r="PLZ1" s="165"/>
      <c r="PMA1" s="165"/>
      <c r="PMB1" s="165"/>
      <c r="PMC1" s="165"/>
      <c r="PMD1" s="165"/>
      <c r="PME1" s="165"/>
      <c r="PMF1" s="165"/>
      <c r="PMG1" s="165"/>
      <c r="PMH1" s="165"/>
      <c r="PMI1" s="165"/>
      <c r="PMJ1" s="165"/>
      <c r="PMK1" s="165"/>
      <c r="PML1" s="165"/>
      <c r="PMM1" s="165"/>
      <c r="PMN1" s="166"/>
      <c r="PMO1" s="165"/>
      <c r="PMP1" s="165"/>
      <c r="PMQ1" s="165"/>
      <c r="PMR1" s="165"/>
      <c r="PMS1" s="165"/>
      <c r="PMT1" s="167"/>
      <c r="PMU1" s="167"/>
      <c r="PMV1" s="168"/>
      <c r="PMW1" s="168"/>
      <c r="PMX1" s="168"/>
      <c r="PMY1" s="168"/>
      <c r="PMZ1" s="168"/>
      <c r="PNA1" s="168"/>
      <c r="PNB1" s="168"/>
      <c r="PNC1" s="165"/>
      <c r="PND1" s="165"/>
      <c r="PNE1" s="165"/>
      <c r="PNF1" s="165"/>
      <c r="PNG1" s="165"/>
      <c r="PNH1" s="165"/>
      <c r="PNI1" s="165"/>
      <c r="PNJ1" s="165"/>
      <c r="PNK1" s="165"/>
      <c r="PNL1" s="165"/>
      <c r="PNM1" s="165"/>
      <c r="PNN1" s="165"/>
      <c r="PNO1" s="165"/>
      <c r="PNP1" s="165"/>
      <c r="PNQ1" s="165"/>
      <c r="PNR1" s="165"/>
      <c r="PNS1" s="165"/>
      <c r="PNT1" s="165"/>
      <c r="PNU1" s="165"/>
      <c r="PNV1" s="166"/>
      <c r="PNW1" s="165"/>
      <c r="PNX1" s="165"/>
      <c r="PNY1" s="165"/>
      <c r="PNZ1" s="165"/>
      <c r="POA1" s="165"/>
      <c r="POB1" s="167"/>
      <c r="POC1" s="167"/>
      <c r="POD1" s="168"/>
      <c r="POE1" s="168"/>
      <c r="POF1" s="168"/>
      <c r="POG1" s="168"/>
      <c r="POH1" s="168"/>
      <c r="POI1" s="168"/>
      <c r="POJ1" s="168"/>
      <c r="POK1" s="165"/>
      <c r="POL1" s="165"/>
      <c r="POM1" s="165"/>
      <c r="PON1" s="165"/>
      <c r="POO1" s="165"/>
      <c r="POP1" s="165"/>
      <c r="POQ1" s="165"/>
      <c r="POR1" s="165"/>
      <c r="POS1" s="165"/>
      <c r="POT1" s="165"/>
      <c r="POU1" s="165"/>
      <c r="POV1" s="165"/>
      <c r="POW1" s="165"/>
      <c r="POX1" s="165"/>
      <c r="POY1" s="165"/>
      <c r="POZ1" s="165"/>
      <c r="PPA1" s="165"/>
      <c r="PPB1" s="165"/>
      <c r="PPC1" s="165"/>
      <c r="PPD1" s="166"/>
      <c r="PPE1" s="165"/>
      <c r="PPF1" s="165"/>
      <c r="PPG1" s="165"/>
      <c r="PPH1" s="165"/>
      <c r="PPI1" s="165"/>
      <c r="PPJ1" s="167"/>
      <c r="PPK1" s="167"/>
      <c r="PPL1" s="168"/>
      <c r="PPM1" s="168"/>
      <c r="PPN1" s="168"/>
      <c r="PPO1" s="168"/>
      <c r="PPP1" s="168"/>
      <c r="PPQ1" s="168"/>
      <c r="PPR1" s="168"/>
      <c r="PPS1" s="165"/>
      <c r="PPT1" s="165"/>
      <c r="PPU1" s="165"/>
      <c r="PPV1" s="165"/>
      <c r="PPW1" s="165"/>
      <c r="PPX1" s="165"/>
      <c r="PPY1" s="165"/>
      <c r="PPZ1" s="165"/>
      <c r="PQA1" s="165"/>
      <c r="PQB1" s="165"/>
      <c r="PQC1" s="165"/>
      <c r="PQD1" s="165"/>
      <c r="PQE1" s="165"/>
      <c r="PQF1" s="165"/>
      <c r="PQG1" s="165"/>
      <c r="PQH1" s="165"/>
      <c r="PQI1" s="165"/>
      <c r="PQJ1" s="165"/>
      <c r="PQK1" s="165"/>
      <c r="PQL1" s="166"/>
      <c r="PQM1" s="165"/>
      <c r="PQN1" s="165"/>
      <c r="PQO1" s="165"/>
      <c r="PQP1" s="165"/>
      <c r="PQQ1" s="165"/>
      <c r="PQR1" s="167"/>
      <c r="PQS1" s="167"/>
      <c r="PQT1" s="168"/>
      <c r="PQU1" s="168"/>
      <c r="PQV1" s="168"/>
      <c r="PQW1" s="168"/>
      <c r="PQX1" s="168"/>
      <c r="PQY1" s="168"/>
      <c r="PQZ1" s="168"/>
      <c r="PRA1" s="165"/>
      <c r="PRB1" s="165"/>
      <c r="PRC1" s="165"/>
      <c r="PRD1" s="165"/>
      <c r="PRE1" s="165"/>
      <c r="PRF1" s="165"/>
      <c r="PRG1" s="165"/>
      <c r="PRH1" s="165"/>
      <c r="PRI1" s="165"/>
      <c r="PRJ1" s="165"/>
      <c r="PRK1" s="165"/>
      <c r="PRL1" s="165"/>
      <c r="PRM1" s="165"/>
      <c r="PRN1" s="165"/>
      <c r="PRO1" s="165"/>
      <c r="PRP1" s="165"/>
      <c r="PRQ1" s="165"/>
      <c r="PRR1" s="165"/>
      <c r="PRS1" s="165"/>
      <c r="PRT1" s="166"/>
      <c r="PRU1" s="165"/>
      <c r="PRV1" s="165"/>
      <c r="PRW1" s="165"/>
      <c r="PRX1" s="165"/>
      <c r="PRY1" s="165"/>
      <c r="PRZ1" s="167"/>
      <c r="PSA1" s="167"/>
      <c r="PSB1" s="168"/>
      <c r="PSC1" s="168"/>
      <c r="PSD1" s="168"/>
      <c r="PSE1" s="168"/>
      <c r="PSF1" s="168"/>
      <c r="PSG1" s="168"/>
      <c r="PSH1" s="168"/>
      <c r="PSI1" s="165"/>
      <c r="PSJ1" s="165"/>
      <c r="PSK1" s="165"/>
      <c r="PSL1" s="165"/>
      <c r="PSM1" s="165"/>
      <c r="PSN1" s="165"/>
      <c r="PSO1" s="165"/>
      <c r="PSP1" s="165"/>
      <c r="PSQ1" s="165"/>
      <c r="PSR1" s="165"/>
      <c r="PSS1" s="165"/>
      <c r="PST1" s="165"/>
      <c r="PSU1" s="165"/>
      <c r="PSV1" s="165"/>
      <c r="PSW1" s="165"/>
      <c r="PSX1" s="165"/>
      <c r="PSY1" s="165"/>
      <c r="PSZ1" s="165"/>
      <c r="PTA1" s="165"/>
      <c r="PTB1" s="166"/>
      <c r="PTC1" s="165"/>
      <c r="PTD1" s="165"/>
      <c r="PTE1" s="165"/>
      <c r="PTF1" s="165"/>
      <c r="PTG1" s="165"/>
      <c r="PTH1" s="167"/>
      <c r="PTI1" s="167"/>
      <c r="PTJ1" s="168"/>
      <c r="PTK1" s="168"/>
      <c r="PTL1" s="168"/>
      <c r="PTM1" s="168"/>
      <c r="PTN1" s="168"/>
      <c r="PTO1" s="168"/>
      <c r="PTP1" s="168"/>
      <c r="PTQ1" s="165"/>
      <c r="PTR1" s="165"/>
      <c r="PTS1" s="165"/>
      <c r="PTT1" s="165"/>
      <c r="PTU1" s="165"/>
      <c r="PTV1" s="165"/>
      <c r="PTW1" s="165"/>
      <c r="PTX1" s="165"/>
      <c r="PTY1" s="165"/>
      <c r="PTZ1" s="165"/>
      <c r="PUA1" s="165"/>
      <c r="PUB1" s="165"/>
      <c r="PUC1" s="165"/>
      <c r="PUD1" s="165"/>
      <c r="PUE1" s="165"/>
      <c r="PUF1" s="165"/>
      <c r="PUG1" s="165"/>
      <c r="PUH1" s="165"/>
      <c r="PUI1" s="165"/>
      <c r="PUJ1" s="166"/>
      <c r="PUK1" s="165"/>
      <c r="PUL1" s="165"/>
      <c r="PUM1" s="165"/>
      <c r="PUN1" s="165"/>
      <c r="PUO1" s="165"/>
      <c r="PUP1" s="167"/>
      <c r="PUQ1" s="167"/>
      <c r="PUR1" s="168"/>
      <c r="PUS1" s="168"/>
      <c r="PUT1" s="168"/>
      <c r="PUU1" s="168"/>
      <c r="PUV1" s="168"/>
      <c r="PUW1" s="168"/>
      <c r="PUX1" s="168"/>
      <c r="PUY1" s="165"/>
      <c r="PUZ1" s="165"/>
      <c r="PVA1" s="165"/>
      <c r="PVB1" s="165"/>
      <c r="PVC1" s="165"/>
      <c r="PVD1" s="165"/>
      <c r="PVE1" s="165"/>
      <c r="PVF1" s="165"/>
      <c r="PVG1" s="165"/>
      <c r="PVH1" s="165"/>
      <c r="PVI1" s="165"/>
      <c r="PVJ1" s="165"/>
      <c r="PVK1" s="165"/>
      <c r="PVL1" s="165"/>
      <c r="PVM1" s="165"/>
      <c r="PVN1" s="165"/>
      <c r="PVO1" s="165"/>
      <c r="PVP1" s="165"/>
      <c r="PVQ1" s="165"/>
      <c r="PVR1" s="166"/>
      <c r="PVS1" s="165"/>
      <c r="PVT1" s="165"/>
      <c r="PVU1" s="165"/>
      <c r="PVV1" s="165"/>
      <c r="PVW1" s="165"/>
      <c r="PVX1" s="167"/>
      <c r="PVY1" s="167"/>
      <c r="PVZ1" s="168"/>
      <c r="PWA1" s="168"/>
      <c r="PWB1" s="168"/>
      <c r="PWC1" s="168"/>
      <c r="PWD1" s="168"/>
      <c r="PWE1" s="168"/>
      <c r="PWF1" s="168"/>
      <c r="PWG1" s="165"/>
      <c r="PWH1" s="165"/>
      <c r="PWI1" s="165"/>
      <c r="PWJ1" s="165"/>
      <c r="PWK1" s="165"/>
      <c r="PWL1" s="165"/>
      <c r="PWM1" s="165"/>
      <c r="PWN1" s="165"/>
      <c r="PWO1" s="165"/>
      <c r="PWP1" s="165"/>
      <c r="PWQ1" s="165"/>
      <c r="PWR1" s="165"/>
      <c r="PWS1" s="165"/>
      <c r="PWT1" s="165"/>
      <c r="PWU1" s="165"/>
      <c r="PWV1" s="165"/>
      <c r="PWW1" s="165"/>
      <c r="PWX1" s="165"/>
      <c r="PWY1" s="165"/>
      <c r="PWZ1" s="166"/>
      <c r="PXA1" s="165"/>
      <c r="PXB1" s="165"/>
      <c r="PXC1" s="165"/>
      <c r="PXD1" s="165"/>
      <c r="PXE1" s="165"/>
      <c r="PXF1" s="167"/>
      <c r="PXG1" s="167"/>
      <c r="PXH1" s="168"/>
      <c r="PXI1" s="168"/>
      <c r="PXJ1" s="168"/>
      <c r="PXK1" s="168"/>
      <c r="PXL1" s="168"/>
      <c r="PXM1" s="168"/>
      <c r="PXN1" s="168"/>
      <c r="PXO1" s="165"/>
      <c r="PXP1" s="165"/>
      <c r="PXQ1" s="165"/>
      <c r="PXR1" s="165"/>
      <c r="PXS1" s="165"/>
      <c r="PXT1" s="165"/>
      <c r="PXU1" s="165"/>
      <c r="PXV1" s="165"/>
      <c r="PXW1" s="165"/>
      <c r="PXX1" s="165"/>
      <c r="PXY1" s="165"/>
      <c r="PXZ1" s="165"/>
      <c r="PYA1" s="165"/>
      <c r="PYB1" s="165"/>
      <c r="PYC1" s="165"/>
      <c r="PYD1" s="165"/>
      <c r="PYE1" s="165"/>
      <c r="PYF1" s="165"/>
      <c r="PYG1" s="165"/>
      <c r="PYH1" s="166"/>
      <c r="PYI1" s="165"/>
      <c r="PYJ1" s="165"/>
      <c r="PYK1" s="165"/>
      <c r="PYL1" s="165"/>
      <c r="PYM1" s="165"/>
      <c r="PYN1" s="167"/>
      <c r="PYO1" s="167"/>
      <c r="PYP1" s="168"/>
      <c r="PYQ1" s="168"/>
      <c r="PYR1" s="168"/>
      <c r="PYS1" s="168"/>
      <c r="PYT1" s="168"/>
      <c r="PYU1" s="168"/>
      <c r="PYV1" s="168"/>
      <c r="PYW1" s="165"/>
      <c r="PYX1" s="165"/>
      <c r="PYY1" s="165"/>
      <c r="PYZ1" s="165"/>
      <c r="PZA1" s="165"/>
      <c r="PZB1" s="165"/>
      <c r="PZC1" s="165"/>
      <c r="PZD1" s="165"/>
      <c r="PZE1" s="165"/>
      <c r="PZF1" s="165"/>
      <c r="PZG1" s="165"/>
      <c r="PZH1" s="165"/>
      <c r="PZI1" s="165"/>
      <c r="PZJ1" s="165"/>
      <c r="PZK1" s="165"/>
      <c r="PZL1" s="165"/>
      <c r="PZM1" s="165"/>
      <c r="PZN1" s="165"/>
      <c r="PZO1" s="165"/>
      <c r="PZP1" s="166"/>
      <c r="PZQ1" s="165"/>
      <c r="PZR1" s="165"/>
      <c r="PZS1" s="165"/>
      <c r="PZT1" s="165"/>
      <c r="PZU1" s="165"/>
      <c r="PZV1" s="167"/>
      <c r="PZW1" s="167"/>
      <c r="PZX1" s="168"/>
      <c r="PZY1" s="168"/>
      <c r="PZZ1" s="168"/>
      <c r="QAA1" s="168"/>
      <c r="QAB1" s="168"/>
      <c r="QAC1" s="168"/>
      <c r="QAD1" s="168"/>
      <c r="QAE1" s="165"/>
      <c r="QAF1" s="165"/>
      <c r="QAG1" s="165"/>
      <c r="QAH1" s="165"/>
      <c r="QAI1" s="165"/>
      <c r="QAJ1" s="165"/>
      <c r="QAK1" s="165"/>
      <c r="QAL1" s="165"/>
      <c r="QAM1" s="165"/>
      <c r="QAN1" s="165"/>
      <c r="QAO1" s="165"/>
      <c r="QAP1" s="165"/>
      <c r="QAQ1" s="165"/>
      <c r="QAR1" s="165"/>
      <c r="QAS1" s="165"/>
      <c r="QAT1" s="165"/>
      <c r="QAU1" s="165"/>
      <c r="QAV1" s="165"/>
      <c r="QAW1" s="165"/>
      <c r="QAX1" s="166"/>
      <c r="QAY1" s="165"/>
      <c r="QAZ1" s="165"/>
      <c r="QBA1" s="165"/>
      <c r="QBB1" s="165"/>
      <c r="QBC1" s="165"/>
      <c r="QBD1" s="167"/>
      <c r="QBE1" s="167"/>
      <c r="QBF1" s="168"/>
      <c r="QBG1" s="168"/>
      <c r="QBH1" s="168"/>
      <c r="QBI1" s="168"/>
      <c r="QBJ1" s="168"/>
      <c r="QBK1" s="168"/>
      <c r="QBL1" s="168"/>
      <c r="QBM1" s="165"/>
      <c r="QBN1" s="165"/>
      <c r="QBO1" s="165"/>
      <c r="QBP1" s="165"/>
      <c r="QBQ1" s="165"/>
      <c r="QBR1" s="165"/>
      <c r="QBS1" s="165"/>
      <c r="QBT1" s="165"/>
      <c r="QBU1" s="165"/>
      <c r="QBV1" s="165"/>
      <c r="QBW1" s="165"/>
      <c r="QBX1" s="165"/>
      <c r="QBY1" s="165"/>
      <c r="QBZ1" s="165"/>
      <c r="QCA1" s="165"/>
      <c r="QCB1" s="165"/>
      <c r="QCC1" s="165"/>
      <c r="QCD1" s="165"/>
      <c r="QCE1" s="165"/>
      <c r="QCF1" s="166"/>
      <c r="QCG1" s="165"/>
      <c r="QCH1" s="165"/>
      <c r="QCI1" s="165"/>
      <c r="QCJ1" s="165"/>
      <c r="QCK1" s="165"/>
      <c r="QCL1" s="167"/>
      <c r="QCM1" s="167"/>
      <c r="QCN1" s="168"/>
      <c r="QCO1" s="168"/>
      <c r="QCP1" s="168"/>
      <c r="QCQ1" s="168"/>
      <c r="QCR1" s="168"/>
      <c r="QCS1" s="168"/>
      <c r="QCT1" s="168"/>
      <c r="QCU1" s="165"/>
      <c r="QCV1" s="165"/>
      <c r="QCW1" s="165"/>
      <c r="QCX1" s="165"/>
      <c r="QCY1" s="165"/>
      <c r="QCZ1" s="165"/>
      <c r="QDA1" s="165"/>
      <c r="QDB1" s="165"/>
      <c r="QDC1" s="165"/>
      <c r="QDD1" s="165"/>
      <c r="QDE1" s="165"/>
      <c r="QDF1" s="165"/>
      <c r="QDG1" s="165"/>
      <c r="QDH1" s="165"/>
      <c r="QDI1" s="165"/>
      <c r="QDJ1" s="165"/>
      <c r="QDK1" s="165"/>
      <c r="QDL1" s="165"/>
      <c r="QDM1" s="165"/>
      <c r="QDN1" s="166"/>
      <c r="QDO1" s="165"/>
      <c r="QDP1" s="165"/>
      <c r="QDQ1" s="165"/>
      <c r="QDR1" s="165"/>
      <c r="QDS1" s="165"/>
      <c r="QDT1" s="167"/>
      <c r="QDU1" s="167"/>
      <c r="QDV1" s="168"/>
      <c r="QDW1" s="168"/>
      <c r="QDX1" s="168"/>
      <c r="QDY1" s="168"/>
      <c r="QDZ1" s="168"/>
      <c r="QEA1" s="168"/>
      <c r="QEB1" s="168"/>
      <c r="QEC1" s="165"/>
      <c r="QED1" s="165"/>
      <c r="QEE1" s="165"/>
      <c r="QEF1" s="165"/>
      <c r="QEG1" s="165"/>
      <c r="QEH1" s="165"/>
      <c r="QEI1" s="165"/>
      <c r="QEJ1" s="165"/>
      <c r="QEK1" s="165"/>
      <c r="QEL1" s="165"/>
      <c r="QEM1" s="165"/>
      <c r="QEN1" s="165"/>
      <c r="QEO1" s="165"/>
      <c r="QEP1" s="165"/>
      <c r="QEQ1" s="165"/>
      <c r="QER1" s="165"/>
      <c r="QES1" s="165"/>
      <c r="QET1" s="165"/>
      <c r="QEU1" s="165"/>
      <c r="QEV1" s="166"/>
      <c r="QEW1" s="165"/>
      <c r="QEX1" s="165"/>
      <c r="QEY1" s="165"/>
      <c r="QEZ1" s="165"/>
      <c r="QFA1" s="165"/>
      <c r="QFB1" s="167"/>
      <c r="QFC1" s="167"/>
      <c r="QFD1" s="168"/>
      <c r="QFE1" s="168"/>
      <c r="QFF1" s="168"/>
      <c r="QFG1" s="168"/>
      <c r="QFH1" s="168"/>
      <c r="QFI1" s="168"/>
      <c r="QFJ1" s="168"/>
      <c r="QFK1" s="165"/>
      <c r="QFL1" s="165"/>
      <c r="QFM1" s="165"/>
      <c r="QFN1" s="165"/>
      <c r="QFO1" s="165"/>
      <c r="QFP1" s="165"/>
      <c r="QFQ1" s="165"/>
      <c r="QFR1" s="165"/>
      <c r="QFS1" s="165"/>
      <c r="QFT1" s="165"/>
      <c r="QFU1" s="165"/>
      <c r="QFV1" s="165"/>
      <c r="QFW1" s="165"/>
      <c r="QFX1" s="165"/>
      <c r="QFY1" s="165"/>
      <c r="QFZ1" s="165"/>
      <c r="QGA1" s="165"/>
      <c r="QGB1" s="165"/>
      <c r="QGC1" s="165"/>
      <c r="QGD1" s="166"/>
      <c r="QGE1" s="165"/>
      <c r="QGF1" s="165"/>
      <c r="QGG1" s="165"/>
      <c r="QGH1" s="165"/>
      <c r="QGI1" s="165"/>
      <c r="QGJ1" s="167"/>
      <c r="QGK1" s="167"/>
      <c r="QGL1" s="168"/>
      <c r="QGM1" s="168"/>
      <c r="QGN1" s="168"/>
      <c r="QGO1" s="168"/>
      <c r="QGP1" s="168"/>
      <c r="QGQ1" s="168"/>
      <c r="QGR1" s="168"/>
      <c r="QGS1" s="165"/>
      <c r="QGT1" s="165"/>
      <c r="QGU1" s="165"/>
      <c r="QGV1" s="165"/>
      <c r="QGW1" s="165"/>
      <c r="QGX1" s="165"/>
      <c r="QGY1" s="165"/>
      <c r="QGZ1" s="165"/>
      <c r="QHA1" s="165"/>
      <c r="QHB1" s="165"/>
      <c r="QHC1" s="165"/>
      <c r="QHD1" s="165"/>
      <c r="QHE1" s="165"/>
      <c r="QHF1" s="165"/>
      <c r="QHG1" s="165"/>
      <c r="QHH1" s="165"/>
      <c r="QHI1" s="165"/>
      <c r="QHJ1" s="165"/>
      <c r="QHK1" s="165"/>
      <c r="QHL1" s="166"/>
      <c r="QHM1" s="165"/>
      <c r="QHN1" s="165"/>
      <c r="QHO1" s="165"/>
      <c r="QHP1" s="165"/>
      <c r="QHQ1" s="165"/>
      <c r="QHR1" s="167"/>
      <c r="QHS1" s="167"/>
      <c r="QHT1" s="168"/>
      <c r="QHU1" s="168"/>
      <c r="QHV1" s="168"/>
      <c r="QHW1" s="168"/>
      <c r="QHX1" s="168"/>
      <c r="QHY1" s="168"/>
      <c r="QHZ1" s="168"/>
      <c r="QIA1" s="165"/>
      <c r="QIB1" s="165"/>
      <c r="QIC1" s="165"/>
      <c r="QID1" s="165"/>
      <c r="QIE1" s="165"/>
      <c r="QIF1" s="165"/>
      <c r="QIG1" s="165"/>
      <c r="QIH1" s="165"/>
      <c r="QII1" s="165"/>
      <c r="QIJ1" s="165"/>
      <c r="QIK1" s="165"/>
      <c r="QIL1" s="165"/>
      <c r="QIM1" s="165"/>
      <c r="QIN1" s="165"/>
      <c r="QIO1" s="165"/>
      <c r="QIP1" s="165"/>
      <c r="QIQ1" s="165"/>
      <c r="QIR1" s="165"/>
      <c r="QIS1" s="165"/>
      <c r="QIT1" s="166"/>
      <c r="QIU1" s="165"/>
      <c r="QIV1" s="165"/>
      <c r="QIW1" s="165"/>
      <c r="QIX1" s="165"/>
      <c r="QIY1" s="165"/>
      <c r="QIZ1" s="167"/>
      <c r="QJA1" s="167"/>
      <c r="QJB1" s="168"/>
      <c r="QJC1" s="168"/>
      <c r="QJD1" s="168"/>
      <c r="QJE1" s="168"/>
      <c r="QJF1" s="168"/>
      <c r="QJG1" s="168"/>
      <c r="QJH1" s="168"/>
      <c r="QJI1" s="165"/>
      <c r="QJJ1" s="165"/>
      <c r="QJK1" s="165"/>
      <c r="QJL1" s="165"/>
      <c r="QJM1" s="165"/>
      <c r="QJN1" s="165"/>
      <c r="QJO1" s="165"/>
      <c r="QJP1" s="165"/>
      <c r="QJQ1" s="165"/>
      <c r="QJR1" s="165"/>
      <c r="QJS1" s="165"/>
      <c r="QJT1" s="165"/>
      <c r="QJU1" s="165"/>
      <c r="QJV1" s="165"/>
      <c r="QJW1" s="165"/>
      <c r="QJX1" s="165"/>
      <c r="QJY1" s="165"/>
      <c r="QJZ1" s="165"/>
      <c r="QKA1" s="165"/>
      <c r="QKB1" s="166"/>
      <c r="QKC1" s="165"/>
      <c r="QKD1" s="165"/>
      <c r="QKE1" s="165"/>
      <c r="QKF1" s="165"/>
      <c r="QKG1" s="165"/>
      <c r="QKH1" s="167"/>
      <c r="QKI1" s="167"/>
      <c r="QKJ1" s="168"/>
      <c r="QKK1" s="168"/>
      <c r="QKL1" s="168"/>
      <c r="QKM1" s="168"/>
      <c r="QKN1" s="168"/>
      <c r="QKO1" s="168"/>
      <c r="QKP1" s="168"/>
      <c r="QKQ1" s="165"/>
      <c r="QKR1" s="165"/>
      <c r="QKS1" s="165"/>
      <c r="QKT1" s="165"/>
      <c r="QKU1" s="165"/>
      <c r="QKV1" s="165"/>
      <c r="QKW1" s="165"/>
      <c r="QKX1" s="165"/>
      <c r="QKY1" s="165"/>
      <c r="QKZ1" s="165"/>
      <c r="QLA1" s="165"/>
      <c r="QLB1" s="165"/>
      <c r="QLC1" s="165"/>
      <c r="QLD1" s="165"/>
      <c r="QLE1" s="165"/>
      <c r="QLF1" s="165"/>
      <c r="QLG1" s="165"/>
      <c r="QLH1" s="165"/>
      <c r="QLI1" s="165"/>
      <c r="QLJ1" s="166"/>
      <c r="QLK1" s="165"/>
      <c r="QLL1" s="165"/>
      <c r="QLM1" s="165"/>
      <c r="QLN1" s="165"/>
      <c r="QLO1" s="165"/>
      <c r="QLP1" s="167"/>
      <c r="QLQ1" s="167"/>
      <c r="QLR1" s="168"/>
      <c r="QLS1" s="168"/>
      <c r="QLT1" s="168"/>
      <c r="QLU1" s="168"/>
      <c r="QLV1" s="168"/>
      <c r="QLW1" s="168"/>
      <c r="QLX1" s="168"/>
      <c r="QLY1" s="165"/>
      <c r="QLZ1" s="165"/>
      <c r="QMA1" s="165"/>
      <c r="QMB1" s="165"/>
      <c r="QMC1" s="165"/>
      <c r="QMD1" s="165"/>
      <c r="QME1" s="165"/>
      <c r="QMF1" s="165"/>
      <c r="QMG1" s="165"/>
      <c r="QMH1" s="165"/>
      <c r="QMI1" s="165"/>
      <c r="QMJ1" s="165"/>
      <c r="QMK1" s="165"/>
      <c r="QML1" s="165"/>
      <c r="QMM1" s="165"/>
      <c r="QMN1" s="165"/>
      <c r="QMO1" s="165"/>
      <c r="QMP1" s="165"/>
      <c r="QMQ1" s="165"/>
      <c r="QMR1" s="166"/>
      <c r="QMS1" s="165"/>
      <c r="QMT1" s="165"/>
      <c r="QMU1" s="165"/>
      <c r="QMV1" s="165"/>
      <c r="QMW1" s="165"/>
      <c r="QMX1" s="167"/>
      <c r="QMY1" s="167"/>
      <c r="QMZ1" s="168"/>
      <c r="QNA1" s="168"/>
      <c r="QNB1" s="168"/>
      <c r="QNC1" s="168"/>
      <c r="QND1" s="168"/>
      <c r="QNE1" s="168"/>
      <c r="QNF1" s="168"/>
      <c r="QNG1" s="165"/>
      <c r="QNH1" s="165"/>
      <c r="QNI1" s="165"/>
      <c r="QNJ1" s="165"/>
      <c r="QNK1" s="165"/>
      <c r="QNL1" s="165"/>
      <c r="QNM1" s="165"/>
      <c r="QNN1" s="165"/>
      <c r="QNO1" s="165"/>
      <c r="QNP1" s="165"/>
      <c r="QNQ1" s="165"/>
      <c r="QNR1" s="165"/>
      <c r="QNS1" s="165"/>
      <c r="QNT1" s="165"/>
      <c r="QNU1" s="165"/>
      <c r="QNV1" s="165"/>
      <c r="QNW1" s="165"/>
      <c r="QNX1" s="165"/>
      <c r="QNY1" s="165"/>
      <c r="QNZ1" s="166"/>
      <c r="QOA1" s="165"/>
      <c r="QOB1" s="165"/>
      <c r="QOC1" s="165"/>
      <c r="QOD1" s="165"/>
      <c r="QOE1" s="165"/>
      <c r="QOF1" s="167"/>
      <c r="QOG1" s="167"/>
      <c r="QOH1" s="168"/>
      <c r="QOI1" s="168"/>
      <c r="QOJ1" s="168"/>
      <c r="QOK1" s="168"/>
      <c r="QOL1" s="168"/>
      <c r="QOM1" s="168"/>
      <c r="QON1" s="168"/>
      <c r="QOO1" s="165"/>
      <c r="QOP1" s="165"/>
      <c r="QOQ1" s="165"/>
      <c r="QOR1" s="165"/>
      <c r="QOS1" s="165"/>
      <c r="QOT1" s="165"/>
      <c r="QOU1" s="165"/>
      <c r="QOV1" s="165"/>
      <c r="QOW1" s="165"/>
      <c r="QOX1" s="165"/>
      <c r="QOY1" s="165"/>
      <c r="QOZ1" s="165"/>
      <c r="QPA1" s="165"/>
      <c r="QPB1" s="165"/>
      <c r="QPC1" s="165"/>
      <c r="QPD1" s="165"/>
      <c r="QPE1" s="165"/>
      <c r="QPF1" s="165"/>
      <c r="QPG1" s="165"/>
      <c r="QPH1" s="166"/>
      <c r="QPI1" s="165"/>
      <c r="QPJ1" s="165"/>
      <c r="QPK1" s="165"/>
      <c r="QPL1" s="165"/>
      <c r="QPM1" s="165"/>
      <c r="QPN1" s="167"/>
      <c r="QPO1" s="167"/>
      <c r="QPP1" s="168"/>
      <c r="QPQ1" s="168"/>
      <c r="QPR1" s="168"/>
      <c r="QPS1" s="168"/>
      <c r="QPT1" s="168"/>
      <c r="QPU1" s="168"/>
      <c r="QPV1" s="168"/>
      <c r="QPW1" s="165"/>
      <c r="QPX1" s="165"/>
      <c r="QPY1" s="165"/>
      <c r="QPZ1" s="165"/>
      <c r="QQA1" s="165"/>
      <c r="QQB1" s="165"/>
      <c r="QQC1" s="165"/>
      <c r="QQD1" s="165"/>
      <c r="QQE1" s="165"/>
      <c r="QQF1" s="165"/>
      <c r="QQG1" s="165"/>
      <c r="QQH1" s="165"/>
      <c r="QQI1" s="165"/>
      <c r="QQJ1" s="165"/>
      <c r="QQK1" s="165"/>
      <c r="QQL1" s="165"/>
      <c r="QQM1" s="165"/>
      <c r="QQN1" s="165"/>
      <c r="QQO1" s="165"/>
      <c r="QQP1" s="166"/>
      <c r="QQQ1" s="165"/>
      <c r="QQR1" s="165"/>
      <c r="QQS1" s="165"/>
      <c r="QQT1" s="165"/>
      <c r="QQU1" s="165"/>
      <c r="QQV1" s="167"/>
      <c r="QQW1" s="167"/>
      <c r="QQX1" s="168"/>
      <c r="QQY1" s="168"/>
      <c r="QQZ1" s="168"/>
      <c r="QRA1" s="168"/>
      <c r="QRB1" s="168"/>
      <c r="QRC1" s="168"/>
      <c r="QRD1" s="168"/>
      <c r="QRE1" s="165"/>
      <c r="QRF1" s="165"/>
      <c r="QRG1" s="165"/>
      <c r="QRH1" s="165"/>
      <c r="QRI1" s="165"/>
      <c r="QRJ1" s="165"/>
      <c r="QRK1" s="165"/>
      <c r="QRL1" s="165"/>
      <c r="QRM1" s="165"/>
      <c r="QRN1" s="165"/>
      <c r="QRO1" s="165"/>
      <c r="QRP1" s="165"/>
      <c r="QRQ1" s="165"/>
      <c r="QRR1" s="165"/>
      <c r="QRS1" s="165"/>
      <c r="QRT1" s="165"/>
      <c r="QRU1" s="165"/>
      <c r="QRV1" s="165"/>
      <c r="QRW1" s="165"/>
      <c r="QRX1" s="166"/>
      <c r="QRY1" s="165"/>
      <c r="QRZ1" s="165"/>
      <c r="QSA1" s="165"/>
      <c r="QSB1" s="165"/>
      <c r="QSC1" s="165"/>
      <c r="QSD1" s="167"/>
      <c r="QSE1" s="167"/>
      <c r="QSF1" s="168"/>
      <c r="QSG1" s="168"/>
      <c r="QSH1" s="168"/>
      <c r="QSI1" s="168"/>
      <c r="QSJ1" s="168"/>
      <c r="QSK1" s="168"/>
      <c r="QSL1" s="168"/>
      <c r="QSM1" s="165"/>
      <c r="QSN1" s="165"/>
      <c r="QSO1" s="165"/>
      <c r="QSP1" s="165"/>
      <c r="QSQ1" s="165"/>
      <c r="QSR1" s="165"/>
      <c r="QSS1" s="165"/>
      <c r="QST1" s="165"/>
      <c r="QSU1" s="165"/>
      <c r="QSV1" s="165"/>
      <c r="QSW1" s="165"/>
      <c r="QSX1" s="165"/>
      <c r="QSY1" s="165"/>
      <c r="QSZ1" s="165"/>
      <c r="QTA1" s="165"/>
      <c r="QTB1" s="165"/>
      <c r="QTC1" s="165"/>
      <c r="QTD1" s="165"/>
      <c r="QTE1" s="165"/>
      <c r="QTF1" s="166"/>
      <c r="QTG1" s="165"/>
      <c r="QTH1" s="165"/>
      <c r="QTI1" s="165"/>
      <c r="QTJ1" s="165"/>
      <c r="QTK1" s="165"/>
      <c r="QTL1" s="167"/>
      <c r="QTM1" s="167"/>
      <c r="QTN1" s="168"/>
      <c r="QTO1" s="168"/>
      <c r="QTP1" s="168"/>
      <c r="QTQ1" s="168"/>
      <c r="QTR1" s="168"/>
      <c r="QTS1" s="168"/>
      <c r="QTT1" s="168"/>
      <c r="QTU1" s="165"/>
      <c r="QTV1" s="165"/>
      <c r="QTW1" s="165"/>
      <c r="QTX1" s="165"/>
      <c r="QTY1" s="165"/>
      <c r="QTZ1" s="165"/>
      <c r="QUA1" s="165"/>
      <c r="QUB1" s="165"/>
      <c r="QUC1" s="165"/>
      <c r="QUD1" s="165"/>
      <c r="QUE1" s="165"/>
      <c r="QUF1" s="165"/>
      <c r="QUG1" s="165"/>
      <c r="QUH1" s="165"/>
      <c r="QUI1" s="165"/>
      <c r="QUJ1" s="165"/>
      <c r="QUK1" s="165"/>
      <c r="QUL1" s="165"/>
      <c r="QUM1" s="165"/>
      <c r="QUN1" s="166"/>
      <c r="QUO1" s="165"/>
      <c r="QUP1" s="165"/>
      <c r="QUQ1" s="165"/>
      <c r="QUR1" s="165"/>
      <c r="QUS1" s="165"/>
      <c r="QUT1" s="167"/>
      <c r="QUU1" s="167"/>
      <c r="QUV1" s="168"/>
      <c r="QUW1" s="168"/>
      <c r="QUX1" s="168"/>
      <c r="QUY1" s="168"/>
      <c r="QUZ1" s="168"/>
      <c r="QVA1" s="168"/>
      <c r="QVB1" s="168"/>
      <c r="QVC1" s="165"/>
      <c r="QVD1" s="165"/>
      <c r="QVE1" s="165"/>
      <c r="QVF1" s="165"/>
      <c r="QVG1" s="165"/>
      <c r="QVH1" s="165"/>
      <c r="QVI1" s="165"/>
      <c r="QVJ1" s="165"/>
      <c r="QVK1" s="165"/>
      <c r="QVL1" s="165"/>
      <c r="QVM1" s="165"/>
      <c r="QVN1" s="165"/>
      <c r="QVO1" s="165"/>
      <c r="QVP1" s="165"/>
      <c r="QVQ1" s="165"/>
      <c r="QVR1" s="165"/>
      <c r="QVS1" s="165"/>
      <c r="QVT1" s="165"/>
      <c r="QVU1" s="165"/>
      <c r="QVV1" s="166"/>
      <c r="QVW1" s="165"/>
      <c r="QVX1" s="165"/>
      <c r="QVY1" s="165"/>
      <c r="QVZ1" s="165"/>
      <c r="QWA1" s="165"/>
      <c r="QWB1" s="167"/>
      <c r="QWC1" s="167"/>
      <c r="QWD1" s="168"/>
      <c r="QWE1" s="168"/>
      <c r="QWF1" s="168"/>
      <c r="QWG1" s="168"/>
      <c r="QWH1" s="168"/>
      <c r="QWI1" s="168"/>
      <c r="QWJ1" s="168"/>
      <c r="QWK1" s="165"/>
      <c r="QWL1" s="165"/>
      <c r="QWM1" s="165"/>
      <c r="QWN1" s="165"/>
      <c r="QWO1" s="165"/>
      <c r="QWP1" s="165"/>
      <c r="QWQ1" s="165"/>
      <c r="QWR1" s="165"/>
      <c r="QWS1" s="165"/>
      <c r="QWT1" s="165"/>
      <c r="QWU1" s="165"/>
      <c r="QWV1" s="165"/>
      <c r="QWW1" s="165"/>
      <c r="QWX1" s="165"/>
      <c r="QWY1" s="165"/>
      <c r="QWZ1" s="165"/>
      <c r="QXA1" s="165"/>
      <c r="QXB1" s="165"/>
      <c r="QXC1" s="165"/>
      <c r="QXD1" s="166"/>
      <c r="QXE1" s="165"/>
      <c r="QXF1" s="165"/>
      <c r="QXG1" s="165"/>
      <c r="QXH1" s="165"/>
      <c r="QXI1" s="165"/>
      <c r="QXJ1" s="167"/>
      <c r="QXK1" s="167"/>
      <c r="QXL1" s="168"/>
      <c r="QXM1" s="168"/>
      <c r="QXN1" s="168"/>
      <c r="QXO1" s="168"/>
      <c r="QXP1" s="168"/>
      <c r="QXQ1" s="168"/>
      <c r="QXR1" s="168"/>
      <c r="QXS1" s="165"/>
      <c r="QXT1" s="165"/>
      <c r="QXU1" s="165"/>
      <c r="QXV1" s="165"/>
      <c r="QXW1" s="165"/>
      <c r="QXX1" s="165"/>
      <c r="QXY1" s="165"/>
      <c r="QXZ1" s="165"/>
      <c r="QYA1" s="165"/>
      <c r="QYB1" s="165"/>
      <c r="QYC1" s="165"/>
      <c r="QYD1" s="165"/>
      <c r="QYE1" s="165"/>
      <c r="QYF1" s="165"/>
      <c r="QYG1" s="165"/>
      <c r="QYH1" s="165"/>
      <c r="QYI1" s="165"/>
      <c r="QYJ1" s="165"/>
      <c r="QYK1" s="165"/>
      <c r="QYL1" s="166"/>
      <c r="QYM1" s="165"/>
      <c r="QYN1" s="165"/>
      <c r="QYO1" s="165"/>
      <c r="QYP1" s="165"/>
      <c r="QYQ1" s="165"/>
      <c r="QYR1" s="167"/>
      <c r="QYS1" s="167"/>
      <c r="QYT1" s="168"/>
      <c r="QYU1" s="168"/>
      <c r="QYV1" s="168"/>
      <c r="QYW1" s="168"/>
      <c r="QYX1" s="168"/>
      <c r="QYY1" s="168"/>
      <c r="QYZ1" s="168"/>
      <c r="QZA1" s="165"/>
      <c r="QZB1" s="165"/>
      <c r="QZC1" s="165"/>
      <c r="QZD1" s="165"/>
      <c r="QZE1" s="165"/>
      <c r="QZF1" s="165"/>
      <c r="QZG1" s="165"/>
      <c r="QZH1" s="165"/>
      <c r="QZI1" s="165"/>
      <c r="QZJ1" s="165"/>
      <c r="QZK1" s="165"/>
      <c r="QZL1" s="165"/>
      <c r="QZM1" s="165"/>
      <c r="QZN1" s="165"/>
      <c r="QZO1" s="165"/>
      <c r="QZP1" s="165"/>
      <c r="QZQ1" s="165"/>
      <c r="QZR1" s="165"/>
      <c r="QZS1" s="165"/>
      <c r="QZT1" s="166"/>
      <c r="QZU1" s="165"/>
      <c r="QZV1" s="165"/>
      <c r="QZW1" s="165"/>
      <c r="QZX1" s="165"/>
      <c r="QZY1" s="165"/>
      <c r="QZZ1" s="167"/>
      <c r="RAA1" s="167"/>
      <c r="RAB1" s="168"/>
      <c r="RAC1" s="168"/>
      <c r="RAD1" s="168"/>
      <c r="RAE1" s="168"/>
      <c r="RAF1" s="168"/>
      <c r="RAG1" s="168"/>
      <c r="RAH1" s="168"/>
      <c r="RAI1" s="165"/>
      <c r="RAJ1" s="165"/>
      <c r="RAK1" s="165"/>
      <c r="RAL1" s="165"/>
      <c r="RAM1" s="165"/>
      <c r="RAN1" s="165"/>
      <c r="RAO1" s="165"/>
      <c r="RAP1" s="165"/>
      <c r="RAQ1" s="165"/>
      <c r="RAR1" s="165"/>
      <c r="RAS1" s="165"/>
      <c r="RAT1" s="165"/>
      <c r="RAU1" s="165"/>
      <c r="RAV1" s="165"/>
      <c r="RAW1" s="165"/>
      <c r="RAX1" s="165"/>
      <c r="RAY1" s="165"/>
      <c r="RAZ1" s="165"/>
      <c r="RBA1" s="165"/>
      <c r="RBB1" s="166"/>
      <c r="RBC1" s="165"/>
      <c r="RBD1" s="165"/>
      <c r="RBE1" s="165"/>
      <c r="RBF1" s="165"/>
      <c r="RBG1" s="165"/>
      <c r="RBH1" s="167"/>
      <c r="RBI1" s="167"/>
      <c r="RBJ1" s="168"/>
      <c r="RBK1" s="168"/>
      <c r="RBL1" s="168"/>
      <c r="RBM1" s="168"/>
      <c r="RBN1" s="168"/>
      <c r="RBO1" s="168"/>
      <c r="RBP1" s="168"/>
      <c r="RBQ1" s="165"/>
      <c r="RBR1" s="165"/>
      <c r="RBS1" s="165"/>
      <c r="RBT1" s="165"/>
      <c r="RBU1" s="165"/>
      <c r="RBV1" s="165"/>
      <c r="RBW1" s="165"/>
      <c r="RBX1" s="165"/>
      <c r="RBY1" s="165"/>
      <c r="RBZ1" s="165"/>
      <c r="RCA1" s="165"/>
      <c r="RCB1" s="165"/>
      <c r="RCC1" s="165"/>
      <c r="RCD1" s="165"/>
      <c r="RCE1" s="165"/>
      <c r="RCF1" s="165"/>
      <c r="RCG1" s="165"/>
      <c r="RCH1" s="165"/>
      <c r="RCI1" s="165"/>
      <c r="RCJ1" s="166"/>
      <c r="RCK1" s="165"/>
      <c r="RCL1" s="165"/>
      <c r="RCM1" s="165"/>
      <c r="RCN1" s="165"/>
      <c r="RCO1" s="165"/>
      <c r="RCP1" s="167"/>
      <c r="RCQ1" s="167"/>
      <c r="RCR1" s="168"/>
      <c r="RCS1" s="168"/>
      <c r="RCT1" s="168"/>
      <c r="RCU1" s="168"/>
      <c r="RCV1" s="168"/>
      <c r="RCW1" s="168"/>
      <c r="RCX1" s="168"/>
      <c r="RCY1" s="165"/>
      <c r="RCZ1" s="165"/>
      <c r="RDA1" s="165"/>
      <c r="RDB1" s="165"/>
      <c r="RDC1" s="165"/>
      <c r="RDD1" s="165"/>
      <c r="RDE1" s="165"/>
      <c r="RDF1" s="165"/>
      <c r="RDG1" s="165"/>
      <c r="RDH1" s="165"/>
      <c r="RDI1" s="165"/>
      <c r="RDJ1" s="165"/>
      <c r="RDK1" s="165"/>
      <c r="RDL1" s="165"/>
      <c r="RDM1" s="165"/>
      <c r="RDN1" s="165"/>
      <c r="RDO1" s="165"/>
      <c r="RDP1" s="165"/>
      <c r="RDQ1" s="165"/>
      <c r="RDR1" s="166"/>
      <c r="RDS1" s="165"/>
      <c r="RDT1" s="165"/>
      <c r="RDU1" s="165"/>
      <c r="RDV1" s="165"/>
      <c r="RDW1" s="165"/>
      <c r="RDX1" s="167"/>
      <c r="RDY1" s="167"/>
      <c r="RDZ1" s="168"/>
      <c r="REA1" s="168"/>
      <c r="REB1" s="168"/>
      <c r="REC1" s="168"/>
      <c r="RED1" s="168"/>
      <c r="REE1" s="168"/>
      <c r="REF1" s="168"/>
      <c r="REG1" s="165"/>
      <c r="REH1" s="165"/>
      <c r="REI1" s="165"/>
      <c r="REJ1" s="165"/>
      <c r="REK1" s="165"/>
      <c r="REL1" s="165"/>
      <c r="REM1" s="165"/>
      <c r="REN1" s="165"/>
      <c r="REO1" s="165"/>
      <c r="REP1" s="165"/>
      <c r="REQ1" s="165"/>
      <c r="RER1" s="165"/>
      <c r="RES1" s="165"/>
      <c r="RET1" s="165"/>
      <c r="REU1" s="165"/>
      <c r="REV1" s="165"/>
      <c r="REW1" s="165"/>
      <c r="REX1" s="165"/>
      <c r="REY1" s="165"/>
      <c r="REZ1" s="166"/>
      <c r="RFA1" s="165"/>
      <c r="RFB1" s="165"/>
      <c r="RFC1" s="165"/>
      <c r="RFD1" s="165"/>
      <c r="RFE1" s="165"/>
      <c r="RFF1" s="167"/>
      <c r="RFG1" s="167"/>
      <c r="RFH1" s="168"/>
      <c r="RFI1" s="168"/>
      <c r="RFJ1" s="168"/>
      <c r="RFK1" s="168"/>
      <c r="RFL1" s="168"/>
      <c r="RFM1" s="168"/>
      <c r="RFN1" s="168"/>
      <c r="RFO1" s="165"/>
      <c r="RFP1" s="165"/>
      <c r="RFQ1" s="165"/>
      <c r="RFR1" s="165"/>
      <c r="RFS1" s="165"/>
      <c r="RFT1" s="165"/>
      <c r="RFU1" s="165"/>
      <c r="RFV1" s="165"/>
      <c r="RFW1" s="165"/>
      <c r="RFX1" s="165"/>
      <c r="RFY1" s="165"/>
      <c r="RFZ1" s="165"/>
      <c r="RGA1" s="165"/>
      <c r="RGB1" s="165"/>
      <c r="RGC1" s="165"/>
      <c r="RGD1" s="165"/>
      <c r="RGE1" s="165"/>
      <c r="RGF1" s="165"/>
      <c r="RGG1" s="165"/>
      <c r="RGH1" s="166"/>
      <c r="RGI1" s="165"/>
      <c r="RGJ1" s="165"/>
      <c r="RGK1" s="165"/>
      <c r="RGL1" s="165"/>
      <c r="RGM1" s="165"/>
      <c r="RGN1" s="167"/>
      <c r="RGO1" s="167"/>
      <c r="RGP1" s="168"/>
      <c r="RGQ1" s="168"/>
      <c r="RGR1" s="168"/>
      <c r="RGS1" s="168"/>
      <c r="RGT1" s="168"/>
      <c r="RGU1" s="168"/>
      <c r="RGV1" s="168"/>
      <c r="RGW1" s="165"/>
      <c r="RGX1" s="165"/>
      <c r="RGY1" s="165"/>
      <c r="RGZ1" s="165"/>
      <c r="RHA1" s="165"/>
      <c r="RHB1" s="165"/>
      <c r="RHC1" s="165"/>
      <c r="RHD1" s="165"/>
      <c r="RHE1" s="165"/>
      <c r="RHF1" s="165"/>
      <c r="RHG1" s="165"/>
      <c r="RHH1" s="165"/>
      <c r="RHI1" s="165"/>
      <c r="RHJ1" s="165"/>
      <c r="RHK1" s="165"/>
      <c r="RHL1" s="165"/>
      <c r="RHM1" s="165"/>
      <c r="RHN1" s="165"/>
      <c r="RHO1" s="165"/>
      <c r="RHP1" s="166"/>
      <c r="RHQ1" s="165"/>
      <c r="RHR1" s="165"/>
      <c r="RHS1" s="165"/>
      <c r="RHT1" s="165"/>
      <c r="RHU1" s="165"/>
      <c r="RHV1" s="167"/>
      <c r="RHW1" s="167"/>
      <c r="RHX1" s="168"/>
      <c r="RHY1" s="168"/>
      <c r="RHZ1" s="168"/>
      <c r="RIA1" s="168"/>
      <c r="RIB1" s="168"/>
      <c r="RIC1" s="168"/>
      <c r="RID1" s="168"/>
      <c r="RIE1" s="165"/>
      <c r="RIF1" s="165"/>
      <c r="RIG1" s="165"/>
      <c r="RIH1" s="165"/>
      <c r="RII1" s="165"/>
      <c r="RIJ1" s="165"/>
      <c r="RIK1" s="165"/>
      <c r="RIL1" s="165"/>
      <c r="RIM1" s="165"/>
      <c r="RIN1" s="165"/>
      <c r="RIO1" s="165"/>
      <c r="RIP1" s="165"/>
      <c r="RIQ1" s="165"/>
      <c r="RIR1" s="165"/>
      <c r="RIS1" s="165"/>
      <c r="RIT1" s="165"/>
      <c r="RIU1" s="165"/>
      <c r="RIV1" s="165"/>
      <c r="RIW1" s="165"/>
      <c r="RIX1" s="166"/>
      <c r="RIY1" s="165"/>
      <c r="RIZ1" s="165"/>
      <c r="RJA1" s="165"/>
      <c r="RJB1" s="165"/>
      <c r="RJC1" s="165"/>
      <c r="RJD1" s="167"/>
      <c r="RJE1" s="167"/>
      <c r="RJF1" s="168"/>
      <c r="RJG1" s="168"/>
      <c r="RJH1" s="168"/>
      <c r="RJI1" s="168"/>
      <c r="RJJ1" s="168"/>
      <c r="RJK1" s="168"/>
      <c r="RJL1" s="168"/>
      <c r="RJM1" s="165"/>
      <c r="RJN1" s="165"/>
      <c r="RJO1" s="165"/>
      <c r="RJP1" s="165"/>
      <c r="RJQ1" s="165"/>
      <c r="RJR1" s="165"/>
      <c r="RJS1" s="165"/>
      <c r="RJT1" s="165"/>
      <c r="RJU1" s="165"/>
      <c r="RJV1" s="165"/>
      <c r="RJW1" s="165"/>
      <c r="RJX1" s="165"/>
      <c r="RJY1" s="165"/>
      <c r="RJZ1" s="165"/>
      <c r="RKA1" s="165"/>
      <c r="RKB1" s="165"/>
      <c r="RKC1" s="165"/>
      <c r="RKD1" s="165"/>
      <c r="RKE1" s="165"/>
      <c r="RKF1" s="166"/>
      <c r="RKG1" s="165"/>
      <c r="RKH1" s="165"/>
      <c r="RKI1" s="165"/>
      <c r="RKJ1" s="165"/>
      <c r="RKK1" s="165"/>
      <c r="RKL1" s="167"/>
      <c r="RKM1" s="167"/>
      <c r="RKN1" s="168"/>
      <c r="RKO1" s="168"/>
      <c r="RKP1" s="168"/>
      <c r="RKQ1" s="168"/>
      <c r="RKR1" s="168"/>
      <c r="RKS1" s="168"/>
      <c r="RKT1" s="168"/>
      <c r="RKU1" s="165"/>
      <c r="RKV1" s="165"/>
      <c r="RKW1" s="165"/>
      <c r="RKX1" s="165"/>
      <c r="RKY1" s="165"/>
      <c r="RKZ1" s="165"/>
      <c r="RLA1" s="165"/>
      <c r="RLB1" s="165"/>
      <c r="RLC1" s="165"/>
      <c r="RLD1" s="165"/>
      <c r="RLE1" s="165"/>
      <c r="RLF1" s="165"/>
      <c r="RLG1" s="165"/>
      <c r="RLH1" s="165"/>
      <c r="RLI1" s="165"/>
      <c r="RLJ1" s="165"/>
      <c r="RLK1" s="165"/>
      <c r="RLL1" s="165"/>
      <c r="RLM1" s="165"/>
      <c r="RLN1" s="166"/>
      <c r="RLO1" s="165"/>
      <c r="RLP1" s="165"/>
      <c r="RLQ1" s="165"/>
      <c r="RLR1" s="165"/>
      <c r="RLS1" s="165"/>
      <c r="RLT1" s="167"/>
      <c r="RLU1" s="167"/>
      <c r="RLV1" s="168"/>
      <c r="RLW1" s="168"/>
      <c r="RLX1" s="168"/>
      <c r="RLY1" s="168"/>
      <c r="RLZ1" s="168"/>
      <c r="RMA1" s="168"/>
      <c r="RMB1" s="168"/>
      <c r="RMC1" s="165"/>
      <c r="RMD1" s="165"/>
      <c r="RME1" s="165"/>
      <c r="RMF1" s="165"/>
      <c r="RMG1" s="165"/>
      <c r="RMH1" s="165"/>
      <c r="RMI1" s="165"/>
      <c r="RMJ1" s="165"/>
      <c r="RMK1" s="165"/>
      <c r="RML1" s="165"/>
      <c r="RMM1" s="165"/>
      <c r="RMN1" s="165"/>
      <c r="RMO1" s="165"/>
      <c r="RMP1" s="165"/>
      <c r="RMQ1" s="165"/>
      <c r="RMR1" s="165"/>
      <c r="RMS1" s="165"/>
      <c r="RMT1" s="165"/>
      <c r="RMU1" s="165"/>
      <c r="RMV1" s="166"/>
      <c r="RMW1" s="165"/>
      <c r="RMX1" s="165"/>
      <c r="RMY1" s="165"/>
      <c r="RMZ1" s="165"/>
      <c r="RNA1" s="165"/>
      <c r="RNB1" s="167"/>
      <c r="RNC1" s="167"/>
      <c r="RND1" s="168"/>
      <c r="RNE1" s="168"/>
      <c r="RNF1" s="168"/>
      <c r="RNG1" s="168"/>
      <c r="RNH1" s="168"/>
      <c r="RNI1" s="168"/>
      <c r="RNJ1" s="168"/>
      <c r="RNK1" s="165"/>
      <c r="RNL1" s="165"/>
      <c r="RNM1" s="165"/>
      <c r="RNN1" s="165"/>
      <c r="RNO1" s="165"/>
      <c r="RNP1" s="165"/>
      <c r="RNQ1" s="165"/>
      <c r="RNR1" s="165"/>
      <c r="RNS1" s="165"/>
      <c r="RNT1" s="165"/>
      <c r="RNU1" s="165"/>
      <c r="RNV1" s="165"/>
      <c r="RNW1" s="165"/>
      <c r="RNX1" s="165"/>
      <c r="RNY1" s="165"/>
      <c r="RNZ1" s="165"/>
      <c r="ROA1" s="165"/>
      <c r="ROB1" s="165"/>
      <c r="ROC1" s="165"/>
      <c r="ROD1" s="166"/>
      <c r="ROE1" s="165"/>
      <c r="ROF1" s="165"/>
      <c r="ROG1" s="165"/>
      <c r="ROH1" s="165"/>
      <c r="ROI1" s="165"/>
      <c r="ROJ1" s="167"/>
      <c r="ROK1" s="167"/>
      <c r="ROL1" s="168"/>
      <c r="ROM1" s="168"/>
      <c r="RON1" s="168"/>
      <c r="ROO1" s="168"/>
      <c r="ROP1" s="168"/>
      <c r="ROQ1" s="168"/>
      <c r="ROR1" s="168"/>
      <c r="ROS1" s="165"/>
      <c r="ROT1" s="165"/>
      <c r="ROU1" s="165"/>
      <c r="ROV1" s="165"/>
      <c r="ROW1" s="165"/>
      <c r="ROX1" s="165"/>
      <c r="ROY1" s="165"/>
      <c r="ROZ1" s="165"/>
      <c r="RPA1" s="165"/>
      <c r="RPB1" s="165"/>
      <c r="RPC1" s="165"/>
      <c r="RPD1" s="165"/>
      <c r="RPE1" s="165"/>
      <c r="RPF1" s="165"/>
      <c r="RPG1" s="165"/>
      <c r="RPH1" s="165"/>
      <c r="RPI1" s="165"/>
      <c r="RPJ1" s="165"/>
      <c r="RPK1" s="165"/>
      <c r="RPL1" s="166"/>
      <c r="RPM1" s="165"/>
      <c r="RPN1" s="165"/>
      <c r="RPO1" s="165"/>
      <c r="RPP1" s="165"/>
      <c r="RPQ1" s="165"/>
      <c r="RPR1" s="167"/>
      <c r="RPS1" s="167"/>
      <c r="RPT1" s="168"/>
      <c r="RPU1" s="168"/>
      <c r="RPV1" s="168"/>
      <c r="RPW1" s="168"/>
      <c r="RPX1" s="168"/>
      <c r="RPY1" s="168"/>
      <c r="RPZ1" s="168"/>
      <c r="RQA1" s="165"/>
      <c r="RQB1" s="165"/>
      <c r="RQC1" s="165"/>
      <c r="RQD1" s="165"/>
      <c r="RQE1" s="165"/>
      <c r="RQF1" s="165"/>
      <c r="RQG1" s="165"/>
      <c r="RQH1" s="165"/>
      <c r="RQI1" s="165"/>
      <c r="RQJ1" s="165"/>
      <c r="RQK1" s="165"/>
      <c r="RQL1" s="165"/>
      <c r="RQM1" s="165"/>
      <c r="RQN1" s="165"/>
      <c r="RQO1" s="165"/>
      <c r="RQP1" s="165"/>
      <c r="RQQ1" s="165"/>
      <c r="RQR1" s="165"/>
      <c r="RQS1" s="165"/>
      <c r="RQT1" s="166"/>
      <c r="RQU1" s="165"/>
      <c r="RQV1" s="165"/>
      <c r="RQW1" s="165"/>
      <c r="RQX1" s="165"/>
      <c r="RQY1" s="165"/>
      <c r="RQZ1" s="167"/>
      <c r="RRA1" s="167"/>
      <c r="RRB1" s="168"/>
      <c r="RRC1" s="168"/>
      <c r="RRD1" s="168"/>
      <c r="RRE1" s="168"/>
      <c r="RRF1" s="168"/>
      <c r="RRG1" s="168"/>
      <c r="RRH1" s="168"/>
      <c r="RRI1" s="165"/>
      <c r="RRJ1" s="165"/>
      <c r="RRK1" s="165"/>
      <c r="RRL1" s="165"/>
      <c r="RRM1" s="165"/>
      <c r="RRN1" s="165"/>
      <c r="RRO1" s="165"/>
      <c r="RRP1" s="165"/>
      <c r="RRQ1" s="165"/>
      <c r="RRR1" s="165"/>
      <c r="RRS1" s="165"/>
      <c r="RRT1" s="165"/>
      <c r="RRU1" s="165"/>
      <c r="RRV1" s="165"/>
      <c r="RRW1" s="165"/>
      <c r="RRX1" s="165"/>
      <c r="RRY1" s="165"/>
      <c r="RRZ1" s="165"/>
      <c r="RSA1" s="165"/>
      <c r="RSB1" s="166"/>
      <c r="RSC1" s="165"/>
      <c r="RSD1" s="165"/>
      <c r="RSE1" s="165"/>
      <c r="RSF1" s="165"/>
      <c r="RSG1" s="165"/>
      <c r="RSH1" s="167"/>
      <c r="RSI1" s="167"/>
      <c r="RSJ1" s="168"/>
      <c r="RSK1" s="168"/>
      <c r="RSL1" s="168"/>
      <c r="RSM1" s="168"/>
      <c r="RSN1" s="168"/>
      <c r="RSO1" s="168"/>
      <c r="RSP1" s="168"/>
      <c r="RSQ1" s="165"/>
      <c r="RSR1" s="165"/>
      <c r="RSS1" s="165"/>
      <c r="RST1" s="165"/>
      <c r="RSU1" s="165"/>
      <c r="RSV1" s="165"/>
      <c r="RSW1" s="165"/>
      <c r="RSX1" s="165"/>
      <c r="RSY1" s="165"/>
      <c r="RSZ1" s="165"/>
      <c r="RTA1" s="165"/>
      <c r="RTB1" s="165"/>
      <c r="RTC1" s="165"/>
      <c r="RTD1" s="165"/>
      <c r="RTE1" s="165"/>
      <c r="RTF1" s="165"/>
      <c r="RTG1" s="165"/>
      <c r="RTH1" s="165"/>
      <c r="RTI1" s="165"/>
      <c r="RTJ1" s="166"/>
      <c r="RTK1" s="165"/>
      <c r="RTL1" s="165"/>
      <c r="RTM1" s="165"/>
      <c r="RTN1" s="165"/>
      <c r="RTO1" s="165"/>
      <c r="RTP1" s="167"/>
      <c r="RTQ1" s="167"/>
      <c r="RTR1" s="168"/>
      <c r="RTS1" s="168"/>
      <c r="RTT1" s="168"/>
      <c r="RTU1" s="168"/>
      <c r="RTV1" s="168"/>
      <c r="RTW1" s="168"/>
      <c r="RTX1" s="168"/>
      <c r="RTY1" s="165"/>
      <c r="RTZ1" s="165"/>
      <c r="RUA1" s="165"/>
      <c r="RUB1" s="165"/>
      <c r="RUC1" s="165"/>
      <c r="RUD1" s="165"/>
      <c r="RUE1" s="165"/>
      <c r="RUF1" s="165"/>
      <c r="RUG1" s="165"/>
      <c r="RUH1" s="165"/>
      <c r="RUI1" s="165"/>
      <c r="RUJ1" s="165"/>
      <c r="RUK1" s="165"/>
      <c r="RUL1" s="165"/>
      <c r="RUM1" s="165"/>
      <c r="RUN1" s="165"/>
      <c r="RUO1" s="165"/>
      <c r="RUP1" s="165"/>
      <c r="RUQ1" s="165"/>
      <c r="RUR1" s="166"/>
      <c r="RUS1" s="165"/>
      <c r="RUT1" s="165"/>
      <c r="RUU1" s="165"/>
      <c r="RUV1" s="165"/>
      <c r="RUW1" s="165"/>
      <c r="RUX1" s="167"/>
      <c r="RUY1" s="167"/>
      <c r="RUZ1" s="168"/>
      <c r="RVA1" s="168"/>
      <c r="RVB1" s="168"/>
      <c r="RVC1" s="168"/>
      <c r="RVD1" s="168"/>
      <c r="RVE1" s="168"/>
      <c r="RVF1" s="168"/>
      <c r="RVG1" s="165"/>
      <c r="RVH1" s="165"/>
      <c r="RVI1" s="165"/>
      <c r="RVJ1" s="165"/>
      <c r="RVK1" s="165"/>
      <c r="RVL1" s="165"/>
      <c r="RVM1" s="165"/>
      <c r="RVN1" s="165"/>
      <c r="RVO1" s="165"/>
      <c r="RVP1" s="165"/>
      <c r="RVQ1" s="165"/>
      <c r="RVR1" s="165"/>
      <c r="RVS1" s="165"/>
      <c r="RVT1" s="165"/>
      <c r="RVU1" s="165"/>
      <c r="RVV1" s="165"/>
      <c r="RVW1" s="165"/>
      <c r="RVX1" s="165"/>
      <c r="RVY1" s="165"/>
      <c r="RVZ1" s="166"/>
      <c r="RWA1" s="165"/>
      <c r="RWB1" s="165"/>
      <c r="RWC1" s="165"/>
      <c r="RWD1" s="165"/>
      <c r="RWE1" s="165"/>
      <c r="RWF1" s="167"/>
      <c r="RWG1" s="167"/>
      <c r="RWH1" s="168"/>
      <c r="RWI1" s="168"/>
      <c r="RWJ1" s="168"/>
      <c r="RWK1" s="168"/>
      <c r="RWL1" s="168"/>
      <c r="RWM1" s="168"/>
      <c r="RWN1" s="168"/>
      <c r="RWO1" s="165"/>
      <c r="RWP1" s="165"/>
      <c r="RWQ1" s="165"/>
      <c r="RWR1" s="165"/>
      <c r="RWS1" s="165"/>
      <c r="RWT1" s="165"/>
      <c r="RWU1" s="165"/>
      <c r="RWV1" s="165"/>
      <c r="RWW1" s="165"/>
      <c r="RWX1" s="165"/>
      <c r="RWY1" s="165"/>
      <c r="RWZ1" s="165"/>
      <c r="RXA1" s="165"/>
      <c r="RXB1" s="165"/>
      <c r="RXC1" s="165"/>
      <c r="RXD1" s="165"/>
      <c r="RXE1" s="165"/>
      <c r="RXF1" s="165"/>
      <c r="RXG1" s="165"/>
      <c r="RXH1" s="166"/>
      <c r="RXI1" s="165"/>
      <c r="RXJ1" s="165"/>
      <c r="RXK1" s="165"/>
      <c r="RXL1" s="165"/>
      <c r="RXM1" s="165"/>
      <c r="RXN1" s="167"/>
      <c r="RXO1" s="167"/>
      <c r="RXP1" s="168"/>
      <c r="RXQ1" s="168"/>
      <c r="RXR1" s="168"/>
      <c r="RXS1" s="168"/>
      <c r="RXT1" s="168"/>
      <c r="RXU1" s="168"/>
      <c r="RXV1" s="168"/>
      <c r="RXW1" s="165"/>
      <c r="RXX1" s="165"/>
      <c r="RXY1" s="165"/>
      <c r="RXZ1" s="165"/>
      <c r="RYA1" s="165"/>
      <c r="RYB1" s="165"/>
      <c r="RYC1" s="165"/>
      <c r="RYD1" s="165"/>
      <c r="RYE1" s="165"/>
      <c r="RYF1" s="165"/>
      <c r="RYG1" s="165"/>
      <c r="RYH1" s="165"/>
      <c r="RYI1" s="165"/>
      <c r="RYJ1" s="165"/>
      <c r="RYK1" s="165"/>
      <c r="RYL1" s="165"/>
      <c r="RYM1" s="165"/>
      <c r="RYN1" s="165"/>
      <c r="RYO1" s="165"/>
      <c r="RYP1" s="166"/>
      <c r="RYQ1" s="165"/>
      <c r="RYR1" s="165"/>
      <c r="RYS1" s="165"/>
      <c r="RYT1" s="165"/>
      <c r="RYU1" s="165"/>
      <c r="RYV1" s="167"/>
      <c r="RYW1" s="167"/>
      <c r="RYX1" s="168"/>
      <c r="RYY1" s="168"/>
      <c r="RYZ1" s="168"/>
      <c r="RZA1" s="168"/>
      <c r="RZB1" s="168"/>
      <c r="RZC1" s="168"/>
      <c r="RZD1" s="168"/>
      <c r="RZE1" s="165"/>
      <c r="RZF1" s="165"/>
      <c r="RZG1" s="165"/>
      <c r="RZH1" s="165"/>
      <c r="RZI1" s="165"/>
      <c r="RZJ1" s="165"/>
      <c r="RZK1" s="165"/>
      <c r="RZL1" s="165"/>
      <c r="RZM1" s="165"/>
      <c r="RZN1" s="165"/>
      <c r="RZO1" s="165"/>
      <c r="RZP1" s="165"/>
      <c r="RZQ1" s="165"/>
      <c r="RZR1" s="165"/>
      <c r="RZS1" s="165"/>
      <c r="RZT1" s="165"/>
      <c r="RZU1" s="165"/>
      <c r="RZV1" s="165"/>
      <c r="RZW1" s="165"/>
      <c r="RZX1" s="166"/>
      <c r="RZY1" s="165"/>
      <c r="RZZ1" s="165"/>
      <c r="SAA1" s="165"/>
      <c r="SAB1" s="165"/>
      <c r="SAC1" s="165"/>
      <c r="SAD1" s="167"/>
      <c r="SAE1" s="167"/>
      <c r="SAF1" s="168"/>
      <c r="SAG1" s="168"/>
      <c r="SAH1" s="168"/>
      <c r="SAI1" s="168"/>
      <c r="SAJ1" s="168"/>
      <c r="SAK1" s="168"/>
      <c r="SAL1" s="168"/>
      <c r="SAM1" s="165"/>
      <c r="SAN1" s="165"/>
      <c r="SAO1" s="165"/>
      <c r="SAP1" s="165"/>
      <c r="SAQ1" s="165"/>
      <c r="SAR1" s="165"/>
      <c r="SAS1" s="165"/>
      <c r="SAT1" s="165"/>
      <c r="SAU1" s="165"/>
      <c r="SAV1" s="165"/>
      <c r="SAW1" s="165"/>
      <c r="SAX1" s="165"/>
      <c r="SAY1" s="165"/>
      <c r="SAZ1" s="165"/>
      <c r="SBA1" s="165"/>
      <c r="SBB1" s="165"/>
      <c r="SBC1" s="165"/>
      <c r="SBD1" s="165"/>
      <c r="SBE1" s="165"/>
      <c r="SBF1" s="166"/>
      <c r="SBG1" s="165"/>
      <c r="SBH1" s="165"/>
      <c r="SBI1" s="165"/>
      <c r="SBJ1" s="165"/>
      <c r="SBK1" s="165"/>
      <c r="SBL1" s="167"/>
      <c r="SBM1" s="167"/>
      <c r="SBN1" s="168"/>
      <c r="SBO1" s="168"/>
      <c r="SBP1" s="168"/>
      <c r="SBQ1" s="168"/>
      <c r="SBR1" s="168"/>
      <c r="SBS1" s="168"/>
      <c r="SBT1" s="168"/>
      <c r="SBU1" s="165"/>
      <c r="SBV1" s="165"/>
      <c r="SBW1" s="165"/>
      <c r="SBX1" s="165"/>
      <c r="SBY1" s="165"/>
      <c r="SBZ1" s="165"/>
      <c r="SCA1" s="165"/>
      <c r="SCB1" s="165"/>
      <c r="SCC1" s="165"/>
      <c r="SCD1" s="165"/>
      <c r="SCE1" s="165"/>
      <c r="SCF1" s="165"/>
      <c r="SCG1" s="165"/>
      <c r="SCH1" s="165"/>
      <c r="SCI1" s="165"/>
      <c r="SCJ1" s="165"/>
      <c r="SCK1" s="165"/>
      <c r="SCL1" s="165"/>
      <c r="SCM1" s="165"/>
      <c r="SCN1" s="166"/>
      <c r="SCO1" s="165"/>
      <c r="SCP1" s="165"/>
      <c r="SCQ1" s="165"/>
      <c r="SCR1" s="165"/>
      <c r="SCS1" s="165"/>
      <c r="SCT1" s="167"/>
      <c r="SCU1" s="167"/>
      <c r="SCV1" s="168"/>
      <c r="SCW1" s="168"/>
      <c r="SCX1" s="168"/>
      <c r="SCY1" s="168"/>
      <c r="SCZ1" s="168"/>
      <c r="SDA1" s="168"/>
      <c r="SDB1" s="168"/>
      <c r="SDC1" s="165"/>
      <c r="SDD1" s="165"/>
      <c r="SDE1" s="165"/>
      <c r="SDF1" s="165"/>
      <c r="SDG1" s="165"/>
      <c r="SDH1" s="165"/>
      <c r="SDI1" s="165"/>
      <c r="SDJ1" s="165"/>
      <c r="SDK1" s="165"/>
      <c r="SDL1" s="165"/>
      <c r="SDM1" s="165"/>
      <c r="SDN1" s="165"/>
      <c r="SDO1" s="165"/>
      <c r="SDP1" s="165"/>
      <c r="SDQ1" s="165"/>
      <c r="SDR1" s="165"/>
      <c r="SDS1" s="165"/>
      <c r="SDT1" s="165"/>
      <c r="SDU1" s="165"/>
      <c r="SDV1" s="166"/>
      <c r="SDW1" s="165"/>
      <c r="SDX1" s="165"/>
      <c r="SDY1" s="165"/>
      <c r="SDZ1" s="165"/>
      <c r="SEA1" s="165"/>
      <c r="SEB1" s="167"/>
      <c r="SEC1" s="167"/>
      <c r="SED1" s="168"/>
      <c r="SEE1" s="168"/>
      <c r="SEF1" s="168"/>
      <c r="SEG1" s="168"/>
      <c r="SEH1" s="168"/>
      <c r="SEI1" s="168"/>
      <c r="SEJ1" s="168"/>
      <c r="SEK1" s="165"/>
      <c r="SEL1" s="165"/>
      <c r="SEM1" s="165"/>
      <c r="SEN1" s="165"/>
      <c r="SEO1" s="165"/>
      <c r="SEP1" s="165"/>
      <c r="SEQ1" s="165"/>
      <c r="SER1" s="165"/>
      <c r="SES1" s="165"/>
      <c r="SET1" s="165"/>
      <c r="SEU1" s="165"/>
      <c r="SEV1" s="165"/>
      <c r="SEW1" s="165"/>
      <c r="SEX1" s="165"/>
      <c r="SEY1" s="165"/>
      <c r="SEZ1" s="165"/>
      <c r="SFA1" s="165"/>
      <c r="SFB1" s="165"/>
      <c r="SFC1" s="165"/>
      <c r="SFD1" s="166"/>
      <c r="SFE1" s="165"/>
      <c r="SFF1" s="165"/>
      <c r="SFG1" s="165"/>
      <c r="SFH1" s="165"/>
      <c r="SFI1" s="165"/>
      <c r="SFJ1" s="167"/>
      <c r="SFK1" s="167"/>
      <c r="SFL1" s="168"/>
      <c r="SFM1" s="168"/>
      <c r="SFN1" s="168"/>
      <c r="SFO1" s="168"/>
      <c r="SFP1" s="168"/>
      <c r="SFQ1" s="168"/>
      <c r="SFR1" s="168"/>
      <c r="SFS1" s="165"/>
      <c r="SFT1" s="165"/>
      <c r="SFU1" s="165"/>
      <c r="SFV1" s="165"/>
      <c r="SFW1" s="165"/>
      <c r="SFX1" s="165"/>
      <c r="SFY1" s="165"/>
      <c r="SFZ1" s="165"/>
      <c r="SGA1" s="165"/>
      <c r="SGB1" s="165"/>
      <c r="SGC1" s="165"/>
      <c r="SGD1" s="165"/>
      <c r="SGE1" s="165"/>
      <c r="SGF1" s="165"/>
      <c r="SGG1" s="165"/>
      <c r="SGH1" s="165"/>
      <c r="SGI1" s="165"/>
      <c r="SGJ1" s="165"/>
      <c r="SGK1" s="165"/>
      <c r="SGL1" s="166"/>
      <c r="SGM1" s="165"/>
      <c r="SGN1" s="165"/>
      <c r="SGO1" s="165"/>
      <c r="SGP1" s="165"/>
      <c r="SGQ1" s="165"/>
      <c r="SGR1" s="167"/>
      <c r="SGS1" s="167"/>
      <c r="SGT1" s="168"/>
      <c r="SGU1" s="168"/>
      <c r="SGV1" s="168"/>
      <c r="SGW1" s="168"/>
      <c r="SGX1" s="168"/>
      <c r="SGY1" s="168"/>
      <c r="SGZ1" s="168"/>
      <c r="SHA1" s="165"/>
      <c r="SHB1" s="165"/>
      <c r="SHC1" s="165"/>
      <c r="SHD1" s="165"/>
      <c r="SHE1" s="165"/>
      <c r="SHF1" s="165"/>
      <c r="SHG1" s="165"/>
      <c r="SHH1" s="165"/>
      <c r="SHI1" s="165"/>
      <c r="SHJ1" s="165"/>
      <c r="SHK1" s="165"/>
      <c r="SHL1" s="165"/>
      <c r="SHM1" s="165"/>
      <c r="SHN1" s="165"/>
      <c r="SHO1" s="165"/>
      <c r="SHP1" s="165"/>
      <c r="SHQ1" s="165"/>
      <c r="SHR1" s="165"/>
      <c r="SHS1" s="165"/>
      <c r="SHT1" s="166"/>
      <c r="SHU1" s="165"/>
      <c r="SHV1" s="165"/>
      <c r="SHW1" s="165"/>
      <c r="SHX1" s="165"/>
      <c r="SHY1" s="165"/>
      <c r="SHZ1" s="167"/>
      <c r="SIA1" s="167"/>
      <c r="SIB1" s="168"/>
      <c r="SIC1" s="168"/>
      <c r="SID1" s="168"/>
      <c r="SIE1" s="168"/>
      <c r="SIF1" s="168"/>
      <c r="SIG1" s="168"/>
      <c r="SIH1" s="168"/>
      <c r="SII1" s="165"/>
      <c r="SIJ1" s="165"/>
      <c r="SIK1" s="165"/>
      <c r="SIL1" s="165"/>
      <c r="SIM1" s="165"/>
      <c r="SIN1" s="165"/>
      <c r="SIO1" s="165"/>
      <c r="SIP1" s="165"/>
      <c r="SIQ1" s="165"/>
      <c r="SIR1" s="165"/>
      <c r="SIS1" s="165"/>
      <c r="SIT1" s="165"/>
      <c r="SIU1" s="165"/>
      <c r="SIV1" s="165"/>
      <c r="SIW1" s="165"/>
      <c r="SIX1" s="165"/>
      <c r="SIY1" s="165"/>
      <c r="SIZ1" s="165"/>
      <c r="SJA1" s="165"/>
      <c r="SJB1" s="166"/>
      <c r="SJC1" s="165"/>
      <c r="SJD1" s="165"/>
      <c r="SJE1" s="165"/>
      <c r="SJF1" s="165"/>
      <c r="SJG1" s="165"/>
      <c r="SJH1" s="167"/>
      <c r="SJI1" s="167"/>
      <c r="SJJ1" s="168"/>
      <c r="SJK1" s="168"/>
      <c r="SJL1" s="168"/>
      <c r="SJM1" s="168"/>
      <c r="SJN1" s="168"/>
      <c r="SJO1" s="168"/>
      <c r="SJP1" s="168"/>
      <c r="SJQ1" s="165"/>
      <c r="SJR1" s="165"/>
      <c r="SJS1" s="165"/>
      <c r="SJT1" s="165"/>
      <c r="SJU1" s="165"/>
      <c r="SJV1" s="165"/>
      <c r="SJW1" s="165"/>
      <c r="SJX1" s="165"/>
      <c r="SJY1" s="165"/>
      <c r="SJZ1" s="165"/>
      <c r="SKA1" s="165"/>
      <c r="SKB1" s="165"/>
      <c r="SKC1" s="165"/>
      <c r="SKD1" s="165"/>
      <c r="SKE1" s="165"/>
      <c r="SKF1" s="165"/>
      <c r="SKG1" s="165"/>
      <c r="SKH1" s="165"/>
      <c r="SKI1" s="165"/>
      <c r="SKJ1" s="166"/>
      <c r="SKK1" s="165"/>
      <c r="SKL1" s="165"/>
      <c r="SKM1" s="165"/>
      <c r="SKN1" s="165"/>
      <c r="SKO1" s="165"/>
      <c r="SKP1" s="167"/>
      <c r="SKQ1" s="167"/>
      <c r="SKR1" s="168"/>
      <c r="SKS1" s="168"/>
      <c r="SKT1" s="168"/>
      <c r="SKU1" s="168"/>
      <c r="SKV1" s="168"/>
      <c r="SKW1" s="168"/>
      <c r="SKX1" s="168"/>
      <c r="SKY1" s="165"/>
      <c r="SKZ1" s="165"/>
      <c r="SLA1" s="165"/>
      <c r="SLB1" s="165"/>
      <c r="SLC1" s="165"/>
      <c r="SLD1" s="165"/>
      <c r="SLE1" s="165"/>
      <c r="SLF1" s="165"/>
      <c r="SLG1" s="165"/>
      <c r="SLH1" s="165"/>
      <c r="SLI1" s="165"/>
      <c r="SLJ1" s="165"/>
      <c r="SLK1" s="165"/>
      <c r="SLL1" s="165"/>
      <c r="SLM1" s="165"/>
      <c r="SLN1" s="165"/>
      <c r="SLO1" s="165"/>
      <c r="SLP1" s="165"/>
      <c r="SLQ1" s="165"/>
      <c r="SLR1" s="166"/>
      <c r="SLS1" s="165"/>
      <c r="SLT1" s="165"/>
      <c r="SLU1" s="165"/>
      <c r="SLV1" s="165"/>
      <c r="SLW1" s="165"/>
      <c r="SLX1" s="167"/>
      <c r="SLY1" s="167"/>
      <c r="SLZ1" s="168"/>
      <c r="SMA1" s="168"/>
      <c r="SMB1" s="168"/>
      <c r="SMC1" s="168"/>
      <c r="SMD1" s="168"/>
      <c r="SME1" s="168"/>
      <c r="SMF1" s="168"/>
      <c r="SMG1" s="165"/>
      <c r="SMH1" s="165"/>
      <c r="SMI1" s="165"/>
      <c r="SMJ1" s="165"/>
      <c r="SMK1" s="165"/>
      <c r="SML1" s="165"/>
      <c r="SMM1" s="165"/>
      <c r="SMN1" s="165"/>
      <c r="SMO1" s="165"/>
      <c r="SMP1" s="165"/>
      <c r="SMQ1" s="165"/>
      <c r="SMR1" s="165"/>
      <c r="SMS1" s="165"/>
      <c r="SMT1" s="165"/>
      <c r="SMU1" s="165"/>
      <c r="SMV1" s="165"/>
      <c r="SMW1" s="165"/>
      <c r="SMX1" s="165"/>
      <c r="SMY1" s="165"/>
      <c r="SMZ1" s="166"/>
      <c r="SNA1" s="165"/>
      <c r="SNB1" s="165"/>
      <c r="SNC1" s="165"/>
      <c r="SND1" s="165"/>
      <c r="SNE1" s="165"/>
      <c r="SNF1" s="167"/>
      <c r="SNG1" s="167"/>
      <c r="SNH1" s="168"/>
      <c r="SNI1" s="168"/>
      <c r="SNJ1" s="168"/>
      <c r="SNK1" s="168"/>
      <c r="SNL1" s="168"/>
      <c r="SNM1" s="168"/>
      <c r="SNN1" s="168"/>
      <c r="SNO1" s="165"/>
      <c r="SNP1" s="165"/>
      <c r="SNQ1" s="165"/>
      <c r="SNR1" s="165"/>
      <c r="SNS1" s="165"/>
      <c r="SNT1" s="165"/>
      <c r="SNU1" s="165"/>
      <c r="SNV1" s="165"/>
      <c r="SNW1" s="165"/>
      <c r="SNX1" s="165"/>
      <c r="SNY1" s="165"/>
      <c r="SNZ1" s="165"/>
      <c r="SOA1" s="165"/>
      <c r="SOB1" s="165"/>
      <c r="SOC1" s="165"/>
      <c r="SOD1" s="165"/>
      <c r="SOE1" s="165"/>
      <c r="SOF1" s="165"/>
      <c r="SOG1" s="165"/>
      <c r="SOH1" s="166"/>
      <c r="SOI1" s="165"/>
      <c r="SOJ1" s="165"/>
      <c r="SOK1" s="165"/>
      <c r="SOL1" s="165"/>
      <c r="SOM1" s="165"/>
      <c r="SON1" s="167"/>
      <c r="SOO1" s="167"/>
      <c r="SOP1" s="168"/>
      <c r="SOQ1" s="168"/>
      <c r="SOR1" s="168"/>
      <c r="SOS1" s="168"/>
      <c r="SOT1" s="168"/>
      <c r="SOU1" s="168"/>
      <c r="SOV1" s="168"/>
      <c r="SOW1" s="165"/>
      <c r="SOX1" s="165"/>
      <c r="SOY1" s="165"/>
      <c r="SOZ1" s="165"/>
      <c r="SPA1" s="165"/>
      <c r="SPB1" s="165"/>
      <c r="SPC1" s="165"/>
      <c r="SPD1" s="165"/>
      <c r="SPE1" s="165"/>
      <c r="SPF1" s="165"/>
      <c r="SPG1" s="165"/>
      <c r="SPH1" s="165"/>
      <c r="SPI1" s="165"/>
      <c r="SPJ1" s="165"/>
      <c r="SPK1" s="165"/>
      <c r="SPL1" s="165"/>
      <c r="SPM1" s="165"/>
      <c r="SPN1" s="165"/>
      <c r="SPO1" s="165"/>
      <c r="SPP1" s="166"/>
      <c r="SPQ1" s="165"/>
      <c r="SPR1" s="165"/>
      <c r="SPS1" s="165"/>
      <c r="SPT1" s="165"/>
      <c r="SPU1" s="165"/>
      <c r="SPV1" s="167"/>
      <c r="SPW1" s="167"/>
      <c r="SPX1" s="168"/>
      <c r="SPY1" s="168"/>
      <c r="SPZ1" s="168"/>
      <c r="SQA1" s="168"/>
      <c r="SQB1" s="168"/>
      <c r="SQC1" s="168"/>
      <c r="SQD1" s="168"/>
      <c r="SQE1" s="165"/>
      <c r="SQF1" s="165"/>
      <c r="SQG1" s="165"/>
      <c r="SQH1" s="165"/>
      <c r="SQI1" s="165"/>
      <c r="SQJ1" s="165"/>
      <c r="SQK1" s="165"/>
      <c r="SQL1" s="165"/>
      <c r="SQM1" s="165"/>
      <c r="SQN1" s="165"/>
      <c r="SQO1" s="165"/>
      <c r="SQP1" s="165"/>
      <c r="SQQ1" s="165"/>
      <c r="SQR1" s="165"/>
      <c r="SQS1" s="165"/>
      <c r="SQT1" s="165"/>
      <c r="SQU1" s="165"/>
      <c r="SQV1" s="165"/>
      <c r="SQW1" s="165"/>
      <c r="SQX1" s="166"/>
      <c r="SQY1" s="165"/>
      <c r="SQZ1" s="165"/>
      <c r="SRA1" s="165"/>
      <c r="SRB1" s="165"/>
      <c r="SRC1" s="165"/>
      <c r="SRD1" s="167"/>
      <c r="SRE1" s="167"/>
      <c r="SRF1" s="168"/>
      <c r="SRG1" s="168"/>
      <c r="SRH1" s="168"/>
      <c r="SRI1" s="168"/>
      <c r="SRJ1" s="168"/>
      <c r="SRK1" s="168"/>
      <c r="SRL1" s="168"/>
      <c r="SRM1" s="165"/>
      <c r="SRN1" s="165"/>
      <c r="SRO1" s="165"/>
      <c r="SRP1" s="165"/>
      <c r="SRQ1" s="165"/>
      <c r="SRR1" s="165"/>
      <c r="SRS1" s="165"/>
      <c r="SRT1" s="165"/>
      <c r="SRU1" s="165"/>
      <c r="SRV1" s="165"/>
      <c r="SRW1" s="165"/>
      <c r="SRX1" s="165"/>
      <c r="SRY1" s="165"/>
      <c r="SRZ1" s="165"/>
      <c r="SSA1" s="165"/>
      <c r="SSB1" s="165"/>
      <c r="SSC1" s="165"/>
      <c r="SSD1" s="165"/>
      <c r="SSE1" s="165"/>
      <c r="SSF1" s="166"/>
      <c r="SSG1" s="165"/>
      <c r="SSH1" s="165"/>
      <c r="SSI1" s="165"/>
      <c r="SSJ1" s="165"/>
      <c r="SSK1" s="165"/>
      <c r="SSL1" s="167"/>
      <c r="SSM1" s="167"/>
      <c r="SSN1" s="168"/>
      <c r="SSO1" s="168"/>
      <c r="SSP1" s="168"/>
      <c r="SSQ1" s="168"/>
      <c r="SSR1" s="168"/>
      <c r="SSS1" s="168"/>
      <c r="SST1" s="168"/>
      <c r="SSU1" s="165"/>
      <c r="SSV1" s="165"/>
      <c r="SSW1" s="165"/>
      <c r="SSX1" s="165"/>
      <c r="SSY1" s="165"/>
      <c r="SSZ1" s="165"/>
      <c r="STA1" s="165"/>
      <c r="STB1" s="165"/>
      <c r="STC1" s="165"/>
      <c r="STD1" s="165"/>
      <c r="STE1" s="165"/>
      <c r="STF1" s="165"/>
      <c r="STG1" s="165"/>
      <c r="STH1" s="165"/>
      <c r="STI1" s="165"/>
      <c r="STJ1" s="165"/>
      <c r="STK1" s="165"/>
      <c r="STL1" s="165"/>
      <c r="STM1" s="165"/>
      <c r="STN1" s="166"/>
      <c r="STO1" s="165"/>
      <c r="STP1" s="165"/>
      <c r="STQ1" s="165"/>
      <c r="STR1" s="165"/>
      <c r="STS1" s="165"/>
      <c r="STT1" s="167"/>
      <c r="STU1" s="167"/>
      <c r="STV1" s="168"/>
      <c r="STW1" s="168"/>
      <c r="STX1" s="168"/>
      <c r="STY1" s="168"/>
      <c r="STZ1" s="168"/>
      <c r="SUA1" s="168"/>
      <c r="SUB1" s="168"/>
      <c r="SUC1" s="165"/>
      <c r="SUD1" s="165"/>
      <c r="SUE1" s="165"/>
      <c r="SUF1" s="165"/>
      <c r="SUG1" s="165"/>
      <c r="SUH1" s="165"/>
      <c r="SUI1" s="165"/>
      <c r="SUJ1" s="165"/>
      <c r="SUK1" s="165"/>
      <c r="SUL1" s="165"/>
      <c r="SUM1" s="165"/>
      <c r="SUN1" s="165"/>
      <c r="SUO1" s="165"/>
      <c r="SUP1" s="165"/>
      <c r="SUQ1" s="165"/>
      <c r="SUR1" s="165"/>
      <c r="SUS1" s="165"/>
      <c r="SUT1" s="165"/>
      <c r="SUU1" s="165"/>
      <c r="SUV1" s="166"/>
      <c r="SUW1" s="165"/>
      <c r="SUX1" s="165"/>
      <c r="SUY1" s="165"/>
      <c r="SUZ1" s="165"/>
      <c r="SVA1" s="165"/>
      <c r="SVB1" s="167"/>
      <c r="SVC1" s="167"/>
      <c r="SVD1" s="168"/>
      <c r="SVE1" s="168"/>
      <c r="SVF1" s="168"/>
      <c r="SVG1" s="168"/>
      <c r="SVH1" s="168"/>
      <c r="SVI1" s="168"/>
      <c r="SVJ1" s="168"/>
      <c r="SVK1" s="165"/>
      <c r="SVL1" s="165"/>
      <c r="SVM1" s="165"/>
      <c r="SVN1" s="165"/>
      <c r="SVO1" s="165"/>
      <c r="SVP1" s="165"/>
      <c r="SVQ1" s="165"/>
      <c r="SVR1" s="165"/>
      <c r="SVS1" s="165"/>
      <c r="SVT1" s="165"/>
      <c r="SVU1" s="165"/>
      <c r="SVV1" s="165"/>
      <c r="SVW1" s="165"/>
      <c r="SVX1" s="165"/>
      <c r="SVY1" s="165"/>
      <c r="SVZ1" s="165"/>
      <c r="SWA1" s="165"/>
      <c r="SWB1" s="165"/>
      <c r="SWC1" s="165"/>
      <c r="SWD1" s="166"/>
      <c r="SWE1" s="165"/>
      <c r="SWF1" s="165"/>
      <c r="SWG1" s="165"/>
      <c r="SWH1" s="165"/>
      <c r="SWI1" s="165"/>
      <c r="SWJ1" s="167"/>
      <c r="SWK1" s="167"/>
      <c r="SWL1" s="168"/>
      <c r="SWM1" s="168"/>
      <c r="SWN1" s="168"/>
      <c r="SWO1" s="168"/>
      <c r="SWP1" s="168"/>
      <c r="SWQ1" s="168"/>
      <c r="SWR1" s="168"/>
      <c r="SWS1" s="165"/>
      <c r="SWT1" s="165"/>
      <c r="SWU1" s="165"/>
      <c r="SWV1" s="165"/>
      <c r="SWW1" s="165"/>
      <c r="SWX1" s="165"/>
      <c r="SWY1" s="165"/>
      <c r="SWZ1" s="165"/>
      <c r="SXA1" s="165"/>
      <c r="SXB1" s="165"/>
      <c r="SXC1" s="165"/>
      <c r="SXD1" s="165"/>
      <c r="SXE1" s="165"/>
      <c r="SXF1" s="165"/>
      <c r="SXG1" s="165"/>
      <c r="SXH1" s="165"/>
      <c r="SXI1" s="165"/>
      <c r="SXJ1" s="165"/>
      <c r="SXK1" s="165"/>
      <c r="SXL1" s="166"/>
      <c r="SXM1" s="165"/>
      <c r="SXN1" s="165"/>
      <c r="SXO1" s="165"/>
      <c r="SXP1" s="165"/>
      <c r="SXQ1" s="165"/>
      <c r="SXR1" s="167"/>
      <c r="SXS1" s="167"/>
      <c r="SXT1" s="168"/>
      <c r="SXU1" s="168"/>
      <c r="SXV1" s="168"/>
      <c r="SXW1" s="168"/>
      <c r="SXX1" s="168"/>
      <c r="SXY1" s="168"/>
      <c r="SXZ1" s="168"/>
      <c r="SYA1" s="165"/>
      <c r="SYB1" s="165"/>
      <c r="SYC1" s="165"/>
      <c r="SYD1" s="165"/>
      <c r="SYE1" s="165"/>
      <c r="SYF1" s="165"/>
      <c r="SYG1" s="165"/>
      <c r="SYH1" s="165"/>
      <c r="SYI1" s="165"/>
      <c r="SYJ1" s="165"/>
      <c r="SYK1" s="165"/>
      <c r="SYL1" s="165"/>
      <c r="SYM1" s="165"/>
      <c r="SYN1" s="165"/>
      <c r="SYO1" s="165"/>
      <c r="SYP1" s="165"/>
      <c r="SYQ1" s="165"/>
      <c r="SYR1" s="165"/>
      <c r="SYS1" s="165"/>
      <c r="SYT1" s="166"/>
      <c r="SYU1" s="165"/>
      <c r="SYV1" s="165"/>
      <c r="SYW1" s="165"/>
      <c r="SYX1" s="165"/>
      <c r="SYY1" s="165"/>
      <c r="SYZ1" s="167"/>
      <c r="SZA1" s="167"/>
      <c r="SZB1" s="168"/>
      <c r="SZC1" s="168"/>
      <c r="SZD1" s="168"/>
      <c r="SZE1" s="168"/>
      <c r="SZF1" s="168"/>
      <c r="SZG1" s="168"/>
      <c r="SZH1" s="168"/>
      <c r="SZI1" s="165"/>
      <c r="SZJ1" s="165"/>
      <c r="SZK1" s="165"/>
      <c r="SZL1" s="165"/>
      <c r="SZM1" s="165"/>
      <c r="SZN1" s="165"/>
      <c r="SZO1" s="165"/>
      <c r="SZP1" s="165"/>
      <c r="SZQ1" s="165"/>
      <c r="SZR1" s="165"/>
      <c r="SZS1" s="165"/>
      <c r="SZT1" s="165"/>
      <c r="SZU1" s="165"/>
      <c r="SZV1" s="165"/>
      <c r="SZW1" s="165"/>
      <c r="SZX1" s="165"/>
      <c r="SZY1" s="165"/>
      <c r="SZZ1" s="165"/>
      <c r="TAA1" s="165"/>
      <c r="TAB1" s="166"/>
      <c r="TAC1" s="165"/>
      <c r="TAD1" s="165"/>
      <c r="TAE1" s="165"/>
      <c r="TAF1" s="165"/>
      <c r="TAG1" s="165"/>
      <c r="TAH1" s="167"/>
      <c r="TAI1" s="167"/>
      <c r="TAJ1" s="168"/>
      <c r="TAK1" s="168"/>
      <c r="TAL1" s="168"/>
      <c r="TAM1" s="168"/>
      <c r="TAN1" s="168"/>
      <c r="TAO1" s="168"/>
      <c r="TAP1" s="168"/>
      <c r="TAQ1" s="165"/>
      <c r="TAR1" s="165"/>
      <c r="TAS1" s="165"/>
      <c r="TAT1" s="165"/>
      <c r="TAU1" s="165"/>
      <c r="TAV1" s="165"/>
      <c r="TAW1" s="165"/>
      <c r="TAX1" s="165"/>
      <c r="TAY1" s="165"/>
      <c r="TAZ1" s="165"/>
      <c r="TBA1" s="165"/>
      <c r="TBB1" s="165"/>
      <c r="TBC1" s="165"/>
      <c r="TBD1" s="165"/>
      <c r="TBE1" s="165"/>
      <c r="TBF1" s="165"/>
      <c r="TBG1" s="165"/>
      <c r="TBH1" s="165"/>
      <c r="TBI1" s="165"/>
      <c r="TBJ1" s="166"/>
      <c r="TBK1" s="165"/>
      <c r="TBL1" s="165"/>
      <c r="TBM1" s="165"/>
      <c r="TBN1" s="165"/>
      <c r="TBO1" s="165"/>
      <c r="TBP1" s="167"/>
      <c r="TBQ1" s="167"/>
      <c r="TBR1" s="168"/>
      <c r="TBS1" s="168"/>
      <c r="TBT1" s="168"/>
      <c r="TBU1" s="168"/>
      <c r="TBV1" s="168"/>
      <c r="TBW1" s="168"/>
      <c r="TBX1" s="168"/>
      <c r="TBY1" s="165"/>
      <c r="TBZ1" s="165"/>
      <c r="TCA1" s="165"/>
      <c r="TCB1" s="165"/>
      <c r="TCC1" s="165"/>
      <c r="TCD1" s="165"/>
      <c r="TCE1" s="165"/>
      <c r="TCF1" s="165"/>
      <c r="TCG1" s="165"/>
      <c r="TCH1" s="165"/>
      <c r="TCI1" s="165"/>
      <c r="TCJ1" s="165"/>
      <c r="TCK1" s="165"/>
      <c r="TCL1" s="165"/>
      <c r="TCM1" s="165"/>
      <c r="TCN1" s="165"/>
      <c r="TCO1" s="165"/>
      <c r="TCP1" s="165"/>
      <c r="TCQ1" s="165"/>
      <c r="TCR1" s="166"/>
      <c r="TCS1" s="165"/>
      <c r="TCT1" s="165"/>
      <c r="TCU1" s="165"/>
      <c r="TCV1" s="165"/>
      <c r="TCW1" s="165"/>
      <c r="TCX1" s="167"/>
      <c r="TCY1" s="167"/>
      <c r="TCZ1" s="168"/>
      <c r="TDA1" s="168"/>
      <c r="TDB1" s="168"/>
      <c r="TDC1" s="168"/>
      <c r="TDD1" s="168"/>
      <c r="TDE1" s="168"/>
      <c r="TDF1" s="168"/>
      <c r="TDG1" s="165"/>
      <c r="TDH1" s="165"/>
      <c r="TDI1" s="165"/>
      <c r="TDJ1" s="165"/>
      <c r="TDK1" s="165"/>
      <c r="TDL1" s="165"/>
      <c r="TDM1" s="165"/>
      <c r="TDN1" s="165"/>
      <c r="TDO1" s="165"/>
      <c r="TDP1" s="165"/>
      <c r="TDQ1" s="165"/>
      <c r="TDR1" s="165"/>
      <c r="TDS1" s="165"/>
      <c r="TDT1" s="165"/>
      <c r="TDU1" s="165"/>
      <c r="TDV1" s="165"/>
      <c r="TDW1" s="165"/>
      <c r="TDX1" s="165"/>
      <c r="TDY1" s="165"/>
      <c r="TDZ1" s="166"/>
      <c r="TEA1" s="165"/>
      <c r="TEB1" s="165"/>
      <c r="TEC1" s="165"/>
      <c r="TED1" s="165"/>
      <c r="TEE1" s="165"/>
      <c r="TEF1" s="167"/>
      <c r="TEG1" s="167"/>
      <c r="TEH1" s="168"/>
      <c r="TEI1" s="168"/>
      <c r="TEJ1" s="168"/>
      <c r="TEK1" s="168"/>
      <c r="TEL1" s="168"/>
      <c r="TEM1" s="168"/>
      <c r="TEN1" s="168"/>
      <c r="TEO1" s="165"/>
      <c r="TEP1" s="165"/>
      <c r="TEQ1" s="165"/>
      <c r="TER1" s="165"/>
      <c r="TES1" s="165"/>
      <c r="TET1" s="165"/>
      <c r="TEU1" s="165"/>
      <c r="TEV1" s="165"/>
      <c r="TEW1" s="165"/>
      <c r="TEX1" s="165"/>
      <c r="TEY1" s="165"/>
      <c r="TEZ1" s="165"/>
      <c r="TFA1" s="165"/>
      <c r="TFB1" s="165"/>
      <c r="TFC1" s="165"/>
      <c r="TFD1" s="165"/>
      <c r="TFE1" s="165"/>
      <c r="TFF1" s="165"/>
      <c r="TFG1" s="165"/>
      <c r="TFH1" s="166"/>
      <c r="TFI1" s="165"/>
      <c r="TFJ1" s="165"/>
      <c r="TFK1" s="165"/>
      <c r="TFL1" s="165"/>
      <c r="TFM1" s="165"/>
      <c r="TFN1" s="167"/>
      <c r="TFO1" s="167"/>
      <c r="TFP1" s="168"/>
      <c r="TFQ1" s="168"/>
      <c r="TFR1" s="168"/>
      <c r="TFS1" s="168"/>
      <c r="TFT1" s="168"/>
      <c r="TFU1" s="168"/>
      <c r="TFV1" s="168"/>
      <c r="TFW1" s="165"/>
      <c r="TFX1" s="165"/>
      <c r="TFY1" s="165"/>
      <c r="TFZ1" s="165"/>
      <c r="TGA1" s="165"/>
      <c r="TGB1" s="165"/>
      <c r="TGC1" s="165"/>
      <c r="TGD1" s="165"/>
      <c r="TGE1" s="165"/>
      <c r="TGF1" s="165"/>
      <c r="TGG1" s="165"/>
      <c r="TGH1" s="165"/>
      <c r="TGI1" s="165"/>
      <c r="TGJ1" s="165"/>
      <c r="TGK1" s="165"/>
      <c r="TGL1" s="165"/>
      <c r="TGM1" s="165"/>
      <c r="TGN1" s="165"/>
      <c r="TGO1" s="165"/>
      <c r="TGP1" s="166"/>
      <c r="TGQ1" s="165"/>
      <c r="TGR1" s="165"/>
      <c r="TGS1" s="165"/>
      <c r="TGT1" s="165"/>
      <c r="TGU1" s="165"/>
      <c r="TGV1" s="167"/>
      <c r="TGW1" s="167"/>
      <c r="TGX1" s="168"/>
      <c r="TGY1" s="168"/>
      <c r="TGZ1" s="168"/>
      <c r="THA1" s="168"/>
      <c r="THB1" s="168"/>
      <c r="THC1" s="168"/>
      <c r="THD1" s="168"/>
      <c r="THE1" s="165"/>
      <c r="THF1" s="165"/>
      <c r="THG1" s="165"/>
      <c r="THH1" s="165"/>
      <c r="THI1" s="165"/>
      <c r="THJ1" s="165"/>
      <c r="THK1" s="165"/>
      <c r="THL1" s="165"/>
      <c r="THM1" s="165"/>
      <c r="THN1" s="165"/>
      <c r="THO1" s="165"/>
      <c r="THP1" s="165"/>
      <c r="THQ1" s="165"/>
      <c r="THR1" s="165"/>
      <c r="THS1" s="165"/>
      <c r="THT1" s="165"/>
      <c r="THU1" s="165"/>
      <c r="THV1" s="165"/>
      <c r="THW1" s="165"/>
      <c r="THX1" s="166"/>
      <c r="THY1" s="165"/>
      <c r="THZ1" s="165"/>
      <c r="TIA1" s="165"/>
      <c r="TIB1" s="165"/>
      <c r="TIC1" s="165"/>
      <c r="TID1" s="167"/>
      <c r="TIE1" s="167"/>
      <c r="TIF1" s="168"/>
      <c r="TIG1" s="168"/>
      <c r="TIH1" s="168"/>
      <c r="TII1" s="168"/>
      <c r="TIJ1" s="168"/>
      <c r="TIK1" s="168"/>
      <c r="TIL1" s="168"/>
      <c r="TIM1" s="165"/>
      <c r="TIN1" s="165"/>
      <c r="TIO1" s="165"/>
      <c r="TIP1" s="165"/>
      <c r="TIQ1" s="165"/>
      <c r="TIR1" s="165"/>
      <c r="TIS1" s="165"/>
      <c r="TIT1" s="165"/>
      <c r="TIU1" s="165"/>
      <c r="TIV1" s="165"/>
      <c r="TIW1" s="165"/>
      <c r="TIX1" s="165"/>
      <c r="TIY1" s="165"/>
      <c r="TIZ1" s="165"/>
      <c r="TJA1" s="165"/>
      <c r="TJB1" s="165"/>
      <c r="TJC1" s="165"/>
      <c r="TJD1" s="165"/>
      <c r="TJE1" s="165"/>
      <c r="TJF1" s="166"/>
      <c r="TJG1" s="165"/>
      <c r="TJH1" s="165"/>
      <c r="TJI1" s="165"/>
      <c r="TJJ1" s="165"/>
      <c r="TJK1" s="165"/>
      <c r="TJL1" s="167"/>
      <c r="TJM1" s="167"/>
      <c r="TJN1" s="168"/>
      <c r="TJO1" s="168"/>
      <c r="TJP1" s="168"/>
      <c r="TJQ1" s="168"/>
      <c r="TJR1" s="168"/>
      <c r="TJS1" s="168"/>
      <c r="TJT1" s="168"/>
      <c r="TJU1" s="165"/>
      <c r="TJV1" s="165"/>
      <c r="TJW1" s="165"/>
      <c r="TJX1" s="165"/>
      <c r="TJY1" s="165"/>
      <c r="TJZ1" s="165"/>
      <c r="TKA1" s="165"/>
      <c r="TKB1" s="165"/>
      <c r="TKC1" s="165"/>
      <c r="TKD1" s="165"/>
      <c r="TKE1" s="165"/>
      <c r="TKF1" s="165"/>
      <c r="TKG1" s="165"/>
      <c r="TKH1" s="165"/>
      <c r="TKI1" s="165"/>
      <c r="TKJ1" s="165"/>
      <c r="TKK1" s="165"/>
      <c r="TKL1" s="165"/>
      <c r="TKM1" s="165"/>
      <c r="TKN1" s="166"/>
      <c r="TKO1" s="165"/>
      <c r="TKP1" s="165"/>
      <c r="TKQ1" s="165"/>
      <c r="TKR1" s="165"/>
      <c r="TKS1" s="165"/>
      <c r="TKT1" s="167"/>
      <c r="TKU1" s="167"/>
      <c r="TKV1" s="168"/>
      <c r="TKW1" s="168"/>
      <c r="TKX1" s="168"/>
      <c r="TKY1" s="168"/>
      <c r="TKZ1" s="168"/>
      <c r="TLA1" s="168"/>
      <c r="TLB1" s="168"/>
      <c r="TLC1" s="165"/>
      <c r="TLD1" s="165"/>
      <c r="TLE1" s="165"/>
      <c r="TLF1" s="165"/>
      <c r="TLG1" s="165"/>
      <c r="TLH1" s="165"/>
      <c r="TLI1" s="165"/>
      <c r="TLJ1" s="165"/>
      <c r="TLK1" s="165"/>
      <c r="TLL1" s="165"/>
      <c r="TLM1" s="165"/>
      <c r="TLN1" s="165"/>
      <c r="TLO1" s="165"/>
      <c r="TLP1" s="165"/>
      <c r="TLQ1" s="165"/>
      <c r="TLR1" s="165"/>
      <c r="TLS1" s="165"/>
      <c r="TLT1" s="165"/>
      <c r="TLU1" s="165"/>
      <c r="TLV1" s="166"/>
      <c r="TLW1" s="165"/>
      <c r="TLX1" s="165"/>
      <c r="TLY1" s="165"/>
      <c r="TLZ1" s="165"/>
      <c r="TMA1" s="165"/>
      <c r="TMB1" s="167"/>
      <c r="TMC1" s="167"/>
      <c r="TMD1" s="168"/>
      <c r="TME1" s="168"/>
      <c r="TMF1" s="168"/>
      <c r="TMG1" s="168"/>
      <c r="TMH1" s="168"/>
      <c r="TMI1" s="168"/>
      <c r="TMJ1" s="168"/>
      <c r="TMK1" s="165"/>
      <c r="TML1" s="165"/>
      <c r="TMM1" s="165"/>
      <c r="TMN1" s="165"/>
      <c r="TMO1" s="165"/>
      <c r="TMP1" s="165"/>
      <c r="TMQ1" s="165"/>
      <c r="TMR1" s="165"/>
      <c r="TMS1" s="165"/>
      <c r="TMT1" s="165"/>
      <c r="TMU1" s="165"/>
      <c r="TMV1" s="165"/>
      <c r="TMW1" s="165"/>
      <c r="TMX1" s="165"/>
      <c r="TMY1" s="165"/>
      <c r="TMZ1" s="165"/>
      <c r="TNA1" s="165"/>
      <c r="TNB1" s="165"/>
      <c r="TNC1" s="165"/>
      <c r="TND1" s="166"/>
      <c r="TNE1" s="165"/>
      <c r="TNF1" s="165"/>
      <c r="TNG1" s="165"/>
      <c r="TNH1" s="165"/>
      <c r="TNI1" s="165"/>
      <c r="TNJ1" s="167"/>
      <c r="TNK1" s="167"/>
      <c r="TNL1" s="168"/>
      <c r="TNM1" s="168"/>
      <c r="TNN1" s="168"/>
      <c r="TNO1" s="168"/>
      <c r="TNP1" s="168"/>
      <c r="TNQ1" s="168"/>
      <c r="TNR1" s="168"/>
      <c r="TNS1" s="165"/>
      <c r="TNT1" s="165"/>
      <c r="TNU1" s="165"/>
      <c r="TNV1" s="165"/>
      <c r="TNW1" s="165"/>
      <c r="TNX1" s="165"/>
      <c r="TNY1" s="165"/>
      <c r="TNZ1" s="165"/>
      <c r="TOA1" s="165"/>
      <c r="TOB1" s="165"/>
      <c r="TOC1" s="165"/>
      <c r="TOD1" s="165"/>
      <c r="TOE1" s="165"/>
      <c r="TOF1" s="165"/>
      <c r="TOG1" s="165"/>
      <c r="TOH1" s="165"/>
      <c r="TOI1" s="165"/>
      <c r="TOJ1" s="165"/>
      <c r="TOK1" s="165"/>
      <c r="TOL1" s="166"/>
      <c r="TOM1" s="165"/>
      <c r="TON1" s="165"/>
      <c r="TOO1" s="165"/>
      <c r="TOP1" s="165"/>
      <c r="TOQ1" s="165"/>
      <c r="TOR1" s="167"/>
      <c r="TOS1" s="167"/>
      <c r="TOT1" s="168"/>
      <c r="TOU1" s="168"/>
      <c r="TOV1" s="168"/>
      <c r="TOW1" s="168"/>
      <c r="TOX1" s="168"/>
      <c r="TOY1" s="168"/>
      <c r="TOZ1" s="168"/>
      <c r="TPA1" s="165"/>
      <c r="TPB1" s="165"/>
      <c r="TPC1" s="165"/>
      <c r="TPD1" s="165"/>
      <c r="TPE1" s="165"/>
      <c r="TPF1" s="165"/>
      <c r="TPG1" s="165"/>
      <c r="TPH1" s="165"/>
      <c r="TPI1" s="165"/>
      <c r="TPJ1" s="165"/>
      <c r="TPK1" s="165"/>
      <c r="TPL1" s="165"/>
      <c r="TPM1" s="165"/>
      <c r="TPN1" s="165"/>
      <c r="TPO1" s="165"/>
      <c r="TPP1" s="165"/>
      <c r="TPQ1" s="165"/>
      <c r="TPR1" s="165"/>
      <c r="TPS1" s="165"/>
      <c r="TPT1" s="166"/>
      <c r="TPU1" s="165"/>
      <c r="TPV1" s="165"/>
      <c r="TPW1" s="165"/>
      <c r="TPX1" s="165"/>
      <c r="TPY1" s="165"/>
      <c r="TPZ1" s="167"/>
      <c r="TQA1" s="167"/>
      <c r="TQB1" s="168"/>
      <c r="TQC1" s="168"/>
      <c r="TQD1" s="168"/>
      <c r="TQE1" s="168"/>
      <c r="TQF1" s="168"/>
      <c r="TQG1" s="168"/>
      <c r="TQH1" s="168"/>
      <c r="TQI1" s="165"/>
      <c r="TQJ1" s="165"/>
      <c r="TQK1" s="165"/>
      <c r="TQL1" s="165"/>
      <c r="TQM1" s="165"/>
      <c r="TQN1" s="165"/>
      <c r="TQO1" s="165"/>
      <c r="TQP1" s="165"/>
      <c r="TQQ1" s="165"/>
      <c r="TQR1" s="165"/>
      <c r="TQS1" s="165"/>
      <c r="TQT1" s="165"/>
      <c r="TQU1" s="165"/>
      <c r="TQV1" s="165"/>
      <c r="TQW1" s="165"/>
      <c r="TQX1" s="165"/>
      <c r="TQY1" s="165"/>
      <c r="TQZ1" s="165"/>
      <c r="TRA1" s="165"/>
      <c r="TRB1" s="166"/>
      <c r="TRC1" s="165"/>
      <c r="TRD1" s="165"/>
      <c r="TRE1" s="165"/>
      <c r="TRF1" s="165"/>
      <c r="TRG1" s="165"/>
      <c r="TRH1" s="167"/>
      <c r="TRI1" s="167"/>
      <c r="TRJ1" s="168"/>
      <c r="TRK1" s="168"/>
      <c r="TRL1" s="168"/>
      <c r="TRM1" s="168"/>
      <c r="TRN1" s="168"/>
      <c r="TRO1" s="168"/>
      <c r="TRP1" s="168"/>
      <c r="TRQ1" s="165"/>
      <c r="TRR1" s="165"/>
      <c r="TRS1" s="165"/>
      <c r="TRT1" s="165"/>
      <c r="TRU1" s="165"/>
      <c r="TRV1" s="165"/>
      <c r="TRW1" s="165"/>
      <c r="TRX1" s="165"/>
      <c r="TRY1" s="165"/>
      <c r="TRZ1" s="165"/>
      <c r="TSA1" s="165"/>
      <c r="TSB1" s="165"/>
      <c r="TSC1" s="165"/>
      <c r="TSD1" s="165"/>
      <c r="TSE1" s="165"/>
      <c r="TSF1" s="165"/>
      <c r="TSG1" s="165"/>
      <c r="TSH1" s="165"/>
      <c r="TSI1" s="165"/>
      <c r="TSJ1" s="166"/>
      <c r="TSK1" s="165"/>
      <c r="TSL1" s="165"/>
      <c r="TSM1" s="165"/>
      <c r="TSN1" s="165"/>
      <c r="TSO1" s="165"/>
      <c r="TSP1" s="167"/>
      <c r="TSQ1" s="167"/>
      <c r="TSR1" s="168"/>
      <c r="TSS1" s="168"/>
      <c r="TST1" s="168"/>
      <c r="TSU1" s="168"/>
      <c r="TSV1" s="168"/>
      <c r="TSW1" s="168"/>
      <c r="TSX1" s="168"/>
      <c r="TSY1" s="165"/>
      <c r="TSZ1" s="165"/>
      <c r="TTA1" s="165"/>
      <c r="TTB1" s="165"/>
      <c r="TTC1" s="165"/>
      <c r="TTD1" s="165"/>
      <c r="TTE1" s="165"/>
      <c r="TTF1" s="165"/>
      <c r="TTG1" s="165"/>
      <c r="TTH1" s="165"/>
      <c r="TTI1" s="165"/>
      <c r="TTJ1" s="165"/>
      <c r="TTK1" s="165"/>
      <c r="TTL1" s="165"/>
      <c r="TTM1" s="165"/>
      <c r="TTN1" s="165"/>
      <c r="TTO1" s="165"/>
      <c r="TTP1" s="165"/>
      <c r="TTQ1" s="165"/>
      <c r="TTR1" s="166"/>
      <c r="TTS1" s="165"/>
      <c r="TTT1" s="165"/>
      <c r="TTU1" s="165"/>
      <c r="TTV1" s="165"/>
      <c r="TTW1" s="165"/>
      <c r="TTX1" s="167"/>
      <c r="TTY1" s="167"/>
      <c r="TTZ1" s="168"/>
      <c r="TUA1" s="168"/>
      <c r="TUB1" s="168"/>
      <c r="TUC1" s="168"/>
      <c r="TUD1" s="168"/>
      <c r="TUE1" s="168"/>
      <c r="TUF1" s="168"/>
      <c r="TUG1" s="165"/>
      <c r="TUH1" s="165"/>
      <c r="TUI1" s="165"/>
      <c r="TUJ1" s="165"/>
      <c r="TUK1" s="165"/>
      <c r="TUL1" s="165"/>
      <c r="TUM1" s="165"/>
      <c r="TUN1" s="165"/>
      <c r="TUO1" s="165"/>
      <c r="TUP1" s="165"/>
      <c r="TUQ1" s="165"/>
      <c r="TUR1" s="165"/>
      <c r="TUS1" s="165"/>
      <c r="TUT1" s="165"/>
      <c r="TUU1" s="165"/>
      <c r="TUV1" s="165"/>
      <c r="TUW1" s="165"/>
      <c r="TUX1" s="165"/>
      <c r="TUY1" s="165"/>
      <c r="TUZ1" s="166"/>
      <c r="TVA1" s="165"/>
      <c r="TVB1" s="165"/>
      <c r="TVC1" s="165"/>
      <c r="TVD1" s="165"/>
      <c r="TVE1" s="165"/>
      <c r="TVF1" s="167"/>
      <c r="TVG1" s="167"/>
      <c r="TVH1" s="168"/>
      <c r="TVI1" s="168"/>
      <c r="TVJ1" s="168"/>
      <c r="TVK1" s="168"/>
      <c r="TVL1" s="168"/>
      <c r="TVM1" s="168"/>
      <c r="TVN1" s="168"/>
      <c r="TVO1" s="165"/>
      <c r="TVP1" s="165"/>
      <c r="TVQ1" s="165"/>
      <c r="TVR1" s="165"/>
      <c r="TVS1" s="165"/>
      <c r="TVT1" s="165"/>
      <c r="TVU1" s="165"/>
      <c r="TVV1" s="165"/>
      <c r="TVW1" s="165"/>
      <c r="TVX1" s="165"/>
      <c r="TVY1" s="165"/>
      <c r="TVZ1" s="165"/>
      <c r="TWA1" s="165"/>
      <c r="TWB1" s="165"/>
      <c r="TWC1" s="165"/>
      <c r="TWD1" s="165"/>
      <c r="TWE1" s="165"/>
      <c r="TWF1" s="165"/>
      <c r="TWG1" s="165"/>
      <c r="TWH1" s="166"/>
      <c r="TWI1" s="165"/>
      <c r="TWJ1" s="165"/>
      <c r="TWK1" s="165"/>
      <c r="TWL1" s="165"/>
      <c r="TWM1" s="165"/>
      <c r="TWN1" s="167"/>
      <c r="TWO1" s="167"/>
      <c r="TWP1" s="168"/>
      <c r="TWQ1" s="168"/>
      <c r="TWR1" s="168"/>
      <c r="TWS1" s="168"/>
      <c r="TWT1" s="168"/>
      <c r="TWU1" s="168"/>
      <c r="TWV1" s="168"/>
      <c r="TWW1" s="165"/>
      <c r="TWX1" s="165"/>
      <c r="TWY1" s="165"/>
      <c r="TWZ1" s="165"/>
      <c r="TXA1" s="165"/>
      <c r="TXB1" s="165"/>
      <c r="TXC1" s="165"/>
      <c r="TXD1" s="165"/>
      <c r="TXE1" s="165"/>
      <c r="TXF1" s="165"/>
      <c r="TXG1" s="165"/>
      <c r="TXH1" s="165"/>
      <c r="TXI1" s="165"/>
      <c r="TXJ1" s="165"/>
      <c r="TXK1" s="165"/>
      <c r="TXL1" s="165"/>
      <c r="TXM1" s="165"/>
      <c r="TXN1" s="165"/>
      <c r="TXO1" s="165"/>
      <c r="TXP1" s="166"/>
      <c r="TXQ1" s="165"/>
      <c r="TXR1" s="165"/>
      <c r="TXS1" s="165"/>
      <c r="TXT1" s="165"/>
      <c r="TXU1" s="165"/>
      <c r="TXV1" s="167"/>
      <c r="TXW1" s="167"/>
      <c r="TXX1" s="168"/>
      <c r="TXY1" s="168"/>
      <c r="TXZ1" s="168"/>
      <c r="TYA1" s="168"/>
      <c r="TYB1" s="168"/>
      <c r="TYC1" s="168"/>
      <c r="TYD1" s="168"/>
      <c r="TYE1" s="165"/>
      <c r="TYF1" s="165"/>
      <c r="TYG1" s="165"/>
      <c r="TYH1" s="165"/>
      <c r="TYI1" s="165"/>
      <c r="TYJ1" s="165"/>
      <c r="TYK1" s="165"/>
      <c r="TYL1" s="165"/>
      <c r="TYM1" s="165"/>
      <c r="TYN1" s="165"/>
      <c r="TYO1" s="165"/>
      <c r="TYP1" s="165"/>
      <c r="TYQ1" s="165"/>
      <c r="TYR1" s="165"/>
      <c r="TYS1" s="165"/>
      <c r="TYT1" s="165"/>
      <c r="TYU1" s="165"/>
      <c r="TYV1" s="165"/>
      <c r="TYW1" s="165"/>
      <c r="TYX1" s="166"/>
      <c r="TYY1" s="165"/>
      <c r="TYZ1" s="165"/>
      <c r="TZA1" s="165"/>
      <c r="TZB1" s="165"/>
      <c r="TZC1" s="165"/>
      <c r="TZD1" s="167"/>
      <c r="TZE1" s="167"/>
      <c r="TZF1" s="168"/>
      <c r="TZG1" s="168"/>
      <c r="TZH1" s="168"/>
      <c r="TZI1" s="168"/>
      <c r="TZJ1" s="168"/>
      <c r="TZK1" s="168"/>
      <c r="TZL1" s="168"/>
      <c r="TZM1" s="165"/>
      <c r="TZN1" s="165"/>
      <c r="TZO1" s="165"/>
      <c r="TZP1" s="165"/>
      <c r="TZQ1" s="165"/>
      <c r="TZR1" s="165"/>
      <c r="TZS1" s="165"/>
      <c r="TZT1" s="165"/>
      <c r="TZU1" s="165"/>
      <c r="TZV1" s="165"/>
      <c r="TZW1" s="165"/>
      <c r="TZX1" s="165"/>
      <c r="TZY1" s="165"/>
      <c r="TZZ1" s="165"/>
      <c r="UAA1" s="165"/>
      <c r="UAB1" s="165"/>
      <c r="UAC1" s="165"/>
      <c r="UAD1" s="165"/>
      <c r="UAE1" s="165"/>
      <c r="UAF1" s="166"/>
      <c r="UAG1" s="165"/>
      <c r="UAH1" s="165"/>
      <c r="UAI1" s="165"/>
      <c r="UAJ1" s="165"/>
      <c r="UAK1" s="165"/>
      <c r="UAL1" s="167"/>
      <c r="UAM1" s="167"/>
      <c r="UAN1" s="168"/>
      <c r="UAO1" s="168"/>
      <c r="UAP1" s="168"/>
      <c r="UAQ1" s="168"/>
      <c r="UAR1" s="168"/>
      <c r="UAS1" s="168"/>
      <c r="UAT1" s="168"/>
      <c r="UAU1" s="165"/>
      <c r="UAV1" s="165"/>
      <c r="UAW1" s="165"/>
      <c r="UAX1" s="165"/>
      <c r="UAY1" s="165"/>
      <c r="UAZ1" s="165"/>
      <c r="UBA1" s="165"/>
      <c r="UBB1" s="165"/>
      <c r="UBC1" s="165"/>
      <c r="UBD1" s="165"/>
      <c r="UBE1" s="165"/>
      <c r="UBF1" s="165"/>
      <c r="UBG1" s="165"/>
      <c r="UBH1" s="165"/>
      <c r="UBI1" s="165"/>
      <c r="UBJ1" s="165"/>
      <c r="UBK1" s="165"/>
      <c r="UBL1" s="165"/>
      <c r="UBM1" s="165"/>
      <c r="UBN1" s="166"/>
      <c r="UBO1" s="165"/>
      <c r="UBP1" s="165"/>
      <c r="UBQ1" s="165"/>
      <c r="UBR1" s="165"/>
      <c r="UBS1" s="165"/>
      <c r="UBT1" s="167"/>
      <c r="UBU1" s="167"/>
      <c r="UBV1" s="168"/>
      <c r="UBW1" s="168"/>
      <c r="UBX1" s="168"/>
      <c r="UBY1" s="168"/>
      <c r="UBZ1" s="168"/>
      <c r="UCA1" s="168"/>
      <c r="UCB1" s="168"/>
      <c r="UCC1" s="165"/>
      <c r="UCD1" s="165"/>
      <c r="UCE1" s="165"/>
      <c r="UCF1" s="165"/>
      <c r="UCG1" s="165"/>
      <c r="UCH1" s="165"/>
      <c r="UCI1" s="165"/>
      <c r="UCJ1" s="165"/>
      <c r="UCK1" s="165"/>
      <c r="UCL1" s="165"/>
      <c r="UCM1" s="165"/>
      <c r="UCN1" s="165"/>
      <c r="UCO1" s="165"/>
      <c r="UCP1" s="165"/>
      <c r="UCQ1" s="165"/>
      <c r="UCR1" s="165"/>
      <c r="UCS1" s="165"/>
      <c r="UCT1" s="165"/>
      <c r="UCU1" s="165"/>
      <c r="UCV1" s="166"/>
      <c r="UCW1" s="165"/>
      <c r="UCX1" s="165"/>
      <c r="UCY1" s="165"/>
      <c r="UCZ1" s="165"/>
      <c r="UDA1" s="165"/>
      <c r="UDB1" s="167"/>
      <c r="UDC1" s="167"/>
      <c r="UDD1" s="168"/>
      <c r="UDE1" s="168"/>
      <c r="UDF1" s="168"/>
      <c r="UDG1" s="168"/>
      <c r="UDH1" s="168"/>
      <c r="UDI1" s="168"/>
      <c r="UDJ1" s="168"/>
      <c r="UDK1" s="165"/>
      <c r="UDL1" s="165"/>
      <c r="UDM1" s="165"/>
      <c r="UDN1" s="165"/>
      <c r="UDO1" s="165"/>
      <c r="UDP1" s="165"/>
      <c r="UDQ1" s="165"/>
      <c r="UDR1" s="165"/>
      <c r="UDS1" s="165"/>
      <c r="UDT1" s="165"/>
      <c r="UDU1" s="165"/>
      <c r="UDV1" s="165"/>
      <c r="UDW1" s="165"/>
      <c r="UDX1" s="165"/>
      <c r="UDY1" s="165"/>
      <c r="UDZ1" s="165"/>
      <c r="UEA1" s="165"/>
      <c r="UEB1" s="165"/>
      <c r="UEC1" s="165"/>
      <c r="UED1" s="166"/>
      <c r="UEE1" s="165"/>
      <c r="UEF1" s="165"/>
      <c r="UEG1" s="165"/>
      <c r="UEH1" s="165"/>
      <c r="UEI1" s="165"/>
      <c r="UEJ1" s="167"/>
      <c r="UEK1" s="167"/>
      <c r="UEL1" s="168"/>
      <c r="UEM1" s="168"/>
      <c r="UEN1" s="168"/>
      <c r="UEO1" s="168"/>
      <c r="UEP1" s="168"/>
      <c r="UEQ1" s="168"/>
      <c r="UER1" s="168"/>
      <c r="UES1" s="165"/>
      <c r="UET1" s="165"/>
      <c r="UEU1" s="165"/>
      <c r="UEV1" s="165"/>
      <c r="UEW1" s="165"/>
      <c r="UEX1" s="165"/>
      <c r="UEY1" s="165"/>
      <c r="UEZ1" s="165"/>
      <c r="UFA1" s="165"/>
      <c r="UFB1" s="165"/>
      <c r="UFC1" s="165"/>
      <c r="UFD1" s="165"/>
      <c r="UFE1" s="165"/>
      <c r="UFF1" s="165"/>
      <c r="UFG1" s="165"/>
      <c r="UFH1" s="165"/>
      <c r="UFI1" s="165"/>
      <c r="UFJ1" s="165"/>
      <c r="UFK1" s="165"/>
      <c r="UFL1" s="166"/>
      <c r="UFM1" s="165"/>
      <c r="UFN1" s="165"/>
      <c r="UFO1" s="165"/>
      <c r="UFP1" s="165"/>
      <c r="UFQ1" s="165"/>
      <c r="UFR1" s="167"/>
      <c r="UFS1" s="167"/>
      <c r="UFT1" s="168"/>
      <c r="UFU1" s="168"/>
      <c r="UFV1" s="168"/>
      <c r="UFW1" s="168"/>
      <c r="UFX1" s="168"/>
      <c r="UFY1" s="168"/>
      <c r="UFZ1" s="168"/>
      <c r="UGA1" s="165"/>
      <c r="UGB1" s="165"/>
      <c r="UGC1" s="165"/>
      <c r="UGD1" s="165"/>
      <c r="UGE1" s="165"/>
      <c r="UGF1" s="165"/>
      <c r="UGG1" s="165"/>
      <c r="UGH1" s="165"/>
      <c r="UGI1" s="165"/>
      <c r="UGJ1" s="165"/>
      <c r="UGK1" s="165"/>
      <c r="UGL1" s="165"/>
      <c r="UGM1" s="165"/>
      <c r="UGN1" s="165"/>
      <c r="UGO1" s="165"/>
      <c r="UGP1" s="165"/>
      <c r="UGQ1" s="165"/>
      <c r="UGR1" s="165"/>
      <c r="UGS1" s="165"/>
      <c r="UGT1" s="166"/>
      <c r="UGU1" s="165"/>
      <c r="UGV1" s="165"/>
      <c r="UGW1" s="165"/>
      <c r="UGX1" s="165"/>
      <c r="UGY1" s="165"/>
      <c r="UGZ1" s="167"/>
      <c r="UHA1" s="167"/>
      <c r="UHB1" s="168"/>
      <c r="UHC1" s="168"/>
      <c r="UHD1" s="168"/>
      <c r="UHE1" s="168"/>
      <c r="UHF1" s="168"/>
      <c r="UHG1" s="168"/>
      <c r="UHH1" s="168"/>
      <c r="UHI1" s="165"/>
      <c r="UHJ1" s="165"/>
      <c r="UHK1" s="165"/>
      <c r="UHL1" s="165"/>
      <c r="UHM1" s="165"/>
      <c r="UHN1" s="165"/>
      <c r="UHO1" s="165"/>
      <c r="UHP1" s="165"/>
      <c r="UHQ1" s="165"/>
      <c r="UHR1" s="165"/>
      <c r="UHS1" s="165"/>
      <c r="UHT1" s="165"/>
      <c r="UHU1" s="165"/>
      <c r="UHV1" s="165"/>
      <c r="UHW1" s="165"/>
      <c r="UHX1" s="165"/>
      <c r="UHY1" s="165"/>
      <c r="UHZ1" s="165"/>
      <c r="UIA1" s="165"/>
      <c r="UIB1" s="166"/>
      <c r="UIC1" s="165"/>
      <c r="UID1" s="165"/>
      <c r="UIE1" s="165"/>
      <c r="UIF1" s="165"/>
      <c r="UIG1" s="165"/>
      <c r="UIH1" s="167"/>
      <c r="UII1" s="167"/>
      <c r="UIJ1" s="168"/>
      <c r="UIK1" s="168"/>
      <c r="UIL1" s="168"/>
      <c r="UIM1" s="168"/>
      <c r="UIN1" s="168"/>
      <c r="UIO1" s="168"/>
      <c r="UIP1" s="168"/>
      <c r="UIQ1" s="165"/>
      <c r="UIR1" s="165"/>
      <c r="UIS1" s="165"/>
      <c r="UIT1" s="165"/>
      <c r="UIU1" s="165"/>
      <c r="UIV1" s="165"/>
      <c r="UIW1" s="165"/>
      <c r="UIX1" s="165"/>
      <c r="UIY1" s="165"/>
      <c r="UIZ1" s="165"/>
      <c r="UJA1" s="165"/>
      <c r="UJB1" s="165"/>
      <c r="UJC1" s="165"/>
      <c r="UJD1" s="165"/>
      <c r="UJE1" s="165"/>
      <c r="UJF1" s="165"/>
      <c r="UJG1" s="165"/>
      <c r="UJH1" s="165"/>
      <c r="UJI1" s="165"/>
      <c r="UJJ1" s="166"/>
      <c r="UJK1" s="165"/>
      <c r="UJL1" s="165"/>
      <c r="UJM1" s="165"/>
      <c r="UJN1" s="165"/>
      <c r="UJO1" s="165"/>
      <c r="UJP1" s="167"/>
      <c r="UJQ1" s="167"/>
      <c r="UJR1" s="168"/>
      <c r="UJS1" s="168"/>
      <c r="UJT1" s="168"/>
      <c r="UJU1" s="168"/>
      <c r="UJV1" s="168"/>
      <c r="UJW1" s="168"/>
      <c r="UJX1" s="168"/>
      <c r="UJY1" s="165"/>
      <c r="UJZ1" s="165"/>
      <c r="UKA1" s="165"/>
      <c r="UKB1" s="165"/>
      <c r="UKC1" s="165"/>
      <c r="UKD1" s="165"/>
      <c r="UKE1" s="165"/>
      <c r="UKF1" s="165"/>
      <c r="UKG1" s="165"/>
      <c r="UKH1" s="165"/>
      <c r="UKI1" s="165"/>
      <c r="UKJ1" s="165"/>
      <c r="UKK1" s="165"/>
      <c r="UKL1" s="165"/>
      <c r="UKM1" s="165"/>
      <c r="UKN1" s="165"/>
      <c r="UKO1" s="165"/>
      <c r="UKP1" s="165"/>
      <c r="UKQ1" s="165"/>
      <c r="UKR1" s="166"/>
      <c r="UKS1" s="165"/>
      <c r="UKT1" s="165"/>
      <c r="UKU1" s="165"/>
      <c r="UKV1" s="165"/>
      <c r="UKW1" s="165"/>
      <c r="UKX1" s="167"/>
      <c r="UKY1" s="167"/>
      <c r="UKZ1" s="168"/>
      <c r="ULA1" s="168"/>
      <c r="ULB1" s="168"/>
      <c r="ULC1" s="168"/>
      <c r="ULD1" s="168"/>
      <c r="ULE1" s="168"/>
      <c r="ULF1" s="168"/>
      <c r="ULG1" s="165"/>
      <c r="ULH1" s="165"/>
      <c r="ULI1" s="165"/>
      <c r="ULJ1" s="165"/>
      <c r="ULK1" s="165"/>
      <c r="ULL1" s="165"/>
      <c r="ULM1" s="165"/>
      <c r="ULN1" s="165"/>
      <c r="ULO1" s="165"/>
      <c r="ULP1" s="165"/>
      <c r="ULQ1" s="165"/>
      <c r="ULR1" s="165"/>
      <c r="ULS1" s="165"/>
      <c r="ULT1" s="165"/>
      <c r="ULU1" s="165"/>
      <c r="ULV1" s="165"/>
      <c r="ULW1" s="165"/>
      <c r="ULX1" s="165"/>
      <c r="ULY1" s="165"/>
      <c r="ULZ1" s="166"/>
      <c r="UMA1" s="165"/>
      <c r="UMB1" s="165"/>
      <c r="UMC1" s="165"/>
      <c r="UMD1" s="165"/>
      <c r="UME1" s="165"/>
      <c r="UMF1" s="167"/>
      <c r="UMG1" s="167"/>
      <c r="UMH1" s="168"/>
      <c r="UMI1" s="168"/>
      <c r="UMJ1" s="168"/>
      <c r="UMK1" s="168"/>
      <c r="UML1" s="168"/>
      <c r="UMM1" s="168"/>
      <c r="UMN1" s="168"/>
      <c r="UMO1" s="165"/>
      <c r="UMP1" s="165"/>
      <c r="UMQ1" s="165"/>
      <c r="UMR1" s="165"/>
      <c r="UMS1" s="165"/>
      <c r="UMT1" s="165"/>
      <c r="UMU1" s="165"/>
      <c r="UMV1" s="165"/>
      <c r="UMW1" s="165"/>
      <c r="UMX1" s="165"/>
      <c r="UMY1" s="165"/>
      <c r="UMZ1" s="165"/>
      <c r="UNA1" s="165"/>
      <c r="UNB1" s="165"/>
      <c r="UNC1" s="165"/>
      <c r="UND1" s="165"/>
      <c r="UNE1" s="165"/>
      <c r="UNF1" s="165"/>
      <c r="UNG1" s="165"/>
      <c r="UNH1" s="166"/>
      <c r="UNI1" s="165"/>
      <c r="UNJ1" s="165"/>
      <c r="UNK1" s="165"/>
      <c r="UNL1" s="165"/>
      <c r="UNM1" s="165"/>
      <c r="UNN1" s="167"/>
      <c r="UNO1" s="167"/>
      <c r="UNP1" s="168"/>
      <c r="UNQ1" s="168"/>
      <c r="UNR1" s="168"/>
      <c r="UNS1" s="168"/>
      <c r="UNT1" s="168"/>
      <c r="UNU1" s="168"/>
      <c r="UNV1" s="168"/>
      <c r="UNW1" s="165"/>
      <c r="UNX1" s="165"/>
      <c r="UNY1" s="165"/>
      <c r="UNZ1" s="165"/>
      <c r="UOA1" s="165"/>
      <c r="UOB1" s="165"/>
      <c r="UOC1" s="165"/>
      <c r="UOD1" s="165"/>
      <c r="UOE1" s="165"/>
      <c r="UOF1" s="165"/>
      <c r="UOG1" s="165"/>
      <c r="UOH1" s="165"/>
      <c r="UOI1" s="165"/>
      <c r="UOJ1" s="165"/>
      <c r="UOK1" s="165"/>
      <c r="UOL1" s="165"/>
      <c r="UOM1" s="165"/>
      <c r="UON1" s="165"/>
      <c r="UOO1" s="165"/>
      <c r="UOP1" s="166"/>
      <c r="UOQ1" s="165"/>
      <c r="UOR1" s="165"/>
      <c r="UOS1" s="165"/>
      <c r="UOT1" s="165"/>
      <c r="UOU1" s="165"/>
      <c r="UOV1" s="167"/>
      <c r="UOW1" s="167"/>
      <c r="UOX1" s="168"/>
      <c r="UOY1" s="168"/>
      <c r="UOZ1" s="168"/>
      <c r="UPA1" s="168"/>
      <c r="UPB1" s="168"/>
      <c r="UPC1" s="168"/>
      <c r="UPD1" s="168"/>
      <c r="UPE1" s="165"/>
      <c r="UPF1" s="165"/>
      <c r="UPG1" s="165"/>
      <c r="UPH1" s="165"/>
      <c r="UPI1" s="165"/>
      <c r="UPJ1" s="165"/>
      <c r="UPK1" s="165"/>
      <c r="UPL1" s="165"/>
      <c r="UPM1" s="165"/>
      <c r="UPN1" s="165"/>
      <c r="UPO1" s="165"/>
      <c r="UPP1" s="165"/>
      <c r="UPQ1" s="165"/>
      <c r="UPR1" s="165"/>
      <c r="UPS1" s="165"/>
      <c r="UPT1" s="165"/>
      <c r="UPU1" s="165"/>
      <c r="UPV1" s="165"/>
      <c r="UPW1" s="165"/>
      <c r="UPX1" s="166"/>
      <c r="UPY1" s="165"/>
      <c r="UPZ1" s="165"/>
      <c r="UQA1" s="165"/>
      <c r="UQB1" s="165"/>
      <c r="UQC1" s="165"/>
      <c r="UQD1" s="167"/>
      <c r="UQE1" s="167"/>
      <c r="UQF1" s="168"/>
      <c r="UQG1" s="168"/>
      <c r="UQH1" s="168"/>
      <c r="UQI1" s="168"/>
      <c r="UQJ1" s="168"/>
      <c r="UQK1" s="168"/>
      <c r="UQL1" s="168"/>
      <c r="UQM1" s="165"/>
      <c r="UQN1" s="165"/>
      <c r="UQO1" s="165"/>
      <c r="UQP1" s="165"/>
      <c r="UQQ1" s="165"/>
      <c r="UQR1" s="165"/>
      <c r="UQS1" s="165"/>
      <c r="UQT1" s="165"/>
      <c r="UQU1" s="165"/>
      <c r="UQV1" s="165"/>
      <c r="UQW1" s="165"/>
      <c r="UQX1" s="165"/>
      <c r="UQY1" s="165"/>
      <c r="UQZ1" s="165"/>
      <c r="URA1" s="165"/>
      <c r="URB1" s="165"/>
      <c r="URC1" s="165"/>
      <c r="URD1" s="165"/>
      <c r="URE1" s="165"/>
      <c r="URF1" s="166"/>
      <c r="URG1" s="165"/>
      <c r="URH1" s="165"/>
      <c r="URI1" s="165"/>
      <c r="URJ1" s="165"/>
      <c r="URK1" s="165"/>
      <c r="URL1" s="167"/>
      <c r="URM1" s="167"/>
      <c r="URN1" s="168"/>
      <c r="URO1" s="168"/>
      <c r="URP1" s="168"/>
      <c r="URQ1" s="168"/>
      <c r="URR1" s="168"/>
      <c r="URS1" s="168"/>
      <c r="URT1" s="168"/>
      <c r="URU1" s="165"/>
      <c r="URV1" s="165"/>
      <c r="URW1" s="165"/>
      <c r="URX1" s="165"/>
      <c r="URY1" s="165"/>
      <c r="URZ1" s="165"/>
      <c r="USA1" s="165"/>
      <c r="USB1" s="165"/>
      <c r="USC1" s="165"/>
      <c r="USD1" s="165"/>
      <c r="USE1" s="165"/>
      <c r="USF1" s="165"/>
      <c r="USG1" s="165"/>
      <c r="USH1" s="165"/>
      <c r="USI1" s="165"/>
      <c r="USJ1" s="165"/>
      <c r="USK1" s="165"/>
      <c r="USL1" s="165"/>
      <c r="USM1" s="165"/>
      <c r="USN1" s="166"/>
      <c r="USO1" s="165"/>
      <c r="USP1" s="165"/>
      <c r="USQ1" s="165"/>
      <c r="USR1" s="165"/>
      <c r="USS1" s="165"/>
      <c r="UST1" s="167"/>
      <c r="USU1" s="167"/>
      <c r="USV1" s="168"/>
      <c r="USW1" s="168"/>
      <c r="USX1" s="168"/>
      <c r="USY1" s="168"/>
      <c r="USZ1" s="168"/>
      <c r="UTA1" s="168"/>
      <c r="UTB1" s="168"/>
      <c r="UTC1" s="165"/>
      <c r="UTD1" s="165"/>
      <c r="UTE1" s="165"/>
      <c r="UTF1" s="165"/>
      <c r="UTG1" s="165"/>
      <c r="UTH1" s="165"/>
      <c r="UTI1" s="165"/>
      <c r="UTJ1" s="165"/>
      <c r="UTK1" s="165"/>
      <c r="UTL1" s="165"/>
      <c r="UTM1" s="165"/>
      <c r="UTN1" s="165"/>
      <c r="UTO1" s="165"/>
      <c r="UTP1" s="165"/>
      <c r="UTQ1" s="165"/>
      <c r="UTR1" s="165"/>
      <c r="UTS1" s="165"/>
      <c r="UTT1" s="165"/>
      <c r="UTU1" s="165"/>
      <c r="UTV1" s="166"/>
      <c r="UTW1" s="165"/>
      <c r="UTX1" s="165"/>
      <c r="UTY1" s="165"/>
      <c r="UTZ1" s="165"/>
      <c r="UUA1" s="165"/>
      <c r="UUB1" s="167"/>
      <c r="UUC1" s="167"/>
      <c r="UUD1" s="168"/>
      <c r="UUE1" s="168"/>
      <c r="UUF1" s="168"/>
      <c r="UUG1" s="168"/>
      <c r="UUH1" s="168"/>
      <c r="UUI1" s="168"/>
      <c r="UUJ1" s="168"/>
      <c r="UUK1" s="165"/>
      <c r="UUL1" s="165"/>
      <c r="UUM1" s="165"/>
      <c r="UUN1" s="165"/>
      <c r="UUO1" s="165"/>
      <c r="UUP1" s="165"/>
      <c r="UUQ1" s="165"/>
      <c r="UUR1" s="165"/>
      <c r="UUS1" s="165"/>
      <c r="UUT1" s="165"/>
      <c r="UUU1" s="165"/>
      <c r="UUV1" s="165"/>
      <c r="UUW1" s="165"/>
      <c r="UUX1" s="165"/>
      <c r="UUY1" s="165"/>
      <c r="UUZ1" s="165"/>
      <c r="UVA1" s="165"/>
      <c r="UVB1" s="165"/>
      <c r="UVC1" s="165"/>
      <c r="UVD1" s="166"/>
      <c r="UVE1" s="165"/>
      <c r="UVF1" s="165"/>
      <c r="UVG1" s="165"/>
      <c r="UVH1" s="165"/>
      <c r="UVI1" s="165"/>
      <c r="UVJ1" s="167"/>
      <c r="UVK1" s="167"/>
      <c r="UVL1" s="168"/>
      <c r="UVM1" s="168"/>
      <c r="UVN1" s="168"/>
      <c r="UVO1" s="168"/>
      <c r="UVP1" s="168"/>
      <c r="UVQ1" s="168"/>
      <c r="UVR1" s="168"/>
      <c r="UVS1" s="165"/>
      <c r="UVT1" s="165"/>
      <c r="UVU1" s="165"/>
      <c r="UVV1" s="165"/>
      <c r="UVW1" s="165"/>
      <c r="UVX1" s="165"/>
      <c r="UVY1" s="165"/>
      <c r="UVZ1" s="165"/>
      <c r="UWA1" s="165"/>
      <c r="UWB1" s="165"/>
      <c r="UWC1" s="165"/>
      <c r="UWD1" s="165"/>
      <c r="UWE1" s="165"/>
      <c r="UWF1" s="165"/>
      <c r="UWG1" s="165"/>
      <c r="UWH1" s="165"/>
      <c r="UWI1" s="165"/>
      <c r="UWJ1" s="165"/>
      <c r="UWK1" s="165"/>
      <c r="UWL1" s="166"/>
      <c r="UWM1" s="165"/>
      <c r="UWN1" s="165"/>
      <c r="UWO1" s="165"/>
      <c r="UWP1" s="165"/>
      <c r="UWQ1" s="165"/>
      <c r="UWR1" s="167"/>
      <c r="UWS1" s="167"/>
      <c r="UWT1" s="168"/>
      <c r="UWU1" s="168"/>
      <c r="UWV1" s="168"/>
      <c r="UWW1" s="168"/>
      <c r="UWX1" s="168"/>
      <c r="UWY1" s="168"/>
      <c r="UWZ1" s="168"/>
      <c r="UXA1" s="165"/>
      <c r="UXB1" s="165"/>
      <c r="UXC1" s="165"/>
      <c r="UXD1" s="165"/>
      <c r="UXE1" s="165"/>
      <c r="UXF1" s="165"/>
      <c r="UXG1" s="165"/>
      <c r="UXH1" s="165"/>
      <c r="UXI1" s="165"/>
      <c r="UXJ1" s="165"/>
      <c r="UXK1" s="165"/>
      <c r="UXL1" s="165"/>
      <c r="UXM1" s="165"/>
      <c r="UXN1" s="165"/>
      <c r="UXO1" s="165"/>
      <c r="UXP1" s="165"/>
      <c r="UXQ1" s="165"/>
      <c r="UXR1" s="165"/>
      <c r="UXS1" s="165"/>
      <c r="UXT1" s="166"/>
      <c r="UXU1" s="165"/>
      <c r="UXV1" s="165"/>
      <c r="UXW1" s="165"/>
      <c r="UXX1" s="165"/>
      <c r="UXY1" s="165"/>
      <c r="UXZ1" s="167"/>
      <c r="UYA1" s="167"/>
      <c r="UYB1" s="168"/>
      <c r="UYC1" s="168"/>
      <c r="UYD1" s="168"/>
      <c r="UYE1" s="168"/>
      <c r="UYF1" s="168"/>
      <c r="UYG1" s="168"/>
      <c r="UYH1" s="168"/>
      <c r="UYI1" s="165"/>
      <c r="UYJ1" s="165"/>
      <c r="UYK1" s="165"/>
      <c r="UYL1" s="165"/>
      <c r="UYM1" s="165"/>
      <c r="UYN1" s="165"/>
      <c r="UYO1" s="165"/>
      <c r="UYP1" s="165"/>
      <c r="UYQ1" s="165"/>
      <c r="UYR1" s="165"/>
      <c r="UYS1" s="165"/>
      <c r="UYT1" s="165"/>
      <c r="UYU1" s="165"/>
      <c r="UYV1" s="165"/>
      <c r="UYW1" s="165"/>
      <c r="UYX1" s="165"/>
      <c r="UYY1" s="165"/>
      <c r="UYZ1" s="165"/>
      <c r="UZA1" s="165"/>
      <c r="UZB1" s="166"/>
      <c r="UZC1" s="165"/>
      <c r="UZD1" s="165"/>
      <c r="UZE1" s="165"/>
      <c r="UZF1" s="165"/>
      <c r="UZG1" s="165"/>
      <c r="UZH1" s="167"/>
      <c r="UZI1" s="167"/>
      <c r="UZJ1" s="168"/>
      <c r="UZK1" s="168"/>
      <c r="UZL1" s="168"/>
      <c r="UZM1" s="168"/>
      <c r="UZN1" s="168"/>
      <c r="UZO1" s="168"/>
      <c r="UZP1" s="168"/>
      <c r="UZQ1" s="165"/>
      <c r="UZR1" s="165"/>
      <c r="UZS1" s="165"/>
      <c r="UZT1" s="165"/>
      <c r="UZU1" s="165"/>
      <c r="UZV1" s="165"/>
      <c r="UZW1" s="165"/>
      <c r="UZX1" s="165"/>
      <c r="UZY1" s="165"/>
      <c r="UZZ1" s="165"/>
      <c r="VAA1" s="165"/>
      <c r="VAB1" s="165"/>
      <c r="VAC1" s="165"/>
      <c r="VAD1" s="165"/>
      <c r="VAE1" s="165"/>
      <c r="VAF1" s="165"/>
      <c r="VAG1" s="165"/>
      <c r="VAH1" s="165"/>
      <c r="VAI1" s="165"/>
      <c r="VAJ1" s="166"/>
      <c r="VAK1" s="165"/>
      <c r="VAL1" s="165"/>
      <c r="VAM1" s="165"/>
      <c r="VAN1" s="165"/>
      <c r="VAO1" s="165"/>
      <c r="VAP1" s="167"/>
      <c r="VAQ1" s="167"/>
      <c r="VAR1" s="168"/>
      <c r="VAS1" s="168"/>
      <c r="VAT1" s="168"/>
      <c r="VAU1" s="168"/>
      <c r="VAV1" s="168"/>
      <c r="VAW1" s="168"/>
      <c r="VAX1" s="168"/>
      <c r="VAY1" s="165"/>
      <c r="VAZ1" s="165"/>
      <c r="VBA1" s="165"/>
      <c r="VBB1" s="165"/>
      <c r="VBC1" s="165"/>
      <c r="VBD1" s="165"/>
      <c r="VBE1" s="165"/>
      <c r="VBF1" s="165"/>
      <c r="VBG1" s="165"/>
      <c r="VBH1" s="165"/>
      <c r="VBI1" s="165"/>
      <c r="VBJ1" s="165"/>
      <c r="VBK1" s="165"/>
      <c r="VBL1" s="165"/>
      <c r="VBM1" s="165"/>
      <c r="VBN1" s="165"/>
      <c r="VBO1" s="165"/>
      <c r="VBP1" s="165"/>
      <c r="VBQ1" s="165"/>
      <c r="VBR1" s="166"/>
      <c r="VBS1" s="165"/>
      <c r="VBT1" s="165"/>
      <c r="VBU1" s="165"/>
      <c r="VBV1" s="165"/>
      <c r="VBW1" s="165"/>
      <c r="VBX1" s="167"/>
      <c r="VBY1" s="167"/>
      <c r="VBZ1" s="168"/>
      <c r="VCA1" s="168"/>
      <c r="VCB1" s="168"/>
      <c r="VCC1" s="168"/>
      <c r="VCD1" s="168"/>
      <c r="VCE1" s="168"/>
      <c r="VCF1" s="168"/>
      <c r="VCG1" s="165"/>
      <c r="VCH1" s="165"/>
      <c r="VCI1" s="165"/>
      <c r="VCJ1" s="165"/>
      <c r="VCK1" s="165"/>
      <c r="VCL1" s="165"/>
      <c r="VCM1" s="165"/>
      <c r="VCN1" s="165"/>
      <c r="VCO1" s="165"/>
      <c r="VCP1" s="165"/>
      <c r="VCQ1" s="165"/>
      <c r="VCR1" s="165"/>
      <c r="VCS1" s="165"/>
      <c r="VCT1" s="165"/>
      <c r="VCU1" s="165"/>
      <c r="VCV1" s="165"/>
      <c r="VCW1" s="165"/>
      <c r="VCX1" s="165"/>
      <c r="VCY1" s="165"/>
      <c r="VCZ1" s="166"/>
      <c r="VDA1" s="165"/>
      <c r="VDB1" s="165"/>
      <c r="VDC1" s="165"/>
      <c r="VDD1" s="165"/>
      <c r="VDE1" s="165"/>
      <c r="VDF1" s="167"/>
      <c r="VDG1" s="167"/>
      <c r="VDH1" s="168"/>
      <c r="VDI1" s="168"/>
      <c r="VDJ1" s="168"/>
      <c r="VDK1" s="168"/>
      <c r="VDL1" s="168"/>
      <c r="VDM1" s="168"/>
      <c r="VDN1" s="168"/>
      <c r="VDO1" s="165"/>
      <c r="VDP1" s="165"/>
      <c r="VDQ1" s="165"/>
      <c r="VDR1" s="165"/>
      <c r="VDS1" s="165"/>
      <c r="VDT1" s="165"/>
      <c r="VDU1" s="165"/>
      <c r="VDV1" s="165"/>
      <c r="VDW1" s="165"/>
      <c r="VDX1" s="165"/>
      <c r="VDY1" s="165"/>
      <c r="VDZ1" s="165"/>
      <c r="VEA1" s="165"/>
      <c r="VEB1" s="165"/>
      <c r="VEC1" s="165"/>
      <c r="VED1" s="165"/>
      <c r="VEE1" s="165"/>
      <c r="VEF1" s="165"/>
      <c r="VEG1" s="165"/>
      <c r="VEH1" s="166"/>
      <c r="VEI1" s="165"/>
      <c r="VEJ1" s="165"/>
      <c r="VEK1" s="165"/>
      <c r="VEL1" s="165"/>
      <c r="VEM1" s="165"/>
      <c r="VEN1" s="167"/>
      <c r="VEO1" s="167"/>
      <c r="VEP1" s="168"/>
      <c r="VEQ1" s="168"/>
      <c r="VER1" s="168"/>
      <c r="VES1" s="168"/>
      <c r="VET1" s="168"/>
      <c r="VEU1" s="168"/>
      <c r="VEV1" s="168"/>
      <c r="VEW1" s="165"/>
      <c r="VEX1" s="165"/>
      <c r="VEY1" s="165"/>
      <c r="VEZ1" s="165"/>
      <c r="VFA1" s="165"/>
      <c r="VFB1" s="165"/>
      <c r="VFC1" s="165"/>
      <c r="VFD1" s="165"/>
      <c r="VFE1" s="165"/>
      <c r="VFF1" s="165"/>
      <c r="VFG1" s="165"/>
      <c r="VFH1" s="165"/>
      <c r="VFI1" s="165"/>
      <c r="VFJ1" s="165"/>
      <c r="VFK1" s="165"/>
      <c r="VFL1" s="165"/>
      <c r="VFM1" s="165"/>
      <c r="VFN1" s="165"/>
      <c r="VFO1" s="165"/>
      <c r="VFP1" s="166"/>
      <c r="VFQ1" s="165"/>
      <c r="VFR1" s="165"/>
      <c r="VFS1" s="165"/>
      <c r="VFT1" s="165"/>
      <c r="VFU1" s="165"/>
      <c r="VFV1" s="167"/>
      <c r="VFW1" s="167"/>
      <c r="VFX1" s="168"/>
      <c r="VFY1" s="168"/>
      <c r="VFZ1" s="168"/>
      <c r="VGA1" s="168"/>
      <c r="VGB1" s="168"/>
      <c r="VGC1" s="168"/>
      <c r="VGD1" s="168"/>
      <c r="VGE1" s="165"/>
      <c r="VGF1" s="165"/>
      <c r="VGG1" s="165"/>
      <c r="VGH1" s="165"/>
      <c r="VGI1" s="165"/>
      <c r="VGJ1" s="165"/>
      <c r="VGK1" s="165"/>
      <c r="VGL1" s="165"/>
      <c r="VGM1" s="165"/>
      <c r="VGN1" s="165"/>
      <c r="VGO1" s="165"/>
      <c r="VGP1" s="165"/>
      <c r="VGQ1" s="165"/>
      <c r="VGR1" s="165"/>
      <c r="VGS1" s="165"/>
      <c r="VGT1" s="165"/>
      <c r="VGU1" s="165"/>
      <c r="VGV1" s="165"/>
      <c r="VGW1" s="165"/>
      <c r="VGX1" s="166"/>
      <c r="VGY1" s="165"/>
      <c r="VGZ1" s="165"/>
      <c r="VHA1" s="165"/>
      <c r="VHB1" s="165"/>
      <c r="VHC1" s="165"/>
      <c r="VHD1" s="167"/>
      <c r="VHE1" s="167"/>
      <c r="VHF1" s="168"/>
      <c r="VHG1" s="168"/>
      <c r="VHH1" s="168"/>
      <c r="VHI1" s="168"/>
      <c r="VHJ1" s="168"/>
      <c r="VHK1" s="168"/>
      <c r="VHL1" s="168"/>
      <c r="VHM1" s="165"/>
      <c r="VHN1" s="165"/>
      <c r="VHO1" s="165"/>
      <c r="VHP1" s="165"/>
      <c r="VHQ1" s="165"/>
      <c r="VHR1" s="165"/>
      <c r="VHS1" s="165"/>
      <c r="VHT1" s="165"/>
      <c r="VHU1" s="165"/>
      <c r="VHV1" s="165"/>
      <c r="VHW1" s="165"/>
      <c r="VHX1" s="165"/>
      <c r="VHY1" s="165"/>
      <c r="VHZ1" s="165"/>
      <c r="VIA1" s="165"/>
      <c r="VIB1" s="165"/>
      <c r="VIC1" s="165"/>
      <c r="VID1" s="165"/>
      <c r="VIE1" s="165"/>
      <c r="VIF1" s="166"/>
      <c r="VIG1" s="165"/>
      <c r="VIH1" s="165"/>
      <c r="VII1" s="165"/>
      <c r="VIJ1" s="165"/>
      <c r="VIK1" s="165"/>
      <c r="VIL1" s="167"/>
      <c r="VIM1" s="167"/>
      <c r="VIN1" s="168"/>
      <c r="VIO1" s="168"/>
      <c r="VIP1" s="168"/>
      <c r="VIQ1" s="168"/>
      <c r="VIR1" s="168"/>
      <c r="VIS1" s="168"/>
      <c r="VIT1" s="168"/>
      <c r="VIU1" s="165"/>
      <c r="VIV1" s="165"/>
      <c r="VIW1" s="165"/>
      <c r="VIX1" s="165"/>
      <c r="VIY1" s="165"/>
      <c r="VIZ1" s="165"/>
      <c r="VJA1" s="165"/>
      <c r="VJB1" s="165"/>
      <c r="VJC1" s="165"/>
      <c r="VJD1" s="165"/>
      <c r="VJE1" s="165"/>
      <c r="VJF1" s="165"/>
      <c r="VJG1" s="165"/>
      <c r="VJH1" s="165"/>
      <c r="VJI1" s="165"/>
      <c r="VJJ1" s="165"/>
      <c r="VJK1" s="165"/>
      <c r="VJL1" s="165"/>
      <c r="VJM1" s="165"/>
      <c r="VJN1" s="166"/>
      <c r="VJO1" s="165"/>
      <c r="VJP1" s="165"/>
      <c r="VJQ1" s="165"/>
      <c r="VJR1" s="165"/>
      <c r="VJS1" s="165"/>
      <c r="VJT1" s="167"/>
      <c r="VJU1" s="167"/>
      <c r="VJV1" s="168"/>
      <c r="VJW1" s="168"/>
      <c r="VJX1" s="168"/>
      <c r="VJY1" s="168"/>
      <c r="VJZ1" s="168"/>
      <c r="VKA1" s="168"/>
      <c r="VKB1" s="168"/>
      <c r="VKC1" s="165"/>
      <c r="VKD1" s="165"/>
      <c r="VKE1" s="165"/>
      <c r="VKF1" s="165"/>
      <c r="VKG1" s="165"/>
      <c r="VKH1" s="165"/>
      <c r="VKI1" s="165"/>
      <c r="VKJ1" s="165"/>
      <c r="VKK1" s="165"/>
      <c r="VKL1" s="165"/>
      <c r="VKM1" s="165"/>
      <c r="VKN1" s="165"/>
      <c r="VKO1" s="165"/>
      <c r="VKP1" s="165"/>
      <c r="VKQ1" s="165"/>
      <c r="VKR1" s="165"/>
      <c r="VKS1" s="165"/>
      <c r="VKT1" s="165"/>
      <c r="VKU1" s="165"/>
      <c r="VKV1" s="166"/>
      <c r="VKW1" s="165"/>
      <c r="VKX1" s="165"/>
      <c r="VKY1" s="165"/>
      <c r="VKZ1" s="165"/>
      <c r="VLA1" s="165"/>
      <c r="VLB1" s="167"/>
      <c r="VLC1" s="167"/>
      <c r="VLD1" s="168"/>
      <c r="VLE1" s="168"/>
      <c r="VLF1" s="168"/>
      <c r="VLG1" s="168"/>
      <c r="VLH1" s="168"/>
      <c r="VLI1" s="168"/>
      <c r="VLJ1" s="168"/>
      <c r="VLK1" s="165"/>
      <c r="VLL1" s="165"/>
      <c r="VLM1" s="165"/>
      <c r="VLN1" s="165"/>
      <c r="VLO1" s="165"/>
      <c r="VLP1" s="165"/>
      <c r="VLQ1" s="165"/>
      <c r="VLR1" s="165"/>
      <c r="VLS1" s="165"/>
      <c r="VLT1" s="165"/>
      <c r="VLU1" s="165"/>
      <c r="VLV1" s="165"/>
      <c r="VLW1" s="165"/>
      <c r="VLX1" s="165"/>
      <c r="VLY1" s="165"/>
      <c r="VLZ1" s="165"/>
      <c r="VMA1" s="165"/>
      <c r="VMB1" s="165"/>
      <c r="VMC1" s="165"/>
      <c r="VMD1" s="166"/>
      <c r="VME1" s="165"/>
      <c r="VMF1" s="165"/>
      <c r="VMG1" s="165"/>
      <c r="VMH1" s="165"/>
      <c r="VMI1" s="165"/>
      <c r="VMJ1" s="167"/>
      <c r="VMK1" s="167"/>
      <c r="VML1" s="168"/>
      <c r="VMM1" s="168"/>
      <c r="VMN1" s="168"/>
      <c r="VMO1" s="168"/>
      <c r="VMP1" s="168"/>
      <c r="VMQ1" s="168"/>
      <c r="VMR1" s="168"/>
      <c r="VMS1" s="165"/>
      <c r="VMT1" s="165"/>
      <c r="VMU1" s="165"/>
      <c r="VMV1" s="165"/>
      <c r="VMW1" s="165"/>
      <c r="VMX1" s="165"/>
      <c r="VMY1" s="165"/>
      <c r="VMZ1" s="165"/>
      <c r="VNA1" s="165"/>
      <c r="VNB1" s="165"/>
      <c r="VNC1" s="165"/>
      <c r="VND1" s="165"/>
      <c r="VNE1" s="165"/>
      <c r="VNF1" s="165"/>
      <c r="VNG1" s="165"/>
      <c r="VNH1" s="165"/>
      <c r="VNI1" s="165"/>
      <c r="VNJ1" s="165"/>
      <c r="VNK1" s="165"/>
      <c r="VNL1" s="166"/>
      <c r="VNM1" s="165"/>
      <c r="VNN1" s="165"/>
      <c r="VNO1" s="165"/>
      <c r="VNP1" s="165"/>
      <c r="VNQ1" s="165"/>
      <c r="VNR1" s="167"/>
      <c r="VNS1" s="167"/>
      <c r="VNT1" s="168"/>
      <c r="VNU1" s="168"/>
      <c r="VNV1" s="168"/>
      <c r="VNW1" s="168"/>
      <c r="VNX1" s="168"/>
      <c r="VNY1" s="168"/>
      <c r="VNZ1" s="168"/>
      <c r="VOA1" s="165"/>
      <c r="VOB1" s="165"/>
      <c r="VOC1" s="165"/>
      <c r="VOD1" s="165"/>
      <c r="VOE1" s="165"/>
      <c r="VOF1" s="165"/>
      <c r="VOG1" s="165"/>
      <c r="VOH1" s="165"/>
      <c r="VOI1" s="165"/>
      <c r="VOJ1" s="165"/>
      <c r="VOK1" s="165"/>
      <c r="VOL1" s="165"/>
      <c r="VOM1" s="165"/>
      <c r="VON1" s="165"/>
      <c r="VOO1" s="165"/>
      <c r="VOP1" s="165"/>
      <c r="VOQ1" s="165"/>
      <c r="VOR1" s="165"/>
      <c r="VOS1" s="165"/>
      <c r="VOT1" s="166"/>
      <c r="VOU1" s="165"/>
      <c r="VOV1" s="165"/>
      <c r="VOW1" s="165"/>
      <c r="VOX1" s="165"/>
      <c r="VOY1" s="165"/>
      <c r="VOZ1" s="167"/>
      <c r="VPA1" s="167"/>
      <c r="VPB1" s="168"/>
      <c r="VPC1" s="168"/>
      <c r="VPD1" s="168"/>
      <c r="VPE1" s="168"/>
      <c r="VPF1" s="168"/>
      <c r="VPG1" s="168"/>
      <c r="VPH1" s="168"/>
      <c r="VPI1" s="165"/>
      <c r="VPJ1" s="165"/>
      <c r="VPK1" s="165"/>
      <c r="VPL1" s="165"/>
      <c r="VPM1" s="165"/>
      <c r="VPN1" s="165"/>
      <c r="VPO1" s="165"/>
      <c r="VPP1" s="165"/>
      <c r="VPQ1" s="165"/>
      <c r="VPR1" s="165"/>
      <c r="VPS1" s="165"/>
      <c r="VPT1" s="165"/>
      <c r="VPU1" s="165"/>
      <c r="VPV1" s="165"/>
      <c r="VPW1" s="165"/>
      <c r="VPX1" s="165"/>
      <c r="VPY1" s="165"/>
      <c r="VPZ1" s="165"/>
      <c r="VQA1" s="165"/>
      <c r="VQB1" s="166"/>
      <c r="VQC1" s="165"/>
      <c r="VQD1" s="165"/>
      <c r="VQE1" s="165"/>
      <c r="VQF1" s="165"/>
      <c r="VQG1" s="165"/>
      <c r="VQH1" s="167"/>
      <c r="VQI1" s="167"/>
      <c r="VQJ1" s="168"/>
      <c r="VQK1" s="168"/>
      <c r="VQL1" s="168"/>
      <c r="VQM1" s="168"/>
      <c r="VQN1" s="168"/>
      <c r="VQO1" s="168"/>
      <c r="VQP1" s="168"/>
      <c r="VQQ1" s="165"/>
      <c r="VQR1" s="165"/>
      <c r="VQS1" s="165"/>
      <c r="VQT1" s="165"/>
      <c r="VQU1" s="165"/>
      <c r="VQV1" s="165"/>
      <c r="VQW1" s="165"/>
      <c r="VQX1" s="165"/>
      <c r="VQY1" s="165"/>
      <c r="VQZ1" s="165"/>
      <c r="VRA1" s="165"/>
      <c r="VRB1" s="165"/>
      <c r="VRC1" s="165"/>
      <c r="VRD1" s="165"/>
      <c r="VRE1" s="165"/>
      <c r="VRF1" s="165"/>
      <c r="VRG1" s="165"/>
      <c r="VRH1" s="165"/>
      <c r="VRI1" s="165"/>
      <c r="VRJ1" s="166"/>
      <c r="VRK1" s="165"/>
      <c r="VRL1" s="165"/>
      <c r="VRM1" s="165"/>
      <c r="VRN1" s="165"/>
      <c r="VRO1" s="165"/>
      <c r="VRP1" s="167"/>
      <c r="VRQ1" s="167"/>
      <c r="VRR1" s="168"/>
      <c r="VRS1" s="168"/>
      <c r="VRT1" s="168"/>
      <c r="VRU1" s="168"/>
      <c r="VRV1" s="168"/>
      <c r="VRW1" s="168"/>
      <c r="VRX1" s="168"/>
      <c r="VRY1" s="165"/>
      <c r="VRZ1" s="165"/>
      <c r="VSA1" s="165"/>
      <c r="VSB1" s="165"/>
      <c r="VSC1" s="165"/>
      <c r="VSD1" s="165"/>
      <c r="VSE1" s="165"/>
      <c r="VSF1" s="165"/>
      <c r="VSG1" s="165"/>
      <c r="VSH1" s="165"/>
      <c r="VSI1" s="165"/>
      <c r="VSJ1" s="165"/>
      <c r="VSK1" s="165"/>
      <c r="VSL1" s="165"/>
      <c r="VSM1" s="165"/>
      <c r="VSN1" s="165"/>
      <c r="VSO1" s="165"/>
      <c r="VSP1" s="165"/>
      <c r="VSQ1" s="165"/>
      <c r="VSR1" s="166"/>
      <c r="VSS1" s="165"/>
      <c r="VST1" s="165"/>
      <c r="VSU1" s="165"/>
      <c r="VSV1" s="165"/>
      <c r="VSW1" s="165"/>
      <c r="VSX1" s="167"/>
      <c r="VSY1" s="167"/>
      <c r="VSZ1" s="168"/>
      <c r="VTA1" s="168"/>
      <c r="VTB1" s="168"/>
      <c r="VTC1" s="168"/>
      <c r="VTD1" s="168"/>
      <c r="VTE1" s="168"/>
      <c r="VTF1" s="168"/>
      <c r="VTG1" s="165"/>
      <c r="VTH1" s="165"/>
      <c r="VTI1" s="165"/>
      <c r="VTJ1" s="165"/>
      <c r="VTK1" s="165"/>
      <c r="VTL1" s="165"/>
      <c r="VTM1" s="165"/>
      <c r="VTN1" s="165"/>
      <c r="VTO1" s="165"/>
      <c r="VTP1" s="165"/>
      <c r="VTQ1" s="165"/>
      <c r="VTR1" s="165"/>
      <c r="VTS1" s="165"/>
      <c r="VTT1" s="165"/>
      <c r="VTU1" s="165"/>
      <c r="VTV1" s="165"/>
      <c r="VTW1" s="165"/>
      <c r="VTX1" s="165"/>
      <c r="VTY1" s="165"/>
      <c r="VTZ1" s="166"/>
      <c r="VUA1" s="165"/>
      <c r="VUB1" s="165"/>
      <c r="VUC1" s="165"/>
      <c r="VUD1" s="165"/>
      <c r="VUE1" s="165"/>
      <c r="VUF1" s="167"/>
      <c r="VUG1" s="167"/>
      <c r="VUH1" s="168"/>
      <c r="VUI1" s="168"/>
      <c r="VUJ1" s="168"/>
      <c r="VUK1" s="168"/>
      <c r="VUL1" s="168"/>
      <c r="VUM1" s="168"/>
      <c r="VUN1" s="168"/>
      <c r="VUO1" s="165"/>
      <c r="VUP1" s="165"/>
      <c r="VUQ1" s="165"/>
      <c r="VUR1" s="165"/>
      <c r="VUS1" s="165"/>
      <c r="VUT1" s="165"/>
      <c r="VUU1" s="165"/>
      <c r="VUV1" s="165"/>
      <c r="VUW1" s="165"/>
      <c r="VUX1" s="165"/>
      <c r="VUY1" s="165"/>
      <c r="VUZ1" s="165"/>
      <c r="VVA1" s="165"/>
      <c r="VVB1" s="165"/>
      <c r="VVC1" s="165"/>
      <c r="VVD1" s="165"/>
      <c r="VVE1" s="165"/>
      <c r="VVF1" s="165"/>
      <c r="VVG1" s="165"/>
      <c r="VVH1" s="166"/>
      <c r="VVI1" s="165"/>
      <c r="VVJ1" s="165"/>
      <c r="VVK1" s="165"/>
      <c r="VVL1" s="165"/>
      <c r="VVM1" s="165"/>
      <c r="VVN1" s="167"/>
      <c r="VVO1" s="167"/>
      <c r="VVP1" s="168"/>
      <c r="VVQ1" s="168"/>
      <c r="VVR1" s="168"/>
      <c r="VVS1" s="168"/>
      <c r="VVT1" s="168"/>
      <c r="VVU1" s="168"/>
      <c r="VVV1" s="168"/>
      <c r="VVW1" s="165"/>
      <c r="VVX1" s="165"/>
      <c r="VVY1" s="165"/>
      <c r="VVZ1" s="165"/>
      <c r="VWA1" s="165"/>
      <c r="VWB1" s="165"/>
      <c r="VWC1" s="165"/>
      <c r="VWD1" s="165"/>
      <c r="VWE1" s="165"/>
      <c r="VWF1" s="165"/>
      <c r="VWG1" s="165"/>
      <c r="VWH1" s="165"/>
      <c r="VWI1" s="165"/>
      <c r="VWJ1" s="165"/>
      <c r="VWK1" s="165"/>
      <c r="VWL1" s="165"/>
      <c r="VWM1" s="165"/>
      <c r="VWN1" s="165"/>
      <c r="VWO1" s="165"/>
      <c r="VWP1" s="166"/>
      <c r="VWQ1" s="165"/>
      <c r="VWR1" s="165"/>
      <c r="VWS1" s="165"/>
      <c r="VWT1" s="165"/>
      <c r="VWU1" s="165"/>
      <c r="VWV1" s="167"/>
      <c r="VWW1" s="167"/>
      <c r="VWX1" s="168"/>
      <c r="VWY1" s="168"/>
      <c r="VWZ1" s="168"/>
      <c r="VXA1" s="168"/>
      <c r="VXB1" s="168"/>
      <c r="VXC1" s="168"/>
      <c r="VXD1" s="168"/>
      <c r="VXE1" s="165"/>
      <c r="VXF1" s="165"/>
      <c r="VXG1" s="165"/>
      <c r="VXH1" s="165"/>
      <c r="VXI1" s="165"/>
      <c r="VXJ1" s="165"/>
      <c r="VXK1" s="165"/>
      <c r="VXL1" s="165"/>
      <c r="VXM1" s="165"/>
      <c r="VXN1" s="165"/>
      <c r="VXO1" s="165"/>
      <c r="VXP1" s="165"/>
      <c r="VXQ1" s="165"/>
      <c r="VXR1" s="165"/>
      <c r="VXS1" s="165"/>
      <c r="VXT1" s="165"/>
      <c r="VXU1" s="165"/>
      <c r="VXV1" s="165"/>
      <c r="VXW1" s="165"/>
      <c r="VXX1" s="166"/>
      <c r="VXY1" s="165"/>
      <c r="VXZ1" s="165"/>
      <c r="VYA1" s="165"/>
      <c r="VYB1" s="165"/>
      <c r="VYC1" s="165"/>
      <c r="VYD1" s="167"/>
      <c r="VYE1" s="167"/>
      <c r="VYF1" s="168"/>
      <c r="VYG1" s="168"/>
      <c r="VYH1" s="168"/>
      <c r="VYI1" s="168"/>
      <c r="VYJ1" s="168"/>
      <c r="VYK1" s="168"/>
      <c r="VYL1" s="168"/>
      <c r="VYM1" s="165"/>
      <c r="VYN1" s="165"/>
      <c r="VYO1" s="165"/>
      <c r="VYP1" s="165"/>
      <c r="VYQ1" s="165"/>
      <c r="VYR1" s="165"/>
      <c r="VYS1" s="165"/>
      <c r="VYT1" s="165"/>
      <c r="VYU1" s="165"/>
      <c r="VYV1" s="165"/>
      <c r="VYW1" s="165"/>
      <c r="VYX1" s="165"/>
      <c r="VYY1" s="165"/>
      <c r="VYZ1" s="165"/>
      <c r="VZA1" s="165"/>
      <c r="VZB1" s="165"/>
      <c r="VZC1" s="165"/>
      <c r="VZD1" s="165"/>
      <c r="VZE1" s="165"/>
      <c r="VZF1" s="166"/>
      <c r="VZG1" s="165"/>
      <c r="VZH1" s="165"/>
      <c r="VZI1" s="165"/>
      <c r="VZJ1" s="165"/>
      <c r="VZK1" s="165"/>
      <c r="VZL1" s="167"/>
      <c r="VZM1" s="167"/>
      <c r="VZN1" s="168"/>
      <c r="VZO1" s="168"/>
      <c r="VZP1" s="168"/>
      <c r="VZQ1" s="168"/>
      <c r="VZR1" s="168"/>
      <c r="VZS1" s="168"/>
      <c r="VZT1" s="168"/>
      <c r="VZU1" s="165"/>
      <c r="VZV1" s="165"/>
      <c r="VZW1" s="165"/>
      <c r="VZX1" s="165"/>
      <c r="VZY1" s="165"/>
      <c r="VZZ1" s="165"/>
      <c r="WAA1" s="165"/>
      <c r="WAB1" s="165"/>
      <c r="WAC1" s="165"/>
      <c r="WAD1" s="165"/>
      <c r="WAE1" s="165"/>
      <c r="WAF1" s="165"/>
      <c r="WAG1" s="165"/>
      <c r="WAH1" s="165"/>
      <c r="WAI1" s="165"/>
      <c r="WAJ1" s="165"/>
      <c r="WAK1" s="165"/>
      <c r="WAL1" s="165"/>
      <c r="WAM1" s="165"/>
      <c r="WAN1" s="166"/>
      <c r="WAO1" s="165"/>
      <c r="WAP1" s="165"/>
      <c r="WAQ1" s="165"/>
      <c r="WAR1" s="165"/>
      <c r="WAS1" s="165"/>
      <c r="WAT1" s="167"/>
      <c r="WAU1" s="167"/>
      <c r="WAV1" s="168"/>
      <c r="WAW1" s="168"/>
      <c r="WAX1" s="168"/>
      <c r="WAY1" s="168"/>
      <c r="WAZ1" s="168"/>
      <c r="WBA1" s="168"/>
      <c r="WBB1" s="168"/>
      <c r="WBC1" s="165"/>
      <c r="WBD1" s="165"/>
      <c r="WBE1" s="165"/>
      <c r="WBF1" s="165"/>
      <c r="WBG1" s="165"/>
      <c r="WBH1" s="165"/>
      <c r="WBI1" s="165"/>
      <c r="WBJ1" s="165"/>
      <c r="WBK1" s="165"/>
      <c r="WBL1" s="165"/>
      <c r="WBM1" s="165"/>
      <c r="WBN1" s="165"/>
      <c r="WBO1" s="165"/>
      <c r="WBP1" s="165"/>
      <c r="WBQ1" s="165"/>
      <c r="WBR1" s="165"/>
      <c r="WBS1" s="165"/>
      <c r="WBT1" s="165"/>
      <c r="WBU1" s="165"/>
      <c r="WBV1" s="166"/>
      <c r="WBW1" s="165"/>
      <c r="WBX1" s="165"/>
      <c r="WBY1" s="165"/>
      <c r="WBZ1" s="165"/>
      <c r="WCA1" s="165"/>
      <c r="WCB1" s="167"/>
      <c r="WCC1" s="167"/>
      <c r="WCD1" s="168"/>
      <c r="WCE1" s="168"/>
      <c r="WCF1" s="168"/>
      <c r="WCG1" s="168"/>
      <c r="WCH1" s="168"/>
      <c r="WCI1" s="168"/>
      <c r="WCJ1" s="168"/>
      <c r="WCK1" s="165"/>
      <c r="WCL1" s="165"/>
      <c r="WCM1" s="165"/>
      <c r="WCN1" s="165"/>
      <c r="WCO1" s="165"/>
      <c r="WCP1" s="165"/>
      <c r="WCQ1" s="165"/>
      <c r="WCR1" s="165"/>
      <c r="WCS1" s="165"/>
      <c r="WCT1" s="165"/>
      <c r="WCU1" s="165"/>
      <c r="WCV1" s="165"/>
      <c r="WCW1" s="165"/>
      <c r="WCX1" s="165"/>
      <c r="WCY1" s="165"/>
      <c r="WCZ1" s="165"/>
      <c r="WDA1" s="165"/>
      <c r="WDB1" s="165"/>
      <c r="WDC1" s="165"/>
      <c r="WDD1" s="166"/>
      <c r="WDE1" s="165"/>
      <c r="WDF1" s="165"/>
      <c r="WDG1" s="165"/>
      <c r="WDH1" s="165"/>
      <c r="WDI1" s="165"/>
      <c r="WDJ1" s="167"/>
      <c r="WDK1" s="167"/>
      <c r="WDL1" s="168"/>
      <c r="WDM1" s="168"/>
      <c r="WDN1" s="168"/>
      <c r="WDO1" s="168"/>
      <c r="WDP1" s="168"/>
      <c r="WDQ1" s="168"/>
      <c r="WDR1" s="168"/>
      <c r="WDS1" s="165"/>
      <c r="WDT1" s="165"/>
      <c r="WDU1" s="165"/>
      <c r="WDV1" s="165"/>
      <c r="WDW1" s="165"/>
      <c r="WDX1" s="165"/>
      <c r="WDY1" s="165"/>
      <c r="WDZ1" s="165"/>
      <c r="WEA1" s="165"/>
      <c r="WEB1" s="165"/>
      <c r="WEC1" s="165"/>
      <c r="WED1" s="165"/>
      <c r="WEE1" s="165"/>
      <c r="WEF1" s="165"/>
      <c r="WEG1" s="165"/>
      <c r="WEH1" s="165"/>
      <c r="WEI1" s="165"/>
      <c r="WEJ1" s="165"/>
      <c r="WEK1" s="165"/>
      <c r="WEL1" s="166"/>
      <c r="WEM1" s="165"/>
      <c r="WEN1" s="165"/>
      <c r="WEO1" s="165"/>
      <c r="WEP1" s="165"/>
      <c r="WEQ1" s="165"/>
      <c r="WER1" s="167"/>
      <c r="WES1" s="167"/>
      <c r="WET1" s="168"/>
      <c r="WEU1" s="168"/>
      <c r="WEV1" s="168"/>
      <c r="WEW1" s="168"/>
      <c r="WEX1" s="168"/>
      <c r="WEY1" s="168"/>
      <c r="WEZ1" s="168"/>
      <c r="WFA1" s="165"/>
      <c r="WFB1" s="165"/>
      <c r="WFC1" s="165"/>
      <c r="WFD1" s="165"/>
      <c r="WFE1" s="165"/>
      <c r="WFF1" s="165"/>
      <c r="WFG1" s="165"/>
      <c r="WFH1" s="165"/>
      <c r="WFI1" s="165"/>
      <c r="WFJ1" s="165"/>
      <c r="WFK1" s="165"/>
      <c r="WFL1" s="165"/>
      <c r="WFM1" s="165"/>
      <c r="WFN1" s="165"/>
      <c r="WFO1" s="165"/>
      <c r="WFP1" s="165"/>
      <c r="WFQ1" s="165"/>
      <c r="WFR1" s="165"/>
      <c r="WFS1" s="165"/>
      <c r="WFT1" s="166"/>
      <c r="WFU1" s="165"/>
      <c r="WFV1" s="165"/>
      <c r="WFW1" s="165"/>
      <c r="WFX1" s="165"/>
      <c r="WFY1" s="165"/>
      <c r="WFZ1" s="167"/>
      <c r="WGA1" s="167"/>
      <c r="WGB1" s="168"/>
      <c r="WGC1" s="168"/>
      <c r="WGD1" s="168"/>
      <c r="WGE1" s="168"/>
      <c r="WGF1" s="168"/>
      <c r="WGG1" s="168"/>
      <c r="WGH1" s="168"/>
      <c r="WGI1" s="165"/>
      <c r="WGJ1" s="165"/>
      <c r="WGK1" s="165"/>
      <c r="WGL1" s="165"/>
      <c r="WGM1" s="165"/>
      <c r="WGN1" s="165"/>
      <c r="WGO1" s="165"/>
      <c r="WGP1" s="165"/>
      <c r="WGQ1" s="165"/>
      <c r="WGR1" s="165"/>
      <c r="WGS1" s="165"/>
      <c r="WGT1" s="165"/>
      <c r="WGU1" s="165"/>
      <c r="WGV1" s="165"/>
      <c r="WGW1" s="165"/>
      <c r="WGX1" s="165"/>
      <c r="WGY1" s="165"/>
      <c r="WGZ1" s="165"/>
      <c r="WHA1" s="165"/>
      <c r="WHB1" s="166"/>
      <c r="WHC1" s="165"/>
      <c r="WHD1" s="165"/>
      <c r="WHE1" s="165"/>
      <c r="WHF1" s="165"/>
      <c r="WHG1" s="165"/>
      <c r="WHH1" s="167"/>
      <c r="WHI1" s="167"/>
      <c r="WHJ1" s="168"/>
      <c r="WHK1" s="168"/>
      <c r="WHL1" s="168"/>
      <c r="WHM1" s="168"/>
      <c r="WHN1" s="168"/>
      <c r="WHO1" s="168"/>
      <c r="WHP1" s="168"/>
      <c r="WHQ1" s="165"/>
      <c r="WHR1" s="165"/>
      <c r="WHS1" s="165"/>
      <c r="WHT1" s="165"/>
      <c r="WHU1" s="165"/>
      <c r="WHV1" s="165"/>
      <c r="WHW1" s="165"/>
      <c r="WHX1" s="165"/>
      <c r="WHY1" s="165"/>
      <c r="WHZ1" s="165"/>
      <c r="WIA1" s="165"/>
      <c r="WIB1" s="165"/>
      <c r="WIC1" s="165"/>
      <c r="WID1" s="165"/>
      <c r="WIE1" s="165"/>
      <c r="WIF1" s="165"/>
      <c r="WIG1" s="165"/>
      <c r="WIH1" s="165"/>
      <c r="WII1" s="165"/>
      <c r="WIJ1" s="166"/>
      <c r="WIK1" s="165"/>
      <c r="WIL1" s="165"/>
      <c r="WIM1" s="165"/>
      <c r="WIN1" s="165"/>
      <c r="WIO1" s="165"/>
      <c r="WIP1" s="167"/>
      <c r="WIQ1" s="167"/>
      <c r="WIR1" s="168"/>
      <c r="WIS1" s="168"/>
      <c r="WIT1" s="168"/>
      <c r="WIU1" s="168"/>
      <c r="WIV1" s="168"/>
      <c r="WIW1" s="168"/>
      <c r="WIX1" s="168"/>
      <c r="WIY1" s="165"/>
      <c r="WIZ1" s="165"/>
      <c r="WJA1" s="165"/>
      <c r="WJB1" s="165"/>
      <c r="WJC1" s="165"/>
      <c r="WJD1" s="165"/>
      <c r="WJE1" s="165"/>
      <c r="WJF1" s="165"/>
      <c r="WJG1" s="165"/>
      <c r="WJH1" s="165"/>
      <c r="WJI1" s="165"/>
      <c r="WJJ1" s="165"/>
      <c r="WJK1" s="165"/>
      <c r="WJL1" s="165"/>
      <c r="WJM1" s="165"/>
      <c r="WJN1" s="165"/>
      <c r="WJO1" s="165"/>
      <c r="WJP1" s="165"/>
      <c r="WJQ1" s="165"/>
      <c r="WJR1" s="166"/>
      <c r="WJS1" s="165"/>
      <c r="WJT1" s="165"/>
      <c r="WJU1" s="165"/>
      <c r="WJV1" s="165"/>
      <c r="WJW1" s="165"/>
      <c r="WJX1" s="167"/>
      <c r="WJY1" s="167"/>
      <c r="WJZ1" s="168"/>
      <c r="WKA1" s="168"/>
      <c r="WKB1" s="168"/>
      <c r="WKC1" s="168"/>
      <c r="WKD1" s="168"/>
      <c r="WKE1" s="168"/>
      <c r="WKF1" s="168"/>
      <c r="WKG1" s="165"/>
      <c r="WKH1" s="165"/>
      <c r="WKI1" s="165"/>
      <c r="WKJ1" s="165"/>
      <c r="WKK1" s="165"/>
      <c r="WKL1" s="165"/>
      <c r="WKM1" s="165"/>
      <c r="WKN1" s="165"/>
      <c r="WKO1" s="165"/>
      <c r="WKP1" s="165"/>
      <c r="WKQ1" s="165"/>
      <c r="WKR1" s="165"/>
      <c r="WKS1" s="165"/>
      <c r="WKT1" s="165"/>
      <c r="WKU1" s="165"/>
      <c r="WKV1" s="165"/>
      <c r="WKW1" s="165"/>
      <c r="WKX1" s="165"/>
      <c r="WKY1" s="165"/>
      <c r="WKZ1" s="166"/>
      <c r="WLA1" s="165"/>
      <c r="WLB1" s="165"/>
      <c r="WLC1" s="165"/>
      <c r="WLD1" s="165"/>
      <c r="WLE1" s="165"/>
      <c r="WLF1" s="167"/>
      <c r="WLG1" s="167"/>
      <c r="WLH1" s="168"/>
      <c r="WLI1" s="168"/>
      <c r="WLJ1" s="168"/>
      <c r="WLK1" s="168"/>
      <c r="WLL1" s="168"/>
      <c r="WLM1" s="168"/>
      <c r="WLN1" s="168"/>
      <c r="WLO1" s="165"/>
      <c r="WLP1" s="165"/>
      <c r="WLQ1" s="165"/>
      <c r="WLR1" s="165"/>
      <c r="WLS1" s="165"/>
      <c r="WLT1" s="165"/>
      <c r="WLU1" s="165"/>
      <c r="WLV1" s="165"/>
      <c r="WLW1" s="165"/>
      <c r="WLX1" s="165"/>
      <c r="WLY1" s="165"/>
      <c r="WLZ1" s="165"/>
      <c r="WMA1" s="165"/>
      <c r="WMB1" s="165"/>
      <c r="WMC1" s="165"/>
      <c r="WMD1" s="165"/>
      <c r="WME1" s="165"/>
      <c r="WMF1" s="165"/>
      <c r="WMG1" s="165"/>
      <c r="WMH1" s="166"/>
      <c r="WMI1" s="165"/>
      <c r="WMJ1" s="165"/>
      <c r="WMK1" s="165"/>
      <c r="WML1" s="165"/>
      <c r="WMM1" s="165"/>
      <c r="WMN1" s="167"/>
      <c r="WMO1" s="167"/>
      <c r="WMP1" s="168"/>
      <c r="WMQ1" s="168"/>
      <c r="WMR1" s="168"/>
      <c r="WMS1" s="168"/>
      <c r="WMT1" s="168"/>
      <c r="WMU1" s="168"/>
      <c r="WMV1" s="168"/>
      <c r="WMW1" s="165"/>
      <c r="WMX1" s="165"/>
      <c r="WMY1" s="165"/>
      <c r="WMZ1" s="165"/>
      <c r="WNA1" s="165"/>
      <c r="WNB1" s="165"/>
      <c r="WNC1" s="165"/>
      <c r="WND1" s="165"/>
      <c r="WNE1" s="165"/>
      <c r="WNF1" s="165"/>
      <c r="WNG1" s="165"/>
      <c r="WNH1" s="165"/>
      <c r="WNI1" s="165"/>
      <c r="WNJ1" s="165"/>
      <c r="WNK1" s="165"/>
      <c r="WNL1" s="165"/>
      <c r="WNM1" s="165"/>
      <c r="WNN1" s="165"/>
      <c r="WNO1" s="165"/>
      <c r="WNP1" s="166"/>
      <c r="WNQ1" s="165"/>
      <c r="WNR1" s="165"/>
      <c r="WNS1" s="165"/>
      <c r="WNT1" s="165"/>
      <c r="WNU1" s="165"/>
      <c r="WNV1" s="167"/>
      <c r="WNW1" s="167"/>
      <c r="WNX1" s="168"/>
      <c r="WNY1" s="168"/>
      <c r="WNZ1" s="168"/>
      <c r="WOA1" s="168"/>
      <c r="WOB1" s="168"/>
      <c r="WOC1" s="168"/>
      <c r="WOD1" s="168"/>
      <c r="WOE1" s="165"/>
      <c r="WOF1" s="165"/>
      <c r="WOG1" s="165"/>
      <c r="WOH1" s="165"/>
      <c r="WOI1" s="165"/>
      <c r="WOJ1" s="165"/>
      <c r="WOK1" s="165"/>
      <c r="WOL1" s="165"/>
      <c r="WOM1" s="165"/>
      <c r="WON1" s="165"/>
      <c r="WOO1" s="165"/>
      <c r="WOP1" s="165"/>
      <c r="WOQ1" s="165"/>
      <c r="WOR1" s="165"/>
      <c r="WOS1" s="165"/>
      <c r="WOT1" s="165"/>
      <c r="WOU1" s="165"/>
      <c r="WOV1" s="165"/>
      <c r="WOW1" s="165"/>
      <c r="WOX1" s="166"/>
      <c r="WOY1" s="165"/>
      <c r="WOZ1" s="165"/>
      <c r="WPA1" s="165"/>
      <c r="WPB1" s="165"/>
      <c r="WPC1" s="165"/>
      <c r="WPD1" s="167"/>
      <c r="WPE1" s="167"/>
      <c r="WPF1" s="168"/>
      <c r="WPG1" s="168"/>
      <c r="WPH1" s="168"/>
      <c r="WPI1" s="168"/>
      <c r="WPJ1" s="168"/>
      <c r="WPK1" s="168"/>
      <c r="WPL1" s="168"/>
      <c r="WPM1" s="165"/>
      <c r="WPN1" s="165"/>
      <c r="WPO1" s="165"/>
      <c r="WPP1" s="165"/>
      <c r="WPQ1" s="165"/>
      <c r="WPR1" s="165"/>
      <c r="WPS1" s="165"/>
      <c r="WPT1" s="165"/>
      <c r="WPU1" s="165"/>
      <c r="WPV1" s="165"/>
      <c r="WPW1" s="165"/>
      <c r="WPX1" s="165"/>
      <c r="WPY1" s="165"/>
      <c r="WPZ1" s="165"/>
      <c r="WQA1" s="165"/>
      <c r="WQB1" s="165"/>
      <c r="WQC1" s="165"/>
      <c r="WQD1" s="165"/>
      <c r="WQE1" s="165"/>
      <c r="WQF1" s="166"/>
      <c r="WQG1" s="165"/>
      <c r="WQH1" s="165"/>
      <c r="WQI1" s="165"/>
      <c r="WQJ1" s="165"/>
      <c r="WQK1" s="165"/>
      <c r="WQL1" s="167"/>
      <c r="WQM1" s="167"/>
      <c r="WQN1" s="168"/>
      <c r="WQO1" s="168"/>
      <c r="WQP1" s="168"/>
      <c r="WQQ1" s="168"/>
      <c r="WQR1" s="168"/>
      <c r="WQS1" s="168"/>
      <c r="WQT1" s="168"/>
      <c r="WQU1" s="165"/>
      <c r="WQV1" s="165"/>
      <c r="WQW1" s="165"/>
      <c r="WQX1" s="165"/>
      <c r="WQY1" s="165"/>
      <c r="WQZ1" s="165"/>
      <c r="WRA1" s="165"/>
      <c r="WRB1" s="165"/>
      <c r="WRC1" s="165"/>
      <c r="WRD1" s="165"/>
      <c r="WRE1" s="165"/>
      <c r="WRF1" s="165"/>
      <c r="WRG1" s="165"/>
      <c r="WRH1" s="165"/>
      <c r="WRI1" s="165"/>
      <c r="WRJ1" s="165"/>
      <c r="WRK1" s="165"/>
      <c r="WRL1" s="165"/>
      <c r="WRM1" s="165"/>
      <c r="WRN1" s="166"/>
      <c r="WRO1" s="165"/>
      <c r="WRP1" s="165"/>
      <c r="WRQ1" s="165"/>
      <c r="WRR1" s="165"/>
      <c r="WRS1" s="165"/>
      <c r="WRT1" s="167"/>
      <c r="WRU1" s="167"/>
      <c r="WRV1" s="168"/>
      <c r="WRW1" s="168"/>
      <c r="WRX1" s="168"/>
      <c r="WRY1" s="168"/>
      <c r="WRZ1" s="168"/>
      <c r="WSA1" s="168"/>
      <c r="WSB1" s="168"/>
      <c r="WSC1" s="165"/>
      <c r="WSD1" s="165"/>
      <c r="WSE1" s="165"/>
      <c r="WSF1" s="165"/>
      <c r="WSG1" s="165"/>
      <c r="WSH1" s="165"/>
      <c r="WSI1" s="165"/>
      <c r="WSJ1" s="165"/>
      <c r="WSK1" s="165"/>
      <c r="WSL1" s="165"/>
      <c r="WSM1" s="165"/>
      <c r="WSN1" s="165"/>
      <c r="WSO1" s="165"/>
      <c r="WSP1" s="165"/>
      <c r="WSQ1" s="165"/>
      <c r="WSR1" s="165"/>
      <c r="WSS1" s="165"/>
      <c r="WST1" s="165"/>
      <c r="WSU1" s="165"/>
      <c r="WSV1" s="166"/>
      <c r="WSW1" s="165"/>
      <c r="WSX1" s="165"/>
      <c r="WSY1" s="165"/>
      <c r="WSZ1" s="165"/>
      <c r="WTA1" s="165"/>
      <c r="WTB1" s="167"/>
      <c r="WTC1" s="167"/>
      <c r="WTD1" s="168"/>
      <c r="WTE1" s="168"/>
      <c r="WTF1" s="168"/>
      <c r="WTG1" s="168"/>
      <c r="WTH1" s="168"/>
      <c r="WTI1" s="168"/>
      <c r="WTJ1" s="168"/>
      <c r="WTK1" s="165"/>
      <c r="WTL1" s="165"/>
      <c r="WTM1" s="165"/>
      <c r="WTN1" s="165"/>
      <c r="WTO1" s="165"/>
      <c r="WTP1" s="165"/>
      <c r="WTQ1" s="165"/>
      <c r="WTR1" s="165"/>
      <c r="WTS1" s="165"/>
      <c r="WTT1" s="165"/>
      <c r="WTU1" s="165"/>
      <c r="WTV1" s="165"/>
      <c r="WTW1" s="165"/>
      <c r="WTX1" s="165"/>
      <c r="WTY1" s="165"/>
      <c r="WTZ1" s="165"/>
      <c r="WUA1" s="165"/>
      <c r="WUB1" s="165"/>
      <c r="WUC1" s="165"/>
      <c r="WUD1" s="166"/>
      <c r="WUE1" s="165"/>
      <c r="WUF1" s="165"/>
      <c r="WUG1" s="165"/>
      <c r="WUH1" s="165"/>
      <c r="WUI1" s="165"/>
      <c r="WUJ1" s="167"/>
      <c r="WUK1" s="167"/>
      <c r="WUL1" s="168"/>
      <c r="WUM1" s="168"/>
      <c r="WUN1" s="168"/>
      <c r="WUO1" s="168"/>
      <c r="WUP1" s="168"/>
      <c r="WUQ1" s="168"/>
      <c r="WUR1" s="168"/>
      <c r="WUS1" s="165"/>
      <c r="WUT1" s="165"/>
      <c r="WUU1" s="165"/>
      <c r="WUV1" s="165"/>
      <c r="WUW1" s="165"/>
      <c r="WUX1" s="165"/>
      <c r="WUY1" s="165"/>
      <c r="WUZ1" s="165"/>
      <c r="WVA1" s="165"/>
      <c r="WVB1" s="165"/>
      <c r="WVC1" s="165"/>
      <c r="WVD1" s="165"/>
      <c r="WVE1" s="165"/>
      <c r="WVF1" s="165"/>
      <c r="WVG1" s="165"/>
      <c r="WVH1" s="165"/>
      <c r="WVI1" s="165"/>
      <c r="WVJ1" s="165"/>
      <c r="WVK1" s="165"/>
      <c r="WVL1" s="166"/>
      <c r="WVM1" s="165"/>
      <c r="WVN1" s="165"/>
      <c r="WVO1" s="165"/>
      <c r="WVP1" s="165"/>
      <c r="WVQ1" s="165"/>
      <c r="WVR1" s="167"/>
      <c r="WVS1" s="167"/>
      <c r="WVT1" s="168"/>
      <c r="WVU1" s="168"/>
      <c r="WVV1" s="168"/>
      <c r="WVW1" s="168"/>
      <c r="WVX1" s="168"/>
      <c r="WVY1" s="168"/>
      <c r="WVZ1" s="168"/>
      <c r="WWA1" s="165"/>
      <c r="WWB1" s="165"/>
      <c r="WWC1" s="165"/>
      <c r="WWD1" s="165"/>
      <c r="WWE1" s="165"/>
      <c r="WWF1" s="165"/>
      <c r="WWG1" s="165"/>
      <c r="WWH1" s="165"/>
      <c r="WWI1" s="165"/>
      <c r="WWJ1" s="165"/>
      <c r="WWK1" s="165"/>
      <c r="WWL1" s="165"/>
      <c r="WWM1" s="165"/>
      <c r="WWN1" s="165"/>
      <c r="WWO1" s="165"/>
      <c r="WWP1" s="165"/>
      <c r="WWQ1" s="165"/>
      <c r="WWR1" s="165"/>
      <c r="WWS1" s="165"/>
      <c r="WWT1" s="166"/>
      <c r="WWU1" s="165"/>
      <c r="WWV1" s="165"/>
      <c r="WWW1" s="165"/>
      <c r="WWX1" s="165"/>
      <c r="WWY1" s="165"/>
      <c r="WWZ1" s="167"/>
      <c r="WXA1" s="167"/>
      <c r="WXB1" s="168"/>
      <c r="WXC1" s="168"/>
      <c r="WXD1" s="168"/>
      <c r="WXE1" s="168"/>
      <c r="WXF1" s="168"/>
      <c r="WXG1" s="168"/>
      <c r="WXH1" s="168"/>
      <c r="WXI1" s="165"/>
      <c r="WXJ1" s="165"/>
      <c r="WXK1" s="165"/>
      <c r="WXL1" s="165"/>
      <c r="WXM1" s="165"/>
      <c r="WXN1" s="165"/>
      <c r="WXO1" s="165"/>
      <c r="WXP1" s="165"/>
      <c r="WXQ1" s="165"/>
      <c r="WXR1" s="165"/>
      <c r="WXS1" s="165"/>
      <c r="WXT1" s="165"/>
      <c r="WXU1" s="165"/>
      <c r="WXV1" s="165"/>
      <c r="WXW1" s="165"/>
      <c r="WXX1" s="165"/>
      <c r="WXY1" s="165"/>
      <c r="WXZ1" s="165"/>
      <c r="WYA1" s="165"/>
      <c r="WYB1" s="166"/>
      <c r="WYC1" s="165"/>
      <c r="WYD1" s="165"/>
      <c r="WYE1" s="165"/>
      <c r="WYF1" s="165"/>
      <c r="WYG1" s="165"/>
      <c r="WYH1" s="167"/>
      <c r="WYI1" s="167"/>
      <c r="WYJ1" s="168"/>
      <c r="WYK1" s="168"/>
      <c r="WYL1" s="168"/>
      <c r="WYM1" s="168"/>
      <c r="WYN1" s="168"/>
      <c r="WYO1" s="168"/>
      <c r="WYP1" s="168"/>
      <c r="WYQ1" s="165"/>
      <c r="WYR1" s="165"/>
      <c r="WYS1" s="165"/>
      <c r="WYT1" s="165"/>
      <c r="WYU1" s="165"/>
      <c r="WYV1" s="165"/>
      <c r="WYW1" s="165"/>
      <c r="WYX1" s="165"/>
      <c r="WYY1" s="165"/>
      <c r="WYZ1" s="165"/>
      <c r="WZA1" s="165"/>
      <c r="WZB1" s="165"/>
      <c r="WZC1" s="165"/>
      <c r="WZD1" s="165"/>
      <c r="WZE1" s="165"/>
      <c r="WZF1" s="165"/>
      <c r="WZG1" s="165"/>
      <c r="WZH1" s="165"/>
      <c r="WZI1" s="165"/>
      <c r="WZJ1" s="166"/>
      <c r="WZK1" s="165"/>
      <c r="WZL1" s="165"/>
      <c r="WZM1" s="165"/>
      <c r="WZN1" s="165"/>
      <c r="WZO1" s="165"/>
      <c r="WZP1" s="167"/>
      <c r="WZQ1" s="167"/>
      <c r="WZR1" s="168"/>
      <c r="WZS1" s="168"/>
      <c r="WZT1" s="168"/>
      <c r="WZU1" s="168"/>
      <c r="WZV1" s="168"/>
      <c r="WZW1" s="168"/>
      <c r="WZX1" s="168"/>
      <c r="WZY1" s="165"/>
      <c r="WZZ1" s="165"/>
      <c r="XAA1" s="165"/>
      <c r="XAB1" s="165"/>
      <c r="XAC1" s="165"/>
      <c r="XAD1" s="165"/>
      <c r="XAE1" s="165"/>
      <c r="XAF1" s="165"/>
      <c r="XAG1" s="165"/>
      <c r="XAH1" s="165"/>
      <c r="XAI1" s="165"/>
      <c r="XAJ1" s="165"/>
      <c r="XAK1" s="165"/>
      <c r="XAL1" s="165"/>
      <c r="XAM1" s="165"/>
      <c r="XAN1" s="165"/>
      <c r="XAO1" s="165"/>
      <c r="XAP1" s="165"/>
      <c r="XAQ1" s="165"/>
      <c r="XAR1" s="166"/>
      <c r="XAS1" s="165"/>
      <c r="XAT1" s="165"/>
      <c r="XAU1" s="165"/>
      <c r="XAV1" s="165"/>
      <c r="XAW1" s="165"/>
      <c r="XAX1" s="167"/>
      <c r="XAY1" s="167"/>
      <c r="XAZ1" s="168"/>
      <c r="XBA1" s="168"/>
      <c r="XBB1" s="168"/>
      <c r="XBC1" s="168"/>
      <c r="XBD1" s="168"/>
      <c r="XBE1" s="168"/>
      <c r="XBF1" s="168"/>
      <c r="XBG1" s="165"/>
      <c r="XBH1" s="165"/>
      <c r="XBI1" s="165"/>
      <c r="XBJ1" s="165"/>
      <c r="XBK1" s="165"/>
      <c r="XBL1" s="165"/>
      <c r="XBM1" s="165"/>
      <c r="XBN1" s="165"/>
      <c r="XBO1" s="165"/>
      <c r="XBP1" s="165"/>
      <c r="XBQ1" s="165"/>
      <c r="XBR1" s="165"/>
      <c r="XBS1" s="165"/>
      <c r="XBT1" s="165"/>
      <c r="XBU1" s="165"/>
      <c r="XBV1" s="165"/>
      <c r="XBW1" s="165"/>
      <c r="XBX1" s="165"/>
      <c r="XBY1" s="165"/>
      <c r="XBZ1" s="166"/>
      <c r="XCA1" s="165"/>
      <c r="XCB1" s="165"/>
      <c r="XCC1" s="165"/>
      <c r="XCD1" s="165"/>
      <c r="XCE1" s="165"/>
      <c r="XCF1" s="167"/>
      <c r="XCG1" s="167"/>
      <c r="XCH1" s="168"/>
      <c r="XCI1" s="168"/>
      <c r="XCJ1" s="168"/>
      <c r="XCK1" s="168"/>
      <c r="XCL1" s="168"/>
      <c r="XCM1" s="168"/>
      <c r="XCN1" s="168"/>
      <c r="XCO1" s="165"/>
      <c r="XCP1" s="165"/>
      <c r="XCQ1" s="165"/>
      <c r="XCR1" s="165"/>
      <c r="XCS1" s="165"/>
      <c r="XCT1" s="165"/>
      <c r="XCU1" s="165"/>
      <c r="XCV1" s="165"/>
      <c r="XCW1" s="165"/>
      <c r="XCX1" s="165"/>
      <c r="XCY1" s="165"/>
      <c r="XCZ1" s="165"/>
      <c r="XDA1" s="165"/>
      <c r="XDB1" s="165"/>
      <c r="XDC1" s="165"/>
      <c r="XDD1" s="165"/>
      <c r="XDE1" s="165"/>
      <c r="XDF1" s="165"/>
      <c r="XDG1" s="165"/>
      <c r="XDH1" s="166"/>
      <c r="XDI1" s="165"/>
      <c r="XDJ1" s="165"/>
      <c r="XDK1" s="165"/>
      <c r="XDL1" s="165"/>
      <c r="XDM1" s="165"/>
      <c r="XDN1" s="167"/>
      <c r="XDO1" s="167"/>
      <c r="XDP1" s="168"/>
      <c r="XDQ1" s="168"/>
      <c r="XDR1" s="168"/>
      <c r="XDS1" s="168"/>
      <c r="XDT1" s="168"/>
      <c r="XDU1" s="168"/>
      <c r="XDV1" s="168"/>
      <c r="XDW1" s="165"/>
      <c r="XDX1" s="165"/>
      <c r="XDY1" s="165"/>
      <c r="XDZ1" s="165"/>
      <c r="XEA1" s="165"/>
      <c r="XEB1" s="165"/>
      <c r="XEC1" s="165"/>
      <c r="XED1" s="165"/>
      <c r="XEE1" s="165"/>
      <c r="XEF1" s="165"/>
      <c r="XEG1" s="165"/>
      <c r="XEH1" s="165"/>
      <c r="XEI1" s="165"/>
      <c r="XEJ1" s="165"/>
      <c r="XEK1" s="165"/>
      <c r="XEL1" s="165"/>
      <c r="XEM1" s="165"/>
      <c r="XEN1" s="165"/>
      <c r="XEO1" s="165"/>
      <c r="XEP1" s="166"/>
      <c r="XEQ1" s="165"/>
    </row>
    <row r="2" spans="1:16371" s="31" customFormat="1">
      <c r="A2" s="851"/>
      <c r="B2" s="976"/>
      <c r="C2" s="976"/>
      <c r="D2" s="976"/>
      <c r="E2" s="976"/>
    </row>
    <row r="3" spans="1:16371" s="31" customFormat="1">
      <c r="A3" s="852"/>
      <c r="B3" s="545"/>
      <c r="C3" s="545"/>
      <c r="D3" s="545"/>
      <c r="E3" s="545"/>
    </row>
    <row r="4" spans="1:16371" s="31" customFormat="1" ht="15.75">
      <c r="A4" s="863"/>
      <c r="B4" s="971" t="s">
        <v>3183</v>
      </c>
      <c r="C4" s="971"/>
      <c r="D4" s="971"/>
      <c r="E4" s="971"/>
    </row>
    <row r="5" spans="1:16371" s="231" customFormat="1" ht="359.25" customHeight="1">
      <c r="B5" s="970" t="s">
        <v>3700</v>
      </c>
      <c r="C5" s="970"/>
      <c r="D5" s="970"/>
      <c r="E5" s="970"/>
    </row>
    <row r="6" spans="1:16371" s="31" customFormat="1" ht="15.75">
      <c r="A6" s="863"/>
      <c r="B6" s="971" t="s">
        <v>3184</v>
      </c>
      <c r="C6" s="971"/>
      <c r="D6" s="971"/>
      <c r="E6" s="971"/>
    </row>
    <row r="7" spans="1:16371" s="231" customFormat="1" ht="96" customHeight="1">
      <c r="B7" s="970" t="s">
        <v>3168</v>
      </c>
      <c r="C7" s="970"/>
      <c r="D7" s="970"/>
      <c r="E7" s="970"/>
    </row>
    <row r="8" spans="1:16371" s="231" customFormat="1" ht="15.75" customHeight="1">
      <c r="A8" s="865"/>
      <c r="B8" s="973" t="s">
        <v>2865</v>
      </c>
      <c r="C8" s="973"/>
      <c r="D8" s="973"/>
      <c r="E8" s="973"/>
    </row>
    <row r="9" spans="1:16371" s="232" customFormat="1" ht="39" customHeight="1">
      <c r="B9" s="970" t="s">
        <v>3063</v>
      </c>
      <c r="C9" s="970"/>
      <c r="D9" s="970"/>
      <c r="E9" s="970"/>
    </row>
    <row r="10" spans="1:16371" s="232" customFormat="1" ht="15">
      <c r="A10" s="866"/>
      <c r="B10" s="867" t="s">
        <v>2866</v>
      </c>
      <c r="C10" s="868"/>
      <c r="D10" s="868"/>
      <c r="E10" s="868"/>
    </row>
    <row r="11" spans="1:16371" s="231" customFormat="1" ht="38.25" customHeight="1">
      <c r="B11" s="970" t="s">
        <v>3064</v>
      </c>
      <c r="C11" s="970"/>
      <c r="D11" s="970"/>
      <c r="E11" s="970"/>
    </row>
    <row r="12" spans="1:16371" s="231" customFormat="1" ht="15">
      <c r="A12" s="865"/>
      <c r="B12" s="973" t="s">
        <v>2867</v>
      </c>
      <c r="C12" s="973"/>
      <c r="D12" s="973"/>
      <c r="E12" s="973"/>
    </row>
    <row r="13" spans="1:16371" s="231" customFormat="1" ht="39" customHeight="1">
      <c r="B13" s="970" t="s">
        <v>3038</v>
      </c>
      <c r="C13" s="970"/>
      <c r="D13" s="970"/>
      <c r="E13" s="970"/>
    </row>
    <row r="14" spans="1:16371" s="231" customFormat="1" ht="15.75">
      <c r="A14" s="864"/>
      <c r="B14" s="971" t="s">
        <v>3701</v>
      </c>
      <c r="C14" s="971"/>
      <c r="D14" s="971"/>
      <c r="E14" s="971"/>
    </row>
    <row r="15" spans="1:16371" s="231" customFormat="1" ht="156" customHeight="1">
      <c r="B15" s="970" t="s">
        <v>2870</v>
      </c>
      <c r="C15" s="970"/>
      <c r="D15" s="970"/>
      <c r="E15" s="970"/>
    </row>
    <row r="16" spans="1:16371" s="231" customFormat="1" ht="15">
      <c r="A16" s="865"/>
      <c r="B16" s="973" t="s">
        <v>2868</v>
      </c>
      <c r="C16" s="973"/>
      <c r="D16" s="973"/>
      <c r="E16" s="973"/>
    </row>
    <row r="17" spans="1:6" s="31" customFormat="1" ht="105" customHeight="1">
      <c r="B17" s="975" t="s">
        <v>3039</v>
      </c>
      <c r="C17" s="975"/>
      <c r="D17" s="975"/>
      <c r="E17" s="975"/>
    </row>
    <row r="18" spans="1:6" s="31" customFormat="1" ht="16.5" customHeight="1">
      <c r="A18" s="869"/>
      <c r="B18" s="973" t="s">
        <v>2869</v>
      </c>
      <c r="C18" s="973"/>
      <c r="D18" s="973"/>
      <c r="E18" s="973"/>
    </row>
    <row r="19" spans="1:6" s="31" customFormat="1" ht="134.25" customHeight="1">
      <c r="B19" s="974" t="s">
        <v>3702</v>
      </c>
      <c r="C19" s="974"/>
      <c r="D19" s="974"/>
      <c r="E19" s="974"/>
    </row>
    <row r="20" spans="1:6" s="31" customFormat="1" ht="15.75">
      <c r="A20" s="869"/>
      <c r="B20" s="870" t="s">
        <v>2854</v>
      </c>
      <c r="C20" s="871"/>
      <c r="D20" s="871"/>
      <c r="E20" s="872"/>
      <c r="F20" s="440"/>
    </row>
    <row r="21" spans="1:6" s="137" customFormat="1" ht="125.25" customHeight="1">
      <c r="B21" s="972" t="s">
        <v>2864</v>
      </c>
      <c r="C21" s="972"/>
      <c r="D21" s="972"/>
      <c r="E21" s="972"/>
      <c r="F21" s="230"/>
    </row>
    <row r="22" spans="1:6" s="31" customFormat="1" ht="15">
      <c r="A22" s="853"/>
      <c r="B22" s="854" t="s">
        <v>236</v>
      </c>
      <c r="C22" s="39" t="s">
        <v>235</v>
      </c>
      <c r="D22" s="43" t="s">
        <v>234</v>
      </c>
      <c r="E22" s="43" t="s">
        <v>233</v>
      </c>
      <c r="F22" s="20" t="s">
        <v>232</v>
      </c>
    </row>
    <row r="23" spans="1:6" s="40" customFormat="1" ht="14.25">
      <c r="B23" s="441" t="s">
        <v>3636</v>
      </c>
      <c r="C23" s="40" t="s">
        <v>1901</v>
      </c>
      <c r="D23" s="920" t="s">
        <v>3705</v>
      </c>
      <c r="E23" s="40" t="s">
        <v>2782</v>
      </c>
      <c r="F23" s="40" t="s">
        <v>3333</v>
      </c>
    </row>
    <row r="24" spans="1:6" s="137" customFormat="1" ht="15" customHeight="1">
      <c r="B24" s="441" t="s">
        <v>2787</v>
      </c>
      <c r="C24" s="40" t="s">
        <v>1900</v>
      </c>
      <c r="D24" s="920" t="s">
        <v>3060</v>
      </c>
      <c r="E24" s="38" t="s">
        <v>2782</v>
      </c>
      <c r="F24" s="40" t="s">
        <v>126</v>
      </c>
    </row>
    <row r="25" spans="1:6" s="31" customFormat="1" ht="15" customHeight="1">
      <c r="B25" s="441" t="s">
        <v>2185</v>
      </c>
      <c r="C25" s="91" t="s">
        <v>1899</v>
      </c>
      <c r="D25" s="44" t="s">
        <v>2781</v>
      </c>
      <c r="E25" s="38" t="s">
        <v>2782</v>
      </c>
      <c r="F25" s="40" t="s">
        <v>126</v>
      </c>
    </row>
    <row r="26" spans="1:6" s="31" customFormat="1" ht="15" customHeight="1">
      <c r="B26" s="441" t="s">
        <v>880</v>
      </c>
      <c r="C26" s="35" t="s">
        <v>879</v>
      </c>
      <c r="D26" s="44" t="s">
        <v>2180</v>
      </c>
      <c r="E26" s="48" t="s">
        <v>2181</v>
      </c>
      <c r="F26" s="40" t="s">
        <v>126</v>
      </c>
    </row>
    <row r="27" spans="1:6" s="31" customFormat="1" ht="14.25">
      <c r="B27" s="441" t="s">
        <v>128</v>
      </c>
      <c r="C27" s="35" t="s">
        <v>63</v>
      </c>
      <c r="D27" s="44" t="s">
        <v>803</v>
      </c>
      <c r="E27" s="40" t="s">
        <v>127</v>
      </c>
      <c r="F27" s="40" t="s">
        <v>126</v>
      </c>
    </row>
    <row r="28" spans="1:6" s="31" customFormat="1" ht="14.25">
      <c r="B28" s="441" t="s">
        <v>131</v>
      </c>
      <c r="C28" s="35" t="s">
        <v>62</v>
      </c>
      <c r="D28" s="44" t="s">
        <v>130</v>
      </c>
      <c r="E28" s="40" t="s">
        <v>2152</v>
      </c>
      <c r="F28" s="40" t="s">
        <v>129</v>
      </c>
    </row>
    <row r="29" spans="1:6" s="31" customFormat="1" ht="14.25">
      <c r="B29" s="441" t="s">
        <v>134</v>
      </c>
      <c r="C29" s="35" t="s">
        <v>27</v>
      </c>
      <c r="D29" s="40" t="s">
        <v>133</v>
      </c>
      <c r="E29" s="40" t="s">
        <v>2153</v>
      </c>
      <c r="F29" s="41" t="s">
        <v>132</v>
      </c>
    </row>
    <row r="30" spans="1:6" s="31" customFormat="1" ht="14.25">
      <c r="B30" s="441" t="s">
        <v>138</v>
      </c>
      <c r="C30" s="35" t="s">
        <v>26</v>
      </c>
      <c r="D30" s="40" t="s">
        <v>137</v>
      </c>
      <c r="E30" s="40" t="s">
        <v>136</v>
      </c>
      <c r="F30" s="41" t="s">
        <v>135</v>
      </c>
    </row>
    <row r="31" spans="1:6" s="31" customFormat="1" ht="14.25">
      <c r="B31" s="441" t="s">
        <v>141</v>
      </c>
      <c r="C31" s="35" t="s">
        <v>25</v>
      </c>
      <c r="D31" s="40" t="s">
        <v>140</v>
      </c>
      <c r="E31" s="40" t="s">
        <v>136</v>
      </c>
      <c r="F31" s="41" t="s">
        <v>139</v>
      </c>
    </row>
    <row r="32" spans="1:6" s="31" customFormat="1" ht="14.25">
      <c r="B32" s="442" t="s">
        <v>144</v>
      </c>
      <c r="C32" s="35" t="s">
        <v>24</v>
      </c>
      <c r="D32" s="40" t="s">
        <v>143</v>
      </c>
      <c r="E32" s="40" t="s">
        <v>136</v>
      </c>
      <c r="F32" s="41" t="s">
        <v>142</v>
      </c>
    </row>
    <row r="33" spans="2:6" s="31" customFormat="1" ht="14.25">
      <c r="B33" s="442" t="s">
        <v>146</v>
      </c>
      <c r="C33" s="35" t="s">
        <v>23</v>
      </c>
      <c r="D33" s="40" t="s">
        <v>145</v>
      </c>
      <c r="E33" s="40" t="s">
        <v>136</v>
      </c>
      <c r="F33" s="41" t="s">
        <v>142</v>
      </c>
    </row>
    <row r="34" spans="2:6" s="31" customFormat="1" ht="14.25">
      <c r="B34" s="442" t="s">
        <v>148</v>
      </c>
      <c r="C34" s="35" t="s">
        <v>22</v>
      </c>
      <c r="D34" s="40" t="s">
        <v>147</v>
      </c>
      <c r="E34" s="40" t="s">
        <v>136</v>
      </c>
      <c r="F34" s="41" t="s">
        <v>142</v>
      </c>
    </row>
    <row r="35" spans="2:6" s="31" customFormat="1" ht="14.25">
      <c r="B35" s="442" t="s">
        <v>150</v>
      </c>
      <c r="C35" s="35" t="s">
        <v>21</v>
      </c>
      <c r="D35" s="40" t="s">
        <v>149</v>
      </c>
      <c r="E35" s="40" t="s">
        <v>136</v>
      </c>
      <c r="F35" s="41" t="s">
        <v>142</v>
      </c>
    </row>
    <row r="36" spans="2:6" s="31" customFormat="1" ht="14.25">
      <c r="B36" s="442" t="s">
        <v>153</v>
      </c>
      <c r="C36" s="35" t="s">
        <v>20</v>
      </c>
      <c r="D36" s="40" t="s">
        <v>152</v>
      </c>
      <c r="E36" s="40" t="s">
        <v>136</v>
      </c>
      <c r="F36" s="41" t="s">
        <v>151</v>
      </c>
    </row>
    <row r="37" spans="2:6" s="31" customFormat="1" ht="14.25">
      <c r="B37" s="442" t="s">
        <v>155</v>
      </c>
      <c r="C37" s="35" t="s">
        <v>19</v>
      </c>
      <c r="D37" s="40" t="s">
        <v>154</v>
      </c>
      <c r="E37" s="40" t="s">
        <v>136</v>
      </c>
      <c r="F37" s="41" t="s">
        <v>151</v>
      </c>
    </row>
    <row r="38" spans="2:6" s="31" customFormat="1" ht="14.25">
      <c r="B38" s="442" t="s">
        <v>157</v>
      </c>
      <c r="C38" s="35" t="s">
        <v>18</v>
      </c>
      <c r="D38" s="40" t="s">
        <v>156</v>
      </c>
      <c r="E38" s="40" t="s">
        <v>136</v>
      </c>
      <c r="F38" s="41" t="s">
        <v>151</v>
      </c>
    </row>
    <row r="39" spans="2:6" s="31" customFormat="1" ht="14.25">
      <c r="B39" s="441" t="s">
        <v>159</v>
      </c>
      <c r="C39" s="35" t="s">
        <v>17</v>
      </c>
      <c r="D39" s="40" t="s">
        <v>158</v>
      </c>
      <c r="E39" s="40" t="s">
        <v>136</v>
      </c>
      <c r="F39" s="41" t="s">
        <v>151</v>
      </c>
    </row>
    <row r="40" spans="2:6" s="31" customFormat="1" ht="14.25">
      <c r="B40" s="441" t="s">
        <v>161</v>
      </c>
      <c r="C40" s="35" t="s">
        <v>16</v>
      </c>
      <c r="D40" s="40" t="s">
        <v>160</v>
      </c>
      <c r="E40" s="40" t="s">
        <v>136</v>
      </c>
      <c r="F40" s="41" t="s">
        <v>151</v>
      </c>
    </row>
    <row r="41" spans="2:6" s="31" customFormat="1" ht="14.25">
      <c r="B41" s="441" t="s">
        <v>163</v>
      </c>
      <c r="C41" s="35" t="s">
        <v>15</v>
      </c>
      <c r="D41" s="40" t="s">
        <v>162</v>
      </c>
      <c r="E41" s="40" t="s">
        <v>136</v>
      </c>
      <c r="F41" s="41" t="s">
        <v>151</v>
      </c>
    </row>
    <row r="42" spans="2:6" s="31" customFormat="1" ht="14.25">
      <c r="B42" s="441" t="s">
        <v>166</v>
      </c>
      <c r="C42" s="35" t="s">
        <v>14</v>
      </c>
      <c r="D42" s="40" t="s">
        <v>165</v>
      </c>
      <c r="E42" s="40" t="s">
        <v>136</v>
      </c>
      <c r="F42" s="41" t="s">
        <v>164</v>
      </c>
    </row>
    <row r="43" spans="2:6" s="31" customFormat="1" ht="14.25">
      <c r="B43" s="441" t="s">
        <v>169</v>
      </c>
      <c r="C43" s="35" t="s">
        <v>13</v>
      </c>
      <c r="D43" s="40" t="s">
        <v>168</v>
      </c>
      <c r="E43" s="42" t="s">
        <v>167</v>
      </c>
      <c r="F43" s="41" t="s">
        <v>164</v>
      </c>
    </row>
    <row r="44" spans="2:6" s="31" customFormat="1" ht="14.25">
      <c r="B44" s="441" t="s">
        <v>172</v>
      </c>
      <c r="C44" s="35" t="s">
        <v>171</v>
      </c>
      <c r="D44" s="40" t="s">
        <v>170</v>
      </c>
      <c r="E44" s="42" t="s">
        <v>167</v>
      </c>
      <c r="F44" s="41" t="s">
        <v>164</v>
      </c>
    </row>
    <row r="45" spans="2:6" s="31" customFormat="1" ht="14.25">
      <c r="B45" s="441" t="s">
        <v>176</v>
      </c>
      <c r="C45" s="35" t="s">
        <v>11</v>
      </c>
      <c r="D45" s="40" t="s">
        <v>175</v>
      </c>
      <c r="E45" s="42" t="s">
        <v>174</v>
      </c>
      <c r="F45" s="41" t="s">
        <v>173</v>
      </c>
    </row>
    <row r="46" spans="2:6" s="31" customFormat="1" ht="14.25">
      <c r="B46" s="441" t="s">
        <v>179</v>
      </c>
      <c r="C46" s="35" t="s">
        <v>10</v>
      </c>
      <c r="D46" s="40" t="s">
        <v>178</v>
      </c>
      <c r="E46" s="42" t="s">
        <v>177</v>
      </c>
      <c r="F46" s="41" t="s">
        <v>173</v>
      </c>
    </row>
    <row r="47" spans="2:6" s="31" customFormat="1" ht="14.25">
      <c r="B47" s="441" t="s">
        <v>181</v>
      </c>
      <c r="C47" s="35" t="s">
        <v>9</v>
      </c>
      <c r="D47" s="40" t="s">
        <v>180</v>
      </c>
      <c r="E47" s="42" t="s">
        <v>177</v>
      </c>
      <c r="F47" s="41" t="s">
        <v>173</v>
      </c>
    </row>
    <row r="48" spans="2:6" s="31" customFormat="1" ht="14.25">
      <c r="B48" s="441" t="s">
        <v>185</v>
      </c>
      <c r="C48" s="35" t="s">
        <v>8</v>
      </c>
      <c r="D48" s="40" t="s">
        <v>184</v>
      </c>
      <c r="E48" s="42" t="s">
        <v>183</v>
      </c>
      <c r="F48" s="41" t="s">
        <v>182</v>
      </c>
    </row>
    <row r="49" spans="2:6" s="31" customFormat="1" ht="14.25">
      <c r="B49" s="441" t="s">
        <v>188</v>
      </c>
      <c r="C49" s="35" t="s">
        <v>7</v>
      </c>
      <c r="D49" s="40" t="s">
        <v>187</v>
      </c>
      <c r="E49" s="42" t="s">
        <v>186</v>
      </c>
      <c r="F49" s="41" t="s">
        <v>182</v>
      </c>
    </row>
    <row r="50" spans="2:6" s="31" customFormat="1" ht="14.25">
      <c r="B50" s="441" t="s">
        <v>192</v>
      </c>
      <c r="C50" s="35" t="s">
        <v>6</v>
      </c>
      <c r="D50" s="40" t="s">
        <v>191</v>
      </c>
      <c r="E50" s="42" t="s">
        <v>190</v>
      </c>
      <c r="F50" s="41" t="s">
        <v>189</v>
      </c>
    </row>
    <row r="51" spans="2:6" s="31" customFormat="1" ht="14.25">
      <c r="B51" s="441" t="s">
        <v>196</v>
      </c>
      <c r="C51" s="35" t="s">
        <v>5</v>
      </c>
      <c r="D51" s="40" t="s">
        <v>195</v>
      </c>
      <c r="E51" s="42" t="s">
        <v>194</v>
      </c>
      <c r="F51" s="41" t="s">
        <v>193</v>
      </c>
    </row>
    <row r="52" spans="2:6" s="31" customFormat="1" ht="14.25">
      <c r="B52" s="441" t="s">
        <v>198</v>
      </c>
      <c r="C52" s="35" t="s">
        <v>4</v>
      </c>
      <c r="D52" s="40" t="s">
        <v>197</v>
      </c>
      <c r="E52" s="42" t="s">
        <v>194</v>
      </c>
      <c r="F52" s="41" t="s">
        <v>193</v>
      </c>
    </row>
    <row r="53" spans="2:6" s="31" customFormat="1" ht="14.25">
      <c r="B53" s="441" t="s">
        <v>201</v>
      </c>
      <c r="C53" s="35" t="s">
        <v>3</v>
      </c>
      <c r="D53" s="40" t="s">
        <v>200</v>
      </c>
      <c r="E53" s="42" t="s">
        <v>199</v>
      </c>
      <c r="F53" s="41" t="s">
        <v>193</v>
      </c>
    </row>
    <row r="54" spans="2:6" s="31" customFormat="1" ht="14.25">
      <c r="B54" s="441" t="s">
        <v>204</v>
      </c>
      <c r="C54" s="35" t="s">
        <v>2</v>
      </c>
      <c r="D54" s="40" t="s">
        <v>203</v>
      </c>
      <c r="E54" s="42" t="s">
        <v>202</v>
      </c>
      <c r="F54" s="41" t="s">
        <v>193</v>
      </c>
    </row>
    <row r="55" spans="2:6" s="31" customFormat="1" ht="14.25">
      <c r="B55" s="441" t="s">
        <v>205</v>
      </c>
      <c r="C55" s="35" t="s">
        <v>1</v>
      </c>
      <c r="D55" s="40" t="s">
        <v>205</v>
      </c>
      <c r="E55" s="40" t="s">
        <v>205</v>
      </c>
      <c r="F55" s="41" t="s">
        <v>205</v>
      </c>
    </row>
    <row r="56" spans="2:6" s="31" customFormat="1" ht="14.25">
      <c r="B56" s="441" t="s">
        <v>208</v>
      </c>
      <c r="C56" s="35" t="s">
        <v>73</v>
      </c>
      <c r="D56" s="40" t="s">
        <v>207</v>
      </c>
      <c r="E56" s="40" t="s">
        <v>206</v>
      </c>
      <c r="F56" s="41" t="s">
        <v>193</v>
      </c>
    </row>
    <row r="57" spans="2:6" s="31" customFormat="1" ht="14.25">
      <c r="B57" s="441" t="s">
        <v>212</v>
      </c>
      <c r="C57" s="35" t="s">
        <v>72</v>
      </c>
      <c r="D57" s="40" t="s">
        <v>211</v>
      </c>
      <c r="E57" s="40" t="s">
        <v>210</v>
      </c>
      <c r="F57" s="41" t="s">
        <v>209</v>
      </c>
    </row>
    <row r="58" spans="2:6" s="31" customFormat="1" ht="14.25">
      <c r="B58" s="441" t="s">
        <v>214</v>
      </c>
      <c r="C58" s="35" t="s">
        <v>71</v>
      </c>
      <c r="D58" s="40" t="s">
        <v>213</v>
      </c>
      <c r="E58" s="40" t="s">
        <v>210</v>
      </c>
      <c r="F58" s="41" t="s">
        <v>209</v>
      </c>
    </row>
    <row r="59" spans="2:6" s="31" customFormat="1" ht="14.25">
      <c r="B59" s="441" t="s">
        <v>216</v>
      </c>
      <c r="C59" s="35" t="s">
        <v>70</v>
      </c>
      <c r="D59" s="40" t="s">
        <v>215</v>
      </c>
      <c r="E59" s="40" t="s">
        <v>210</v>
      </c>
      <c r="F59" s="41" t="s">
        <v>209</v>
      </c>
    </row>
    <row r="60" spans="2:6" s="31" customFormat="1" ht="14.25">
      <c r="B60" s="441" t="s">
        <v>220</v>
      </c>
      <c r="C60" s="35" t="s">
        <v>69</v>
      </c>
      <c r="D60" s="40" t="s">
        <v>219</v>
      </c>
      <c r="E60" s="40" t="s">
        <v>218</v>
      </c>
      <c r="F60" s="41" t="s">
        <v>217</v>
      </c>
    </row>
    <row r="61" spans="2:6" s="31" customFormat="1" ht="14.25">
      <c r="B61" s="441" t="s">
        <v>222</v>
      </c>
      <c r="C61" s="35" t="s">
        <v>68</v>
      </c>
      <c r="D61" s="40" t="s">
        <v>221</v>
      </c>
      <c r="E61" s="40" t="s">
        <v>218</v>
      </c>
      <c r="F61" s="41" t="s">
        <v>217</v>
      </c>
    </row>
    <row r="62" spans="2:6" s="31" customFormat="1" ht="14.25">
      <c r="B62" s="441" t="s">
        <v>225</v>
      </c>
      <c r="C62" s="35" t="s">
        <v>67</v>
      </c>
      <c r="D62" s="40" t="s">
        <v>224</v>
      </c>
      <c r="E62" s="40" t="s">
        <v>223</v>
      </c>
      <c r="F62" s="41" t="s">
        <v>217</v>
      </c>
    </row>
    <row r="63" spans="2:6" s="31" customFormat="1" ht="14.25">
      <c r="B63" s="441" t="s">
        <v>227</v>
      </c>
      <c r="C63" s="35" t="s">
        <v>66</v>
      </c>
      <c r="D63" s="40" t="s">
        <v>226</v>
      </c>
      <c r="E63" s="40" t="s">
        <v>223</v>
      </c>
      <c r="F63" s="41" t="s">
        <v>217</v>
      </c>
    </row>
    <row r="64" spans="2:6" s="31" customFormat="1" ht="14.25">
      <c r="B64" s="441" t="s">
        <v>231</v>
      </c>
      <c r="C64" s="35" t="s">
        <v>65</v>
      </c>
      <c r="D64" s="40" t="s">
        <v>230</v>
      </c>
      <c r="E64" s="40" t="s">
        <v>229</v>
      </c>
      <c r="F64" s="41" t="s">
        <v>228</v>
      </c>
    </row>
    <row r="65" spans="1:33" s="219" customFormat="1" ht="14.25" customHeight="1">
      <c r="B65" s="53"/>
      <c r="C65" s="31"/>
      <c r="D65" s="31"/>
      <c r="E65" s="31"/>
      <c r="F65" s="31"/>
      <c r="O65" s="170"/>
      <c r="P65" s="170"/>
      <c r="Q65" s="220"/>
      <c r="R65" s="220"/>
      <c r="U65" s="220"/>
      <c r="V65" s="220"/>
      <c r="W65" s="220"/>
      <c r="X65" s="220"/>
      <c r="Y65" s="171"/>
      <c r="Z65" s="171"/>
      <c r="AG65" s="221"/>
    </row>
    <row r="66" spans="1:33" s="175" customFormat="1" ht="26.25" customHeight="1">
      <c r="A66" s="438"/>
      <c r="B66" s="969"/>
      <c r="C66" s="969"/>
      <c r="D66" s="969"/>
      <c r="E66" s="969"/>
      <c r="F66" s="219"/>
      <c r="Q66" s="222"/>
      <c r="R66" s="222"/>
      <c r="U66" s="173"/>
      <c r="V66" s="173"/>
      <c r="W66" s="173"/>
      <c r="X66" s="222"/>
      <c r="Y66" s="174"/>
      <c r="Z66" s="174"/>
      <c r="AG66" s="223"/>
    </row>
    <row r="67" spans="1:33" s="31" customFormat="1" ht="14.25">
      <c r="A67" s="849"/>
      <c r="B67" s="968" t="s">
        <v>2871</v>
      </c>
      <c r="C67" s="968"/>
      <c r="D67" s="618"/>
      <c r="E67" s="618"/>
      <c r="F67" s="175"/>
    </row>
    <row r="68" spans="1:33" s="31" customFormat="1">
      <c r="B68" s="218"/>
    </row>
    <row r="69" spans="1:33" s="31" customFormat="1">
      <c r="B69" s="376"/>
    </row>
    <row r="70" spans="1:33" s="31" customFormat="1" ht="15">
      <c r="B70" s="218"/>
      <c r="D70" s="630"/>
    </row>
    <row r="71" spans="1:33" s="31" customFormat="1">
      <c r="B71" s="218"/>
    </row>
    <row r="72" spans="1:33" s="31" customFormat="1">
      <c r="B72" s="218"/>
    </row>
    <row r="73" spans="1:33" s="31" customFormat="1">
      <c r="B73" s="218"/>
    </row>
    <row r="74" spans="1:33" s="31" customFormat="1"/>
    <row r="75" spans="1:33" s="31" customFormat="1"/>
    <row r="76" spans="1:33" s="31" customFormat="1"/>
    <row r="77" spans="1:33" s="31" customFormat="1"/>
    <row r="78" spans="1:33" s="31" customFormat="1"/>
    <row r="79" spans="1:33" s="31" customFormat="1"/>
    <row r="80" spans="1:33" s="31" customFormat="1"/>
    <row r="81" s="31" customFormat="1"/>
    <row r="82" s="31" customFormat="1"/>
    <row r="83" s="31" customFormat="1"/>
    <row r="84" s="31" customFormat="1"/>
    <row r="85" s="31" customFormat="1"/>
    <row r="86" s="31" customFormat="1"/>
    <row r="87" s="31" customFormat="1"/>
    <row r="88" s="31" customFormat="1"/>
    <row r="89" s="31" customFormat="1"/>
    <row r="90" s="31" customFormat="1"/>
    <row r="91" s="31" customFormat="1"/>
    <row r="92" s="31" customFormat="1"/>
    <row r="93" s="31" customFormat="1"/>
    <row r="94" s="31" customFormat="1"/>
    <row r="95" s="31" customFormat="1"/>
    <row r="96" s="31" customFormat="1"/>
    <row r="97" spans="2:6" s="31" customFormat="1"/>
    <row r="98" spans="2:6">
      <c r="B98" s="31"/>
      <c r="C98" s="31"/>
      <c r="D98" s="31"/>
      <c r="E98" s="31"/>
      <c r="F98" s="31"/>
    </row>
  </sheetData>
  <mergeCells count="19">
    <mergeCell ref="B1:E2"/>
    <mergeCell ref="B9:E9"/>
    <mergeCell ref="B11:E11"/>
    <mergeCell ref="B13:E13"/>
    <mergeCell ref="B15:E15"/>
    <mergeCell ref="B67:C67"/>
    <mergeCell ref="B66:E66"/>
    <mergeCell ref="B5:E5"/>
    <mergeCell ref="B7:E7"/>
    <mergeCell ref="B4:E4"/>
    <mergeCell ref="B21:E21"/>
    <mergeCell ref="B8:E8"/>
    <mergeCell ref="B12:E12"/>
    <mergeCell ref="B14:E14"/>
    <mergeCell ref="B16:E16"/>
    <mergeCell ref="B18:E18"/>
    <mergeCell ref="B19:E19"/>
    <mergeCell ref="B6:E6"/>
    <mergeCell ref="B17:E17"/>
  </mergeCells>
  <hyperlinks>
    <hyperlink ref="B67" r:id="rId1" display="https://www.industry.gov.au/data-and-publications/science-research-and-innovation-sri-budget-tables"/>
  </hyperlinks>
  <pageMargins left="0.7" right="0.7" top="0.75" bottom="0.75" header="0.3" footer="0.3"/>
  <pageSetup paperSize="9" orientation="portrait" horizontalDpi="300" verticalDpi="300"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1">
    <tabColor theme="7" tint="-0.249977111117893"/>
  </sheetPr>
  <dimension ref="A1:BJ487"/>
  <sheetViews>
    <sheetView showGridLines="0" showRowColHeaders="0" workbookViewId="0">
      <selection activeCell="P42" sqref="P42"/>
    </sheetView>
  </sheetViews>
  <sheetFormatPr defaultColWidth="3.7109375" defaultRowHeight="12.75"/>
  <sheetData>
    <row r="1" spans="1:62" s="126" customFormat="1" ht="33" customHeight="1" thickBot="1">
      <c r="A1"/>
      <c r="B1" s="996" t="s">
        <v>2859</v>
      </c>
      <c r="C1" s="996"/>
      <c r="D1" s="996"/>
      <c r="E1" s="996"/>
      <c r="F1" s="996"/>
      <c r="G1" s="996"/>
      <c r="H1" s="996"/>
      <c r="I1" s="996"/>
      <c r="J1" s="996"/>
      <c r="K1" s="996"/>
      <c r="L1" s="996"/>
      <c r="M1" s="996"/>
      <c r="N1" s="996"/>
      <c r="O1" s="996"/>
      <c r="P1" s="996"/>
      <c r="Q1" s="996"/>
      <c r="R1" s="996"/>
      <c r="S1" s="996"/>
      <c r="T1" s="996"/>
      <c r="U1" s="996"/>
      <c r="V1" s="996"/>
      <c r="W1" s="996"/>
      <c r="X1" s="996"/>
      <c r="Y1" s="996"/>
      <c r="Z1" s="996"/>
      <c r="AA1" s="996"/>
      <c r="AB1" s="996"/>
      <c r="AC1" s="996"/>
      <c r="AD1" s="996"/>
      <c r="AE1" s="996"/>
      <c r="AF1" s="996"/>
      <c r="AG1" s="996"/>
      <c r="AH1" s="996"/>
      <c r="AI1" s="996"/>
      <c r="AJ1" s="996"/>
      <c r="AK1" s="996"/>
      <c r="AL1" s="996"/>
      <c r="AM1" s="996"/>
      <c r="AN1" s="996"/>
      <c r="AO1" s="996"/>
      <c r="AP1" s="996"/>
      <c r="AQ1" s="996"/>
      <c r="AR1" s="996"/>
      <c r="AS1" s="996"/>
      <c r="AT1" s="996"/>
      <c r="AU1" s="996"/>
      <c r="AV1" s="996"/>
      <c r="AW1" s="996"/>
      <c r="AX1" s="996"/>
      <c r="AY1" s="996"/>
      <c r="AZ1" s="996"/>
      <c r="BA1" s="996"/>
      <c r="BB1" s="996"/>
      <c r="BC1" s="996"/>
      <c r="BD1" s="996"/>
      <c r="BE1" s="996"/>
      <c r="BF1" s="996"/>
      <c r="BG1" s="996"/>
      <c r="BH1" s="996"/>
      <c r="BI1" s="996"/>
      <c r="BJ1" s="996"/>
    </row>
    <row r="2" spans="1:62" ht="13.5" thickTop="1">
      <c r="B2" s="78"/>
      <c r="C2" s="78"/>
      <c r="D2" s="78"/>
      <c r="E2" s="78"/>
      <c r="F2" s="78"/>
      <c r="G2" s="78"/>
      <c r="H2" s="78"/>
      <c r="I2" s="78"/>
      <c r="J2" s="78"/>
      <c r="K2" s="78"/>
      <c r="L2" s="78"/>
      <c r="M2" s="78"/>
      <c r="BE2" s="144"/>
      <c r="BF2" s="1004" t="s">
        <v>948</v>
      </c>
      <c r="BG2" s="1004"/>
      <c r="BH2" s="1004"/>
      <c r="BI2" s="1004"/>
      <c r="BJ2" s="1005"/>
    </row>
    <row r="3" spans="1:62">
      <c r="B3" s="78"/>
      <c r="C3" s="78"/>
      <c r="D3" s="78"/>
      <c r="E3" s="78"/>
      <c r="F3" s="78"/>
      <c r="G3" s="78"/>
      <c r="H3" s="78"/>
      <c r="I3" s="78"/>
      <c r="J3" s="78"/>
      <c r="K3" s="78"/>
      <c r="L3" s="78"/>
      <c r="M3" s="78"/>
      <c r="BE3" s="999" t="s">
        <v>2162</v>
      </c>
      <c r="BF3" s="1000"/>
      <c r="BG3" s="1000"/>
      <c r="BH3" s="1000"/>
      <c r="BI3" s="1000"/>
      <c r="BJ3" s="1001"/>
    </row>
    <row r="4" spans="1:62">
      <c r="B4" s="78"/>
      <c r="C4" s="78"/>
      <c r="D4" s="78"/>
      <c r="E4" s="78"/>
      <c r="F4" s="78"/>
      <c r="G4" s="78"/>
      <c r="H4" s="78"/>
      <c r="I4" s="78"/>
      <c r="J4" s="78"/>
      <c r="K4" s="78"/>
      <c r="L4" s="78"/>
      <c r="M4" s="78"/>
      <c r="BE4" s="999"/>
      <c r="BF4" s="1000"/>
      <c r="BG4" s="1000"/>
      <c r="BH4" s="1000"/>
      <c r="BI4" s="1000"/>
      <c r="BJ4" s="1001"/>
    </row>
    <row r="5" spans="1:62" ht="13.5" thickBot="1">
      <c r="B5" s="78"/>
      <c r="C5" s="78"/>
      <c r="D5" s="78"/>
      <c r="E5" s="78"/>
      <c r="F5" s="78"/>
      <c r="G5" s="78"/>
      <c r="H5" s="78"/>
      <c r="I5" s="78"/>
      <c r="J5" s="78"/>
      <c r="K5" s="78"/>
      <c r="L5" s="78"/>
      <c r="M5" s="78"/>
      <c r="BE5" s="1002" t="s">
        <v>2160</v>
      </c>
      <c r="BF5" s="1003"/>
      <c r="BG5" s="145"/>
      <c r="BH5" s="145"/>
      <c r="BI5" s="145"/>
      <c r="BJ5" s="146"/>
    </row>
    <row r="6" spans="1:62" ht="13.5" thickTop="1">
      <c r="B6" s="78"/>
      <c r="C6" s="78"/>
      <c r="D6" s="78"/>
      <c r="E6" s="78"/>
      <c r="F6" s="78"/>
      <c r="G6" s="78"/>
      <c r="H6" s="78"/>
      <c r="I6" s="78"/>
      <c r="J6" s="78"/>
      <c r="K6" s="78"/>
      <c r="L6" s="78"/>
      <c r="M6" s="78"/>
      <c r="BF6" s="7"/>
    </row>
    <row r="7" spans="1:62">
      <c r="B7" s="78"/>
      <c r="C7" s="78"/>
      <c r="D7" s="78"/>
      <c r="E7" s="78"/>
      <c r="F7" s="78"/>
      <c r="G7" s="78"/>
      <c r="H7" s="78"/>
      <c r="I7" s="78"/>
      <c r="J7" s="78"/>
      <c r="K7" s="78"/>
      <c r="L7" s="78"/>
      <c r="M7" s="78"/>
    </row>
    <row r="8" spans="1:62">
      <c r="B8" s="78"/>
      <c r="C8" s="78"/>
      <c r="D8" s="78"/>
      <c r="E8" s="78"/>
      <c r="F8" s="78"/>
      <c r="G8" s="78"/>
      <c r="H8" s="78"/>
      <c r="I8" s="78"/>
      <c r="J8" s="78"/>
      <c r="K8" s="78"/>
      <c r="L8" s="78"/>
      <c r="M8" s="78"/>
    </row>
    <row r="9" spans="1:62">
      <c r="B9" s="78"/>
      <c r="C9" s="78"/>
      <c r="D9" s="78"/>
      <c r="E9" s="78"/>
      <c r="F9" s="78"/>
      <c r="G9" s="78"/>
      <c r="H9" s="78"/>
      <c r="I9" s="78"/>
      <c r="J9" s="78"/>
      <c r="K9" s="78"/>
      <c r="L9" s="78"/>
      <c r="M9" s="78"/>
    </row>
    <row r="10" spans="1:62">
      <c r="B10" s="78"/>
      <c r="C10" s="78"/>
      <c r="D10" s="78"/>
      <c r="E10" s="78"/>
      <c r="F10" s="78"/>
      <c r="G10" s="78"/>
      <c r="H10" s="78"/>
      <c r="I10" s="78"/>
      <c r="J10" s="78"/>
      <c r="K10" s="78"/>
      <c r="L10" s="78"/>
      <c r="M10" s="78"/>
    </row>
    <row r="11" spans="1:62">
      <c r="B11" s="78"/>
      <c r="C11" s="78"/>
      <c r="D11" s="78"/>
      <c r="E11" s="78"/>
      <c r="F11" s="78"/>
      <c r="G11" s="78"/>
      <c r="H11" s="78"/>
      <c r="I11" s="78"/>
      <c r="J11" s="78"/>
      <c r="K11" s="78"/>
      <c r="L11" s="78"/>
      <c r="M11" s="78"/>
    </row>
    <row r="12" spans="1:62">
      <c r="B12" s="78"/>
      <c r="C12" s="78"/>
      <c r="D12" s="78"/>
      <c r="E12" s="78"/>
      <c r="F12" s="78"/>
      <c r="G12" s="78"/>
      <c r="H12" s="78"/>
      <c r="I12" s="78"/>
      <c r="J12" s="78"/>
      <c r="K12" s="78"/>
      <c r="L12" s="78"/>
      <c r="M12" s="78"/>
    </row>
    <row r="13" spans="1:62">
      <c r="B13" s="78"/>
      <c r="C13" s="78"/>
      <c r="D13" s="78"/>
      <c r="E13" s="78"/>
      <c r="F13" s="78"/>
      <c r="G13" s="78"/>
      <c r="H13" s="78"/>
      <c r="I13" s="78"/>
      <c r="J13" s="78"/>
      <c r="K13" s="78"/>
      <c r="L13" s="78"/>
      <c r="M13" s="78"/>
    </row>
    <row r="14" spans="1:62" ht="16.5" customHeight="1">
      <c r="B14" s="78"/>
      <c r="C14" s="78"/>
      <c r="D14" s="78"/>
      <c r="E14" s="78"/>
      <c r="F14" s="78"/>
      <c r="G14" s="78"/>
      <c r="H14" s="78"/>
      <c r="I14" s="78"/>
      <c r="J14" s="78"/>
      <c r="K14" s="78"/>
      <c r="L14" s="78"/>
      <c r="M14" s="78"/>
    </row>
    <row r="15" spans="1:62" ht="13.5" customHeight="1">
      <c r="B15" s="78"/>
      <c r="C15" s="78"/>
      <c r="D15" s="78"/>
      <c r="E15" s="78"/>
      <c r="F15" s="78"/>
      <c r="G15" s="78"/>
      <c r="H15" s="78"/>
      <c r="I15" s="78"/>
      <c r="J15" s="78"/>
      <c r="K15" s="78"/>
      <c r="L15" s="78"/>
      <c r="M15" s="78"/>
    </row>
    <row r="16" spans="1:62">
      <c r="B16" s="78"/>
      <c r="C16" s="78"/>
      <c r="D16" s="78"/>
      <c r="E16" s="78"/>
      <c r="F16" s="78"/>
      <c r="G16" s="78"/>
      <c r="H16" s="78"/>
      <c r="I16" s="78"/>
      <c r="J16" s="78"/>
      <c r="K16" s="78"/>
      <c r="L16" s="78"/>
      <c r="M16" s="78"/>
    </row>
    <row r="17" spans="2:62">
      <c r="B17" s="78"/>
      <c r="C17" s="78"/>
      <c r="D17" s="78"/>
      <c r="E17" s="78"/>
      <c r="F17" s="78"/>
      <c r="G17" s="78"/>
      <c r="H17" s="78"/>
      <c r="I17" s="78"/>
      <c r="J17" s="78"/>
      <c r="K17" s="78"/>
      <c r="L17" s="78"/>
      <c r="M17" s="78"/>
    </row>
    <row r="18" spans="2:62">
      <c r="B18" s="78"/>
      <c r="C18" s="78"/>
      <c r="D18" s="78"/>
      <c r="E18" s="78"/>
      <c r="F18" s="78"/>
      <c r="G18" s="78"/>
      <c r="H18" s="78"/>
      <c r="I18" s="78"/>
      <c r="J18" s="78"/>
      <c r="K18" s="78"/>
      <c r="L18" s="78"/>
      <c r="M18" s="78"/>
      <c r="BE18" s="90"/>
      <c r="BF18" s="90"/>
      <c r="BG18" s="90"/>
      <c r="BH18" s="90"/>
      <c r="BI18" s="90"/>
      <c r="BJ18" s="90"/>
    </row>
    <row r="19" spans="2:62">
      <c r="B19" s="78"/>
      <c r="C19" s="78"/>
      <c r="D19" s="78"/>
      <c r="E19" s="78"/>
      <c r="F19" s="78"/>
      <c r="G19" s="78"/>
      <c r="H19" s="78"/>
      <c r="I19" s="78"/>
      <c r="J19" s="78"/>
      <c r="K19" s="78"/>
      <c r="L19" s="78"/>
      <c r="M19" s="78"/>
      <c r="BE19" s="90"/>
      <c r="BF19" s="90"/>
      <c r="BG19" s="90"/>
      <c r="BH19" s="90"/>
      <c r="BI19" s="90"/>
      <c r="BJ19" s="90"/>
    </row>
    <row r="20" spans="2:62">
      <c r="B20" s="78"/>
      <c r="C20" s="78"/>
      <c r="D20" s="78"/>
      <c r="E20" s="78"/>
      <c r="F20" s="78"/>
      <c r="G20" s="78"/>
      <c r="H20" s="78"/>
      <c r="I20" s="78"/>
      <c r="J20" s="78"/>
      <c r="K20" s="78"/>
      <c r="L20" s="78"/>
      <c r="M20" s="78"/>
      <c r="BE20" s="90"/>
      <c r="BF20" s="90"/>
      <c r="BG20" s="90"/>
      <c r="BH20" s="90"/>
      <c r="BI20" s="90"/>
      <c r="BJ20" s="90"/>
    </row>
    <row r="21" spans="2:62">
      <c r="B21" s="78"/>
      <c r="C21" s="78"/>
      <c r="D21" s="78"/>
      <c r="E21" s="78"/>
      <c r="F21" s="78"/>
      <c r="G21" s="78"/>
      <c r="H21" s="78"/>
      <c r="I21" s="78"/>
      <c r="J21" s="78"/>
      <c r="K21" s="78"/>
      <c r="L21" s="78"/>
      <c r="M21" s="78"/>
    </row>
    <row r="22" spans="2:62">
      <c r="B22" s="78"/>
      <c r="C22" s="78"/>
      <c r="D22" s="78"/>
      <c r="E22" s="78"/>
      <c r="F22" s="78"/>
      <c r="G22" s="78"/>
      <c r="H22" s="78"/>
      <c r="I22" s="78"/>
      <c r="J22" s="78"/>
      <c r="K22" s="78"/>
      <c r="L22" s="78"/>
      <c r="M22" s="78"/>
      <c r="BE22" s="7"/>
    </row>
    <row r="23" spans="2:62">
      <c r="B23" s="78"/>
      <c r="C23" s="78"/>
      <c r="D23" s="78"/>
      <c r="E23" s="78"/>
      <c r="F23" s="78"/>
      <c r="G23" s="78"/>
      <c r="H23" s="78"/>
      <c r="I23" s="78"/>
      <c r="J23" s="78"/>
      <c r="K23" s="78"/>
      <c r="L23" s="78"/>
      <c r="M23" s="78"/>
    </row>
    <row r="24" spans="2:62">
      <c r="B24" s="78"/>
      <c r="C24" s="78"/>
      <c r="D24" s="78"/>
      <c r="E24" s="78"/>
      <c r="F24" s="78"/>
      <c r="G24" s="78"/>
      <c r="H24" s="78"/>
      <c r="I24" s="78"/>
      <c r="J24" s="78"/>
      <c r="K24" s="78"/>
      <c r="L24" s="78"/>
      <c r="M24" s="78"/>
    </row>
    <row r="25" spans="2:62">
      <c r="B25" s="78"/>
      <c r="C25" s="78"/>
      <c r="D25" s="78"/>
      <c r="E25" s="78"/>
      <c r="F25" s="78"/>
      <c r="G25" s="78"/>
      <c r="H25" s="78"/>
      <c r="I25" s="78"/>
      <c r="J25" s="78"/>
      <c r="K25" s="78"/>
      <c r="L25" s="78"/>
      <c r="M25" s="78"/>
    </row>
    <row r="26" spans="2:62">
      <c r="B26" s="78"/>
      <c r="C26" s="78"/>
      <c r="D26" s="78"/>
      <c r="E26" s="78"/>
      <c r="F26" s="78"/>
      <c r="G26" s="78"/>
      <c r="H26" s="78"/>
      <c r="I26" s="78"/>
      <c r="J26" s="78"/>
      <c r="K26" s="78"/>
      <c r="L26" s="78"/>
      <c r="M26" s="78"/>
    </row>
    <row r="27" spans="2:62">
      <c r="B27" s="78"/>
      <c r="C27" s="78"/>
      <c r="D27" s="78"/>
      <c r="E27" s="78"/>
      <c r="F27" s="78"/>
      <c r="G27" s="78"/>
      <c r="H27" s="78"/>
      <c r="I27" s="78"/>
      <c r="J27" s="78"/>
      <c r="K27" s="78"/>
      <c r="L27" s="78"/>
      <c r="M27" s="78"/>
    </row>
    <row r="28" spans="2:62">
      <c r="B28" s="78"/>
      <c r="C28" s="78"/>
      <c r="D28" s="78"/>
      <c r="E28" s="78"/>
      <c r="F28" s="78"/>
      <c r="G28" s="78"/>
      <c r="H28" s="78"/>
      <c r="I28" s="78"/>
      <c r="J28" s="78"/>
      <c r="K28" s="78"/>
      <c r="L28" s="78"/>
      <c r="M28" s="78"/>
    </row>
    <row r="29" spans="2:62">
      <c r="B29" s="78"/>
      <c r="C29" s="78"/>
      <c r="D29" s="78"/>
      <c r="E29" s="78"/>
      <c r="F29" s="78"/>
      <c r="G29" s="78"/>
      <c r="H29" s="78"/>
      <c r="I29" s="78"/>
      <c r="J29" s="78"/>
      <c r="K29" s="78"/>
      <c r="L29" s="78"/>
      <c r="M29" s="78"/>
    </row>
    <row r="30" spans="2:62">
      <c r="B30" s="78"/>
      <c r="C30" s="78"/>
      <c r="D30" s="78"/>
      <c r="E30" s="78"/>
      <c r="F30" s="78"/>
      <c r="G30" s="78"/>
      <c r="H30" s="78"/>
      <c r="I30" s="78"/>
      <c r="J30" s="78"/>
      <c r="K30" s="78"/>
      <c r="L30" s="78"/>
      <c r="M30" s="78"/>
    </row>
    <row r="31" spans="2:62">
      <c r="B31" s="78"/>
      <c r="C31" s="78"/>
      <c r="D31" s="78"/>
      <c r="E31" s="78"/>
      <c r="F31" s="78"/>
      <c r="G31" s="78"/>
      <c r="H31" s="78"/>
      <c r="I31" s="78"/>
      <c r="J31" s="78"/>
      <c r="K31" s="78"/>
      <c r="L31" s="78"/>
      <c r="M31" s="78"/>
    </row>
    <row r="32" spans="2:62">
      <c r="B32" s="78"/>
      <c r="C32" s="78"/>
      <c r="D32" s="78"/>
      <c r="E32" s="78"/>
      <c r="F32" s="78"/>
      <c r="G32" s="78"/>
      <c r="H32" s="78"/>
      <c r="I32" s="78"/>
      <c r="J32" s="78"/>
      <c r="K32" s="78"/>
      <c r="L32" s="78"/>
      <c r="M32" s="78"/>
      <c r="AQ32" s="7"/>
      <c r="AR32" s="7"/>
    </row>
    <row r="33" spans="2:13">
      <c r="B33" s="78"/>
      <c r="C33" s="78"/>
      <c r="D33" s="89"/>
      <c r="E33" s="78"/>
      <c r="F33" s="78"/>
      <c r="G33" s="78"/>
      <c r="H33" s="78"/>
      <c r="I33" s="78"/>
      <c r="J33" s="78"/>
      <c r="K33" s="78"/>
      <c r="L33" s="78"/>
      <c r="M33" s="78"/>
    </row>
    <row r="34" spans="2:13">
      <c r="B34" s="78"/>
      <c r="C34" s="78"/>
      <c r="D34" s="89"/>
      <c r="E34" s="78"/>
      <c r="F34" s="78"/>
      <c r="G34" s="78"/>
      <c r="H34" s="78"/>
      <c r="I34" s="78"/>
      <c r="J34" s="78"/>
      <c r="K34" s="78"/>
      <c r="L34" s="78"/>
      <c r="M34" s="78"/>
    </row>
    <row r="35" spans="2:13">
      <c r="B35" s="78"/>
      <c r="C35" s="78"/>
      <c r="D35" s="78"/>
      <c r="E35" s="78"/>
      <c r="F35" s="78"/>
      <c r="G35" s="78"/>
      <c r="H35" s="78"/>
      <c r="I35" s="78"/>
      <c r="J35" s="78"/>
      <c r="K35" s="78"/>
      <c r="L35" s="78"/>
      <c r="M35" s="78"/>
    </row>
    <row r="36" spans="2:13">
      <c r="B36" s="78"/>
      <c r="C36" s="78"/>
      <c r="D36" s="78"/>
      <c r="E36" s="78"/>
      <c r="F36" s="78"/>
      <c r="G36" s="78"/>
      <c r="H36" s="78"/>
      <c r="I36" s="78"/>
      <c r="J36" s="78"/>
      <c r="K36" s="78"/>
      <c r="L36" s="78"/>
      <c r="M36" s="78"/>
    </row>
    <row r="404" spans="3:3">
      <c r="C404" t="s">
        <v>788</v>
      </c>
    </row>
    <row r="450" spans="3:3">
      <c r="C450" t="s">
        <v>791</v>
      </c>
    </row>
    <row r="487" spans="3:3">
      <c r="C487" t="s">
        <v>802</v>
      </c>
    </row>
  </sheetData>
  <mergeCells count="4">
    <mergeCell ref="BF2:BJ2"/>
    <mergeCell ref="BE3:BJ4"/>
    <mergeCell ref="BE5:BF5"/>
    <mergeCell ref="B1:BJ1"/>
  </mergeCells>
  <hyperlinks>
    <hyperlink ref="BE5:BF5" location="Notes!A172" display="NOTE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Drop Down 1">
              <controlPr defaultSize="0" autoLine="0" autoPict="0" altText="Drop down menu, rural research levies">
                <anchor moveWithCells="1">
                  <from>
                    <xdr:col>39</xdr:col>
                    <xdr:colOff>0</xdr:colOff>
                    <xdr:row>3</xdr:row>
                    <xdr:rowOff>104775</xdr:rowOff>
                  </from>
                  <to>
                    <xdr:col>54</xdr:col>
                    <xdr:colOff>133350</xdr:colOff>
                    <xdr:row>4</xdr:row>
                    <xdr:rowOff>142875</xdr:rowOff>
                  </to>
                </anchor>
              </controlPr>
            </control>
          </mc:Choice>
        </mc:AlternateContent>
        <mc:AlternateContent xmlns:mc="http://schemas.openxmlformats.org/markup-compatibility/2006">
          <mc:Choice Requires="x14">
            <control shapeId="5122" r:id="rId5" name="Drop Down 2">
              <controlPr defaultSize="0" autoLine="0" autoPict="0" altText="drop down menu rural research levies">
                <anchor moveWithCells="1">
                  <from>
                    <xdr:col>39</xdr:col>
                    <xdr:colOff>0</xdr:colOff>
                    <xdr:row>6</xdr:row>
                    <xdr:rowOff>0</xdr:rowOff>
                  </from>
                  <to>
                    <xdr:col>54</xdr:col>
                    <xdr:colOff>133350</xdr:colOff>
                    <xdr:row>7</xdr:row>
                    <xdr:rowOff>38100</xdr:rowOff>
                  </to>
                </anchor>
              </controlPr>
            </control>
          </mc:Choice>
        </mc:AlternateContent>
        <mc:AlternateContent xmlns:mc="http://schemas.openxmlformats.org/markup-compatibility/2006">
          <mc:Choice Requires="x14">
            <control shapeId="5123" r:id="rId6" name="Drop Down 3">
              <controlPr defaultSize="0" autoLine="0" autoPict="0" altText="drop down menu rural research levies">
                <anchor moveWithCells="1">
                  <from>
                    <xdr:col>39</xdr:col>
                    <xdr:colOff>0</xdr:colOff>
                    <xdr:row>8</xdr:row>
                    <xdr:rowOff>85725</xdr:rowOff>
                  </from>
                  <to>
                    <xdr:col>54</xdr:col>
                    <xdr:colOff>133350</xdr:colOff>
                    <xdr:row>9</xdr:row>
                    <xdr:rowOff>123825</xdr:rowOff>
                  </to>
                </anchor>
              </controlPr>
            </control>
          </mc:Choice>
        </mc:AlternateContent>
        <mc:AlternateContent xmlns:mc="http://schemas.openxmlformats.org/markup-compatibility/2006">
          <mc:Choice Requires="x14">
            <control shapeId="5124" r:id="rId7" name="Drop Down 4">
              <controlPr defaultSize="0" autoLine="0" autoPict="0" altText="drop down menu rural research levies">
                <anchor moveWithCells="1">
                  <from>
                    <xdr:col>39</xdr:col>
                    <xdr:colOff>0</xdr:colOff>
                    <xdr:row>10</xdr:row>
                    <xdr:rowOff>152400</xdr:rowOff>
                  </from>
                  <to>
                    <xdr:col>54</xdr:col>
                    <xdr:colOff>133350</xdr:colOff>
                    <xdr:row>12</xdr:row>
                    <xdr:rowOff>28575</xdr:rowOff>
                  </to>
                </anchor>
              </controlPr>
            </control>
          </mc:Choice>
        </mc:AlternateContent>
        <mc:AlternateContent xmlns:mc="http://schemas.openxmlformats.org/markup-compatibility/2006">
          <mc:Choice Requires="x14">
            <control shapeId="5125" r:id="rId8" name="Drop Down 5">
              <controlPr defaultSize="0" autoLine="0" autoPict="0" altText="drop down menu rural research levies">
                <anchor moveWithCells="1">
                  <from>
                    <xdr:col>39</xdr:col>
                    <xdr:colOff>0</xdr:colOff>
                    <xdr:row>13</xdr:row>
                    <xdr:rowOff>104775</xdr:rowOff>
                  </from>
                  <to>
                    <xdr:col>54</xdr:col>
                    <xdr:colOff>133350</xdr:colOff>
                    <xdr:row>14</xdr:row>
                    <xdr:rowOff>95250</xdr:rowOff>
                  </to>
                </anchor>
              </controlPr>
            </control>
          </mc:Choice>
        </mc:AlternateContent>
        <mc:AlternateContent xmlns:mc="http://schemas.openxmlformats.org/markup-compatibility/2006">
          <mc:Choice Requires="x14">
            <control shapeId="5126" r:id="rId9" name="Check Box 6">
              <controlPr defaultSize="0" autoFill="0" autoLine="0" autoPict="0" altText="check box inflation adjustment">
                <anchor moveWithCells="1">
                  <from>
                    <xdr:col>56</xdr:col>
                    <xdr:colOff>0</xdr:colOff>
                    <xdr:row>1</xdr:row>
                    <xdr:rowOff>0</xdr:rowOff>
                  </from>
                  <to>
                    <xdr:col>56</xdr:col>
                    <xdr:colOff>200025</xdr:colOff>
                    <xdr:row>2</xdr:row>
                    <xdr:rowOff>9525</xdr:rowOff>
                  </to>
                </anchor>
              </controlPr>
            </control>
          </mc:Choice>
        </mc:AlternateContent>
        <mc:AlternateContent xmlns:mc="http://schemas.openxmlformats.org/markup-compatibility/2006">
          <mc:Choice Requires="x14">
            <control shapeId="5127" r:id="rId10" name="Check Box 7">
              <controlPr defaultSize="0" autoFill="0" autoLine="0" autoPict="0" altText="check box inflation adjustment">
                <anchor moveWithCells="1">
                  <from>
                    <xdr:col>56</xdr:col>
                    <xdr:colOff>0</xdr:colOff>
                    <xdr:row>1</xdr:row>
                    <xdr:rowOff>0</xdr:rowOff>
                  </from>
                  <to>
                    <xdr:col>56</xdr:col>
                    <xdr:colOff>200025</xdr:colOff>
                    <xdr:row>2</xdr:row>
                    <xdr:rowOff>9525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theme="7" tint="-0.249977111117893"/>
  </sheetPr>
  <dimension ref="A1:BJ488"/>
  <sheetViews>
    <sheetView showGridLines="0" showRowColHeaders="0" workbookViewId="0">
      <selection activeCell="AH45" sqref="AH45"/>
    </sheetView>
  </sheetViews>
  <sheetFormatPr defaultColWidth="3.7109375" defaultRowHeight="12.75"/>
  <cols>
    <col min="1" max="1" width="3.7109375" style="126"/>
  </cols>
  <sheetData>
    <row r="1" spans="2:62" s="126" customFormat="1" ht="33" customHeight="1">
      <c r="B1" s="996" t="s">
        <v>2860</v>
      </c>
      <c r="C1" s="996"/>
      <c r="D1" s="996"/>
      <c r="E1" s="996"/>
      <c r="F1" s="996"/>
      <c r="G1" s="996"/>
      <c r="H1" s="996"/>
      <c r="I1" s="996"/>
      <c r="J1" s="996"/>
      <c r="K1" s="996"/>
      <c r="L1" s="996"/>
      <c r="M1" s="996"/>
      <c r="N1" s="996"/>
      <c r="O1" s="996"/>
      <c r="P1" s="996"/>
      <c r="Q1" s="996"/>
      <c r="R1" s="996"/>
      <c r="S1" s="996"/>
      <c r="T1" s="996"/>
      <c r="U1" s="996"/>
      <c r="V1" s="996"/>
      <c r="W1" s="996"/>
      <c r="X1" s="996"/>
      <c r="Y1" s="996"/>
      <c r="Z1" s="996"/>
      <c r="AA1" s="996"/>
      <c r="AB1" s="996"/>
      <c r="AC1" s="996"/>
      <c r="AD1" s="996"/>
      <c r="AE1" s="996"/>
      <c r="AF1" s="996"/>
      <c r="AG1" s="996"/>
      <c r="AH1" s="996"/>
      <c r="AI1" s="996"/>
      <c r="AJ1" s="996"/>
      <c r="AK1" s="996"/>
      <c r="AL1" s="996"/>
      <c r="AM1" s="996"/>
      <c r="AN1" s="996"/>
      <c r="AO1" s="996"/>
      <c r="AP1" s="996"/>
      <c r="AQ1" s="996"/>
      <c r="AR1" s="996"/>
      <c r="AS1" s="996"/>
      <c r="AT1" s="996"/>
      <c r="AU1" s="996"/>
      <c r="AV1" s="996"/>
      <c r="AW1" s="996"/>
      <c r="AX1" s="996"/>
      <c r="AY1" s="996"/>
      <c r="AZ1" s="996"/>
      <c r="BA1" s="996"/>
      <c r="BB1" s="996"/>
      <c r="BC1" s="996"/>
      <c r="BD1" s="996"/>
      <c r="BE1" s="996"/>
      <c r="BF1" s="996"/>
      <c r="BG1" s="996"/>
      <c r="BH1" s="996"/>
      <c r="BI1" s="996"/>
      <c r="BJ1" s="996"/>
    </row>
    <row r="2" spans="2:62" ht="13.5" thickBot="1">
      <c r="B2" s="5"/>
      <c r="C2" s="5"/>
      <c r="D2" s="5"/>
      <c r="E2" s="5"/>
      <c r="F2" s="5"/>
      <c r="G2" s="5"/>
      <c r="H2" s="5"/>
      <c r="I2" s="5"/>
      <c r="J2" s="5"/>
    </row>
    <row r="3" spans="2:62" ht="13.5" thickTop="1">
      <c r="B3" s="6"/>
      <c r="C3" s="6"/>
      <c r="D3" s="6"/>
      <c r="E3" s="6"/>
      <c r="F3" s="6"/>
      <c r="G3" s="6"/>
      <c r="H3" s="6"/>
      <c r="I3" s="6"/>
      <c r="J3" s="6"/>
      <c r="BE3" s="144"/>
      <c r="BF3" s="1004" t="s">
        <v>948</v>
      </c>
      <c r="BG3" s="1004"/>
      <c r="BH3" s="1004"/>
      <c r="BI3" s="1004"/>
      <c r="BJ3" s="1005"/>
    </row>
    <row r="4" spans="2:62">
      <c r="B4" s="6"/>
      <c r="C4" s="6"/>
      <c r="D4" s="6"/>
      <c r="E4" s="6"/>
      <c r="F4" s="6"/>
      <c r="G4" s="6"/>
      <c r="H4" s="6"/>
      <c r="I4" s="6"/>
      <c r="J4" s="6"/>
      <c r="BE4" s="999" t="s">
        <v>2162</v>
      </c>
      <c r="BF4" s="1000"/>
      <c r="BG4" s="1000"/>
      <c r="BH4" s="1000"/>
      <c r="BI4" s="1000"/>
      <c r="BJ4" s="1001"/>
    </row>
    <row r="5" spans="2:62">
      <c r="B5" s="6"/>
      <c r="C5" s="6"/>
      <c r="D5" s="6"/>
      <c r="E5" s="6"/>
      <c r="F5" s="6"/>
      <c r="G5" s="6"/>
      <c r="H5" s="6"/>
      <c r="I5" s="6"/>
      <c r="J5" s="6"/>
      <c r="BE5" s="999"/>
      <c r="BF5" s="1000"/>
      <c r="BG5" s="1000"/>
      <c r="BH5" s="1000"/>
      <c r="BI5" s="1000"/>
      <c r="BJ5" s="1001"/>
    </row>
    <row r="6" spans="2:62" ht="13.5" thickBot="1">
      <c r="B6" s="6"/>
      <c r="C6" s="6"/>
      <c r="D6" s="6"/>
      <c r="E6" s="6"/>
      <c r="F6" s="6"/>
      <c r="G6" s="6"/>
      <c r="H6" s="6"/>
      <c r="I6" s="6"/>
      <c r="J6" s="6"/>
      <c r="BE6" s="1002" t="s">
        <v>2160</v>
      </c>
      <c r="BF6" s="1003"/>
      <c r="BG6" s="145"/>
      <c r="BH6" s="145"/>
      <c r="BI6" s="145"/>
      <c r="BJ6" s="146"/>
    </row>
    <row r="7" spans="2:62" ht="13.5" thickTop="1">
      <c r="B7" s="6"/>
      <c r="C7" s="6"/>
      <c r="D7" s="6"/>
      <c r="E7" s="6"/>
      <c r="F7" s="6"/>
      <c r="G7" s="6"/>
      <c r="H7" s="6"/>
      <c r="I7" s="6"/>
      <c r="J7" s="6"/>
      <c r="BF7" s="7"/>
    </row>
    <row r="8" spans="2:62">
      <c r="B8" s="6"/>
      <c r="C8" s="6"/>
      <c r="D8" s="6"/>
      <c r="E8" s="6"/>
      <c r="F8" s="6"/>
      <c r="G8" s="6"/>
      <c r="H8" s="6"/>
      <c r="I8" s="6"/>
      <c r="J8" s="6"/>
    </row>
    <row r="9" spans="2:62">
      <c r="B9" s="6"/>
      <c r="C9" s="6"/>
      <c r="D9" s="6"/>
      <c r="E9" s="6"/>
      <c r="F9" s="6"/>
      <c r="G9" s="6"/>
      <c r="H9" s="6"/>
      <c r="I9" s="6"/>
      <c r="J9" s="6"/>
    </row>
    <row r="10" spans="2:62">
      <c r="B10" s="6"/>
      <c r="C10" s="6"/>
      <c r="D10" s="6"/>
      <c r="E10" s="6"/>
      <c r="F10" s="6"/>
      <c r="G10" s="6"/>
      <c r="H10" s="6"/>
      <c r="I10" s="6"/>
      <c r="J10" s="6"/>
    </row>
    <row r="11" spans="2:62">
      <c r="B11" s="6"/>
      <c r="C11" s="6"/>
      <c r="D11" s="6"/>
      <c r="E11" s="6"/>
      <c r="F11" s="6"/>
      <c r="G11" s="6"/>
      <c r="H11" s="6"/>
      <c r="I11" s="6"/>
      <c r="J11" s="6"/>
    </row>
    <row r="12" spans="2:62">
      <c r="B12" s="6"/>
      <c r="C12" s="6"/>
      <c r="D12" s="6"/>
      <c r="E12" s="6"/>
      <c r="F12" s="6"/>
      <c r="G12" s="6"/>
      <c r="H12" s="6"/>
      <c r="I12" s="6"/>
      <c r="J12" s="6"/>
    </row>
    <row r="13" spans="2:62">
      <c r="B13" s="6"/>
      <c r="C13" s="6"/>
      <c r="D13" s="6"/>
      <c r="E13" s="6"/>
      <c r="F13" s="6"/>
      <c r="G13" s="6"/>
      <c r="H13" s="6"/>
      <c r="I13" s="6"/>
      <c r="J13" s="6"/>
    </row>
    <row r="14" spans="2:62">
      <c r="B14" s="6"/>
      <c r="C14" s="6"/>
      <c r="D14" s="6"/>
      <c r="E14" s="6"/>
      <c r="F14" s="6"/>
      <c r="G14" s="6"/>
      <c r="H14" s="6"/>
      <c r="I14" s="6"/>
      <c r="J14" s="6"/>
    </row>
    <row r="15" spans="2:62" ht="16.5" customHeight="1">
      <c r="B15" s="6"/>
      <c r="C15" s="6"/>
      <c r="D15" s="6"/>
      <c r="E15" s="6"/>
      <c r="F15" s="6"/>
      <c r="G15" s="6"/>
      <c r="H15" s="6"/>
      <c r="I15" s="6"/>
      <c r="J15" s="6"/>
    </row>
    <row r="16" spans="2:62" ht="13.5" customHeight="1">
      <c r="B16" s="6"/>
      <c r="C16" s="6"/>
      <c r="D16" s="6"/>
      <c r="E16" s="6"/>
      <c r="F16" s="6"/>
      <c r="G16" s="6"/>
      <c r="H16" s="6"/>
      <c r="I16" s="6"/>
      <c r="J16" s="6"/>
    </row>
    <row r="17" spans="2:62" ht="16.5" customHeight="1">
      <c r="B17" s="6"/>
      <c r="C17" s="6"/>
      <c r="D17" s="6"/>
      <c r="E17" s="6"/>
      <c r="F17" s="6"/>
      <c r="G17" s="6"/>
      <c r="H17" s="6"/>
      <c r="I17" s="6"/>
      <c r="J17" s="6"/>
    </row>
    <row r="18" spans="2:62">
      <c r="B18" s="6"/>
      <c r="C18" s="6"/>
      <c r="D18" s="6"/>
      <c r="E18" s="6"/>
      <c r="F18" s="6"/>
      <c r="G18" s="6"/>
      <c r="H18" s="6"/>
      <c r="I18" s="6"/>
      <c r="J18" s="6"/>
    </row>
    <row r="19" spans="2:62">
      <c r="B19" s="6"/>
      <c r="C19" s="6"/>
      <c r="D19" s="6"/>
      <c r="E19" s="6"/>
      <c r="F19" s="6"/>
      <c r="G19" s="6"/>
      <c r="H19" s="6"/>
      <c r="I19" s="6"/>
      <c r="J19" s="6"/>
      <c r="BE19" s="90"/>
      <c r="BF19" s="90"/>
      <c r="BG19" s="90"/>
      <c r="BH19" s="90"/>
      <c r="BI19" s="90"/>
      <c r="BJ19" s="90"/>
    </row>
    <row r="20" spans="2:62">
      <c r="B20" s="6"/>
      <c r="C20" s="6"/>
      <c r="D20" s="6"/>
      <c r="E20" s="6"/>
      <c r="F20" s="6"/>
      <c r="G20" s="6"/>
      <c r="H20" s="6"/>
      <c r="I20" s="6"/>
      <c r="J20" s="6"/>
      <c r="BE20" s="90"/>
      <c r="BF20" s="90"/>
      <c r="BG20" s="90"/>
      <c r="BH20" s="90"/>
      <c r="BI20" s="90"/>
      <c r="BJ20" s="90"/>
    </row>
    <row r="21" spans="2:62">
      <c r="B21" s="6"/>
      <c r="C21" s="6"/>
      <c r="D21" s="6"/>
      <c r="E21" s="6"/>
      <c r="F21" s="6"/>
      <c r="G21" s="6"/>
      <c r="H21" s="6"/>
      <c r="I21" s="6"/>
      <c r="J21" s="6"/>
      <c r="BE21" s="90"/>
      <c r="BF21" s="90"/>
      <c r="BG21" s="90"/>
      <c r="BH21" s="90"/>
      <c r="BI21" s="90"/>
      <c r="BJ21" s="90"/>
    </row>
    <row r="22" spans="2:62">
      <c r="B22" s="6"/>
      <c r="C22" s="6"/>
      <c r="D22" s="6"/>
      <c r="E22" s="6"/>
      <c r="F22" s="6"/>
      <c r="G22" s="6"/>
      <c r="H22" s="6"/>
      <c r="I22" s="6"/>
      <c r="J22" s="6"/>
      <c r="BE22" s="75"/>
      <c r="BF22" s="75"/>
      <c r="BG22" s="75"/>
      <c r="BH22" s="75"/>
      <c r="BI22" s="75"/>
      <c r="BJ22" s="75"/>
    </row>
    <row r="23" spans="2:62">
      <c r="B23" s="6"/>
      <c r="C23" s="6"/>
      <c r="D23" s="6"/>
      <c r="E23" s="6"/>
      <c r="F23" s="6"/>
      <c r="G23" s="6"/>
      <c r="H23" s="6"/>
      <c r="I23" s="6"/>
      <c r="J23" s="6"/>
      <c r="BE23" s="7"/>
    </row>
    <row r="24" spans="2:62">
      <c r="B24" s="6"/>
      <c r="C24" s="6"/>
      <c r="D24" s="6"/>
      <c r="E24" s="6"/>
      <c r="F24" s="6"/>
      <c r="G24" s="6"/>
      <c r="H24" s="6"/>
      <c r="I24" s="6"/>
      <c r="J24" s="6"/>
    </row>
    <row r="25" spans="2:62">
      <c r="B25" s="6"/>
      <c r="C25" s="6"/>
      <c r="D25" s="6"/>
      <c r="E25" s="6"/>
      <c r="F25" s="6"/>
      <c r="G25" s="6"/>
      <c r="H25" s="6"/>
      <c r="I25" s="6"/>
      <c r="J25" s="6"/>
    </row>
    <row r="26" spans="2:62">
      <c r="B26" s="6"/>
      <c r="C26" s="6"/>
      <c r="D26" s="6"/>
      <c r="E26" s="6"/>
      <c r="F26" s="6"/>
      <c r="G26" s="6"/>
      <c r="H26" s="6"/>
      <c r="I26" s="6"/>
      <c r="J26" s="6"/>
    </row>
    <row r="27" spans="2:62">
      <c r="B27" s="6"/>
      <c r="C27" s="6"/>
      <c r="D27" s="6"/>
      <c r="E27" s="6"/>
      <c r="F27" s="6"/>
      <c r="G27" s="6"/>
      <c r="H27" s="6"/>
      <c r="I27" s="6"/>
      <c r="J27" s="6"/>
    </row>
    <row r="28" spans="2:62">
      <c r="B28" s="6"/>
      <c r="C28" s="6"/>
      <c r="D28" s="6"/>
      <c r="E28" s="6"/>
      <c r="F28" s="6"/>
      <c r="G28" s="6"/>
      <c r="H28" s="6"/>
      <c r="I28" s="6"/>
      <c r="J28" s="6"/>
    </row>
    <row r="29" spans="2:62">
      <c r="B29" s="6"/>
      <c r="C29" s="6"/>
      <c r="D29" s="6"/>
      <c r="E29" s="6"/>
      <c r="F29" s="6"/>
      <c r="G29" s="6"/>
      <c r="H29" s="6"/>
      <c r="I29" s="6"/>
      <c r="J29" s="6"/>
    </row>
    <row r="30" spans="2:62">
      <c r="B30" s="6"/>
      <c r="C30" s="6"/>
      <c r="D30" s="6"/>
      <c r="E30" s="6"/>
      <c r="F30" s="6"/>
      <c r="G30" s="6"/>
      <c r="H30" s="6"/>
      <c r="I30" s="6"/>
      <c r="J30" s="6"/>
    </row>
    <row r="31" spans="2:62">
      <c r="B31" s="6"/>
      <c r="C31" s="6"/>
      <c r="D31" s="6"/>
      <c r="E31" s="6"/>
      <c r="F31" s="6"/>
      <c r="G31" s="6"/>
      <c r="H31" s="6"/>
      <c r="I31" s="6"/>
      <c r="J31" s="6"/>
    </row>
    <row r="32" spans="2:62">
      <c r="B32" s="6"/>
      <c r="C32" s="6"/>
      <c r="D32" s="6"/>
      <c r="E32" s="6"/>
      <c r="F32" s="6"/>
      <c r="G32" s="6"/>
      <c r="H32" s="6"/>
      <c r="I32" s="6"/>
      <c r="J32" s="6"/>
    </row>
    <row r="33" spans="2:44">
      <c r="B33" s="6"/>
      <c r="C33" s="6"/>
      <c r="D33" s="6"/>
      <c r="E33" s="6"/>
      <c r="F33" s="6"/>
      <c r="G33" s="6"/>
      <c r="H33" s="6"/>
      <c r="I33" s="6"/>
      <c r="J33" s="6"/>
      <c r="AQ33" s="7"/>
      <c r="AR33" s="7"/>
    </row>
    <row r="34" spans="2:44">
      <c r="B34" s="6"/>
      <c r="C34" s="6"/>
      <c r="D34" s="8"/>
      <c r="E34" s="6"/>
      <c r="F34" s="6"/>
      <c r="G34" s="6"/>
      <c r="H34" s="6"/>
      <c r="I34" s="6"/>
      <c r="J34" s="6"/>
    </row>
    <row r="35" spans="2:44">
      <c r="B35" s="6"/>
      <c r="C35" s="6"/>
      <c r="D35" s="8"/>
      <c r="E35" s="6"/>
      <c r="F35" s="6"/>
      <c r="G35" s="6"/>
      <c r="H35" s="6"/>
      <c r="I35" s="6"/>
      <c r="J35" s="6"/>
    </row>
    <row r="36" spans="2:44">
      <c r="B36" s="6"/>
      <c r="C36" s="6"/>
      <c r="D36" s="6"/>
      <c r="E36" s="6"/>
      <c r="F36" s="6"/>
      <c r="G36" s="6"/>
      <c r="H36" s="6"/>
      <c r="I36" s="6"/>
      <c r="J36" s="6"/>
    </row>
    <row r="405" spans="3:3">
      <c r="C405" t="s">
        <v>788</v>
      </c>
    </row>
    <row r="451" spans="3:3">
      <c r="C451" t="s">
        <v>791</v>
      </c>
    </row>
    <row r="488" spans="3:3">
      <c r="C488" t="s">
        <v>802</v>
      </c>
    </row>
  </sheetData>
  <mergeCells count="4">
    <mergeCell ref="BF3:BJ3"/>
    <mergeCell ref="BE4:BJ5"/>
    <mergeCell ref="BE6:BF6"/>
    <mergeCell ref="B1:BJ1"/>
  </mergeCells>
  <hyperlinks>
    <hyperlink ref="BE6:BF6" location="Notes!A172" display="NOTE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Drop Down 1">
              <controlPr defaultSize="0" autoLine="0" autoPict="0" altText="drop down menu rural R&amp;D corporations">
                <anchor moveWithCells="1">
                  <from>
                    <xdr:col>39</xdr:col>
                    <xdr:colOff>0</xdr:colOff>
                    <xdr:row>4</xdr:row>
                    <xdr:rowOff>104775</xdr:rowOff>
                  </from>
                  <to>
                    <xdr:col>54</xdr:col>
                    <xdr:colOff>133350</xdr:colOff>
                    <xdr:row>5</xdr:row>
                    <xdr:rowOff>142875</xdr:rowOff>
                  </to>
                </anchor>
              </controlPr>
            </control>
          </mc:Choice>
        </mc:AlternateContent>
        <mc:AlternateContent xmlns:mc="http://schemas.openxmlformats.org/markup-compatibility/2006">
          <mc:Choice Requires="x14">
            <control shapeId="10242" r:id="rId5" name="Drop Down 2">
              <controlPr defaultSize="0" autoLine="0" autoPict="0" altText="drop down menu rural R&amp;D corporations">
                <anchor moveWithCells="1">
                  <from>
                    <xdr:col>39</xdr:col>
                    <xdr:colOff>0</xdr:colOff>
                    <xdr:row>7</xdr:row>
                    <xdr:rowOff>0</xdr:rowOff>
                  </from>
                  <to>
                    <xdr:col>54</xdr:col>
                    <xdr:colOff>133350</xdr:colOff>
                    <xdr:row>8</xdr:row>
                    <xdr:rowOff>38100</xdr:rowOff>
                  </to>
                </anchor>
              </controlPr>
            </control>
          </mc:Choice>
        </mc:AlternateContent>
        <mc:AlternateContent xmlns:mc="http://schemas.openxmlformats.org/markup-compatibility/2006">
          <mc:Choice Requires="x14">
            <control shapeId="10243" r:id="rId6" name="Drop Down 3">
              <controlPr defaultSize="0" autoLine="0" autoPict="0" altText="drop down menu rural R&amp;D corporations">
                <anchor moveWithCells="1">
                  <from>
                    <xdr:col>39</xdr:col>
                    <xdr:colOff>0</xdr:colOff>
                    <xdr:row>9</xdr:row>
                    <xdr:rowOff>85725</xdr:rowOff>
                  </from>
                  <to>
                    <xdr:col>54</xdr:col>
                    <xdr:colOff>133350</xdr:colOff>
                    <xdr:row>10</xdr:row>
                    <xdr:rowOff>123825</xdr:rowOff>
                  </to>
                </anchor>
              </controlPr>
            </control>
          </mc:Choice>
        </mc:AlternateContent>
        <mc:AlternateContent xmlns:mc="http://schemas.openxmlformats.org/markup-compatibility/2006">
          <mc:Choice Requires="x14">
            <control shapeId="10244" r:id="rId7" name="Drop Down 4">
              <controlPr defaultSize="0" autoLine="0" autoPict="0" altText="drop down menu rural R&amp;D corporations">
                <anchor moveWithCells="1">
                  <from>
                    <xdr:col>39</xdr:col>
                    <xdr:colOff>0</xdr:colOff>
                    <xdr:row>11</xdr:row>
                    <xdr:rowOff>152400</xdr:rowOff>
                  </from>
                  <to>
                    <xdr:col>54</xdr:col>
                    <xdr:colOff>133350</xdr:colOff>
                    <xdr:row>13</xdr:row>
                    <xdr:rowOff>28575</xdr:rowOff>
                  </to>
                </anchor>
              </controlPr>
            </control>
          </mc:Choice>
        </mc:AlternateContent>
        <mc:AlternateContent xmlns:mc="http://schemas.openxmlformats.org/markup-compatibility/2006">
          <mc:Choice Requires="x14">
            <control shapeId="10245" r:id="rId8" name="Drop Down 5">
              <controlPr defaultSize="0" autoLine="0" autoPict="0" altText="drop down menu rural R&amp;D corporations">
                <anchor moveWithCells="1">
                  <from>
                    <xdr:col>39</xdr:col>
                    <xdr:colOff>0</xdr:colOff>
                    <xdr:row>14</xdr:row>
                    <xdr:rowOff>104775</xdr:rowOff>
                  </from>
                  <to>
                    <xdr:col>54</xdr:col>
                    <xdr:colOff>133350</xdr:colOff>
                    <xdr:row>15</xdr:row>
                    <xdr:rowOff>95250</xdr:rowOff>
                  </to>
                </anchor>
              </controlPr>
            </control>
          </mc:Choice>
        </mc:AlternateContent>
        <mc:AlternateContent xmlns:mc="http://schemas.openxmlformats.org/markup-compatibility/2006">
          <mc:Choice Requires="x14">
            <control shapeId="10246" r:id="rId9" name="Check Box 6">
              <controlPr defaultSize="0" autoFill="0" autoLine="0" autoPict="0" altText="check box inflation adjustment">
                <anchor moveWithCells="1">
                  <from>
                    <xdr:col>56</xdr:col>
                    <xdr:colOff>0</xdr:colOff>
                    <xdr:row>2</xdr:row>
                    <xdr:rowOff>0</xdr:rowOff>
                  </from>
                  <to>
                    <xdr:col>56</xdr:col>
                    <xdr:colOff>200025</xdr:colOff>
                    <xdr:row>3</xdr:row>
                    <xdr:rowOff>9525</xdr:rowOff>
                  </to>
                </anchor>
              </controlPr>
            </control>
          </mc:Choice>
        </mc:AlternateContent>
        <mc:AlternateContent xmlns:mc="http://schemas.openxmlformats.org/markup-compatibility/2006">
          <mc:Choice Requires="x14">
            <control shapeId="10247" r:id="rId10" name="Check Box 7">
              <controlPr defaultSize="0" autoFill="0" autoLine="0" autoPict="0" altText="check box inflation adjustment">
                <anchor moveWithCells="1">
                  <from>
                    <xdr:col>56</xdr:col>
                    <xdr:colOff>0</xdr:colOff>
                    <xdr:row>2</xdr:row>
                    <xdr:rowOff>0</xdr:rowOff>
                  </from>
                  <to>
                    <xdr:col>56</xdr:col>
                    <xdr:colOff>200025</xdr:colOff>
                    <xdr:row>3</xdr:row>
                    <xdr:rowOff>9525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8" tint="-0.249977111117893"/>
  </sheetPr>
  <dimension ref="A1:G507"/>
  <sheetViews>
    <sheetView zoomScaleNormal="100" workbookViewId="0"/>
  </sheetViews>
  <sheetFormatPr defaultColWidth="0" defaultRowHeight="14.25"/>
  <cols>
    <col min="1" max="1" width="2.7109375" style="6" customWidth="1"/>
    <col min="2" max="2" width="129.5703125" style="67" customWidth="1"/>
    <col min="3" max="3" width="15.42578125" style="67" customWidth="1"/>
    <col min="4" max="4" width="37.28515625" style="67" customWidth="1"/>
    <col min="5" max="5" width="60.28515625" style="67" customWidth="1"/>
    <col min="6" max="6" width="53" style="6" customWidth="1"/>
    <col min="7" max="7" width="29.42578125" style="6" customWidth="1"/>
    <col min="8" max="16384" width="9.140625" style="6" hidden="1"/>
  </cols>
  <sheetData>
    <row r="1" spans="1:7" customFormat="1" ht="30" customHeight="1">
      <c r="A1" s="856"/>
      <c r="B1" s="616" t="s">
        <v>3687</v>
      </c>
      <c r="C1" s="66"/>
      <c r="D1" s="66"/>
      <c r="E1" s="66"/>
      <c r="F1" s="6"/>
      <c r="G1" s="6"/>
    </row>
    <row r="2" spans="1:7" customFormat="1" ht="15.75">
      <c r="A2" s="66"/>
      <c r="B2" s="547"/>
      <c r="C2" s="66"/>
      <c r="D2" s="66"/>
      <c r="E2" s="66"/>
      <c r="F2" s="6"/>
      <c r="G2" s="6"/>
    </row>
    <row r="3" spans="1:7" s="126" customFormat="1" ht="15.75">
      <c r="A3" s="879"/>
      <c r="B3" s="880" t="s">
        <v>3178</v>
      </c>
      <c r="C3" s="66"/>
      <c r="D3" s="66"/>
      <c r="E3" s="66"/>
      <c r="F3" s="6"/>
      <c r="G3" s="6"/>
    </row>
    <row r="4" spans="1:7" s="126" customFormat="1" ht="15">
      <c r="A4" s="881"/>
      <c r="B4" s="882" t="s">
        <v>251</v>
      </c>
      <c r="C4" s="66"/>
      <c r="D4" s="66"/>
      <c r="E4" s="66"/>
      <c r="F4" s="6"/>
      <c r="G4" s="6"/>
    </row>
    <row r="5" spans="1:7" customFormat="1" ht="28.5">
      <c r="A5" s="66"/>
      <c r="B5" s="857" t="s">
        <v>2861</v>
      </c>
      <c r="C5" s="66"/>
      <c r="D5" s="66"/>
      <c r="E5" s="66"/>
      <c r="F5" s="6"/>
      <c r="G5" s="6"/>
    </row>
    <row r="6" spans="1:7" customFormat="1" ht="15">
      <c r="A6" s="66"/>
      <c r="B6" s="522" t="s">
        <v>250</v>
      </c>
      <c r="C6" s="67"/>
      <c r="D6" s="66"/>
      <c r="E6" s="66"/>
      <c r="F6" s="6"/>
      <c r="G6" s="6"/>
    </row>
    <row r="7" spans="1:7" customFormat="1" ht="15">
      <c r="A7" s="66"/>
      <c r="B7" s="45"/>
      <c r="C7" s="66"/>
      <c r="D7" s="66"/>
      <c r="E7" s="66"/>
      <c r="F7" s="6"/>
      <c r="G7" s="6"/>
    </row>
    <row r="8" spans="1:7" s="126" customFormat="1" ht="15.75">
      <c r="A8" s="879"/>
      <c r="B8" s="880" t="s">
        <v>3179</v>
      </c>
      <c r="C8" s="66"/>
      <c r="D8" s="66"/>
      <c r="E8" s="66"/>
      <c r="F8" s="6"/>
      <c r="G8" s="6"/>
    </row>
    <row r="9" spans="1:7" customFormat="1" ht="15">
      <c r="A9" s="881"/>
      <c r="B9" s="882" t="s">
        <v>2113</v>
      </c>
      <c r="C9" s="66"/>
      <c r="D9" s="66"/>
      <c r="E9" s="66"/>
      <c r="F9" s="6"/>
      <c r="G9" s="6"/>
    </row>
    <row r="10" spans="1:7" customFormat="1" ht="28.5">
      <c r="A10" s="66"/>
      <c r="B10" s="857" t="s">
        <v>3065</v>
      </c>
      <c r="C10" s="66"/>
      <c r="D10" s="66"/>
      <c r="E10" s="66"/>
      <c r="F10" s="6"/>
      <c r="G10" s="6"/>
    </row>
    <row r="11" spans="1:7" customFormat="1" ht="30" customHeight="1">
      <c r="A11" s="66"/>
      <c r="B11" s="522" t="s">
        <v>878</v>
      </c>
      <c r="C11" s="503"/>
      <c r="D11" s="503"/>
      <c r="E11" s="503"/>
      <c r="F11" s="6"/>
      <c r="G11" s="6"/>
    </row>
    <row r="12" spans="1:7" customFormat="1" ht="43.5">
      <c r="A12" s="66"/>
      <c r="B12" s="523" t="s">
        <v>3066</v>
      </c>
      <c r="C12" s="503"/>
      <c r="D12" s="503"/>
      <c r="E12" s="503"/>
      <c r="F12" s="6"/>
      <c r="G12" s="6"/>
    </row>
    <row r="13" spans="1:7" s="75" customFormat="1" ht="15">
      <c r="A13" s="66"/>
      <c r="B13" s="524" t="s">
        <v>2114</v>
      </c>
      <c r="C13" s="503"/>
      <c r="D13" s="503"/>
      <c r="E13" s="503"/>
      <c r="F13" s="6"/>
      <c r="G13" s="6"/>
    </row>
    <row r="14" spans="1:7" s="75" customFormat="1" ht="43.5">
      <c r="A14" s="66"/>
      <c r="B14" s="523" t="s">
        <v>2139</v>
      </c>
      <c r="C14" s="503"/>
      <c r="D14" s="503"/>
      <c r="E14" s="503"/>
      <c r="F14" s="6"/>
      <c r="G14" s="6"/>
    </row>
    <row r="15" spans="1:7" s="75" customFormat="1" ht="21.75" customHeight="1">
      <c r="A15" s="66"/>
      <c r="B15" s="523" t="s">
        <v>3095</v>
      </c>
      <c r="C15" s="503"/>
      <c r="D15" s="503"/>
      <c r="E15" s="503"/>
      <c r="F15" s="6"/>
      <c r="G15" s="6"/>
    </row>
    <row r="16" spans="1:7" s="75" customFormat="1" ht="30">
      <c r="A16" s="66"/>
      <c r="B16" s="523" t="s">
        <v>3096</v>
      </c>
      <c r="C16" s="503"/>
      <c r="D16" s="503"/>
      <c r="E16" s="503"/>
      <c r="F16" s="6"/>
      <c r="G16" s="6"/>
    </row>
    <row r="17" spans="1:7" s="75" customFormat="1" ht="21.75" customHeight="1">
      <c r="A17" s="66"/>
      <c r="B17" s="525" t="s">
        <v>3097</v>
      </c>
      <c r="C17" s="503"/>
      <c r="D17" s="503"/>
      <c r="E17" s="503"/>
      <c r="F17" s="6"/>
      <c r="G17" s="6"/>
    </row>
    <row r="18" spans="1:7" s="75" customFormat="1" ht="42.75">
      <c r="A18" s="66"/>
      <c r="B18" s="477" t="s">
        <v>3067</v>
      </c>
      <c r="C18" s="503"/>
      <c r="D18" s="503"/>
      <c r="E18" s="503"/>
      <c r="F18" s="6"/>
      <c r="G18" s="6"/>
    </row>
    <row r="19" spans="1:7" customFormat="1" ht="20.25" customHeight="1">
      <c r="A19" s="66"/>
      <c r="B19" s="477" t="s">
        <v>249</v>
      </c>
      <c r="C19" s="503"/>
      <c r="D19" s="503"/>
      <c r="E19" s="503"/>
      <c r="F19" s="6"/>
      <c r="G19" s="6"/>
    </row>
    <row r="20" spans="1:7" customFormat="1" ht="23.25" customHeight="1">
      <c r="A20" s="66"/>
      <c r="B20" s="526" t="s">
        <v>2741</v>
      </c>
      <c r="C20" s="503"/>
      <c r="D20" s="503"/>
      <c r="E20" s="503"/>
      <c r="F20" s="6"/>
      <c r="G20" s="6"/>
    </row>
    <row r="21" spans="1:7" customFormat="1" ht="15">
      <c r="A21" s="66"/>
      <c r="B21" s="526" t="s">
        <v>2742</v>
      </c>
      <c r="C21" s="503"/>
      <c r="D21" s="503"/>
      <c r="E21" s="503"/>
      <c r="F21" s="6"/>
      <c r="G21" s="6"/>
    </row>
    <row r="22" spans="1:7" customFormat="1" ht="15">
      <c r="A22" s="66"/>
      <c r="B22" s="526" t="s">
        <v>2743</v>
      </c>
      <c r="C22" s="503"/>
      <c r="D22" s="503"/>
      <c r="E22" s="503"/>
      <c r="F22" s="6"/>
      <c r="G22" s="6"/>
    </row>
    <row r="23" spans="1:7" customFormat="1" ht="47.25" customHeight="1">
      <c r="A23" s="66"/>
      <c r="B23" s="523" t="s">
        <v>3068</v>
      </c>
      <c r="C23" s="503"/>
      <c r="D23" s="503"/>
      <c r="E23" s="503"/>
      <c r="F23" s="6"/>
      <c r="G23" s="6"/>
    </row>
    <row r="24" spans="1:7" customFormat="1" ht="72">
      <c r="A24" s="66"/>
      <c r="B24" s="523" t="s">
        <v>2140</v>
      </c>
      <c r="C24" s="503"/>
      <c r="D24" s="503"/>
      <c r="E24" s="503"/>
      <c r="F24" s="6"/>
      <c r="G24" s="6"/>
    </row>
    <row r="25" spans="1:7" customFormat="1" ht="57.75">
      <c r="A25" s="66"/>
      <c r="B25" s="527" t="s">
        <v>3069</v>
      </c>
      <c r="C25" s="503"/>
      <c r="D25" s="503"/>
      <c r="E25" s="503"/>
      <c r="F25" s="6"/>
      <c r="G25" s="6"/>
    </row>
    <row r="26" spans="1:7" customFormat="1" ht="43.5">
      <c r="A26" s="66"/>
      <c r="B26" s="528" t="s">
        <v>787</v>
      </c>
      <c r="C26" s="503"/>
      <c r="D26" s="503"/>
      <c r="E26" s="503"/>
      <c r="F26" s="6"/>
      <c r="G26" s="6"/>
    </row>
    <row r="27" spans="1:7" customFormat="1" ht="57">
      <c r="A27" s="66"/>
      <c r="B27" s="529" t="s">
        <v>3070</v>
      </c>
      <c r="C27" s="503"/>
      <c r="D27" s="503"/>
      <c r="E27" s="503"/>
      <c r="F27" s="6"/>
      <c r="G27" s="6"/>
    </row>
    <row r="28" spans="1:7" customFormat="1" ht="72">
      <c r="A28" s="66"/>
      <c r="B28" s="523" t="s">
        <v>3071</v>
      </c>
      <c r="C28" s="503"/>
      <c r="D28" s="503"/>
      <c r="E28" s="503"/>
      <c r="F28" s="6"/>
      <c r="G28" s="6"/>
    </row>
    <row r="29" spans="1:7" customFormat="1" ht="15">
      <c r="A29" s="66"/>
      <c r="B29" s="523"/>
      <c r="C29" s="503"/>
      <c r="D29" s="503"/>
      <c r="E29" s="503"/>
      <c r="F29" s="6"/>
      <c r="G29" s="6"/>
    </row>
    <row r="30" spans="1:7" s="126" customFormat="1" ht="22.5" customHeight="1">
      <c r="A30" s="881"/>
      <c r="B30" s="882" t="s">
        <v>2142</v>
      </c>
      <c r="C30" s="503"/>
      <c r="D30" s="503"/>
      <c r="E30" s="503"/>
      <c r="F30" s="6"/>
      <c r="G30" s="6"/>
    </row>
    <row r="31" spans="1:7" customFormat="1" ht="18.75" customHeight="1">
      <c r="A31" s="66"/>
      <c r="B31" s="857" t="s">
        <v>2141</v>
      </c>
      <c r="C31" s="503"/>
      <c r="D31" s="503"/>
      <c r="E31" s="503"/>
      <c r="F31" s="6"/>
      <c r="G31" s="6"/>
    </row>
    <row r="32" spans="1:7" customFormat="1" ht="15">
      <c r="A32" s="66"/>
      <c r="B32" s="477" t="s">
        <v>3027</v>
      </c>
      <c r="C32" s="503"/>
      <c r="D32" s="503"/>
      <c r="E32" s="503"/>
      <c r="F32" s="6"/>
      <c r="G32" s="6"/>
    </row>
    <row r="33" spans="1:7" customFormat="1" ht="15">
      <c r="A33" s="66"/>
      <c r="B33" s="523" t="s">
        <v>2143</v>
      </c>
      <c r="C33" s="503"/>
      <c r="D33" s="503"/>
      <c r="E33" s="503"/>
      <c r="F33" s="6"/>
      <c r="G33" s="6"/>
    </row>
    <row r="34" spans="1:7" customFormat="1" ht="15">
      <c r="A34" s="66"/>
      <c r="B34" s="477" t="s">
        <v>1888</v>
      </c>
      <c r="C34" s="503"/>
      <c r="D34" s="503"/>
      <c r="E34" s="503"/>
      <c r="F34" s="6"/>
      <c r="G34" s="6"/>
    </row>
    <row r="35" spans="1:7" customFormat="1" ht="71.25">
      <c r="A35" s="66"/>
      <c r="B35" s="477" t="s">
        <v>2786</v>
      </c>
      <c r="C35" s="503"/>
      <c r="D35" s="503"/>
      <c r="E35" s="503"/>
      <c r="F35" s="6"/>
      <c r="G35" s="6"/>
    </row>
    <row r="36" spans="1:7" customFormat="1" ht="17.25" customHeight="1">
      <c r="A36" s="879"/>
      <c r="B36" s="880" t="s">
        <v>3709</v>
      </c>
      <c r="C36" s="503"/>
      <c r="D36" s="504"/>
      <c r="E36" s="503"/>
      <c r="F36" s="6"/>
      <c r="G36" s="6"/>
    </row>
    <row r="37" spans="1:7" s="75" customFormat="1" ht="57.75">
      <c r="A37" s="66"/>
      <c r="B37" s="858" t="s">
        <v>3072</v>
      </c>
      <c r="C37" s="503"/>
      <c r="D37" s="504"/>
      <c r="E37" s="503"/>
      <c r="F37" s="6"/>
      <c r="G37" s="6"/>
    </row>
    <row r="38" spans="1:7" s="75" customFormat="1" ht="15">
      <c r="A38" s="66"/>
      <c r="B38" s="530" t="s">
        <v>2231</v>
      </c>
      <c r="C38" s="503"/>
      <c r="D38" s="504"/>
      <c r="E38" s="503"/>
      <c r="F38" s="6"/>
      <c r="G38" s="6"/>
    </row>
    <row r="39" spans="1:7" s="75" customFormat="1" ht="15">
      <c r="A39" s="66"/>
      <c r="B39" s="477" t="s">
        <v>3018</v>
      </c>
      <c r="C39" s="503"/>
      <c r="D39" s="504"/>
      <c r="E39" s="503"/>
      <c r="F39" s="6"/>
      <c r="G39" s="6"/>
    </row>
    <row r="40" spans="1:7" s="75" customFormat="1" ht="42.75">
      <c r="A40" s="66"/>
      <c r="B40" s="477" t="s">
        <v>2229</v>
      </c>
      <c r="C40" s="503"/>
      <c r="D40" s="504"/>
      <c r="E40" s="503"/>
      <c r="F40" s="6"/>
      <c r="G40" s="6"/>
    </row>
    <row r="41" spans="1:7" s="75" customFormat="1" ht="42.75">
      <c r="A41" s="66"/>
      <c r="B41" s="477" t="s">
        <v>2230</v>
      </c>
      <c r="C41" s="503"/>
      <c r="D41" s="504"/>
      <c r="E41" s="503"/>
      <c r="F41" s="6"/>
      <c r="G41" s="6"/>
    </row>
    <row r="42" spans="1:7" s="75" customFormat="1" ht="15">
      <c r="A42" s="66"/>
      <c r="B42" s="477" t="s">
        <v>3021</v>
      </c>
      <c r="C42" s="503"/>
      <c r="D42" s="504"/>
      <c r="E42" s="503"/>
      <c r="F42" s="6"/>
      <c r="G42" s="6"/>
    </row>
    <row r="43" spans="1:7" s="75" customFormat="1" ht="15">
      <c r="A43" s="66"/>
      <c r="B43" s="477"/>
      <c r="C43" s="503"/>
      <c r="D43" s="504"/>
      <c r="E43" s="503"/>
      <c r="F43" s="6"/>
      <c r="G43" s="6"/>
    </row>
    <row r="44" spans="1:7" s="75" customFormat="1" ht="15.75">
      <c r="A44" s="879"/>
      <c r="B44" s="880" t="s">
        <v>3187</v>
      </c>
      <c r="C44" s="503"/>
      <c r="D44" s="504"/>
      <c r="E44" s="503"/>
      <c r="F44" s="6"/>
      <c r="G44" s="6"/>
    </row>
    <row r="45" spans="1:7" s="75" customFormat="1" ht="15">
      <c r="A45" s="66"/>
      <c r="B45" s="857" t="s">
        <v>2232</v>
      </c>
      <c r="C45" s="503"/>
      <c r="D45" s="504"/>
      <c r="E45" s="503"/>
      <c r="F45" s="6"/>
      <c r="G45" s="6"/>
    </row>
    <row r="46" spans="1:7" s="75" customFormat="1" ht="28.5">
      <c r="A46" s="66"/>
      <c r="B46" s="477" t="s">
        <v>2233</v>
      </c>
      <c r="C46" s="503"/>
      <c r="D46" s="504"/>
      <c r="E46" s="503"/>
      <c r="F46" s="6"/>
      <c r="G46" s="6"/>
    </row>
    <row r="47" spans="1:7" s="75" customFormat="1" ht="28.5">
      <c r="A47" s="66"/>
      <c r="B47" s="477" t="s">
        <v>2744</v>
      </c>
      <c r="C47" s="503"/>
      <c r="D47" s="504"/>
      <c r="E47" s="503"/>
      <c r="F47" s="6"/>
      <c r="G47" s="6"/>
    </row>
    <row r="48" spans="1:7" s="75" customFormat="1" ht="15">
      <c r="A48" s="66"/>
      <c r="B48" s="477"/>
      <c r="C48" s="503"/>
      <c r="D48" s="504"/>
      <c r="E48" s="503"/>
      <c r="F48" s="6"/>
      <c r="G48" s="6"/>
    </row>
    <row r="49" spans="1:7" s="75" customFormat="1" ht="18.75" customHeight="1">
      <c r="A49" s="879"/>
      <c r="B49" s="880" t="s">
        <v>3180</v>
      </c>
      <c r="C49" s="503"/>
      <c r="D49" s="504"/>
      <c r="E49" s="503"/>
      <c r="F49" s="6"/>
      <c r="G49" s="6"/>
    </row>
    <row r="50" spans="1:7" s="75" customFormat="1" ht="18.75" customHeight="1">
      <c r="A50" s="66"/>
      <c r="B50" s="857" t="s">
        <v>881</v>
      </c>
      <c r="C50" s="503"/>
      <c r="D50" s="504"/>
      <c r="E50" s="503"/>
      <c r="F50" s="6"/>
      <c r="G50" s="6"/>
    </row>
    <row r="51" spans="1:7" s="75" customFormat="1" ht="15">
      <c r="A51" s="66"/>
      <c r="B51" s="531" t="s">
        <v>882</v>
      </c>
      <c r="C51" s="503"/>
      <c r="D51" s="504"/>
      <c r="E51" s="503"/>
      <c r="F51" s="6"/>
      <c r="G51" s="6"/>
    </row>
    <row r="52" spans="1:7" s="75" customFormat="1" ht="15">
      <c r="A52" s="66"/>
      <c r="B52" s="477" t="s">
        <v>2163</v>
      </c>
      <c r="C52" s="503"/>
      <c r="D52" s="504"/>
      <c r="E52" s="503"/>
      <c r="F52" s="6"/>
      <c r="G52" s="6"/>
    </row>
    <row r="53" spans="1:7" s="75" customFormat="1" ht="15">
      <c r="A53" s="66"/>
      <c r="B53" s="477" t="s">
        <v>3073</v>
      </c>
      <c r="C53" s="503"/>
      <c r="D53" s="504"/>
      <c r="E53" s="503"/>
      <c r="F53" s="6"/>
      <c r="G53" s="6"/>
    </row>
    <row r="54" spans="1:7" s="75" customFormat="1" ht="29.25">
      <c r="A54" s="66"/>
      <c r="B54" s="477" t="s">
        <v>3074</v>
      </c>
      <c r="C54" s="503"/>
      <c r="D54" s="504"/>
      <c r="E54" s="503"/>
      <c r="F54" s="6"/>
      <c r="G54" s="6"/>
    </row>
    <row r="55" spans="1:7" s="75" customFormat="1" ht="29.25">
      <c r="A55" s="66"/>
      <c r="B55" s="477" t="s">
        <v>3075</v>
      </c>
      <c r="C55" s="503"/>
      <c r="D55" s="504"/>
      <c r="E55" s="503"/>
      <c r="F55" s="6"/>
      <c r="G55" s="6"/>
    </row>
    <row r="56" spans="1:7" s="75" customFormat="1" ht="15">
      <c r="A56" s="66"/>
      <c r="B56" s="477" t="s">
        <v>1891</v>
      </c>
      <c r="C56" s="503"/>
      <c r="D56" s="504"/>
      <c r="E56" s="503"/>
      <c r="F56" s="6"/>
      <c r="G56" s="6"/>
    </row>
    <row r="57" spans="1:7" s="126" customFormat="1" ht="15">
      <c r="A57" s="66"/>
      <c r="B57" s="836"/>
      <c r="C57" s="503"/>
      <c r="D57" s="504"/>
      <c r="E57" s="503"/>
      <c r="F57" s="6"/>
      <c r="G57" s="6"/>
    </row>
    <row r="58" spans="1:7" s="126" customFormat="1" ht="15" customHeight="1">
      <c r="A58" s="879"/>
      <c r="B58" s="880" t="s">
        <v>3181</v>
      </c>
      <c r="C58" s="503"/>
      <c r="D58" s="504"/>
      <c r="E58" s="503"/>
      <c r="F58" s="6"/>
      <c r="G58" s="6"/>
    </row>
    <row r="59" spans="1:7" customFormat="1" ht="18" customHeight="1">
      <c r="A59" s="66"/>
      <c r="B59" s="859" t="s">
        <v>2745</v>
      </c>
      <c r="C59" s="503"/>
      <c r="D59" s="504"/>
      <c r="E59" s="503"/>
      <c r="F59" s="6"/>
      <c r="G59" s="6"/>
    </row>
    <row r="60" spans="1:7" customFormat="1" ht="12" customHeight="1">
      <c r="A60" s="66"/>
      <c r="B60" s="528"/>
      <c r="C60" s="503"/>
      <c r="D60" s="504"/>
      <c r="E60" s="503"/>
      <c r="F60" s="6"/>
      <c r="G60" s="6"/>
    </row>
    <row r="61" spans="1:7" s="126" customFormat="1" ht="15" customHeight="1">
      <c r="A61" s="881"/>
      <c r="B61" s="882" t="s">
        <v>120</v>
      </c>
      <c r="C61" s="503"/>
      <c r="D61" s="504"/>
      <c r="E61" s="503"/>
      <c r="F61" s="6"/>
      <c r="G61" s="6"/>
    </row>
    <row r="62" spans="1:7" customFormat="1" ht="57.75">
      <c r="A62" s="66"/>
      <c r="B62" s="859" t="s">
        <v>3028</v>
      </c>
      <c r="C62" s="503"/>
      <c r="D62" s="504"/>
      <c r="E62" s="503"/>
      <c r="F62" s="6"/>
      <c r="G62" s="6"/>
    </row>
    <row r="63" spans="1:7" customFormat="1" ht="15">
      <c r="A63" s="66"/>
      <c r="B63" s="528"/>
      <c r="C63" s="503"/>
      <c r="D63" s="504"/>
      <c r="E63" s="503"/>
      <c r="F63" s="6"/>
      <c r="G63" s="6"/>
    </row>
    <row r="64" spans="1:7" s="126" customFormat="1" ht="16.5" customHeight="1">
      <c r="A64" s="882"/>
      <c r="B64" s="882" t="s">
        <v>2115</v>
      </c>
      <c r="C64" s="503"/>
      <c r="D64" s="504"/>
      <c r="E64" s="503"/>
      <c r="F64" s="6"/>
      <c r="G64" s="6"/>
    </row>
    <row r="65" spans="1:7" customFormat="1" ht="15">
      <c r="A65" s="66"/>
      <c r="B65" s="859" t="s">
        <v>2176</v>
      </c>
      <c r="C65" s="503"/>
      <c r="D65" s="504"/>
      <c r="E65" s="503"/>
      <c r="F65" s="6"/>
      <c r="G65" s="6"/>
    </row>
    <row r="66" spans="1:7" customFormat="1" ht="21.75" customHeight="1">
      <c r="A66" s="66"/>
      <c r="B66" s="859"/>
      <c r="C66" s="503"/>
      <c r="D66" s="504"/>
      <c r="E66" s="503"/>
      <c r="F66" s="6"/>
      <c r="G66" s="6"/>
    </row>
    <row r="67" spans="1:7" s="126" customFormat="1" ht="16.5" customHeight="1">
      <c r="A67" s="881"/>
      <c r="B67" s="882" t="s">
        <v>2116</v>
      </c>
      <c r="C67" s="503"/>
      <c r="D67" s="504"/>
      <c r="E67" s="503"/>
      <c r="F67" s="6"/>
      <c r="G67" s="6"/>
    </row>
    <row r="68" spans="1:7" customFormat="1" ht="42.75">
      <c r="A68" s="66"/>
      <c r="B68" s="857" t="s">
        <v>2777</v>
      </c>
      <c r="C68" s="503"/>
      <c r="D68" s="504"/>
      <c r="E68" s="503"/>
      <c r="F68" s="6"/>
      <c r="G68" s="6"/>
    </row>
    <row r="69" spans="1:7" customFormat="1" ht="15">
      <c r="A69" s="66"/>
      <c r="B69" s="477" t="s">
        <v>2746</v>
      </c>
      <c r="C69" s="503"/>
      <c r="D69" s="504"/>
      <c r="E69" s="503"/>
      <c r="F69" s="6"/>
      <c r="G69" s="6"/>
    </row>
    <row r="70" spans="1:7" customFormat="1" ht="15">
      <c r="A70" s="66"/>
      <c r="B70" s="477" t="s">
        <v>2778</v>
      </c>
      <c r="C70" s="503"/>
      <c r="D70" s="504"/>
      <c r="E70" s="503"/>
      <c r="F70" s="6"/>
      <c r="G70" s="6"/>
    </row>
    <row r="71" spans="1:7" customFormat="1" ht="28.5">
      <c r="A71" s="66"/>
      <c r="B71" s="477" t="s">
        <v>2779</v>
      </c>
      <c r="C71" s="503"/>
      <c r="D71" s="504"/>
      <c r="E71" s="503"/>
      <c r="F71" s="6"/>
      <c r="G71" s="6"/>
    </row>
    <row r="72" spans="1:7" customFormat="1" ht="28.5">
      <c r="A72" s="66"/>
      <c r="B72" s="477" t="s">
        <v>2780</v>
      </c>
      <c r="C72" s="503"/>
      <c r="D72" s="504"/>
      <c r="E72" s="503"/>
      <c r="F72" s="6"/>
      <c r="G72" s="6"/>
    </row>
    <row r="73" spans="1:7" s="126" customFormat="1" ht="28.5">
      <c r="A73" s="66"/>
      <c r="B73" s="477" t="s">
        <v>2144</v>
      </c>
      <c r="C73" s="503"/>
      <c r="D73" s="504"/>
      <c r="E73" s="503"/>
      <c r="F73" s="6"/>
      <c r="G73" s="6"/>
    </row>
    <row r="74" spans="1:7" s="75" customFormat="1" ht="20.25" customHeight="1">
      <c r="A74" s="881"/>
      <c r="B74" s="882" t="s">
        <v>2117</v>
      </c>
      <c r="C74" s="503"/>
      <c r="D74" s="504"/>
      <c r="E74" s="503"/>
      <c r="F74" s="6"/>
      <c r="G74" s="6"/>
    </row>
    <row r="75" spans="1:7" customFormat="1" ht="43.5">
      <c r="A75" s="66"/>
      <c r="B75" s="859" t="s">
        <v>3029</v>
      </c>
      <c r="C75" s="503"/>
      <c r="D75" s="504"/>
      <c r="E75" s="503"/>
      <c r="F75" s="6"/>
      <c r="G75" s="6"/>
    </row>
    <row r="76" spans="1:7" customFormat="1" ht="29.25">
      <c r="A76" s="66"/>
      <c r="B76" s="528" t="s">
        <v>2747</v>
      </c>
      <c r="C76" s="503"/>
      <c r="D76" s="506"/>
      <c r="E76" s="503"/>
      <c r="F76" s="6"/>
      <c r="G76" s="6"/>
    </row>
    <row r="77" spans="1:7" customFormat="1" ht="28.5">
      <c r="A77" s="66"/>
      <c r="B77" s="477" t="s">
        <v>1890</v>
      </c>
      <c r="C77" s="503"/>
      <c r="D77" s="506"/>
      <c r="E77" s="503"/>
      <c r="F77" s="6"/>
      <c r="G77" s="6"/>
    </row>
    <row r="78" spans="1:7" customFormat="1" ht="15">
      <c r="A78" s="66"/>
      <c r="B78" s="531" t="s">
        <v>3711</v>
      </c>
      <c r="C78" s="503"/>
      <c r="D78" s="504"/>
      <c r="E78" s="503"/>
      <c r="F78" s="6"/>
      <c r="G78" s="6"/>
    </row>
    <row r="79" spans="1:7" customFormat="1" ht="15">
      <c r="A79" s="66"/>
      <c r="B79" s="531"/>
      <c r="C79" s="503"/>
      <c r="D79" s="504"/>
      <c r="E79" s="503"/>
      <c r="F79" s="6"/>
      <c r="G79" s="6"/>
    </row>
    <row r="80" spans="1:7" s="126" customFormat="1" ht="15">
      <c r="A80" s="881"/>
      <c r="B80" s="882" t="s">
        <v>2158</v>
      </c>
      <c r="C80" s="503"/>
      <c r="D80" s="504"/>
      <c r="E80" s="503"/>
      <c r="F80" s="6"/>
      <c r="G80" s="6"/>
    </row>
    <row r="81" spans="1:7" s="75" customFormat="1" ht="15">
      <c r="A81" s="66"/>
      <c r="B81" s="859" t="s">
        <v>1903</v>
      </c>
      <c r="C81" s="503"/>
      <c r="D81" s="504"/>
      <c r="E81" s="503"/>
      <c r="F81" s="6"/>
      <c r="G81" s="6"/>
    </row>
    <row r="82" spans="1:7" s="75" customFormat="1" ht="15">
      <c r="A82" s="66"/>
      <c r="B82" s="528"/>
      <c r="C82" s="503"/>
      <c r="D82" s="504"/>
      <c r="E82" s="503"/>
      <c r="F82" s="6"/>
      <c r="G82" s="6"/>
    </row>
    <row r="83" spans="1:7" s="126" customFormat="1" ht="15">
      <c r="A83" s="881"/>
      <c r="B83" s="882" t="s">
        <v>2159</v>
      </c>
      <c r="C83" s="503"/>
      <c r="D83" s="504"/>
      <c r="E83" s="503"/>
      <c r="F83" s="6"/>
      <c r="G83" s="6"/>
    </row>
    <row r="84" spans="1:7" s="75" customFormat="1" ht="15">
      <c r="A84" s="66"/>
      <c r="B84" s="859" t="s">
        <v>1902</v>
      </c>
      <c r="C84" s="503"/>
      <c r="D84" s="504"/>
      <c r="E84" s="503"/>
      <c r="F84" s="6"/>
      <c r="G84" s="6"/>
    </row>
    <row r="85" spans="1:7" s="75" customFormat="1" ht="15">
      <c r="A85" s="66"/>
      <c r="B85" s="528"/>
      <c r="C85" s="503"/>
      <c r="D85" s="504"/>
      <c r="E85" s="503"/>
      <c r="F85" s="6"/>
      <c r="G85" s="6"/>
    </row>
    <row r="86" spans="1:7" s="126" customFormat="1" ht="15">
      <c r="A86" s="881"/>
      <c r="B86" s="882" t="s">
        <v>2748</v>
      </c>
      <c r="C86" s="503"/>
      <c r="D86" s="504"/>
      <c r="E86" s="503"/>
      <c r="F86" s="6"/>
      <c r="G86" s="6"/>
    </row>
    <row r="87" spans="1:7" s="75" customFormat="1" ht="71.25">
      <c r="A87" s="66"/>
      <c r="B87" s="857" t="s">
        <v>3030</v>
      </c>
      <c r="C87" s="503"/>
      <c r="D87" s="504"/>
      <c r="E87" s="503"/>
      <c r="F87" s="6"/>
      <c r="G87" s="6"/>
    </row>
    <row r="88" spans="1:7" s="75" customFormat="1" ht="15">
      <c r="A88" s="66"/>
      <c r="B88" s="477"/>
      <c r="C88" s="503"/>
      <c r="D88" s="504"/>
      <c r="E88" s="503"/>
      <c r="F88" s="6"/>
      <c r="G88" s="6"/>
    </row>
    <row r="89" spans="1:7" s="126" customFormat="1" ht="15">
      <c r="A89" s="881"/>
      <c r="B89" s="882" t="s">
        <v>2749</v>
      </c>
      <c r="C89" s="503"/>
      <c r="D89" s="504"/>
      <c r="E89" s="503"/>
      <c r="F89" s="6"/>
      <c r="G89" s="6"/>
    </row>
    <row r="90" spans="1:7" s="126" customFormat="1" ht="28.5">
      <c r="A90" s="66"/>
      <c r="B90" s="857" t="s">
        <v>3031</v>
      </c>
      <c r="C90" s="503"/>
      <c r="D90" s="504"/>
      <c r="E90" s="503"/>
      <c r="F90" s="6"/>
      <c r="G90" s="6"/>
    </row>
    <row r="91" spans="1:7" s="126" customFormat="1" ht="15">
      <c r="A91" s="66"/>
      <c r="B91" s="477"/>
      <c r="C91" s="503"/>
      <c r="D91" s="504"/>
      <c r="E91" s="503"/>
      <c r="F91" s="6"/>
      <c r="G91" s="6"/>
    </row>
    <row r="92" spans="1:7" s="126" customFormat="1" ht="15">
      <c r="A92" s="881"/>
      <c r="B92" s="882" t="s">
        <v>2138</v>
      </c>
      <c r="C92" s="503"/>
      <c r="D92" s="504"/>
      <c r="E92" s="503"/>
      <c r="F92" s="6"/>
      <c r="G92" s="6"/>
    </row>
    <row r="93" spans="1:7" customFormat="1" ht="15">
      <c r="A93" s="66"/>
      <c r="B93" s="859" t="s">
        <v>2137</v>
      </c>
      <c r="C93" s="503"/>
      <c r="D93" s="504"/>
      <c r="E93" s="503"/>
      <c r="F93" s="6"/>
      <c r="G93" s="6"/>
    </row>
    <row r="94" spans="1:7" customFormat="1" ht="15">
      <c r="A94" s="66"/>
      <c r="B94" s="528"/>
      <c r="C94" s="503"/>
      <c r="D94" s="504"/>
      <c r="E94" s="503"/>
      <c r="F94" s="6"/>
      <c r="G94" s="6"/>
    </row>
    <row r="95" spans="1:7" s="126" customFormat="1" ht="15">
      <c r="A95" s="881"/>
      <c r="B95" s="882" t="s">
        <v>2862</v>
      </c>
      <c r="C95" s="503"/>
      <c r="D95" s="504"/>
      <c r="E95" s="503"/>
      <c r="F95" s="6"/>
      <c r="G95" s="6"/>
    </row>
    <row r="96" spans="1:7" s="126" customFormat="1" ht="15">
      <c r="A96" s="66"/>
      <c r="B96" s="859" t="s">
        <v>2863</v>
      </c>
      <c r="C96" s="503"/>
      <c r="D96" s="504"/>
      <c r="E96" s="503"/>
      <c r="F96" s="6"/>
      <c r="G96" s="6"/>
    </row>
    <row r="97" spans="1:7" s="126" customFormat="1" ht="15">
      <c r="A97" s="66"/>
      <c r="B97" s="528"/>
      <c r="C97" s="503"/>
      <c r="D97" s="504"/>
      <c r="E97" s="503"/>
      <c r="F97" s="6"/>
      <c r="G97" s="6"/>
    </row>
    <row r="98" spans="1:7" s="126" customFormat="1" ht="15">
      <c r="A98" s="881"/>
      <c r="B98" s="882" t="s">
        <v>2118</v>
      </c>
      <c r="C98" s="503"/>
      <c r="D98" s="504"/>
      <c r="E98" s="503"/>
      <c r="F98" s="6"/>
      <c r="G98" s="6"/>
    </row>
    <row r="99" spans="1:7" customFormat="1" ht="28.5">
      <c r="A99" s="66"/>
      <c r="B99" s="857" t="s">
        <v>2750</v>
      </c>
      <c r="C99" s="503"/>
      <c r="D99" s="504"/>
      <c r="E99" s="503"/>
      <c r="F99" s="6"/>
      <c r="G99" s="6"/>
    </row>
    <row r="100" spans="1:7" customFormat="1" ht="28.5">
      <c r="A100" s="66"/>
      <c r="B100" s="477" t="s">
        <v>3076</v>
      </c>
      <c r="C100" s="503"/>
      <c r="D100" s="504"/>
      <c r="E100" s="503"/>
      <c r="F100" s="6"/>
      <c r="G100" s="6"/>
    </row>
    <row r="101" spans="1:7" customFormat="1" ht="42.75">
      <c r="A101" s="66"/>
      <c r="B101" s="477" t="s">
        <v>3077</v>
      </c>
      <c r="C101" s="503"/>
      <c r="D101" s="504"/>
      <c r="E101" s="503"/>
      <c r="F101" s="6"/>
      <c r="G101" s="6"/>
    </row>
    <row r="102" spans="1:7" customFormat="1" ht="15">
      <c r="A102" s="66"/>
      <c r="B102" s="477" t="s">
        <v>944</v>
      </c>
      <c r="C102" s="503"/>
      <c r="D102" s="504"/>
      <c r="E102" s="503"/>
      <c r="F102" s="6"/>
      <c r="G102" s="6"/>
    </row>
    <row r="103" spans="1:7" customFormat="1" ht="15">
      <c r="A103" s="66"/>
      <c r="B103" s="531" t="s">
        <v>3698</v>
      </c>
      <c r="C103" s="503"/>
      <c r="D103" s="504"/>
      <c r="E103" s="503"/>
      <c r="F103" s="6"/>
      <c r="G103" s="6"/>
    </row>
    <row r="104" spans="1:7" customFormat="1" ht="15">
      <c r="A104" s="66"/>
      <c r="B104" s="531"/>
      <c r="C104" s="503"/>
      <c r="D104" s="504"/>
      <c r="E104" s="503"/>
      <c r="F104" s="6"/>
      <c r="G104" s="6"/>
    </row>
    <row r="105" spans="1:7" s="126" customFormat="1" ht="15">
      <c r="A105" s="881"/>
      <c r="B105" s="882" t="s">
        <v>742</v>
      </c>
      <c r="C105" s="503"/>
      <c r="D105" s="504"/>
      <c r="E105" s="503"/>
      <c r="F105" s="6"/>
      <c r="G105" s="6"/>
    </row>
    <row r="106" spans="1:7" customFormat="1" ht="15">
      <c r="A106" s="66"/>
      <c r="B106" s="859" t="s">
        <v>2751</v>
      </c>
      <c r="C106" s="503"/>
      <c r="D106" s="504"/>
      <c r="E106" s="503"/>
      <c r="F106" s="6"/>
      <c r="G106" s="6"/>
    </row>
    <row r="107" spans="1:7" customFormat="1" ht="15">
      <c r="A107" s="66"/>
      <c r="B107" s="528"/>
      <c r="C107" s="503"/>
      <c r="D107" s="504"/>
      <c r="E107" s="503"/>
      <c r="F107" s="6"/>
      <c r="G107" s="6"/>
    </row>
    <row r="108" spans="1:7" s="126" customFormat="1" ht="15">
      <c r="A108" s="881"/>
      <c r="B108" s="882" t="s">
        <v>28</v>
      </c>
      <c r="C108" s="503"/>
      <c r="D108" s="504"/>
      <c r="E108" s="503"/>
      <c r="F108" s="6"/>
      <c r="G108" s="6"/>
    </row>
    <row r="109" spans="1:7" customFormat="1" ht="15">
      <c r="A109" s="66"/>
      <c r="B109" s="857" t="s">
        <v>1877</v>
      </c>
      <c r="C109" s="503"/>
      <c r="D109" s="504"/>
      <c r="E109" s="503"/>
      <c r="F109" s="6"/>
      <c r="G109" s="6"/>
    </row>
    <row r="110" spans="1:7" customFormat="1" ht="15">
      <c r="A110" s="66"/>
      <c r="B110" s="477" t="s">
        <v>2145</v>
      </c>
      <c r="C110" s="503"/>
      <c r="D110" s="504"/>
      <c r="E110" s="503"/>
      <c r="F110" s="6"/>
      <c r="G110" s="6"/>
    </row>
    <row r="111" spans="1:7" customFormat="1" ht="15">
      <c r="A111" s="66"/>
      <c r="B111" s="477" t="s">
        <v>2146</v>
      </c>
      <c r="C111" s="503"/>
      <c r="D111" s="504"/>
      <c r="E111" s="503"/>
      <c r="F111" s="6"/>
      <c r="G111" s="6"/>
    </row>
    <row r="112" spans="1:7" customFormat="1" ht="15">
      <c r="A112" s="66"/>
      <c r="B112" s="477" t="s">
        <v>2147</v>
      </c>
      <c r="C112" s="503"/>
      <c r="D112" s="504"/>
      <c r="E112" s="503"/>
      <c r="F112" s="6"/>
      <c r="G112" s="6"/>
    </row>
    <row r="113" spans="1:7" customFormat="1" ht="15">
      <c r="A113" s="66"/>
      <c r="B113" s="477" t="s">
        <v>2148</v>
      </c>
      <c r="C113" s="503"/>
      <c r="D113" s="504"/>
      <c r="E113" s="503"/>
      <c r="F113" s="6"/>
      <c r="G113" s="6"/>
    </row>
    <row r="114" spans="1:7" customFormat="1" ht="15">
      <c r="A114" s="66"/>
      <c r="B114" s="477" t="s">
        <v>2149</v>
      </c>
      <c r="C114" s="503"/>
      <c r="D114" s="504"/>
      <c r="E114" s="503"/>
      <c r="F114" s="6"/>
      <c r="G114" s="6"/>
    </row>
    <row r="115" spans="1:7" customFormat="1" ht="15">
      <c r="A115" s="66"/>
      <c r="B115" s="477"/>
      <c r="C115" s="503"/>
      <c r="D115" s="504"/>
      <c r="E115" s="503"/>
      <c r="F115" s="6"/>
      <c r="G115" s="6"/>
    </row>
    <row r="116" spans="1:7" s="126" customFormat="1" ht="15">
      <c r="A116" s="881"/>
      <c r="B116" s="882" t="s">
        <v>741</v>
      </c>
      <c r="C116" s="503"/>
      <c r="D116" s="504"/>
      <c r="E116" s="503"/>
      <c r="F116" s="6"/>
      <c r="G116" s="6"/>
    </row>
    <row r="117" spans="1:7" customFormat="1" ht="15">
      <c r="A117" s="66"/>
      <c r="B117" s="857" t="s">
        <v>945</v>
      </c>
      <c r="C117" s="503"/>
      <c r="D117" s="504"/>
      <c r="E117" s="503"/>
      <c r="F117" s="6"/>
      <c r="G117" s="6"/>
    </row>
    <row r="118" spans="1:7" customFormat="1" ht="15">
      <c r="A118" s="66"/>
      <c r="B118" s="477"/>
      <c r="C118" s="503"/>
      <c r="D118" s="504"/>
      <c r="E118" s="503"/>
      <c r="F118" s="6"/>
      <c r="G118" s="6"/>
    </row>
    <row r="119" spans="1:7" s="126" customFormat="1" ht="15">
      <c r="A119" s="881"/>
      <c r="B119" s="882" t="s">
        <v>740</v>
      </c>
      <c r="C119" s="503"/>
      <c r="D119" s="504"/>
      <c r="E119" s="503"/>
      <c r="F119" s="6"/>
      <c r="G119" s="6"/>
    </row>
    <row r="120" spans="1:7" customFormat="1" ht="28.5">
      <c r="A120" s="66"/>
      <c r="B120" s="857" t="s">
        <v>946</v>
      </c>
      <c r="C120" s="503"/>
      <c r="D120" s="504"/>
      <c r="E120" s="503"/>
      <c r="F120" s="6"/>
      <c r="G120" s="6"/>
    </row>
    <row r="121" spans="1:7" customFormat="1" ht="15">
      <c r="A121" s="66"/>
      <c r="B121" s="477"/>
      <c r="C121" s="503"/>
      <c r="D121" s="504"/>
      <c r="E121" s="503"/>
      <c r="F121" s="6"/>
      <c r="G121" s="6"/>
    </row>
    <row r="122" spans="1:7" s="126" customFormat="1" ht="15">
      <c r="A122" s="881"/>
      <c r="B122" s="882" t="s">
        <v>2752</v>
      </c>
      <c r="C122" s="503"/>
      <c r="D122" s="504"/>
      <c r="E122" s="503"/>
      <c r="F122" s="6"/>
      <c r="G122" s="6"/>
    </row>
    <row r="123" spans="1:7" customFormat="1" ht="28.5">
      <c r="A123" s="66"/>
      <c r="B123" s="857" t="s">
        <v>2753</v>
      </c>
      <c r="C123" s="503"/>
      <c r="D123" s="504"/>
      <c r="E123" s="503"/>
      <c r="F123" s="6"/>
      <c r="G123" s="6"/>
    </row>
    <row r="124" spans="1:7" customFormat="1" ht="15">
      <c r="A124" s="66"/>
      <c r="B124" s="477"/>
      <c r="C124" s="503"/>
      <c r="D124" s="504"/>
      <c r="E124" s="503"/>
      <c r="F124" s="6"/>
      <c r="G124" s="6"/>
    </row>
    <row r="125" spans="1:7" s="126" customFormat="1" ht="15.75">
      <c r="A125" s="879"/>
      <c r="B125" s="880" t="s">
        <v>3182</v>
      </c>
      <c r="C125" s="503"/>
      <c r="D125" s="504"/>
      <c r="E125" s="503"/>
      <c r="F125" s="6"/>
      <c r="G125" s="6"/>
    </row>
    <row r="126" spans="1:7" customFormat="1" ht="15">
      <c r="A126" s="66"/>
      <c r="B126" s="861"/>
      <c r="C126" s="503"/>
      <c r="D126" s="504"/>
      <c r="E126" s="503"/>
      <c r="F126" s="6"/>
      <c r="G126" s="6"/>
    </row>
    <row r="127" spans="1:7" s="78" customFormat="1" ht="15" customHeight="1">
      <c r="A127" s="881"/>
      <c r="B127" s="882" t="s">
        <v>239</v>
      </c>
      <c r="C127" s="507"/>
      <c r="D127" s="508"/>
      <c r="E127" s="507"/>
    </row>
    <row r="128" spans="1:7" customFormat="1" ht="43.5">
      <c r="A128" s="66"/>
      <c r="B128" s="860" t="s">
        <v>1892</v>
      </c>
      <c r="C128" s="503"/>
      <c r="D128" s="503"/>
      <c r="E128" s="503"/>
      <c r="F128" s="6"/>
      <c r="G128" s="6"/>
    </row>
    <row r="129" spans="1:7" customFormat="1" ht="15">
      <c r="A129" s="66"/>
      <c r="B129" s="533"/>
      <c r="C129" s="503"/>
      <c r="D129" s="503"/>
      <c r="E129" s="503"/>
      <c r="F129" s="6"/>
      <c r="G129" s="6"/>
    </row>
    <row r="130" spans="1:7" s="126" customFormat="1" ht="15">
      <c r="A130" s="881"/>
      <c r="B130" s="882" t="s">
        <v>951</v>
      </c>
      <c r="C130" s="503"/>
      <c r="D130" s="503"/>
      <c r="E130" s="503"/>
      <c r="F130" s="6"/>
      <c r="G130" s="6"/>
    </row>
    <row r="131" spans="1:7" customFormat="1" ht="29.25">
      <c r="A131" s="66"/>
      <c r="B131" s="860" t="s">
        <v>952</v>
      </c>
      <c r="C131" s="503"/>
      <c r="D131" s="503"/>
      <c r="E131" s="503"/>
      <c r="F131" s="6"/>
      <c r="G131" s="6"/>
    </row>
    <row r="132" spans="1:7" s="58" customFormat="1" ht="15">
      <c r="A132" s="68"/>
      <c r="B132" s="533" t="s">
        <v>953</v>
      </c>
      <c r="C132" s="505"/>
      <c r="D132" s="505"/>
      <c r="E132" s="505"/>
      <c r="F132" s="57"/>
      <c r="G132" s="57"/>
    </row>
    <row r="133" spans="1:7" s="58" customFormat="1" ht="15">
      <c r="A133" s="68"/>
      <c r="B133" s="533" t="s">
        <v>954</v>
      </c>
      <c r="C133" s="505"/>
      <c r="D133" s="505"/>
      <c r="E133" s="505"/>
      <c r="F133" s="57"/>
      <c r="G133" s="57"/>
    </row>
    <row r="134" spans="1:7" s="58" customFormat="1" ht="15">
      <c r="A134" s="68"/>
      <c r="B134" s="533" t="s">
        <v>963</v>
      </c>
      <c r="C134" s="505"/>
      <c r="D134" s="505"/>
      <c r="E134" s="505"/>
      <c r="F134" s="57"/>
      <c r="G134" s="57"/>
    </row>
    <row r="135" spans="1:7" s="58" customFormat="1" ht="15">
      <c r="A135" s="68"/>
      <c r="B135" s="533" t="s">
        <v>964</v>
      </c>
      <c r="C135" s="505"/>
      <c r="D135" s="505"/>
      <c r="E135" s="505"/>
      <c r="F135" s="57"/>
      <c r="G135" s="57"/>
    </row>
    <row r="136" spans="1:7" s="58" customFormat="1" ht="15">
      <c r="A136" s="68"/>
      <c r="B136" s="533" t="s">
        <v>962</v>
      </c>
      <c r="C136" s="505"/>
      <c r="D136" s="505"/>
      <c r="E136" s="505"/>
      <c r="F136" s="57"/>
      <c r="G136" s="57"/>
    </row>
    <row r="137" spans="1:7" s="58" customFormat="1" ht="15">
      <c r="A137" s="68"/>
      <c r="B137" s="533" t="s">
        <v>955</v>
      </c>
      <c r="C137" s="505"/>
      <c r="D137" s="505"/>
      <c r="E137" s="505"/>
      <c r="F137" s="57"/>
      <c r="G137" s="57"/>
    </row>
    <row r="138" spans="1:7" s="58" customFormat="1" ht="15">
      <c r="A138" s="68"/>
      <c r="B138" s="533" t="s">
        <v>956</v>
      </c>
      <c r="C138" s="505"/>
      <c r="D138" s="505"/>
      <c r="E138" s="505"/>
      <c r="F138" s="57"/>
      <c r="G138" s="57"/>
    </row>
    <row r="139" spans="1:7" s="58" customFormat="1" ht="29.25">
      <c r="A139" s="68"/>
      <c r="B139" s="533" t="s">
        <v>1893</v>
      </c>
      <c r="C139" s="505"/>
      <c r="D139" s="505"/>
      <c r="E139" s="505"/>
      <c r="F139" s="57"/>
      <c r="G139" s="57"/>
    </row>
    <row r="140" spans="1:7" s="58" customFormat="1" ht="15">
      <c r="A140" s="68"/>
      <c r="B140" s="533" t="s">
        <v>957</v>
      </c>
      <c r="C140" s="505"/>
      <c r="D140" s="505"/>
      <c r="E140" s="505"/>
      <c r="F140" s="57"/>
      <c r="G140" s="57"/>
    </row>
    <row r="141" spans="1:7" s="58" customFormat="1" ht="15">
      <c r="A141" s="68"/>
      <c r="B141" s="533" t="s">
        <v>958</v>
      </c>
      <c r="C141" s="505"/>
      <c r="D141" s="505"/>
      <c r="E141" s="505"/>
      <c r="F141" s="57"/>
      <c r="G141" s="57"/>
    </row>
    <row r="142" spans="1:7" s="58" customFormat="1" ht="15">
      <c r="A142" s="68"/>
      <c r="B142" s="533" t="s">
        <v>959</v>
      </c>
      <c r="C142" s="505"/>
      <c r="D142" s="505"/>
      <c r="E142" s="505"/>
      <c r="F142" s="57"/>
      <c r="G142" s="57"/>
    </row>
    <row r="143" spans="1:7" s="58" customFormat="1" ht="15">
      <c r="A143" s="68"/>
      <c r="B143" s="533" t="s">
        <v>960</v>
      </c>
      <c r="C143" s="505"/>
      <c r="D143" s="505"/>
      <c r="E143" s="505"/>
      <c r="F143" s="57"/>
      <c r="G143" s="57"/>
    </row>
    <row r="144" spans="1:7" s="58" customFormat="1" ht="15">
      <c r="A144" s="68"/>
      <c r="B144" s="533" t="s">
        <v>2754</v>
      </c>
      <c r="C144" s="505"/>
      <c r="D144" s="505"/>
      <c r="E144" s="505"/>
      <c r="F144" s="57"/>
      <c r="G144" s="57"/>
    </row>
    <row r="145" spans="1:7" s="58" customFormat="1" ht="29.25">
      <c r="A145" s="68"/>
      <c r="B145" s="533" t="s">
        <v>3078</v>
      </c>
      <c r="C145" s="505"/>
      <c r="D145" s="505"/>
      <c r="E145" s="505"/>
      <c r="F145" s="57"/>
      <c r="G145" s="57"/>
    </row>
    <row r="146" spans="1:7" s="58" customFormat="1" ht="29.25" customHeight="1">
      <c r="A146" s="68"/>
      <c r="B146" s="533" t="s">
        <v>1894</v>
      </c>
      <c r="C146" s="505"/>
      <c r="D146" s="505"/>
      <c r="E146" s="505"/>
      <c r="F146" s="57"/>
      <c r="G146" s="57"/>
    </row>
    <row r="147" spans="1:7" s="58" customFormat="1" ht="15">
      <c r="A147" s="68"/>
      <c r="B147" s="534" t="s">
        <v>3094</v>
      </c>
      <c r="C147" s="505"/>
      <c r="D147" s="505"/>
      <c r="E147" s="505"/>
      <c r="F147" s="57"/>
      <c r="G147" s="57"/>
    </row>
    <row r="148" spans="1:7" s="58" customFormat="1" ht="15">
      <c r="A148" s="68"/>
      <c r="B148" s="534" t="s">
        <v>3093</v>
      </c>
      <c r="C148" s="505"/>
      <c r="D148" s="505"/>
      <c r="E148" s="505"/>
      <c r="F148" s="57"/>
      <c r="G148" s="57"/>
    </row>
    <row r="149" spans="1:7" s="58" customFormat="1" ht="15">
      <c r="A149" s="68"/>
      <c r="B149" s="534" t="s">
        <v>3092</v>
      </c>
      <c r="C149" s="505"/>
      <c r="D149" s="505"/>
      <c r="E149" s="505"/>
      <c r="F149" s="57"/>
      <c r="G149" s="57"/>
    </row>
    <row r="150" spans="1:7" s="58" customFormat="1" ht="15">
      <c r="A150" s="68"/>
      <c r="B150" s="533" t="s">
        <v>961</v>
      </c>
      <c r="C150" s="505"/>
      <c r="D150" s="505"/>
      <c r="E150" s="505"/>
      <c r="F150" s="57"/>
      <c r="G150" s="57"/>
    </row>
    <row r="151" spans="1:7" s="58" customFormat="1" ht="15">
      <c r="A151" s="68"/>
      <c r="B151" s="533"/>
      <c r="C151" s="505"/>
      <c r="D151" s="505"/>
      <c r="E151" s="505"/>
      <c r="F151" s="57"/>
      <c r="G151" s="57"/>
    </row>
    <row r="152" spans="1:7" s="58" customFormat="1" ht="15">
      <c r="A152" s="881"/>
      <c r="B152" s="882" t="s">
        <v>3032</v>
      </c>
      <c r="C152" s="505"/>
      <c r="D152" s="505"/>
      <c r="E152" s="505"/>
      <c r="F152" s="57"/>
      <c r="G152" s="57"/>
    </row>
    <row r="153" spans="1:7" customFormat="1" ht="71.25">
      <c r="A153" s="66"/>
      <c r="B153" s="862" t="s">
        <v>2166</v>
      </c>
      <c r="C153" s="503"/>
      <c r="D153" s="503"/>
      <c r="E153" s="503"/>
      <c r="F153" s="6"/>
      <c r="G153" s="6"/>
    </row>
    <row r="154" spans="1:7" customFormat="1" ht="43.5" customHeight="1">
      <c r="A154" s="66"/>
      <c r="B154" s="535" t="s">
        <v>3040</v>
      </c>
      <c r="C154" s="503"/>
      <c r="D154" s="503"/>
      <c r="E154" s="503"/>
      <c r="F154" s="6"/>
      <c r="G154" s="6"/>
    </row>
    <row r="155" spans="1:7" s="126" customFormat="1" ht="15">
      <c r="A155" s="881"/>
      <c r="B155" s="882" t="s">
        <v>1895</v>
      </c>
      <c r="C155" s="503"/>
      <c r="D155" s="503"/>
      <c r="E155" s="503"/>
      <c r="F155" s="6"/>
      <c r="G155" s="6"/>
    </row>
    <row r="156" spans="1:7" customFormat="1" ht="57">
      <c r="A156" s="66"/>
      <c r="B156" s="862" t="s">
        <v>2755</v>
      </c>
      <c r="C156" s="503"/>
      <c r="D156" s="503"/>
      <c r="E156" s="503"/>
      <c r="F156" s="6"/>
      <c r="G156" s="6"/>
    </row>
    <row r="157" spans="1:7" customFormat="1" ht="18" customHeight="1">
      <c r="A157" s="66"/>
      <c r="B157" s="536" t="s">
        <v>3022</v>
      </c>
      <c r="C157" s="503"/>
      <c r="D157" s="503"/>
      <c r="E157" s="503"/>
      <c r="F157" s="6"/>
      <c r="G157" s="6"/>
    </row>
    <row r="158" spans="1:7" customFormat="1" ht="15">
      <c r="A158" s="66"/>
      <c r="B158" s="535" t="s">
        <v>2228</v>
      </c>
      <c r="C158" s="503"/>
      <c r="D158" s="503"/>
      <c r="E158" s="503"/>
      <c r="F158" s="6"/>
      <c r="G158" s="6"/>
    </row>
    <row r="159" spans="1:7" s="75" customFormat="1" ht="15">
      <c r="A159" s="66"/>
      <c r="B159" s="536" t="s">
        <v>2226</v>
      </c>
      <c r="C159" s="503"/>
      <c r="D159" s="503"/>
      <c r="E159" s="503"/>
      <c r="F159" s="6"/>
      <c r="G159" s="6"/>
    </row>
    <row r="160" spans="1:7" s="75" customFormat="1" ht="71.25" customHeight="1">
      <c r="A160" s="66"/>
      <c r="B160" s="535" t="s">
        <v>2157</v>
      </c>
      <c r="C160" s="503"/>
      <c r="D160" s="503"/>
      <c r="E160" s="503"/>
      <c r="F160" s="6"/>
      <c r="G160" s="6"/>
    </row>
    <row r="161" spans="1:7" customFormat="1" ht="48" customHeight="1">
      <c r="A161" s="66"/>
      <c r="B161" s="535" t="s">
        <v>2227</v>
      </c>
      <c r="C161" s="503"/>
      <c r="D161" s="503"/>
      <c r="E161" s="503"/>
      <c r="F161" s="6"/>
      <c r="G161" s="6"/>
    </row>
    <row r="162" spans="1:7" customFormat="1" ht="30" customHeight="1">
      <c r="A162" s="66"/>
      <c r="B162" s="535" t="s">
        <v>3120</v>
      </c>
      <c r="C162" s="503"/>
      <c r="D162" s="503"/>
      <c r="E162" s="503"/>
      <c r="F162" s="6"/>
      <c r="G162" s="6"/>
    </row>
    <row r="163" spans="1:7" customFormat="1" ht="15">
      <c r="A163" s="66"/>
      <c r="B163" s="532" t="s">
        <v>2756</v>
      </c>
      <c r="C163" s="503"/>
      <c r="D163" s="503"/>
      <c r="E163" s="503"/>
      <c r="F163" s="6"/>
      <c r="G163" s="6"/>
    </row>
    <row r="164" spans="1:7" customFormat="1" ht="15">
      <c r="A164" s="66"/>
      <c r="B164" s="535" t="s">
        <v>2150</v>
      </c>
      <c r="C164" s="503"/>
      <c r="D164" s="503"/>
      <c r="E164" s="503"/>
      <c r="F164" s="6"/>
      <c r="G164" s="6"/>
    </row>
    <row r="165" spans="1:7" customFormat="1" ht="15">
      <c r="A165" s="66"/>
      <c r="B165" s="535" t="s">
        <v>2177</v>
      </c>
      <c r="C165" s="503"/>
      <c r="D165" s="503"/>
      <c r="E165" s="503"/>
      <c r="F165" s="6"/>
      <c r="G165" s="6"/>
    </row>
    <row r="166" spans="1:7" customFormat="1" ht="29.25">
      <c r="A166" s="66"/>
      <c r="B166" s="525" t="s">
        <v>3114</v>
      </c>
      <c r="C166" s="503"/>
      <c r="D166" s="503"/>
      <c r="E166" s="503"/>
      <c r="F166" s="6"/>
      <c r="G166" s="6"/>
    </row>
    <row r="167" spans="1:7" customFormat="1" ht="46.5" customHeight="1">
      <c r="A167" s="66"/>
      <c r="B167" s="535" t="s">
        <v>3115</v>
      </c>
      <c r="C167" s="503"/>
      <c r="D167" s="503"/>
      <c r="E167" s="503"/>
      <c r="F167" s="6"/>
      <c r="G167" s="6"/>
    </row>
    <row r="168" spans="1:7" customFormat="1" ht="29.25">
      <c r="A168" s="66"/>
      <c r="B168" s="535" t="s">
        <v>3116</v>
      </c>
      <c r="C168" s="503"/>
      <c r="D168" s="503"/>
      <c r="E168" s="503"/>
      <c r="F168" s="6"/>
      <c r="G168" s="6"/>
    </row>
    <row r="169" spans="1:7" customFormat="1" ht="29.25">
      <c r="A169" s="66"/>
      <c r="B169" s="535" t="s">
        <v>3117</v>
      </c>
      <c r="C169" s="503"/>
      <c r="D169" s="503"/>
      <c r="E169" s="503"/>
      <c r="F169" s="6"/>
      <c r="G169" s="6"/>
    </row>
    <row r="170" spans="1:7" customFormat="1" ht="15">
      <c r="A170" s="66"/>
      <c r="B170" s="535" t="s">
        <v>3118</v>
      </c>
      <c r="C170" s="503"/>
      <c r="D170" s="503"/>
      <c r="E170" s="503"/>
      <c r="F170" s="6"/>
      <c r="G170" s="6"/>
    </row>
    <row r="171" spans="1:7" customFormat="1" ht="15">
      <c r="A171" s="66"/>
      <c r="B171" s="535" t="s">
        <v>3119</v>
      </c>
      <c r="C171" s="503"/>
      <c r="D171" s="503"/>
      <c r="E171" s="503"/>
      <c r="F171" s="6"/>
      <c r="G171" s="6"/>
    </row>
    <row r="172" spans="1:7" customFormat="1" ht="15">
      <c r="A172" s="66"/>
      <c r="B172" s="535" t="s">
        <v>2033</v>
      </c>
      <c r="C172" s="503"/>
      <c r="D172" s="503"/>
      <c r="E172" s="503"/>
      <c r="F172" s="6"/>
      <c r="G172" s="6"/>
    </row>
    <row r="173" spans="1:7" customFormat="1" ht="29.25">
      <c r="A173" s="66"/>
      <c r="B173" s="535" t="s">
        <v>3688</v>
      </c>
      <c r="C173" s="503"/>
      <c r="D173" s="503"/>
      <c r="E173" s="503"/>
      <c r="F173" s="6"/>
      <c r="G173" s="6"/>
    </row>
    <row r="174" spans="1:7" customFormat="1" ht="15">
      <c r="A174" s="66"/>
      <c r="B174" s="843" t="s">
        <v>3663</v>
      </c>
      <c r="C174" s="503"/>
      <c r="D174" s="503"/>
      <c r="E174" s="503"/>
      <c r="F174" s="6"/>
      <c r="G174" s="6"/>
    </row>
    <row r="175" spans="1:7" customFormat="1" ht="15">
      <c r="A175" s="66"/>
      <c r="B175" s="535" t="s">
        <v>3090</v>
      </c>
      <c r="C175" s="503"/>
      <c r="D175" s="503"/>
      <c r="E175" s="503"/>
      <c r="F175" s="6"/>
      <c r="G175" s="6"/>
    </row>
    <row r="176" spans="1:7" customFormat="1" ht="15">
      <c r="A176" s="66"/>
      <c r="B176" s="535" t="s">
        <v>2032</v>
      </c>
      <c r="C176" s="503"/>
      <c r="D176" s="503"/>
      <c r="E176" s="503"/>
      <c r="F176" s="6"/>
      <c r="G176" s="6"/>
    </row>
    <row r="177" spans="1:7" customFormat="1" ht="28.5">
      <c r="A177" s="66"/>
      <c r="B177" s="535" t="s">
        <v>2168</v>
      </c>
      <c r="C177" s="503"/>
      <c r="D177" s="503"/>
      <c r="E177" s="503"/>
      <c r="F177" s="6"/>
      <c r="G177" s="6"/>
    </row>
    <row r="178" spans="1:7" customFormat="1" ht="29.25">
      <c r="A178" s="66"/>
      <c r="B178" s="535" t="s">
        <v>3091</v>
      </c>
      <c r="C178" s="503"/>
      <c r="D178" s="503"/>
      <c r="E178" s="503"/>
      <c r="F178" s="6"/>
      <c r="G178" s="6"/>
    </row>
    <row r="179" spans="1:7" customFormat="1" ht="42.75">
      <c r="A179" s="66"/>
      <c r="B179" s="535" t="s">
        <v>2156</v>
      </c>
      <c r="C179" s="503"/>
      <c r="D179" s="503"/>
      <c r="E179" s="503"/>
      <c r="F179" s="6"/>
      <c r="G179" s="6"/>
    </row>
    <row r="180" spans="1:7" s="75" customFormat="1" ht="15">
      <c r="A180" s="66"/>
      <c r="B180" s="535" t="s">
        <v>2179</v>
      </c>
      <c r="C180" s="503"/>
      <c r="D180" s="503"/>
      <c r="E180" s="503"/>
      <c r="F180" s="6"/>
      <c r="G180" s="6"/>
    </row>
    <row r="181" spans="1:7" s="75" customFormat="1" ht="15">
      <c r="A181" s="66"/>
      <c r="B181" s="536" t="s">
        <v>2178</v>
      </c>
      <c r="C181" s="503"/>
      <c r="D181" s="503"/>
      <c r="E181" s="503"/>
      <c r="F181" s="6"/>
      <c r="G181" s="6"/>
    </row>
    <row r="182" spans="1:7" s="75" customFormat="1" ht="15">
      <c r="A182" s="66"/>
      <c r="B182" s="536"/>
      <c r="C182" s="503"/>
      <c r="D182" s="503"/>
      <c r="E182" s="503"/>
      <c r="F182" s="6"/>
      <c r="G182" s="6"/>
    </row>
    <row r="183" spans="1:7" s="126" customFormat="1" ht="15">
      <c r="A183" s="881"/>
      <c r="B183" s="882" t="s">
        <v>2161</v>
      </c>
      <c r="C183" s="503"/>
      <c r="D183" s="503"/>
      <c r="E183" s="503"/>
      <c r="F183" s="6"/>
      <c r="G183" s="6"/>
    </row>
    <row r="184" spans="1:7" s="75" customFormat="1" ht="57">
      <c r="A184" s="66"/>
      <c r="B184" s="862" t="s">
        <v>2757</v>
      </c>
      <c r="C184" s="503"/>
      <c r="D184" s="503"/>
      <c r="E184" s="503"/>
      <c r="F184" s="6"/>
      <c r="G184" s="6"/>
    </row>
    <row r="185" spans="1:7" s="75" customFormat="1" ht="15">
      <c r="A185" s="66"/>
      <c r="B185" s="517"/>
      <c r="C185" s="503"/>
      <c r="D185" s="503"/>
      <c r="E185" s="503"/>
      <c r="F185" s="6"/>
      <c r="G185" s="6"/>
    </row>
    <row r="186" spans="1:7" s="75" customFormat="1" ht="15">
      <c r="A186" s="881"/>
      <c r="B186" s="882" t="s">
        <v>3034</v>
      </c>
      <c r="C186" s="503"/>
      <c r="D186" s="503"/>
      <c r="E186" s="503"/>
      <c r="F186" s="6"/>
      <c r="G186" s="6"/>
    </row>
    <row r="187" spans="1:7" customFormat="1" ht="42.75">
      <c r="A187" s="66"/>
      <c r="B187" s="862" t="s">
        <v>3033</v>
      </c>
      <c r="C187" s="503"/>
      <c r="D187" s="503"/>
      <c r="E187" s="503"/>
      <c r="F187" s="6"/>
      <c r="G187" s="6"/>
    </row>
    <row r="188" spans="1:7" customFormat="1" ht="15">
      <c r="A188" s="66"/>
      <c r="B188" s="535" t="s">
        <v>950</v>
      </c>
      <c r="C188" s="503"/>
      <c r="D188" s="503"/>
      <c r="E188" s="503"/>
      <c r="F188" s="6"/>
      <c r="G188" s="6"/>
    </row>
    <row r="189" spans="1:7" customFormat="1" ht="15">
      <c r="A189" s="66"/>
      <c r="B189" s="535" t="s">
        <v>3111</v>
      </c>
      <c r="C189" s="503"/>
      <c r="D189" s="503"/>
      <c r="E189" s="503"/>
      <c r="F189" s="6"/>
      <c r="G189" s="6"/>
    </row>
    <row r="190" spans="1:7" customFormat="1" ht="15">
      <c r="A190" s="66"/>
      <c r="B190" s="536" t="s">
        <v>1884</v>
      </c>
      <c r="C190" s="503"/>
      <c r="D190" s="503"/>
      <c r="E190" s="503"/>
      <c r="F190" s="6"/>
      <c r="G190" s="6"/>
    </row>
    <row r="191" spans="1:7" customFormat="1" ht="15">
      <c r="A191" s="66"/>
      <c r="B191" s="535" t="s">
        <v>3079</v>
      </c>
      <c r="C191" s="503"/>
      <c r="D191" s="503"/>
      <c r="E191" s="503"/>
      <c r="F191" s="6"/>
      <c r="G191" s="6"/>
    </row>
    <row r="192" spans="1:7" customFormat="1" ht="15">
      <c r="A192" s="66"/>
      <c r="B192" s="535" t="s">
        <v>2169</v>
      </c>
      <c r="C192" s="503"/>
      <c r="D192" s="503"/>
      <c r="E192" s="503"/>
      <c r="F192" s="6"/>
      <c r="G192" s="6"/>
    </row>
    <row r="193" spans="1:7" customFormat="1" ht="15">
      <c r="A193" s="66"/>
      <c r="B193" s="535" t="s">
        <v>2170</v>
      </c>
      <c r="C193" s="503"/>
      <c r="D193" s="503"/>
      <c r="E193" s="503"/>
      <c r="F193" s="6"/>
      <c r="G193" s="6"/>
    </row>
    <row r="194" spans="1:7" s="75" customFormat="1" ht="29.25">
      <c r="A194" s="66"/>
      <c r="B194" s="535" t="s">
        <v>3112</v>
      </c>
      <c r="C194" s="503"/>
      <c r="D194" s="503"/>
      <c r="E194" s="503"/>
      <c r="F194" s="6"/>
      <c r="G194" s="6"/>
    </row>
    <row r="195" spans="1:7" customFormat="1" ht="15">
      <c r="A195" s="66"/>
      <c r="B195" s="535" t="s">
        <v>3113</v>
      </c>
      <c r="C195" s="503"/>
      <c r="D195" s="503"/>
      <c r="E195" s="503"/>
      <c r="F195" s="6"/>
      <c r="G195" s="6"/>
    </row>
    <row r="196" spans="1:7" customFormat="1" ht="15">
      <c r="A196" s="66"/>
      <c r="B196" s="535"/>
      <c r="C196" s="503"/>
      <c r="D196" s="503"/>
      <c r="E196" s="503"/>
      <c r="F196" s="6"/>
      <c r="G196" s="6"/>
    </row>
    <row r="197" spans="1:7" s="126" customFormat="1" ht="15">
      <c r="A197" s="881"/>
      <c r="B197" s="882" t="s">
        <v>238</v>
      </c>
      <c r="C197" s="503"/>
      <c r="D197" s="503"/>
      <c r="E197" s="503"/>
      <c r="F197" s="6"/>
      <c r="G197" s="6"/>
    </row>
    <row r="198" spans="1:7" customFormat="1" ht="29.25">
      <c r="A198" s="66"/>
      <c r="B198" s="860" t="s">
        <v>237</v>
      </c>
      <c r="C198" s="503"/>
      <c r="D198" s="503"/>
      <c r="E198" s="503"/>
      <c r="F198" s="6"/>
      <c r="G198" s="6"/>
    </row>
    <row r="199" spans="1:7" customFormat="1" ht="99.75">
      <c r="A199" s="66"/>
      <c r="B199" s="537" t="s">
        <v>2872</v>
      </c>
      <c r="C199" s="503"/>
      <c r="D199" s="503"/>
      <c r="E199" s="503"/>
      <c r="F199" s="6"/>
      <c r="G199" s="6"/>
    </row>
    <row r="200" spans="1:7" customFormat="1" ht="29.25" customHeight="1">
      <c r="A200" s="66"/>
      <c r="B200" s="477" t="s">
        <v>1886</v>
      </c>
      <c r="C200" s="503"/>
      <c r="D200" s="503"/>
      <c r="E200" s="503"/>
      <c r="F200" s="6"/>
      <c r="G200" s="6"/>
    </row>
    <row r="201" spans="1:7" customFormat="1" ht="15">
      <c r="A201" s="66"/>
      <c r="B201" s="477" t="s">
        <v>248</v>
      </c>
      <c r="C201" s="503"/>
      <c r="D201" s="503"/>
      <c r="E201" s="503"/>
      <c r="F201" s="6"/>
      <c r="G201" s="6"/>
    </row>
    <row r="202" spans="1:7" customFormat="1" ht="15">
      <c r="A202" s="66"/>
      <c r="B202" s="477" t="s">
        <v>247</v>
      </c>
      <c r="C202" s="503"/>
      <c r="D202" s="503"/>
      <c r="E202" s="503"/>
      <c r="F202" s="6"/>
      <c r="G202" s="6"/>
    </row>
    <row r="203" spans="1:7" customFormat="1" ht="15">
      <c r="A203" s="66"/>
      <c r="B203" s="477" t="s">
        <v>246</v>
      </c>
      <c r="C203" s="503"/>
      <c r="D203" s="503"/>
      <c r="E203" s="503"/>
      <c r="F203" s="6"/>
      <c r="G203" s="6"/>
    </row>
    <row r="204" spans="1:7" customFormat="1" ht="15">
      <c r="A204" s="66"/>
      <c r="B204" s="477" t="s">
        <v>245</v>
      </c>
      <c r="C204" s="503"/>
      <c r="D204" s="503"/>
      <c r="E204" s="503"/>
      <c r="F204" s="6"/>
      <c r="G204" s="6"/>
    </row>
    <row r="205" spans="1:7" customFormat="1" ht="15">
      <c r="A205" s="66"/>
      <c r="B205" s="477" t="s">
        <v>244</v>
      </c>
      <c r="C205" s="503"/>
      <c r="D205" s="503"/>
      <c r="E205" s="503"/>
      <c r="F205" s="6"/>
      <c r="G205" s="6"/>
    </row>
    <row r="206" spans="1:7" customFormat="1" ht="15">
      <c r="A206" s="66"/>
      <c r="B206" s="477" t="s">
        <v>243</v>
      </c>
      <c r="C206" s="503"/>
      <c r="D206" s="503"/>
      <c r="E206" s="503"/>
      <c r="F206" s="6"/>
      <c r="G206" s="6"/>
    </row>
    <row r="207" spans="1:7" customFormat="1" ht="15">
      <c r="A207" s="66"/>
      <c r="B207" s="477" t="s">
        <v>242</v>
      </c>
      <c r="C207" s="503"/>
      <c r="D207" s="503"/>
      <c r="E207" s="503"/>
      <c r="F207" s="6"/>
      <c r="G207" s="6"/>
    </row>
    <row r="208" spans="1:7" customFormat="1" ht="15">
      <c r="A208" s="66"/>
      <c r="B208" s="477" t="s">
        <v>241</v>
      </c>
      <c r="C208" s="503"/>
      <c r="D208" s="503"/>
      <c r="E208" s="503"/>
      <c r="F208" s="6"/>
      <c r="G208" s="6"/>
    </row>
    <row r="209" spans="1:7" customFormat="1" ht="15">
      <c r="A209" s="66"/>
      <c r="B209" s="477" t="s">
        <v>2151</v>
      </c>
      <c r="C209" s="503"/>
      <c r="D209" s="503"/>
      <c r="E209" s="503"/>
      <c r="F209" s="6"/>
      <c r="G209" s="6"/>
    </row>
    <row r="210" spans="1:7" customFormat="1" ht="15">
      <c r="A210" s="66"/>
      <c r="B210" s="509" t="s">
        <v>888</v>
      </c>
      <c r="C210" s="503"/>
      <c r="D210" s="503"/>
      <c r="E210" s="503"/>
      <c r="F210" s="6"/>
      <c r="G210" s="6"/>
    </row>
    <row r="211" spans="1:7" customFormat="1" ht="43.5">
      <c r="A211" s="66"/>
      <c r="B211" s="509" t="s">
        <v>3098</v>
      </c>
      <c r="C211" s="503"/>
      <c r="D211" s="503"/>
      <c r="E211" s="503"/>
      <c r="F211" s="6"/>
      <c r="G211" s="6"/>
    </row>
    <row r="212" spans="1:7" customFormat="1" ht="15">
      <c r="A212" s="66"/>
      <c r="B212" s="538" t="s">
        <v>889</v>
      </c>
      <c r="C212" s="504"/>
      <c r="D212" s="510"/>
      <c r="E212" s="510"/>
      <c r="F212" s="6"/>
      <c r="G212" s="6"/>
    </row>
    <row r="213" spans="1:7" customFormat="1" ht="30">
      <c r="A213" s="66"/>
      <c r="B213" s="509" t="s">
        <v>3099</v>
      </c>
      <c r="C213" s="510"/>
      <c r="D213" s="510"/>
      <c r="E213" s="510"/>
      <c r="F213" s="6"/>
      <c r="G213" s="6"/>
    </row>
    <row r="214" spans="1:7" customFormat="1" ht="15">
      <c r="A214" s="66"/>
      <c r="B214" s="538" t="s">
        <v>890</v>
      </c>
      <c r="C214" s="504"/>
      <c r="D214" s="510"/>
      <c r="E214" s="510"/>
      <c r="F214" s="6"/>
      <c r="G214" s="6"/>
    </row>
    <row r="215" spans="1:7" customFormat="1" ht="29.25">
      <c r="A215" s="66"/>
      <c r="B215" s="509" t="s">
        <v>3100</v>
      </c>
      <c r="C215" s="510"/>
      <c r="D215" s="510"/>
      <c r="E215" s="510"/>
      <c r="F215" s="6"/>
      <c r="G215" s="6"/>
    </row>
    <row r="216" spans="1:7" customFormat="1" ht="29.25">
      <c r="A216" s="66"/>
      <c r="B216" s="509" t="s">
        <v>3101</v>
      </c>
      <c r="C216" s="503"/>
      <c r="D216" s="503"/>
      <c r="E216" s="503"/>
      <c r="F216" s="6"/>
      <c r="G216" s="6"/>
    </row>
    <row r="217" spans="1:7" customFormat="1" ht="15">
      <c r="A217" s="66"/>
      <c r="B217" s="509"/>
      <c r="C217" s="503"/>
      <c r="D217" s="503"/>
      <c r="E217" s="503"/>
      <c r="F217" s="6"/>
      <c r="G217" s="6"/>
    </row>
    <row r="218" spans="1:7" s="126" customFormat="1" ht="15">
      <c r="A218" s="879"/>
      <c r="B218" s="883" t="s">
        <v>125</v>
      </c>
      <c r="C218" s="884"/>
      <c r="D218" s="884"/>
      <c r="E218" s="503"/>
      <c r="F218" s="6"/>
      <c r="G218" s="6"/>
    </row>
    <row r="219" spans="1:7" customFormat="1" ht="15">
      <c r="A219" s="881"/>
      <c r="B219" s="885" t="s">
        <v>124</v>
      </c>
      <c r="C219" s="886" t="s">
        <v>123</v>
      </c>
      <c r="D219" s="886"/>
      <c r="E219" s="504"/>
      <c r="F219" s="6"/>
      <c r="G219" s="6"/>
    </row>
    <row r="220" spans="1:7" customFormat="1" ht="15">
      <c r="A220" s="66"/>
      <c r="B220" s="441" t="s">
        <v>3121</v>
      </c>
      <c r="C220" s="539" t="s">
        <v>3138</v>
      </c>
      <c r="D220" s="512"/>
      <c r="E220" s="504"/>
      <c r="F220" s="6"/>
      <c r="G220" s="6"/>
    </row>
    <row r="221" spans="1:7" customFormat="1" ht="15">
      <c r="A221" s="66"/>
      <c r="B221" s="441" t="s">
        <v>3122</v>
      </c>
      <c r="C221" s="539" t="s">
        <v>3139</v>
      </c>
      <c r="D221" s="512"/>
      <c r="E221" s="504"/>
      <c r="F221" s="6"/>
      <c r="G221" s="6"/>
    </row>
    <row r="222" spans="1:7" customFormat="1" ht="15">
      <c r="A222" s="66"/>
      <c r="B222" s="441" t="s">
        <v>3123</v>
      </c>
      <c r="C222" s="539" t="s">
        <v>3139</v>
      </c>
      <c r="D222" s="512"/>
      <c r="E222" s="504"/>
      <c r="F222" s="6"/>
      <c r="G222" s="6"/>
    </row>
    <row r="223" spans="1:7" customFormat="1" ht="15">
      <c r="A223" s="66"/>
      <c r="B223" s="441" t="s">
        <v>3125</v>
      </c>
      <c r="C223" s="539" t="s">
        <v>3140</v>
      </c>
      <c r="D223" s="512"/>
      <c r="E223" s="504"/>
      <c r="F223" s="6"/>
      <c r="G223" s="6"/>
    </row>
    <row r="224" spans="1:7" customFormat="1" ht="15">
      <c r="A224" s="66"/>
      <c r="B224" s="441" t="s">
        <v>3124</v>
      </c>
      <c r="C224" s="539" t="s">
        <v>3141</v>
      </c>
      <c r="D224" s="512"/>
      <c r="E224" s="504"/>
      <c r="F224" s="6"/>
      <c r="G224" s="6"/>
    </row>
    <row r="225" spans="1:7" customFormat="1" ht="15">
      <c r="A225" s="66"/>
      <c r="B225" s="441" t="s">
        <v>3126</v>
      </c>
      <c r="C225" s="539" t="s">
        <v>3140</v>
      </c>
      <c r="D225" s="512"/>
      <c r="E225" s="504"/>
      <c r="F225" s="6"/>
      <c r="G225" s="6"/>
    </row>
    <row r="226" spans="1:7" customFormat="1" ht="15">
      <c r="A226" s="66"/>
      <c r="B226" s="441" t="s">
        <v>3127</v>
      </c>
      <c r="C226" s="539" t="s">
        <v>3142</v>
      </c>
      <c r="D226" s="512"/>
      <c r="E226" s="504"/>
      <c r="F226" s="6"/>
      <c r="G226" s="6"/>
    </row>
    <row r="227" spans="1:7" customFormat="1" ht="15">
      <c r="A227" s="66"/>
      <c r="B227" s="441" t="s">
        <v>3128</v>
      </c>
      <c r="C227" s="539" t="s">
        <v>3143</v>
      </c>
      <c r="D227" s="512"/>
      <c r="E227" s="504"/>
      <c r="F227" s="6"/>
      <c r="G227" s="6"/>
    </row>
    <row r="228" spans="1:7" customFormat="1" ht="15">
      <c r="A228" s="66"/>
      <c r="B228" s="441" t="s">
        <v>3129</v>
      </c>
      <c r="C228" s="539" t="s">
        <v>3140</v>
      </c>
      <c r="D228" s="512"/>
      <c r="E228" s="504"/>
      <c r="F228" s="6"/>
      <c r="G228" s="6"/>
    </row>
    <row r="229" spans="1:7" customFormat="1" ht="15">
      <c r="A229" s="66"/>
      <c r="B229" s="441" t="s">
        <v>3130</v>
      </c>
      <c r="C229" s="539" t="s">
        <v>3144</v>
      </c>
      <c r="D229" s="512"/>
      <c r="E229" s="504"/>
      <c r="F229" s="6"/>
      <c r="G229" s="6"/>
    </row>
    <row r="230" spans="1:7" customFormat="1" ht="15">
      <c r="A230" s="66"/>
      <c r="B230" s="441" t="s">
        <v>3131</v>
      </c>
      <c r="C230" s="539" t="s">
        <v>3144</v>
      </c>
      <c r="D230" s="512"/>
      <c r="E230" s="504"/>
      <c r="F230" s="6"/>
      <c r="G230" s="6"/>
    </row>
    <row r="231" spans="1:7" customFormat="1" ht="15">
      <c r="A231" s="66"/>
      <c r="B231" s="441" t="s">
        <v>3132</v>
      </c>
      <c r="C231" s="441" t="s">
        <v>3145</v>
      </c>
      <c r="D231" s="512"/>
      <c r="E231" s="504"/>
      <c r="F231" s="6"/>
      <c r="G231" s="6"/>
    </row>
    <row r="232" spans="1:7" customFormat="1" ht="15">
      <c r="A232" s="66"/>
      <c r="B232" s="441" t="s">
        <v>3133</v>
      </c>
      <c r="C232" s="441" t="s">
        <v>3146</v>
      </c>
      <c r="D232" s="512"/>
      <c r="E232" s="504"/>
      <c r="F232" s="6"/>
      <c r="G232" s="6"/>
    </row>
    <row r="233" spans="1:7" customFormat="1" ht="15">
      <c r="A233" s="66"/>
      <c r="B233" s="441" t="s">
        <v>3134</v>
      </c>
      <c r="C233" s="441" t="s">
        <v>3144</v>
      </c>
      <c r="D233" s="512"/>
      <c r="E233" s="504"/>
      <c r="F233" s="6"/>
      <c r="G233" s="6"/>
    </row>
    <row r="234" spans="1:7" customFormat="1" ht="15">
      <c r="A234" s="66"/>
      <c r="B234" s="441" t="s">
        <v>3135</v>
      </c>
      <c r="C234" s="441" t="s">
        <v>3147</v>
      </c>
      <c r="D234" s="512"/>
      <c r="E234" s="504"/>
      <c r="F234" s="6"/>
      <c r="G234" s="6"/>
    </row>
    <row r="235" spans="1:7" customFormat="1" ht="15">
      <c r="A235" s="66"/>
      <c r="B235" s="441" t="s">
        <v>3136</v>
      </c>
      <c r="C235" s="441" t="s">
        <v>3148</v>
      </c>
      <c r="D235" s="512"/>
      <c r="E235" s="504"/>
      <c r="F235" s="6"/>
      <c r="G235" s="6"/>
    </row>
    <row r="236" spans="1:7" customFormat="1" ht="15">
      <c r="A236" s="66"/>
      <c r="B236" s="441" t="s">
        <v>3137</v>
      </c>
      <c r="C236" s="441" t="s">
        <v>3149</v>
      </c>
      <c r="D236" s="512"/>
      <c r="E236" s="504"/>
      <c r="F236" s="6"/>
      <c r="G236" s="6"/>
    </row>
    <row r="237" spans="1:7" customFormat="1" ht="15">
      <c r="A237" s="66"/>
      <c r="B237" s="507" t="s">
        <v>122</v>
      </c>
      <c r="C237" s="441" t="s">
        <v>3150</v>
      </c>
      <c r="D237" s="512"/>
      <c r="E237" s="504"/>
      <c r="F237" s="6"/>
      <c r="G237" s="6"/>
    </row>
    <row r="238" spans="1:7" customFormat="1" ht="15">
      <c r="A238" s="66"/>
      <c r="B238" s="507" t="s">
        <v>122</v>
      </c>
      <c r="C238" s="441" t="s">
        <v>3151</v>
      </c>
      <c r="D238" s="512"/>
      <c r="E238" s="504"/>
      <c r="F238" s="6"/>
      <c r="G238" s="6"/>
    </row>
    <row r="239" spans="1:7" customFormat="1" ht="15">
      <c r="A239" s="66"/>
      <c r="B239" s="507" t="s">
        <v>121</v>
      </c>
      <c r="C239" s="441" t="s">
        <v>3152</v>
      </c>
      <c r="D239" s="512"/>
      <c r="E239" s="504"/>
      <c r="F239" s="6"/>
      <c r="G239" s="6"/>
    </row>
    <row r="240" spans="1:7" customFormat="1" ht="15">
      <c r="A240" s="66"/>
      <c r="B240" s="509"/>
      <c r="C240" s="503"/>
      <c r="D240" s="503"/>
      <c r="E240" s="504"/>
      <c r="F240" s="6"/>
      <c r="G240" s="6"/>
    </row>
    <row r="241" spans="1:7" s="126" customFormat="1" ht="15">
      <c r="A241" s="881"/>
      <c r="B241" s="882" t="s">
        <v>2758</v>
      </c>
      <c r="C241" s="503"/>
      <c r="D241" s="503"/>
      <c r="E241" s="503"/>
      <c r="F241" s="6"/>
      <c r="G241" s="6"/>
    </row>
    <row r="242" spans="1:7" customFormat="1" ht="15">
      <c r="A242" s="66"/>
      <c r="B242" s="528" t="s">
        <v>2759</v>
      </c>
      <c r="C242" s="503"/>
      <c r="D242" s="503"/>
      <c r="E242" s="503"/>
      <c r="F242" s="6"/>
      <c r="G242" s="6"/>
    </row>
    <row r="243" spans="1:7" customFormat="1" ht="29.25">
      <c r="A243" s="66"/>
      <c r="B243" s="528" t="s">
        <v>1887</v>
      </c>
      <c r="C243" s="503"/>
      <c r="D243" s="503"/>
      <c r="E243" s="503"/>
      <c r="F243" s="6"/>
      <c r="G243" s="6"/>
    </row>
    <row r="244" spans="1:7" customFormat="1" ht="29.25" customHeight="1">
      <c r="A244" s="66"/>
      <c r="B244" s="441" t="s">
        <v>2765</v>
      </c>
      <c r="C244" s="503"/>
      <c r="D244" s="503"/>
      <c r="E244" s="503"/>
      <c r="F244" s="6"/>
      <c r="G244" s="6"/>
    </row>
    <row r="245" spans="1:7" s="154" customFormat="1" ht="15" customHeight="1">
      <c r="A245" s="153"/>
      <c r="B245" s="540" t="s">
        <v>2760</v>
      </c>
      <c r="C245" s="503"/>
      <c r="D245" s="503"/>
      <c r="E245" s="503"/>
      <c r="F245" s="153"/>
      <c r="G245" s="153"/>
    </row>
    <row r="246" spans="1:7" s="35" customFormat="1" ht="15" customHeight="1">
      <c r="A246" s="66"/>
      <c r="B246" s="541" t="s">
        <v>2761</v>
      </c>
      <c r="C246" s="503"/>
      <c r="D246" s="503"/>
      <c r="E246" s="503"/>
      <c r="F246" s="67"/>
      <c r="G246" s="67"/>
    </row>
    <row r="247" spans="1:7" s="35" customFormat="1" ht="30" customHeight="1">
      <c r="A247" s="66"/>
      <c r="B247" s="541" t="s">
        <v>2762</v>
      </c>
      <c r="C247" s="503"/>
      <c r="D247" s="503"/>
      <c r="E247" s="503"/>
      <c r="F247" s="67"/>
      <c r="G247" s="67"/>
    </row>
    <row r="248" spans="1:7" s="35" customFormat="1" ht="30" customHeight="1">
      <c r="A248" s="66"/>
      <c r="B248" s="541" t="s">
        <v>2763</v>
      </c>
      <c r="C248" s="503"/>
      <c r="D248" s="503"/>
      <c r="E248" s="503"/>
      <c r="F248" s="67"/>
      <c r="G248" s="67"/>
    </row>
    <row r="249" spans="1:7" s="35" customFormat="1" ht="21.75" customHeight="1">
      <c r="A249" s="66"/>
      <c r="B249" s="542" t="s">
        <v>2764</v>
      </c>
      <c r="C249" s="503"/>
      <c r="D249" s="503"/>
      <c r="E249" s="503"/>
      <c r="F249" s="67"/>
      <c r="G249" s="67"/>
    </row>
    <row r="250" spans="1:7" s="35" customFormat="1" ht="15" customHeight="1">
      <c r="A250" s="66"/>
      <c r="B250" s="532" t="s">
        <v>2711</v>
      </c>
      <c r="C250" s="503"/>
      <c r="D250" s="503"/>
      <c r="E250" s="503"/>
      <c r="F250" s="67"/>
      <c r="G250" s="67"/>
    </row>
    <row r="251" spans="1:7" s="35" customFormat="1" ht="15" customHeight="1">
      <c r="A251" s="66"/>
      <c r="B251" s="37"/>
      <c r="C251" s="66"/>
      <c r="D251" s="67"/>
      <c r="E251" s="503"/>
      <c r="F251" s="67"/>
      <c r="G251" s="67"/>
    </row>
    <row r="252" spans="1:7" ht="15">
      <c r="A252" s="66"/>
      <c r="E252" s="66"/>
    </row>
    <row r="253" spans="1:7" ht="15">
      <c r="A253" s="66"/>
    </row>
    <row r="276" spans="1:5" ht="15">
      <c r="A276" s="66"/>
    </row>
    <row r="277" spans="1:5" ht="15">
      <c r="A277" s="66"/>
    </row>
    <row r="278" spans="1:5" ht="15">
      <c r="A278" s="66"/>
    </row>
    <row r="279" spans="1:5" ht="15">
      <c r="A279" s="66"/>
    </row>
    <row r="280" spans="1:5" ht="15">
      <c r="A280" s="66"/>
    </row>
    <row r="281" spans="1:5" ht="15">
      <c r="A281" s="66"/>
      <c r="B281" s="6"/>
      <c r="C281" s="6"/>
      <c r="D281" s="6"/>
    </row>
    <row r="282" spans="1:5" ht="15">
      <c r="A282" s="66"/>
      <c r="B282" s="6"/>
      <c r="C282" s="6"/>
      <c r="D282" s="6"/>
      <c r="E282" s="6"/>
    </row>
    <row r="283" spans="1:5" ht="15">
      <c r="A283" s="66"/>
      <c r="B283" s="6"/>
      <c r="C283" s="6"/>
      <c r="D283" s="6"/>
      <c r="E283" s="6"/>
    </row>
    <row r="284" spans="1:5" ht="15">
      <c r="A284" s="66"/>
      <c r="B284" s="6"/>
      <c r="C284" s="6"/>
      <c r="D284" s="6"/>
      <c r="E284" s="6"/>
    </row>
    <row r="285" spans="1:5" ht="15">
      <c r="A285" s="66"/>
      <c r="B285" s="6"/>
      <c r="C285" s="6"/>
      <c r="D285" s="6"/>
      <c r="E285" s="6"/>
    </row>
    <row r="286" spans="1:5" ht="15">
      <c r="A286" s="66"/>
      <c r="B286" s="6"/>
      <c r="C286" s="6"/>
      <c r="D286" s="6"/>
      <c r="E286" s="6"/>
    </row>
    <row r="287" spans="1:5" ht="15">
      <c r="A287" s="66"/>
      <c r="B287" s="6"/>
      <c r="C287" s="6"/>
      <c r="D287" s="6"/>
      <c r="E287" s="6"/>
    </row>
    <row r="288" spans="1:5" ht="15">
      <c r="A288" s="66"/>
      <c r="B288" s="6"/>
      <c r="C288" s="6"/>
      <c r="D288" s="6"/>
      <c r="E288" s="6"/>
    </row>
    <row r="289" spans="1:5" ht="15">
      <c r="A289" s="66"/>
      <c r="B289" s="6"/>
      <c r="C289" s="6"/>
      <c r="D289" s="6"/>
      <c r="E289" s="6"/>
    </row>
    <row r="290" spans="1:5" ht="15">
      <c r="A290" s="66"/>
      <c r="B290" s="6"/>
      <c r="C290" s="6"/>
      <c r="D290" s="6"/>
      <c r="E290" s="6"/>
    </row>
    <row r="291" spans="1:5" ht="15">
      <c r="A291" s="66"/>
      <c r="B291" s="6"/>
      <c r="C291" s="6"/>
      <c r="D291" s="6"/>
      <c r="E291" s="6"/>
    </row>
    <row r="292" spans="1:5" ht="15">
      <c r="A292" s="66"/>
      <c r="B292" s="6"/>
      <c r="C292" s="6"/>
      <c r="D292" s="6"/>
      <c r="E292" s="6"/>
    </row>
    <row r="293" spans="1:5" ht="15">
      <c r="A293" s="66"/>
      <c r="B293" s="6"/>
      <c r="C293" s="6"/>
      <c r="D293" s="6"/>
      <c r="E293" s="6"/>
    </row>
    <row r="294" spans="1:5" ht="15">
      <c r="A294" s="66"/>
      <c r="B294" s="6"/>
      <c r="C294" s="6"/>
      <c r="D294" s="6"/>
      <c r="E294" s="6"/>
    </row>
    <row r="295" spans="1:5" ht="15">
      <c r="A295" s="66"/>
      <c r="B295" s="6"/>
      <c r="C295" s="6"/>
      <c r="D295" s="6"/>
      <c r="E295" s="6"/>
    </row>
    <row r="296" spans="1:5" ht="15">
      <c r="A296" s="66"/>
      <c r="B296" s="6"/>
      <c r="C296" s="6"/>
      <c r="D296" s="6"/>
      <c r="E296" s="6"/>
    </row>
    <row r="297" spans="1:5" ht="15">
      <c r="A297" s="66"/>
      <c r="B297" s="6"/>
      <c r="C297" s="6"/>
      <c r="D297" s="6"/>
      <c r="E297" s="6"/>
    </row>
    <row r="298" spans="1:5" ht="15">
      <c r="A298" s="66"/>
      <c r="B298" s="6"/>
      <c r="C298" s="6"/>
      <c r="D298" s="6"/>
      <c r="E298" s="6"/>
    </row>
    <row r="299" spans="1:5" ht="15">
      <c r="A299" s="66"/>
      <c r="B299" s="6"/>
      <c r="C299" s="6"/>
      <c r="D299" s="6"/>
      <c r="E299" s="6"/>
    </row>
    <row r="300" spans="1:5" ht="15">
      <c r="A300" s="66"/>
      <c r="B300" s="6"/>
      <c r="C300" s="6"/>
      <c r="D300" s="6"/>
      <c r="E300" s="6"/>
    </row>
    <row r="301" spans="1:5" ht="15">
      <c r="A301" s="66"/>
      <c r="B301" s="6"/>
      <c r="C301" s="6"/>
      <c r="D301" s="6"/>
      <c r="E301" s="6"/>
    </row>
    <row r="302" spans="1:5" ht="15">
      <c r="A302" s="66"/>
      <c r="B302" s="6"/>
      <c r="C302" s="6"/>
      <c r="D302" s="6"/>
      <c r="E302" s="6"/>
    </row>
    <row r="303" spans="1:5" ht="15">
      <c r="A303" s="66"/>
      <c r="B303" s="6"/>
      <c r="C303" s="6"/>
      <c r="D303" s="6"/>
      <c r="E303" s="6"/>
    </row>
    <row r="304" spans="1:5" ht="15">
      <c r="A304" s="66"/>
      <c r="B304" s="6"/>
      <c r="C304" s="6"/>
      <c r="D304" s="6"/>
      <c r="E304" s="6"/>
    </row>
    <row r="305" spans="1:5" ht="15">
      <c r="A305" s="66"/>
      <c r="B305" s="6"/>
      <c r="C305" s="6"/>
      <c r="D305" s="6"/>
      <c r="E305" s="6"/>
    </row>
    <row r="306" spans="1:5" ht="15">
      <c r="A306" s="66"/>
      <c r="B306" s="6"/>
      <c r="C306" s="6"/>
      <c r="D306" s="6"/>
      <c r="E306" s="6"/>
    </row>
    <row r="307" spans="1:5" ht="15">
      <c r="A307" s="66"/>
      <c r="B307" s="6"/>
      <c r="C307" s="6"/>
      <c r="D307" s="6"/>
      <c r="E307" s="6"/>
    </row>
    <row r="308" spans="1:5" ht="15">
      <c r="A308" s="66"/>
      <c r="B308" s="6"/>
      <c r="C308" s="6"/>
      <c r="D308" s="6"/>
      <c r="E308" s="6"/>
    </row>
    <row r="309" spans="1:5" ht="15">
      <c r="A309" s="66"/>
      <c r="B309" s="6"/>
      <c r="C309" s="6"/>
      <c r="D309" s="6"/>
      <c r="E309" s="6"/>
    </row>
    <row r="310" spans="1:5" ht="15">
      <c r="A310" s="66"/>
      <c r="B310" s="6"/>
      <c r="C310" s="6"/>
      <c r="D310" s="6"/>
      <c r="E310" s="6"/>
    </row>
    <row r="311" spans="1:5" ht="15">
      <c r="A311" s="66"/>
      <c r="B311" s="6"/>
      <c r="C311" s="6"/>
      <c r="D311" s="6"/>
      <c r="E311" s="6"/>
    </row>
    <row r="312" spans="1:5" ht="15">
      <c r="A312" s="66"/>
      <c r="B312" s="6"/>
      <c r="C312" s="6"/>
      <c r="D312" s="6"/>
      <c r="E312" s="6"/>
    </row>
    <row r="313" spans="1:5" ht="15">
      <c r="A313" s="66"/>
      <c r="B313" s="6"/>
      <c r="C313" s="6"/>
      <c r="D313" s="6"/>
      <c r="E313" s="6"/>
    </row>
    <row r="314" spans="1:5" ht="15">
      <c r="A314" s="66"/>
      <c r="B314" s="6"/>
      <c r="C314" s="6"/>
      <c r="D314" s="6"/>
      <c r="E314" s="6"/>
    </row>
    <row r="315" spans="1:5" ht="15">
      <c r="A315" s="66"/>
      <c r="B315" s="6"/>
      <c r="C315" s="6"/>
      <c r="D315" s="6"/>
      <c r="E315" s="6"/>
    </row>
    <row r="316" spans="1:5" ht="15">
      <c r="A316" s="66"/>
      <c r="B316" s="6"/>
      <c r="C316" s="6"/>
      <c r="D316" s="6"/>
      <c r="E316" s="6"/>
    </row>
    <row r="317" spans="1:5" ht="15">
      <c r="A317" s="66"/>
      <c r="B317" s="6"/>
      <c r="C317" s="6"/>
      <c r="D317" s="6"/>
      <c r="E317" s="6"/>
    </row>
    <row r="318" spans="1:5" ht="15">
      <c r="A318" s="66"/>
      <c r="B318" s="6"/>
      <c r="C318" s="6"/>
      <c r="D318" s="6"/>
      <c r="E318" s="6"/>
    </row>
    <row r="319" spans="1:5" ht="15">
      <c r="A319" s="66"/>
      <c r="B319" s="6"/>
      <c r="C319" s="6"/>
      <c r="D319" s="6"/>
      <c r="E319" s="6"/>
    </row>
    <row r="320" spans="1:5" ht="15">
      <c r="A320" s="66"/>
      <c r="B320" s="6"/>
      <c r="C320" s="6"/>
      <c r="D320" s="6"/>
      <c r="E320" s="6"/>
    </row>
    <row r="321" spans="1:5" ht="15">
      <c r="A321" s="66"/>
      <c r="B321" s="6"/>
      <c r="C321" s="6"/>
      <c r="D321" s="6"/>
      <c r="E321" s="6"/>
    </row>
    <row r="322" spans="1:5" ht="15">
      <c r="A322" s="66"/>
      <c r="B322" s="6"/>
      <c r="C322" s="6"/>
      <c r="D322" s="6"/>
      <c r="E322" s="6"/>
    </row>
    <row r="323" spans="1:5" ht="15">
      <c r="A323" s="66"/>
      <c r="B323" s="6"/>
      <c r="C323" s="6"/>
      <c r="D323" s="6"/>
      <c r="E323" s="6"/>
    </row>
    <row r="324" spans="1:5" ht="15">
      <c r="A324" s="66"/>
      <c r="B324" s="6"/>
      <c r="C324" s="6"/>
      <c r="D324" s="6"/>
      <c r="E324" s="6"/>
    </row>
    <row r="325" spans="1:5" ht="15">
      <c r="A325" s="66"/>
      <c r="B325" s="6"/>
      <c r="C325" s="6"/>
      <c r="D325" s="6"/>
      <c r="E325" s="6"/>
    </row>
    <row r="326" spans="1:5" ht="15">
      <c r="A326" s="66"/>
      <c r="B326" s="6"/>
      <c r="C326" s="6"/>
      <c r="D326" s="6"/>
      <c r="E326" s="6"/>
    </row>
    <row r="327" spans="1:5" ht="15">
      <c r="A327" s="66"/>
      <c r="B327" s="6"/>
      <c r="C327" s="6"/>
      <c r="D327" s="6"/>
      <c r="E327" s="6"/>
    </row>
    <row r="328" spans="1:5" ht="15">
      <c r="A328" s="66"/>
      <c r="B328" s="6"/>
      <c r="C328" s="6"/>
      <c r="D328" s="6"/>
      <c r="E328" s="6"/>
    </row>
    <row r="329" spans="1:5" ht="15">
      <c r="A329" s="66"/>
      <c r="B329" s="6"/>
      <c r="C329" s="6"/>
      <c r="D329" s="6"/>
      <c r="E329" s="6"/>
    </row>
    <row r="330" spans="1:5" ht="15">
      <c r="A330" s="66"/>
      <c r="B330" s="6"/>
      <c r="C330" s="6"/>
      <c r="D330" s="6"/>
      <c r="E330" s="6"/>
    </row>
    <row r="331" spans="1:5" ht="15">
      <c r="A331" s="66"/>
      <c r="B331" s="6"/>
      <c r="C331" s="6"/>
      <c r="D331" s="6"/>
      <c r="E331" s="6"/>
    </row>
    <row r="332" spans="1:5" ht="15">
      <c r="A332" s="66"/>
      <c r="B332" s="6"/>
      <c r="C332" s="6"/>
      <c r="D332" s="6"/>
      <c r="E332" s="6"/>
    </row>
    <row r="333" spans="1:5" ht="15">
      <c r="A333" s="66"/>
      <c r="B333" s="6"/>
      <c r="C333" s="6"/>
      <c r="D333" s="6"/>
      <c r="E333" s="6"/>
    </row>
    <row r="334" spans="1:5" ht="15">
      <c r="A334" s="66"/>
      <c r="B334" s="6"/>
      <c r="C334" s="6"/>
      <c r="D334" s="6"/>
      <c r="E334" s="6"/>
    </row>
    <row r="335" spans="1:5" ht="15">
      <c r="A335" s="66"/>
      <c r="B335" s="6"/>
      <c r="C335" s="6"/>
      <c r="D335" s="6"/>
      <c r="E335" s="6"/>
    </row>
    <row r="336" spans="1:5" ht="15">
      <c r="A336" s="66"/>
      <c r="B336" s="6"/>
      <c r="C336" s="6"/>
      <c r="D336" s="6"/>
      <c r="E336" s="6"/>
    </row>
    <row r="337" spans="1:5" ht="15">
      <c r="A337" s="66"/>
      <c r="B337" s="6"/>
      <c r="C337" s="6"/>
      <c r="D337" s="6"/>
      <c r="E337" s="6"/>
    </row>
    <row r="338" spans="1:5" ht="15">
      <c r="A338" s="66"/>
      <c r="B338" s="6"/>
      <c r="C338" s="6"/>
      <c r="D338" s="6"/>
      <c r="E338" s="6"/>
    </row>
    <row r="339" spans="1:5" ht="15">
      <c r="A339" s="66"/>
      <c r="B339" s="6"/>
      <c r="C339" s="6"/>
      <c r="D339" s="6"/>
      <c r="E339" s="6"/>
    </row>
    <row r="340" spans="1:5" ht="15">
      <c r="A340" s="66"/>
      <c r="B340" s="6"/>
      <c r="C340" s="6"/>
      <c r="D340" s="6"/>
      <c r="E340" s="6"/>
    </row>
    <row r="341" spans="1:5" ht="15">
      <c r="A341" s="66"/>
      <c r="B341" s="6"/>
      <c r="C341" s="6"/>
      <c r="D341" s="6"/>
      <c r="E341" s="6"/>
    </row>
    <row r="342" spans="1:5" ht="15">
      <c r="A342" s="66"/>
      <c r="B342" s="6"/>
      <c r="C342" s="6"/>
      <c r="D342" s="6"/>
      <c r="E342" s="6"/>
    </row>
    <row r="343" spans="1:5" ht="15">
      <c r="A343" s="66"/>
      <c r="B343" s="6"/>
      <c r="C343" s="6"/>
      <c r="D343" s="6"/>
      <c r="E343" s="6"/>
    </row>
    <row r="344" spans="1:5" ht="15">
      <c r="A344" s="66"/>
      <c r="B344" s="6"/>
      <c r="C344" s="6"/>
      <c r="D344" s="6"/>
      <c r="E344" s="6"/>
    </row>
    <row r="345" spans="1:5" ht="15">
      <c r="A345" s="66"/>
      <c r="B345" s="6"/>
      <c r="C345" s="6"/>
      <c r="D345" s="6"/>
      <c r="E345" s="6"/>
    </row>
    <row r="346" spans="1:5" ht="15">
      <c r="A346" s="66"/>
      <c r="B346" s="6"/>
      <c r="C346" s="6"/>
      <c r="D346" s="6"/>
      <c r="E346" s="6"/>
    </row>
    <row r="347" spans="1:5" ht="15">
      <c r="A347" s="66"/>
      <c r="B347" s="6"/>
      <c r="C347" s="6"/>
      <c r="D347" s="6"/>
      <c r="E347" s="6"/>
    </row>
    <row r="348" spans="1:5" ht="15">
      <c r="A348" s="66"/>
      <c r="B348" s="6"/>
      <c r="C348" s="6"/>
      <c r="D348" s="6"/>
      <c r="E348" s="6"/>
    </row>
    <row r="349" spans="1:5" ht="15">
      <c r="A349" s="66"/>
      <c r="B349" s="6"/>
      <c r="C349" s="6"/>
      <c r="D349" s="6"/>
      <c r="E349" s="6"/>
    </row>
    <row r="350" spans="1:5" ht="15">
      <c r="A350" s="66"/>
      <c r="B350" s="6"/>
      <c r="C350" s="6"/>
      <c r="D350" s="6"/>
      <c r="E350" s="6"/>
    </row>
    <row r="351" spans="1:5" ht="15">
      <c r="A351" s="66"/>
      <c r="B351" s="6"/>
      <c r="C351" s="6"/>
      <c r="D351" s="6"/>
      <c r="E351" s="6"/>
    </row>
    <row r="352" spans="1:5" ht="15">
      <c r="A352" s="66"/>
      <c r="B352" s="6"/>
      <c r="C352" s="6"/>
      <c r="D352" s="6"/>
      <c r="E352" s="6"/>
    </row>
    <row r="353" spans="1:5" ht="15">
      <c r="A353" s="66"/>
      <c r="B353" s="6"/>
      <c r="C353" s="6"/>
      <c r="D353" s="6"/>
      <c r="E353" s="6"/>
    </row>
    <row r="354" spans="1:5" ht="15">
      <c r="A354" s="66"/>
      <c r="B354" s="6"/>
      <c r="C354" s="6"/>
      <c r="D354" s="6"/>
      <c r="E354" s="6"/>
    </row>
    <row r="355" spans="1:5" ht="15">
      <c r="A355" s="66"/>
      <c r="B355" s="6"/>
      <c r="C355" s="6"/>
      <c r="D355" s="6"/>
      <c r="E355" s="6"/>
    </row>
    <row r="356" spans="1:5" ht="15">
      <c r="A356" s="66"/>
      <c r="B356" s="6"/>
      <c r="C356" s="6"/>
      <c r="D356" s="6"/>
      <c r="E356" s="6"/>
    </row>
    <row r="357" spans="1:5" ht="15">
      <c r="A357" s="66"/>
      <c r="B357" s="6"/>
      <c r="C357" s="6"/>
      <c r="D357" s="6"/>
      <c r="E357" s="6"/>
    </row>
    <row r="358" spans="1:5" ht="15">
      <c r="A358" s="66"/>
      <c r="B358" s="6"/>
      <c r="C358" s="6"/>
      <c r="D358" s="6"/>
      <c r="E358" s="6"/>
    </row>
    <row r="359" spans="1:5" ht="15">
      <c r="A359" s="66"/>
      <c r="B359" s="6"/>
      <c r="C359" s="6"/>
      <c r="D359" s="6"/>
      <c r="E359" s="6"/>
    </row>
    <row r="360" spans="1:5" ht="15">
      <c r="A360" s="66"/>
      <c r="B360" s="6"/>
      <c r="C360" s="6"/>
      <c r="D360" s="6"/>
      <c r="E360" s="6"/>
    </row>
    <row r="361" spans="1:5" ht="15">
      <c r="A361" s="66"/>
      <c r="B361" s="6"/>
      <c r="C361" s="6"/>
      <c r="D361" s="6"/>
      <c r="E361" s="6"/>
    </row>
    <row r="362" spans="1:5" ht="15">
      <c r="A362" s="66"/>
      <c r="B362" s="6"/>
      <c r="C362" s="6"/>
      <c r="D362" s="6"/>
      <c r="E362" s="6"/>
    </row>
    <row r="363" spans="1:5" ht="15">
      <c r="A363" s="66"/>
      <c r="B363" s="6"/>
      <c r="C363" s="6"/>
      <c r="D363" s="6"/>
      <c r="E363" s="6"/>
    </row>
    <row r="364" spans="1:5" ht="15">
      <c r="A364" s="66"/>
      <c r="B364" s="6"/>
      <c r="C364" s="6"/>
      <c r="D364" s="6"/>
      <c r="E364" s="6"/>
    </row>
    <row r="365" spans="1:5" ht="15">
      <c r="A365" s="66"/>
      <c r="B365" s="6"/>
      <c r="C365" s="6"/>
      <c r="D365" s="6"/>
      <c r="E365" s="6"/>
    </row>
    <row r="366" spans="1:5" ht="15">
      <c r="A366" s="66"/>
      <c r="B366" s="6"/>
      <c r="C366" s="6"/>
      <c r="D366" s="6"/>
      <c r="E366" s="6"/>
    </row>
    <row r="367" spans="1:5" ht="15">
      <c r="A367" s="66"/>
      <c r="B367" s="6"/>
      <c r="C367" s="6"/>
      <c r="D367" s="6"/>
      <c r="E367" s="6"/>
    </row>
    <row r="368" spans="1:5" ht="15">
      <c r="A368" s="66"/>
      <c r="B368" s="6"/>
      <c r="C368" s="6"/>
      <c r="D368" s="6"/>
      <c r="E368" s="6"/>
    </row>
    <row r="369" spans="1:5" ht="15">
      <c r="A369" s="66"/>
      <c r="B369" s="6"/>
      <c r="C369" s="6"/>
      <c r="D369" s="6"/>
      <c r="E369" s="6"/>
    </row>
    <row r="370" spans="1:5" ht="15">
      <c r="A370" s="66"/>
      <c r="B370" s="6"/>
      <c r="C370" s="6"/>
      <c r="D370" s="6"/>
      <c r="E370" s="6"/>
    </row>
    <row r="371" spans="1:5" ht="15">
      <c r="A371" s="66"/>
      <c r="B371" s="6"/>
      <c r="C371" s="6"/>
      <c r="D371" s="6"/>
      <c r="E371" s="6"/>
    </row>
    <row r="372" spans="1:5" ht="15">
      <c r="A372" s="66"/>
      <c r="B372" s="6"/>
      <c r="C372" s="6"/>
      <c r="D372" s="6"/>
      <c r="E372" s="6"/>
    </row>
    <row r="373" spans="1:5" ht="15">
      <c r="A373" s="66"/>
      <c r="B373" s="6"/>
      <c r="C373" s="6"/>
      <c r="D373" s="6"/>
      <c r="E373" s="6"/>
    </row>
    <row r="374" spans="1:5" ht="15">
      <c r="A374" s="66"/>
      <c r="B374" s="6"/>
      <c r="C374" s="6"/>
      <c r="D374" s="6"/>
      <c r="E374" s="6"/>
    </row>
    <row r="375" spans="1:5" ht="15">
      <c r="A375" s="66"/>
      <c r="B375" s="6"/>
      <c r="C375" s="6"/>
      <c r="D375" s="6"/>
      <c r="E375" s="6"/>
    </row>
    <row r="376" spans="1:5" ht="15">
      <c r="A376" s="66"/>
      <c r="B376" s="6"/>
      <c r="C376" s="6"/>
      <c r="D376" s="6"/>
      <c r="E376" s="6"/>
    </row>
    <row r="377" spans="1:5" ht="15">
      <c r="A377" s="66"/>
      <c r="B377" s="6"/>
      <c r="C377" s="6"/>
      <c r="D377" s="6"/>
      <c r="E377" s="6"/>
    </row>
    <row r="378" spans="1:5" ht="15">
      <c r="A378" s="66"/>
      <c r="B378" s="6"/>
      <c r="C378" s="6"/>
      <c r="D378" s="6"/>
      <c r="E378" s="6"/>
    </row>
    <row r="379" spans="1:5" ht="15">
      <c r="A379" s="66"/>
      <c r="B379" s="6"/>
      <c r="C379" s="6"/>
      <c r="D379" s="6"/>
      <c r="E379" s="6"/>
    </row>
    <row r="380" spans="1:5" ht="15">
      <c r="A380" s="66"/>
      <c r="B380" s="6"/>
      <c r="C380" s="6"/>
      <c r="D380" s="6"/>
      <c r="E380" s="6"/>
    </row>
    <row r="381" spans="1:5" ht="15">
      <c r="A381" s="66"/>
      <c r="B381" s="6"/>
      <c r="C381" s="6"/>
      <c r="D381" s="6"/>
      <c r="E381" s="6"/>
    </row>
    <row r="382" spans="1:5" ht="15">
      <c r="A382" s="66"/>
      <c r="B382" s="6"/>
      <c r="C382" s="6"/>
      <c r="D382" s="6"/>
      <c r="E382" s="6"/>
    </row>
    <row r="383" spans="1:5" ht="15">
      <c r="A383" s="66"/>
      <c r="B383" s="6"/>
      <c r="C383" s="6"/>
      <c r="D383" s="6"/>
      <c r="E383" s="6"/>
    </row>
    <row r="384" spans="1:5" ht="15">
      <c r="A384" s="66"/>
      <c r="B384" s="6"/>
      <c r="C384" s="6"/>
      <c r="D384" s="6"/>
      <c r="E384" s="6"/>
    </row>
    <row r="385" spans="1:5" ht="15">
      <c r="A385" s="66"/>
      <c r="B385" s="6"/>
      <c r="C385" s="6"/>
      <c r="D385" s="6"/>
      <c r="E385" s="6"/>
    </row>
    <row r="386" spans="1:5" ht="15">
      <c r="A386" s="66"/>
      <c r="B386" s="6"/>
      <c r="C386" s="6"/>
      <c r="D386" s="6"/>
      <c r="E386" s="6"/>
    </row>
    <row r="387" spans="1:5" ht="15">
      <c r="A387" s="66"/>
      <c r="B387" s="6"/>
      <c r="C387" s="6"/>
      <c r="D387" s="6"/>
      <c r="E387" s="6"/>
    </row>
    <row r="388" spans="1:5" ht="15">
      <c r="A388" s="66"/>
      <c r="B388" s="6"/>
      <c r="C388" s="6"/>
      <c r="D388" s="6"/>
      <c r="E388" s="6"/>
    </row>
    <row r="389" spans="1:5" ht="15">
      <c r="A389" s="66"/>
      <c r="B389" s="6"/>
      <c r="C389" s="6"/>
      <c r="D389" s="6"/>
      <c r="E389" s="6"/>
    </row>
    <row r="390" spans="1:5" ht="15">
      <c r="A390" s="66"/>
      <c r="B390" s="6"/>
      <c r="C390" s="6"/>
      <c r="D390" s="6"/>
      <c r="E390" s="6"/>
    </row>
    <row r="391" spans="1:5" ht="15">
      <c r="A391" s="66"/>
      <c r="B391" s="6"/>
      <c r="C391" s="6"/>
      <c r="D391" s="6"/>
      <c r="E391" s="6"/>
    </row>
    <row r="392" spans="1:5" ht="15">
      <c r="A392" s="66"/>
      <c r="B392" s="6"/>
      <c r="C392" s="6"/>
      <c r="D392" s="6"/>
      <c r="E392" s="6"/>
    </row>
    <row r="393" spans="1:5" ht="15">
      <c r="A393" s="66"/>
      <c r="B393" s="6"/>
      <c r="C393" s="6"/>
      <c r="D393" s="6"/>
      <c r="E393" s="6"/>
    </row>
    <row r="394" spans="1:5" ht="15">
      <c r="A394" s="66"/>
      <c r="B394" s="6"/>
      <c r="C394" s="6"/>
      <c r="D394" s="6"/>
      <c r="E394" s="6"/>
    </row>
    <row r="395" spans="1:5" ht="15">
      <c r="A395" s="66"/>
      <c r="B395" s="6"/>
      <c r="C395" s="6"/>
      <c r="D395" s="6"/>
      <c r="E395" s="6"/>
    </row>
    <row r="396" spans="1:5" ht="15">
      <c r="A396" s="66"/>
      <c r="B396" s="6"/>
      <c r="C396" s="6"/>
      <c r="D396" s="6"/>
      <c r="E396" s="6"/>
    </row>
    <row r="397" spans="1:5" ht="15">
      <c r="A397" s="66"/>
      <c r="B397" s="6"/>
      <c r="C397" s="6"/>
      <c r="D397" s="6"/>
      <c r="E397" s="6"/>
    </row>
    <row r="398" spans="1:5" ht="15">
      <c r="A398" s="66"/>
      <c r="B398" s="6"/>
      <c r="C398" s="6"/>
      <c r="D398" s="6"/>
      <c r="E398" s="6"/>
    </row>
    <row r="399" spans="1:5" ht="15">
      <c r="A399" s="66"/>
      <c r="B399" s="6"/>
      <c r="C399" s="6"/>
      <c r="D399" s="6"/>
      <c r="E399" s="6"/>
    </row>
    <row r="400" spans="1:5" ht="15">
      <c r="A400" s="66"/>
      <c r="B400" s="6"/>
      <c r="C400" s="6"/>
      <c r="D400" s="6"/>
      <c r="E400" s="6"/>
    </row>
    <row r="401" spans="1:5" ht="15">
      <c r="A401" s="66"/>
      <c r="B401" s="6"/>
      <c r="C401" s="6"/>
      <c r="D401" s="6"/>
      <c r="E401" s="6"/>
    </row>
    <row r="402" spans="1:5" ht="15">
      <c r="A402" s="66"/>
      <c r="B402" s="6"/>
      <c r="C402" s="6"/>
      <c r="D402" s="6"/>
      <c r="E402" s="6"/>
    </row>
    <row r="403" spans="1:5" ht="15">
      <c r="A403" s="66"/>
      <c r="B403" s="6"/>
      <c r="C403" s="6"/>
      <c r="D403" s="6"/>
      <c r="E403" s="6"/>
    </row>
    <row r="404" spans="1:5" ht="15">
      <c r="A404" s="66"/>
      <c r="B404" s="6"/>
      <c r="C404" s="6"/>
      <c r="D404" s="6"/>
      <c r="E404" s="6"/>
    </row>
    <row r="405" spans="1:5" ht="15">
      <c r="A405" s="66"/>
      <c r="B405" s="6"/>
      <c r="C405" s="6"/>
      <c r="D405" s="6"/>
      <c r="E405" s="6"/>
    </row>
    <row r="406" spans="1:5" ht="15">
      <c r="A406" s="66"/>
      <c r="B406" s="6"/>
      <c r="C406" s="6"/>
      <c r="D406" s="6"/>
      <c r="E406" s="6"/>
    </row>
    <row r="407" spans="1:5" ht="15">
      <c r="A407" s="66"/>
      <c r="B407" s="6"/>
      <c r="C407" s="6"/>
      <c r="D407" s="6"/>
      <c r="E407" s="6"/>
    </row>
    <row r="408" spans="1:5" ht="15">
      <c r="A408" s="66"/>
      <c r="B408" s="6"/>
      <c r="C408" s="6"/>
      <c r="D408" s="6"/>
      <c r="E408" s="6"/>
    </row>
    <row r="409" spans="1:5" ht="15">
      <c r="A409" s="66"/>
      <c r="C409" s="6"/>
      <c r="D409" s="6"/>
      <c r="E409" s="6"/>
    </row>
    <row r="410" spans="1:5" ht="15">
      <c r="A410" s="66"/>
      <c r="C410" s="6"/>
      <c r="D410" s="6"/>
      <c r="E410" s="6"/>
    </row>
    <row r="411" spans="1:5" ht="15">
      <c r="A411" s="66"/>
      <c r="C411" s="6"/>
      <c r="D411" s="6"/>
      <c r="E411" s="6"/>
    </row>
    <row r="412" spans="1:5" ht="15">
      <c r="A412" s="66"/>
      <c r="C412" s="6"/>
      <c r="D412" s="6"/>
      <c r="E412" s="6"/>
    </row>
    <row r="413" spans="1:5" ht="15">
      <c r="A413" s="66"/>
      <c r="C413" s="6"/>
      <c r="D413" s="6"/>
      <c r="E413" s="6"/>
    </row>
    <row r="414" spans="1:5" ht="15">
      <c r="A414" s="66"/>
      <c r="C414" s="6"/>
      <c r="D414" s="6"/>
      <c r="E414" s="6"/>
    </row>
    <row r="415" spans="1:5" ht="15">
      <c r="A415" s="66"/>
      <c r="C415" s="6"/>
      <c r="D415" s="6"/>
      <c r="E415" s="6"/>
    </row>
    <row r="416" spans="1:5" ht="15">
      <c r="A416" s="66"/>
      <c r="C416" s="6"/>
      <c r="D416" s="6"/>
      <c r="E416" s="6"/>
    </row>
    <row r="417" spans="1:5" ht="15">
      <c r="A417" s="66"/>
      <c r="C417" s="6"/>
      <c r="D417" s="6"/>
      <c r="E417" s="6"/>
    </row>
    <row r="418" spans="1:5" ht="15">
      <c r="A418" s="66"/>
      <c r="C418" s="6"/>
      <c r="D418" s="6"/>
      <c r="E418" s="6"/>
    </row>
    <row r="419" spans="1:5" ht="15">
      <c r="A419" s="66"/>
      <c r="C419" s="6"/>
      <c r="D419" s="6"/>
      <c r="E419" s="6"/>
    </row>
    <row r="420" spans="1:5" ht="15">
      <c r="A420" s="66"/>
      <c r="C420" s="6"/>
      <c r="D420" s="6"/>
      <c r="E420" s="6"/>
    </row>
    <row r="421" spans="1:5" ht="15">
      <c r="A421" s="66"/>
      <c r="C421" s="6"/>
      <c r="D421" s="6"/>
      <c r="E421" s="6"/>
    </row>
    <row r="422" spans="1:5" ht="15">
      <c r="A422" s="66"/>
      <c r="C422" s="6"/>
      <c r="D422" s="6"/>
      <c r="E422" s="6"/>
    </row>
    <row r="423" spans="1:5" ht="15">
      <c r="A423" s="66"/>
      <c r="C423" s="6"/>
      <c r="D423" s="6"/>
      <c r="E423" s="6"/>
    </row>
    <row r="424" spans="1:5" ht="15">
      <c r="A424" s="66"/>
      <c r="C424" s="6"/>
      <c r="D424" s="6"/>
      <c r="E424" s="6"/>
    </row>
    <row r="425" spans="1:5" ht="15">
      <c r="A425" s="66"/>
      <c r="B425" s="6"/>
      <c r="C425" s="6"/>
      <c r="D425" s="6"/>
      <c r="E425" s="6"/>
    </row>
    <row r="426" spans="1:5" ht="15">
      <c r="A426" s="66"/>
      <c r="B426" s="6"/>
      <c r="C426" s="6"/>
      <c r="D426" s="6"/>
      <c r="E426" s="6"/>
    </row>
    <row r="427" spans="1:5" ht="15">
      <c r="A427" s="66"/>
      <c r="B427" s="6"/>
      <c r="C427" s="6"/>
      <c r="D427" s="6"/>
      <c r="E427" s="6"/>
    </row>
    <row r="428" spans="1:5" ht="15">
      <c r="A428" s="66"/>
      <c r="B428" s="6"/>
      <c r="C428" s="6"/>
      <c r="D428" s="6"/>
      <c r="E428" s="6"/>
    </row>
    <row r="429" spans="1:5" ht="15">
      <c r="A429" s="66"/>
      <c r="B429" s="6"/>
      <c r="C429" s="6"/>
      <c r="D429" s="6"/>
      <c r="E429" s="6"/>
    </row>
    <row r="430" spans="1:5" ht="15">
      <c r="A430" s="66"/>
      <c r="B430" s="6"/>
      <c r="C430" s="6"/>
      <c r="D430" s="6"/>
      <c r="E430" s="6"/>
    </row>
    <row r="431" spans="1:5" ht="15">
      <c r="A431" s="66"/>
      <c r="B431" s="6"/>
      <c r="C431" s="6"/>
      <c r="D431" s="6"/>
      <c r="E431" s="6"/>
    </row>
    <row r="432" spans="1:5" ht="15">
      <c r="A432" s="66"/>
      <c r="B432" s="6"/>
      <c r="C432" s="6"/>
      <c r="D432" s="6"/>
      <c r="E432" s="6"/>
    </row>
    <row r="433" spans="1:5" ht="15">
      <c r="A433" s="66"/>
      <c r="B433" s="6"/>
      <c r="C433" s="6"/>
      <c r="D433" s="6"/>
      <c r="E433" s="6"/>
    </row>
    <row r="434" spans="1:5" ht="15">
      <c r="A434" s="66"/>
      <c r="B434" s="6"/>
      <c r="C434" s="6"/>
      <c r="D434" s="6"/>
      <c r="E434" s="6"/>
    </row>
    <row r="435" spans="1:5" ht="15">
      <c r="A435" s="66"/>
      <c r="B435" s="6"/>
      <c r="C435" s="6"/>
      <c r="D435" s="6"/>
      <c r="E435" s="6"/>
    </row>
    <row r="436" spans="1:5" ht="15">
      <c r="A436" s="66"/>
      <c r="B436" s="6"/>
      <c r="C436" s="6"/>
      <c r="D436" s="6"/>
      <c r="E436" s="6"/>
    </row>
    <row r="437" spans="1:5" ht="15">
      <c r="A437" s="66"/>
      <c r="B437" s="6"/>
      <c r="C437" s="6"/>
      <c r="D437" s="6"/>
      <c r="E437" s="6"/>
    </row>
    <row r="438" spans="1:5" ht="15">
      <c r="A438" s="66"/>
      <c r="B438" s="6"/>
      <c r="C438" s="6"/>
      <c r="D438" s="6"/>
      <c r="E438" s="6"/>
    </row>
    <row r="439" spans="1:5" ht="15">
      <c r="A439" s="66"/>
      <c r="B439" s="6"/>
      <c r="C439" s="6"/>
      <c r="D439" s="6"/>
      <c r="E439" s="6"/>
    </row>
    <row r="440" spans="1:5" ht="15">
      <c r="A440" s="66"/>
      <c r="B440" s="6"/>
      <c r="C440" s="6"/>
      <c r="D440" s="6"/>
      <c r="E440" s="6"/>
    </row>
    <row r="441" spans="1:5" ht="15">
      <c r="A441" s="66"/>
      <c r="B441" s="6"/>
      <c r="C441" s="6"/>
      <c r="D441" s="6"/>
      <c r="E441" s="6"/>
    </row>
    <row r="442" spans="1:5" ht="15">
      <c r="A442" s="66"/>
      <c r="B442" s="6"/>
      <c r="C442" s="6"/>
      <c r="D442" s="6"/>
      <c r="E442" s="6"/>
    </row>
    <row r="443" spans="1:5" ht="15">
      <c r="A443" s="66"/>
      <c r="B443" s="6"/>
      <c r="C443" s="6"/>
      <c r="D443" s="6"/>
      <c r="E443" s="6"/>
    </row>
    <row r="444" spans="1:5" ht="15">
      <c r="A444" s="66"/>
      <c r="B444" s="6"/>
      <c r="C444" s="6"/>
      <c r="D444" s="6"/>
      <c r="E444" s="6"/>
    </row>
    <row r="445" spans="1:5" ht="15">
      <c r="A445" s="66"/>
      <c r="B445" s="6"/>
      <c r="C445" s="6"/>
      <c r="D445" s="6"/>
      <c r="E445" s="6"/>
    </row>
    <row r="446" spans="1:5" ht="15">
      <c r="A446" s="66"/>
      <c r="B446" s="6"/>
      <c r="C446" s="6"/>
      <c r="D446" s="6"/>
      <c r="E446" s="6"/>
    </row>
    <row r="447" spans="1:5" ht="15">
      <c r="A447" s="66"/>
      <c r="B447" s="6"/>
      <c r="C447" s="6"/>
      <c r="D447" s="6"/>
      <c r="E447" s="6"/>
    </row>
    <row r="448" spans="1:5" ht="15">
      <c r="A448" s="66"/>
      <c r="B448" s="6"/>
      <c r="C448" s="6"/>
      <c r="D448" s="6"/>
      <c r="E448" s="6"/>
    </row>
    <row r="449" spans="1:5" ht="15">
      <c r="A449" s="66"/>
      <c r="B449" s="6"/>
      <c r="C449" s="6"/>
      <c r="D449" s="6"/>
      <c r="E449" s="6"/>
    </row>
    <row r="450" spans="1:5" ht="15">
      <c r="A450" s="66"/>
      <c r="B450" s="6"/>
      <c r="C450" s="6"/>
      <c r="D450" s="6"/>
      <c r="E450" s="6"/>
    </row>
    <row r="451" spans="1:5" ht="15">
      <c r="A451" s="66"/>
      <c r="B451" s="6"/>
      <c r="C451" s="6"/>
      <c r="D451" s="6"/>
      <c r="E451" s="6"/>
    </row>
    <row r="452" spans="1:5" ht="15">
      <c r="A452" s="66"/>
      <c r="B452" s="6"/>
      <c r="C452" s="6"/>
      <c r="D452" s="6"/>
      <c r="E452" s="6"/>
    </row>
    <row r="453" spans="1:5" ht="15">
      <c r="A453" s="66"/>
      <c r="B453" s="6"/>
      <c r="C453" s="6"/>
      <c r="D453" s="6"/>
      <c r="E453" s="6"/>
    </row>
    <row r="454" spans="1:5" ht="15">
      <c r="A454" s="66"/>
      <c r="B454" s="6"/>
      <c r="C454" s="6"/>
      <c r="D454" s="6"/>
      <c r="E454" s="6"/>
    </row>
    <row r="455" spans="1:5" ht="15">
      <c r="A455" s="66"/>
      <c r="B455" s="6"/>
      <c r="C455" s="6"/>
      <c r="D455" s="6"/>
      <c r="E455" s="6"/>
    </row>
    <row r="456" spans="1:5" ht="15">
      <c r="A456" s="66"/>
      <c r="B456" s="6"/>
      <c r="C456" s="6"/>
      <c r="D456" s="6"/>
      <c r="E456" s="6"/>
    </row>
    <row r="457" spans="1:5" ht="15">
      <c r="A457" s="66"/>
      <c r="C457" s="6"/>
      <c r="D457" s="6"/>
      <c r="E457" s="6"/>
    </row>
    <row r="458" spans="1:5" ht="15">
      <c r="A458" s="66"/>
      <c r="C458" s="6"/>
      <c r="D458" s="6"/>
      <c r="E458" s="6"/>
    </row>
    <row r="459" spans="1:5" ht="15">
      <c r="A459" s="66"/>
      <c r="C459" s="6"/>
      <c r="D459" s="6"/>
      <c r="E459" s="6"/>
    </row>
    <row r="460" spans="1:5" ht="15">
      <c r="A460" s="66"/>
      <c r="C460" s="6"/>
      <c r="D460" s="6"/>
      <c r="E460" s="6"/>
    </row>
    <row r="461" spans="1:5" ht="15">
      <c r="A461" s="66"/>
      <c r="C461" s="6"/>
      <c r="D461" s="6"/>
      <c r="E461" s="6"/>
    </row>
    <row r="462" spans="1:5" ht="15">
      <c r="A462" s="66"/>
      <c r="C462" s="6"/>
      <c r="D462" s="6"/>
      <c r="E462" s="6"/>
    </row>
    <row r="463" spans="1:5" ht="15">
      <c r="A463" s="66"/>
      <c r="C463" s="6"/>
      <c r="D463" s="6"/>
      <c r="E463" s="6"/>
    </row>
    <row r="464" spans="1:5" ht="15">
      <c r="A464" s="66"/>
      <c r="C464" s="6"/>
      <c r="D464" s="6"/>
      <c r="E464" s="6"/>
    </row>
    <row r="465" spans="1:5" ht="15">
      <c r="A465" s="66"/>
      <c r="C465" s="6"/>
      <c r="D465" s="6"/>
      <c r="E465" s="6"/>
    </row>
    <row r="466" spans="1:5" ht="15">
      <c r="A466" s="66"/>
      <c r="C466" s="6"/>
      <c r="D466" s="6"/>
      <c r="E466" s="6"/>
    </row>
    <row r="467" spans="1:5" ht="15">
      <c r="A467" s="66"/>
      <c r="C467" s="6"/>
      <c r="D467" s="6"/>
      <c r="E467" s="6"/>
    </row>
    <row r="468" spans="1:5" ht="15">
      <c r="A468" s="66"/>
      <c r="C468" s="6"/>
      <c r="D468" s="6"/>
      <c r="E468" s="6"/>
    </row>
    <row r="469" spans="1:5" ht="15">
      <c r="A469" s="66"/>
      <c r="C469" s="6"/>
      <c r="D469" s="6"/>
      <c r="E469" s="6"/>
    </row>
    <row r="470" spans="1:5" ht="15">
      <c r="A470" s="66"/>
      <c r="C470" s="6"/>
      <c r="D470" s="6"/>
      <c r="E470" s="6"/>
    </row>
    <row r="471" spans="1:5" ht="15">
      <c r="A471" s="66"/>
      <c r="C471" s="6"/>
      <c r="D471" s="6"/>
      <c r="E471" s="6"/>
    </row>
    <row r="472" spans="1:5" ht="15">
      <c r="A472" s="66"/>
      <c r="C472" s="6"/>
      <c r="D472" s="6"/>
      <c r="E472" s="6"/>
    </row>
    <row r="473" spans="1:5" ht="15">
      <c r="A473" s="66"/>
      <c r="B473" s="6"/>
      <c r="C473" s="6"/>
      <c r="D473" s="6"/>
      <c r="E473" s="6"/>
    </row>
    <row r="474" spans="1:5" ht="15">
      <c r="A474" s="66"/>
      <c r="B474" s="6"/>
      <c r="C474" s="6"/>
      <c r="D474" s="6"/>
      <c r="E474" s="6"/>
    </row>
    <row r="475" spans="1:5" ht="15">
      <c r="A475" s="66"/>
      <c r="B475" s="6"/>
      <c r="C475" s="6"/>
      <c r="D475" s="6"/>
      <c r="E475" s="6"/>
    </row>
    <row r="476" spans="1:5" ht="15">
      <c r="A476" s="66"/>
      <c r="B476" s="6"/>
      <c r="C476" s="6"/>
      <c r="D476" s="6"/>
      <c r="E476" s="6"/>
    </row>
    <row r="477" spans="1:5" ht="15">
      <c r="A477" s="66"/>
      <c r="B477" s="6"/>
      <c r="C477" s="6"/>
      <c r="D477" s="6"/>
      <c r="E477" s="6"/>
    </row>
    <row r="478" spans="1:5" ht="15">
      <c r="A478" s="66"/>
      <c r="B478" s="6"/>
      <c r="C478" s="6"/>
      <c r="D478" s="6"/>
      <c r="E478" s="6"/>
    </row>
    <row r="479" spans="1:5" ht="15">
      <c r="A479" s="66"/>
      <c r="B479" s="6"/>
      <c r="C479" s="6"/>
      <c r="D479" s="6"/>
      <c r="E479" s="6"/>
    </row>
    <row r="480" spans="1:5" ht="15">
      <c r="A480" s="66"/>
      <c r="B480" s="6"/>
      <c r="C480" s="6"/>
      <c r="D480" s="6"/>
      <c r="E480" s="6"/>
    </row>
    <row r="481" spans="1:5" ht="15">
      <c r="A481" s="66"/>
      <c r="B481" s="6"/>
      <c r="C481" s="6"/>
      <c r="D481" s="6"/>
      <c r="E481" s="6"/>
    </row>
    <row r="482" spans="1:5" ht="15">
      <c r="A482" s="66"/>
      <c r="B482" s="6"/>
      <c r="C482" s="6"/>
      <c r="D482" s="6"/>
      <c r="E482" s="6"/>
    </row>
    <row r="483" spans="1:5" ht="15">
      <c r="A483" s="66"/>
      <c r="B483" s="6"/>
      <c r="C483" s="6"/>
      <c r="D483" s="6"/>
      <c r="E483" s="6"/>
    </row>
    <row r="484" spans="1:5" ht="15">
      <c r="A484" s="66"/>
      <c r="B484" s="6"/>
      <c r="C484" s="6"/>
      <c r="D484" s="6"/>
      <c r="E484" s="6"/>
    </row>
    <row r="485" spans="1:5" ht="15">
      <c r="A485" s="66"/>
      <c r="B485" s="6"/>
      <c r="C485" s="6"/>
      <c r="D485" s="6"/>
      <c r="E485" s="6"/>
    </row>
    <row r="486" spans="1:5" ht="15">
      <c r="A486" s="66"/>
      <c r="B486" s="6"/>
      <c r="C486" s="6"/>
      <c r="D486" s="6"/>
      <c r="E486" s="6"/>
    </row>
    <row r="487" spans="1:5" ht="15">
      <c r="A487" s="66"/>
      <c r="B487" s="6"/>
      <c r="C487" s="6"/>
      <c r="D487" s="6"/>
      <c r="E487" s="6"/>
    </row>
    <row r="488" spans="1:5" ht="15">
      <c r="A488" s="66"/>
      <c r="B488" s="6"/>
      <c r="C488" s="6"/>
      <c r="D488" s="6"/>
      <c r="E488" s="6"/>
    </row>
    <row r="489" spans="1:5" ht="15">
      <c r="A489" s="66"/>
      <c r="B489" s="6"/>
      <c r="C489" s="6"/>
      <c r="D489" s="6"/>
      <c r="E489" s="6"/>
    </row>
    <row r="490" spans="1:5" ht="15">
      <c r="A490" s="66"/>
      <c r="B490" s="6"/>
      <c r="C490" s="6"/>
      <c r="D490" s="6"/>
      <c r="E490" s="6"/>
    </row>
    <row r="491" spans="1:5" ht="15">
      <c r="A491" s="66"/>
      <c r="B491" s="6"/>
      <c r="C491" s="6"/>
      <c r="D491" s="6"/>
      <c r="E491" s="6"/>
    </row>
    <row r="492" spans="1:5" ht="15">
      <c r="A492" s="66"/>
      <c r="B492" s="6"/>
      <c r="C492" s="6"/>
      <c r="D492" s="6"/>
      <c r="E492" s="6"/>
    </row>
    <row r="493" spans="1:5" ht="15">
      <c r="A493" s="66"/>
      <c r="B493" s="6"/>
      <c r="C493" s="6"/>
      <c r="D493" s="6"/>
      <c r="E493" s="6"/>
    </row>
    <row r="494" spans="1:5" ht="15">
      <c r="A494" s="66"/>
      <c r="B494" s="6"/>
      <c r="C494" s="6"/>
      <c r="D494" s="6"/>
      <c r="E494" s="6"/>
    </row>
    <row r="495" spans="1:5" ht="15">
      <c r="A495" s="66"/>
      <c r="B495" s="6"/>
      <c r="C495" s="6"/>
      <c r="D495" s="6"/>
      <c r="E495" s="6"/>
    </row>
    <row r="496" spans="1:5" ht="15">
      <c r="A496" s="66"/>
      <c r="B496" s="6"/>
      <c r="C496" s="6"/>
      <c r="D496" s="6"/>
      <c r="E496" s="6"/>
    </row>
    <row r="497" spans="1:5" ht="15">
      <c r="A497" s="66"/>
      <c r="B497" s="6"/>
      <c r="C497" s="6"/>
      <c r="D497" s="6"/>
      <c r="E497" s="6"/>
    </row>
    <row r="498" spans="1:5" ht="15">
      <c r="A498" s="66"/>
      <c r="B498" s="6"/>
      <c r="C498" s="6"/>
      <c r="D498" s="6"/>
      <c r="E498" s="6"/>
    </row>
    <row r="499" spans="1:5" ht="15">
      <c r="A499" s="66"/>
      <c r="E499" s="6"/>
    </row>
    <row r="506" spans="1:5">
      <c r="C506" s="6"/>
      <c r="D506" s="6"/>
    </row>
    <row r="507" spans="1:5">
      <c r="E507" s="6"/>
    </row>
  </sheetData>
  <hyperlinks>
    <hyperlink ref="B6" r:id="rId1"/>
    <hyperlink ref="B11" r:id="rId2" display="Frascati Manual (2015, OECD)"/>
    <hyperlink ref="B20" r:id="rId3" tooltip="ABS 8109" display="8109 - Research and Experimental Development, Government and Private Non-Profit Organisations, Australia, 2014-15"/>
    <hyperlink ref="B21" r:id="rId4" tooltip="ABS 8111" display="8111 - Research and Experimental Development, Higher Education Organisations, Australia, 2014"/>
    <hyperlink ref="B22" r:id="rId5" tooltip="ABS 8104" display="8104 - Research and Experimental Development, Businesses, Australia, 2013-14"/>
    <hyperlink ref="B214" r:id="rId6"/>
    <hyperlink ref="B212" r:id="rId7"/>
    <hyperlink ref="B190" r:id="rId8" display="·         5206.0 Australian National Accounts: National Income, Expenditure and Product"/>
    <hyperlink ref="B157" r:id="rId9"/>
    <hyperlink ref="B163" r:id="rId10" display="· 5204.0 - Australian System of National Accounts, 2015-16"/>
    <hyperlink ref="B13" r:id="rId11" display="2008 System of National Accounts - p. x"/>
    <hyperlink ref="B51" r:id="rId12"/>
    <hyperlink ref="B103" r:id="rId13"/>
    <hyperlink ref="B181" r:id="rId14"/>
    <hyperlink ref="B159" r:id="rId15"/>
    <hyperlink ref="B250" r:id="rId16"/>
    <hyperlink ref="B78" r:id="rId17"/>
    <hyperlink ref="B174" r:id="rId18"/>
  </hyperlinks>
  <pageMargins left="0.7" right="0.7" top="0.75" bottom="0.75" header="0.3" footer="0.3"/>
  <pageSetup paperSize="9" orientation="portrait" horizontalDpi="300" verticalDpi="300" r:id="rId19"/>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8" tint="-0.249977111117893"/>
    <pageSetUpPr fitToPage="1"/>
  </sheetPr>
  <dimension ref="A1:BM213"/>
  <sheetViews>
    <sheetView showGridLines="0" zoomScaleNormal="100" workbookViewId="0"/>
  </sheetViews>
  <sheetFormatPr defaultColWidth="0" defaultRowHeight="12.75"/>
  <cols>
    <col min="1" max="1" width="3" style="126" customWidth="1"/>
    <col min="2" max="2" width="10.85546875" style="126" customWidth="1"/>
    <col min="3" max="5" width="9.140625" style="126" customWidth="1"/>
    <col min="6" max="6" width="26" style="126" customWidth="1"/>
    <col min="7" max="7" width="177.5703125" style="126" customWidth="1"/>
    <col min="8" max="16384" width="9.140625" style="126" hidden="1"/>
  </cols>
  <sheetData>
    <row r="1" spans="1:10" s="162" customFormat="1" ht="33.75" customHeight="1">
      <c r="A1" s="845"/>
      <c r="B1" s="1021" t="s">
        <v>3109</v>
      </c>
      <c r="C1" s="1021"/>
      <c r="D1" s="1021"/>
      <c r="E1" s="1021"/>
      <c r="F1" s="1021"/>
      <c r="G1" s="1021"/>
    </row>
    <row r="2" spans="1:10" ht="16.5" customHeight="1">
      <c r="A2" s="6"/>
      <c r="B2" s="548"/>
      <c r="C2" s="548"/>
      <c r="D2" s="548"/>
      <c r="E2" s="548"/>
      <c r="F2" s="548"/>
      <c r="G2" s="548"/>
    </row>
    <row r="3" spans="1:10" ht="16.5" customHeight="1">
      <c r="A3" s="873"/>
      <c r="B3" s="1026" t="s">
        <v>3176</v>
      </c>
      <c r="C3" s="1026"/>
      <c r="D3" s="1026"/>
      <c r="E3" s="1026"/>
      <c r="F3" s="1026"/>
      <c r="G3" s="1026"/>
    </row>
    <row r="4" spans="1:10" ht="31.5" customHeight="1">
      <c r="B4" s="1024" t="s">
        <v>2186</v>
      </c>
      <c r="C4" s="1024"/>
      <c r="D4" s="1024"/>
      <c r="E4" s="1024"/>
      <c r="F4" s="1024"/>
      <c r="G4" s="1024"/>
    </row>
    <row r="5" spans="1:10" ht="15.75" customHeight="1">
      <c r="B5" s="543" t="s">
        <v>896</v>
      </c>
      <c r="C5" s="1009" t="s">
        <v>2187</v>
      </c>
      <c r="D5" s="1009"/>
      <c r="E5" s="1009"/>
      <c r="F5" s="1009"/>
      <c r="G5" s="1009"/>
    </row>
    <row r="6" spans="1:10" ht="14.25" customHeight="1">
      <c r="B6" s="543" t="s">
        <v>896</v>
      </c>
      <c r="C6" s="1009" t="s">
        <v>2188</v>
      </c>
      <c r="D6" s="1009"/>
      <c r="E6" s="1009"/>
      <c r="F6" s="1009"/>
      <c r="G6" s="1009"/>
    </row>
    <row r="7" spans="1:10" ht="14.25" customHeight="1">
      <c r="B7" s="543" t="s">
        <v>896</v>
      </c>
      <c r="C7" s="1009" t="s">
        <v>2189</v>
      </c>
      <c r="D7" s="1009"/>
      <c r="E7" s="1009"/>
      <c r="F7" s="1009"/>
      <c r="G7" s="1009"/>
    </row>
    <row r="8" spans="1:10" ht="14.25" customHeight="1">
      <c r="B8" s="543" t="s">
        <v>896</v>
      </c>
      <c r="C8" s="1009" t="s">
        <v>2190</v>
      </c>
      <c r="D8" s="1009"/>
      <c r="E8" s="1009"/>
      <c r="F8" s="1009"/>
      <c r="G8" s="1009"/>
    </row>
    <row r="9" spans="1:10" ht="14.25" customHeight="1">
      <c r="B9" s="543" t="s">
        <v>896</v>
      </c>
      <c r="C9" s="1009" t="s">
        <v>2191</v>
      </c>
      <c r="D9" s="1009"/>
      <c r="E9" s="1009"/>
      <c r="F9" s="1009"/>
      <c r="G9" s="1009"/>
    </row>
    <row r="10" spans="1:10" ht="14.25" customHeight="1">
      <c r="B10" s="543" t="s">
        <v>896</v>
      </c>
      <c r="C10" s="1009" t="s">
        <v>2192</v>
      </c>
      <c r="D10" s="1009"/>
      <c r="E10" s="1009"/>
      <c r="F10" s="1009"/>
      <c r="G10" s="1009"/>
    </row>
    <row r="11" spans="1:10" ht="14.25" customHeight="1">
      <c r="B11" s="543" t="s">
        <v>896</v>
      </c>
      <c r="C11" s="1009" t="s">
        <v>2193</v>
      </c>
      <c r="D11" s="1009"/>
      <c r="E11" s="1009"/>
      <c r="F11" s="1009"/>
      <c r="G11" s="1009"/>
    </row>
    <row r="12" spans="1:10" ht="18" customHeight="1">
      <c r="A12" s="887"/>
      <c r="B12" s="889" t="s">
        <v>2844</v>
      </c>
      <c r="C12" s="1013" t="s">
        <v>2194</v>
      </c>
      <c r="D12" s="1013"/>
      <c r="E12" s="1013"/>
      <c r="F12" s="1013"/>
      <c r="G12" s="1013"/>
    </row>
    <row r="13" spans="1:10" s="154" customFormat="1" ht="15">
      <c r="B13" s="1010"/>
      <c r="C13" s="1010"/>
      <c r="D13" s="1010"/>
      <c r="E13" s="1010"/>
      <c r="F13" s="1010"/>
      <c r="G13" s="1010"/>
      <c r="H13" s="213"/>
      <c r="I13" s="213"/>
      <c r="J13" s="213"/>
    </row>
    <row r="14" spans="1:10" ht="14.25" customHeight="1">
      <c r="A14" s="873"/>
      <c r="B14" s="1011" t="s">
        <v>3175</v>
      </c>
      <c r="C14" s="1012"/>
      <c r="D14" s="1012"/>
      <c r="E14" s="1012"/>
      <c r="F14" s="1012"/>
      <c r="G14" s="1012"/>
    </row>
    <row r="15" spans="1:10" ht="14.25">
      <c r="B15" s="970" t="s">
        <v>3703</v>
      </c>
      <c r="C15" s="970"/>
      <c r="D15" s="970"/>
      <c r="E15" s="970"/>
      <c r="F15" s="970"/>
      <c r="G15" s="970"/>
    </row>
    <row r="16" spans="1:10" s="35" customFormat="1" ht="46.5" customHeight="1">
      <c r="B16" s="970" t="s">
        <v>2853</v>
      </c>
      <c r="C16" s="970"/>
      <c r="D16" s="970"/>
      <c r="E16" s="970"/>
      <c r="F16" s="970"/>
      <c r="G16" s="970"/>
    </row>
    <row r="17" spans="1:10" s="37" customFormat="1" ht="18" customHeight="1">
      <c r="B17" s="1025" t="s">
        <v>2852</v>
      </c>
      <c r="C17" s="1025"/>
      <c r="D17" s="1025"/>
      <c r="E17" s="1025"/>
      <c r="F17" s="1025"/>
      <c r="G17" s="1025"/>
    </row>
    <row r="18" spans="1:10" s="35" customFormat="1" ht="15">
      <c r="B18" s="544" t="s">
        <v>896</v>
      </c>
      <c r="C18" s="1018" t="s">
        <v>2851</v>
      </c>
      <c r="D18" s="1018"/>
      <c r="E18" s="1018"/>
      <c r="F18" s="1018"/>
      <c r="G18" s="1018"/>
    </row>
    <row r="19" spans="1:10" s="35" customFormat="1" ht="15">
      <c r="B19" s="544" t="s">
        <v>896</v>
      </c>
      <c r="C19" s="1018" t="s">
        <v>2850</v>
      </c>
      <c r="D19" s="1018"/>
      <c r="E19" s="1018"/>
      <c r="F19" s="1018"/>
      <c r="G19" s="1018"/>
    </row>
    <row r="20" spans="1:10" s="35" customFormat="1" ht="15">
      <c r="B20" s="544" t="s">
        <v>896</v>
      </c>
      <c r="C20" s="1018" t="s">
        <v>2849</v>
      </c>
      <c r="D20" s="1018"/>
      <c r="E20" s="1018"/>
      <c r="F20" s="1018"/>
      <c r="G20" s="1018"/>
    </row>
    <row r="21" spans="1:10" s="35" customFormat="1" ht="15">
      <c r="B21" s="544" t="s">
        <v>896</v>
      </c>
      <c r="C21" s="1018" t="s">
        <v>2848</v>
      </c>
      <c r="D21" s="1018"/>
      <c r="E21" s="1018"/>
      <c r="F21" s="1018"/>
      <c r="G21" s="1018"/>
    </row>
    <row r="22" spans="1:10" s="35" customFormat="1" ht="15">
      <c r="B22" s="544" t="s">
        <v>896</v>
      </c>
      <c r="C22" s="1018" t="s">
        <v>2847</v>
      </c>
      <c r="D22" s="1018"/>
      <c r="E22" s="1018"/>
      <c r="F22" s="1018"/>
      <c r="G22" s="1018"/>
    </row>
    <row r="23" spans="1:10" s="35" customFormat="1" ht="14.25">
      <c r="B23" s="970" t="s">
        <v>2846</v>
      </c>
      <c r="C23" s="970"/>
      <c r="D23" s="970"/>
      <c r="E23" s="970"/>
      <c r="F23" s="970"/>
      <c r="G23" s="970"/>
    </row>
    <row r="24" spans="1:10" s="35" customFormat="1" ht="46.5" customHeight="1">
      <c r="B24" s="970" t="s">
        <v>2845</v>
      </c>
      <c r="C24" s="970"/>
      <c r="D24" s="970"/>
      <c r="E24" s="970"/>
      <c r="F24" s="970"/>
      <c r="G24" s="970"/>
    </row>
    <row r="25" spans="1:10" s="35" customFormat="1" ht="18" customHeight="1">
      <c r="A25" s="888"/>
      <c r="B25" s="890" t="s">
        <v>2844</v>
      </c>
      <c r="C25" s="1013" t="s">
        <v>2843</v>
      </c>
      <c r="D25" s="1013"/>
      <c r="E25" s="1013"/>
      <c r="F25" s="1013"/>
      <c r="G25" s="1013"/>
    </row>
    <row r="26" spans="1:10" s="216" customFormat="1" ht="17.25" customHeight="1">
      <c r="B26" s="1014"/>
      <c r="C26" s="1014"/>
      <c r="D26" s="1014"/>
      <c r="E26" s="1014"/>
      <c r="F26" s="1014"/>
      <c r="G26" s="1014"/>
      <c r="H26" s="217"/>
      <c r="I26" s="217"/>
      <c r="J26" s="217"/>
    </row>
    <row r="27" spans="1:10" s="35" customFormat="1" ht="15">
      <c r="A27" s="891"/>
      <c r="B27" s="1011" t="s">
        <v>3174</v>
      </c>
      <c r="C27" s="1011"/>
      <c r="D27" s="1011"/>
      <c r="E27" s="1011"/>
      <c r="F27" s="1011"/>
      <c r="G27" s="1011"/>
    </row>
    <row r="28" spans="1:10" ht="69.75" customHeight="1">
      <c r="B28" s="1017" t="s">
        <v>3041</v>
      </c>
      <c r="C28" s="1017"/>
      <c r="D28" s="1017"/>
      <c r="E28" s="1017"/>
      <c r="F28" s="1017"/>
      <c r="G28" s="1017"/>
    </row>
    <row r="29" spans="1:10" s="35" customFormat="1" ht="14.25" customHeight="1">
      <c r="A29" s="888"/>
      <c r="B29" s="890" t="s">
        <v>2844</v>
      </c>
      <c r="C29" s="1013" t="s">
        <v>2842</v>
      </c>
      <c r="D29" s="1013"/>
      <c r="E29" s="1013"/>
      <c r="F29" s="1013"/>
      <c r="G29" s="1013"/>
    </row>
    <row r="30" spans="1:10" s="215" customFormat="1" ht="13.5" customHeight="1">
      <c r="B30" s="1019"/>
      <c r="C30" s="1019"/>
      <c r="D30" s="1019"/>
      <c r="E30" s="1019"/>
      <c r="F30" s="1019"/>
      <c r="G30" s="1019"/>
    </row>
    <row r="31" spans="1:10" ht="15">
      <c r="A31" s="873"/>
      <c r="B31" s="1020" t="s">
        <v>3706</v>
      </c>
      <c r="C31" s="1020"/>
      <c r="D31" s="1020"/>
      <c r="E31" s="1020"/>
      <c r="F31" s="1020"/>
      <c r="G31" s="1020"/>
    </row>
    <row r="32" spans="1:10" ht="18" customHeight="1">
      <c r="B32" s="970" t="s">
        <v>2195</v>
      </c>
      <c r="C32" s="970"/>
      <c r="D32" s="970"/>
      <c r="E32" s="970"/>
      <c r="F32" s="970"/>
      <c r="G32" s="970"/>
    </row>
    <row r="33" spans="1:11" ht="14.25" customHeight="1">
      <c r="B33" s="1015" t="s">
        <v>2196</v>
      </c>
      <c r="C33" s="1015"/>
      <c r="D33" s="1015"/>
      <c r="E33" s="1015"/>
      <c r="F33" s="1015"/>
      <c r="G33" s="1015"/>
    </row>
    <row r="34" spans="1:11" ht="15" customHeight="1">
      <c r="B34" s="549" t="s">
        <v>896</v>
      </c>
      <c r="C34" s="1016" t="s">
        <v>2197</v>
      </c>
      <c r="D34" s="1016"/>
      <c r="E34" s="1016"/>
      <c r="F34" s="1016"/>
      <c r="G34" s="550" t="s">
        <v>2198</v>
      </c>
    </row>
    <row r="35" spans="1:11" s="130" customFormat="1" ht="15" customHeight="1">
      <c r="B35" s="549" t="s">
        <v>896</v>
      </c>
      <c r="C35" s="1016" t="s">
        <v>2199</v>
      </c>
      <c r="D35" s="1016"/>
      <c r="E35" s="1016"/>
      <c r="F35" s="1016"/>
      <c r="G35" s="550" t="s">
        <v>2200</v>
      </c>
    </row>
    <row r="36" spans="1:11" s="130" customFormat="1" ht="28.5" customHeight="1">
      <c r="B36" s="549" t="s">
        <v>896</v>
      </c>
      <c r="C36" s="1016" t="s">
        <v>2201</v>
      </c>
      <c r="D36" s="1016"/>
      <c r="E36" s="1016"/>
      <c r="F36" s="1016"/>
      <c r="G36" s="550" t="s">
        <v>2202</v>
      </c>
    </row>
    <row r="37" spans="1:11" s="130" customFormat="1" ht="33.75" customHeight="1">
      <c r="B37" s="549" t="s">
        <v>896</v>
      </c>
      <c r="C37" s="1016" t="s">
        <v>2203</v>
      </c>
      <c r="D37" s="1016"/>
      <c r="E37" s="1016"/>
      <c r="F37" s="1016"/>
      <c r="G37" s="550" t="s">
        <v>2204</v>
      </c>
    </row>
    <row r="38" spans="1:11" s="130" customFormat="1" ht="21" customHeight="1">
      <c r="B38" s="549" t="s">
        <v>896</v>
      </c>
      <c r="C38" s="1016" t="s">
        <v>2205</v>
      </c>
      <c r="D38" s="1016"/>
      <c r="E38" s="1016"/>
      <c r="F38" s="1016"/>
      <c r="G38" s="550" t="s">
        <v>2206</v>
      </c>
    </row>
    <row r="39" spans="1:11" s="130" customFormat="1" ht="15" customHeight="1">
      <c r="B39" s="549" t="s">
        <v>896</v>
      </c>
      <c r="C39" s="1016" t="s">
        <v>2207</v>
      </c>
      <c r="D39" s="1016"/>
      <c r="E39" s="1016"/>
      <c r="F39" s="1016"/>
      <c r="G39" s="550" t="s">
        <v>2208</v>
      </c>
    </row>
    <row r="40" spans="1:11" s="130" customFormat="1" ht="27" customHeight="1">
      <c r="B40" s="549" t="s">
        <v>896</v>
      </c>
      <c r="C40" s="1016" t="s">
        <v>2209</v>
      </c>
      <c r="D40" s="1016"/>
      <c r="E40" s="1016"/>
      <c r="F40" s="1016"/>
      <c r="G40" s="550" t="s">
        <v>2210</v>
      </c>
    </row>
    <row r="41" spans="1:11" s="130" customFormat="1" ht="30" customHeight="1">
      <c r="B41" s="549" t="s">
        <v>896</v>
      </c>
      <c r="C41" s="1016" t="s">
        <v>2211</v>
      </c>
      <c r="D41" s="1016"/>
      <c r="E41" s="1016"/>
      <c r="F41" s="1016"/>
      <c r="G41" s="550" t="s">
        <v>2212</v>
      </c>
    </row>
    <row r="42" spans="1:11" s="130" customFormat="1" ht="15" customHeight="1">
      <c r="B42" s="549" t="s">
        <v>896</v>
      </c>
      <c r="C42" s="1016" t="s">
        <v>2213</v>
      </c>
      <c r="D42" s="1016"/>
      <c r="E42" s="1016"/>
      <c r="F42" s="1016"/>
      <c r="G42" s="550" t="s">
        <v>2214</v>
      </c>
    </row>
    <row r="43" spans="1:11" s="130" customFormat="1" ht="15" customHeight="1">
      <c r="B43" s="549" t="s">
        <v>896</v>
      </c>
      <c r="C43" s="1016" t="s">
        <v>2215</v>
      </c>
      <c r="D43" s="1016"/>
      <c r="E43" s="1016"/>
      <c r="F43" s="1016"/>
      <c r="G43" s="550" t="s">
        <v>2216</v>
      </c>
    </row>
    <row r="44" spans="1:11" s="130" customFormat="1" ht="15" customHeight="1">
      <c r="A44" s="892"/>
      <c r="B44" s="1027" t="s">
        <v>2841</v>
      </c>
      <c r="C44" s="1027"/>
      <c r="D44" s="1027"/>
      <c r="E44" s="1027"/>
      <c r="F44" s="1028" t="s">
        <v>2217</v>
      </c>
      <c r="G44" s="1028"/>
    </row>
    <row r="45" spans="1:11" s="130" customFormat="1" ht="15" customHeight="1">
      <c r="B45" s="1022"/>
      <c r="C45" s="1022"/>
      <c r="D45" s="1022"/>
      <c r="E45" s="1022"/>
      <c r="F45" s="1022"/>
      <c r="G45" s="1022"/>
      <c r="H45" s="214"/>
      <c r="I45" s="214"/>
      <c r="J45" s="214"/>
      <c r="K45" s="214"/>
    </row>
    <row r="46" spans="1:11" ht="15">
      <c r="A46" s="873"/>
      <c r="B46" s="1011" t="s">
        <v>3173</v>
      </c>
      <c r="C46" s="1011"/>
      <c r="D46" s="1011"/>
      <c r="E46" s="1011"/>
      <c r="F46" s="1011"/>
      <c r="G46" s="1011"/>
    </row>
    <row r="47" spans="1:11" ht="18.75" customHeight="1">
      <c r="B47" s="970" t="s">
        <v>2218</v>
      </c>
      <c r="C47" s="970"/>
      <c r="D47" s="970"/>
      <c r="E47" s="970"/>
      <c r="F47" s="970"/>
      <c r="G47" s="970"/>
    </row>
    <row r="48" spans="1:11" s="130" customFormat="1" ht="16.5" customHeight="1">
      <c r="B48" s="518" t="s">
        <v>896</v>
      </c>
      <c r="C48" s="1023" t="s">
        <v>897</v>
      </c>
      <c r="D48" s="1023"/>
      <c r="E48" s="1023"/>
      <c r="F48" s="1023"/>
      <c r="G48" s="38" t="s">
        <v>898</v>
      </c>
    </row>
    <row r="49" spans="1:8" s="130" customFormat="1" ht="30" customHeight="1">
      <c r="B49" s="518" t="s">
        <v>896</v>
      </c>
      <c r="C49" s="1023" t="s">
        <v>899</v>
      </c>
      <c r="D49" s="1023"/>
      <c r="E49" s="1023"/>
      <c r="F49" s="1023"/>
      <c r="G49" s="551" t="s">
        <v>900</v>
      </c>
    </row>
    <row r="50" spans="1:8" s="130" customFormat="1" ht="61.5" customHeight="1">
      <c r="B50" s="518" t="s">
        <v>896</v>
      </c>
      <c r="C50" s="1023" t="s">
        <v>901</v>
      </c>
      <c r="D50" s="1023"/>
      <c r="E50" s="1023"/>
      <c r="F50" s="1023"/>
      <c r="G50" s="551" t="s">
        <v>2219</v>
      </c>
    </row>
    <row r="51" spans="1:8" s="130" customFormat="1" ht="34.5" customHeight="1">
      <c r="B51" s="518" t="s">
        <v>896</v>
      </c>
      <c r="C51" s="1023" t="s">
        <v>902</v>
      </c>
      <c r="D51" s="1023"/>
      <c r="E51" s="1023"/>
      <c r="F51" s="1023"/>
      <c r="G51" s="551" t="s">
        <v>903</v>
      </c>
    </row>
    <row r="52" spans="1:8" s="130" customFormat="1" ht="28.5">
      <c r="B52" s="519"/>
      <c r="C52" s="1029" t="s">
        <v>904</v>
      </c>
      <c r="D52" s="1029"/>
      <c r="E52" s="1029"/>
      <c r="F52" s="1029"/>
      <c r="G52" s="551" t="s">
        <v>905</v>
      </c>
    </row>
    <row r="53" spans="1:8" s="130" customFormat="1" ht="28.5">
      <c r="B53" s="519"/>
      <c r="C53" s="1029" t="s">
        <v>906</v>
      </c>
      <c r="D53" s="1029"/>
      <c r="E53" s="1029"/>
      <c r="F53" s="1029"/>
      <c r="G53" s="551" t="s">
        <v>907</v>
      </c>
    </row>
    <row r="54" spans="1:8" s="130" customFormat="1" ht="28.5">
      <c r="B54" s="519"/>
      <c r="C54" s="1029" t="s">
        <v>908</v>
      </c>
      <c r="D54" s="1029"/>
      <c r="E54" s="1029"/>
      <c r="F54" s="1029"/>
      <c r="G54" s="551" t="s">
        <v>909</v>
      </c>
    </row>
    <row r="55" spans="1:8" s="130" customFormat="1" ht="28.5">
      <c r="B55" s="519"/>
      <c r="C55" s="1029" t="s">
        <v>910</v>
      </c>
      <c r="D55" s="1029"/>
      <c r="E55" s="1029"/>
      <c r="F55" s="1029"/>
      <c r="G55" s="551" t="s">
        <v>911</v>
      </c>
    </row>
    <row r="56" spans="1:8" s="130" customFormat="1" ht="28.5">
      <c r="B56" s="519"/>
      <c r="C56" s="1029" t="s">
        <v>912</v>
      </c>
      <c r="D56" s="1029"/>
      <c r="E56" s="1029"/>
      <c r="F56" s="1029"/>
      <c r="G56" s="551" t="s">
        <v>913</v>
      </c>
    </row>
    <row r="57" spans="1:8" s="130" customFormat="1" ht="28.5">
      <c r="B57" s="519"/>
      <c r="C57" s="1029" t="s">
        <v>914</v>
      </c>
      <c r="D57" s="1029"/>
      <c r="E57" s="1029"/>
      <c r="F57" s="1029"/>
      <c r="G57" s="551" t="s">
        <v>915</v>
      </c>
    </row>
    <row r="58" spans="1:8" s="130" customFormat="1" ht="18" customHeight="1">
      <c r="B58" s="519"/>
      <c r="C58" s="1029" t="s">
        <v>916</v>
      </c>
      <c r="D58" s="1029"/>
      <c r="E58" s="1029"/>
      <c r="F58" s="1029"/>
      <c r="G58" s="38" t="s">
        <v>917</v>
      </c>
    </row>
    <row r="59" spans="1:8" s="130" customFormat="1" ht="114">
      <c r="B59" s="518" t="s">
        <v>896</v>
      </c>
      <c r="C59" s="1023" t="s">
        <v>918</v>
      </c>
      <c r="D59" s="1023"/>
      <c r="E59" s="1023"/>
      <c r="F59" s="1023"/>
      <c r="G59" s="551" t="s">
        <v>3080</v>
      </c>
    </row>
    <row r="60" spans="1:8" s="130" customFormat="1" ht="36" customHeight="1">
      <c r="B60" s="518" t="s">
        <v>896</v>
      </c>
      <c r="C60" s="1030" t="s">
        <v>919</v>
      </c>
      <c r="D60" s="1030"/>
      <c r="E60" s="1030"/>
      <c r="F60" s="1030"/>
      <c r="G60" s="551" t="s">
        <v>920</v>
      </c>
    </row>
    <row r="61" spans="1:8" s="130" customFormat="1" ht="14.25">
      <c r="A61" s="892"/>
      <c r="B61" s="889" t="s">
        <v>2840</v>
      </c>
      <c r="C61" s="1028" t="s">
        <v>921</v>
      </c>
      <c r="D61" s="1028"/>
      <c r="E61" s="1028"/>
      <c r="F61" s="1028"/>
      <c r="G61" s="1028"/>
    </row>
    <row r="62" spans="1:8" s="212" customFormat="1" ht="15">
      <c r="B62" s="1010"/>
      <c r="C62" s="1010"/>
      <c r="D62" s="1010"/>
      <c r="E62" s="1010"/>
      <c r="F62" s="1010"/>
      <c r="G62" s="1010"/>
      <c r="H62" s="213"/>
    </row>
    <row r="63" spans="1:8" s="130" customFormat="1" ht="15">
      <c r="A63" s="893"/>
      <c r="B63" s="1011" t="s">
        <v>102</v>
      </c>
      <c r="C63" s="1011"/>
      <c r="D63" s="1011"/>
      <c r="E63" s="1011"/>
      <c r="F63" s="1011"/>
      <c r="G63" s="1011"/>
    </row>
    <row r="64" spans="1:8" ht="14.25">
      <c r="B64" s="1031" t="s">
        <v>3081</v>
      </c>
      <c r="C64" s="1031"/>
      <c r="D64" s="1031"/>
      <c r="E64" s="1031"/>
      <c r="F64" s="1031"/>
      <c r="G64" s="1031"/>
    </row>
    <row r="65" spans="2:7" ht="15">
      <c r="B65" s="518" t="s">
        <v>896</v>
      </c>
      <c r="C65" s="1016" t="s">
        <v>922</v>
      </c>
      <c r="D65" s="1016"/>
      <c r="E65" s="1016"/>
      <c r="F65" s="1016"/>
      <c r="G65" s="1016"/>
    </row>
    <row r="66" spans="2:7" ht="15">
      <c r="B66" s="518" t="s">
        <v>896</v>
      </c>
      <c r="C66" s="1016" t="s">
        <v>103</v>
      </c>
      <c r="D66" s="1016"/>
      <c r="E66" s="1016"/>
      <c r="F66" s="1016"/>
      <c r="G66" s="1016"/>
    </row>
    <row r="67" spans="2:7" ht="15">
      <c r="B67" s="518" t="s">
        <v>896</v>
      </c>
      <c r="C67" s="1016" t="s">
        <v>923</v>
      </c>
      <c r="D67" s="1016"/>
      <c r="E67" s="1016"/>
      <c r="F67" s="1016"/>
      <c r="G67" s="1016"/>
    </row>
    <row r="68" spans="2:7" ht="15">
      <c r="B68" s="518" t="s">
        <v>896</v>
      </c>
      <c r="C68" s="1016" t="s">
        <v>924</v>
      </c>
      <c r="D68" s="1016"/>
      <c r="E68" s="1016"/>
      <c r="F68" s="1016"/>
      <c r="G68" s="1016"/>
    </row>
    <row r="69" spans="2:7" ht="15">
      <c r="B69" s="518" t="s">
        <v>896</v>
      </c>
      <c r="C69" s="1016" t="s">
        <v>762</v>
      </c>
      <c r="D69" s="1016"/>
      <c r="E69" s="1016"/>
      <c r="F69" s="1016"/>
      <c r="G69" s="1016"/>
    </row>
    <row r="70" spans="2:7" ht="15">
      <c r="B70" s="518" t="s">
        <v>896</v>
      </c>
      <c r="C70" s="1016" t="s">
        <v>763</v>
      </c>
      <c r="D70" s="1016"/>
      <c r="E70" s="1016"/>
      <c r="F70" s="1016"/>
      <c r="G70" s="1016"/>
    </row>
    <row r="71" spans="2:7" ht="14.25">
      <c r="B71" s="1025" t="s">
        <v>2220</v>
      </c>
      <c r="C71" s="1025"/>
      <c r="D71" s="1025"/>
      <c r="E71" s="1025"/>
      <c r="F71" s="1025"/>
      <c r="G71" s="1025"/>
    </row>
    <row r="72" spans="2:7" ht="33" customHeight="1">
      <c r="B72" s="970" t="s">
        <v>3082</v>
      </c>
      <c r="C72" s="970"/>
      <c r="D72" s="970"/>
      <c r="E72" s="970"/>
      <c r="F72" s="970"/>
      <c r="G72" s="970"/>
    </row>
    <row r="73" spans="2:7" ht="32.25" customHeight="1">
      <c r="B73" s="1025" t="s">
        <v>2221</v>
      </c>
      <c r="C73" s="1025"/>
      <c r="D73" s="1025"/>
      <c r="E73" s="1025"/>
      <c r="F73" s="1025"/>
      <c r="G73" s="1025"/>
    </row>
    <row r="74" spans="2:7" ht="15">
      <c r="B74" s="51"/>
      <c r="C74" s="50"/>
    </row>
    <row r="121" spans="1:7" ht="14.25">
      <c r="A121" s="887"/>
      <c r="B121" s="894" t="s">
        <v>2840</v>
      </c>
      <c r="C121" s="1013" t="s">
        <v>2839</v>
      </c>
      <c r="D121" s="1013"/>
      <c r="E121" s="1013"/>
      <c r="F121" s="1013"/>
      <c r="G121" s="1013"/>
    </row>
    <row r="122" spans="1:7">
      <c r="B122" s="1034"/>
      <c r="C122" s="1034"/>
      <c r="D122" s="1034"/>
      <c r="E122" s="1034"/>
      <c r="F122" s="1034"/>
      <c r="G122" s="1034"/>
    </row>
    <row r="123" spans="1:7" ht="15">
      <c r="A123" s="873"/>
      <c r="B123" s="1011" t="s">
        <v>3172</v>
      </c>
      <c r="C123" s="1011"/>
      <c r="D123" s="1011"/>
      <c r="E123" s="1011"/>
      <c r="F123" s="1011"/>
      <c r="G123" s="1011"/>
    </row>
    <row r="124" spans="1:7" ht="14.25">
      <c r="B124" s="972" t="s">
        <v>925</v>
      </c>
      <c r="C124" s="972"/>
      <c r="D124" s="972"/>
      <c r="E124" s="972"/>
      <c r="F124" s="972"/>
      <c r="G124" s="972"/>
    </row>
    <row r="125" spans="1:7" ht="31.5" customHeight="1">
      <c r="B125" s="972" t="s">
        <v>926</v>
      </c>
      <c r="C125" s="972"/>
      <c r="D125" s="972"/>
      <c r="E125" s="972"/>
      <c r="F125" s="972"/>
      <c r="G125" s="972"/>
    </row>
    <row r="126" spans="1:7" s="130" customFormat="1" ht="33.75" customHeight="1">
      <c r="B126" s="972" t="s">
        <v>927</v>
      </c>
      <c r="C126" s="972"/>
      <c r="D126" s="972"/>
      <c r="E126" s="972"/>
      <c r="F126" s="972"/>
      <c r="G126" s="972"/>
    </row>
    <row r="127" spans="1:7" ht="30.75" customHeight="1">
      <c r="B127" s="558" t="s">
        <v>928</v>
      </c>
      <c r="C127" s="512"/>
      <c r="D127" s="512"/>
      <c r="E127" s="512"/>
      <c r="F127" s="512"/>
      <c r="G127" s="552"/>
    </row>
    <row r="128" spans="1:7" ht="33" customHeight="1">
      <c r="B128" s="553" t="s">
        <v>3153</v>
      </c>
      <c r="C128" s="1032" t="s">
        <v>2838</v>
      </c>
      <c r="D128" s="1032"/>
      <c r="E128" s="1032"/>
      <c r="F128" s="1032"/>
      <c r="G128" s="554" t="s">
        <v>929</v>
      </c>
    </row>
    <row r="129" spans="1:11" s="35" customFormat="1" ht="45" customHeight="1">
      <c r="B129" s="553" t="s">
        <v>3154</v>
      </c>
      <c r="C129" s="1032" t="s">
        <v>3707</v>
      </c>
      <c r="D129" s="1032"/>
      <c r="E129" s="1032"/>
      <c r="F129" s="1032"/>
      <c r="G129" s="341" t="s">
        <v>930</v>
      </c>
    </row>
    <row r="130" spans="1:11" s="35" customFormat="1" ht="60" customHeight="1">
      <c r="B130" s="553" t="s">
        <v>3155</v>
      </c>
      <c r="C130" s="1032" t="s">
        <v>2837</v>
      </c>
      <c r="D130" s="1032"/>
      <c r="E130" s="1032"/>
      <c r="F130" s="1032"/>
      <c r="G130" s="341" t="s">
        <v>2836</v>
      </c>
    </row>
    <row r="131" spans="1:11" s="35" customFormat="1" ht="48.75" customHeight="1">
      <c r="B131" s="553" t="s">
        <v>3156</v>
      </c>
      <c r="C131" s="1033" t="s">
        <v>2835</v>
      </c>
      <c r="D131" s="1033"/>
      <c r="E131" s="1033"/>
      <c r="F131" s="1033"/>
      <c r="G131" s="341" t="s">
        <v>931</v>
      </c>
    </row>
    <row r="132" spans="1:11" s="35" customFormat="1" ht="46.5" customHeight="1">
      <c r="B132" s="553" t="s">
        <v>3157</v>
      </c>
      <c r="C132" s="1032" t="s">
        <v>46</v>
      </c>
      <c r="D132" s="1032"/>
      <c r="E132" s="1032"/>
      <c r="F132" s="1032"/>
      <c r="G132" s="341" t="s">
        <v>932</v>
      </c>
    </row>
    <row r="133" spans="1:11" s="35" customFormat="1" ht="30.75" customHeight="1">
      <c r="B133" s="553" t="s">
        <v>3158</v>
      </c>
      <c r="C133" s="1032" t="s">
        <v>2834</v>
      </c>
      <c r="D133" s="1032"/>
      <c r="E133" s="1032"/>
      <c r="F133" s="1032"/>
      <c r="G133" s="341" t="s">
        <v>933</v>
      </c>
    </row>
    <row r="134" spans="1:11" s="35" customFormat="1" ht="45.75" customHeight="1">
      <c r="B134" s="553" t="s">
        <v>3159</v>
      </c>
      <c r="C134" s="1032" t="s">
        <v>50</v>
      </c>
      <c r="D134" s="1032"/>
      <c r="E134" s="1032"/>
      <c r="F134" s="1032"/>
      <c r="G134" s="341" t="s">
        <v>934</v>
      </c>
    </row>
    <row r="135" spans="1:11" s="35" customFormat="1" ht="58.5" customHeight="1">
      <c r="B135" s="553" t="s">
        <v>3160</v>
      </c>
      <c r="C135" s="1032" t="s">
        <v>3708</v>
      </c>
      <c r="D135" s="1032"/>
      <c r="E135" s="1032"/>
      <c r="F135" s="1032"/>
      <c r="G135" s="341" t="s">
        <v>935</v>
      </c>
    </row>
    <row r="136" spans="1:11" s="35" customFormat="1" ht="33" customHeight="1">
      <c r="B136" s="553" t="s">
        <v>3161</v>
      </c>
      <c r="C136" s="1032" t="s">
        <v>2833</v>
      </c>
      <c r="D136" s="1032"/>
      <c r="E136" s="1032"/>
      <c r="F136" s="1032"/>
      <c r="G136" s="341" t="s">
        <v>2832</v>
      </c>
    </row>
    <row r="137" spans="1:11" s="35" customFormat="1" ht="60" customHeight="1">
      <c r="B137" s="553" t="s">
        <v>3162</v>
      </c>
      <c r="C137" s="1032" t="s">
        <v>2831</v>
      </c>
      <c r="D137" s="1032"/>
      <c r="E137" s="1032"/>
      <c r="F137" s="1032"/>
      <c r="G137" s="341" t="s">
        <v>2830</v>
      </c>
    </row>
    <row r="138" spans="1:11" s="35" customFormat="1" ht="103.5" customHeight="1">
      <c r="B138" s="553" t="s">
        <v>3163</v>
      </c>
      <c r="C138" s="1033" t="s">
        <v>2829</v>
      </c>
      <c r="D138" s="1033"/>
      <c r="E138" s="1033"/>
      <c r="F138" s="1033"/>
      <c r="G138" s="341" t="s">
        <v>2828</v>
      </c>
    </row>
    <row r="139" spans="1:11" s="35" customFormat="1" ht="33.75" customHeight="1">
      <c r="B139" s="553" t="s">
        <v>3164</v>
      </c>
      <c r="C139" s="1033" t="s">
        <v>2827</v>
      </c>
      <c r="D139" s="1033"/>
      <c r="E139" s="1033"/>
      <c r="F139" s="1033"/>
      <c r="G139" s="341" t="s">
        <v>2826</v>
      </c>
    </row>
    <row r="140" spans="1:11" s="35" customFormat="1" ht="30.75" customHeight="1">
      <c r="B140" s="553" t="s">
        <v>3165</v>
      </c>
      <c r="C140" s="1033" t="s">
        <v>2825</v>
      </c>
      <c r="D140" s="1033"/>
      <c r="E140" s="1033"/>
      <c r="F140" s="1033"/>
      <c r="G140" s="341" t="s">
        <v>936</v>
      </c>
    </row>
    <row r="141" spans="1:11" s="35" customFormat="1" ht="35.25" customHeight="1">
      <c r="B141" s="553" t="s">
        <v>3166</v>
      </c>
      <c r="C141" s="1032" t="s">
        <v>110</v>
      </c>
      <c r="D141" s="1032"/>
      <c r="E141" s="1032"/>
      <c r="F141" s="1032"/>
      <c r="G141" s="341" t="s">
        <v>937</v>
      </c>
    </row>
    <row r="142" spans="1:11" s="35" customFormat="1" ht="18.75" customHeight="1">
      <c r="A142" s="888"/>
      <c r="B142" s="888"/>
      <c r="C142" s="1035" t="s">
        <v>2824</v>
      </c>
      <c r="D142" s="1035"/>
      <c r="E142" s="1035"/>
      <c r="F142" s="1035"/>
      <c r="G142" s="1013" t="s">
        <v>2823</v>
      </c>
      <c r="H142" s="1013"/>
      <c r="I142" s="1013"/>
      <c r="J142" s="1013"/>
      <c r="K142" s="1013"/>
    </row>
    <row r="143" spans="1:11" ht="29.25" customHeight="1">
      <c r="B143" s="593" t="s">
        <v>3167</v>
      </c>
      <c r="C143" s="1032" t="s">
        <v>2822</v>
      </c>
      <c r="D143" s="1032"/>
      <c r="E143" s="1032"/>
      <c r="F143" s="1032"/>
      <c r="G143" s="341" t="s">
        <v>3083</v>
      </c>
    </row>
    <row r="144" spans="1:11" ht="15">
      <c r="A144" s="873"/>
      <c r="B144" s="1011" t="s">
        <v>3171</v>
      </c>
      <c r="C144" s="1011"/>
      <c r="D144" s="1011"/>
      <c r="E144" s="1011"/>
      <c r="F144" s="1011"/>
      <c r="G144" s="1011"/>
    </row>
    <row r="145" spans="1:10" ht="14.25">
      <c r="B145" s="1036" t="s">
        <v>938</v>
      </c>
      <c r="C145" s="1036"/>
      <c r="D145" s="1036"/>
      <c r="E145" s="1036"/>
      <c r="F145" s="1036"/>
      <c r="G145" s="1036"/>
    </row>
    <row r="146" spans="1:10" ht="28.5">
      <c r="B146" s="543" t="s">
        <v>896</v>
      </c>
      <c r="C146" s="1039" t="s">
        <v>115</v>
      </c>
      <c r="D146" s="1039"/>
      <c r="E146" s="1039"/>
      <c r="F146" s="1039"/>
      <c r="G146" s="555" t="s">
        <v>939</v>
      </c>
    </row>
    <row r="147" spans="1:10" ht="12.75" customHeight="1">
      <c r="B147" s="543" t="s">
        <v>896</v>
      </c>
      <c r="C147" s="1039" t="s">
        <v>119</v>
      </c>
      <c r="D147" s="1039"/>
      <c r="E147" s="1039"/>
      <c r="F147" s="1039"/>
      <c r="G147" s="555" t="s">
        <v>940</v>
      </c>
    </row>
    <row r="148" spans="1:10" ht="19.5" customHeight="1">
      <c r="B148" s="543" t="s">
        <v>896</v>
      </c>
      <c r="C148" s="1039" t="s">
        <v>941</v>
      </c>
      <c r="D148" s="1039"/>
      <c r="E148" s="1039"/>
      <c r="F148" s="1039"/>
      <c r="G148" s="555" t="s">
        <v>2222</v>
      </c>
    </row>
    <row r="149" spans="1:10" ht="26.25" customHeight="1">
      <c r="B149" s="543" t="s">
        <v>896</v>
      </c>
      <c r="C149" s="1039" t="s">
        <v>117</v>
      </c>
      <c r="D149" s="1039"/>
      <c r="E149" s="1039"/>
      <c r="F149" s="1039"/>
      <c r="G149" s="555" t="s">
        <v>942</v>
      </c>
    </row>
    <row r="150" spans="1:10" ht="28.5">
      <c r="B150" s="543" t="s">
        <v>896</v>
      </c>
      <c r="C150" s="1039" t="s">
        <v>118</v>
      </c>
      <c r="D150" s="1039"/>
      <c r="E150" s="1039"/>
      <c r="F150" s="1039"/>
      <c r="G150" s="555" t="s">
        <v>943</v>
      </c>
    </row>
    <row r="151" spans="1:10" ht="15">
      <c r="B151" s="543" t="s">
        <v>896</v>
      </c>
      <c r="C151" s="1039" t="s">
        <v>106</v>
      </c>
      <c r="D151" s="1039"/>
      <c r="E151" s="1039"/>
      <c r="F151" s="1039"/>
      <c r="G151" s="555" t="s">
        <v>2223</v>
      </c>
    </row>
    <row r="152" spans="1:10" ht="14.25">
      <c r="B152" s="1037"/>
      <c r="C152" s="1037"/>
      <c r="D152" s="1037"/>
      <c r="E152" s="1037"/>
      <c r="F152" s="1037"/>
      <c r="G152" s="1037"/>
    </row>
    <row r="153" spans="1:10" ht="15.75">
      <c r="A153" s="873"/>
      <c r="B153" s="1026" t="s">
        <v>2821</v>
      </c>
      <c r="C153" s="1026"/>
      <c r="D153" s="1026"/>
      <c r="E153" s="1026"/>
      <c r="F153" s="1026"/>
      <c r="G153" s="1026"/>
    </row>
    <row r="154" spans="1:10" ht="27.75" customHeight="1">
      <c r="B154" s="970" t="s">
        <v>2820</v>
      </c>
      <c r="C154" s="970"/>
      <c r="D154" s="970"/>
      <c r="E154" s="970"/>
      <c r="F154" s="970"/>
      <c r="G154" s="970"/>
    </row>
    <row r="155" spans="1:10" ht="42" customHeight="1">
      <c r="B155" s="35"/>
      <c r="C155" s="1038" t="s">
        <v>262</v>
      </c>
      <c r="D155" s="1038"/>
      <c r="E155" s="1038"/>
      <c r="F155" s="1038"/>
      <c r="G155" s="37" t="s">
        <v>3084</v>
      </c>
    </row>
    <row r="156" spans="1:10" ht="102" customHeight="1">
      <c r="B156" s="35"/>
      <c r="C156" s="1038" t="s">
        <v>2819</v>
      </c>
      <c r="D156" s="1038"/>
      <c r="E156" s="1038"/>
      <c r="F156" s="1038"/>
      <c r="G156" s="37" t="s">
        <v>2818</v>
      </c>
    </row>
    <row r="157" spans="1:10" ht="14.25">
      <c r="A157" s="887"/>
      <c r="B157" s="1027" t="s">
        <v>2817</v>
      </c>
      <c r="C157" s="1027"/>
      <c r="D157" s="1027"/>
      <c r="E157" s="1027"/>
      <c r="F157" s="1040" t="s">
        <v>3698</v>
      </c>
      <c r="G157" s="1013"/>
      <c r="H157" s="1013"/>
      <c r="I157" s="1013"/>
      <c r="J157" s="1013"/>
    </row>
    <row r="158" spans="1:10">
      <c r="B158" s="1034"/>
      <c r="C158" s="1034"/>
      <c r="D158" s="1034"/>
      <c r="E158" s="1034"/>
      <c r="F158" s="1034"/>
      <c r="G158" s="1034"/>
    </row>
    <row r="159" spans="1:10" ht="15">
      <c r="A159" s="873"/>
      <c r="B159" s="1011" t="s">
        <v>3170</v>
      </c>
      <c r="C159" s="1011"/>
      <c r="D159" s="1011"/>
      <c r="E159" s="1011"/>
      <c r="F159" s="1011"/>
      <c r="G159" s="1011"/>
    </row>
    <row r="160" spans="1:10" ht="14.25">
      <c r="B160" s="970" t="s">
        <v>3086</v>
      </c>
      <c r="C160" s="970"/>
      <c r="D160" s="970"/>
      <c r="E160" s="970"/>
      <c r="F160" s="970"/>
      <c r="G160" s="970"/>
    </row>
    <row r="161" spans="1:7" ht="15" customHeight="1">
      <c r="B161" s="525"/>
      <c r="C161" s="525"/>
      <c r="D161" s="525"/>
      <c r="E161" s="525"/>
      <c r="F161" s="525"/>
      <c r="G161" s="525"/>
    </row>
    <row r="162" spans="1:7" ht="15" customHeight="1">
      <c r="B162" s="1041" t="s">
        <v>3087</v>
      </c>
      <c r="C162" s="1041"/>
      <c r="D162" s="1041"/>
      <c r="E162" s="1041"/>
      <c r="F162" s="1041"/>
      <c r="G162" s="1041"/>
    </row>
    <row r="163" spans="1:7" ht="15" customHeight="1">
      <c r="B163" s="970" t="s">
        <v>2816</v>
      </c>
      <c r="C163" s="970"/>
      <c r="D163" s="970"/>
      <c r="E163" s="970"/>
      <c r="F163" s="970"/>
      <c r="G163" s="970"/>
    </row>
    <row r="164" spans="1:7" ht="44.25" customHeight="1">
      <c r="B164" s="970" t="s">
        <v>3085</v>
      </c>
      <c r="C164" s="970"/>
      <c r="D164" s="970"/>
      <c r="E164" s="970"/>
      <c r="F164" s="970"/>
      <c r="G164" s="970"/>
    </row>
    <row r="165" spans="1:7" ht="15.75" customHeight="1">
      <c r="A165" s="873"/>
      <c r="B165" s="1011" t="s">
        <v>3169</v>
      </c>
      <c r="C165" s="1011"/>
      <c r="D165" s="1011"/>
      <c r="E165" s="1011"/>
      <c r="F165" s="1011"/>
      <c r="G165" s="1011"/>
    </row>
    <row r="166" spans="1:7" ht="14.25">
      <c r="B166" s="1014" t="s">
        <v>2815</v>
      </c>
      <c r="C166" s="1014"/>
      <c r="D166" s="1014"/>
      <c r="E166" s="1014"/>
      <c r="F166" s="1014"/>
      <c r="G166" s="1014"/>
    </row>
    <row r="167" spans="1:7" ht="15.75" customHeight="1">
      <c r="B167" s="512"/>
      <c r="C167" s="512"/>
      <c r="D167" s="512"/>
      <c r="E167" s="512"/>
      <c r="F167" s="512"/>
      <c r="G167" s="512"/>
    </row>
    <row r="168" spans="1:7" ht="15.75" customHeight="1">
      <c r="B168" s="512"/>
      <c r="C168" s="556" t="s">
        <v>2789</v>
      </c>
      <c r="D168" s="512"/>
      <c r="E168" s="512"/>
      <c r="F168" s="970" t="s">
        <v>2814</v>
      </c>
      <c r="G168" s="970"/>
    </row>
    <row r="169" spans="1:7" ht="12.75" customHeight="1">
      <c r="B169" s="512"/>
      <c r="C169" s="512"/>
      <c r="D169" s="512"/>
      <c r="E169" s="512"/>
      <c r="F169" s="970"/>
      <c r="G169" s="970"/>
    </row>
    <row r="170" spans="1:7" ht="14.25">
      <c r="B170" s="512"/>
      <c r="C170" s="512"/>
      <c r="D170" s="512"/>
      <c r="E170" s="512"/>
      <c r="F170" s="970"/>
      <c r="G170" s="970"/>
    </row>
    <row r="171" spans="1:7" ht="14.25">
      <c r="B171" s="512"/>
      <c r="C171" s="512"/>
      <c r="D171" s="512"/>
      <c r="E171" s="512"/>
      <c r="F171" s="970"/>
      <c r="G171" s="970"/>
    </row>
    <row r="172" spans="1:7" ht="30" customHeight="1">
      <c r="B172" s="512"/>
      <c r="C172" s="512"/>
      <c r="D172" s="512"/>
      <c r="E172" s="512"/>
      <c r="F172" s="970" t="s">
        <v>2813</v>
      </c>
      <c r="G172" s="970"/>
    </row>
    <row r="173" spans="1:7" ht="132.75" customHeight="1">
      <c r="B173" s="512"/>
      <c r="C173" s="512"/>
      <c r="D173" s="512"/>
      <c r="E173" s="512"/>
      <c r="F173" s="1015" t="s">
        <v>3108</v>
      </c>
      <c r="G173" s="1015"/>
    </row>
    <row r="174" spans="1:7" ht="30.75" customHeight="1">
      <c r="B174" s="512"/>
      <c r="C174" s="556" t="s">
        <v>2790</v>
      </c>
      <c r="D174" s="512"/>
      <c r="E174" s="512"/>
      <c r="F174" s="970" t="s">
        <v>2812</v>
      </c>
      <c r="G174" s="970"/>
    </row>
    <row r="175" spans="1:7" ht="11.25" customHeight="1">
      <c r="B175" s="512"/>
      <c r="C175" s="512"/>
      <c r="D175" s="512"/>
      <c r="E175" s="512"/>
      <c r="F175" s="970"/>
      <c r="G175" s="970"/>
    </row>
    <row r="176" spans="1:7" ht="32.25" customHeight="1">
      <c r="B176" s="512"/>
      <c r="C176" s="512"/>
      <c r="D176" s="512"/>
      <c r="E176" s="512"/>
      <c r="F176" s="970" t="s">
        <v>2811</v>
      </c>
      <c r="G176" s="970"/>
    </row>
    <row r="177" spans="2:7" ht="63.75" customHeight="1">
      <c r="B177" s="512"/>
      <c r="C177" s="512"/>
      <c r="D177" s="512"/>
      <c r="E177" s="512"/>
      <c r="F177" s="970" t="s">
        <v>3107</v>
      </c>
      <c r="G177" s="970"/>
    </row>
    <row r="178" spans="2:7" ht="30" customHeight="1">
      <c r="B178" s="512"/>
      <c r="C178" s="556" t="s">
        <v>2791</v>
      </c>
      <c r="D178" s="512"/>
      <c r="E178" s="512"/>
      <c r="F178" s="970" t="s">
        <v>2810</v>
      </c>
      <c r="G178" s="970"/>
    </row>
    <row r="179" spans="2:7" ht="14.25">
      <c r="B179" s="512"/>
      <c r="C179" s="512"/>
      <c r="D179" s="512"/>
      <c r="E179" s="512"/>
      <c r="F179" s="970" t="s">
        <v>2809</v>
      </c>
      <c r="G179" s="970"/>
    </row>
    <row r="180" spans="2:7" ht="74.25" customHeight="1">
      <c r="B180" s="512"/>
      <c r="C180" s="512"/>
      <c r="D180" s="512"/>
      <c r="E180" s="512"/>
      <c r="F180" s="970" t="s">
        <v>3106</v>
      </c>
      <c r="G180" s="970"/>
    </row>
    <row r="181" spans="2:7" ht="20.25" customHeight="1">
      <c r="B181" s="512"/>
      <c r="C181" s="556" t="s">
        <v>2792</v>
      </c>
      <c r="D181" s="512"/>
      <c r="E181" s="512"/>
      <c r="F181" s="970" t="s">
        <v>2808</v>
      </c>
      <c r="G181" s="970"/>
    </row>
    <row r="182" spans="2:7" ht="12.75" customHeight="1">
      <c r="B182" s="512"/>
      <c r="C182" s="512"/>
      <c r="D182" s="512"/>
      <c r="E182" s="512"/>
      <c r="F182" s="970"/>
      <c r="G182" s="970"/>
    </row>
    <row r="183" spans="2:7" ht="14.25">
      <c r="B183" s="512"/>
      <c r="C183" s="512"/>
      <c r="D183" s="512"/>
      <c r="E183" s="512"/>
      <c r="F183" s="970"/>
      <c r="G183" s="970"/>
    </row>
    <row r="184" spans="2:7" ht="32.25" customHeight="1">
      <c r="B184" s="512"/>
      <c r="C184" s="512"/>
      <c r="D184" s="512"/>
      <c r="E184" s="512"/>
      <c r="F184" s="970" t="s">
        <v>2807</v>
      </c>
      <c r="G184" s="970"/>
    </row>
    <row r="185" spans="2:7" ht="90" customHeight="1">
      <c r="B185" s="512"/>
      <c r="C185" s="512"/>
      <c r="D185" s="512"/>
      <c r="E185" s="512"/>
      <c r="F185" s="970" t="s">
        <v>3105</v>
      </c>
      <c r="G185" s="970"/>
    </row>
    <row r="186" spans="2:7" ht="21.75" customHeight="1">
      <c r="B186" s="512"/>
      <c r="C186" s="557" t="s">
        <v>46</v>
      </c>
      <c r="D186" s="512"/>
      <c r="E186" s="512"/>
      <c r="F186" s="512" t="s">
        <v>2806</v>
      </c>
      <c r="G186" s="512"/>
    </row>
    <row r="187" spans="2:7" ht="18.75" customHeight="1">
      <c r="B187" s="512"/>
      <c r="C187" s="512"/>
      <c r="D187" s="512"/>
      <c r="E187" s="512"/>
      <c r="F187" s="512" t="s">
        <v>2805</v>
      </c>
      <c r="G187" s="512"/>
    </row>
    <row r="188" spans="2:7" ht="31.5" customHeight="1">
      <c r="B188" s="512"/>
      <c r="C188" s="512"/>
      <c r="D188" s="512"/>
      <c r="E188" s="512"/>
      <c r="F188" s="970" t="s">
        <v>2804</v>
      </c>
      <c r="G188" s="970"/>
    </row>
    <row r="189" spans="2:7" ht="60" customHeight="1">
      <c r="B189" s="512"/>
      <c r="C189" s="512"/>
      <c r="D189" s="512"/>
      <c r="E189" s="512"/>
      <c r="F189" s="970" t="s">
        <v>3104</v>
      </c>
      <c r="G189" s="970"/>
    </row>
    <row r="190" spans="2:7" ht="34.5" customHeight="1">
      <c r="B190" s="512"/>
      <c r="C190" s="557" t="s">
        <v>2793</v>
      </c>
      <c r="D190" s="512"/>
      <c r="E190" s="512"/>
      <c r="F190" s="970" t="s">
        <v>2803</v>
      </c>
      <c r="G190" s="970"/>
    </row>
    <row r="191" spans="2:7" ht="46.5" customHeight="1">
      <c r="B191" s="512"/>
      <c r="C191" s="512"/>
      <c r="D191" s="512"/>
      <c r="E191" s="512"/>
      <c r="F191" s="970" t="s">
        <v>2802</v>
      </c>
      <c r="G191" s="970"/>
    </row>
    <row r="192" spans="2:7" ht="76.5" customHeight="1">
      <c r="B192" s="512"/>
      <c r="C192" s="512"/>
      <c r="D192" s="512"/>
      <c r="E192" s="512"/>
      <c r="F192" s="970" t="s">
        <v>3103</v>
      </c>
      <c r="G192" s="970"/>
    </row>
    <row r="193" spans="1:65" ht="33.75" customHeight="1">
      <c r="B193" s="512"/>
      <c r="C193" s="557" t="s">
        <v>2794</v>
      </c>
      <c r="D193" s="512"/>
      <c r="E193" s="512"/>
      <c r="F193" s="970" t="s">
        <v>2801</v>
      </c>
      <c r="G193" s="970"/>
    </row>
    <row r="194" spans="1:65" ht="76.5" customHeight="1">
      <c r="B194" s="512"/>
      <c r="C194" s="512"/>
      <c r="D194" s="512"/>
      <c r="E194" s="512"/>
      <c r="F194" s="970" t="s">
        <v>3102</v>
      </c>
      <c r="G194" s="970"/>
    </row>
    <row r="195" spans="1:65" ht="45" customHeight="1">
      <c r="B195" s="512"/>
      <c r="C195" s="557" t="s">
        <v>2795</v>
      </c>
      <c r="D195" s="512"/>
      <c r="E195" s="512"/>
      <c r="F195" s="970" t="s">
        <v>2800</v>
      </c>
      <c r="G195" s="970"/>
    </row>
    <row r="196" spans="1:65" ht="19.5" customHeight="1">
      <c r="B196" s="512"/>
      <c r="C196" s="512"/>
      <c r="D196" s="512"/>
      <c r="E196" s="512"/>
      <c r="F196" s="970" t="s">
        <v>2799</v>
      </c>
      <c r="G196" s="970"/>
    </row>
    <row r="197" spans="1:65" ht="63" customHeight="1">
      <c r="B197" s="512"/>
      <c r="C197" s="512"/>
      <c r="D197" s="512"/>
      <c r="E197" s="512"/>
      <c r="F197" s="970" t="s">
        <v>3089</v>
      </c>
      <c r="G197" s="970"/>
    </row>
    <row r="198" spans="1:65" ht="32.25" customHeight="1">
      <c r="B198" s="512"/>
      <c r="C198" s="557" t="s">
        <v>50</v>
      </c>
      <c r="D198" s="512"/>
      <c r="E198" s="512"/>
      <c r="F198" s="970" t="s">
        <v>2798</v>
      </c>
      <c r="G198" s="970"/>
    </row>
    <row r="199" spans="1:65" ht="33.75" customHeight="1">
      <c r="B199" s="512"/>
      <c r="C199" s="512"/>
      <c r="D199" s="512"/>
      <c r="E199" s="512"/>
      <c r="F199" s="970" t="s">
        <v>2797</v>
      </c>
      <c r="G199" s="970"/>
    </row>
    <row r="200" spans="1:65" ht="78" customHeight="1">
      <c r="B200" s="512"/>
      <c r="C200" s="512"/>
      <c r="D200" s="512"/>
      <c r="E200" s="512"/>
      <c r="F200" s="970" t="s">
        <v>3088</v>
      </c>
      <c r="G200" s="970"/>
    </row>
    <row r="201" spans="1:65" ht="19.5" customHeight="1">
      <c r="A201" s="873"/>
      <c r="B201" s="1006" t="s">
        <v>3177</v>
      </c>
      <c r="C201" s="1006"/>
      <c r="D201" s="1006"/>
      <c r="E201" s="1006"/>
      <c r="F201" s="1006"/>
      <c r="G201" s="1006"/>
    </row>
    <row r="202" spans="1:65" ht="59.25" customHeight="1">
      <c r="B202" s="344"/>
      <c r="C202" s="1007" t="s">
        <v>3042</v>
      </c>
      <c r="D202" s="1007"/>
      <c r="E202" s="1007"/>
      <c r="F202" s="1007"/>
      <c r="G202" s="1007"/>
    </row>
    <row r="203" spans="1:65" s="249" customFormat="1" ht="20.25" customHeight="1">
      <c r="B203" s="344"/>
      <c r="C203" s="1008" t="s">
        <v>882</v>
      </c>
      <c r="D203" s="1008"/>
      <c r="E203" s="1008"/>
      <c r="F203" s="1008"/>
      <c r="G203" s="1008"/>
    </row>
    <row r="204" spans="1:65" ht="24.75" customHeight="1">
      <c r="A204" s="638"/>
      <c r="B204" s="940" t="s">
        <v>2740</v>
      </c>
      <c r="C204" s="437"/>
      <c r="D204" s="437"/>
      <c r="E204" s="437"/>
      <c r="F204" s="437"/>
      <c r="G204" s="437"/>
      <c r="H204" s="207"/>
      <c r="I204" s="207"/>
      <c r="J204" s="207"/>
      <c r="K204" s="207"/>
      <c r="L204" s="207"/>
      <c r="M204" s="207"/>
      <c r="N204" s="207"/>
      <c r="O204" s="207"/>
      <c r="P204" s="207"/>
      <c r="Q204" s="207"/>
      <c r="R204" s="211"/>
      <c r="S204" s="211"/>
      <c r="T204" s="210"/>
      <c r="U204" s="210"/>
      <c r="V204" s="207"/>
      <c r="W204" s="207"/>
      <c r="X204" s="210"/>
      <c r="Y204" s="210"/>
      <c r="Z204" s="210"/>
      <c r="AA204" s="210"/>
      <c r="AB204" s="209"/>
      <c r="AC204" s="209"/>
      <c r="AD204" s="207"/>
      <c r="AE204" s="207"/>
      <c r="AF204" s="207"/>
      <c r="AG204" s="207"/>
      <c r="AH204" s="207"/>
      <c r="AI204" s="207"/>
      <c r="AJ204" s="208"/>
      <c r="AK204" s="207"/>
      <c r="AL204" s="207"/>
      <c r="AM204" s="207"/>
      <c r="AN204" s="207"/>
      <c r="AO204" s="207"/>
      <c r="AP204" s="207"/>
      <c r="AQ204" s="207"/>
      <c r="AR204" s="207"/>
      <c r="AS204" s="207"/>
      <c r="AT204" s="207"/>
      <c r="AU204" s="207"/>
      <c r="AV204" s="207"/>
      <c r="AW204" s="207"/>
      <c r="AX204" s="207"/>
      <c r="AY204" s="207"/>
      <c r="AZ204" s="207"/>
      <c r="BA204" s="207"/>
      <c r="BB204" s="207"/>
      <c r="BC204" s="207"/>
      <c r="BD204" s="207"/>
      <c r="BE204" s="207"/>
      <c r="BF204" s="207"/>
      <c r="BG204" s="207"/>
      <c r="BH204" s="207"/>
      <c r="BI204" s="207"/>
      <c r="BJ204" s="207"/>
      <c r="BK204" s="207"/>
      <c r="BL204" s="207"/>
      <c r="BM204" s="207"/>
    </row>
    <row r="205" spans="1:65" ht="41.25" customHeight="1">
      <c r="A205" s="199"/>
      <c r="B205" s="202"/>
      <c r="C205" s="202"/>
      <c r="D205" s="202"/>
      <c r="E205" s="202"/>
      <c r="F205" s="202"/>
      <c r="G205" s="202"/>
      <c r="H205" s="163"/>
      <c r="I205" s="163"/>
      <c r="J205" s="163"/>
      <c r="K205" s="163"/>
      <c r="L205" s="163"/>
      <c r="M205" s="163"/>
      <c r="N205" s="163"/>
      <c r="O205" s="163"/>
      <c r="P205" s="163"/>
      <c r="Q205" s="163"/>
      <c r="R205" s="163"/>
      <c r="S205" s="163"/>
      <c r="T205" s="205"/>
      <c r="U205" s="205"/>
      <c r="V205" s="163"/>
      <c r="W205" s="163"/>
      <c r="X205" s="206"/>
      <c r="Y205" s="206"/>
      <c r="Z205" s="206"/>
      <c r="AA205" s="205"/>
      <c r="AB205" s="204"/>
      <c r="AC205" s="204"/>
      <c r="AD205" s="163"/>
      <c r="AE205" s="163"/>
      <c r="AF205" s="163"/>
      <c r="AG205" s="163"/>
      <c r="AH205" s="163"/>
      <c r="AI205" s="163"/>
      <c r="AJ205" s="203"/>
      <c r="AK205" s="163"/>
      <c r="AL205" s="163"/>
      <c r="AM205" s="163"/>
      <c r="AN205" s="163"/>
      <c r="AO205" s="163"/>
      <c r="AP205" s="163"/>
      <c r="AQ205" s="163"/>
      <c r="AR205" s="163"/>
      <c r="AS205" s="163"/>
      <c r="AT205" s="163"/>
      <c r="AU205" s="163"/>
      <c r="AV205" s="163"/>
      <c r="AW205" s="163"/>
      <c r="AX205" s="163"/>
      <c r="AY205" s="163"/>
      <c r="AZ205" s="163"/>
      <c r="BA205" s="163"/>
      <c r="BB205" s="163"/>
      <c r="BC205" s="163"/>
      <c r="BD205" s="163"/>
      <c r="BE205" s="163"/>
      <c r="BF205" s="163"/>
      <c r="BG205" s="163"/>
      <c r="BH205" s="163"/>
      <c r="BI205" s="163"/>
      <c r="BJ205" s="163"/>
      <c r="BK205" s="163"/>
      <c r="BL205" s="163"/>
      <c r="BM205" s="163"/>
    </row>
    <row r="206" spans="1:65" ht="15.75">
      <c r="A206" s="199"/>
      <c r="C206" s="33"/>
      <c r="D206" s="33"/>
      <c r="E206" s="33"/>
      <c r="F206" s="33"/>
      <c r="G206" s="33"/>
      <c r="H206" s="202"/>
      <c r="I206" s="202"/>
      <c r="J206" s="202"/>
      <c r="K206" s="202"/>
      <c r="L206" s="202"/>
      <c r="M206" s="202"/>
      <c r="N206" s="202"/>
      <c r="O206" s="202"/>
      <c r="P206" s="202"/>
      <c r="Q206" s="202"/>
      <c r="R206" s="202"/>
      <c r="S206" s="202"/>
      <c r="T206" s="172"/>
      <c r="U206" s="172"/>
      <c r="V206" s="33"/>
      <c r="W206" s="33"/>
      <c r="X206" s="33"/>
      <c r="Y206" s="33"/>
      <c r="Z206" s="33"/>
      <c r="AA206" s="200"/>
      <c r="AB206" s="200"/>
      <c r="AC206" s="200"/>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row>
    <row r="207" spans="1:65" ht="15.75">
      <c r="A207" s="199"/>
      <c r="C207" s="172"/>
      <c r="D207" s="172"/>
      <c r="E207" s="172"/>
      <c r="F207" s="172"/>
      <c r="G207" s="172"/>
      <c r="H207" s="33"/>
      <c r="I207" s="33"/>
      <c r="J207" s="33"/>
      <c r="K207" s="33"/>
      <c r="L207" s="33"/>
      <c r="M207" s="33"/>
      <c r="N207" s="33"/>
      <c r="O207" s="33"/>
      <c r="P207" s="33"/>
      <c r="Q207" s="33"/>
      <c r="R207" s="33"/>
      <c r="S207" s="33"/>
      <c r="T207" s="172"/>
      <c r="U207" s="172"/>
      <c r="V207" s="33"/>
      <c r="W207" s="33"/>
      <c r="X207" s="33"/>
      <c r="Y207" s="33"/>
      <c r="Z207" s="33"/>
      <c r="AA207" s="33"/>
      <c r="AB207" s="201"/>
      <c r="AC207" s="200"/>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row>
    <row r="208" spans="1:65" ht="14.25">
      <c r="H208" s="198"/>
      <c r="I208" s="198"/>
      <c r="J208" s="198"/>
      <c r="K208" s="198"/>
      <c r="L208" s="198"/>
      <c r="M208" s="198"/>
      <c r="N208" s="198"/>
      <c r="O208" s="198"/>
      <c r="P208" s="198"/>
      <c r="Q208" s="198"/>
      <c r="R208" s="198"/>
      <c r="S208" s="198"/>
      <c r="T208" s="198"/>
      <c r="U208" s="198"/>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row>
    <row r="209" spans="2:2" ht="14.25">
      <c r="B209" s="341"/>
    </row>
    <row r="210" spans="2:2" ht="14.25">
      <c r="B210" s="341"/>
    </row>
    <row r="211" spans="2:2" ht="14.25">
      <c r="B211" s="341"/>
    </row>
    <row r="212" spans="2:2" ht="14.25">
      <c r="B212" s="341"/>
    </row>
    <row r="213" spans="2:2" ht="14.25">
      <c r="B213" s="341"/>
    </row>
  </sheetData>
  <mergeCells count="147">
    <mergeCell ref="F198:G198"/>
    <mergeCell ref="F199:G199"/>
    <mergeCell ref="F200:G200"/>
    <mergeCell ref="F192:G192"/>
    <mergeCell ref="F193:G193"/>
    <mergeCell ref="F194:G194"/>
    <mergeCell ref="F195:G195"/>
    <mergeCell ref="F196:G196"/>
    <mergeCell ref="F197:G197"/>
    <mergeCell ref="F184:G184"/>
    <mergeCell ref="F185:G185"/>
    <mergeCell ref="F188:G188"/>
    <mergeCell ref="F189:G189"/>
    <mergeCell ref="F190:G190"/>
    <mergeCell ref="F191:G191"/>
    <mergeCell ref="F176:G176"/>
    <mergeCell ref="F177:G177"/>
    <mergeCell ref="F178:G178"/>
    <mergeCell ref="F179:G179"/>
    <mergeCell ref="F180:G180"/>
    <mergeCell ref="F181:G183"/>
    <mergeCell ref="B165:G165"/>
    <mergeCell ref="B166:G166"/>
    <mergeCell ref="F168:G171"/>
    <mergeCell ref="F172:G172"/>
    <mergeCell ref="F173:G173"/>
    <mergeCell ref="F174:G175"/>
    <mergeCell ref="B158:G158"/>
    <mergeCell ref="B159:G159"/>
    <mergeCell ref="B160:G160"/>
    <mergeCell ref="B162:G162"/>
    <mergeCell ref="B163:G163"/>
    <mergeCell ref="B164:G164"/>
    <mergeCell ref="B152:G152"/>
    <mergeCell ref="B153:G153"/>
    <mergeCell ref="B154:G154"/>
    <mergeCell ref="C155:F155"/>
    <mergeCell ref="C156:F156"/>
    <mergeCell ref="B157:E157"/>
    <mergeCell ref="C146:F146"/>
    <mergeCell ref="C147:F147"/>
    <mergeCell ref="C148:F148"/>
    <mergeCell ref="C149:F149"/>
    <mergeCell ref="C150:F150"/>
    <mergeCell ref="C151:F151"/>
    <mergeCell ref="F157:J157"/>
    <mergeCell ref="C141:F141"/>
    <mergeCell ref="C142:F142"/>
    <mergeCell ref="C143:F143"/>
    <mergeCell ref="B144:G144"/>
    <mergeCell ref="B145:G145"/>
    <mergeCell ref="C135:F135"/>
    <mergeCell ref="C136:F136"/>
    <mergeCell ref="C137:F137"/>
    <mergeCell ref="C138:F138"/>
    <mergeCell ref="C139:F139"/>
    <mergeCell ref="C140:F140"/>
    <mergeCell ref="G142:K142"/>
    <mergeCell ref="C129:F129"/>
    <mergeCell ref="C130:F130"/>
    <mergeCell ref="C131:F131"/>
    <mergeCell ref="C132:F132"/>
    <mergeCell ref="C133:F133"/>
    <mergeCell ref="C134:F134"/>
    <mergeCell ref="B122:G122"/>
    <mergeCell ref="B123:G123"/>
    <mergeCell ref="B124:G124"/>
    <mergeCell ref="B125:G125"/>
    <mergeCell ref="B126:G126"/>
    <mergeCell ref="C128:F128"/>
    <mergeCell ref="C69:G69"/>
    <mergeCell ref="C70:G70"/>
    <mergeCell ref="B71:G71"/>
    <mergeCell ref="B72:G72"/>
    <mergeCell ref="B73:G73"/>
    <mergeCell ref="C121:G121"/>
    <mergeCell ref="B63:G63"/>
    <mergeCell ref="B64:G64"/>
    <mergeCell ref="C65:G65"/>
    <mergeCell ref="C66:G66"/>
    <mergeCell ref="C67:G67"/>
    <mergeCell ref="C68:G68"/>
    <mergeCell ref="C57:F57"/>
    <mergeCell ref="C58:F58"/>
    <mergeCell ref="C59:F59"/>
    <mergeCell ref="C60:F60"/>
    <mergeCell ref="C61:G61"/>
    <mergeCell ref="B62:G62"/>
    <mergeCell ref="C51:F51"/>
    <mergeCell ref="C52:F52"/>
    <mergeCell ref="C53:F53"/>
    <mergeCell ref="C54:F54"/>
    <mergeCell ref="C55:F55"/>
    <mergeCell ref="C56:F56"/>
    <mergeCell ref="C49:F49"/>
    <mergeCell ref="C50:F50"/>
    <mergeCell ref="C39:F39"/>
    <mergeCell ref="C40:F40"/>
    <mergeCell ref="C41:F41"/>
    <mergeCell ref="C42:F42"/>
    <mergeCell ref="C43:F43"/>
    <mergeCell ref="B44:E44"/>
    <mergeCell ref="F44:G44"/>
    <mergeCell ref="B30:G30"/>
    <mergeCell ref="B31:G31"/>
    <mergeCell ref="B32:G32"/>
    <mergeCell ref="B1:G1"/>
    <mergeCell ref="B45:G45"/>
    <mergeCell ref="B46:G46"/>
    <mergeCell ref="B47:G47"/>
    <mergeCell ref="C48:F48"/>
    <mergeCell ref="B23:G23"/>
    <mergeCell ref="C22:G22"/>
    <mergeCell ref="C21:G21"/>
    <mergeCell ref="C7:G7"/>
    <mergeCell ref="C6:G6"/>
    <mergeCell ref="C5:G5"/>
    <mergeCell ref="B4:G4"/>
    <mergeCell ref="B17:G17"/>
    <mergeCell ref="B16:G16"/>
    <mergeCell ref="B15:G15"/>
    <mergeCell ref="B3:G3"/>
    <mergeCell ref="C12:G12"/>
    <mergeCell ref="B201:G201"/>
    <mergeCell ref="C202:G202"/>
    <mergeCell ref="C203:G203"/>
    <mergeCell ref="C8:G8"/>
    <mergeCell ref="C9:G9"/>
    <mergeCell ref="C10:G10"/>
    <mergeCell ref="C11:G11"/>
    <mergeCell ref="B13:G13"/>
    <mergeCell ref="B14:G14"/>
    <mergeCell ref="B24:G24"/>
    <mergeCell ref="C25:G25"/>
    <mergeCell ref="B26:G26"/>
    <mergeCell ref="B33:G33"/>
    <mergeCell ref="C34:F34"/>
    <mergeCell ref="C35:F35"/>
    <mergeCell ref="C36:F36"/>
    <mergeCell ref="C37:F37"/>
    <mergeCell ref="C38:F38"/>
    <mergeCell ref="B27:G27"/>
    <mergeCell ref="B28:G28"/>
    <mergeCell ref="C29:G29"/>
    <mergeCell ref="C20:G20"/>
    <mergeCell ref="C19:G19"/>
    <mergeCell ref="C18:G18"/>
  </mergeCells>
  <hyperlinks>
    <hyperlink ref="F44" r:id="rId1" display="http://www.oecd.org/sti/inno/oslomanualguidelinesforcollectingandinterpretinginnovationdata3rdedition.htm"/>
    <hyperlink ref="C13:J13" r:id="rId2" display="UK Science Council"/>
    <hyperlink ref="C25" r:id="rId3" display="https://Chapter 2 of the Frascati Manual 2015"/>
    <hyperlink ref="C29" r:id="rId4"/>
    <hyperlink ref="C121" r:id="rId5"/>
    <hyperlink ref="F157" r:id="rId6"/>
    <hyperlink ref="B204" r:id="rId7"/>
    <hyperlink ref="C203" r:id="rId8"/>
    <hyperlink ref="C12" r:id="rId9"/>
    <hyperlink ref="C25:G25" r:id="rId10" display="Chapter 2 of the Frascati Manual 2015"/>
    <hyperlink ref="C121:G121" r:id="rId11" display="Frascati Manual 2015 "/>
    <hyperlink ref="G142" r:id="rId12"/>
    <hyperlink ref="C29:G29" r:id="rId13" display="Oslo Manual 2018"/>
    <hyperlink ref="F44:G44" r:id="rId14" display="Commercialising Public Research: New Trends and Strategies, OECD 2013"/>
    <hyperlink ref="C61:G61" r:id="rId15" display="Innovation and Science Australia (ISA) Performance Review of the Australian Science and Research System 2016"/>
  </hyperlinks>
  <pageMargins left="0.25" right="0.25" top="0.75" bottom="0.75" header="0.3" footer="0.3"/>
  <pageSetup paperSize="8" scale="87" fitToHeight="0" orientation="landscape" horizontalDpi="300" verticalDpi="300" r:id="rId16"/>
  <ignoredErrors>
    <ignoredError sqref="C143:G143" numberStoredAsText="1"/>
  </ignoredErrors>
  <drawing r:id="rId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1" tint="0.34998626667073579"/>
  </sheetPr>
  <dimension ref="B1:C16"/>
  <sheetViews>
    <sheetView showGridLines="0" workbookViewId="0"/>
  </sheetViews>
  <sheetFormatPr defaultRowHeight="12.75"/>
  <cols>
    <col min="1" max="1" width="3.5703125" customWidth="1"/>
    <col min="2" max="2" width="151.28515625" customWidth="1"/>
    <col min="3" max="3" width="30.7109375" customWidth="1"/>
  </cols>
  <sheetData>
    <row r="1" spans="2:3" ht="33" customHeight="1">
      <c r="B1" s="977" t="s">
        <v>1896</v>
      </c>
      <c r="C1" s="126"/>
    </row>
    <row r="2" spans="2:3" ht="12.75" customHeight="1">
      <c r="B2" s="977"/>
    </row>
    <row r="3" spans="2:3" s="126" customFormat="1" ht="10.5" customHeight="1">
      <c r="B3" s="546"/>
    </row>
    <row r="4" spans="2:3" ht="15">
      <c r="B4" s="907" t="s">
        <v>2766</v>
      </c>
    </row>
    <row r="5" spans="2:3" ht="15">
      <c r="B5" s="521" t="s">
        <v>3654</v>
      </c>
    </row>
    <row r="6" spans="2:3" ht="15">
      <c r="B6" s="521" t="s">
        <v>2767</v>
      </c>
    </row>
    <row r="7" spans="2:3" ht="21" customHeight="1">
      <c r="B7" s="53" t="s">
        <v>2768</v>
      </c>
    </row>
    <row r="8" spans="2:3" ht="15">
      <c r="B8" s="521" t="s">
        <v>2769</v>
      </c>
    </row>
    <row r="9" spans="2:3" ht="15">
      <c r="B9" s="521" t="s">
        <v>2770</v>
      </c>
    </row>
    <row r="10" spans="2:3" ht="23.25" customHeight="1">
      <c r="B10" s="521" t="s">
        <v>2771</v>
      </c>
    </row>
    <row r="11" spans="2:3" ht="28.5">
      <c r="B11" s="53" t="s">
        <v>2772</v>
      </c>
    </row>
    <row r="12" spans="2:3" ht="28.5">
      <c r="B12" s="520" t="s">
        <v>2773</v>
      </c>
    </row>
    <row r="13" spans="2:3" ht="14.25">
      <c r="B13" s="520" t="s">
        <v>2774</v>
      </c>
    </row>
    <row r="14" spans="2:3" ht="14.25">
      <c r="B14" s="53" t="s">
        <v>3655</v>
      </c>
    </row>
    <row r="15" spans="2:3" ht="15">
      <c r="B15" s="628" t="s">
        <v>2775</v>
      </c>
    </row>
    <row r="16" spans="2:3" ht="99.75">
      <c r="B16" s="48" t="s">
        <v>3656</v>
      </c>
    </row>
  </sheetData>
  <mergeCells count="1">
    <mergeCell ref="B1:B2"/>
  </mergeCells>
  <hyperlinks>
    <hyperlink ref="B12" r:id="rId1" display="https://creativecommons.org/licenses/by/4.0/"/>
    <hyperlink ref="B13" r:id="rId2" display="https://creativecommons.org/licenses/by/4.0/legalcode"/>
  </hyperlinks>
  <pageMargins left="0.7" right="0.7" top="0.75" bottom="0.75" header="0.3" footer="0.3"/>
  <pageSetup paperSize="9" orientation="portrait" horizontalDpi="300" verticalDpi="300"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1" tint="0.34998626667073579"/>
  </sheetPr>
  <dimension ref="B1:B26"/>
  <sheetViews>
    <sheetView showGridLines="0" zoomScaleNormal="100" workbookViewId="0">
      <selection activeCell="B3" sqref="B3"/>
    </sheetView>
  </sheetViews>
  <sheetFormatPr defaultColWidth="9.140625" defaultRowHeight="12.75"/>
  <cols>
    <col min="1" max="1" width="1.7109375" style="31" customWidth="1"/>
    <col min="2" max="2" width="95.85546875" style="218" customWidth="1"/>
    <col min="3" max="16384" width="9.140625" style="31"/>
  </cols>
  <sheetData>
    <row r="1" spans="2:2" ht="33" customHeight="1">
      <c r="B1" s="978" t="s">
        <v>3689</v>
      </c>
    </row>
    <row r="2" spans="2:2" s="434" customFormat="1" ht="11.25" customHeight="1">
      <c r="B2" s="978"/>
    </row>
    <row r="3" spans="2:2" ht="72" customHeight="1">
      <c r="B3" s="908"/>
    </row>
    <row r="4" spans="2:2" s="434" customFormat="1" ht="11.25" customHeight="1">
      <c r="B4" s="435"/>
    </row>
    <row r="5" spans="2:2" ht="36">
      <c r="B5" s="909" t="s">
        <v>3188</v>
      </c>
    </row>
    <row r="6" spans="2:2" s="434" customFormat="1" ht="11.25" customHeight="1">
      <c r="B6" s="910"/>
    </row>
    <row r="7" spans="2:2" s="434" customFormat="1" ht="20.25">
      <c r="B7" s="910" t="s">
        <v>3058</v>
      </c>
    </row>
    <row r="8" spans="2:2" s="434" customFormat="1" ht="11.25" customHeight="1">
      <c r="B8" s="910"/>
    </row>
    <row r="9" spans="2:2" s="434" customFormat="1" ht="20.25">
      <c r="B9" s="918" t="s">
        <v>3704</v>
      </c>
    </row>
    <row r="10" spans="2:2" s="434" customFormat="1" ht="11.25" customHeight="1">
      <c r="B10" s="919"/>
    </row>
    <row r="11" spans="2:2" s="434" customFormat="1" ht="52.5" customHeight="1">
      <c r="B11" s="911" t="s">
        <v>3692</v>
      </c>
    </row>
    <row r="12" spans="2:2" ht="57" customHeight="1">
      <c r="B12" s="911" t="s">
        <v>3693</v>
      </c>
    </row>
    <row r="13" spans="2:2" s="434" customFormat="1" ht="64.5" customHeight="1">
      <c r="B13" s="911" t="s">
        <v>3691</v>
      </c>
    </row>
    <row r="14" spans="2:2" ht="120.75" customHeight="1">
      <c r="B14" s="911" t="s">
        <v>3694</v>
      </c>
    </row>
    <row r="15" spans="2:2" s="434" customFormat="1" ht="69" customHeight="1">
      <c r="B15" s="911" t="s">
        <v>3695</v>
      </c>
    </row>
    <row r="16" spans="2:2" ht="116.25" customHeight="1">
      <c r="B16" s="911" t="s">
        <v>3696</v>
      </c>
    </row>
    <row r="17" spans="2:2" s="434" customFormat="1" ht="23.25" customHeight="1">
      <c r="B17" s="916" t="s">
        <v>3697</v>
      </c>
    </row>
    <row r="18" spans="2:2" s="913" customFormat="1" ht="20.25" customHeight="1">
      <c r="B18" s="912" t="s">
        <v>2740</v>
      </c>
    </row>
    <row r="19" spans="2:2" ht="27" customHeight="1">
      <c r="B19" s="914" t="s">
        <v>3690</v>
      </c>
    </row>
    <row r="20" spans="2:2" ht="15">
      <c r="B20" s="914"/>
    </row>
    <row r="21" spans="2:2" ht="13.5">
      <c r="B21" s="160"/>
    </row>
    <row r="22" spans="2:2" ht="13.5">
      <c r="B22" s="160"/>
    </row>
    <row r="23" spans="2:2" ht="13.5">
      <c r="B23" s="160"/>
    </row>
    <row r="24" spans="2:2">
      <c r="B24" s="915"/>
    </row>
    <row r="25" spans="2:2" ht="13.5">
      <c r="B25" s="160"/>
    </row>
    <row r="26" spans="2:2" ht="15.75" customHeight="1">
      <c r="B26" s="160"/>
    </row>
  </sheetData>
  <mergeCells count="1">
    <mergeCell ref="B1:B2"/>
  </mergeCells>
  <hyperlinks>
    <hyperlink ref="B18" r:id="rId1"/>
  </hyperlinks>
  <pageMargins left="0.7" right="0.7" top="0.75" bottom="0.75" header="0.3" footer="0.3"/>
  <pageSetup paperSize="9" orientation="portrait" horizontalDpi="300" verticalDpi="30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sheetPr>
  <dimension ref="A1:AW439"/>
  <sheetViews>
    <sheetView topLeftCell="A178" workbookViewId="0">
      <selection activeCell="C18" sqref="C18"/>
    </sheetView>
  </sheetViews>
  <sheetFormatPr defaultColWidth="9.140625" defaultRowHeight="12.75"/>
  <cols>
    <col min="1" max="1" width="12" style="5" customWidth="1"/>
    <col min="2" max="2" width="47.28515625" style="5" customWidth="1"/>
    <col min="3" max="3" width="11.85546875" style="5" bestFit="1" customWidth="1"/>
    <col min="4" max="26" width="9.85546875" style="5" bestFit="1" customWidth="1"/>
    <col min="27" max="28" width="11" style="5" bestFit="1" customWidth="1"/>
    <col min="29" max="29" width="10" style="5" bestFit="1" customWidth="1"/>
    <col min="30" max="35" width="9.85546875" style="5" bestFit="1" customWidth="1"/>
    <col min="36" max="36" width="12" style="5" bestFit="1" customWidth="1"/>
    <col min="37" max="37" width="11" style="5" bestFit="1" customWidth="1"/>
    <col min="38" max="40" width="12" style="5" bestFit="1" customWidth="1"/>
    <col min="41" max="41" width="11" style="5" bestFit="1" customWidth="1"/>
    <col min="42" max="43" width="12" style="5" bestFit="1" customWidth="1"/>
    <col min="44" max="45" width="10.42578125" style="5" customWidth="1"/>
    <col min="46" max="46" width="12" style="5" customWidth="1"/>
    <col min="47" max="16384" width="9.140625" style="5"/>
  </cols>
  <sheetData>
    <row r="1" spans="1:49" ht="46.5" customHeight="1">
      <c r="A1" s="62" t="s">
        <v>1878</v>
      </c>
      <c r="B1" s="56"/>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row>
    <row r="2" spans="1:49" ht="15">
      <c r="A2" s="64" t="s">
        <v>949</v>
      </c>
      <c r="B2" s="63"/>
      <c r="C2" s="2" t="s">
        <v>64</v>
      </c>
      <c r="D2" s="2" t="s">
        <v>65</v>
      </c>
      <c r="E2" s="2" t="s">
        <v>66</v>
      </c>
      <c r="F2" s="2" t="s">
        <v>67</v>
      </c>
      <c r="G2" s="2" t="s">
        <v>68</v>
      </c>
      <c r="H2" s="2" t="s">
        <v>69</v>
      </c>
      <c r="I2" s="2" t="s">
        <v>70</v>
      </c>
      <c r="J2" s="2" t="s">
        <v>71</v>
      </c>
      <c r="K2" s="2" t="s">
        <v>72</v>
      </c>
      <c r="L2" s="2" t="s">
        <v>73</v>
      </c>
      <c r="M2" s="2" t="s">
        <v>1</v>
      </c>
      <c r="N2" s="2" t="s">
        <v>2</v>
      </c>
      <c r="O2" s="2" t="s">
        <v>3</v>
      </c>
      <c r="P2" s="2" t="s">
        <v>4</v>
      </c>
      <c r="Q2" s="2" t="s">
        <v>5</v>
      </c>
      <c r="R2" s="2" t="s">
        <v>6</v>
      </c>
      <c r="S2" s="2" t="s">
        <v>7</v>
      </c>
      <c r="T2" s="2" t="s">
        <v>8</v>
      </c>
      <c r="U2" s="2" t="s">
        <v>9</v>
      </c>
      <c r="V2" s="2" t="s">
        <v>10</v>
      </c>
      <c r="W2" s="2" t="s">
        <v>11</v>
      </c>
      <c r="X2" s="2" t="s">
        <v>12</v>
      </c>
      <c r="Y2" s="2" t="s">
        <v>13</v>
      </c>
      <c r="Z2" s="2" t="s">
        <v>14</v>
      </c>
      <c r="AA2" s="2" t="s">
        <v>15</v>
      </c>
      <c r="AB2" s="2" t="s">
        <v>16</v>
      </c>
      <c r="AC2" s="2" t="s">
        <v>17</v>
      </c>
      <c r="AD2" s="2" t="s">
        <v>18</v>
      </c>
      <c r="AE2" s="2" t="s">
        <v>19</v>
      </c>
      <c r="AF2" s="2" t="s">
        <v>20</v>
      </c>
      <c r="AG2" s="2" t="s">
        <v>21</v>
      </c>
      <c r="AH2" s="2" t="s">
        <v>22</v>
      </c>
      <c r="AI2" s="2" t="s">
        <v>23</v>
      </c>
      <c r="AJ2" s="2" t="s">
        <v>24</v>
      </c>
      <c r="AK2" s="2" t="s">
        <v>25</v>
      </c>
      <c r="AL2" s="2" t="s">
        <v>26</v>
      </c>
      <c r="AM2" s="2" t="s">
        <v>27</v>
      </c>
      <c r="AN2" s="2" t="s">
        <v>62</v>
      </c>
      <c r="AO2" s="2" t="s">
        <v>63</v>
      </c>
      <c r="AP2" s="2" t="s">
        <v>879</v>
      </c>
      <c r="AQ2" s="2" t="s">
        <v>1899</v>
      </c>
      <c r="AR2" s="268" t="s">
        <v>1900</v>
      </c>
    </row>
    <row r="3" spans="1:49">
      <c r="B3" s="69" t="s">
        <v>1889</v>
      </c>
      <c r="C3" s="47">
        <f>Sector!B79</f>
        <v>0.20294117647058824</v>
      </c>
      <c r="D3" s="47">
        <f>Sector!C79</f>
        <v>0.22254901960784312</v>
      </c>
      <c r="E3" s="47">
        <f>Sector!D79</f>
        <v>0.24411764705882352</v>
      </c>
      <c r="F3" s="47">
        <f>Sector!E79</f>
        <v>0.27254901960784317</v>
      </c>
      <c r="G3" s="47">
        <f>Sector!F79</f>
        <v>0.3</v>
      </c>
      <c r="H3" s="47">
        <f>Sector!G79</f>
        <v>0.3235294117647059</v>
      </c>
      <c r="I3" s="47">
        <f>Sector!H79</f>
        <v>0.33921568627450982</v>
      </c>
      <c r="J3" s="47">
        <f>Sector!I79</f>
        <v>0.36078431372549019</v>
      </c>
      <c r="K3" s="47">
        <f>Sector!J79</f>
        <v>0.38627450980392153</v>
      </c>
      <c r="L3" s="47">
        <f>Sector!K79</f>
        <v>0.41372549019607846</v>
      </c>
      <c r="M3" s="47">
        <f>Sector!L79</f>
        <v>0.45196078431372549</v>
      </c>
      <c r="N3" s="47">
        <f>Sector!M79</f>
        <v>0.48039215686274511</v>
      </c>
      <c r="O3" s="47">
        <f>Sector!N79</f>
        <v>0.49411764705882349</v>
      </c>
      <c r="P3" s="47">
        <f>Sector!O79</f>
        <v>0.50196078431372548</v>
      </c>
      <c r="Q3" s="47">
        <f>Sector!P79</f>
        <v>0.50686274509803919</v>
      </c>
      <c r="R3" s="47">
        <f>Sector!Q79</f>
        <v>0.51176470588235301</v>
      </c>
      <c r="S3" s="47">
        <f>Sector!R79</f>
        <v>0.52352941176470591</v>
      </c>
      <c r="T3" s="47">
        <f>Sector!S79</f>
        <v>0.53725490196078429</v>
      </c>
      <c r="U3" s="47">
        <f>Sector!T79</f>
        <v>0.54411764705882348</v>
      </c>
      <c r="V3" s="47">
        <f>Sector!U79</f>
        <v>0.55098039215686279</v>
      </c>
      <c r="W3" s="47">
        <f>Sector!V79</f>
        <v>0.55294117647058827</v>
      </c>
      <c r="X3" s="47">
        <f>Sector!W79</f>
        <v>0.56666666666666665</v>
      </c>
      <c r="Y3" s="47">
        <f>Sector!X79</f>
        <v>0.59313725490196079</v>
      </c>
      <c r="Z3" s="47">
        <f>Sector!Y79</f>
        <v>0.6098039215686275</v>
      </c>
      <c r="AA3" s="47">
        <f>Sector!Z79</f>
        <v>0.62941176470588234</v>
      </c>
      <c r="AB3" s="47">
        <f>Sector!AA79</f>
        <v>0.65</v>
      </c>
      <c r="AC3" s="47">
        <f>Sector!AB79</f>
        <v>0.67450980392156856</v>
      </c>
      <c r="AD3" s="47">
        <f>Sector!AC79</f>
        <v>0.70882352941176463</v>
      </c>
      <c r="AE3" s="47">
        <f>Sector!AD79</f>
        <v>0.74509803921568629</v>
      </c>
      <c r="AF3" s="47">
        <f>Sector!AE79</f>
        <v>0.77843137254901962</v>
      </c>
      <c r="AG3" s="47">
        <f>Sector!AF79</f>
        <v>0.8176470588235295</v>
      </c>
      <c r="AH3" s="47">
        <f>Sector!AG79</f>
        <v>0.82647058823529407</v>
      </c>
      <c r="AI3" s="47">
        <f>Sector!AH79</f>
        <v>0.8784313725490196</v>
      </c>
      <c r="AJ3" s="47">
        <f>Sector!AI79</f>
        <v>0.8950980392156862</v>
      </c>
      <c r="AK3" s="47">
        <f>Sector!AJ79</f>
        <v>0.89411764705882357</v>
      </c>
      <c r="AL3" s="47">
        <f>Sector!AK79</f>
        <v>0.90686274509803921</v>
      </c>
      <c r="AM3" s="47">
        <f>Sector!AL79</f>
        <v>0.90196078431372551</v>
      </c>
      <c r="AN3" s="47">
        <f>Sector!AM79</f>
        <v>0.8970588235294118</v>
      </c>
      <c r="AO3" s="47">
        <f>Sector!AN79</f>
        <v>0.93039215686274512</v>
      </c>
      <c r="AP3" s="47">
        <f>Sector!AO79</f>
        <v>0.94803921568627458</v>
      </c>
      <c r="AQ3" s="47">
        <f>Sector!AP79</f>
        <v>0.98039215686274506</v>
      </c>
      <c r="AR3" s="47">
        <f>Sector!AQ79</f>
        <v>1</v>
      </c>
    </row>
    <row r="4" spans="1:49" ht="12.75" customHeight="1">
      <c r="A4" s="16" t="b">
        <v>0</v>
      </c>
      <c r="B4" s="69" t="s">
        <v>2034</v>
      </c>
      <c r="C4" s="55">
        <f>IF($A4=FALSE,1,(IF(C3="",1,C3)))</f>
        <v>1</v>
      </c>
      <c r="D4" s="55">
        <f t="shared" ref="D4:AR4" si="0">IF($A4=FALSE,1,(IF(D3="",1,D3)))</f>
        <v>1</v>
      </c>
      <c r="E4" s="55">
        <f t="shared" si="0"/>
        <v>1</v>
      </c>
      <c r="F4" s="55">
        <f t="shared" si="0"/>
        <v>1</v>
      </c>
      <c r="G4" s="55">
        <f t="shared" si="0"/>
        <v>1</v>
      </c>
      <c r="H4" s="55">
        <f t="shared" si="0"/>
        <v>1</v>
      </c>
      <c r="I4" s="55">
        <f t="shared" si="0"/>
        <v>1</v>
      </c>
      <c r="J4" s="55">
        <f t="shared" si="0"/>
        <v>1</v>
      </c>
      <c r="K4" s="55">
        <f t="shared" si="0"/>
        <v>1</v>
      </c>
      <c r="L4" s="55">
        <f t="shared" si="0"/>
        <v>1</v>
      </c>
      <c r="M4" s="55">
        <f t="shared" si="0"/>
        <v>1</v>
      </c>
      <c r="N4" s="55">
        <f t="shared" si="0"/>
        <v>1</v>
      </c>
      <c r="O4" s="55">
        <f t="shared" si="0"/>
        <v>1</v>
      </c>
      <c r="P4" s="55">
        <f t="shared" si="0"/>
        <v>1</v>
      </c>
      <c r="Q4" s="55">
        <f t="shared" si="0"/>
        <v>1</v>
      </c>
      <c r="R4" s="55">
        <f t="shared" si="0"/>
        <v>1</v>
      </c>
      <c r="S4" s="55">
        <f t="shared" si="0"/>
        <v>1</v>
      </c>
      <c r="T4" s="55">
        <f t="shared" si="0"/>
        <v>1</v>
      </c>
      <c r="U4" s="55">
        <f t="shared" si="0"/>
        <v>1</v>
      </c>
      <c r="V4" s="55">
        <f t="shared" si="0"/>
        <v>1</v>
      </c>
      <c r="W4" s="55">
        <f t="shared" si="0"/>
        <v>1</v>
      </c>
      <c r="X4" s="55">
        <f t="shared" si="0"/>
        <v>1</v>
      </c>
      <c r="Y4" s="55">
        <f t="shared" si="0"/>
        <v>1</v>
      </c>
      <c r="Z4" s="55">
        <f t="shared" si="0"/>
        <v>1</v>
      </c>
      <c r="AA4" s="55">
        <f t="shared" si="0"/>
        <v>1</v>
      </c>
      <c r="AB4" s="55">
        <f t="shared" si="0"/>
        <v>1</v>
      </c>
      <c r="AC4" s="55">
        <f t="shared" si="0"/>
        <v>1</v>
      </c>
      <c r="AD4" s="55">
        <f t="shared" si="0"/>
        <v>1</v>
      </c>
      <c r="AE4" s="55">
        <f t="shared" si="0"/>
        <v>1</v>
      </c>
      <c r="AF4" s="55">
        <f t="shared" si="0"/>
        <v>1</v>
      </c>
      <c r="AG4" s="55">
        <f t="shared" si="0"/>
        <v>1</v>
      </c>
      <c r="AH4" s="55">
        <f t="shared" si="0"/>
        <v>1</v>
      </c>
      <c r="AI4" s="55">
        <f t="shared" si="0"/>
        <v>1</v>
      </c>
      <c r="AJ4" s="55">
        <f t="shared" si="0"/>
        <v>1</v>
      </c>
      <c r="AK4" s="55">
        <f t="shared" si="0"/>
        <v>1</v>
      </c>
      <c r="AL4" s="55">
        <f t="shared" si="0"/>
        <v>1</v>
      </c>
      <c r="AM4" s="55">
        <f t="shared" si="0"/>
        <v>1</v>
      </c>
      <c r="AN4" s="55">
        <f t="shared" si="0"/>
        <v>1</v>
      </c>
      <c r="AO4" s="55">
        <f t="shared" si="0"/>
        <v>1</v>
      </c>
      <c r="AP4" s="55">
        <f t="shared" si="0"/>
        <v>1</v>
      </c>
      <c r="AQ4" s="55">
        <f t="shared" si="0"/>
        <v>1</v>
      </c>
      <c r="AR4" s="55">
        <f t="shared" si="0"/>
        <v>1</v>
      </c>
    </row>
    <row r="5" spans="1:49">
      <c r="A5" s="65"/>
      <c r="B5" s="54"/>
    </row>
    <row r="6" spans="1:49">
      <c r="B6" s="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49"/>
      <c r="AO6" s="49"/>
    </row>
    <row r="7" spans="1:49">
      <c r="A7" s="46" t="s">
        <v>1883</v>
      </c>
      <c r="B7" s="36"/>
      <c r="C7" s="36">
        <v>3</v>
      </c>
      <c r="D7" s="36">
        <v>4</v>
      </c>
      <c r="E7" s="36">
        <v>5</v>
      </c>
      <c r="F7" s="36">
        <v>6</v>
      </c>
      <c r="G7" s="36">
        <v>7</v>
      </c>
      <c r="H7" s="36">
        <v>8</v>
      </c>
      <c r="I7" s="36">
        <v>9</v>
      </c>
      <c r="J7" s="36">
        <v>10</v>
      </c>
      <c r="K7" s="36">
        <v>11</v>
      </c>
      <c r="L7" s="36">
        <v>12</v>
      </c>
      <c r="M7" s="36">
        <v>13</v>
      </c>
      <c r="N7" s="36">
        <v>14</v>
      </c>
      <c r="O7" s="36">
        <v>15</v>
      </c>
      <c r="P7" s="36">
        <v>16</v>
      </c>
      <c r="Q7" s="36">
        <v>17</v>
      </c>
      <c r="R7" s="36">
        <v>18</v>
      </c>
      <c r="S7" s="36">
        <v>19</v>
      </c>
      <c r="T7" s="36">
        <v>20</v>
      </c>
      <c r="U7" s="36">
        <v>21</v>
      </c>
      <c r="V7" s="36">
        <v>22</v>
      </c>
      <c r="W7" s="36">
        <v>23</v>
      </c>
      <c r="X7" s="36">
        <v>24</v>
      </c>
      <c r="Y7" s="36">
        <v>25</v>
      </c>
      <c r="Z7" s="36">
        <v>26</v>
      </c>
      <c r="AA7" s="36">
        <v>27</v>
      </c>
      <c r="AB7" s="36">
        <v>28</v>
      </c>
      <c r="AC7" s="36">
        <v>29</v>
      </c>
      <c r="AD7" s="36">
        <v>30</v>
      </c>
      <c r="AE7" s="36">
        <v>31</v>
      </c>
      <c r="AF7" s="36">
        <v>32</v>
      </c>
      <c r="AG7" s="36">
        <v>33</v>
      </c>
      <c r="AH7" s="36">
        <v>34</v>
      </c>
      <c r="AI7" s="36">
        <v>35</v>
      </c>
      <c r="AJ7" s="36">
        <v>36</v>
      </c>
      <c r="AK7" s="36">
        <v>37</v>
      </c>
      <c r="AL7" s="36">
        <v>38</v>
      </c>
      <c r="AM7" s="36">
        <v>39</v>
      </c>
      <c r="AN7" s="36">
        <v>40</v>
      </c>
      <c r="AO7" s="36">
        <v>41</v>
      </c>
      <c r="AP7" s="36">
        <v>42</v>
      </c>
      <c r="AQ7" s="36">
        <v>43</v>
      </c>
      <c r="AR7" s="36">
        <v>44</v>
      </c>
      <c r="AS7" s="36">
        <v>45</v>
      </c>
      <c r="AT7" s="36">
        <v>46</v>
      </c>
    </row>
    <row r="9" spans="1:49">
      <c r="A9" s="15"/>
      <c r="C9" s="5" t="s">
        <v>2035</v>
      </c>
    </row>
    <row r="10" spans="1:49" ht="15">
      <c r="A10" s="59" t="s">
        <v>891</v>
      </c>
      <c r="B10" s="83" t="s">
        <v>30</v>
      </c>
      <c r="C10" s="2" t="s">
        <v>1</v>
      </c>
      <c r="D10" s="2" t="s">
        <v>2</v>
      </c>
      <c r="E10" s="2" t="s">
        <v>3</v>
      </c>
      <c r="F10" s="2" t="s">
        <v>4</v>
      </c>
      <c r="G10" s="2" t="s">
        <v>5</v>
      </c>
      <c r="H10" s="2" t="s">
        <v>6</v>
      </c>
      <c r="I10" s="2" t="s">
        <v>7</v>
      </c>
      <c r="J10" s="2" t="s">
        <v>8</v>
      </c>
      <c r="K10" s="2" t="s">
        <v>9</v>
      </c>
      <c r="L10" s="2" t="s">
        <v>10</v>
      </c>
      <c r="M10" s="2" t="s">
        <v>11</v>
      </c>
      <c r="N10" s="2" t="s">
        <v>12</v>
      </c>
      <c r="O10" s="2" t="s">
        <v>13</v>
      </c>
      <c r="P10" s="2" t="s">
        <v>14</v>
      </c>
      <c r="Q10" s="2" t="s">
        <v>15</v>
      </c>
      <c r="R10" s="2" t="s">
        <v>16</v>
      </c>
      <c r="S10" s="2" t="s">
        <v>17</v>
      </c>
      <c r="T10" s="2" t="s">
        <v>18</v>
      </c>
      <c r="U10" s="2" t="s">
        <v>19</v>
      </c>
      <c r="V10" s="2" t="s">
        <v>20</v>
      </c>
      <c r="W10" s="2" t="s">
        <v>21</v>
      </c>
      <c r="X10" s="2" t="s">
        <v>22</v>
      </c>
      <c r="Y10" s="2" t="s">
        <v>23</v>
      </c>
      <c r="Z10" s="2" t="s">
        <v>24</v>
      </c>
      <c r="AA10" s="2" t="s">
        <v>25</v>
      </c>
      <c r="AB10" s="2" t="s">
        <v>26</v>
      </c>
      <c r="AC10" s="2" t="s">
        <v>27</v>
      </c>
      <c r="AD10" s="2" t="s">
        <v>62</v>
      </c>
      <c r="AE10" s="2" t="s">
        <v>63</v>
      </c>
      <c r="AF10" s="2" t="s">
        <v>879</v>
      </c>
      <c r="AG10" s="2" t="s">
        <v>1899</v>
      </c>
      <c r="AH10" s="268" t="s">
        <v>1900</v>
      </c>
    </row>
    <row r="11" spans="1:49">
      <c r="A11" s="60">
        <v>7</v>
      </c>
      <c r="B11" s="5" t="str">
        <f>IF(VLOOKUP(A11,$A$18:$B$33,2,FALSE)=0,"No selection",VLOOKUP(A11,$A$18:$B$33,2,FALSE))</f>
        <v>06. Industrial production and technology</v>
      </c>
      <c r="C11" s="272">
        <f t="shared" ref="C11:L15" si="1">IF(VLOOKUP($A11,$A$18:$AH$33,2,FALSE)=0,NA(),ROUND((VLOOKUP($A11,$A$18:$AH$33,C$7,FALSE)/M$4),2))</f>
        <v>86.4</v>
      </c>
      <c r="D11" s="272">
        <f t="shared" si="1"/>
        <v>109</v>
      </c>
      <c r="E11" s="272">
        <f t="shared" si="1"/>
        <v>125.8</v>
      </c>
      <c r="F11" s="272">
        <f t="shared" si="1"/>
        <v>134.6</v>
      </c>
      <c r="G11" s="272">
        <f t="shared" si="1"/>
        <v>195.7</v>
      </c>
      <c r="H11" s="272">
        <f t="shared" si="1"/>
        <v>210.8</v>
      </c>
      <c r="I11" s="272">
        <f t="shared" si="1"/>
        <v>251</v>
      </c>
      <c r="J11" s="272">
        <f t="shared" si="1"/>
        <v>284.39999999999998</v>
      </c>
      <c r="K11" s="272">
        <f t="shared" si="1"/>
        <v>293.39999999999998</v>
      </c>
      <c r="L11" s="272">
        <f t="shared" si="1"/>
        <v>310.2</v>
      </c>
      <c r="M11" s="272">
        <f t="shared" ref="M11:V15" si="2">IF(VLOOKUP($A11,$A$18:$AH$33,2,FALSE)=0,NA(),ROUND((VLOOKUP($A11,$A$18:$AH$33,M$7,FALSE)/W$4),2))</f>
        <v>375.6</v>
      </c>
      <c r="N11" s="272">
        <f t="shared" si="2"/>
        <v>385</v>
      </c>
      <c r="O11" s="272">
        <f t="shared" si="2"/>
        <v>419.24</v>
      </c>
      <c r="P11" s="272">
        <f t="shared" si="2"/>
        <v>568.89</v>
      </c>
      <c r="Q11" s="272">
        <f t="shared" si="2"/>
        <v>468.69</v>
      </c>
      <c r="R11" s="272">
        <f t="shared" si="2"/>
        <v>524.84</v>
      </c>
      <c r="S11" s="272">
        <f t="shared" si="2"/>
        <v>522.67999999999995</v>
      </c>
      <c r="T11" s="272">
        <f t="shared" si="2"/>
        <v>1454.11</v>
      </c>
      <c r="U11" s="272">
        <f t="shared" si="2"/>
        <v>1545.25</v>
      </c>
      <c r="V11" s="272">
        <f t="shared" si="2"/>
        <v>1745.42</v>
      </c>
      <c r="W11" s="272">
        <f t="shared" ref="W11:AF15" si="3">IF(VLOOKUP($A11,$A$18:$AH$33,2,FALSE)=0,NA(),ROUND((VLOOKUP($A11,$A$18:$AH$33,W$7,FALSE)/AG$4),2))</f>
        <v>1953.89</v>
      </c>
      <c r="X11" s="272">
        <f t="shared" si="3"/>
        <v>2062.08</v>
      </c>
      <c r="Y11" s="272">
        <f t="shared" si="3"/>
        <v>2039.39</v>
      </c>
      <c r="Z11" s="272">
        <f t="shared" si="3"/>
        <v>2374.15</v>
      </c>
      <c r="AA11" s="272">
        <f t="shared" si="3"/>
        <v>2089.37</v>
      </c>
      <c r="AB11" s="272">
        <f t="shared" si="3"/>
        <v>1896.32</v>
      </c>
      <c r="AC11" s="272">
        <f t="shared" si="3"/>
        <v>1809.44</v>
      </c>
      <c r="AD11" s="272">
        <f t="shared" si="3"/>
        <v>1987.28</v>
      </c>
      <c r="AE11" s="272">
        <f t="shared" si="3"/>
        <v>1928.31</v>
      </c>
      <c r="AF11" s="272">
        <f t="shared" si="3"/>
        <v>1908.64</v>
      </c>
      <c r="AG11" s="272">
        <f t="shared" ref="AG11:AH15" si="4">IF(VLOOKUP($A11,$A$18:$AH$33,2,FALSE)=0,NA(),ROUND((VLOOKUP($A11,$A$18:$AH$33,AG$7,FALSE)/AQ$4),2))</f>
        <v>1592.69</v>
      </c>
      <c r="AH11" s="272">
        <f t="shared" si="4"/>
        <v>1576.95</v>
      </c>
    </row>
    <row r="12" spans="1:49">
      <c r="A12" s="60">
        <v>8</v>
      </c>
      <c r="B12" s="78" t="str">
        <f>IF(VLOOKUP(A12,$A$18:$B$33,2,FALSE)=0,"No selection",VLOOKUP(A12,$A$18:$B$33,2,FALSE))</f>
        <v>07. Health</v>
      </c>
      <c r="C12" s="272">
        <f t="shared" si="1"/>
        <v>98.9</v>
      </c>
      <c r="D12" s="272">
        <f t="shared" si="1"/>
        <v>104.5</v>
      </c>
      <c r="E12" s="272">
        <f t="shared" si="1"/>
        <v>118.1</v>
      </c>
      <c r="F12" s="272">
        <f t="shared" si="1"/>
        <v>141.6</v>
      </c>
      <c r="G12" s="272">
        <f t="shared" si="1"/>
        <v>147.19999999999999</v>
      </c>
      <c r="H12" s="272">
        <f t="shared" si="1"/>
        <v>167.1</v>
      </c>
      <c r="I12" s="272">
        <f t="shared" si="1"/>
        <v>152.6</v>
      </c>
      <c r="J12" s="272">
        <f t="shared" si="1"/>
        <v>164.81</v>
      </c>
      <c r="K12" s="272">
        <f t="shared" si="1"/>
        <v>167.9</v>
      </c>
      <c r="L12" s="272">
        <f t="shared" si="1"/>
        <v>180.8</v>
      </c>
      <c r="M12" s="272">
        <f t="shared" si="2"/>
        <v>195.72</v>
      </c>
      <c r="N12" s="272">
        <f t="shared" si="2"/>
        <v>180.53</v>
      </c>
      <c r="O12" s="272">
        <f t="shared" si="2"/>
        <v>192.83</v>
      </c>
      <c r="P12" s="272">
        <f t="shared" si="2"/>
        <v>259.43</v>
      </c>
      <c r="Q12" s="272">
        <f t="shared" si="2"/>
        <v>312.37</v>
      </c>
      <c r="R12" s="272">
        <f t="shared" si="2"/>
        <v>430.52</v>
      </c>
      <c r="S12" s="272">
        <f t="shared" si="2"/>
        <v>392.61</v>
      </c>
      <c r="T12" s="272">
        <f t="shared" si="2"/>
        <v>840.78</v>
      </c>
      <c r="U12" s="272">
        <f t="shared" si="2"/>
        <v>1145.8900000000001</v>
      </c>
      <c r="V12" s="272">
        <f t="shared" si="2"/>
        <v>859.27</v>
      </c>
      <c r="W12" s="272">
        <f t="shared" si="3"/>
        <v>1057.79</v>
      </c>
      <c r="X12" s="272">
        <f t="shared" si="3"/>
        <v>1041.19</v>
      </c>
      <c r="Y12" s="272">
        <f t="shared" si="3"/>
        <v>1249.8499999999999</v>
      </c>
      <c r="Z12" s="272">
        <f t="shared" si="3"/>
        <v>1370.93</v>
      </c>
      <c r="AA12" s="272">
        <f t="shared" si="3"/>
        <v>1199.6500000000001</v>
      </c>
      <c r="AB12" s="272">
        <f t="shared" si="3"/>
        <v>1295.6600000000001</v>
      </c>
      <c r="AC12" s="272">
        <f t="shared" si="3"/>
        <v>1300.52</v>
      </c>
      <c r="AD12" s="272">
        <f t="shared" si="3"/>
        <v>1150.6300000000001</v>
      </c>
      <c r="AE12" s="272">
        <f t="shared" si="3"/>
        <v>1236.99</v>
      </c>
      <c r="AF12" s="272">
        <f t="shared" si="3"/>
        <v>1364.59</v>
      </c>
      <c r="AG12" s="272">
        <f t="shared" si="4"/>
        <v>1470.2</v>
      </c>
      <c r="AH12" s="272">
        <f t="shared" si="4"/>
        <v>1661.63</v>
      </c>
    </row>
    <row r="13" spans="1:49">
      <c r="A13" s="60">
        <v>13</v>
      </c>
      <c r="B13" s="78" t="str">
        <f>IF(VLOOKUP(A13,$A$18:$B$33,2,FALSE)=0,"No selection",VLOOKUP(A13,$A$18:$B$33,2,FALSE))</f>
        <v>12. General advancement of knowledge: R&amp;D financed from General University Funds (GUF)</v>
      </c>
      <c r="C13" s="272">
        <f t="shared" si="1"/>
        <v>848.5</v>
      </c>
      <c r="D13" s="272">
        <f t="shared" si="1"/>
        <v>875.2</v>
      </c>
      <c r="E13" s="272">
        <f t="shared" si="1"/>
        <v>935.9</v>
      </c>
      <c r="F13" s="272">
        <f t="shared" si="1"/>
        <v>1054.3</v>
      </c>
      <c r="G13" s="272">
        <f t="shared" si="1"/>
        <v>1199</v>
      </c>
      <c r="H13" s="272">
        <f t="shared" si="1"/>
        <v>1296</v>
      </c>
      <c r="I13" s="272">
        <f t="shared" si="1"/>
        <v>1377.3</v>
      </c>
      <c r="J13" s="272">
        <f t="shared" si="1"/>
        <v>1502.4</v>
      </c>
      <c r="K13" s="272">
        <f t="shared" si="1"/>
        <v>1610.5</v>
      </c>
      <c r="L13" s="272">
        <f t="shared" si="1"/>
        <v>1675.4</v>
      </c>
      <c r="M13" s="272">
        <f t="shared" si="2"/>
        <v>1737.2</v>
      </c>
      <c r="N13" s="272">
        <f t="shared" si="2"/>
        <v>1788.28</v>
      </c>
      <c r="O13" s="272">
        <f t="shared" si="2"/>
        <v>1544.5</v>
      </c>
      <c r="P13" s="272">
        <f t="shared" si="2"/>
        <v>1601.5</v>
      </c>
      <c r="Q13" s="272">
        <f t="shared" si="2"/>
        <v>1671.5</v>
      </c>
      <c r="R13" s="272">
        <f t="shared" si="2"/>
        <v>1757.2</v>
      </c>
      <c r="S13" s="272">
        <f t="shared" si="2"/>
        <v>1332.96</v>
      </c>
      <c r="T13" s="272">
        <f t="shared" si="2"/>
        <v>1383.25</v>
      </c>
      <c r="U13" s="272">
        <f t="shared" si="2"/>
        <v>1400.4</v>
      </c>
      <c r="V13" s="272">
        <f t="shared" si="2"/>
        <v>1391.68</v>
      </c>
      <c r="W13" s="272">
        <f t="shared" si="3"/>
        <v>1408.43</v>
      </c>
      <c r="X13" s="272">
        <f t="shared" si="3"/>
        <v>1513.96</v>
      </c>
      <c r="Y13" s="272">
        <f t="shared" si="3"/>
        <v>1661.43</v>
      </c>
      <c r="Z13" s="272">
        <f t="shared" si="3"/>
        <v>1774.62</v>
      </c>
      <c r="AA13" s="272">
        <f t="shared" si="3"/>
        <v>1807.46</v>
      </c>
      <c r="AB13" s="272">
        <f t="shared" si="3"/>
        <v>1874.46</v>
      </c>
      <c r="AC13" s="272">
        <f t="shared" si="3"/>
        <v>1947.27</v>
      </c>
      <c r="AD13" s="272">
        <f t="shared" si="3"/>
        <v>2022.28</v>
      </c>
      <c r="AE13" s="272">
        <f t="shared" si="3"/>
        <v>1978.08</v>
      </c>
      <c r="AF13" s="272">
        <f t="shared" si="3"/>
        <v>2141.5500000000002</v>
      </c>
      <c r="AG13" s="272">
        <f t="shared" si="4"/>
        <v>2122.8200000000002</v>
      </c>
      <c r="AH13" s="272">
        <f t="shared" si="4"/>
        <v>2143.84</v>
      </c>
    </row>
    <row r="14" spans="1:49">
      <c r="A14" s="60">
        <v>1</v>
      </c>
      <c r="B14" s="78" t="str">
        <f>IF(VLOOKUP(A14,$A$18:$B$33,2,FALSE)=0,"No selection",VLOOKUP(A14,$A$18:$B$33,2,FALSE))</f>
        <v>No selection</v>
      </c>
      <c r="C14" s="272" t="e">
        <f t="shared" si="1"/>
        <v>#N/A</v>
      </c>
      <c r="D14" s="272" t="e">
        <f t="shared" si="1"/>
        <v>#N/A</v>
      </c>
      <c r="E14" s="272" t="e">
        <f t="shared" si="1"/>
        <v>#N/A</v>
      </c>
      <c r="F14" s="272" t="e">
        <f t="shared" si="1"/>
        <v>#N/A</v>
      </c>
      <c r="G14" s="272" t="e">
        <f t="shared" si="1"/>
        <v>#N/A</v>
      </c>
      <c r="H14" s="272" t="e">
        <f t="shared" si="1"/>
        <v>#N/A</v>
      </c>
      <c r="I14" s="272" t="e">
        <f t="shared" si="1"/>
        <v>#N/A</v>
      </c>
      <c r="J14" s="272" t="e">
        <f t="shared" si="1"/>
        <v>#N/A</v>
      </c>
      <c r="K14" s="272" t="e">
        <f t="shared" si="1"/>
        <v>#N/A</v>
      </c>
      <c r="L14" s="272" t="e">
        <f t="shared" si="1"/>
        <v>#N/A</v>
      </c>
      <c r="M14" s="272" t="e">
        <f t="shared" si="2"/>
        <v>#N/A</v>
      </c>
      <c r="N14" s="272" t="e">
        <f t="shared" si="2"/>
        <v>#N/A</v>
      </c>
      <c r="O14" s="272" t="e">
        <f t="shared" si="2"/>
        <v>#N/A</v>
      </c>
      <c r="P14" s="272" t="e">
        <f t="shared" si="2"/>
        <v>#N/A</v>
      </c>
      <c r="Q14" s="272" t="e">
        <f t="shared" si="2"/>
        <v>#N/A</v>
      </c>
      <c r="R14" s="272" t="e">
        <f t="shared" si="2"/>
        <v>#N/A</v>
      </c>
      <c r="S14" s="272" t="e">
        <f t="shared" si="2"/>
        <v>#N/A</v>
      </c>
      <c r="T14" s="272" t="e">
        <f t="shared" si="2"/>
        <v>#N/A</v>
      </c>
      <c r="U14" s="272" t="e">
        <f t="shared" si="2"/>
        <v>#N/A</v>
      </c>
      <c r="V14" s="272" t="e">
        <f t="shared" si="2"/>
        <v>#N/A</v>
      </c>
      <c r="W14" s="272" t="e">
        <f t="shared" si="3"/>
        <v>#N/A</v>
      </c>
      <c r="X14" s="272" t="e">
        <f t="shared" si="3"/>
        <v>#N/A</v>
      </c>
      <c r="Y14" s="272" t="e">
        <f t="shared" si="3"/>
        <v>#N/A</v>
      </c>
      <c r="Z14" s="272" t="e">
        <f t="shared" si="3"/>
        <v>#N/A</v>
      </c>
      <c r="AA14" s="272" t="e">
        <f t="shared" si="3"/>
        <v>#N/A</v>
      </c>
      <c r="AB14" s="272" t="e">
        <f t="shared" si="3"/>
        <v>#N/A</v>
      </c>
      <c r="AC14" s="272" t="e">
        <f t="shared" si="3"/>
        <v>#N/A</v>
      </c>
      <c r="AD14" s="272" t="e">
        <f t="shared" si="3"/>
        <v>#N/A</v>
      </c>
      <c r="AE14" s="272" t="e">
        <f t="shared" si="3"/>
        <v>#N/A</v>
      </c>
      <c r="AF14" s="272" t="e">
        <f t="shared" si="3"/>
        <v>#N/A</v>
      </c>
      <c r="AG14" s="272" t="e">
        <f t="shared" si="4"/>
        <v>#N/A</v>
      </c>
      <c r="AH14" s="272" t="e">
        <f t="shared" si="4"/>
        <v>#N/A</v>
      </c>
    </row>
    <row r="15" spans="1:49">
      <c r="A15" s="60">
        <v>1</v>
      </c>
      <c r="B15" s="78" t="str">
        <f>IF(VLOOKUP(A15,$A$18:$B$33,2,FALSE)=0,"No selection",VLOOKUP(A15,$A$18:$B$33,2,FALSE))</f>
        <v>No selection</v>
      </c>
      <c r="C15" s="272" t="e">
        <f t="shared" si="1"/>
        <v>#N/A</v>
      </c>
      <c r="D15" s="272" t="e">
        <f t="shared" si="1"/>
        <v>#N/A</v>
      </c>
      <c r="E15" s="272" t="e">
        <f t="shared" si="1"/>
        <v>#N/A</v>
      </c>
      <c r="F15" s="272" t="e">
        <f t="shared" si="1"/>
        <v>#N/A</v>
      </c>
      <c r="G15" s="272" t="e">
        <f t="shared" si="1"/>
        <v>#N/A</v>
      </c>
      <c r="H15" s="272" t="e">
        <f t="shared" si="1"/>
        <v>#N/A</v>
      </c>
      <c r="I15" s="272" t="e">
        <f t="shared" si="1"/>
        <v>#N/A</v>
      </c>
      <c r="J15" s="272" t="e">
        <f t="shared" si="1"/>
        <v>#N/A</v>
      </c>
      <c r="K15" s="272" t="e">
        <f t="shared" si="1"/>
        <v>#N/A</v>
      </c>
      <c r="L15" s="272" t="e">
        <f t="shared" si="1"/>
        <v>#N/A</v>
      </c>
      <c r="M15" s="272" t="e">
        <f t="shared" si="2"/>
        <v>#N/A</v>
      </c>
      <c r="N15" s="272" t="e">
        <f t="shared" si="2"/>
        <v>#N/A</v>
      </c>
      <c r="O15" s="272" t="e">
        <f t="shared" si="2"/>
        <v>#N/A</v>
      </c>
      <c r="P15" s="272" t="e">
        <f t="shared" si="2"/>
        <v>#N/A</v>
      </c>
      <c r="Q15" s="272" t="e">
        <f t="shared" si="2"/>
        <v>#N/A</v>
      </c>
      <c r="R15" s="272" t="e">
        <f t="shared" si="2"/>
        <v>#N/A</v>
      </c>
      <c r="S15" s="272" t="e">
        <f t="shared" si="2"/>
        <v>#N/A</v>
      </c>
      <c r="T15" s="272" t="e">
        <f t="shared" si="2"/>
        <v>#N/A</v>
      </c>
      <c r="U15" s="272" t="e">
        <f t="shared" si="2"/>
        <v>#N/A</v>
      </c>
      <c r="V15" s="272" t="e">
        <f t="shared" si="2"/>
        <v>#N/A</v>
      </c>
      <c r="W15" s="272" t="e">
        <f t="shared" si="3"/>
        <v>#N/A</v>
      </c>
      <c r="X15" s="272" t="e">
        <f t="shared" si="3"/>
        <v>#N/A</v>
      </c>
      <c r="Y15" s="272" t="e">
        <f t="shared" si="3"/>
        <v>#N/A</v>
      </c>
      <c r="Z15" s="272" t="e">
        <f t="shared" si="3"/>
        <v>#N/A</v>
      </c>
      <c r="AA15" s="272" t="e">
        <f t="shared" si="3"/>
        <v>#N/A</v>
      </c>
      <c r="AB15" s="272" t="e">
        <f t="shared" si="3"/>
        <v>#N/A</v>
      </c>
      <c r="AC15" s="272" t="e">
        <f t="shared" si="3"/>
        <v>#N/A</v>
      </c>
      <c r="AD15" s="272" t="e">
        <f t="shared" si="3"/>
        <v>#N/A</v>
      </c>
      <c r="AE15" s="272" t="e">
        <f t="shared" si="3"/>
        <v>#N/A</v>
      </c>
      <c r="AF15" s="272" t="e">
        <f t="shared" si="3"/>
        <v>#N/A</v>
      </c>
      <c r="AG15" s="272" t="e">
        <f t="shared" si="4"/>
        <v>#N/A</v>
      </c>
      <c r="AH15" s="272" t="e">
        <f t="shared" si="4"/>
        <v>#N/A</v>
      </c>
    </row>
    <row r="16" spans="1:49">
      <c r="A16" s="15"/>
      <c r="AG16" s="78"/>
    </row>
    <row r="17" spans="1:34" s="19" customFormat="1" ht="15">
      <c r="A17" s="61" t="s">
        <v>892</v>
      </c>
      <c r="B17" s="2" t="s">
        <v>30</v>
      </c>
      <c r="C17" s="18" t="s">
        <v>1</v>
      </c>
      <c r="D17" s="18" t="s">
        <v>2</v>
      </c>
      <c r="E17" s="18" t="s">
        <v>3</v>
      </c>
      <c r="F17" s="18" t="s">
        <v>4</v>
      </c>
      <c r="G17" s="18" t="s">
        <v>5</v>
      </c>
      <c r="H17" s="18" t="s">
        <v>6</v>
      </c>
      <c r="I17" s="18" t="s">
        <v>7</v>
      </c>
      <c r="J17" s="18" t="s">
        <v>8</v>
      </c>
      <c r="K17" s="18" t="s">
        <v>9</v>
      </c>
      <c r="L17" s="18" t="s">
        <v>10</v>
      </c>
      <c r="M17" s="18" t="s">
        <v>11</v>
      </c>
      <c r="N17" s="18" t="s">
        <v>12</v>
      </c>
      <c r="O17" s="18" t="s">
        <v>13</v>
      </c>
      <c r="P17" s="18" t="s">
        <v>14</v>
      </c>
      <c r="Q17" s="18" t="s">
        <v>15</v>
      </c>
      <c r="R17" s="18" t="s">
        <v>16</v>
      </c>
      <c r="S17" s="18" t="s">
        <v>17</v>
      </c>
      <c r="T17" s="18" t="s">
        <v>18</v>
      </c>
      <c r="U17" s="18" t="s">
        <v>19</v>
      </c>
      <c r="V17" s="18" t="s">
        <v>20</v>
      </c>
      <c r="W17" s="18" t="s">
        <v>21</v>
      </c>
      <c r="X17" s="18" t="s">
        <v>22</v>
      </c>
      <c r="Y17" s="18" t="s">
        <v>23</v>
      </c>
      <c r="Z17" s="18" t="s">
        <v>24</v>
      </c>
      <c r="AA17" s="18" t="s">
        <v>25</v>
      </c>
      <c r="AB17" s="18" t="s">
        <v>26</v>
      </c>
      <c r="AC17" s="18" t="s">
        <v>27</v>
      </c>
      <c r="AD17" s="18" t="s">
        <v>62</v>
      </c>
      <c r="AE17" s="18" t="s">
        <v>63</v>
      </c>
      <c r="AF17" s="2" t="s">
        <v>879</v>
      </c>
      <c r="AG17" s="2" t="s">
        <v>1899</v>
      </c>
      <c r="AH17" s="268" t="s">
        <v>1900</v>
      </c>
    </row>
    <row r="18" spans="1:34" s="15" customFormat="1" ht="15">
      <c r="A18" s="17">
        <v>1</v>
      </c>
      <c r="B18" s="13"/>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3"/>
      <c r="AG18" s="13"/>
      <c r="AH18" s="5"/>
    </row>
    <row r="19" spans="1:34">
      <c r="A19" s="17">
        <v>2</v>
      </c>
      <c r="B19" s="3" t="s">
        <v>31</v>
      </c>
      <c r="C19" s="273">
        <v>56.699999999999996</v>
      </c>
      <c r="D19" s="273">
        <v>67.600000000000009</v>
      </c>
      <c r="E19" s="273">
        <v>76.099999999999994</v>
      </c>
      <c r="F19" s="273">
        <v>80.599999999999994</v>
      </c>
      <c r="G19" s="273">
        <v>79.100000000000009</v>
      </c>
      <c r="H19" s="273">
        <v>72.8</v>
      </c>
      <c r="I19" s="273">
        <v>72.599999999999994</v>
      </c>
      <c r="J19" s="273">
        <v>73.7</v>
      </c>
      <c r="K19" s="273">
        <v>69.2</v>
      </c>
      <c r="L19" s="273">
        <v>72.7</v>
      </c>
      <c r="M19" s="273">
        <v>73.7</v>
      </c>
      <c r="N19" s="273">
        <v>91.1</v>
      </c>
      <c r="O19" s="273">
        <v>95.1</v>
      </c>
      <c r="P19" s="273">
        <v>103.589</v>
      </c>
      <c r="Q19" s="273">
        <v>96.5</v>
      </c>
      <c r="R19" s="273">
        <v>97.7</v>
      </c>
      <c r="S19" s="273">
        <v>107.02</v>
      </c>
      <c r="T19" s="273">
        <v>354.1811506583619</v>
      </c>
      <c r="U19" s="273">
        <v>379.60768932964334</v>
      </c>
      <c r="V19" s="273">
        <v>417.64801406342076</v>
      </c>
      <c r="W19" s="273">
        <v>447.99973853618451</v>
      </c>
      <c r="X19" s="273">
        <v>557.40807426045365</v>
      </c>
      <c r="Y19" s="273">
        <v>517.04130415291274</v>
      </c>
      <c r="Z19" s="273">
        <v>573.67869773463008</v>
      </c>
      <c r="AA19" s="273">
        <v>616.39545711370226</v>
      </c>
      <c r="AB19" s="273">
        <v>506.99257393331737</v>
      </c>
      <c r="AC19" s="273">
        <v>485.09627288317591</v>
      </c>
      <c r="AD19" s="273">
        <v>410.51765844325274</v>
      </c>
      <c r="AE19" s="273">
        <v>403.98674374573619</v>
      </c>
      <c r="AF19" s="273">
        <v>430.78860207213762</v>
      </c>
      <c r="AG19" s="273">
        <v>465.40063961672399</v>
      </c>
      <c r="AH19" s="273">
        <v>470.54479150153935</v>
      </c>
    </row>
    <row r="20" spans="1:34">
      <c r="A20" s="17">
        <v>3</v>
      </c>
      <c r="B20" s="3" t="s">
        <v>34</v>
      </c>
      <c r="C20" s="273">
        <v>7.3999999999999995</v>
      </c>
      <c r="D20" s="273">
        <v>13.3</v>
      </c>
      <c r="E20" s="273">
        <v>12.4</v>
      </c>
      <c r="F20" s="273">
        <v>16.975000000000001</v>
      </c>
      <c r="G20" s="273">
        <v>17.579000000000001</v>
      </c>
      <c r="H20" s="273">
        <v>16.527999999999999</v>
      </c>
      <c r="I20" s="273">
        <v>16.181000000000001</v>
      </c>
      <c r="J20" s="273">
        <v>15.9</v>
      </c>
      <c r="K20" s="273">
        <v>13</v>
      </c>
      <c r="L20" s="273">
        <v>11.999999999999998</v>
      </c>
      <c r="M20" s="273">
        <v>11.6</v>
      </c>
      <c r="N20" s="273">
        <v>23.8</v>
      </c>
      <c r="O20" s="273">
        <v>22.349999999999998</v>
      </c>
      <c r="P20" s="273">
        <v>36.800000000000004</v>
      </c>
      <c r="Q20" s="273">
        <v>34.4</v>
      </c>
      <c r="R20" s="273">
        <v>58.9</v>
      </c>
      <c r="S20" s="273">
        <v>39.699999999999996</v>
      </c>
      <c r="T20" s="273">
        <v>126.72396478674298</v>
      </c>
      <c r="U20" s="273">
        <v>164.3684799728149</v>
      </c>
      <c r="V20" s="273">
        <v>194.81911505215811</v>
      </c>
      <c r="W20" s="273">
        <v>210.77275682327061</v>
      </c>
      <c r="X20" s="273">
        <v>318.95078264112198</v>
      </c>
      <c r="Y20" s="273">
        <v>320.57045539141808</v>
      </c>
      <c r="Z20" s="273">
        <v>340.28463948036699</v>
      </c>
      <c r="AA20" s="273">
        <v>392.77742606321442</v>
      </c>
      <c r="AB20" s="273">
        <v>378.93225285682536</v>
      </c>
      <c r="AC20" s="273">
        <v>376.52955955135667</v>
      </c>
      <c r="AD20" s="273">
        <v>297.52668572357709</v>
      </c>
      <c r="AE20" s="273">
        <v>272.95687344131073</v>
      </c>
      <c r="AF20" s="273">
        <v>388.87896980607979</v>
      </c>
      <c r="AG20" s="273">
        <v>298.79864911481445</v>
      </c>
      <c r="AH20" s="273">
        <v>301.02265197741195</v>
      </c>
    </row>
    <row r="21" spans="1:34">
      <c r="A21" s="17">
        <v>4</v>
      </c>
      <c r="B21" s="3" t="s">
        <v>37</v>
      </c>
      <c r="C21" s="273">
        <v>7.9</v>
      </c>
      <c r="D21" s="273">
        <v>5.0999999999999996</v>
      </c>
      <c r="E21" s="273">
        <v>8.4</v>
      </c>
      <c r="F21" s="273">
        <v>8.6999999999999993</v>
      </c>
      <c r="G21" s="273">
        <v>8.5</v>
      </c>
      <c r="H21" s="273">
        <v>8.5</v>
      </c>
      <c r="I21" s="273">
        <v>12</v>
      </c>
      <c r="J21" s="273">
        <v>5.9</v>
      </c>
      <c r="K21" s="273">
        <v>5</v>
      </c>
      <c r="L21" s="273">
        <v>4</v>
      </c>
      <c r="M21" s="273">
        <v>5.0999999999999996</v>
      </c>
      <c r="N21" s="273">
        <v>3.7</v>
      </c>
      <c r="O21" s="273">
        <v>3.7</v>
      </c>
      <c r="P21" s="273">
        <v>3.8</v>
      </c>
      <c r="Q21" s="273">
        <v>3.9289999999999998</v>
      </c>
      <c r="R21" s="273">
        <v>11.332000000000001</v>
      </c>
      <c r="S21" s="273">
        <v>4.1120000000000001</v>
      </c>
      <c r="T21" s="273">
        <v>4.5940000000000003</v>
      </c>
      <c r="U21" s="273">
        <v>4.6989999999999998</v>
      </c>
      <c r="V21" s="273">
        <v>4.7930000000000001</v>
      </c>
      <c r="W21" s="273">
        <v>6.2160000000000002</v>
      </c>
      <c r="X21" s="273">
        <v>73.762</v>
      </c>
      <c r="Y21" s="273">
        <v>69.322000000000003</v>
      </c>
      <c r="Z21" s="273">
        <v>48.248999999999995</v>
      </c>
      <c r="AA21" s="273">
        <v>84.864999999999995</v>
      </c>
      <c r="AB21" s="273">
        <v>31.015000000000001</v>
      </c>
      <c r="AC21" s="273">
        <v>50.8</v>
      </c>
      <c r="AD21" s="273">
        <v>29.753</v>
      </c>
      <c r="AE21" s="273">
        <v>32.370436092402215</v>
      </c>
      <c r="AF21" s="273">
        <v>29.945777086434319</v>
      </c>
      <c r="AG21" s="273">
        <v>33.970589573921352</v>
      </c>
      <c r="AH21" s="273">
        <v>57.803922795553198</v>
      </c>
    </row>
    <row r="22" spans="1:34">
      <c r="A22" s="17">
        <v>5</v>
      </c>
      <c r="B22" s="3" t="s">
        <v>39</v>
      </c>
      <c r="C22" s="273">
        <v>2</v>
      </c>
      <c r="D22" s="273">
        <v>2</v>
      </c>
      <c r="E22" s="273">
        <v>2.2000000000000002</v>
      </c>
      <c r="F22" s="273">
        <v>2.2000000000000002</v>
      </c>
      <c r="G22" s="273">
        <v>2.2000000000000002</v>
      </c>
      <c r="H22" s="273">
        <v>2.2000000000000002</v>
      </c>
      <c r="I22" s="273">
        <v>2.2000000000000002</v>
      </c>
      <c r="J22" s="273">
        <v>2.2999999999999998</v>
      </c>
      <c r="K22" s="273">
        <v>2.1</v>
      </c>
      <c r="L22" s="273">
        <v>2.2000000000000002</v>
      </c>
      <c r="M22" s="273">
        <v>2.5999999999999996</v>
      </c>
      <c r="N22" s="273">
        <v>31.299999999999997</v>
      </c>
      <c r="O22" s="273">
        <v>18.7</v>
      </c>
      <c r="P22" s="273">
        <v>55.899999999999991</v>
      </c>
      <c r="Q22" s="273">
        <v>39.400000000000006</v>
      </c>
      <c r="R22" s="273">
        <v>29.6</v>
      </c>
      <c r="S22" s="273">
        <v>27.299999999999997</v>
      </c>
      <c r="T22" s="273">
        <v>138.71285780151379</v>
      </c>
      <c r="U22" s="273">
        <v>133.63555504676015</v>
      </c>
      <c r="V22" s="273">
        <v>134.37232336053165</v>
      </c>
      <c r="W22" s="273">
        <v>153.23631296009765</v>
      </c>
      <c r="X22" s="273">
        <v>192.08636511351639</v>
      </c>
      <c r="Y22" s="273">
        <v>323.8459626146859</v>
      </c>
      <c r="Z22" s="273">
        <v>506.18459922473471</v>
      </c>
      <c r="AA22" s="273">
        <v>453.90236270234561</v>
      </c>
      <c r="AB22" s="273">
        <v>472.94372928392477</v>
      </c>
      <c r="AC22" s="273">
        <v>469.89306748595914</v>
      </c>
      <c r="AD22" s="273">
        <v>349.20412552417281</v>
      </c>
      <c r="AE22" s="273">
        <v>310.53997445736559</v>
      </c>
      <c r="AF22" s="273">
        <v>290.50988925325021</v>
      </c>
      <c r="AG22" s="273">
        <v>250.99963142234915</v>
      </c>
      <c r="AH22" s="273">
        <v>268.34614498507273</v>
      </c>
    </row>
    <row r="23" spans="1:34">
      <c r="A23" s="17">
        <v>6</v>
      </c>
      <c r="B23" s="3" t="s">
        <v>41</v>
      </c>
      <c r="C23" s="273">
        <v>9.6</v>
      </c>
      <c r="D23" s="273">
        <v>11.2</v>
      </c>
      <c r="E23" s="273">
        <v>15.9</v>
      </c>
      <c r="F23" s="273">
        <v>11.8</v>
      </c>
      <c r="G23" s="273">
        <v>11.6</v>
      </c>
      <c r="H23" s="273">
        <v>11</v>
      </c>
      <c r="I23" s="273">
        <v>11.1</v>
      </c>
      <c r="J23" s="273">
        <v>11.8</v>
      </c>
      <c r="K23" s="273">
        <v>6.6</v>
      </c>
      <c r="L23" s="273">
        <v>20.6</v>
      </c>
      <c r="M23" s="273">
        <v>3.5</v>
      </c>
      <c r="N23" s="273">
        <v>2.7</v>
      </c>
      <c r="O23" s="273">
        <v>10</v>
      </c>
      <c r="P23" s="273">
        <v>11.4</v>
      </c>
      <c r="Q23" s="273">
        <v>11.1</v>
      </c>
      <c r="R23" s="273">
        <v>12.6</v>
      </c>
      <c r="S23" s="273">
        <v>5</v>
      </c>
      <c r="T23" s="273">
        <v>205.28218261989642</v>
      </c>
      <c r="U23" s="273">
        <v>230.43151479899421</v>
      </c>
      <c r="V23" s="273">
        <v>284.04245690115425</v>
      </c>
      <c r="W23" s="273">
        <v>453.59044629864206</v>
      </c>
      <c r="X23" s="273">
        <v>598.22998954475293</v>
      </c>
      <c r="Y23" s="273">
        <v>572.51190894479237</v>
      </c>
      <c r="Z23" s="273">
        <v>694.18112628685753</v>
      </c>
      <c r="AA23" s="273">
        <v>693.96705129790485</v>
      </c>
      <c r="AB23" s="273">
        <v>890.38834162607941</v>
      </c>
      <c r="AC23" s="273">
        <v>868.49464472024465</v>
      </c>
      <c r="AD23" s="273">
        <v>688.17628080705128</v>
      </c>
      <c r="AE23" s="273">
        <v>706.17535810274717</v>
      </c>
      <c r="AF23" s="273">
        <v>739.85775785645285</v>
      </c>
      <c r="AG23" s="273">
        <v>544.5463800245584</v>
      </c>
      <c r="AH23" s="273">
        <v>518.12679056144839</v>
      </c>
    </row>
    <row r="24" spans="1:34">
      <c r="A24" s="17">
        <v>7</v>
      </c>
      <c r="B24" s="3" t="s">
        <v>43</v>
      </c>
      <c r="C24" s="273">
        <v>86.399999999999991</v>
      </c>
      <c r="D24" s="273">
        <v>109</v>
      </c>
      <c r="E24" s="273">
        <v>125.80000000000001</v>
      </c>
      <c r="F24" s="273">
        <v>134.6</v>
      </c>
      <c r="G24" s="273">
        <v>195.70000000000002</v>
      </c>
      <c r="H24" s="273">
        <v>210.79999999999998</v>
      </c>
      <c r="I24" s="273">
        <v>251</v>
      </c>
      <c r="J24" s="273">
        <v>284.39999999999998</v>
      </c>
      <c r="K24" s="273">
        <v>293.39999999999998</v>
      </c>
      <c r="L24" s="273">
        <v>310.2</v>
      </c>
      <c r="M24" s="273">
        <v>375.6</v>
      </c>
      <c r="N24" s="273">
        <v>384.99999999999994</v>
      </c>
      <c r="O24" s="273">
        <v>419.23699999999997</v>
      </c>
      <c r="P24" s="273">
        <v>568.88800000000003</v>
      </c>
      <c r="Q24" s="273">
        <v>468.68821999999989</v>
      </c>
      <c r="R24" s="273">
        <v>524.84254544000009</v>
      </c>
      <c r="S24" s="273">
        <v>522.68099999999993</v>
      </c>
      <c r="T24" s="273">
        <v>1454.1067108974955</v>
      </c>
      <c r="U24" s="273">
        <v>1545.2549206029032</v>
      </c>
      <c r="V24" s="273">
        <v>1745.4153319988804</v>
      </c>
      <c r="W24" s="273">
        <v>1953.8925780921363</v>
      </c>
      <c r="X24" s="273">
        <v>2062.0801886289637</v>
      </c>
      <c r="Y24" s="273">
        <v>2039.3883062285381</v>
      </c>
      <c r="Z24" s="273">
        <v>2374.1472085742994</v>
      </c>
      <c r="AA24" s="273">
        <v>2089.3694595587081</v>
      </c>
      <c r="AB24" s="273">
        <v>1896.3157148401756</v>
      </c>
      <c r="AC24" s="273">
        <v>1809.4370154041926</v>
      </c>
      <c r="AD24" s="273">
        <v>1987.2756629663484</v>
      </c>
      <c r="AE24" s="273">
        <v>1928.3149150364595</v>
      </c>
      <c r="AF24" s="273">
        <v>1908.6419132430542</v>
      </c>
      <c r="AG24" s="273">
        <v>1592.6890114007745</v>
      </c>
      <c r="AH24" s="273">
        <v>1576.9482011107152</v>
      </c>
    </row>
    <row r="25" spans="1:34">
      <c r="A25" s="17">
        <v>8</v>
      </c>
      <c r="B25" s="3" t="s">
        <v>45</v>
      </c>
      <c r="C25" s="273">
        <v>98.90000000000002</v>
      </c>
      <c r="D25" s="273">
        <v>104.50000000000001</v>
      </c>
      <c r="E25" s="273">
        <v>118.1</v>
      </c>
      <c r="F25" s="273">
        <v>141.6</v>
      </c>
      <c r="G25" s="273">
        <v>147.20000000000002</v>
      </c>
      <c r="H25" s="273">
        <v>167.09999999999997</v>
      </c>
      <c r="I25" s="273">
        <v>152.6</v>
      </c>
      <c r="J25" s="273">
        <v>164.81300000000002</v>
      </c>
      <c r="K25" s="273">
        <v>167.9</v>
      </c>
      <c r="L25" s="273">
        <v>180.8</v>
      </c>
      <c r="M25" s="273">
        <v>195.71999999999997</v>
      </c>
      <c r="N25" s="273">
        <v>180.52799999999999</v>
      </c>
      <c r="O25" s="273">
        <v>192.828</v>
      </c>
      <c r="P25" s="273">
        <v>259.428</v>
      </c>
      <c r="Q25" s="273">
        <v>312.36537900000002</v>
      </c>
      <c r="R25" s="273">
        <v>430.52329400000002</v>
      </c>
      <c r="S25" s="273">
        <v>392.60699999999997</v>
      </c>
      <c r="T25" s="273">
        <v>840.77690198358107</v>
      </c>
      <c r="U25" s="273">
        <v>1145.8913024108572</v>
      </c>
      <c r="V25" s="273">
        <v>859.27172601769848</v>
      </c>
      <c r="W25" s="273">
        <v>1057.7895649564614</v>
      </c>
      <c r="X25" s="273">
        <v>1041.1890158156659</v>
      </c>
      <c r="Y25" s="273">
        <v>1249.8474630357125</v>
      </c>
      <c r="Z25" s="273">
        <v>1370.9324923964327</v>
      </c>
      <c r="AA25" s="273">
        <v>1199.6489984055938</v>
      </c>
      <c r="AB25" s="273">
        <v>1295.6648274426768</v>
      </c>
      <c r="AC25" s="273">
        <v>1300.523030930181</v>
      </c>
      <c r="AD25" s="273">
        <v>1150.6272957967394</v>
      </c>
      <c r="AE25" s="273">
        <v>1236.9867421591271</v>
      </c>
      <c r="AF25" s="273">
        <v>1364.5897230555395</v>
      </c>
      <c r="AG25" s="273">
        <v>1470.2004437122582</v>
      </c>
      <c r="AH25" s="273">
        <v>1661.62638529023</v>
      </c>
    </row>
    <row r="26" spans="1:34">
      <c r="A26" s="17">
        <v>9</v>
      </c>
      <c r="B26" s="3" t="s">
        <v>47</v>
      </c>
      <c r="C26" s="273">
        <v>67.400000000000006</v>
      </c>
      <c r="D26" s="273">
        <v>77.2</v>
      </c>
      <c r="E26" s="273">
        <v>74.199999999999989</v>
      </c>
      <c r="F26" s="273">
        <v>86.700000000000017</v>
      </c>
      <c r="G26" s="273">
        <v>102.89999999999999</v>
      </c>
      <c r="H26" s="273">
        <v>111.1</v>
      </c>
      <c r="I26" s="273">
        <v>125.6</v>
      </c>
      <c r="J26" s="273">
        <v>121.69999999999999</v>
      </c>
      <c r="K26" s="273">
        <v>122.2</v>
      </c>
      <c r="L26" s="273">
        <v>135.79999999999998</v>
      </c>
      <c r="M26" s="273">
        <v>145.30000000000001</v>
      </c>
      <c r="N26" s="273">
        <v>133.30000000000001</v>
      </c>
      <c r="O26" s="273">
        <v>177.17999999999998</v>
      </c>
      <c r="P26" s="273">
        <v>231.36999999999998</v>
      </c>
      <c r="Q26" s="273">
        <v>239.78399999999996</v>
      </c>
      <c r="R26" s="273">
        <v>261.215667</v>
      </c>
      <c r="S26" s="273">
        <v>260.018978</v>
      </c>
      <c r="T26" s="273">
        <v>416.38301424680992</v>
      </c>
      <c r="U26" s="273">
        <v>428.69684439221601</v>
      </c>
      <c r="V26" s="273">
        <v>447.36896948409935</v>
      </c>
      <c r="W26" s="273">
        <v>475.42579563802968</v>
      </c>
      <c r="X26" s="273">
        <v>494.12191227011874</v>
      </c>
      <c r="Y26" s="273">
        <v>497.27508423557737</v>
      </c>
      <c r="Z26" s="273">
        <v>537.10441510012788</v>
      </c>
      <c r="AA26" s="273">
        <v>546.88337506974585</v>
      </c>
      <c r="AB26" s="273">
        <v>614.55422170968393</v>
      </c>
      <c r="AC26" s="273">
        <v>664.25556234319356</v>
      </c>
      <c r="AD26" s="273">
        <v>683.51659015689188</v>
      </c>
      <c r="AE26" s="273">
        <v>699.53386882373707</v>
      </c>
      <c r="AF26" s="273">
        <v>743.17362707181974</v>
      </c>
      <c r="AG26" s="273">
        <v>780.65630229979013</v>
      </c>
      <c r="AH26" s="273">
        <v>779.77681783213404</v>
      </c>
    </row>
    <row r="27" spans="1:34">
      <c r="A27" s="17">
        <v>10</v>
      </c>
      <c r="B27" s="3" t="s">
        <v>49</v>
      </c>
      <c r="C27" s="273">
        <v>0</v>
      </c>
      <c r="D27" s="273">
        <v>0</v>
      </c>
      <c r="E27" s="273">
        <v>0</v>
      </c>
      <c r="F27" s="273">
        <v>0</v>
      </c>
      <c r="G27" s="273">
        <v>0</v>
      </c>
      <c r="H27" s="273">
        <v>0</v>
      </c>
      <c r="I27" s="273">
        <v>0</v>
      </c>
      <c r="J27" s="273">
        <v>0</v>
      </c>
      <c r="K27" s="273">
        <v>0</v>
      </c>
      <c r="L27" s="273">
        <v>0</v>
      </c>
      <c r="M27" s="273">
        <v>0</v>
      </c>
      <c r="N27" s="273">
        <v>0</v>
      </c>
      <c r="O27" s="273">
        <v>0</v>
      </c>
      <c r="P27" s="273">
        <v>0</v>
      </c>
      <c r="Q27" s="273">
        <v>0</v>
      </c>
      <c r="R27" s="273">
        <v>0</v>
      </c>
      <c r="S27" s="273">
        <v>0</v>
      </c>
      <c r="T27" s="273">
        <v>17.205234571325875</v>
      </c>
      <c r="U27" s="273">
        <v>17.648103831704958</v>
      </c>
      <c r="V27" s="273">
        <v>19.513791605316541</v>
      </c>
      <c r="W27" s="273">
        <v>23.440148080740222</v>
      </c>
      <c r="X27" s="273">
        <v>21.380075513403977</v>
      </c>
      <c r="Y27" s="273">
        <v>23.38452872821123</v>
      </c>
      <c r="Z27" s="273">
        <v>23.84247711055496</v>
      </c>
      <c r="AA27" s="273">
        <v>26.761621347582086</v>
      </c>
      <c r="AB27" s="273">
        <v>26.293921056697133</v>
      </c>
      <c r="AC27" s="273">
        <v>22.736672471432673</v>
      </c>
      <c r="AD27" s="273">
        <v>24.507628331775344</v>
      </c>
      <c r="AE27" s="273">
        <v>30.255033754311455</v>
      </c>
      <c r="AF27" s="273">
        <v>36.670803345672589</v>
      </c>
      <c r="AG27" s="273">
        <v>40.445799952589887</v>
      </c>
      <c r="AH27" s="273">
        <v>41.431905784663741</v>
      </c>
    </row>
    <row r="28" spans="1:34">
      <c r="A28" s="17">
        <v>11</v>
      </c>
      <c r="B28" s="3" t="s">
        <v>51</v>
      </c>
      <c r="C28" s="273">
        <v>0</v>
      </c>
      <c r="D28" s="273">
        <v>0</v>
      </c>
      <c r="E28" s="273">
        <v>0</v>
      </c>
      <c r="F28" s="273">
        <v>0</v>
      </c>
      <c r="G28" s="273">
        <v>0</v>
      </c>
      <c r="H28" s="273">
        <v>0</v>
      </c>
      <c r="I28" s="273">
        <v>0</v>
      </c>
      <c r="J28" s="273">
        <v>0</v>
      </c>
      <c r="K28" s="273">
        <v>0</v>
      </c>
      <c r="L28" s="273">
        <v>0</v>
      </c>
      <c r="M28" s="273">
        <v>0</v>
      </c>
      <c r="N28" s="273">
        <v>0</v>
      </c>
      <c r="O28" s="273">
        <v>0</v>
      </c>
      <c r="P28" s="273">
        <v>0</v>
      </c>
      <c r="Q28" s="273">
        <v>0</v>
      </c>
      <c r="R28" s="273">
        <v>0.1</v>
      </c>
      <c r="S28" s="273">
        <v>0</v>
      </c>
      <c r="T28" s="273">
        <v>90.738496001089104</v>
      </c>
      <c r="U28" s="273">
        <v>112.82565368110404</v>
      </c>
      <c r="V28" s="273">
        <v>133.50696428590413</v>
      </c>
      <c r="W28" s="273">
        <v>174.80494099186114</v>
      </c>
      <c r="X28" s="273">
        <v>189.4679172267125</v>
      </c>
      <c r="Y28" s="273">
        <v>98.807869880711536</v>
      </c>
      <c r="Z28" s="273">
        <v>126.54108741110508</v>
      </c>
      <c r="AA28" s="273">
        <v>122.91719568807957</v>
      </c>
      <c r="AB28" s="273">
        <v>113.84035058783563</v>
      </c>
      <c r="AC28" s="273">
        <v>114.40395606150237</v>
      </c>
      <c r="AD28" s="273">
        <v>34.277425828113934</v>
      </c>
      <c r="AE28" s="273">
        <v>39.91081796769565</v>
      </c>
      <c r="AF28" s="273">
        <v>36.235208517112483</v>
      </c>
      <c r="AG28" s="273">
        <v>34.234613955765255</v>
      </c>
      <c r="AH28" s="273">
        <v>34.816024302001949</v>
      </c>
    </row>
    <row r="29" spans="1:34">
      <c r="A29" s="17">
        <v>12</v>
      </c>
      <c r="B29" s="3" t="s">
        <v>53</v>
      </c>
      <c r="C29" s="273">
        <v>0</v>
      </c>
      <c r="D29" s="273">
        <v>0</v>
      </c>
      <c r="E29" s="273">
        <v>0</v>
      </c>
      <c r="F29" s="273">
        <v>0</v>
      </c>
      <c r="G29" s="273">
        <v>0</v>
      </c>
      <c r="H29" s="273">
        <v>0</v>
      </c>
      <c r="I29" s="273">
        <v>0</v>
      </c>
      <c r="J29" s="273">
        <v>0</v>
      </c>
      <c r="K29" s="273">
        <v>0</v>
      </c>
      <c r="L29" s="273">
        <v>0</v>
      </c>
      <c r="M29" s="273">
        <v>0</v>
      </c>
      <c r="N29" s="273">
        <v>0</v>
      </c>
      <c r="O29" s="273">
        <v>0</v>
      </c>
      <c r="P29" s="273">
        <v>0</v>
      </c>
      <c r="Q29" s="273">
        <v>5.9130000000000003</v>
      </c>
      <c r="R29" s="273">
        <v>3.9763999999999999</v>
      </c>
      <c r="S29" s="273">
        <v>3.8140000000000001</v>
      </c>
      <c r="T29" s="273">
        <v>148.57022123641374</v>
      </c>
      <c r="U29" s="273">
        <v>155.13353356248916</v>
      </c>
      <c r="V29" s="273">
        <v>199.72073274581319</v>
      </c>
      <c r="W29" s="273">
        <v>267.66641926675334</v>
      </c>
      <c r="X29" s="273">
        <v>306.52115128902346</v>
      </c>
      <c r="Y29" s="273">
        <v>468.39679277425364</v>
      </c>
      <c r="Z29" s="273">
        <v>600.46196393580078</v>
      </c>
      <c r="AA29" s="273">
        <v>689.15562622364655</v>
      </c>
      <c r="AB29" s="273">
        <v>658.71572222673217</v>
      </c>
      <c r="AC29" s="273">
        <v>643.10799055277084</v>
      </c>
      <c r="AD29" s="273">
        <v>779.30404049309323</v>
      </c>
      <c r="AE29" s="273">
        <v>705.7384385098735</v>
      </c>
      <c r="AF29" s="273">
        <v>702.81231070359058</v>
      </c>
      <c r="AG29" s="273">
        <v>568.94585374896565</v>
      </c>
      <c r="AH29" s="273">
        <v>553.38806309515701</v>
      </c>
    </row>
    <row r="30" spans="1:34">
      <c r="A30" s="17">
        <v>13</v>
      </c>
      <c r="B30" s="3" t="s">
        <v>55</v>
      </c>
      <c r="C30" s="273">
        <v>848.50000000000011</v>
      </c>
      <c r="D30" s="273">
        <v>875.19999999999993</v>
      </c>
      <c r="E30" s="273">
        <v>935.90000000000009</v>
      </c>
      <c r="F30" s="273">
        <v>1054.3</v>
      </c>
      <c r="G30" s="273">
        <v>1199</v>
      </c>
      <c r="H30" s="273">
        <v>1296</v>
      </c>
      <c r="I30" s="273">
        <v>1377.3</v>
      </c>
      <c r="J30" s="273">
        <v>1502.4</v>
      </c>
      <c r="K30" s="273">
        <v>1610.5</v>
      </c>
      <c r="L30" s="273">
        <v>1675.4</v>
      </c>
      <c r="M30" s="273">
        <v>1737.2</v>
      </c>
      <c r="N30" s="273">
        <v>1788.2750000000001</v>
      </c>
      <c r="O30" s="273">
        <v>1544.5</v>
      </c>
      <c r="P30" s="273">
        <v>1601.5</v>
      </c>
      <c r="Q30" s="273">
        <v>1671.5</v>
      </c>
      <c r="R30" s="273">
        <v>1757.1999999999998</v>
      </c>
      <c r="S30" s="273">
        <v>1332.9570000000001</v>
      </c>
      <c r="T30" s="273">
        <v>1383.2499999999998</v>
      </c>
      <c r="U30" s="273">
        <v>1400.3990000000001</v>
      </c>
      <c r="V30" s="273">
        <v>1391.6779999999999</v>
      </c>
      <c r="W30" s="273">
        <v>1408.4280000000001</v>
      </c>
      <c r="X30" s="273">
        <v>1513.962</v>
      </c>
      <c r="Y30" s="273">
        <v>1661.4330000000002</v>
      </c>
      <c r="Z30" s="273">
        <v>1774.6150000000002</v>
      </c>
      <c r="AA30" s="273">
        <v>1807.4639999999999</v>
      </c>
      <c r="AB30" s="273">
        <v>1874.4600000000003</v>
      </c>
      <c r="AC30" s="273">
        <v>1947.2684999999999</v>
      </c>
      <c r="AD30" s="273">
        <v>2022.2830000000001</v>
      </c>
      <c r="AE30" s="273">
        <v>1978.077</v>
      </c>
      <c r="AF30" s="273">
        <v>2141.5515</v>
      </c>
      <c r="AG30" s="273">
        <v>2122.8220000000001</v>
      </c>
      <c r="AH30" s="273">
        <v>2143.8429999999998</v>
      </c>
    </row>
    <row r="31" spans="1:34">
      <c r="A31" s="17">
        <v>14</v>
      </c>
      <c r="B31" s="3" t="s">
        <v>57</v>
      </c>
      <c r="C31" s="273">
        <v>0</v>
      </c>
      <c r="D31" s="273">
        <v>0</v>
      </c>
      <c r="E31" s="273">
        <v>0</v>
      </c>
      <c r="F31" s="273">
        <v>0</v>
      </c>
      <c r="G31" s="273">
        <v>0</v>
      </c>
      <c r="H31" s="273">
        <v>0</v>
      </c>
      <c r="I31" s="273">
        <v>0</v>
      </c>
      <c r="J31" s="273">
        <v>0</v>
      </c>
      <c r="K31" s="273">
        <v>0</v>
      </c>
      <c r="L31" s="273">
        <v>0</v>
      </c>
      <c r="M31" s="273">
        <v>0</v>
      </c>
      <c r="N31" s="273">
        <v>0</v>
      </c>
      <c r="O31" s="273">
        <v>0</v>
      </c>
      <c r="P31" s="273">
        <v>0</v>
      </c>
      <c r="Q31" s="273">
        <v>0</v>
      </c>
      <c r="R31" s="273">
        <v>0</v>
      </c>
      <c r="S31" s="273">
        <v>0</v>
      </c>
      <c r="T31" s="273">
        <v>483.34861577721983</v>
      </c>
      <c r="U31" s="273">
        <v>393.21769417242808</v>
      </c>
      <c r="V31" s="273">
        <v>376.29370073838402</v>
      </c>
      <c r="W31" s="273">
        <v>400.39054648805632</v>
      </c>
      <c r="X31" s="273">
        <v>454.44046178405915</v>
      </c>
      <c r="Y31" s="273">
        <v>537.7670816134995</v>
      </c>
      <c r="Z31" s="273">
        <v>570.20180980043551</v>
      </c>
      <c r="AA31" s="273">
        <v>569.03764744061527</v>
      </c>
      <c r="AB31" s="273">
        <v>607.26030866727865</v>
      </c>
      <c r="AC31" s="273">
        <v>587.90998858905709</v>
      </c>
      <c r="AD31" s="273">
        <v>603.7577551824196</v>
      </c>
      <c r="AE31" s="273">
        <v>652.99935790991253</v>
      </c>
      <c r="AF31" s="273">
        <v>920.55643385405119</v>
      </c>
      <c r="AG31" s="273">
        <v>679.02858282881402</v>
      </c>
      <c r="AH31" s="273">
        <v>712.17809269109011</v>
      </c>
    </row>
    <row r="32" spans="1:34">
      <c r="A32" s="17">
        <v>15</v>
      </c>
      <c r="B32" s="3" t="s">
        <v>59</v>
      </c>
      <c r="C32" s="273">
        <v>219</v>
      </c>
      <c r="D32" s="273">
        <v>235</v>
      </c>
      <c r="E32" s="273">
        <v>237.1</v>
      </c>
      <c r="F32" s="273">
        <v>242.4</v>
      </c>
      <c r="G32" s="273">
        <v>241.5</v>
      </c>
      <c r="H32" s="273">
        <v>268.5</v>
      </c>
      <c r="I32" s="273">
        <v>247.4</v>
      </c>
      <c r="J32" s="273">
        <v>267.60000000000002</v>
      </c>
      <c r="K32" s="273">
        <v>254.9</v>
      </c>
      <c r="L32" s="273">
        <v>212.1</v>
      </c>
      <c r="M32" s="273">
        <v>221.3</v>
      </c>
      <c r="N32" s="273">
        <v>237.6</v>
      </c>
      <c r="O32" s="273">
        <v>261</v>
      </c>
      <c r="P32" s="273">
        <v>275</v>
      </c>
      <c r="Q32" s="273">
        <v>283.39999999999998</v>
      </c>
      <c r="R32" s="273">
        <v>293.89999999999998</v>
      </c>
      <c r="S32" s="273">
        <v>315.39999999999998</v>
      </c>
      <c r="T32" s="273">
        <v>389.4288947195501</v>
      </c>
      <c r="U32" s="273">
        <v>449.99798894808475</v>
      </c>
      <c r="V32" s="273">
        <v>458.53630994663871</v>
      </c>
      <c r="W32" s="273">
        <v>459.56717041776687</v>
      </c>
      <c r="X32" s="273">
        <v>494.31818466220733</v>
      </c>
      <c r="Y32" s="273">
        <v>490.63354139968749</v>
      </c>
      <c r="Z32" s="273">
        <v>531.70634094465481</v>
      </c>
      <c r="AA32" s="273">
        <v>498.54969611849219</v>
      </c>
      <c r="AB32" s="273">
        <v>483.76004413121314</v>
      </c>
      <c r="AC32" s="273">
        <v>495.0531387814533</v>
      </c>
      <c r="AD32" s="273">
        <v>555.16880752656425</v>
      </c>
      <c r="AE32" s="273">
        <v>504.70381037267572</v>
      </c>
      <c r="AF32" s="273">
        <v>551.56186652129793</v>
      </c>
      <c r="AG32" s="273">
        <v>513.50589020402356</v>
      </c>
      <c r="AH32" s="273">
        <v>515.97248574957848</v>
      </c>
    </row>
    <row r="33" spans="1:44">
      <c r="A33" s="17">
        <v>16</v>
      </c>
      <c r="B33" s="3" t="s">
        <v>61</v>
      </c>
      <c r="C33" s="4">
        <v>0</v>
      </c>
      <c r="D33" s="70">
        <v>0</v>
      </c>
      <c r="E33" s="70">
        <v>0</v>
      </c>
      <c r="F33" s="70">
        <v>0</v>
      </c>
      <c r="G33" s="70">
        <v>0</v>
      </c>
      <c r="H33" s="70">
        <v>0</v>
      </c>
      <c r="I33" s="70">
        <v>0</v>
      </c>
      <c r="J33" s="70">
        <v>0</v>
      </c>
      <c r="K33" s="70">
        <v>0</v>
      </c>
      <c r="L33" s="70">
        <v>0</v>
      </c>
      <c r="M33" s="70">
        <v>0</v>
      </c>
      <c r="N33" s="70">
        <v>0</v>
      </c>
      <c r="O33" s="70">
        <v>0</v>
      </c>
      <c r="P33" s="70">
        <v>0</v>
      </c>
      <c r="Q33" s="70">
        <v>0</v>
      </c>
      <c r="R33" s="70">
        <v>0</v>
      </c>
      <c r="S33" s="70">
        <v>0</v>
      </c>
      <c r="T33" s="70">
        <v>0</v>
      </c>
      <c r="U33" s="70">
        <v>0</v>
      </c>
      <c r="V33" s="70">
        <v>0</v>
      </c>
      <c r="W33" s="70">
        <v>0</v>
      </c>
      <c r="X33" s="70">
        <v>0</v>
      </c>
      <c r="Y33" s="70">
        <v>0</v>
      </c>
      <c r="Z33" s="70">
        <v>0</v>
      </c>
      <c r="AA33" s="70">
        <v>0</v>
      </c>
      <c r="AB33" s="70">
        <v>0</v>
      </c>
      <c r="AC33" s="70">
        <v>0</v>
      </c>
      <c r="AD33" s="70">
        <v>0</v>
      </c>
      <c r="AE33" s="70">
        <v>0</v>
      </c>
      <c r="AF33" s="70">
        <v>0</v>
      </c>
      <c r="AG33" s="70">
        <v>0</v>
      </c>
      <c r="AH33" s="70">
        <v>0</v>
      </c>
    </row>
    <row r="34" spans="1:44">
      <c r="A34" s="22"/>
      <c r="B34" s="3"/>
      <c r="C34"/>
      <c r="D34"/>
      <c r="E34"/>
      <c r="F34"/>
      <c r="G34"/>
      <c r="H34"/>
      <c r="I34"/>
      <c r="J34"/>
      <c r="K34"/>
      <c r="L34"/>
      <c r="M34"/>
      <c r="N34"/>
      <c r="O34"/>
      <c r="P34"/>
      <c r="Q34"/>
      <c r="R34"/>
      <c r="S34"/>
      <c r="T34"/>
      <c r="U34"/>
      <c r="V34"/>
      <c r="W34"/>
      <c r="X34"/>
      <c r="Y34"/>
      <c r="Z34"/>
      <c r="AA34"/>
      <c r="AB34"/>
      <c r="AC34"/>
      <c r="AD34"/>
      <c r="AE34"/>
      <c r="AF34"/>
      <c r="AG34"/>
      <c r="AH34"/>
    </row>
    <row r="35" spans="1:44" ht="25.5">
      <c r="A35" s="59" t="s">
        <v>893</v>
      </c>
      <c r="B35" s="83" t="s">
        <v>102</v>
      </c>
      <c r="C35" s="2" t="s">
        <v>64</v>
      </c>
      <c r="D35" s="2" t="s">
        <v>65</v>
      </c>
      <c r="E35" s="2" t="s">
        <v>66</v>
      </c>
      <c r="F35" s="2" t="s">
        <v>67</v>
      </c>
      <c r="G35" s="2" t="s">
        <v>68</v>
      </c>
      <c r="H35" s="2" t="s">
        <v>69</v>
      </c>
      <c r="I35" s="2" t="s">
        <v>70</v>
      </c>
      <c r="J35" s="2" t="s">
        <v>71</v>
      </c>
      <c r="K35" s="2" t="s">
        <v>72</v>
      </c>
      <c r="L35" s="2" t="s">
        <v>73</v>
      </c>
      <c r="M35" s="2" t="s">
        <v>1</v>
      </c>
      <c r="N35" s="2" t="s">
        <v>2</v>
      </c>
      <c r="O35" s="2" t="s">
        <v>3</v>
      </c>
      <c r="P35" s="2" t="s">
        <v>4</v>
      </c>
      <c r="Q35" s="2" t="s">
        <v>5</v>
      </c>
      <c r="R35" s="2" t="s">
        <v>6</v>
      </c>
      <c r="S35" s="2" t="s">
        <v>7</v>
      </c>
      <c r="T35" s="2" t="s">
        <v>8</v>
      </c>
      <c r="U35" s="2" t="s">
        <v>9</v>
      </c>
      <c r="V35" s="2" t="s">
        <v>10</v>
      </c>
      <c r="W35" s="2" t="s">
        <v>11</v>
      </c>
      <c r="X35" s="2" t="s">
        <v>12</v>
      </c>
      <c r="Y35" s="2" t="s">
        <v>13</v>
      </c>
      <c r="Z35" s="2" t="s">
        <v>14</v>
      </c>
      <c r="AA35" s="2" t="s">
        <v>15</v>
      </c>
      <c r="AB35" s="2" t="s">
        <v>16</v>
      </c>
      <c r="AC35" s="2" t="s">
        <v>17</v>
      </c>
      <c r="AD35" s="2" t="s">
        <v>18</v>
      </c>
      <c r="AE35" s="2" t="s">
        <v>19</v>
      </c>
      <c r="AF35" s="2" t="s">
        <v>20</v>
      </c>
      <c r="AG35" s="2" t="s">
        <v>21</v>
      </c>
      <c r="AH35" s="2" t="s">
        <v>22</v>
      </c>
      <c r="AI35" s="2" t="s">
        <v>23</v>
      </c>
      <c r="AJ35" s="2" t="s">
        <v>24</v>
      </c>
      <c r="AK35" s="2" t="s">
        <v>25</v>
      </c>
      <c r="AL35" s="2" t="s">
        <v>26</v>
      </c>
      <c r="AM35" s="2" t="s">
        <v>27</v>
      </c>
      <c r="AN35" s="2" t="s">
        <v>62</v>
      </c>
      <c r="AO35" s="2" t="s">
        <v>63</v>
      </c>
      <c r="AP35" s="2" t="s">
        <v>879</v>
      </c>
      <c r="AQ35" s="2" t="s">
        <v>1899</v>
      </c>
      <c r="AR35" s="268" t="s">
        <v>1900</v>
      </c>
    </row>
    <row r="36" spans="1:44">
      <c r="A36" s="60">
        <v>2</v>
      </c>
      <c r="B36" s="78" t="str">
        <f>IF(VLOOKUP(A36,$A$43:$B$67,2,FALSE)=0,"No selection",VLOOKUP(A36,$A$43:$B$67,2,FALSE))</f>
        <v>Total Australian Government R&amp;D investment</v>
      </c>
      <c r="C36" s="271">
        <f t="shared" ref="C36:L40" si="5">IF(VLOOKUP($A36,$A$43:$AR$67,2,FALSE)=0,NA(),ROUND((VLOOKUP($A36,$A$43:$AR$67,C$7,FALSE)/C$4),2))</f>
        <v>689.2</v>
      </c>
      <c r="D36" s="271">
        <f t="shared" si="5"/>
        <v>778.1</v>
      </c>
      <c r="E36" s="271">
        <f t="shared" si="5"/>
        <v>894.6</v>
      </c>
      <c r="F36" s="271">
        <f t="shared" si="5"/>
        <v>1011.5</v>
      </c>
      <c r="G36" s="271">
        <f t="shared" si="5"/>
        <v>1162.7</v>
      </c>
      <c r="H36" s="271">
        <f t="shared" si="5"/>
        <v>1252.3</v>
      </c>
      <c r="I36" s="271">
        <f t="shared" si="5"/>
        <v>1432.3</v>
      </c>
      <c r="J36" s="271">
        <f t="shared" si="5"/>
        <v>1716.1</v>
      </c>
      <c r="K36" s="271">
        <f t="shared" si="5"/>
        <v>1869</v>
      </c>
      <c r="L36" s="271">
        <f t="shared" si="5"/>
        <v>1936</v>
      </c>
      <c r="M36" s="271">
        <f t="shared" ref="M36:V40" si="6">IF(VLOOKUP($A36,$A$43:$AR$67,2,FALSE)=0,NA(),ROUND((VLOOKUP($A36,$A$43:$AR$67,M$7,FALSE)/M$4),2))</f>
        <v>2065.6</v>
      </c>
      <c r="N36" s="271">
        <f t="shared" si="6"/>
        <v>2273.5</v>
      </c>
      <c r="O36" s="271">
        <f t="shared" si="6"/>
        <v>2487.1999999999998</v>
      </c>
      <c r="P36" s="271">
        <f t="shared" si="6"/>
        <v>2803.98</v>
      </c>
      <c r="Q36" s="271">
        <f t="shared" si="6"/>
        <v>3117.08</v>
      </c>
      <c r="R36" s="271">
        <f t="shared" si="6"/>
        <v>3456.63</v>
      </c>
      <c r="S36" s="271">
        <f t="shared" si="6"/>
        <v>3562.38</v>
      </c>
      <c r="T36" s="271">
        <f t="shared" si="6"/>
        <v>3839.01</v>
      </c>
      <c r="U36" s="271">
        <f t="shared" si="6"/>
        <v>3717.5</v>
      </c>
      <c r="V36" s="271">
        <f t="shared" si="6"/>
        <v>3689.1</v>
      </c>
      <c r="W36" s="271">
        <f t="shared" ref="W36:AF40" si="7">IF(VLOOKUP($A36,$A$43:$AR$67,2,FALSE)=0,NA(),ROUND((VLOOKUP($A36,$A$43:$AR$67,W$7,FALSE)/W$4),2))</f>
        <v>3765.82</v>
      </c>
      <c r="X36" s="271">
        <f t="shared" si="7"/>
        <v>3995.53</v>
      </c>
      <c r="Y36" s="271">
        <f t="shared" si="7"/>
        <v>4163.05</v>
      </c>
      <c r="Z36" s="271">
        <f t="shared" si="7"/>
        <v>4580.7299999999996</v>
      </c>
      <c r="AA36" s="271">
        <f t="shared" si="7"/>
        <v>4919.71</v>
      </c>
      <c r="AB36" s="271">
        <f t="shared" si="7"/>
        <v>5585.87</v>
      </c>
      <c r="AC36" s="271">
        <f t="shared" si="7"/>
        <v>5162.1400000000003</v>
      </c>
      <c r="AD36" s="271">
        <f t="shared" si="7"/>
        <v>6053.3</v>
      </c>
      <c r="AE36" s="271">
        <f t="shared" si="7"/>
        <v>6561.81</v>
      </c>
      <c r="AF36" s="271">
        <f t="shared" si="7"/>
        <v>6666.98</v>
      </c>
      <c r="AG36" s="271">
        <f t="shared" ref="AG36:AR40" si="8">IF(VLOOKUP($A36,$A$43:$AR$67,2,FALSE)=0,NA(),ROUND((VLOOKUP($A36,$A$43:$AR$67,AG$7,FALSE)/AG$4),2))</f>
        <v>7493.22</v>
      </c>
      <c r="AH36" s="271">
        <f t="shared" si="8"/>
        <v>8317.9</v>
      </c>
      <c r="AI36" s="271">
        <f t="shared" si="8"/>
        <v>8870.24</v>
      </c>
      <c r="AJ36" s="271">
        <f t="shared" si="8"/>
        <v>10072.129999999999</v>
      </c>
      <c r="AK36" s="271">
        <f t="shared" si="8"/>
        <v>9791.69</v>
      </c>
      <c r="AL36" s="271">
        <f t="shared" si="8"/>
        <v>9851.14</v>
      </c>
      <c r="AM36" s="271">
        <f t="shared" si="8"/>
        <v>9835.48</v>
      </c>
      <c r="AN36" s="271">
        <f t="shared" si="8"/>
        <v>9615.8799999999992</v>
      </c>
      <c r="AO36" s="271">
        <f t="shared" si="8"/>
        <v>9501.82</v>
      </c>
      <c r="AP36" s="271">
        <f t="shared" si="8"/>
        <v>10285.780000000001</v>
      </c>
      <c r="AQ36" s="271">
        <f t="shared" si="8"/>
        <v>9396.25</v>
      </c>
      <c r="AR36" s="271">
        <f t="shared" si="8"/>
        <v>9635.82</v>
      </c>
    </row>
    <row r="37" spans="1:44">
      <c r="A37" s="60">
        <v>3</v>
      </c>
      <c r="B37" s="5" t="str">
        <f>IF(VLOOKUP(A37,$A$43:$B$67,2,FALSE)=0,"No selection",VLOOKUP(A37,$A$43:$B$67,2,FALSE))</f>
        <v>Australian Government research activities</v>
      </c>
      <c r="C37" s="271">
        <f t="shared" si="5"/>
        <v>321.10000000000002</v>
      </c>
      <c r="D37" s="271">
        <f t="shared" si="5"/>
        <v>373</v>
      </c>
      <c r="E37" s="271">
        <f t="shared" si="5"/>
        <v>430.9</v>
      </c>
      <c r="F37" s="271">
        <f t="shared" si="5"/>
        <v>515.79999999999995</v>
      </c>
      <c r="G37" s="271">
        <f t="shared" si="5"/>
        <v>582.20000000000005</v>
      </c>
      <c r="H37" s="271">
        <f t="shared" si="5"/>
        <v>599.70000000000005</v>
      </c>
      <c r="I37" s="271">
        <f t="shared" si="5"/>
        <v>625.70000000000005</v>
      </c>
      <c r="J37" s="271">
        <f t="shared" si="5"/>
        <v>671.8</v>
      </c>
      <c r="K37" s="271">
        <f t="shared" si="5"/>
        <v>733.2</v>
      </c>
      <c r="L37" s="271">
        <f t="shared" si="5"/>
        <v>729.3</v>
      </c>
      <c r="M37" s="271">
        <f t="shared" si="6"/>
        <v>758.4</v>
      </c>
      <c r="N37" s="271">
        <f t="shared" si="6"/>
        <v>815.7</v>
      </c>
      <c r="O37" s="271">
        <f t="shared" si="6"/>
        <v>869.7</v>
      </c>
      <c r="P37" s="271">
        <f t="shared" si="6"/>
        <v>918.28</v>
      </c>
      <c r="Q37" s="271">
        <f t="shared" si="6"/>
        <v>940.08</v>
      </c>
      <c r="R37" s="271">
        <f t="shared" si="6"/>
        <v>971.83</v>
      </c>
      <c r="S37" s="271">
        <f t="shared" si="6"/>
        <v>937.28</v>
      </c>
      <c r="T37" s="271">
        <f t="shared" si="6"/>
        <v>922.3</v>
      </c>
      <c r="U37" s="271">
        <f t="shared" si="6"/>
        <v>980.1</v>
      </c>
      <c r="V37" s="271">
        <f t="shared" si="6"/>
        <v>936.2</v>
      </c>
      <c r="W37" s="271">
        <f t="shared" si="7"/>
        <v>940.9</v>
      </c>
      <c r="X37" s="271">
        <f t="shared" si="7"/>
        <v>1013.83</v>
      </c>
      <c r="Y37" s="271">
        <f t="shared" si="7"/>
        <v>1141.1500000000001</v>
      </c>
      <c r="Z37" s="271">
        <f t="shared" si="7"/>
        <v>1216.07</v>
      </c>
      <c r="AA37" s="271">
        <f t="shared" si="7"/>
        <v>1270.5899999999999</v>
      </c>
      <c r="AB37" s="271">
        <f t="shared" si="7"/>
        <v>1436.43</v>
      </c>
      <c r="AC37" s="271">
        <f t="shared" si="7"/>
        <v>1384</v>
      </c>
      <c r="AD37" s="271">
        <f t="shared" si="7"/>
        <v>1425.35</v>
      </c>
      <c r="AE37" s="271">
        <f t="shared" si="7"/>
        <v>1508.46</v>
      </c>
      <c r="AF37" s="271">
        <f t="shared" si="7"/>
        <v>1639.35</v>
      </c>
      <c r="AG37" s="271">
        <f t="shared" si="8"/>
        <v>1618.64</v>
      </c>
      <c r="AH37" s="271">
        <f t="shared" si="8"/>
        <v>1710.44</v>
      </c>
      <c r="AI37" s="271">
        <f t="shared" si="8"/>
        <v>1747.26</v>
      </c>
      <c r="AJ37" s="271">
        <f t="shared" si="8"/>
        <v>1776.19</v>
      </c>
      <c r="AK37" s="271">
        <f t="shared" si="8"/>
        <v>1838.35</v>
      </c>
      <c r="AL37" s="271">
        <f t="shared" si="8"/>
        <v>1874.54</v>
      </c>
      <c r="AM37" s="271">
        <f t="shared" si="8"/>
        <v>1890.29</v>
      </c>
      <c r="AN37" s="271">
        <f t="shared" si="8"/>
        <v>1878.55</v>
      </c>
      <c r="AO37" s="271">
        <f t="shared" si="8"/>
        <v>1926.87</v>
      </c>
      <c r="AP37" s="271">
        <f t="shared" si="8"/>
        <v>2001.26</v>
      </c>
      <c r="AQ37" s="271">
        <f t="shared" si="8"/>
        <v>2072.58</v>
      </c>
      <c r="AR37" s="271">
        <f t="shared" si="8"/>
        <v>2097.2800000000002</v>
      </c>
    </row>
    <row r="38" spans="1:44">
      <c r="A38" s="60">
        <v>4</v>
      </c>
      <c r="B38" s="5" t="str">
        <f>IF(VLOOKUP(A38,$A$43:$B$67,2,FALSE)=0,"No selection",VLOOKUP(A38,$A$43:$B$67,2,FALSE))</f>
        <v>Business Enterprise sector</v>
      </c>
      <c r="C38" s="271">
        <f t="shared" si="5"/>
        <v>25.9</v>
      </c>
      <c r="D38" s="271">
        <f t="shared" si="5"/>
        <v>37.700000000000003</v>
      </c>
      <c r="E38" s="271">
        <f t="shared" si="5"/>
        <v>53.2</v>
      </c>
      <c r="F38" s="271">
        <f t="shared" si="5"/>
        <v>27.5</v>
      </c>
      <c r="G38" s="271">
        <f t="shared" si="5"/>
        <v>56.5</v>
      </c>
      <c r="H38" s="271">
        <f t="shared" si="5"/>
        <v>71.5</v>
      </c>
      <c r="I38" s="271">
        <f t="shared" si="5"/>
        <v>111.3</v>
      </c>
      <c r="J38" s="271">
        <f t="shared" si="5"/>
        <v>271.39999999999998</v>
      </c>
      <c r="K38" s="271">
        <f t="shared" si="5"/>
        <v>294.3</v>
      </c>
      <c r="L38" s="271">
        <f t="shared" si="5"/>
        <v>312.5</v>
      </c>
      <c r="M38" s="271">
        <f t="shared" si="6"/>
        <v>292.8</v>
      </c>
      <c r="N38" s="271">
        <f t="shared" si="6"/>
        <v>384.9</v>
      </c>
      <c r="O38" s="271">
        <f t="shared" si="6"/>
        <v>455.9</v>
      </c>
      <c r="P38" s="271">
        <f t="shared" si="6"/>
        <v>552.20000000000005</v>
      </c>
      <c r="Q38" s="271">
        <f t="shared" si="6"/>
        <v>658.9</v>
      </c>
      <c r="R38" s="271">
        <f t="shared" si="6"/>
        <v>808.7</v>
      </c>
      <c r="S38" s="271">
        <f t="shared" si="6"/>
        <v>831.3</v>
      </c>
      <c r="T38" s="271">
        <f t="shared" si="6"/>
        <v>954.4</v>
      </c>
      <c r="U38" s="271">
        <f t="shared" si="6"/>
        <v>652.79999999999995</v>
      </c>
      <c r="V38" s="271">
        <f t="shared" si="6"/>
        <v>556.4</v>
      </c>
      <c r="W38" s="271">
        <f t="shared" si="7"/>
        <v>575.70000000000005</v>
      </c>
      <c r="X38" s="271">
        <f t="shared" si="7"/>
        <v>713.6</v>
      </c>
      <c r="Y38" s="271">
        <f t="shared" si="7"/>
        <v>739.3</v>
      </c>
      <c r="Z38" s="271">
        <f t="shared" si="7"/>
        <v>865</v>
      </c>
      <c r="AA38" s="271">
        <f t="shared" si="7"/>
        <v>955.75</v>
      </c>
      <c r="AB38" s="271">
        <f t="shared" si="7"/>
        <v>1071.5999999999999</v>
      </c>
      <c r="AC38" s="271">
        <f t="shared" si="7"/>
        <v>1067.92</v>
      </c>
      <c r="AD38" s="271">
        <f t="shared" si="7"/>
        <v>1264.02</v>
      </c>
      <c r="AE38" s="271">
        <f t="shared" si="7"/>
        <v>1412.94</v>
      </c>
      <c r="AF38" s="271">
        <f t="shared" si="7"/>
        <v>1677.14</v>
      </c>
      <c r="AG38" s="271">
        <f t="shared" si="8"/>
        <v>2175</v>
      </c>
      <c r="AH38" s="271">
        <f t="shared" si="8"/>
        <v>2229.1999999999998</v>
      </c>
      <c r="AI38" s="271">
        <f t="shared" si="8"/>
        <v>2277.84</v>
      </c>
      <c r="AJ38" s="271">
        <f t="shared" si="8"/>
        <v>3351.01</v>
      </c>
      <c r="AK38" s="271">
        <f t="shared" si="8"/>
        <v>3202.51</v>
      </c>
      <c r="AL38" s="271">
        <f t="shared" si="8"/>
        <v>3007.95</v>
      </c>
      <c r="AM38" s="271">
        <f t="shared" si="8"/>
        <v>2986.67</v>
      </c>
      <c r="AN38" s="271">
        <f t="shared" si="8"/>
        <v>2966.39</v>
      </c>
      <c r="AO38" s="271">
        <f t="shared" si="8"/>
        <v>2763.87</v>
      </c>
      <c r="AP38" s="271">
        <f t="shared" si="8"/>
        <v>2674.88</v>
      </c>
      <c r="AQ38" s="271">
        <f t="shared" si="8"/>
        <v>2119.37</v>
      </c>
      <c r="AR38" s="271">
        <f t="shared" si="8"/>
        <v>2062.91</v>
      </c>
    </row>
    <row r="39" spans="1:44">
      <c r="A39" s="60">
        <v>5</v>
      </c>
      <c r="B39" s="5" t="str">
        <f>IF(VLOOKUP(A39,$A$43:$B$67,2,FALSE)=0,"No selection",VLOOKUP(A39,$A$43:$B$67,2,FALSE))</f>
        <v>Higher Education sector</v>
      </c>
      <c r="C39" s="271">
        <f t="shared" si="5"/>
        <v>300</v>
      </c>
      <c r="D39" s="271">
        <f t="shared" si="5"/>
        <v>312.39999999999998</v>
      </c>
      <c r="E39" s="271">
        <f t="shared" si="5"/>
        <v>354.6</v>
      </c>
      <c r="F39" s="271">
        <f t="shared" si="5"/>
        <v>400.8</v>
      </c>
      <c r="G39" s="271">
        <f t="shared" si="5"/>
        <v>444.3</v>
      </c>
      <c r="H39" s="271">
        <f t="shared" si="5"/>
        <v>480.3</v>
      </c>
      <c r="I39" s="271">
        <f t="shared" si="5"/>
        <v>582.70000000000005</v>
      </c>
      <c r="J39" s="271">
        <f t="shared" si="5"/>
        <v>651.29999999999995</v>
      </c>
      <c r="K39" s="271">
        <f t="shared" si="5"/>
        <v>696.1</v>
      </c>
      <c r="L39" s="271">
        <f t="shared" si="5"/>
        <v>756</v>
      </c>
      <c r="M39" s="271">
        <f t="shared" si="6"/>
        <v>848.5</v>
      </c>
      <c r="N39" s="271">
        <f t="shared" si="6"/>
        <v>875.4</v>
      </c>
      <c r="O39" s="271">
        <f t="shared" si="6"/>
        <v>938.5</v>
      </c>
      <c r="P39" s="271">
        <f t="shared" si="6"/>
        <v>1058.3</v>
      </c>
      <c r="Q39" s="271">
        <f t="shared" si="6"/>
        <v>1202.0999999999999</v>
      </c>
      <c r="R39" s="271">
        <f t="shared" si="6"/>
        <v>1299.4000000000001</v>
      </c>
      <c r="S39" s="271">
        <f t="shared" si="6"/>
        <v>1380.8</v>
      </c>
      <c r="T39" s="271">
        <f t="shared" si="6"/>
        <v>1505.3</v>
      </c>
      <c r="U39" s="271">
        <f t="shared" si="6"/>
        <v>1613.2</v>
      </c>
      <c r="V39" s="271">
        <f t="shared" si="6"/>
        <v>1677.9</v>
      </c>
      <c r="W39" s="271">
        <f t="shared" si="7"/>
        <v>1739.7</v>
      </c>
      <c r="X39" s="271">
        <f t="shared" si="7"/>
        <v>1800.08</v>
      </c>
      <c r="Y39" s="271">
        <f t="shared" si="7"/>
        <v>1793.64</v>
      </c>
      <c r="Z39" s="271">
        <f t="shared" si="7"/>
        <v>1870.74</v>
      </c>
      <c r="AA39" s="271">
        <f t="shared" si="7"/>
        <v>1971.44</v>
      </c>
      <c r="AB39" s="271">
        <f t="shared" si="7"/>
        <v>2164.7399999999998</v>
      </c>
      <c r="AC39" s="271">
        <f t="shared" si="7"/>
        <v>1792.34</v>
      </c>
      <c r="AD39" s="271">
        <f t="shared" si="7"/>
        <v>2080.8200000000002</v>
      </c>
      <c r="AE39" s="271">
        <f t="shared" si="7"/>
        <v>1973.55</v>
      </c>
      <c r="AF39" s="271">
        <f t="shared" si="7"/>
        <v>1966.61</v>
      </c>
      <c r="AG39" s="271">
        <f t="shared" si="8"/>
        <v>1998.48</v>
      </c>
      <c r="AH39" s="271">
        <f t="shared" si="8"/>
        <v>2354.9699999999998</v>
      </c>
      <c r="AI39" s="271">
        <f t="shared" si="8"/>
        <v>2594.8000000000002</v>
      </c>
      <c r="AJ39" s="271">
        <f t="shared" si="8"/>
        <v>2747.78</v>
      </c>
      <c r="AK39" s="271">
        <f t="shared" si="8"/>
        <v>2772.35</v>
      </c>
      <c r="AL39" s="271">
        <f t="shared" si="8"/>
        <v>2843.94</v>
      </c>
      <c r="AM39" s="271">
        <f t="shared" si="8"/>
        <v>2839.69</v>
      </c>
      <c r="AN39" s="271">
        <f t="shared" si="8"/>
        <v>2875.55</v>
      </c>
      <c r="AO39" s="271">
        <f t="shared" si="8"/>
        <v>2750.84</v>
      </c>
      <c r="AP39" s="271">
        <f t="shared" si="8"/>
        <v>2935.36</v>
      </c>
      <c r="AQ39" s="271">
        <f t="shared" si="8"/>
        <v>2924.75</v>
      </c>
      <c r="AR39" s="271">
        <f t="shared" si="8"/>
        <v>2967.13</v>
      </c>
    </row>
    <row r="40" spans="1:44">
      <c r="A40" s="60">
        <v>6</v>
      </c>
      <c r="B40" s="5" t="str">
        <f>IF(VLOOKUP(A40,$A$43:$B$67,2,FALSE)=0,"No selection",VLOOKUP(A40,$A$43:$B$67,2,FALSE))</f>
        <v>Multisector</v>
      </c>
      <c r="C40" s="271">
        <f t="shared" si="5"/>
        <v>42.2</v>
      </c>
      <c r="D40" s="271">
        <f t="shared" si="5"/>
        <v>55</v>
      </c>
      <c r="E40" s="271">
        <f t="shared" si="5"/>
        <v>55.9</v>
      </c>
      <c r="F40" s="271">
        <f t="shared" si="5"/>
        <v>67.400000000000006</v>
      </c>
      <c r="G40" s="271">
        <f t="shared" si="5"/>
        <v>79.7</v>
      </c>
      <c r="H40" s="271">
        <f t="shared" si="5"/>
        <v>100.8</v>
      </c>
      <c r="I40" s="271">
        <f t="shared" si="5"/>
        <v>112.6</v>
      </c>
      <c r="J40" s="271">
        <f t="shared" si="5"/>
        <v>121.6</v>
      </c>
      <c r="K40" s="271">
        <f t="shared" si="5"/>
        <v>145.4</v>
      </c>
      <c r="L40" s="271">
        <f t="shared" si="5"/>
        <v>138.19999999999999</v>
      </c>
      <c r="M40" s="271">
        <f t="shared" si="6"/>
        <v>165.9</v>
      </c>
      <c r="N40" s="271">
        <f t="shared" si="6"/>
        <v>197.5</v>
      </c>
      <c r="O40" s="271">
        <f t="shared" si="6"/>
        <v>223.1</v>
      </c>
      <c r="P40" s="271">
        <f t="shared" si="6"/>
        <v>275.2</v>
      </c>
      <c r="Q40" s="271">
        <f t="shared" si="6"/>
        <v>316</v>
      </c>
      <c r="R40" s="271">
        <f t="shared" si="6"/>
        <v>376.7</v>
      </c>
      <c r="S40" s="271">
        <f t="shared" si="6"/>
        <v>413</v>
      </c>
      <c r="T40" s="271">
        <f t="shared" si="6"/>
        <v>457.01</v>
      </c>
      <c r="U40" s="271">
        <f t="shared" si="6"/>
        <v>471.4</v>
      </c>
      <c r="V40" s="271">
        <f t="shared" si="6"/>
        <v>518.6</v>
      </c>
      <c r="W40" s="271">
        <f t="shared" si="7"/>
        <v>508.32</v>
      </c>
      <c r="X40" s="271">
        <f t="shared" si="7"/>
        <v>465.83</v>
      </c>
      <c r="Y40" s="271">
        <f t="shared" si="7"/>
        <v>487.27</v>
      </c>
      <c r="Z40" s="271">
        <f t="shared" si="7"/>
        <v>626.62</v>
      </c>
      <c r="AA40" s="271">
        <f t="shared" si="7"/>
        <v>720.24</v>
      </c>
      <c r="AB40" s="271">
        <f t="shared" si="7"/>
        <v>912.8</v>
      </c>
      <c r="AC40" s="271">
        <f t="shared" si="7"/>
        <v>917.89</v>
      </c>
      <c r="AD40" s="271">
        <f t="shared" si="7"/>
        <v>1283.1099999999999</v>
      </c>
      <c r="AE40" s="271">
        <f t="shared" si="7"/>
        <v>1666.86</v>
      </c>
      <c r="AF40" s="271">
        <f t="shared" si="7"/>
        <v>1383.88</v>
      </c>
      <c r="AG40" s="271">
        <f t="shared" si="8"/>
        <v>1700.64</v>
      </c>
      <c r="AH40" s="271">
        <f t="shared" si="8"/>
        <v>2020.58</v>
      </c>
      <c r="AI40" s="271">
        <f t="shared" si="8"/>
        <v>2249.89</v>
      </c>
      <c r="AJ40" s="271">
        <f t="shared" si="8"/>
        <v>2195.2800000000002</v>
      </c>
      <c r="AK40" s="271">
        <f t="shared" si="8"/>
        <v>1974.3</v>
      </c>
      <c r="AL40" s="271">
        <f t="shared" si="8"/>
        <v>2123.71</v>
      </c>
      <c r="AM40" s="271">
        <f t="shared" si="8"/>
        <v>2117.7800000000002</v>
      </c>
      <c r="AN40" s="271">
        <f t="shared" si="8"/>
        <v>1893.88</v>
      </c>
      <c r="AO40" s="271">
        <f t="shared" si="8"/>
        <v>2059.8200000000002</v>
      </c>
      <c r="AP40" s="271">
        <f t="shared" si="8"/>
        <v>2667.21</v>
      </c>
      <c r="AQ40" s="271">
        <f t="shared" si="8"/>
        <v>2255.75</v>
      </c>
      <c r="AR40" s="271">
        <f t="shared" si="8"/>
        <v>2486.38</v>
      </c>
    </row>
    <row r="41" spans="1:44">
      <c r="A41" s="15"/>
    </row>
    <row r="42" spans="1:44" ht="25.5">
      <c r="A42" s="61" t="s">
        <v>894</v>
      </c>
      <c r="B42" s="2" t="s">
        <v>102</v>
      </c>
      <c r="C42" s="2" t="s">
        <v>64</v>
      </c>
      <c r="D42" s="2" t="s">
        <v>65</v>
      </c>
      <c r="E42" s="2" t="s">
        <v>66</v>
      </c>
      <c r="F42" s="2" t="s">
        <v>67</v>
      </c>
      <c r="G42" s="2" t="s">
        <v>68</v>
      </c>
      <c r="H42" s="2" t="s">
        <v>69</v>
      </c>
      <c r="I42" s="2" t="s">
        <v>70</v>
      </c>
      <c r="J42" s="2" t="s">
        <v>71</v>
      </c>
      <c r="K42" s="2" t="s">
        <v>72</v>
      </c>
      <c r="L42" s="2" t="s">
        <v>73</v>
      </c>
      <c r="M42" s="2" t="s">
        <v>1</v>
      </c>
      <c r="N42" s="2" t="s">
        <v>2</v>
      </c>
      <c r="O42" s="2" t="s">
        <v>3</v>
      </c>
      <c r="P42" s="2" t="s">
        <v>4</v>
      </c>
      <c r="Q42" s="2" t="s">
        <v>5</v>
      </c>
      <c r="R42" s="2" t="s">
        <v>6</v>
      </c>
      <c r="S42" s="2" t="s">
        <v>7</v>
      </c>
      <c r="T42" s="2" t="s">
        <v>8</v>
      </c>
      <c r="U42" s="2" t="s">
        <v>9</v>
      </c>
      <c r="V42" s="2" t="s">
        <v>10</v>
      </c>
      <c r="W42" s="2" t="s">
        <v>11</v>
      </c>
      <c r="X42" s="2" t="s">
        <v>12</v>
      </c>
      <c r="Y42" s="2" t="s">
        <v>13</v>
      </c>
      <c r="Z42" s="2" t="s">
        <v>14</v>
      </c>
      <c r="AA42" s="2" t="s">
        <v>15</v>
      </c>
      <c r="AB42" s="2" t="s">
        <v>16</v>
      </c>
      <c r="AC42" s="2" t="s">
        <v>17</v>
      </c>
      <c r="AD42" s="2" t="s">
        <v>18</v>
      </c>
      <c r="AE42" s="2" t="s">
        <v>19</v>
      </c>
      <c r="AF42" s="2" t="s">
        <v>20</v>
      </c>
      <c r="AG42" s="2" t="s">
        <v>21</v>
      </c>
      <c r="AH42" s="2" t="s">
        <v>22</v>
      </c>
      <c r="AI42" s="2" t="s">
        <v>23</v>
      </c>
      <c r="AJ42" s="2" t="s">
        <v>24</v>
      </c>
      <c r="AK42" s="2" t="s">
        <v>25</v>
      </c>
      <c r="AL42" s="2" t="s">
        <v>26</v>
      </c>
      <c r="AM42" s="2" t="s">
        <v>27</v>
      </c>
      <c r="AN42" s="2" t="s">
        <v>62</v>
      </c>
      <c r="AO42" s="2" t="s">
        <v>63</v>
      </c>
      <c r="AP42" s="2" t="s">
        <v>879</v>
      </c>
      <c r="AQ42" s="2" t="s">
        <v>1899</v>
      </c>
      <c r="AR42" s="268" t="s">
        <v>1900</v>
      </c>
    </row>
    <row r="43" spans="1:44" ht="15">
      <c r="A43" s="17">
        <v>1</v>
      </c>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30"/>
      <c r="AH43" s="10"/>
      <c r="AI43" s="10"/>
      <c r="AJ43" s="10"/>
      <c r="AK43" s="10"/>
      <c r="AL43" s="10"/>
      <c r="AM43" s="10"/>
      <c r="AN43" s="10"/>
      <c r="AO43" s="10"/>
    </row>
    <row r="44" spans="1:44" s="78" customFormat="1">
      <c r="A44" s="17">
        <v>2</v>
      </c>
      <c r="B44" s="74" t="s">
        <v>2132</v>
      </c>
      <c r="C44" s="270">
        <v>689.2</v>
      </c>
      <c r="D44" s="270">
        <v>778.1</v>
      </c>
      <c r="E44" s="270">
        <v>894.6</v>
      </c>
      <c r="F44" s="270">
        <v>1011.5</v>
      </c>
      <c r="G44" s="270">
        <v>1162.7</v>
      </c>
      <c r="H44" s="270">
        <v>1252.3000000000002</v>
      </c>
      <c r="I44" s="270">
        <v>1432.2999999999997</v>
      </c>
      <c r="J44" s="270">
        <v>1716.1000000000004</v>
      </c>
      <c r="K44" s="270">
        <v>1869</v>
      </c>
      <c r="L44" s="270">
        <v>1936.0000000000002</v>
      </c>
      <c r="M44" s="270">
        <v>2065.5999999999995</v>
      </c>
      <c r="N44" s="270">
        <v>2273.5000000000005</v>
      </c>
      <c r="O44" s="270">
        <v>2487.2000000000003</v>
      </c>
      <c r="P44" s="270">
        <v>2803.974999999999</v>
      </c>
      <c r="Q44" s="270">
        <v>3117.0789999999997</v>
      </c>
      <c r="R44" s="270">
        <v>3456.6280000000002</v>
      </c>
      <c r="S44" s="270">
        <v>3562.3809999999999</v>
      </c>
      <c r="T44" s="270">
        <v>3839.0129999999995</v>
      </c>
      <c r="U44" s="270">
        <v>3717.5</v>
      </c>
      <c r="V44" s="270">
        <v>3689.1</v>
      </c>
      <c r="W44" s="270">
        <v>3765.8199999999993</v>
      </c>
      <c r="X44" s="270">
        <v>3995.5319999999992</v>
      </c>
      <c r="Y44" s="270">
        <v>4163.0539999999992</v>
      </c>
      <c r="Z44" s="270">
        <v>4580.7290000000003</v>
      </c>
      <c r="AA44" s="270">
        <v>4919.7146311799979</v>
      </c>
      <c r="AB44" s="270">
        <v>5585.8718510400022</v>
      </c>
      <c r="AC44" s="270">
        <v>5162.1375239999988</v>
      </c>
      <c r="AD44" s="270">
        <v>6053.3023349999985</v>
      </c>
      <c r="AE44" s="270">
        <v>6561.807331</v>
      </c>
      <c r="AF44" s="270">
        <v>6666.9804980000008</v>
      </c>
      <c r="AG44" s="270">
        <v>7493.2205060000015</v>
      </c>
      <c r="AH44" s="270">
        <v>8317.902207000001</v>
      </c>
      <c r="AI44" s="270">
        <v>8870.2406779999983</v>
      </c>
      <c r="AJ44" s="270">
        <v>10072.130857999997</v>
      </c>
      <c r="AK44" s="270">
        <v>9791.6949169999989</v>
      </c>
      <c r="AL44" s="270">
        <v>9851.1370080000015</v>
      </c>
      <c r="AM44" s="270">
        <v>9835.4773994100015</v>
      </c>
      <c r="AN44" s="270">
        <v>9615.8769567799973</v>
      </c>
      <c r="AO44" s="270">
        <v>9501.8156506999967</v>
      </c>
      <c r="AP44" s="270">
        <v>10285.775576320006</v>
      </c>
      <c r="AQ44" s="270">
        <v>9396.2470014499959</v>
      </c>
      <c r="AR44" s="270">
        <v>9635.8247564500034</v>
      </c>
    </row>
    <row r="45" spans="1:44" s="78" customFormat="1">
      <c r="A45" s="17">
        <v>3</v>
      </c>
      <c r="B45" s="74" t="s">
        <v>3014</v>
      </c>
      <c r="C45" s="269">
        <v>321.10000000000002</v>
      </c>
      <c r="D45" s="269">
        <v>373</v>
      </c>
      <c r="E45" s="269">
        <v>430.9</v>
      </c>
      <c r="F45" s="269">
        <v>515.79999999999995</v>
      </c>
      <c r="G45" s="269">
        <v>582.19999999999993</v>
      </c>
      <c r="H45" s="269">
        <v>599.69999999999993</v>
      </c>
      <c r="I45" s="269">
        <v>625.70000000000005</v>
      </c>
      <c r="J45" s="269">
        <v>671.8</v>
      </c>
      <c r="K45" s="269">
        <v>733.2</v>
      </c>
      <c r="L45" s="269">
        <v>729.3</v>
      </c>
      <c r="M45" s="269">
        <v>758.4</v>
      </c>
      <c r="N45" s="269">
        <v>815.69999999999993</v>
      </c>
      <c r="O45" s="269">
        <v>869.7</v>
      </c>
      <c r="P45" s="269">
        <v>918.27499999999986</v>
      </c>
      <c r="Q45" s="269">
        <v>940.07900000000018</v>
      </c>
      <c r="R45" s="269">
        <v>971.82800000000009</v>
      </c>
      <c r="S45" s="269">
        <v>937.28100000000018</v>
      </c>
      <c r="T45" s="269">
        <v>922.30000000000018</v>
      </c>
      <c r="U45" s="269">
        <v>980.1</v>
      </c>
      <c r="V45" s="269">
        <v>936.19999999999993</v>
      </c>
      <c r="W45" s="269">
        <v>940.9</v>
      </c>
      <c r="X45" s="269">
        <v>1013.8290000000002</v>
      </c>
      <c r="Y45" s="269">
        <v>1141.1450000000002</v>
      </c>
      <c r="Z45" s="269">
        <v>1216.069</v>
      </c>
      <c r="AA45" s="269">
        <v>1270.586</v>
      </c>
      <c r="AB45" s="269">
        <v>1436.4303850000001</v>
      </c>
      <c r="AC45" s="269">
        <v>1383.9955459999999</v>
      </c>
      <c r="AD45" s="269">
        <v>1425.3489350000002</v>
      </c>
      <c r="AE45" s="269">
        <v>1508.4619710000002</v>
      </c>
      <c r="AF45" s="269">
        <v>1639.3487289999998</v>
      </c>
      <c r="AG45" s="269">
        <v>1618.6354179999996</v>
      </c>
      <c r="AH45" s="269">
        <v>1710.4427680000003</v>
      </c>
      <c r="AI45" s="269">
        <v>1747.2620420000001</v>
      </c>
      <c r="AJ45" s="269">
        <v>1776.1889999999996</v>
      </c>
      <c r="AK45" s="269">
        <v>1838.346</v>
      </c>
      <c r="AL45" s="269">
        <v>1874.5399999999997</v>
      </c>
      <c r="AM45" s="269">
        <v>1890.287</v>
      </c>
      <c r="AN45" s="269">
        <v>1878.5506580000001</v>
      </c>
      <c r="AO45" s="269">
        <v>1926.8661179999995</v>
      </c>
      <c r="AP45" s="269">
        <v>2001.2565999999997</v>
      </c>
      <c r="AQ45" s="269">
        <v>2072.5810000000001</v>
      </c>
      <c r="AR45" s="269">
        <v>2097.2779999999998</v>
      </c>
    </row>
    <row r="46" spans="1:44" s="78" customFormat="1">
      <c r="A46" s="17">
        <v>4</v>
      </c>
      <c r="B46" s="74" t="s">
        <v>765</v>
      </c>
      <c r="C46" s="269">
        <v>25.9</v>
      </c>
      <c r="D46" s="269">
        <v>37.700000000000003</v>
      </c>
      <c r="E46" s="269">
        <v>53.199999999999996</v>
      </c>
      <c r="F46" s="269">
        <v>27.499999999999996</v>
      </c>
      <c r="G46" s="269">
        <v>56.5</v>
      </c>
      <c r="H46" s="269">
        <v>71.500000000000014</v>
      </c>
      <c r="I46" s="269">
        <v>111.30000000000001</v>
      </c>
      <c r="J46" s="269">
        <v>271.40000000000003</v>
      </c>
      <c r="K46" s="269">
        <v>294.3</v>
      </c>
      <c r="L46" s="269">
        <v>312.49999999999994</v>
      </c>
      <c r="M46" s="269">
        <v>292.8</v>
      </c>
      <c r="N46" s="269">
        <v>384.9</v>
      </c>
      <c r="O46" s="269">
        <v>455.90000000000003</v>
      </c>
      <c r="P46" s="269">
        <v>552.20000000000016</v>
      </c>
      <c r="Q46" s="269">
        <v>658.9</v>
      </c>
      <c r="R46" s="269">
        <v>808.69999999999993</v>
      </c>
      <c r="S46" s="269">
        <v>831.3</v>
      </c>
      <c r="T46" s="269">
        <v>954.40000000000009</v>
      </c>
      <c r="U46" s="269">
        <v>652.80000000000007</v>
      </c>
      <c r="V46" s="269">
        <v>556.40000000000009</v>
      </c>
      <c r="W46" s="269">
        <v>575.70000000000005</v>
      </c>
      <c r="X46" s="269">
        <v>713.6</v>
      </c>
      <c r="Y46" s="269">
        <v>739.29999999999984</v>
      </c>
      <c r="Z46" s="269">
        <v>865</v>
      </c>
      <c r="AA46" s="269">
        <v>955.74999999999977</v>
      </c>
      <c r="AB46" s="269">
        <v>1071.5999999999997</v>
      </c>
      <c r="AC46" s="269">
        <v>1067.9200000000003</v>
      </c>
      <c r="AD46" s="269">
        <v>1264.0210000000002</v>
      </c>
      <c r="AE46" s="269">
        <v>1412.9359999999999</v>
      </c>
      <c r="AF46" s="269">
        <v>1677.1430000000003</v>
      </c>
      <c r="AG46" s="269">
        <v>2174.998</v>
      </c>
      <c r="AH46" s="269">
        <v>2229.1999999999998</v>
      </c>
      <c r="AI46" s="269">
        <v>2277.8389999999999</v>
      </c>
      <c r="AJ46" s="269">
        <v>3351.0130000000004</v>
      </c>
      <c r="AK46" s="269">
        <v>3202.5070000000005</v>
      </c>
      <c r="AL46" s="269">
        <v>3007.9499999999994</v>
      </c>
      <c r="AM46" s="269">
        <v>2986.665</v>
      </c>
      <c r="AN46" s="269">
        <v>2966.3919999999998</v>
      </c>
      <c r="AO46" s="269">
        <v>2763.8660000000004</v>
      </c>
      <c r="AP46" s="269">
        <v>2674.8830000000003</v>
      </c>
      <c r="AQ46" s="269">
        <v>2119.366</v>
      </c>
      <c r="AR46" s="269">
        <v>2062.913</v>
      </c>
    </row>
    <row r="47" spans="1:44" s="78" customFormat="1">
      <c r="A47" s="17">
        <v>5</v>
      </c>
      <c r="B47" s="74" t="s">
        <v>3015</v>
      </c>
      <c r="C47" s="269">
        <v>300</v>
      </c>
      <c r="D47" s="269">
        <v>312.39999999999998</v>
      </c>
      <c r="E47" s="269">
        <v>354.59999999999997</v>
      </c>
      <c r="F47" s="269">
        <v>400.8</v>
      </c>
      <c r="G47" s="269">
        <v>444.29999999999995</v>
      </c>
      <c r="H47" s="269">
        <v>480.3</v>
      </c>
      <c r="I47" s="269">
        <v>582.69999999999993</v>
      </c>
      <c r="J47" s="269">
        <v>651.29999999999995</v>
      </c>
      <c r="K47" s="269">
        <v>696.09999999999991</v>
      </c>
      <c r="L47" s="269">
        <v>756</v>
      </c>
      <c r="M47" s="269">
        <v>848.50000000000011</v>
      </c>
      <c r="N47" s="269">
        <v>875.4</v>
      </c>
      <c r="O47" s="269">
        <v>938.50000000000011</v>
      </c>
      <c r="P47" s="269">
        <v>1058.3</v>
      </c>
      <c r="Q47" s="269">
        <v>1202.0999999999999</v>
      </c>
      <c r="R47" s="269">
        <v>1299.4000000000001</v>
      </c>
      <c r="S47" s="269">
        <v>1380.8</v>
      </c>
      <c r="T47" s="269">
        <v>1505.3</v>
      </c>
      <c r="U47" s="269">
        <v>1613.2</v>
      </c>
      <c r="V47" s="269">
        <v>1677.9</v>
      </c>
      <c r="W47" s="269">
        <v>1739.6999999999998</v>
      </c>
      <c r="X47" s="269">
        <v>1800.075</v>
      </c>
      <c r="Y47" s="269">
        <v>1793.644</v>
      </c>
      <c r="Z47" s="269">
        <v>1870.7439999999999</v>
      </c>
      <c r="AA47" s="269">
        <v>1971.4430000000002</v>
      </c>
      <c r="AB47" s="269">
        <v>2164.7380000000007</v>
      </c>
      <c r="AC47" s="269">
        <v>1792.335</v>
      </c>
      <c r="AD47" s="269">
        <v>2080.8190000000004</v>
      </c>
      <c r="AE47" s="269">
        <v>1973.5450000000001</v>
      </c>
      <c r="AF47" s="269">
        <v>1966.6130000000001</v>
      </c>
      <c r="AG47" s="269">
        <v>1998.4749999999999</v>
      </c>
      <c r="AH47" s="269">
        <v>2354.971</v>
      </c>
      <c r="AI47" s="269">
        <v>2594.7985640000002</v>
      </c>
      <c r="AJ47" s="269">
        <v>2747.7777499999993</v>
      </c>
      <c r="AK47" s="269">
        <v>2772.3467220000007</v>
      </c>
      <c r="AL47" s="269">
        <v>2843.9436479999995</v>
      </c>
      <c r="AM47" s="269">
        <v>2839.6932439200004</v>
      </c>
      <c r="AN47" s="269">
        <v>2875.5506987800004</v>
      </c>
      <c r="AO47" s="269">
        <v>2750.8381826999985</v>
      </c>
      <c r="AP47" s="269">
        <v>2935.3573000000006</v>
      </c>
      <c r="AQ47" s="269">
        <v>2924.7548760000009</v>
      </c>
      <c r="AR47" s="269">
        <v>2967.1310000000008</v>
      </c>
    </row>
    <row r="48" spans="1:44" s="78" customFormat="1">
      <c r="A48" s="17">
        <v>6</v>
      </c>
      <c r="B48" s="74" t="s">
        <v>763</v>
      </c>
      <c r="C48" s="269">
        <v>42.2</v>
      </c>
      <c r="D48" s="269">
        <v>54.999999999999993</v>
      </c>
      <c r="E48" s="269">
        <v>55.899999999999991</v>
      </c>
      <c r="F48" s="269">
        <v>67.399999999999991</v>
      </c>
      <c r="G48" s="269">
        <v>79.7</v>
      </c>
      <c r="H48" s="269">
        <v>100.8</v>
      </c>
      <c r="I48" s="269">
        <v>112.6</v>
      </c>
      <c r="J48" s="269">
        <v>121.59999999999998</v>
      </c>
      <c r="K48" s="269">
        <v>145.4</v>
      </c>
      <c r="L48" s="269">
        <v>138.20000000000002</v>
      </c>
      <c r="M48" s="269">
        <v>165.9</v>
      </c>
      <c r="N48" s="269">
        <v>197.5</v>
      </c>
      <c r="O48" s="269">
        <v>223.1</v>
      </c>
      <c r="P48" s="269">
        <v>275.2</v>
      </c>
      <c r="Q48" s="269">
        <v>316</v>
      </c>
      <c r="R48" s="269">
        <v>376.70000000000005</v>
      </c>
      <c r="S48" s="269">
        <v>413</v>
      </c>
      <c r="T48" s="269">
        <v>457.01300000000009</v>
      </c>
      <c r="U48" s="269">
        <v>471.40000000000003</v>
      </c>
      <c r="V48" s="269">
        <v>518.6</v>
      </c>
      <c r="W48" s="269">
        <v>508.31999999999994</v>
      </c>
      <c r="X48" s="269">
        <v>465.82799999999997</v>
      </c>
      <c r="Y48" s="269">
        <v>487.2650000000001</v>
      </c>
      <c r="Z48" s="269">
        <v>626.6160000000001</v>
      </c>
      <c r="AA48" s="269">
        <v>720.23563117999981</v>
      </c>
      <c r="AB48" s="269">
        <v>912.80346603999999</v>
      </c>
      <c r="AC48" s="269">
        <v>917.886978</v>
      </c>
      <c r="AD48" s="269">
        <v>1283.1134</v>
      </c>
      <c r="AE48" s="269">
        <v>1666.8643599999998</v>
      </c>
      <c r="AF48" s="269">
        <v>1383.875769</v>
      </c>
      <c r="AG48" s="269">
        <v>1700.6370879999997</v>
      </c>
      <c r="AH48" s="269">
        <v>2020.5784389999997</v>
      </c>
      <c r="AI48" s="269">
        <v>2249.8870719999995</v>
      </c>
      <c r="AJ48" s="269">
        <v>2195.2811079999997</v>
      </c>
      <c r="AK48" s="269">
        <v>1974.300195</v>
      </c>
      <c r="AL48" s="269">
        <v>2123.7089999999998</v>
      </c>
      <c r="AM48" s="269">
        <v>2117.7791554899995</v>
      </c>
      <c r="AN48" s="269">
        <v>1893.8836000000003</v>
      </c>
      <c r="AO48" s="269">
        <v>2059.8193499999998</v>
      </c>
      <c r="AP48" s="269">
        <v>2667.2096763200002</v>
      </c>
      <c r="AQ48" s="269">
        <v>2255.7525904499998</v>
      </c>
      <c r="AR48" s="269">
        <v>2486.3817564500005</v>
      </c>
    </row>
    <row r="49" spans="1:44" s="78" customFormat="1">
      <c r="A49" s="17">
        <v>7</v>
      </c>
      <c r="B49" s="74" t="s">
        <v>2697</v>
      </c>
      <c r="C49" s="269">
        <v>0</v>
      </c>
      <c r="D49" s="269">
        <v>0</v>
      </c>
      <c r="E49" s="269">
        <v>0</v>
      </c>
      <c r="F49" s="269">
        <v>0</v>
      </c>
      <c r="G49" s="269">
        <v>0</v>
      </c>
      <c r="H49" s="269">
        <v>0</v>
      </c>
      <c r="I49" s="269">
        <v>0</v>
      </c>
      <c r="J49" s="269">
        <v>0</v>
      </c>
      <c r="K49" s="269">
        <v>0</v>
      </c>
      <c r="L49" s="269">
        <v>0</v>
      </c>
      <c r="M49" s="269">
        <v>0</v>
      </c>
      <c r="N49" s="269">
        <v>0</v>
      </c>
      <c r="O49" s="269">
        <v>0</v>
      </c>
      <c r="P49" s="269">
        <v>0</v>
      </c>
      <c r="Q49" s="269">
        <v>0</v>
      </c>
      <c r="R49" s="269">
        <v>0</v>
      </c>
      <c r="S49" s="269">
        <v>0</v>
      </c>
      <c r="T49" s="269">
        <v>0</v>
      </c>
      <c r="U49" s="269">
        <v>0</v>
      </c>
      <c r="V49" s="269">
        <v>0</v>
      </c>
      <c r="W49" s="269">
        <v>0</v>
      </c>
      <c r="X49" s="269">
        <v>0</v>
      </c>
      <c r="Y49" s="269">
        <v>0</v>
      </c>
      <c r="Z49" s="269">
        <v>0</v>
      </c>
      <c r="AA49" s="269">
        <v>0</v>
      </c>
      <c r="AB49" s="269">
        <v>0</v>
      </c>
      <c r="AC49" s="269">
        <v>0</v>
      </c>
      <c r="AD49" s="269">
        <v>0</v>
      </c>
      <c r="AE49" s="269">
        <v>0</v>
      </c>
      <c r="AF49" s="269">
        <v>0</v>
      </c>
      <c r="AG49" s="269">
        <v>0</v>
      </c>
      <c r="AH49" s="269">
        <v>0</v>
      </c>
      <c r="AI49" s="269">
        <v>0</v>
      </c>
      <c r="AJ49" s="269">
        <v>0</v>
      </c>
      <c r="AK49" s="269">
        <v>0</v>
      </c>
      <c r="AL49" s="269">
        <v>0</v>
      </c>
      <c r="AM49" s="269">
        <v>0</v>
      </c>
      <c r="AN49" s="269">
        <v>0</v>
      </c>
      <c r="AO49" s="269">
        <v>0.22600000000000001</v>
      </c>
      <c r="AP49" s="269">
        <v>0.12</v>
      </c>
      <c r="AQ49" s="269">
        <v>11.174535000000001</v>
      </c>
      <c r="AR49" s="269">
        <v>10.202999999999999</v>
      </c>
    </row>
    <row r="50" spans="1:44" s="78" customFormat="1">
      <c r="A50" s="17">
        <v>8</v>
      </c>
      <c r="B50" s="74" t="s">
        <v>762</v>
      </c>
      <c r="C50" s="269">
        <v>0</v>
      </c>
      <c r="D50" s="269">
        <v>0</v>
      </c>
      <c r="E50" s="269">
        <v>0</v>
      </c>
      <c r="F50" s="269">
        <v>0</v>
      </c>
      <c r="G50" s="269">
        <v>0</v>
      </c>
      <c r="H50" s="269">
        <v>0</v>
      </c>
      <c r="I50" s="269">
        <v>0</v>
      </c>
      <c r="J50" s="269">
        <v>0</v>
      </c>
      <c r="K50" s="269">
        <v>0</v>
      </c>
      <c r="L50" s="269">
        <v>0</v>
      </c>
      <c r="M50" s="269">
        <v>0</v>
      </c>
      <c r="N50" s="269">
        <v>0</v>
      </c>
      <c r="O50" s="269">
        <v>0</v>
      </c>
      <c r="P50" s="269">
        <v>0</v>
      </c>
      <c r="Q50" s="269">
        <v>0</v>
      </c>
      <c r="R50" s="269">
        <v>0</v>
      </c>
      <c r="S50" s="269">
        <v>0</v>
      </c>
      <c r="T50" s="269">
        <v>0</v>
      </c>
      <c r="U50" s="269">
        <v>0</v>
      </c>
      <c r="V50" s="269">
        <v>0</v>
      </c>
      <c r="W50" s="269">
        <v>1.2</v>
      </c>
      <c r="X50" s="269">
        <v>2.2000000000000002</v>
      </c>
      <c r="Y50" s="269">
        <v>1.7</v>
      </c>
      <c r="Z50" s="269">
        <v>2.2999999999999998</v>
      </c>
      <c r="AA50" s="269">
        <v>1.7</v>
      </c>
      <c r="AB50" s="269">
        <v>0.3</v>
      </c>
      <c r="AC50" s="269">
        <v>0</v>
      </c>
      <c r="AD50" s="269">
        <v>0</v>
      </c>
      <c r="AE50" s="269">
        <v>0</v>
      </c>
      <c r="AF50" s="269">
        <v>0</v>
      </c>
      <c r="AG50" s="269">
        <v>0.47499999999999998</v>
      </c>
      <c r="AH50" s="269">
        <v>2.71</v>
      </c>
      <c r="AI50" s="269">
        <v>0.45400000000000001</v>
      </c>
      <c r="AJ50" s="269">
        <v>1.87</v>
      </c>
      <c r="AK50" s="269">
        <v>4.1950000000000003</v>
      </c>
      <c r="AL50" s="269">
        <v>0.99435999999999991</v>
      </c>
      <c r="AM50" s="269">
        <v>1.0529999999999999</v>
      </c>
      <c r="AN50" s="269">
        <v>1.5</v>
      </c>
      <c r="AO50" s="269">
        <v>0.2</v>
      </c>
      <c r="AP50" s="269">
        <v>6.9489999999999998</v>
      </c>
      <c r="AQ50" s="269">
        <v>12.618</v>
      </c>
      <c r="AR50" s="269">
        <v>11.917999999999999</v>
      </c>
    </row>
    <row r="51" spans="1:44">
      <c r="A51" s="17">
        <v>9</v>
      </c>
      <c r="B51" s="3" t="s">
        <v>774</v>
      </c>
      <c r="C51" s="269">
        <v>184.5</v>
      </c>
      <c r="D51" s="269">
        <v>211.3</v>
      </c>
      <c r="E51" s="269">
        <v>247.1</v>
      </c>
      <c r="F51" s="269">
        <v>290.89999999999998</v>
      </c>
      <c r="G51" s="269">
        <v>328.2</v>
      </c>
      <c r="H51" s="269">
        <v>331.6</v>
      </c>
      <c r="I51" s="269">
        <v>324.89999999999998</v>
      </c>
      <c r="J51" s="269">
        <v>344.3</v>
      </c>
      <c r="K51" s="269">
        <v>367.8</v>
      </c>
      <c r="L51" s="269">
        <v>347.8</v>
      </c>
      <c r="M51" s="269">
        <v>348.1</v>
      </c>
      <c r="N51" s="269">
        <v>375.2</v>
      </c>
      <c r="O51" s="269">
        <v>414.4</v>
      </c>
      <c r="P51" s="269">
        <v>446.3</v>
      </c>
      <c r="Q51" s="269">
        <v>456.2</v>
      </c>
      <c r="R51" s="269">
        <v>460.4</v>
      </c>
      <c r="S51" s="269">
        <v>461.6</v>
      </c>
      <c r="T51" s="269">
        <v>417.6</v>
      </c>
      <c r="U51" s="269">
        <v>444.5</v>
      </c>
      <c r="V51" s="269">
        <v>466.8</v>
      </c>
      <c r="W51" s="269">
        <v>475.4</v>
      </c>
      <c r="X51" s="269">
        <v>499.99900000000002</v>
      </c>
      <c r="Y51" s="269">
        <v>496.7</v>
      </c>
      <c r="Z51" s="269">
        <v>509.6</v>
      </c>
      <c r="AA51" s="269">
        <v>532.05600000000004</v>
      </c>
      <c r="AB51" s="269">
        <v>568.64599999999996</v>
      </c>
      <c r="AC51" s="269">
        <v>577.1</v>
      </c>
      <c r="AD51" s="269">
        <v>593.9</v>
      </c>
      <c r="AE51" s="269">
        <v>610.1</v>
      </c>
      <c r="AF51" s="269">
        <v>663.1</v>
      </c>
      <c r="AG51" s="269">
        <v>675.79</v>
      </c>
      <c r="AH51" s="269">
        <v>704.88400000000001</v>
      </c>
      <c r="AI51" s="269">
        <v>720.41499999999996</v>
      </c>
      <c r="AJ51" s="269">
        <v>724.93899999999996</v>
      </c>
      <c r="AK51" s="269">
        <v>733.81700000000001</v>
      </c>
      <c r="AL51" s="269">
        <v>778.17700000000002</v>
      </c>
      <c r="AM51" s="269">
        <v>745.26800000000003</v>
      </c>
      <c r="AN51" s="269">
        <v>750.28099999999995</v>
      </c>
      <c r="AO51" s="269">
        <v>787.26700000000005</v>
      </c>
      <c r="AP51" s="269">
        <v>793.54899999999998</v>
      </c>
      <c r="AQ51" s="269">
        <v>834.56100000000004</v>
      </c>
      <c r="AR51" s="269">
        <v>839.15099999999995</v>
      </c>
    </row>
    <row r="52" spans="1:44">
      <c r="A52" s="17">
        <v>10</v>
      </c>
      <c r="B52" s="3" t="s">
        <v>773</v>
      </c>
      <c r="C52" s="269">
        <v>77.8</v>
      </c>
      <c r="D52" s="269">
        <v>85.9</v>
      </c>
      <c r="E52" s="269">
        <v>95.4</v>
      </c>
      <c r="F52" s="269">
        <v>126.1</v>
      </c>
      <c r="G52" s="269">
        <v>138.80000000000001</v>
      </c>
      <c r="H52" s="269">
        <v>146.6</v>
      </c>
      <c r="I52" s="269">
        <v>158.4</v>
      </c>
      <c r="J52" s="269">
        <v>165.9</v>
      </c>
      <c r="K52" s="269">
        <v>191.4</v>
      </c>
      <c r="L52" s="269">
        <v>195.1</v>
      </c>
      <c r="M52" s="269">
        <v>219</v>
      </c>
      <c r="N52" s="269">
        <v>235</v>
      </c>
      <c r="O52" s="269">
        <v>237.1</v>
      </c>
      <c r="P52" s="269">
        <v>242.4</v>
      </c>
      <c r="Q52" s="269">
        <v>241.5</v>
      </c>
      <c r="R52" s="269">
        <v>268.5</v>
      </c>
      <c r="S52" s="269">
        <v>247.4</v>
      </c>
      <c r="T52" s="269">
        <v>267.60000000000002</v>
      </c>
      <c r="U52" s="269">
        <v>254.9</v>
      </c>
      <c r="V52" s="269">
        <v>212.1</v>
      </c>
      <c r="W52" s="269">
        <v>221.3</v>
      </c>
      <c r="X52" s="269">
        <v>237.6</v>
      </c>
      <c r="Y52" s="269">
        <v>261</v>
      </c>
      <c r="Z52" s="269">
        <v>275</v>
      </c>
      <c r="AA52" s="269">
        <v>283.39999999999998</v>
      </c>
      <c r="AB52" s="269">
        <v>293.89999999999998</v>
      </c>
      <c r="AC52" s="269">
        <v>315.39999999999998</v>
      </c>
      <c r="AD52" s="269">
        <v>351.13099999999997</v>
      </c>
      <c r="AE52" s="269">
        <v>408.1</v>
      </c>
      <c r="AF52" s="269">
        <v>406.04</v>
      </c>
      <c r="AG52" s="269">
        <v>379.54599999999999</v>
      </c>
      <c r="AH52" s="269">
        <v>407.60599999999999</v>
      </c>
      <c r="AI52" s="269">
        <v>421.71499999999997</v>
      </c>
      <c r="AJ52" s="269">
        <v>450.91199999999998</v>
      </c>
      <c r="AK52" s="269">
        <v>434.07</v>
      </c>
      <c r="AL52" s="269">
        <v>425.66399999999999</v>
      </c>
      <c r="AM52" s="269">
        <v>439.76600000000002</v>
      </c>
      <c r="AN52" s="269">
        <v>503.483</v>
      </c>
      <c r="AO52" s="269">
        <v>447.46800000000002</v>
      </c>
      <c r="AP52" s="269">
        <v>471.86599999999999</v>
      </c>
      <c r="AQ52" s="269">
        <v>468.75400000000002</v>
      </c>
      <c r="AR52" s="269">
        <v>468.28199999999998</v>
      </c>
    </row>
    <row r="53" spans="1:44">
      <c r="A53" s="17">
        <v>11</v>
      </c>
      <c r="B53" s="3" t="s">
        <v>783</v>
      </c>
      <c r="C53" s="269">
        <v>58.800000000000004</v>
      </c>
      <c r="D53" s="269">
        <v>75.8</v>
      </c>
      <c r="E53" s="269">
        <v>88.4</v>
      </c>
      <c r="F53" s="269">
        <v>98.8</v>
      </c>
      <c r="G53" s="269">
        <v>115.19999999999999</v>
      </c>
      <c r="H53" s="269">
        <v>121.5</v>
      </c>
      <c r="I53" s="269">
        <v>142.4</v>
      </c>
      <c r="J53" s="269">
        <v>161.6</v>
      </c>
      <c r="K53" s="269">
        <v>174</v>
      </c>
      <c r="L53" s="269">
        <v>186.4</v>
      </c>
      <c r="M53" s="269">
        <v>191.29999999999998</v>
      </c>
      <c r="N53" s="269">
        <v>205.5</v>
      </c>
      <c r="O53" s="269">
        <v>218.2</v>
      </c>
      <c r="P53" s="269">
        <v>229.57499999999999</v>
      </c>
      <c r="Q53" s="269">
        <v>242.37900000000002</v>
      </c>
      <c r="R53" s="269">
        <v>242.92800000000003</v>
      </c>
      <c r="S53" s="269">
        <v>228.28100000000001</v>
      </c>
      <c r="T53" s="269">
        <v>237.1</v>
      </c>
      <c r="U53" s="269">
        <v>280.7</v>
      </c>
      <c r="V53" s="269">
        <v>257.3</v>
      </c>
      <c r="W53" s="269">
        <v>244.2</v>
      </c>
      <c r="X53" s="269">
        <v>276.22999999999996</v>
      </c>
      <c r="Y53" s="269">
        <v>383.44499999999994</v>
      </c>
      <c r="Z53" s="269">
        <v>431.46900000000005</v>
      </c>
      <c r="AA53" s="269">
        <v>455.13</v>
      </c>
      <c r="AB53" s="269">
        <v>573.88438500000007</v>
      </c>
      <c r="AC53" s="269">
        <v>491.49554599999999</v>
      </c>
      <c r="AD53" s="269">
        <v>480.31793499999998</v>
      </c>
      <c r="AE53" s="269">
        <v>490.26197100000002</v>
      </c>
      <c r="AF53" s="269">
        <v>570.20872899999995</v>
      </c>
      <c r="AG53" s="269">
        <v>563.29941800000006</v>
      </c>
      <c r="AH53" s="269">
        <v>597.95276800000011</v>
      </c>
      <c r="AI53" s="269">
        <v>605.13204199999996</v>
      </c>
      <c r="AJ53" s="269">
        <v>600.33799999999985</v>
      </c>
      <c r="AK53" s="269">
        <v>670.45900000000006</v>
      </c>
      <c r="AL53" s="269">
        <v>670.69900000000007</v>
      </c>
      <c r="AM53" s="269">
        <v>705.25299999999993</v>
      </c>
      <c r="AN53" s="269">
        <v>624.7866580000001</v>
      </c>
      <c r="AO53" s="269">
        <v>692.1311179999999</v>
      </c>
      <c r="AP53" s="269">
        <v>735.84159999999986</v>
      </c>
      <c r="AQ53" s="269">
        <v>769.26599999999996</v>
      </c>
      <c r="AR53" s="269">
        <v>789.84499999999991</v>
      </c>
    </row>
    <row r="54" spans="1:44">
      <c r="A54" s="17">
        <v>12</v>
      </c>
      <c r="B54" s="3" t="s">
        <v>749</v>
      </c>
      <c r="C54" s="274">
        <v>0</v>
      </c>
      <c r="D54" s="274">
        <v>0</v>
      </c>
      <c r="E54" s="274">
        <v>0</v>
      </c>
      <c r="F54" s="274">
        <v>0</v>
      </c>
      <c r="G54" s="274">
        <v>0</v>
      </c>
      <c r="H54" s="274">
        <v>0</v>
      </c>
      <c r="I54" s="274">
        <v>20</v>
      </c>
      <c r="J54" s="274">
        <v>167</v>
      </c>
      <c r="K54" s="274">
        <v>206</v>
      </c>
      <c r="L54" s="274">
        <v>235</v>
      </c>
      <c r="M54" s="274">
        <v>208</v>
      </c>
      <c r="N54" s="274">
        <v>293</v>
      </c>
      <c r="O54" s="274">
        <v>360</v>
      </c>
      <c r="P54" s="274">
        <v>432</v>
      </c>
      <c r="Q54" s="274">
        <v>505</v>
      </c>
      <c r="R54" s="274">
        <v>685</v>
      </c>
      <c r="S54" s="274">
        <v>698</v>
      </c>
      <c r="T54" s="274">
        <v>825</v>
      </c>
      <c r="U54" s="274">
        <v>525</v>
      </c>
      <c r="V54" s="274">
        <v>420</v>
      </c>
      <c r="W54" s="274">
        <v>370</v>
      </c>
      <c r="X54" s="274">
        <v>460</v>
      </c>
      <c r="Y54" s="274">
        <v>460</v>
      </c>
      <c r="Z54" s="274">
        <v>370</v>
      </c>
      <c r="AA54" s="274">
        <v>587</v>
      </c>
      <c r="AB54" s="274">
        <v>665</v>
      </c>
      <c r="AC54" s="274">
        <v>729</v>
      </c>
      <c r="AD54" s="274">
        <v>897</v>
      </c>
      <c r="AE54" s="274">
        <v>1005</v>
      </c>
      <c r="AF54" s="274">
        <v>1236</v>
      </c>
      <c r="AG54" s="274">
        <v>1749</v>
      </c>
      <c r="AH54" s="274">
        <v>1765</v>
      </c>
      <c r="AI54" s="274">
        <v>1895</v>
      </c>
      <c r="AJ54" s="274">
        <v>2997</v>
      </c>
      <c r="AK54" s="274">
        <v>2963</v>
      </c>
      <c r="AL54" s="274">
        <v>2788</v>
      </c>
      <c r="AM54" s="274">
        <v>2804</v>
      </c>
      <c r="AN54" s="274">
        <v>2819</v>
      </c>
      <c r="AO54" s="274">
        <v>2642</v>
      </c>
      <c r="AP54" s="274">
        <v>2579</v>
      </c>
      <c r="AQ54" s="274">
        <v>2059</v>
      </c>
      <c r="AR54" s="274">
        <v>2012</v>
      </c>
    </row>
    <row r="55" spans="1:44">
      <c r="A55" s="17">
        <v>13</v>
      </c>
      <c r="B55" s="3" t="s">
        <v>2104</v>
      </c>
      <c r="C55" s="269">
        <v>25.9</v>
      </c>
      <c r="D55" s="269">
        <v>37.700000000000003</v>
      </c>
      <c r="E55" s="269">
        <v>53.199999999999996</v>
      </c>
      <c r="F55" s="269">
        <v>27.499999999999996</v>
      </c>
      <c r="G55" s="269">
        <v>56.5</v>
      </c>
      <c r="H55" s="269">
        <v>71.500000000000014</v>
      </c>
      <c r="I55" s="269">
        <v>91.300000000000011</v>
      </c>
      <c r="J55" s="269">
        <v>104.39999999999999</v>
      </c>
      <c r="K55" s="269">
        <v>88.3</v>
      </c>
      <c r="L55" s="269">
        <v>77.500000000000014</v>
      </c>
      <c r="M55" s="269">
        <v>84.8</v>
      </c>
      <c r="N55" s="269">
        <v>91.9</v>
      </c>
      <c r="O55" s="269">
        <v>95.9</v>
      </c>
      <c r="P55" s="269">
        <v>120.2</v>
      </c>
      <c r="Q55" s="269">
        <v>153.9</v>
      </c>
      <c r="R55" s="269">
        <v>123.7</v>
      </c>
      <c r="S55" s="269">
        <v>133.30000000000001</v>
      </c>
      <c r="T55" s="269">
        <v>129.4</v>
      </c>
      <c r="U55" s="269">
        <v>127.80000000000001</v>
      </c>
      <c r="V55" s="269">
        <v>136.4</v>
      </c>
      <c r="W55" s="269">
        <v>205.7</v>
      </c>
      <c r="X55" s="269">
        <v>253.6</v>
      </c>
      <c r="Y55" s="269">
        <v>279.3</v>
      </c>
      <c r="Z55" s="269">
        <v>494.99999999999994</v>
      </c>
      <c r="AA55" s="269">
        <v>368.74999999999994</v>
      </c>
      <c r="AB55" s="269">
        <v>406.60000000000008</v>
      </c>
      <c r="AC55" s="269">
        <v>338.91999999999996</v>
      </c>
      <c r="AD55" s="269">
        <v>367.02099999999996</v>
      </c>
      <c r="AE55" s="269">
        <v>407.93600000000004</v>
      </c>
      <c r="AF55" s="269">
        <v>441.14300000000003</v>
      </c>
      <c r="AG55" s="269">
        <v>425.99800000000005</v>
      </c>
      <c r="AH55" s="269">
        <v>464.2</v>
      </c>
      <c r="AI55" s="269">
        <v>382.839</v>
      </c>
      <c r="AJ55" s="269">
        <v>354.01299999999998</v>
      </c>
      <c r="AK55" s="269">
        <v>239.50700000000003</v>
      </c>
      <c r="AL55" s="269">
        <v>219.95</v>
      </c>
      <c r="AM55" s="269">
        <v>182.66499999999999</v>
      </c>
      <c r="AN55" s="269">
        <v>147.392</v>
      </c>
      <c r="AO55" s="269">
        <v>121.866</v>
      </c>
      <c r="AP55" s="269">
        <v>95.882999999999996</v>
      </c>
      <c r="AQ55" s="269">
        <v>60.366</v>
      </c>
      <c r="AR55" s="269">
        <v>50.913000000000004</v>
      </c>
    </row>
    <row r="56" spans="1:44">
      <c r="A56" s="17">
        <v>14</v>
      </c>
      <c r="B56" s="3" t="s">
        <v>757</v>
      </c>
      <c r="C56" s="269">
        <v>0</v>
      </c>
      <c r="D56" s="269">
        <v>0</v>
      </c>
      <c r="E56" s="269">
        <v>0</v>
      </c>
      <c r="F56" s="269">
        <v>0</v>
      </c>
      <c r="G56" s="269">
        <v>0</v>
      </c>
      <c r="H56" s="269">
        <v>0</v>
      </c>
      <c r="I56" s="269">
        <v>0</v>
      </c>
      <c r="J56" s="269">
        <v>0</v>
      </c>
      <c r="K56" s="269">
        <v>0</v>
      </c>
      <c r="L56" s="269">
        <v>0</v>
      </c>
      <c r="M56" s="269">
        <v>0</v>
      </c>
      <c r="N56" s="269">
        <v>0</v>
      </c>
      <c r="O56" s="269">
        <v>0</v>
      </c>
      <c r="P56" s="269">
        <v>0</v>
      </c>
      <c r="Q56" s="269">
        <v>0</v>
      </c>
      <c r="R56" s="269">
        <v>0</v>
      </c>
      <c r="S56" s="269">
        <v>0</v>
      </c>
      <c r="T56" s="269">
        <v>0</v>
      </c>
      <c r="U56" s="269">
        <v>0</v>
      </c>
      <c r="V56" s="269">
        <v>0</v>
      </c>
      <c r="W56" s="269">
        <v>0</v>
      </c>
      <c r="X56" s="269">
        <v>0</v>
      </c>
      <c r="Y56" s="269">
        <v>237.19399999999999</v>
      </c>
      <c r="Z56" s="269">
        <v>261.74400000000003</v>
      </c>
      <c r="AA56" s="269">
        <v>298.94099999999997</v>
      </c>
      <c r="AB56" s="269">
        <v>399.6</v>
      </c>
      <c r="AC56" s="269">
        <v>457.79300000000001</v>
      </c>
      <c r="AD56" s="269">
        <v>566.43200000000002</v>
      </c>
      <c r="AE56" s="269">
        <v>571.476</v>
      </c>
      <c r="AF56" s="269">
        <v>573.08500000000004</v>
      </c>
      <c r="AG56" s="269">
        <v>583.81700000000001</v>
      </c>
      <c r="AH56" s="269">
        <v>647.57399999999996</v>
      </c>
      <c r="AI56" s="269">
        <v>703.47299999999996</v>
      </c>
      <c r="AJ56" s="269">
        <v>797.87300000000005</v>
      </c>
      <c r="AK56" s="269">
        <v>873.23099999999999</v>
      </c>
      <c r="AL56" s="269">
        <v>883.28399999999999</v>
      </c>
      <c r="AM56" s="269">
        <v>852.89800000000002</v>
      </c>
      <c r="AN56" s="269">
        <v>815.30399999999997</v>
      </c>
      <c r="AO56" s="269">
        <v>743.66200000000003</v>
      </c>
      <c r="AP56" s="269">
        <v>758.03</v>
      </c>
      <c r="AQ56" s="269">
        <v>764.10500000000002</v>
      </c>
      <c r="AR56" s="269">
        <v>791.34199999999998</v>
      </c>
    </row>
    <row r="57" spans="1:44">
      <c r="A57" s="17">
        <v>15</v>
      </c>
      <c r="B57" s="3" t="s">
        <v>75</v>
      </c>
      <c r="C57" s="269">
        <v>13.2</v>
      </c>
      <c r="D57" s="269">
        <v>14</v>
      </c>
      <c r="E57" s="269">
        <v>18.7</v>
      </c>
      <c r="F57" s="269">
        <v>25.6</v>
      </c>
      <c r="G57" s="269">
        <v>30</v>
      </c>
      <c r="H57" s="269">
        <v>38.5</v>
      </c>
      <c r="I57" s="269">
        <v>44.2</v>
      </c>
      <c r="J57" s="269">
        <v>51.2</v>
      </c>
      <c r="K57" s="269">
        <v>61.7</v>
      </c>
      <c r="L57" s="269">
        <v>66.7</v>
      </c>
      <c r="M57" s="269">
        <v>73.400000000000006</v>
      </c>
      <c r="N57" s="269">
        <v>84.9</v>
      </c>
      <c r="O57" s="269">
        <v>96.5</v>
      </c>
      <c r="P57" s="269">
        <v>105.1</v>
      </c>
      <c r="Q57" s="269">
        <v>112.2</v>
      </c>
      <c r="R57" s="269">
        <v>120.8</v>
      </c>
      <c r="S57" s="269">
        <v>126.7</v>
      </c>
      <c r="T57" s="269">
        <v>141.30000000000001</v>
      </c>
      <c r="U57" s="269">
        <v>152.4</v>
      </c>
      <c r="V57" s="269">
        <v>164.3</v>
      </c>
      <c r="W57" s="269">
        <v>177.1</v>
      </c>
      <c r="X57" s="269">
        <v>173.6</v>
      </c>
      <c r="Y57" s="269">
        <v>183.3</v>
      </c>
      <c r="Z57" s="269">
        <v>243</v>
      </c>
      <c r="AA57" s="269">
        <v>290.510379</v>
      </c>
      <c r="AB57" s="269">
        <v>332.40829400000001</v>
      </c>
      <c r="AC57" s="269">
        <v>378.22399999999999</v>
      </c>
      <c r="AD57" s="269">
        <v>424.55500000000001</v>
      </c>
      <c r="AE57" s="269">
        <v>471.69299999999998</v>
      </c>
      <c r="AF57" s="269">
        <v>560.73099999999999</v>
      </c>
      <c r="AG57" s="269">
        <v>699.25699999999995</v>
      </c>
      <c r="AH57" s="269">
        <v>707.06799999999998</v>
      </c>
      <c r="AI57" s="269">
        <v>754.18399999999997</v>
      </c>
      <c r="AJ57" s="269">
        <v>811.81100000000004</v>
      </c>
      <c r="AK57" s="269">
        <v>763.02599999999995</v>
      </c>
      <c r="AL57" s="269">
        <v>863.41700000000003</v>
      </c>
      <c r="AM57" s="269">
        <v>904.50800000000004</v>
      </c>
      <c r="AN57" s="269">
        <v>825.49</v>
      </c>
      <c r="AO57" s="269">
        <v>840.50300000000004</v>
      </c>
      <c r="AP57" s="269">
        <v>853.09100000000001</v>
      </c>
      <c r="AQ57" s="269">
        <v>846.19399999999996</v>
      </c>
      <c r="AR57" s="269">
        <v>868.57500000000005</v>
      </c>
    </row>
    <row r="58" spans="1:44">
      <c r="A58" s="17">
        <v>16</v>
      </c>
      <c r="B58" s="3" t="s">
        <v>2738</v>
      </c>
      <c r="C58" s="269">
        <v>0</v>
      </c>
      <c r="D58" s="269">
        <v>0</v>
      </c>
      <c r="E58" s="269">
        <v>0</v>
      </c>
      <c r="F58" s="269">
        <v>0</v>
      </c>
      <c r="G58" s="269">
        <v>0</v>
      </c>
      <c r="H58" s="269">
        <v>0</v>
      </c>
      <c r="I58" s="269">
        <v>0</v>
      </c>
      <c r="J58" s="269">
        <v>0</v>
      </c>
      <c r="K58" s="269">
        <v>0</v>
      </c>
      <c r="L58" s="269">
        <v>0</v>
      </c>
      <c r="M58" s="269">
        <v>0</v>
      </c>
      <c r="N58" s="269">
        <v>0</v>
      </c>
      <c r="O58" s="269">
        <v>0</v>
      </c>
      <c r="P58" s="269">
        <v>0</v>
      </c>
      <c r="Q58" s="269">
        <v>0</v>
      </c>
      <c r="R58" s="269">
        <v>0</v>
      </c>
      <c r="S58" s="269">
        <v>0</v>
      </c>
      <c r="T58" s="269">
        <v>0</v>
      </c>
      <c r="U58" s="269">
        <v>0</v>
      </c>
      <c r="V58" s="269">
        <v>0</v>
      </c>
      <c r="W58" s="269">
        <v>0</v>
      </c>
      <c r="X58" s="269">
        <v>0</v>
      </c>
      <c r="Y58" s="269">
        <v>942.50000000000011</v>
      </c>
      <c r="Z58" s="269">
        <v>1012.5000000000001</v>
      </c>
      <c r="AA58" s="269">
        <v>1086.5000000000002</v>
      </c>
      <c r="AB58" s="269">
        <v>1172.2</v>
      </c>
      <c r="AC58" s="269">
        <v>1178.009</v>
      </c>
      <c r="AD58" s="269">
        <v>1222.5079999999998</v>
      </c>
      <c r="AE58" s="269">
        <v>1233.77</v>
      </c>
      <c r="AF58" s="269">
        <v>1223.953</v>
      </c>
      <c r="AG58" s="269">
        <v>1240.8920000000001</v>
      </c>
      <c r="AH58" s="269">
        <v>1342.9080000000001</v>
      </c>
      <c r="AI58" s="269">
        <v>1487.2190000000003</v>
      </c>
      <c r="AJ58" s="269">
        <v>1596.3690000000001</v>
      </c>
      <c r="AK58" s="269">
        <v>1623.0410000000002</v>
      </c>
      <c r="AL58" s="269">
        <v>1685.66</v>
      </c>
      <c r="AM58" s="269">
        <v>1755.9260000000002</v>
      </c>
      <c r="AN58" s="269">
        <v>1829.943</v>
      </c>
      <c r="AO58" s="269">
        <v>1777.885</v>
      </c>
      <c r="AP58" s="269">
        <v>1943.204</v>
      </c>
      <c r="AQ58" s="269">
        <v>1921.1</v>
      </c>
      <c r="AR58" s="269">
        <v>1938.3899999999999</v>
      </c>
    </row>
    <row r="59" spans="1:44">
      <c r="A59" s="17">
        <v>17</v>
      </c>
      <c r="B59" s="3" t="s">
        <v>811</v>
      </c>
      <c r="C59" s="274">
        <v>300</v>
      </c>
      <c r="D59" s="274">
        <v>312.39999999999998</v>
      </c>
      <c r="E59" s="274">
        <v>354.59999999999997</v>
      </c>
      <c r="F59" s="274">
        <v>329.8</v>
      </c>
      <c r="G59" s="274">
        <v>368.29999999999995</v>
      </c>
      <c r="H59" s="274">
        <v>399.3</v>
      </c>
      <c r="I59" s="274">
        <v>495.70000000000005</v>
      </c>
      <c r="J59" s="274">
        <v>558.29999999999995</v>
      </c>
      <c r="K59" s="274">
        <v>599.09999999999991</v>
      </c>
      <c r="L59" s="274">
        <v>656</v>
      </c>
      <c r="M59" s="274">
        <v>740.50000000000011</v>
      </c>
      <c r="N59" s="274">
        <v>753.19999999999993</v>
      </c>
      <c r="O59" s="274">
        <v>801.90000000000009</v>
      </c>
      <c r="P59" s="274">
        <v>913.3</v>
      </c>
      <c r="Q59" s="274">
        <v>1054</v>
      </c>
      <c r="R59" s="274">
        <v>1150</v>
      </c>
      <c r="S59" s="274">
        <v>1230.3</v>
      </c>
      <c r="T59" s="274">
        <v>1352.4</v>
      </c>
      <c r="U59" s="274">
        <v>1458.5</v>
      </c>
      <c r="V59" s="274">
        <v>1524.4</v>
      </c>
      <c r="W59" s="274">
        <v>1586.1999999999998</v>
      </c>
      <c r="X59" s="274">
        <v>1624.9</v>
      </c>
      <c r="Y59" s="274">
        <v>429.80250000000001</v>
      </c>
      <c r="Z59" s="274">
        <v>431.06799999999998</v>
      </c>
      <c r="AA59" s="274">
        <v>434.25799999999998</v>
      </c>
      <c r="AB59" s="274">
        <v>434.72199999999998</v>
      </c>
      <c r="AC59" s="274">
        <v>0</v>
      </c>
      <c r="AD59" s="274">
        <v>0</v>
      </c>
      <c r="AE59" s="274">
        <v>0</v>
      </c>
      <c r="AF59" s="274">
        <v>0</v>
      </c>
      <c r="AG59" s="274">
        <v>0</v>
      </c>
      <c r="AH59" s="274">
        <v>0</v>
      </c>
      <c r="AI59" s="274">
        <v>0</v>
      </c>
      <c r="AJ59" s="274">
        <v>0</v>
      </c>
      <c r="AK59" s="274">
        <v>0</v>
      </c>
      <c r="AL59" s="274">
        <v>0</v>
      </c>
      <c r="AM59" s="274">
        <v>0</v>
      </c>
      <c r="AN59" s="274">
        <v>0</v>
      </c>
      <c r="AO59" s="274">
        <v>0</v>
      </c>
      <c r="AP59" s="274">
        <v>0</v>
      </c>
      <c r="AQ59" s="274">
        <v>0</v>
      </c>
      <c r="AR59" s="274">
        <v>0</v>
      </c>
    </row>
    <row r="60" spans="1:44">
      <c r="A60" s="17">
        <v>18</v>
      </c>
      <c r="B60" s="3" t="s">
        <v>256</v>
      </c>
      <c r="C60" s="274">
        <v>0</v>
      </c>
      <c r="D60" s="274">
        <v>0</v>
      </c>
      <c r="E60" s="274">
        <v>0</v>
      </c>
      <c r="F60" s="274">
        <v>71</v>
      </c>
      <c r="G60" s="274">
        <v>76</v>
      </c>
      <c r="H60" s="274">
        <v>81</v>
      </c>
      <c r="I60" s="274">
        <v>87</v>
      </c>
      <c r="J60" s="274">
        <v>93</v>
      </c>
      <c r="K60" s="274">
        <v>97</v>
      </c>
      <c r="L60" s="274">
        <v>100</v>
      </c>
      <c r="M60" s="274">
        <v>108</v>
      </c>
      <c r="N60" s="274">
        <v>122.2</v>
      </c>
      <c r="O60" s="274">
        <v>136.6</v>
      </c>
      <c r="P60" s="274">
        <v>145</v>
      </c>
      <c r="Q60" s="274">
        <v>148.1</v>
      </c>
      <c r="R60" s="274">
        <v>149.4</v>
      </c>
      <c r="S60" s="274">
        <v>150.5</v>
      </c>
      <c r="T60" s="274">
        <v>152.9</v>
      </c>
      <c r="U60" s="274">
        <v>154.69999999999999</v>
      </c>
      <c r="V60" s="274">
        <v>153.5</v>
      </c>
      <c r="W60" s="274">
        <v>153.5</v>
      </c>
      <c r="X60" s="274">
        <v>175.17500000000001</v>
      </c>
      <c r="Y60" s="274">
        <v>184.14749999999998</v>
      </c>
      <c r="Z60" s="274">
        <v>165.43199999999999</v>
      </c>
      <c r="AA60" s="274">
        <v>151.74399999999997</v>
      </c>
      <c r="AB60" s="274">
        <v>158.21600000000001</v>
      </c>
      <c r="AC60" s="274">
        <v>156.53300000000002</v>
      </c>
      <c r="AD60" s="274">
        <v>291.87899999999996</v>
      </c>
      <c r="AE60" s="274">
        <v>168.29899999999998</v>
      </c>
      <c r="AF60" s="274">
        <v>169.57499999999999</v>
      </c>
      <c r="AG60" s="274">
        <v>173.76599999999996</v>
      </c>
      <c r="AH60" s="274">
        <v>364.48900000000009</v>
      </c>
      <c r="AI60" s="274">
        <v>404.10656399999993</v>
      </c>
      <c r="AJ60" s="274">
        <v>353.53575000000012</v>
      </c>
      <c r="AK60" s="274">
        <v>276.07472200000001</v>
      </c>
      <c r="AL60" s="274">
        <v>274.99964800000004</v>
      </c>
      <c r="AM60" s="274">
        <v>230.86924392</v>
      </c>
      <c r="AN60" s="274">
        <v>230.30369877999999</v>
      </c>
      <c r="AO60" s="274">
        <v>228.57118269999995</v>
      </c>
      <c r="AP60" s="274">
        <v>233.76330000000004</v>
      </c>
      <c r="AQ60" s="274">
        <v>239.189876</v>
      </c>
      <c r="AR60" s="274">
        <v>237.03899999999999</v>
      </c>
    </row>
    <row r="61" spans="1:44" s="249" customFormat="1">
      <c r="A61" s="17">
        <v>19</v>
      </c>
      <c r="B61" s="74" t="s">
        <v>1200</v>
      </c>
      <c r="C61" s="274">
        <v>0</v>
      </c>
      <c r="D61" s="274">
        <v>0</v>
      </c>
      <c r="E61" s="274">
        <v>0</v>
      </c>
      <c r="F61" s="274">
        <v>0</v>
      </c>
      <c r="G61" s="274">
        <v>0</v>
      </c>
      <c r="H61" s="274">
        <v>0</v>
      </c>
      <c r="I61" s="274">
        <v>0</v>
      </c>
      <c r="J61" s="274">
        <v>0</v>
      </c>
      <c r="K61" s="274">
        <v>0</v>
      </c>
      <c r="L61" s="274">
        <v>0</v>
      </c>
      <c r="M61" s="274">
        <v>0</v>
      </c>
      <c r="N61" s="274">
        <v>0</v>
      </c>
      <c r="O61" s="274">
        <v>0</v>
      </c>
      <c r="P61" s="274">
        <v>0</v>
      </c>
      <c r="Q61" s="274">
        <v>0</v>
      </c>
      <c r="R61" s="274">
        <v>0</v>
      </c>
      <c r="S61" s="274">
        <v>0</v>
      </c>
      <c r="T61" s="274">
        <v>0</v>
      </c>
      <c r="U61" s="274">
        <v>0</v>
      </c>
      <c r="V61" s="274">
        <v>0</v>
      </c>
      <c r="W61" s="274">
        <v>0</v>
      </c>
      <c r="X61" s="274">
        <v>0</v>
      </c>
      <c r="Y61" s="274">
        <v>0</v>
      </c>
      <c r="Z61" s="274">
        <v>0</v>
      </c>
      <c r="AA61" s="274">
        <v>0</v>
      </c>
      <c r="AB61" s="274">
        <v>0</v>
      </c>
      <c r="AC61" s="274">
        <v>0</v>
      </c>
      <c r="AD61" s="274">
        <v>0</v>
      </c>
      <c r="AE61" s="274">
        <v>0</v>
      </c>
      <c r="AF61" s="274">
        <v>0</v>
      </c>
      <c r="AG61" s="274">
        <v>0</v>
      </c>
      <c r="AH61" s="274">
        <v>0</v>
      </c>
      <c r="AI61" s="274">
        <v>0</v>
      </c>
      <c r="AJ61" s="274">
        <v>0</v>
      </c>
      <c r="AK61" s="274">
        <v>0</v>
      </c>
      <c r="AL61" s="274">
        <v>0</v>
      </c>
      <c r="AM61" s="274">
        <v>0</v>
      </c>
      <c r="AN61" s="274">
        <v>0</v>
      </c>
      <c r="AO61" s="274">
        <v>0.72</v>
      </c>
      <c r="AP61" s="274">
        <v>0.36</v>
      </c>
      <c r="AQ61" s="274">
        <v>0.36</v>
      </c>
      <c r="AR61" s="274">
        <v>0.36</v>
      </c>
    </row>
    <row r="62" spans="1:44">
      <c r="A62" s="17">
        <v>20</v>
      </c>
      <c r="B62" s="3" t="s">
        <v>76</v>
      </c>
      <c r="C62" s="269">
        <v>1.2</v>
      </c>
      <c r="D62" s="269">
        <v>1.5</v>
      </c>
      <c r="E62" s="269">
        <v>1.8</v>
      </c>
      <c r="F62" s="269">
        <v>3</v>
      </c>
      <c r="G62" s="269">
        <v>4.7</v>
      </c>
      <c r="H62" s="269">
        <v>6.7</v>
      </c>
      <c r="I62" s="269">
        <v>7.9</v>
      </c>
      <c r="J62" s="269">
        <v>5.2</v>
      </c>
      <c r="K62" s="269">
        <v>3.1</v>
      </c>
      <c r="L62" s="269">
        <v>3</v>
      </c>
      <c r="M62" s="269">
        <v>3.5</v>
      </c>
      <c r="N62" s="269">
        <v>5</v>
      </c>
      <c r="O62" s="269">
        <v>12.1</v>
      </c>
      <c r="P62" s="269">
        <v>20.8</v>
      </c>
      <c r="Q62" s="269">
        <v>20.5</v>
      </c>
      <c r="R62" s="269">
        <v>21.6</v>
      </c>
      <c r="S62" s="269">
        <v>25.1</v>
      </c>
      <c r="T62" s="269">
        <v>22.613</v>
      </c>
      <c r="U62" s="269">
        <v>14.6</v>
      </c>
      <c r="V62" s="269">
        <v>15.600000000000001</v>
      </c>
      <c r="W62" s="269">
        <v>18.62</v>
      </c>
      <c r="X62" s="269">
        <v>0.82799999999999996</v>
      </c>
      <c r="Y62" s="269">
        <v>0.82799999999999996</v>
      </c>
      <c r="Z62" s="269">
        <v>1.6280000000000001</v>
      </c>
      <c r="AA62" s="269">
        <v>1.905</v>
      </c>
      <c r="AB62" s="269">
        <v>34.214999999999996</v>
      </c>
      <c r="AC62" s="269">
        <v>2.9830000000000001</v>
      </c>
      <c r="AD62" s="269">
        <v>250.61099999999999</v>
      </c>
      <c r="AE62" s="269">
        <v>493.34899999999993</v>
      </c>
      <c r="AF62" s="269">
        <v>61.142000000000003</v>
      </c>
      <c r="AG62" s="269">
        <v>116.46899999999999</v>
      </c>
      <c r="AH62" s="269">
        <v>91.824999999999974</v>
      </c>
      <c r="AI62" s="269">
        <v>157.47000000000003</v>
      </c>
      <c r="AJ62" s="269">
        <v>266.45</v>
      </c>
      <c r="AK62" s="269">
        <v>103.54999999999995</v>
      </c>
      <c r="AL62" s="269">
        <v>99.676000000000016</v>
      </c>
      <c r="AM62" s="269">
        <v>62.08160239</v>
      </c>
      <c r="AN62" s="269">
        <v>48.4206</v>
      </c>
      <c r="AO62" s="269">
        <v>117.64234999999998</v>
      </c>
      <c r="AP62" s="269">
        <v>238.33867632000002</v>
      </c>
      <c r="AQ62" s="269">
        <v>360.58759045000022</v>
      </c>
      <c r="AR62" s="269">
        <v>518.89375644999996</v>
      </c>
    </row>
    <row r="63" spans="1:44">
      <c r="A63" s="17">
        <v>21</v>
      </c>
      <c r="B63" s="3" t="s">
        <v>2131</v>
      </c>
      <c r="C63" s="274">
        <v>0</v>
      </c>
      <c r="D63" s="274">
        <v>0</v>
      </c>
      <c r="E63" s="274">
        <v>0</v>
      </c>
      <c r="F63" s="274">
        <v>0</v>
      </c>
      <c r="G63" s="274">
        <v>0</v>
      </c>
      <c r="H63" s="274">
        <v>0</v>
      </c>
      <c r="I63" s="274">
        <v>0</v>
      </c>
      <c r="J63" s="274">
        <v>0</v>
      </c>
      <c r="K63" s="274">
        <v>0</v>
      </c>
      <c r="L63" s="274">
        <v>0</v>
      </c>
      <c r="M63" s="274">
        <v>0</v>
      </c>
      <c r="N63" s="274">
        <v>0</v>
      </c>
      <c r="O63" s="274">
        <v>0</v>
      </c>
      <c r="P63" s="274">
        <v>18.2</v>
      </c>
      <c r="Q63" s="274">
        <v>45.3</v>
      </c>
      <c r="R63" s="274">
        <v>90.6</v>
      </c>
      <c r="S63" s="274">
        <v>103.7</v>
      </c>
      <c r="T63" s="274">
        <v>132.69999999999999</v>
      </c>
      <c r="U63" s="274">
        <v>142.30000000000001</v>
      </c>
      <c r="V63" s="274">
        <v>144.30000000000001</v>
      </c>
      <c r="W63" s="274">
        <v>142.30000000000001</v>
      </c>
      <c r="X63" s="274">
        <v>137.5</v>
      </c>
      <c r="Y63" s="274">
        <v>139.73699999999999</v>
      </c>
      <c r="Z63" s="274">
        <v>145.28800000000001</v>
      </c>
      <c r="AA63" s="274">
        <v>148.63399999999999</v>
      </c>
      <c r="AB63" s="274">
        <v>201.77600000000001</v>
      </c>
      <c r="AC63" s="274">
        <v>194.51499999999999</v>
      </c>
      <c r="AD63" s="274">
        <v>208.10900000000001</v>
      </c>
      <c r="AE63" s="274">
        <v>189.34299999999999</v>
      </c>
      <c r="AF63" s="274">
        <v>211.93799999999999</v>
      </c>
      <c r="AG63" s="274">
        <v>182.27599999999998</v>
      </c>
      <c r="AH63" s="274">
        <v>178.874</v>
      </c>
      <c r="AI63" s="274">
        <v>172.63800000000001</v>
      </c>
      <c r="AJ63" s="274">
        <v>165.47399999999999</v>
      </c>
      <c r="AK63" s="274">
        <v>155.64500000000001</v>
      </c>
      <c r="AL63" s="274">
        <v>147.09100000000001</v>
      </c>
      <c r="AM63" s="274">
        <v>149.86000000000001</v>
      </c>
      <c r="AN63" s="274">
        <v>140.95400000000001</v>
      </c>
      <c r="AO63" s="274">
        <v>149.51400000000001</v>
      </c>
      <c r="AP63" s="274">
        <v>160.768</v>
      </c>
      <c r="AQ63" s="274">
        <v>167.34100000000001</v>
      </c>
      <c r="AR63" s="274">
        <v>184.33099999999999</v>
      </c>
    </row>
    <row r="64" spans="1:44" s="78" customFormat="1">
      <c r="A64" s="17">
        <v>22</v>
      </c>
      <c r="B64" s="74" t="s">
        <v>2737</v>
      </c>
      <c r="C64" s="274">
        <v>16.8</v>
      </c>
      <c r="D64" s="274">
        <v>26.699999999999996</v>
      </c>
      <c r="E64" s="274">
        <v>21</v>
      </c>
      <c r="F64" s="274">
        <v>24.4</v>
      </c>
      <c r="G64" s="274">
        <v>27.5</v>
      </c>
      <c r="H64" s="274">
        <v>34.700000000000003</v>
      </c>
      <c r="I64" s="274">
        <v>41.29999999999999</v>
      </c>
      <c r="J64" s="274">
        <v>47.9</v>
      </c>
      <c r="K64" s="274">
        <v>63.9</v>
      </c>
      <c r="L64" s="274">
        <v>54.4</v>
      </c>
      <c r="M64" s="274">
        <v>73.100000000000009</v>
      </c>
      <c r="N64" s="274">
        <v>82.199999999999989</v>
      </c>
      <c r="O64" s="274">
        <v>82.2</v>
      </c>
      <c r="P64" s="274">
        <v>94.5</v>
      </c>
      <c r="Q64" s="274">
        <v>110.60000000000001</v>
      </c>
      <c r="R64" s="274">
        <v>117</v>
      </c>
      <c r="S64" s="274">
        <v>130.69999999999999</v>
      </c>
      <c r="T64" s="274">
        <v>126.5</v>
      </c>
      <c r="U64" s="274">
        <v>125.99999999999999</v>
      </c>
      <c r="V64" s="274">
        <v>140.5</v>
      </c>
      <c r="W64" s="274">
        <v>150.20000000000002</v>
      </c>
      <c r="X64" s="274">
        <v>138.20000000000002</v>
      </c>
      <c r="Y64" s="274">
        <v>141.30000000000001</v>
      </c>
      <c r="Z64" s="274">
        <v>197.5</v>
      </c>
      <c r="AA64" s="274">
        <v>204.32</v>
      </c>
      <c r="AB64" s="274">
        <v>226.05166700000001</v>
      </c>
      <c r="AC64" s="274">
        <v>225.43297799999996</v>
      </c>
      <c r="AD64" s="274">
        <v>233.85899999999998</v>
      </c>
      <c r="AE64" s="274">
        <v>238.298</v>
      </c>
      <c r="AF64" s="274">
        <v>241.197</v>
      </c>
      <c r="AG64" s="274">
        <v>242.38200000000001</v>
      </c>
      <c r="AH64" s="274">
        <v>221.53599999999997</v>
      </c>
      <c r="AI64" s="274">
        <v>211.13800000000001</v>
      </c>
      <c r="AJ64" s="274">
        <v>240.79500000000002</v>
      </c>
      <c r="AK64" s="274">
        <v>235.06299999999999</v>
      </c>
      <c r="AL64" s="274">
        <v>255.94000000000003</v>
      </c>
      <c r="AM64" s="274">
        <v>252.7217881</v>
      </c>
      <c r="AN64" s="274">
        <v>262.47399999999999</v>
      </c>
      <c r="AO64" s="274">
        <v>276.00799999999992</v>
      </c>
      <c r="AP64" s="274">
        <v>313.36199999999997</v>
      </c>
      <c r="AQ64" s="274">
        <v>324.786</v>
      </c>
      <c r="AR64" s="274">
        <v>342.37199999999996</v>
      </c>
    </row>
    <row r="65" spans="1:44">
      <c r="A65" s="17">
        <v>23</v>
      </c>
      <c r="B65" s="3" t="s">
        <v>77</v>
      </c>
      <c r="C65" s="269">
        <v>0.1</v>
      </c>
      <c r="D65" s="269">
        <v>0.1</v>
      </c>
      <c r="E65" s="269">
        <v>0.2</v>
      </c>
      <c r="F65" s="269">
        <v>0.2</v>
      </c>
      <c r="G65" s="269">
        <v>0</v>
      </c>
      <c r="H65" s="269">
        <v>0</v>
      </c>
      <c r="I65" s="269">
        <v>0</v>
      </c>
      <c r="J65" s="269">
        <v>0</v>
      </c>
      <c r="K65" s="269">
        <v>0</v>
      </c>
      <c r="L65" s="269">
        <v>0</v>
      </c>
      <c r="M65" s="269">
        <v>0</v>
      </c>
      <c r="N65" s="269">
        <v>0</v>
      </c>
      <c r="O65" s="269">
        <v>0</v>
      </c>
      <c r="P65" s="269">
        <v>0</v>
      </c>
      <c r="Q65" s="269">
        <v>0</v>
      </c>
      <c r="R65" s="269">
        <v>0</v>
      </c>
      <c r="S65" s="269">
        <v>0</v>
      </c>
      <c r="T65" s="269">
        <v>0</v>
      </c>
      <c r="U65" s="269">
        <v>0</v>
      </c>
      <c r="V65" s="269">
        <v>0</v>
      </c>
      <c r="W65" s="269">
        <v>0</v>
      </c>
      <c r="X65" s="269">
        <v>0</v>
      </c>
      <c r="Y65" s="269">
        <v>0</v>
      </c>
      <c r="Z65" s="269">
        <v>0</v>
      </c>
      <c r="AA65" s="269">
        <v>0.19125217999999999</v>
      </c>
      <c r="AB65" s="269">
        <v>0.23750504</v>
      </c>
      <c r="AC65" s="269">
        <v>4.0659999999999998</v>
      </c>
      <c r="AD65" s="269">
        <v>3.2479999999999998</v>
      </c>
      <c r="AE65" s="269">
        <v>3.2920000000000003</v>
      </c>
      <c r="AF65" s="269">
        <v>3.3089999999999997</v>
      </c>
      <c r="AG65" s="269">
        <v>3.2759999999999998</v>
      </c>
      <c r="AH65" s="269">
        <v>14.992000000000001</v>
      </c>
      <c r="AI65" s="269">
        <v>12.292999999999999</v>
      </c>
      <c r="AJ65" s="269">
        <v>12.123999999999999</v>
      </c>
      <c r="AK65" s="269">
        <v>13.712</v>
      </c>
      <c r="AL65" s="269">
        <v>21.515000000000001</v>
      </c>
      <c r="AM65" s="269">
        <v>39.334764999999997</v>
      </c>
      <c r="AN65" s="269">
        <v>50.838000000000001</v>
      </c>
      <c r="AO65" s="269">
        <v>36.400999999999996</v>
      </c>
      <c r="AP65" s="269">
        <v>33.979999999999997</v>
      </c>
      <c r="AQ65" s="269">
        <v>46.957000000000001</v>
      </c>
      <c r="AR65" s="269">
        <v>31.361999999999998</v>
      </c>
    </row>
    <row r="66" spans="1:44">
      <c r="A66" s="17">
        <v>24</v>
      </c>
      <c r="B66" s="3" t="s">
        <v>2130</v>
      </c>
      <c r="C66" s="269">
        <v>4.2</v>
      </c>
      <c r="D66" s="269">
        <v>5.5</v>
      </c>
      <c r="E66" s="269">
        <v>7.6</v>
      </c>
      <c r="F66" s="269">
        <v>11.5</v>
      </c>
      <c r="G66" s="269">
        <v>15</v>
      </c>
      <c r="H66" s="269">
        <v>17.5</v>
      </c>
      <c r="I66" s="269">
        <v>16.7</v>
      </c>
      <c r="J66" s="269">
        <v>14.399999999999999</v>
      </c>
      <c r="K66" s="269">
        <v>14.3</v>
      </c>
      <c r="L66" s="269">
        <v>11.299999999999999</v>
      </c>
      <c r="M66" s="269">
        <v>11.700000000000001</v>
      </c>
      <c r="N66" s="269">
        <v>18.5</v>
      </c>
      <c r="O66" s="269">
        <v>22.8</v>
      </c>
      <c r="P66" s="269">
        <v>19.899999999999999</v>
      </c>
      <c r="Q66" s="269">
        <v>19.900000000000002</v>
      </c>
      <c r="R66" s="269">
        <v>19.100000000000001</v>
      </c>
      <c r="S66" s="269">
        <v>19.100000000000001</v>
      </c>
      <c r="T66" s="269">
        <v>19.600000000000001</v>
      </c>
      <c r="U66" s="269">
        <v>11.4</v>
      </c>
      <c r="V66" s="269">
        <v>25.200000000000003</v>
      </c>
      <c r="W66" s="269">
        <v>8</v>
      </c>
      <c r="X66" s="269">
        <v>8.6999999999999993</v>
      </c>
      <c r="Y66" s="269">
        <v>15.399999999999999</v>
      </c>
      <c r="Z66" s="269">
        <v>28.8</v>
      </c>
      <c r="AA66" s="269">
        <v>29.899999999999995</v>
      </c>
      <c r="AB66" s="269">
        <v>58.7</v>
      </c>
      <c r="AC66" s="269">
        <v>41.599999999999994</v>
      </c>
      <c r="AD66" s="269">
        <v>47.085000000000008</v>
      </c>
      <c r="AE66" s="269">
        <v>73.987999999999985</v>
      </c>
      <c r="AF66" s="269">
        <v>83.361500000000007</v>
      </c>
      <c r="AG66" s="269">
        <v>185.71100000000001</v>
      </c>
      <c r="AH66" s="269">
        <v>324.68599999999998</v>
      </c>
      <c r="AI66" s="269">
        <v>258.92500000000001</v>
      </c>
      <c r="AJ66" s="269">
        <v>214.357</v>
      </c>
      <c r="AK66" s="269">
        <v>226.27099999999999</v>
      </c>
      <c r="AL66" s="269">
        <v>464.64599999999996</v>
      </c>
      <c r="AM66" s="269">
        <v>461.18900000000008</v>
      </c>
      <c r="AN66" s="269">
        <v>262.72899999999998</v>
      </c>
      <c r="AO66" s="269">
        <v>316.85099999999994</v>
      </c>
      <c r="AP66" s="269">
        <v>446.149</v>
      </c>
      <c r="AQ66" s="269">
        <v>296.40699999999998</v>
      </c>
      <c r="AR66" s="269">
        <v>286.01099999999997</v>
      </c>
    </row>
    <row r="67" spans="1:44">
      <c r="A67" s="17">
        <v>25</v>
      </c>
      <c r="B67" s="3" t="s">
        <v>78</v>
      </c>
      <c r="C67" s="274">
        <v>6.7</v>
      </c>
      <c r="D67" s="274">
        <v>7.2</v>
      </c>
      <c r="E67" s="274">
        <v>6.6</v>
      </c>
      <c r="F67" s="274">
        <v>2.7</v>
      </c>
      <c r="G67" s="274">
        <v>2.5</v>
      </c>
      <c r="H67" s="274">
        <v>3.4</v>
      </c>
      <c r="I67" s="274">
        <v>2.5</v>
      </c>
      <c r="J67" s="274">
        <v>2.9</v>
      </c>
      <c r="K67" s="274">
        <v>2.4</v>
      </c>
      <c r="L67" s="274">
        <v>2.8</v>
      </c>
      <c r="M67" s="274">
        <v>4.2</v>
      </c>
      <c r="N67" s="274">
        <v>6.8999999999999995</v>
      </c>
      <c r="O67" s="274">
        <v>9.5</v>
      </c>
      <c r="P67" s="274">
        <v>16.7</v>
      </c>
      <c r="Q67" s="274">
        <v>7.5</v>
      </c>
      <c r="R67" s="274">
        <v>7.6000000000000005</v>
      </c>
      <c r="S67" s="274">
        <v>7.7</v>
      </c>
      <c r="T67" s="274">
        <v>14.299999999999999</v>
      </c>
      <c r="U67" s="274">
        <v>24.700000000000003</v>
      </c>
      <c r="V67" s="274">
        <v>28.699999999999996</v>
      </c>
      <c r="W67" s="274">
        <v>12.1</v>
      </c>
      <c r="X67" s="274">
        <v>7</v>
      </c>
      <c r="Y67" s="274">
        <v>6.7</v>
      </c>
      <c r="Z67" s="274">
        <v>10.399999999999999</v>
      </c>
      <c r="AA67" s="274">
        <v>44.775000000000006</v>
      </c>
      <c r="AB67" s="274">
        <v>59.415000000000006</v>
      </c>
      <c r="AC67" s="274">
        <v>71.066000000000003</v>
      </c>
      <c r="AD67" s="274">
        <v>115.6464</v>
      </c>
      <c r="AE67" s="274">
        <v>196.90135999999998</v>
      </c>
      <c r="AF67" s="274">
        <v>222.19726899999998</v>
      </c>
      <c r="AG67" s="274">
        <v>271.26608800000008</v>
      </c>
      <c r="AH67" s="274">
        <v>481.59743900000001</v>
      </c>
      <c r="AI67" s="274">
        <v>683.23907199999985</v>
      </c>
      <c r="AJ67" s="274">
        <v>484.27010800000005</v>
      </c>
      <c r="AK67" s="274">
        <v>477.03319500000003</v>
      </c>
      <c r="AL67" s="274">
        <v>271.42399999999992</v>
      </c>
      <c r="AM67" s="274">
        <v>248.084</v>
      </c>
      <c r="AN67" s="274">
        <v>302.97800000000001</v>
      </c>
      <c r="AO67" s="274">
        <v>322.90000000000003</v>
      </c>
      <c r="AP67" s="274">
        <v>621.52100000000007</v>
      </c>
      <c r="AQ67" s="274">
        <v>213.48000000000002</v>
      </c>
      <c r="AR67" s="274">
        <v>254.83699999999999</v>
      </c>
    </row>
    <row r="69" spans="1:44" s="78" customFormat="1" ht="25.5">
      <c r="A69" s="59" t="s">
        <v>893</v>
      </c>
      <c r="B69" s="83" t="s">
        <v>102</v>
      </c>
      <c r="C69" s="2" t="s">
        <v>64</v>
      </c>
      <c r="D69" s="2" t="s">
        <v>65</v>
      </c>
      <c r="E69" s="2" t="s">
        <v>66</v>
      </c>
      <c r="F69" s="2" t="s">
        <v>67</v>
      </c>
      <c r="G69" s="2" t="s">
        <v>68</v>
      </c>
      <c r="H69" s="2" t="s">
        <v>69</v>
      </c>
      <c r="I69" s="2" t="s">
        <v>70</v>
      </c>
      <c r="J69" s="2" t="s">
        <v>71</v>
      </c>
      <c r="K69" s="2" t="s">
        <v>72</v>
      </c>
      <c r="L69" s="2" t="s">
        <v>73</v>
      </c>
      <c r="M69" s="2" t="s">
        <v>1</v>
      </c>
      <c r="N69" s="2" t="s">
        <v>2</v>
      </c>
      <c r="O69" s="2" t="s">
        <v>3</v>
      </c>
      <c r="P69" s="2" t="s">
        <v>4</v>
      </c>
      <c r="Q69" s="2" t="s">
        <v>5</v>
      </c>
      <c r="R69" s="2" t="s">
        <v>6</v>
      </c>
      <c r="S69" s="2" t="s">
        <v>7</v>
      </c>
      <c r="T69" s="2" t="s">
        <v>8</v>
      </c>
      <c r="U69" s="2" t="s">
        <v>9</v>
      </c>
      <c r="V69" s="2" t="s">
        <v>10</v>
      </c>
      <c r="W69" s="2" t="s">
        <v>11</v>
      </c>
      <c r="X69" s="2" t="s">
        <v>12</v>
      </c>
      <c r="Y69" s="2" t="s">
        <v>13</v>
      </c>
      <c r="Z69" s="2" t="s">
        <v>14</v>
      </c>
      <c r="AA69" s="2" t="s">
        <v>15</v>
      </c>
      <c r="AB69" s="2" t="s">
        <v>16</v>
      </c>
      <c r="AC69" s="2" t="s">
        <v>17</v>
      </c>
      <c r="AD69" s="2" t="s">
        <v>18</v>
      </c>
      <c r="AE69" s="2" t="s">
        <v>19</v>
      </c>
      <c r="AF69" s="2" t="s">
        <v>20</v>
      </c>
      <c r="AG69" s="2" t="s">
        <v>21</v>
      </c>
      <c r="AH69" s="2" t="s">
        <v>22</v>
      </c>
      <c r="AI69" s="2" t="s">
        <v>23</v>
      </c>
      <c r="AJ69" s="2" t="s">
        <v>24</v>
      </c>
      <c r="AK69" s="2" t="s">
        <v>25</v>
      </c>
      <c r="AL69" s="2" t="s">
        <v>26</v>
      </c>
      <c r="AM69" s="2" t="s">
        <v>27</v>
      </c>
      <c r="AN69" s="2" t="s">
        <v>62</v>
      </c>
      <c r="AO69" s="2" t="s">
        <v>63</v>
      </c>
      <c r="AP69" s="2" t="s">
        <v>879</v>
      </c>
      <c r="AQ69" s="2" t="s">
        <v>1899</v>
      </c>
      <c r="AR69" s="268" t="s">
        <v>1900</v>
      </c>
    </row>
    <row r="70" spans="1:44" s="78" customFormat="1">
      <c r="A70" s="60">
        <v>2</v>
      </c>
      <c r="B70" s="78" t="str">
        <f>IF(VLOOKUP(A70,$A$77:$B$100,2,FALSE)=0,"No selection",VLOOKUP(A70,$A$77:$B$100,2,FALSE))</f>
        <v xml:space="preserve">Australian Government research activities    </v>
      </c>
      <c r="C70" s="275">
        <f>IF(VLOOKUP($A70,$A$77:$AR$100,2,FALSE)=0,NA(),VLOOKUP($A70,$A$77:$AR$100,C$7,FALSE))</f>
        <v>0.4659024956471271</v>
      </c>
      <c r="D70" s="275">
        <f t="shared" ref="D70:AR74" si="9">IF(VLOOKUP($A70,$A$77:$AR$100,2,FALSE)=0,NA(),VLOOKUP($A70,$A$77:$AR$100,D$7,FALSE))</f>
        <v>0.47937283125562263</v>
      </c>
      <c r="E70" s="275">
        <f t="shared" si="9"/>
        <v>0.48166778448468583</v>
      </c>
      <c r="F70" s="275">
        <f t="shared" si="9"/>
        <v>0.50993573900148292</v>
      </c>
      <c r="G70" s="275">
        <f t="shared" si="9"/>
        <v>0.50073105702244769</v>
      </c>
      <c r="H70" s="275">
        <f t="shared" si="9"/>
        <v>0.4788788628922781</v>
      </c>
      <c r="I70" s="275">
        <f t="shared" si="9"/>
        <v>0.43684982196467231</v>
      </c>
      <c r="J70" s="275">
        <f t="shared" si="9"/>
        <v>0.39146902861138616</v>
      </c>
      <c r="K70" s="275">
        <f t="shared" si="9"/>
        <v>0.39229534510433389</v>
      </c>
      <c r="L70" s="275">
        <f t="shared" si="9"/>
        <v>0.3767045454545454</v>
      </c>
      <c r="M70" s="275">
        <f t="shared" si="9"/>
        <v>0.36715724244771503</v>
      </c>
      <c r="N70" s="275">
        <f t="shared" si="9"/>
        <v>0.35878601275566296</v>
      </c>
      <c r="O70" s="275">
        <f t="shared" si="9"/>
        <v>0.34967031199742682</v>
      </c>
      <c r="P70" s="275">
        <f t="shared" si="9"/>
        <v>0.32749043768221908</v>
      </c>
      <c r="Q70" s="275">
        <f t="shared" si="9"/>
        <v>0.30158972550904234</v>
      </c>
      <c r="R70" s="275">
        <f t="shared" si="9"/>
        <v>0.28114914303766564</v>
      </c>
      <c r="S70" s="275">
        <f t="shared" si="9"/>
        <v>0.26310520968981144</v>
      </c>
      <c r="T70" s="275">
        <f t="shared" si="9"/>
        <v>0.24024404189305956</v>
      </c>
      <c r="U70" s="275">
        <f t="shared" si="9"/>
        <v>0.26364492266308004</v>
      </c>
      <c r="V70" s="275">
        <f t="shared" si="9"/>
        <v>0.25377463337941503</v>
      </c>
      <c r="W70" s="275">
        <f t="shared" si="9"/>
        <v>0.24985262173975392</v>
      </c>
      <c r="X70" s="275">
        <f t="shared" si="9"/>
        <v>0.25374067833770331</v>
      </c>
      <c r="Y70" s="275">
        <f t="shared" si="9"/>
        <v>0.2741124664729308</v>
      </c>
      <c r="Z70" s="275">
        <f t="shared" si="9"/>
        <v>0.26547499317248408</v>
      </c>
      <c r="AA70" s="275">
        <f t="shared" si="9"/>
        <v>0.25826416677652886</v>
      </c>
      <c r="AB70" s="275">
        <f t="shared" si="9"/>
        <v>0.25715419603343731</v>
      </c>
      <c r="AC70" s="275">
        <f t="shared" si="9"/>
        <v>0.26810512884739646</v>
      </c>
      <c r="AD70" s="275">
        <f t="shared" si="9"/>
        <v>0.23546633822643862</v>
      </c>
      <c r="AE70" s="275">
        <f t="shared" si="9"/>
        <v>0.22988513604682675</v>
      </c>
      <c r="AF70" s="275">
        <f t="shared" si="9"/>
        <v>0.2458907341174586</v>
      </c>
      <c r="AG70" s="275">
        <f t="shared" si="9"/>
        <v>0.2160133171983821</v>
      </c>
      <c r="AH70" s="275">
        <f t="shared" si="9"/>
        <v>0.20563391170439138</v>
      </c>
      <c r="AI70" s="275">
        <f t="shared" si="9"/>
        <v>0.19698022922123923</v>
      </c>
      <c r="AJ70" s="275">
        <f t="shared" si="9"/>
        <v>0.17634689471783668</v>
      </c>
      <c r="AK70" s="275">
        <f t="shared" si="9"/>
        <v>0.18774543279614725</v>
      </c>
      <c r="AL70" s="275">
        <f t="shared" si="9"/>
        <v>0.19028666421730875</v>
      </c>
      <c r="AM70" s="275">
        <f t="shared" si="9"/>
        <v>0.19219067089853639</v>
      </c>
      <c r="AN70" s="275">
        <f t="shared" si="9"/>
        <v>0.19535926535285633</v>
      </c>
      <c r="AO70" s="275">
        <f t="shared" si="9"/>
        <v>0.20278925511021123</v>
      </c>
      <c r="AP70" s="275">
        <f t="shared" si="9"/>
        <v>0.19456545451052895</v>
      </c>
      <c r="AQ70" s="275">
        <f t="shared" si="9"/>
        <v>0.2205754062957441</v>
      </c>
      <c r="AR70" s="275">
        <f t="shared" si="9"/>
        <v>0.2176542281547959</v>
      </c>
    </row>
    <row r="71" spans="1:44" s="78" customFormat="1">
      <c r="A71" s="60">
        <v>3</v>
      </c>
      <c r="B71" s="78" t="str">
        <f>IF(VLOOKUP(A71,$A$77:$B$100,2,FALSE)=0,"No selection",VLOOKUP(A71,$A$77:$B$100,2,FALSE))</f>
        <v>Business Enterprise sector</v>
      </c>
      <c r="C71" s="275">
        <f>IF(VLOOKUP($A71,$A$77:$AR$100,2,FALSE)=0,NA(),VLOOKUP($A71,$A$77:$AR$100,C$7,FALSE))</f>
        <v>3.757980266976204E-2</v>
      </c>
      <c r="D71" s="275">
        <f t="shared" si="9"/>
        <v>4.8451355866855166E-2</v>
      </c>
      <c r="E71" s="275">
        <f t="shared" si="9"/>
        <v>5.9467918622848191E-2</v>
      </c>
      <c r="F71" s="275">
        <f t="shared" si="9"/>
        <v>2.7187345526445868E-2</v>
      </c>
      <c r="G71" s="275">
        <f t="shared" si="9"/>
        <v>4.8593790315644619E-2</v>
      </c>
      <c r="H71" s="275">
        <f t="shared" si="9"/>
        <v>5.7094945300646814E-2</v>
      </c>
      <c r="I71" s="275">
        <f t="shared" si="9"/>
        <v>7.7707184249109842E-2</v>
      </c>
      <c r="J71" s="275">
        <f t="shared" si="9"/>
        <v>0.15814929199930072</v>
      </c>
      <c r="K71" s="275">
        <f t="shared" si="9"/>
        <v>0.15746388443017656</v>
      </c>
      <c r="L71" s="275">
        <f t="shared" si="9"/>
        <v>0.1614152892561983</v>
      </c>
      <c r="M71" s="275">
        <f t="shared" si="9"/>
        <v>0.14175058094500392</v>
      </c>
      <c r="N71" s="275">
        <f t="shared" si="9"/>
        <v>0.16929843853089946</v>
      </c>
      <c r="O71" s="275">
        <f t="shared" si="9"/>
        <v>0.18329848825989065</v>
      </c>
      <c r="P71" s="275">
        <f t="shared" si="9"/>
        <v>0.19693470876166883</v>
      </c>
      <c r="Q71" s="275">
        <f t="shared" si="9"/>
        <v>0.21138379874234822</v>
      </c>
      <c r="R71" s="275">
        <f t="shared" si="9"/>
        <v>0.2339563296947198</v>
      </c>
      <c r="S71" s="275">
        <f t="shared" si="9"/>
        <v>0.23335516330229697</v>
      </c>
      <c r="T71" s="275">
        <f t="shared" si="9"/>
        <v>0.24860556606606965</v>
      </c>
      <c r="U71" s="275">
        <f t="shared" si="9"/>
        <v>0.17560188298587762</v>
      </c>
      <c r="V71" s="275">
        <f t="shared" si="9"/>
        <v>0.15082269388197667</v>
      </c>
      <c r="W71" s="275">
        <f t="shared" si="9"/>
        <v>0.15287507103366602</v>
      </c>
      <c r="X71" s="275">
        <f t="shared" si="9"/>
        <v>0.17859949563662614</v>
      </c>
      <c r="Y71" s="275">
        <f t="shared" si="9"/>
        <v>0.17758597414302096</v>
      </c>
      <c r="Z71" s="275">
        <f t="shared" si="9"/>
        <v>0.18883457196441875</v>
      </c>
      <c r="AA71" s="275">
        <f t="shared" si="9"/>
        <v>0.19426939805465146</v>
      </c>
      <c r="AB71" s="275">
        <f t="shared" si="9"/>
        <v>0.1918411357397117</v>
      </c>
      <c r="AC71" s="275">
        <f t="shared" si="9"/>
        <v>0.20687554235720912</v>
      </c>
      <c r="AD71" s="275">
        <f t="shared" si="9"/>
        <v>0.20881511116526785</v>
      </c>
      <c r="AE71" s="275">
        <f t="shared" si="9"/>
        <v>0.21532726103140135</v>
      </c>
      <c r="AF71" s="275">
        <f t="shared" si="9"/>
        <v>0.25155960790692566</v>
      </c>
      <c r="AG71" s="275">
        <f t="shared" si="9"/>
        <v>0.29026211069838753</v>
      </c>
      <c r="AH71" s="275">
        <f t="shared" si="9"/>
        <v>0.26800026551454253</v>
      </c>
      <c r="AI71" s="275">
        <f t="shared" si="9"/>
        <v>0.25679562513444582</v>
      </c>
      <c r="AJ71" s="275">
        <f t="shared" si="9"/>
        <v>0.33270149556668932</v>
      </c>
      <c r="AK71" s="275">
        <f t="shared" si="9"/>
        <v>0.32706360105643401</v>
      </c>
      <c r="AL71" s="275">
        <f t="shared" si="9"/>
        <v>0.3053403883792577</v>
      </c>
      <c r="AM71" s="275">
        <f t="shared" si="9"/>
        <v>0.30366243332318166</v>
      </c>
      <c r="AN71" s="275">
        <f t="shared" si="9"/>
        <v>0.30848897228332828</v>
      </c>
      <c r="AO71" s="275">
        <f t="shared" si="9"/>
        <v>0.29087767028992895</v>
      </c>
      <c r="AP71" s="275">
        <f t="shared" si="9"/>
        <v>0.2600565198173424</v>
      </c>
      <c r="AQ71" s="275">
        <f t="shared" si="9"/>
        <v>0.22555452189293734</v>
      </c>
      <c r="AR71" s="275">
        <f t="shared" si="9"/>
        <v>0.21408784947226575</v>
      </c>
    </row>
    <row r="72" spans="1:44" s="78" customFormat="1">
      <c r="A72" s="60">
        <v>4</v>
      </c>
      <c r="B72" s="78" t="str">
        <f>IF(VLOOKUP(A72,$A$77:$B$100,2,FALSE)=0,"No selection",VLOOKUP(A72,$A$77:$B$100,2,FALSE))</f>
        <v xml:space="preserve">Higher Education sector  </v>
      </c>
      <c r="C72" s="275">
        <f>IF(VLOOKUP($A72,$A$77:$AR$100,2,FALSE)=0,NA(),VLOOKUP($A72,$A$77:$AR$100,C$7,FALSE))</f>
        <v>0.43528728961114332</v>
      </c>
      <c r="D72" s="275">
        <f t="shared" si="9"/>
        <v>0.40149081094974937</v>
      </c>
      <c r="E72" s="275">
        <f t="shared" si="9"/>
        <v>0.39637826961770617</v>
      </c>
      <c r="F72" s="275">
        <f t="shared" si="9"/>
        <v>0.39624320316361838</v>
      </c>
      <c r="G72" s="275">
        <f t="shared" si="9"/>
        <v>0.38212780596886553</v>
      </c>
      <c r="H72" s="275">
        <f t="shared" si="9"/>
        <v>0.38353429689371554</v>
      </c>
      <c r="I72" s="275">
        <f t="shared" si="9"/>
        <v>0.40682817845423447</v>
      </c>
      <c r="J72" s="275">
        <f t="shared" si="9"/>
        <v>0.37952333780082737</v>
      </c>
      <c r="K72" s="275">
        <f t="shared" si="9"/>
        <v>0.3724451578384162</v>
      </c>
      <c r="L72" s="275">
        <f t="shared" si="9"/>
        <v>0.39049586776859502</v>
      </c>
      <c r="M72" s="275">
        <f t="shared" si="9"/>
        <v>0.41077652982184371</v>
      </c>
      <c r="N72" s="275">
        <f t="shared" si="9"/>
        <v>0.38504508467121168</v>
      </c>
      <c r="O72" s="275">
        <f t="shared" si="9"/>
        <v>0.37733193953039562</v>
      </c>
      <c r="P72" s="275">
        <f t="shared" si="9"/>
        <v>0.37742847207981539</v>
      </c>
      <c r="Q72" s="275">
        <f t="shared" si="9"/>
        <v>0.38564951353494731</v>
      </c>
      <c r="R72" s="275">
        <f t="shared" si="9"/>
        <v>0.37591548757922461</v>
      </c>
      <c r="S72" s="275">
        <f t="shared" si="9"/>
        <v>0.38760592985421827</v>
      </c>
      <c r="T72" s="275">
        <f t="shared" si="9"/>
        <v>0.39210599182654504</v>
      </c>
      <c r="U72" s="275">
        <f t="shared" si="9"/>
        <v>0.43394754539340957</v>
      </c>
      <c r="V72" s="275">
        <f t="shared" si="9"/>
        <v>0.45482638041798817</v>
      </c>
      <c r="W72" s="275">
        <f t="shared" si="9"/>
        <v>0.4619710979282069</v>
      </c>
      <c r="X72" s="275">
        <f t="shared" si="9"/>
        <v>0.45052198305507263</v>
      </c>
      <c r="Y72" s="275">
        <f t="shared" si="9"/>
        <v>0.43084812255618121</v>
      </c>
      <c r="Z72" s="275">
        <f t="shared" si="9"/>
        <v>0.40839438438728853</v>
      </c>
      <c r="AA72" s="275">
        <f t="shared" si="9"/>
        <v>0.40072303940262238</v>
      </c>
      <c r="AB72" s="275">
        <f t="shared" si="9"/>
        <v>0.38753807064101559</v>
      </c>
      <c r="AC72" s="275">
        <f t="shared" si="9"/>
        <v>0.34720791371152171</v>
      </c>
      <c r="AD72" s="275">
        <f t="shared" si="9"/>
        <v>0.34374939245455693</v>
      </c>
      <c r="AE72" s="275">
        <f t="shared" si="9"/>
        <v>0.30076241200749149</v>
      </c>
      <c r="AF72" s="275">
        <f t="shared" si="9"/>
        <v>0.2949780639961308</v>
      </c>
      <c r="AG72" s="275">
        <f t="shared" si="9"/>
        <v>0.26670441613185852</v>
      </c>
      <c r="AH72" s="275">
        <f t="shared" si="9"/>
        <v>0.2831207847115772</v>
      </c>
      <c r="AI72" s="275">
        <f t="shared" si="9"/>
        <v>0.2925285410164381</v>
      </c>
      <c r="AJ72" s="275">
        <f t="shared" si="9"/>
        <v>0.27280997325581013</v>
      </c>
      <c r="AK72" s="275">
        <f t="shared" si="9"/>
        <v>0.28313246536988701</v>
      </c>
      <c r="AL72" s="275">
        <f t="shared" si="9"/>
        <v>0.28869191908410813</v>
      </c>
      <c r="AM72" s="275">
        <f t="shared" si="9"/>
        <v>0.28871941122963124</v>
      </c>
      <c r="AN72" s="275">
        <f t="shared" si="9"/>
        <v>0.29904196067655553</v>
      </c>
      <c r="AO72" s="275">
        <f t="shared" si="9"/>
        <v>0.28950658314417466</v>
      </c>
      <c r="AP72" s="275">
        <f t="shared" si="9"/>
        <v>0.2853802591957969</v>
      </c>
      <c r="AQ72" s="275">
        <f t="shared" si="9"/>
        <v>0.31126841126554711</v>
      </c>
      <c r="AR72" s="275">
        <f t="shared" si="9"/>
        <v>0.30792704049685732</v>
      </c>
    </row>
    <row r="73" spans="1:44" s="78" customFormat="1">
      <c r="A73" s="60">
        <v>5</v>
      </c>
      <c r="B73" s="78" t="str">
        <f>IF(VLOOKUP(A73,$A$77:$B$100,2,FALSE)=0,"No selection",VLOOKUP(A73,$A$77:$B$100,2,FALSE))</f>
        <v>Multisector</v>
      </c>
      <c r="C73" s="275">
        <f>IF(VLOOKUP($A73,$A$77:$AR$100,2,FALSE)=0,NA(),VLOOKUP($A73,$A$77:$AR$100,C$7,FALSE))</f>
        <v>6.1230412071967499E-2</v>
      </c>
      <c r="D73" s="275">
        <f t="shared" si="9"/>
        <v>7.0685001927772773E-2</v>
      </c>
      <c r="E73" s="275">
        <f t="shared" si="9"/>
        <v>6.2486027274759659E-2</v>
      </c>
      <c r="F73" s="275">
        <f t="shared" si="9"/>
        <v>6.6633712308452789E-2</v>
      </c>
      <c r="G73" s="275">
        <f t="shared" si="9"/>
        <v>6.8547346693042063E-2</v>
      </c>
      <c r="H73" s="275">
        <f t="shared" si="9"/>
        <v>8.049189491335941E-2</v>
      </c>
      <c r="I73" s="275">
        <f t="shared" si="9"/>
        <v>7.8614815331983529E-2</v>
      </c>
      <c r="J73" s="275">
        <f t="shared" si="9"/>
        <v>7.0858341588485488E-2</v>
      </c>
      <c r="K73" s="275">
        <f t="shared" si="9"/>
        <v>7.779561262707331E-2</v>
      </c>
      <c r="L73" s="275">
        <f t="shared" si="9"/>
        <v>7.1384297520661152E-2</v>
      </c>
      <c r="M73" s="275">
        <f t="shared" si="9"/>
        <v>8.0315646785437664E-2</v>
      </c>
      <c r="N73" s="275">
        <f t="shared" si="9"/>
        <v>8.687046404222562E-2</v>
      </c>
      <c r="O73" s="275">
        <f t="shared" si="9"/>
        <v>8.9699260212286899E-2</v>
      </c>
      <c r="P73" s="275">
        <f t="shared" si="9"/>
        <v>9.8146381476297076E-2</v>
      </c>
      <c r="Q73" s="275">
        <f t="shared" si="9"/>
        <v>0.10137696221366223</v>
      </c>
      <c r="R73" s="275">
        <f t="shared" si="9"/>
        <v>0.10897903968838997</v>
      </c>
      <c r="S73" s="275">
        <f t="shared" si="9"/>
        <v>0.11593369715367335</v>
      </c>
      <c r="T73" s="275">
        <f t="shared" si="9"/>
        <v>0.11904440021432597</v>
      </c>
      <c r="U73" s="275">
        <f t="shared" si="9"/>
        <v>0.12680564895763283</v>
      </c>
      <c r="V73" s="275">
        <f t="shared" si="9"/>
        <v>0.14057629232062022</v>
      </c>
      <c r="W73" s="275">
        <f t="shared" si="9"/>
        <v>0.13498255360054384</v>
      </c>
      <c r="X73" s="275">
        <f t="shared" si="9"/>
        <v>0.11658722793360185</v>
      </c>
      <c r="Y73" s="275">
        <f t="shared" si="9"/>
        <v>0.11704508276856371</v>
      </c>
      <c r="Z73" s="275">
        <f t="shared" si="9"/>
        <v>0.13679394698966038</v>
      </c>
      <c r="AA73" s="275">
        <f t="shared" si="9"/>
        <v>0.14639784726848082</v>
      </c>
      <c r="AB73" s="275">
        <f t="shared" si="9"/>
        <v>0.16341289066093598</v>
      </c>
      <c r="AC73" s="275">
        <f t="shared" si="9"/>
        <v>0.17781141508387296</v>
      </c>
      <c r="AD73" s="275">
        <f t="shared" si="9"/>
        <v>0.21196915815373696</v>
      </c>
      <c r="AE73" s="275">
        <f t="shared" si="9"/>
        <v>0.25402519091428044</v>
      </c>
      <c r="AF73" s="275">
        <f t="shared" si="9"/>
        <v>0.20757159397948488</v>
      </c>
      <c r="AG73" s="275">
        <f t="shared" si="9"/>
        <v>0.22695676533718162</v>
      </c>
      <c r="AH73" s="275">
        <f t="shared" si="9"/>
        <v>0.24291923476806024</v>
      </c>
      <c r="AI73" s="275">
        <f t="shared" si="9"/>
        <v>0.25364442225115463</v>
      </c>
      <c r="AJ73" s="275">
        <f t="shared" si="9"/>
        <v>0.21795597564703525</v>
      </c>
      <c r="AK73" s="275">
        <f t="shared" si="9"/>
        <v>0.20163007648168133</v>
      </c>
      <c r="AL73" s="275">
        <f t="shared" si="9"/>
        <v>0.21558008971709142</v>
      </c>
      <c r="AM73" s="275">
        <f t="shared" si="9"/>
        <v>0.21532042314662206</v>
      </c>
      <c r="AN73" s="275">
        <f t="shared" si="9"/>
        <v>0.19695380967459802</v>
      </c>
      <c r="AO73" s="275">
        <f t="shared" si="9"/>
        <v>0.21678165791905818</v>
      </c>
      <c r="AP73" s="275">
        <f t="shared" si="9"/>
        <v>0.25931050668269212</v>
      </c>
      <c r="AQ73" s="275">
        <f t="shared" si="9"/>
        <v>0.2400695288344272</v>
      </c>
      <c r="AR73" s="275">
        <f t="shared" si="9"/>
        <v>0.25803517802517867</v>
      </c>
    </row>
    <row r="74" spans="1:44" s="78" customFormat="1">
      <c r="A74" s="60">
        <v>10</v>
      </c>
      <c r="B74" s="78" t="str">
        <f>IF(VLOOKUP(A74,$A$77:$B$100,2,FALSE)=0,"No selection",VLOOKUP(A74,$A$77:$B$100,2,FALSE))</f>
        <v xml:space="preserve">Australian Government (Other R&amp;D) </v>
      </c>
      <c r="C74" s="275">
        <f>IF(VLOOKUP($A74,$A$77:$AR$100,2,FALSE)=0,NA(),VLOOKUP($A74,$A$77:$AR$100,C$7,FALSE))</f>
        <v>8.5316308763784099E-2</v>
      </c>
      <c r="D74" s="275">
        <f t="shared" si="9"/>
        <v>9.741678447500321E-2</v>
      </c>
      <c r="E74" s="275">
        <f t="shared" si="9"/>
        <v>9.8815112899619945E-2</v>
      </c>
      <c r="F74" s="275">
        <f t="shared" si="9"/>
        <v>9.767671774592189E-2</v>
      </c>
      <c r="G74" s="275">
        <f t="shared" si="9"/>
        <v>9.9079728218801053E-2</v>
      </c>
      <c r="H74" s="275">
        <f t="shared" si="9"/>
        <v>9.7021480475924279E-2</v>
      </c>
      <c r="I74" s="275">
        <f t="shared" si="9"/>
        <v>9.9420512462472965E-2</v>
      </c>
      <c r="J74" s="275">
        <f t="shared" si="9"/>
        <v>9.4167006584697843E-2</v>
      </c>
      <c r="K74" s="275">
        <f t="shared" si="9"/>
        <v>9.3097913322632425E-2</v>
      </c>
      <c r="L74" s="275">
        <f t="shared" si="9"/>
        <v>9.6280991735537183E-2</v>
      </c>
      <c r="M74" s="275">
        <f t="shared" si="9"/>
        <v>9.2612316034082126E-2</v>
      </c>
      <c r="N74" s="275">
        <f t="shared" si="9"/>
        <v>9.0389267648999322E-2</v>
      </c>
      <c r="O74" s="275">
        <f t="shared" si="9"/>
        <v>8.7729173367642313E-2</v>
      </c>
      <c r="P74" s="275">
        <f t="shared" si="9"/>
        <v>8.18748383990585E-2</v>
      </c>
      <c r="Q74" s="275">
        <f t="shared" si="9"/>
        <v>7.7758375710079861E-2</v>
      </c>
      <c r="R74" s="275">
        <f t="shared" si="9"/>
        <v>7.0278896080226166E-2</v>
      </c>
      <c r="S74" s="275">
        <f t="shared" si="9"/>
        <v>6.4081017723820119E-2</v>
      </c>
      <c r="T74" s="275">
        <f t="shared" si="9"/>
        <v>6.176066608787207E-2</v>
      </c>
      <c r="U74" s="275">
        <f t="shared" si="9"/>
        <v>7.55077336919973E-2</v>
      </c>
      <c r="V74" s="275">
        <f t="shared" si="9"/>
        <v>6.9746008511561083E-2</v>
      </c>
      <c r="W74" s="275">
        <f t="shared" si="9"/>
        <v>6.4846434508287712E-2</v>
      </c>
      <c r="X74" s="275">
        <f t="shared" si="9"/>
        <v>6.9134723486134017E-2</v>
      </c>
      <c r="Y74" s="275">
        <f t="shared" si="9"/>
        <v>9.210666015862394E-2</v>
      </c>
      <c r="Z74" s="275">
        <f t="shared" si="9"/>
        <v>9.419221263689688E-2</v>
      </c>
      <c r="AA74" s="275">
        <f t="shared" si="9"/>
        <v>9.251146339169608E-2</v>
      </c>
      <c r="AB74" s="275">
        <f t="shared" si="9"/>
        <v>0.10273855188660509</v>
      </c>
      <c r="AC74" s="275">
        <f t="shared" si="9"/>
        <v>9.5211633497736328E-2</v>
      </c>
      <c r="AD74" s="275">
        <f t="shared" si="9"/>
        <v>7.9348082818004512E-2</v>
      </c>
      <c r="AE74" s="275">
        <f t="shared" si="9"/>
        <v>7.4714472136944862E-2</v>
      </c>
      <c r="AF74" s="275">
        <f t="shared" si="9"/>
        <v>8.5527283178802524E-2</v>
      </c>
      <c r="AG74" s="275">
        <f t="shared" si="9"/>
        <v>7.5174541780660631E-2</v>
      </c>
      <c r="AH74" s="275">
        <f t="shared" si="9"/>
        <v>7.1887448676276555E-2</v>
      </c>
      <c r="AI74" s="275">
        <f t="shared" si="9"/>
        <v>6.8220476080299658E-2</v>
      </c>
      <c r="AJ74" s="275">
        <f t="shared" si="9"/>
        <v>5.9603872156125642E-2</v>
      </c>
      <c r="AK74" s="275">
        <f t="shared" si="9"/>
        <v>6.8472210958694449E-2</v>
      </c>
      <c r="AL74" s="275">
        <f t="shared" si="9"/>
        <v>6.8083410011994833E-2</v>
      </c>
      <c r="AM74" s="275">
        <f t="shared" si="9"/>
        <v>7.1705009463221961E-2</v>
      </c>
      <c r="AN74" s="275">
        <f t="shared" si="9"/>
        <v>6.497448551059852E-2</v>
      </c>
      <c r="AO74" s="275">
        <f t="shared" si="9"/>
        <v>7.2841985515579938E-2</v>
      </c>
      <c r="AP74" s="275">
        <f t="shared" si="9"/>
        <v>7.1539729263980861E-2</v>
      </c>
      <c r="AQ74" s="275">
        <f t="shared" si="9"/>
        <v>8.1869495329495862E-2</v>
      </c>
      <c r="AR74" s="275">
        <f t="shared" si="9"/>
        <v>8.1969631034571847E-2</v>
      </c>
    </row>
    <row r="75" spans="1:44" s="78" customFormat="1">
      <c r="A75" s="15"/>
    </row>
    <row r="76" spans="1:44" s="78" customFormat="1" ht="25.5">
      <c r="A76" s="61" t="s">
        <v>894</v>
      </c>
      <c r="B76" s="2" t="s">
        <v>102</v>
      </c>
      <c r="C76" s="2" t="s">
        <v>64</v>
      </c>
      <c r="D76" s="2" t="s">
        <v>65</v>
      </c>
      <c r="E76" s="2" t="s">
        <v>66</v>
      </c>
      <c r="F76" s="2" t="s">
        <v>67</v>
      </c>
      <c r="G76" s="2" t="s">
        <v>68</v>
      </c>
      <c r="H76" s="2" t="s">
        <v>69</v>
      </c>
      <c r="I76" s="2" t="s">
        <v>70</v>
      </c>
      <c r="J76" s="2" t="s">
        <v>71</v>
      </c>
      <c r="K76" s="2" t="s">
        <v>72</v>
      </c>
      <c r="L76" s="2" t="s">
        <v>73</v>
      </c>
      <c r="M76" s="2" t="s">
        <v>1</v>
      </c>
      <c r="N76" s="2" t="s">
        <v>2</v>
      </c>
      <c r="O76" s="2" t="s">
        <v>3</v>
      </c>
      <c r="P76" s="2" t="s">
        <v>4</v>
      </c>
      <c r="Q76" s="2" t="s">
        <v>5</v>
      </c>
      <c r="R76" s="2" t="s">
        <v>6</v>
      </c>
      <c r="S76" s="2" t="s">
        <v>7</v>
      </c>
      <c r="T76" s="2" t="s">
        <v>8</v>
      </c>
      <c r="U76" s="2" t="s">
        <v>9</v>
      </c>
      <c r="V76" s="2" t="s">
        <v>10</v>
      </c>
      <c r="W76" s="2" t="s">
        <v>11</v>
      </c>
      <c r="X76" s="2" t="s">
        <v>12</v>
      </c>
      <c r="Y76" s="2" t="s">
        <v>13</v>
      </c>
      <c r="Z76" s="2" t="s">
        <v>14</v>
      </c>
      <c r="AA76" s="2" t="s">
        <v>15</v>
      </c>
      <c r="AB76" s="2" t="s">
        <v>16</v>
      </c>
      <c r="AC76" s="2" t="s">
        <v>17</v>
      </c>
      <c r="AD76" s="2" t="s">
        <v>18</v>
      </c>
      <c r="AE76" s="2" t="s">
        <v>19</v>
      </c>
      <c r="AF76" s="2" t="s">
        <v>20</v>
      </c>
      <c r="AG76" s="2" t="s">
        <v>21</v>
      </c>
      <c r="AH76" s="2" t="s">
        <v>22</v>
      </c>
      <c r="AI76" s="2" t="s">
        <v>23</v>
      </c>
      <c r="AJ76" s="2" t="s">
        <v>24</v>
      </c>
      <c r="AK76" s="2" t="s">
        <v>25</v>
      </c>
      <c r="AL76" s="2" t="s">
        <v>26</v>
      </c>
      <c r="AM76" s="2" t="s">
        <v>27</v>
      </c>
      <c r="AN76" s="2" t="s">
        <v>62</v>
      </c>
      <c r="AO76" s="2" t="s">
        <v>63</v>
      </c>
      <c r="AP76" s="2" t="s">
        <v>879</v>
      </c>
      <c r="AQ76" s="2" t="s">
        <v>1899</v>
      </c>
      <c r="AR76" s="268" t="s">
        <v>1900</v>
      </c>
    </row>
    <row r="77" spans="1:44" s="78" customFormat="1" ht="15">
      <c r="A77" s="17">
        <v>1</v>
      </c>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30"/>
      <c r="AH77" s="10"/>
      <c r="AI77" s="10"/>
      <c r="AJ77" s="10"/>
      <c r="AK77" s="10"/>
      <c r="AL77" s="10"/>
      <c r="AM77" s="10"/>
      <c r="AN77" s="10"/>
      <c r="AO77" s="10"/>
    </row>
    <row r="78" spans="1:44" s="78" customFormat="1">
      <c r="A78" s="17">
        <v>2</v>
      </c>
      <c r="B78" s="74" t="s">
        <v>766</v>
      </c>
      <c r="C78" s="107">
        <v>0.4659024956471271</v>
      </c>
      <c r="D78" s="107">
        <v>0.47937283125562263</v>
      </c>
      <c r="E78" s="107">
        <v>0.48166778448468583</v>
      </c>
      <c r="F78" s="107">
        <v>0.50993573900148292</v>
      </c>
      <c r="G78" s="107">
        <v>0.50073105702244769</v>
      </c>
      <c r="H78" s="107">
        <v>0.4788788628922781</v>
      </c>
      <c r="I78" s="107">
        <v>0.43684982196467231</v>
      </c>
      <c r="J78" s="107">
        <v>0.39146902861138616</v>
      </c>
      <c r="K78" s="107">
        <v>0.39229534510433389</v>
      </c>
      <c r="L78" s="107">
        <v>0.3767045454545454</v>
      </c>
      <c r="M78" s="107">
        <v>0.36715724244771503</v>
      </c>
      <c r="N78" s="107">
        <v>0.35878601275566296</v>
      </c>
      <c r="O78" s="107">
        <v>0.34967031199742682</v>
      </c>
      <c r="P78" s="107">
        <v>0.32749043768221908</v>
      </c>
      <c r="Q78" s="107">
        <v>0.30158972550904234</v>
      </c>
      <c r="R78" s="107">
        <v>0.28114914303766564</v>
      </c>
      <c r="S78" s="107">
        <v>0.26310520968981144</v>
      </c>
      <c r="T78" s="107">
        <v>0.24024404189305956</v>
      </c>
      <c r="U78" s="107">
        <v>0.26364492266308004</v>
      </c>
      <c r="V78" s="107">
        <v>0.25377463337941503</v>
      </c>
      <c r="W78" s="107">
        <v>0.24985262173975392</v>
      </c>
      <c r="X78" s="107">
        <v>0.25374067833770331</v>
      </c>
      <c r="Y78" s="107">
        <v>0.2741124664729308</v>
      </c>
      <c r="Z78" s="107">
        <v>0.26547499317248408</v>
      </c>
      <c r="AA78" s="107">
        <v>0.25826416677652886</v>
      </c>
      <c r="AB78" s="107">
        <v>0.25715419603343731</v>
      </c>
      <c r="AC78" s="107">
        <v>0.26810512884739646</v>
      </c>
      <c r="AD78" s="107">
        <v>0.23546633822643862</v>
      </c>
      <c r="AE78" s="107">
        <v>0.22988513604682675</v>
      </c>
      <c r="AF78" s="107">
        <v>0.2458907341174586</v>
      </c>
      <c r="AG78" s="107">
        <v>0.2160133171983821</v>
      </c>
      <c r="AH78" s="107">
        <v>0.20563391170439138</v>
      </c>
      <c r="AI78" s="107">
        <v>0.19698022922123923</v>
      </c>
      <c r="AJ78" s="107">
        <v>0.17634689471783668</v>
      </c>
      <c r="AK78" s="107">
        <v>0.18774543279614725</v>
      </c>
      <c r="AL78" s="107">
        <v>0.19028666421730875</v>
      </c>
      <c r="AM78" s="107">
        <v>0.19219067089853639</v>
      </c>
      <c r="AN78" s="107">
        <v>0.19535926535285633</v>
      </c>
      <c r="AO78" s="107">
        <v>0.20278925511021123</v>
      </c>
      <c r="AP78" s="107">
        <v>0.19456545451052895</v>
      </c>
      <c r="AQ78" s="107">
        <v>0.2205754062957441</v>
      </c>
      <c r="AR78" s="107">
        <v>0.2176542281547959</v>
      </c>
    </row>
    <row r="79" spans="1:44" s="78" customFormat="1">
      <c r="A79" s="17">
        <v>3</v>
      </c>
      <c r="B79" s="74" t="s">
        <v>765</v>
      </c>
      <c r="C79" s="107">
        <v>3.757980266976204E-2</v>
      </c>
      <c r="D79" s="107">
        <v>4.8451355866855166E-2</v>
      </c>
      <c r="E79" s="107">
        <v>5.9467918622848191E-2</v>
      </c>
      <c r="F79" s="107">
        <v>2.7187345526445868E-2</v>
      </c>
      <c r="G79" s="107">
        <v>4.8593790315644619E-2</v>
      </c>
      <c r="H79" s="107">
        <v>5.7094945300646814E-2</v>
      </c>
      <c r="I79" s="107">
        <v>7.7707184249109842E-2</v>
      </c>
      <c r="J79" s="107">
        <v>0.15814929199930072</v>
      </c>
      <c r="K79" s="107">
        <v>0.15746388443017656</v>
      </c>
      <c r="L79" s="107">
        <v>0.1614152892561983</v>
      </c>
      <c r="M79" s="107">
        <v>0.14175058094500392</v>
      </c>
      <c r="N79" s="107">
        <v>0.16929843853089946</v>
      </c>
      <c r="O79" s="107">
        <v>0.18329848825989065</v>
      </c>
      <c r="P79" s="107">
        <v>0.19693470876166883</v>
      </c>
      <c r="Q79" s="107">
        <v>0.21138379874234822</v>
      </c>
      <c r="R79" s="107">
        <v>0.2339563296947198</v>
      </c>
      <c r="S79" s="107">
        <v>0.23335516330229697</v>
      </c>
      <c r="T79" s="107">
        <v>0.24860556606606965</v>
      </c>
      <c r="U79" s="107">
        <v>0.17560188298587762</v>
      </c>
      <c r="V79" s="107">
        <v>0.15082269388197667</v>
      </c>
      <c r="W79" s="107">
        <v>0.15287507103366602</v>
      </c>
      <c r="X79" s="107">
        <v>0.17859949563662614</v>
      </c>
      <c r="Y79" s="107">
        <v>0.17758597414302096</v>
      </c>
      <c r="Z79" s="107">
        <v>0.18883457196441875</v>
      </c>
      <c r="AA79" s="107">
        <v>0.19426939805465146</v>
      </c>
      <c r="AB79" s="107">
        <v>0.1918411357397117</v>
      </c>
      <c r="AC79" s="107">
        <v>0.20687554235720912</v>
      </c>
      <c r="AD79" s="107">
        <v>0.20881511116526785</v>
      </c>
      <c r="AE79" s="107">
        <v>0.21532726103140135</v>
      </c>
      <c r="AF79" s="107">
        <v>0.25155960790692566</v>
      </c>
      <c r="AG79" s="107">
        <v>0.29026211069838753</v>
      </c>
      <c r="AH79" s="107">
        <v>0.26800026551454253</v>
      </c>
      <c r="AI79" s="107">
        <v>0.25679562513444582</v>
      </c>
      <c r="AJ79" s="107">
        <v>0.33270149556668932</v>
      </c>
      <c r="AK79" s="107">
        <v>0.32706360105643401</v>
      </c>
      <c r="AL79" s="107">
        <v>0.3053403883792577</v>
      </c>
      <c r="AM79" s="107">
        <v>0.30366243332318166</v>
      </c>
      <c r="AN79" s="107">
        <v>0.30848897228332828</v>
      </c>
      <c r="AO79" s="107">
        <v>0.29087767028992895</v>
      </c>
      <c r="AP79" s="107">
        <v>0.2600565198173424</v>
      </c>
      <c r="AQ79" s="107">
        <v>0.22555452189293734</v>
      </c>
      <c r="AR79" s="107">
        <v>0.21408784947226575</v>
      </c>
    </row>
    <row r="80" spans="1:44" s="78" customFormat="1">
      <c r="A80" s="17">
        <v>4</v>
      </c>
      <c r="B80" s="74" t="s">
        <v>1880</v>
      </c>
      <c r="C80" s="107">
        <v>0.43528728961114332</v>
      </c>
      <c r="D80" s="107">
        <v>0.40149081094974937</v>
      </c>
      <c r="E80" s="107">
        <v>0.39637826961770617</v>
      </c>
      <c r="F80" s="107">
        <v>0.39624320316361838</v>
      </c>
      <c r="G80" s="107">
        <v>0.38212780596886553</v>
      </c>
      <c r="H80" s="107">
        <v>0.38353429689371554</v>
      </c>
      <c r="I80" s="107">
        <v>0.40682817845423447</v>
      </c>
      <c r="J80" s="107">
        <v>0.37952333780082737</v>
      </c>
      <c r="K80" s="107">
        <v>0.3724451578384162</v>
      </c>
      <c r="L80" s="107">
        <v>0.39049586776859502</v>
      </c>
      <c r="M80" s="107">
        <v>0.41077652982184371</v>
      </c>
      <c r="N80" s="107">
        <v>0.38504508467121168</v>
      </c>
      <c r="O80" s="107">
        <v>0.37733193953039562</v>
      </c>
      <c r="P80" s="107">
        <v>0.37742847207981539</v>
      </c>
      <c r="Q80" s="107">
        <v>0.38564951353494731</v>
      </c>
      <c r="R80" s="107">
        <v>0.37591548757922461</v>
      </c>
      <c r="S80" s="107">
        <v>0.38760592985421827</v>
      </c>
      <c r="T80" s="107">
        <v>0.39210599182654504</v>
      </c>
      <c r="U80" s="107">
        <v>0.43394754539340957</v>
      </c>
      <c r="V80" s="107">
        <v>0.45482638041798817</v>
      </c>
      <c r="W80" s="107">
        <v>0.4619710979282069</v>
      </c>
      <c r="X80" s="107">
        <v>0.45052198305507263</v>
      </c>
      <c r="Y80" s="107">
        <v>0.43084812255618121</v>
      </c>
      <c r="Z80" s="107">
        <v>0.40839438438728853</v>
      </c>
      <c r="AA80" s="107">
        <v>0.40072303940262238</v>
      </c>
      <c r="AB80" s="107">
        <v>0.38753807064101559</v>
      </c>
      <c r="AC80" s="107">
        <v>0.34720791371152171</v>
      </c>
      <c r="AD80" s="107">
        <v>0.34374939245455693</v>
      </c>
      <c r="AE80" s="107">
        <v>0.30076241200749149</v>
      </c>
      <c r="AF80" s="107">
        <v>0.2949780639961308</v>
      </c>
      <c r="AG80" s="107">
        <v>0.26670441613185852</v>
      </c>
      <c r="AH80" s="107">
        <v>0.2831207847115772</v>
      </c>
      <c r="AI80" s="107">
        <v>0.2925285410164381</v>
      </c>
      <c r="AJ80" s="107">
        <v>0.27280997325581013</v>
      </c>
      <c r="AK80" s="107">
        <v>0.28313246536988701</v>
      </c>
      <c r="AL80" s="107">
        <v>0.28869191908410813</v>
      </c>
      <c r="AM80" s="107">
        <v>0.28871941122963124</v>
      </c>
      <c r="AN80" s="107">
        <v>0.29904196067655553</v>
      </c>
      <c r="AO80" s="107">
        <v>0.28950658314417466</v>
      </c>
      <c r="AP80" s="107">
        <v>0.2853802591957969</v>
      </c>
      <c r="AQ80" s="107">
        <v>0.31126841126554711</v>
      </c>
      <c r="AR80" s="107">
        <v>0.30792704049685732</v>
      </c>
    </row>
    <row r="81" spans="1:44" s="78" customFormat="1">
      <c r="A81" s="17">
        <v>5</v>
      </c>
      <c r="B81" s="74" t="s">
        <v>763</v>
      </c>
      <c r="C81" s="107">
        <v>6.1230412071967499E-2</v>
      </c>
      <c r="D81" s="107">
        <v>7.0685001927772773E-2</v>
      </c>
      <c r="E81" s="107">
        <v>6.2486027274759659E-2</v>
      </c>
      <c r="F81" s="107">
        <v>6.6633712308452789E-2</v>
      </c>
      <c r="G81" s="107">
        <v>6.8547346693042063E-2</v>
      </c>
      <c r="H81" s="107">
        <v>8.049189491335941E-2</v>
      </c>
      <c r="I81" s="107">
        <v>7.8614815331983529E-2</v>
      </c>
      <c r="J81" s="107">
        <v>7.0858341588485488E-2</v>
      </c>
      <c r="K81" s="107">
        <v>7.779561262707331E-2</v>
      </c>
      <c r="L81" s="107">
        <v>7.1384297520661152E-2</v>
      </c>
      <c r="M81" s="107">
        <v>8.0315646785437664E-2</v>
      </c>
      <c r="N81" s="107">
        <v>8.687046404222562E-2</v>
      </c>
      <c r="O81" s="107">
        <v>8.9699260212286899E-2</v>
      </c>
      <c r="P81" s="107">
        <v>9.8146381476297076E-2</v>
      </c>
      <c r="Q81" s="107">
        <v>0.10137696221366223</v>
      </c>
      <c r="R81" s="107">
        <v>0.10897903968838997</v>
      </c>
      <c r="S81" s="107">
        <v>0.11593369715367335</v>
      </c>
      <c r="T81" s="107">
        <v>0.11904440021432597</v>
      </c>
      <c r="U81" s="107">
        <v>0.12680564895763283</v>
      </c>
      <c r="V81" s="107">
        <v>0.14057629232062022</v>
      </c>
      <c r="W81" s="107">
        <v>0.13498255360054384</v>
      </c>
      <c r="X81" s="107">
        <v>0.11658722793360185</v>
      </c>
      <c r="Y81" s="107">
        <v>0.11704508276856371</v>
      </c>
      <c r="Z81" s="107">
        <v>0.13679394698966038</v>
      </c>
      <c r="AA81" s="107">
        <v>0.14639784726848082</v>
      </c>
      <c r="AB81" s="107">
        <v>0.16341289066093598</v>
      </c>
      <c r="AC81" s="107">
        <v>0.17781141508387296</v>
      </c>
      <c r="AD81" s="107">
        <v>0.21196915815373696</v>
      </c>
      <c r="AE81" s="107">
        <v>0.25402519091428044</v>
      </c>
      <c r="AF81" s="107">
        <v>0.20757159397948488</v>
      </c>
      <c r="AG81" s="107">
        <v>0.22695676533718162</v>
      </c>
      <c r="AH81" s="107">
        <v>0.24291923476806024</v>
      </c>
      <c r="AI81" s="107">
        <v>0.25364442225115463</v>
      </c>
      <c r="AJ81" s="107">
        <v>0.21795597564703525</v>
      </c>
      <c r="AK81" s="107">
        <v>0.20163007648168133</v>
      </c>
      <c r="AL81" s="107">
        <v>0.21558008971709142</v>
      </c>
      <c r="AM81" s="107">
        <v>0.21532042314662206</v>
      </c>
      <c r="AN81" s="107">
        <v>0.19695380967459802</v>
      </c>
      <c r="AO81" s="107">
        <v>0.21678165791905818</v>
      </c>
      <c r="AP81" s="107">
        <v>0.25931050668269212</v>
      </c>
      <c r="AQ81" s="107">
        <v>0.2400695288344272</v>
      </c>
      <c r="AR81" s="107">
        <v>0.25803517802517867</v>
      </c>
    </row>
    <row r="82" spans="1:44" s="78" customFormat="1">
      <c r="A82" s="17">
        <v>6</v>
      </c>
      <c r="B82" s="74" t="s">
        <v>2697</v>
      </c>
      <c r="C82" s="107">
        <v>0</v>
      </c>
      <c r="D82" s="107">
        <v>0</v>
      </c>
      <c r="E82" s="107">
        <v>0</v>
      </c>
      <c r="F82" s="107">
        <v>0</v>
      </c>
      <c r="G82" s="107">
        <v>0</v>
      </c>
      <c r="H82" s="107">
        <v>0</v>
      </c>
      <c r="I82" s="107">
        <v>0</v>
      </c>
      <c r="J82" s="107">
        <v>0</v>
      </c>
      <c r="K82" s="107">
        <v>0</v>
      </c>
      <c r="L82" s="107">
        <v>0</v>
      </c>
      <c r="M82" s="107">
        <v>0</v>
      </c>
      <c r="N82" s="107">
        <v>0</v>
      </c>
      <c r="O82" s="107">
        <v>0</v>
      </c>
      <c r="P82" s="107">
        <v>0</v>
      </c>
      <c r="Q82" s="107">
        <v>0</v>
      </c>
      <c r="R82" s="107">
        <v>0</v>
      </c>
      <c r="S82" s="107">
        <v>0</v>
      </c>
      <c r="T82" s="107">
        <v>0</v>
      </c>
      <c r="U82" s="107">
        <v>0</v>
      </c>
      <c r="V82" s="107">
        <v>0</v>
      </c>
      <c r="W82" s="107">
        <v>0</v>
      </c>
      <c r="X82" s="107">
        <v>0</v>
      </c>
      <c r="Y82" s="107">
        <v>0</v>
      </c>
      <c r="Z82" s="107">
        <v>0</v>
      </c>
      <c r="AA82" s="107">
        <v>0</v>
      </c>
      <c r="AB82" s="107">
        <v>0</v>
      </c>
      <c r="AC82" s="107">
        <v>0</v>
      </c>
      <c r="AD82" s="107">
        <v>0</v>
      </c>
      <c r="AE82" s="107">
        <v>0</v>
      </c>
      <c r="AF82" s="107">
        <v>0</v>
      </c>
      <c r="AG82" s="107">
        <v>0</v>
      </c>
      <c r="AH82" s="107">
        <v>0</v>
      </c>
      <c r="AI82" s="107">
        <v>0</v>
      </c>
      <c r="AJ82" s="107">
        <v>0</v>
      </c>
      <c r="AK82" s="107">
        <v>0</v>
      </c>
      <c r="AL82" s="107">
        <v>0</v>
      </c>
      <c r="AM82" s="107">
        <v>0</v>
      </c>
      <c r="AN82" s="107">
        <v>0</v>
      </c>
      <c r="AO82" s="107">
        <v>2.3784927882004387E-5</v>
      </c>
      <c r="AP82" s="107">
        <v>1.1666597147643873E-5</v>
      </c>
      <c r="AQ82" s="107">
        <v>1.1892551354041232E-3</v>
      </c>
      <c r="AR82" s="107">
        <v>1.0588610998939496E-3</v>
      </c>
    </row>
    <row r="83" spans="1:44" s="78" customFormat="1">
      <c r="A83" s="17">
        <v>7</v>
      </c>
      <c r="B83" s="74" t="s">
        <v>762</v>
      </c>
      <c r="C83" s="107">
        <v>0</v>
      </c>
      <c r="D83" s="107">
        <v>0</v>
      </c>
      <c r="E83" s="107">
        <v>0</v>
      </c>
      <c r="F83" s="107">
        <v>0</v>
      </c>
      <c r="G83" s="107">
        <v>0</v>
      </c>
      <c r="H83" s="107">
        <v>0</v>
      </c>
      <c r="I83" s="107">
        <v>0</v>
      </c>
      <c r="J83" s="107">
        <v>0</v>
      </c>
      <c r="K83" s="107">
        <v>0</v>
      </c>
      <c r="L83" s="107">
        <v>0</v>
      </c>
      <c r="M83" s="107">
        <v>0</v>
      </c>
      <c r="N83" s="107">
        <v>0</v>
      </c>
      <c r="O83" s="107">
        <v>0</v>
      </c>
      <c r="P83" s="107">
        <v>0</v>
      </c>
      <c r="Q83" s="107">
        <v>0</v>
      </c>
      <c r="R83" s="107">
        <v>0</v>
      </c>
      <c r="S83" s="107">
        <v>0</v>
      </c>
      <c r="T83" s="107">
        <v>0</v>
      </c>
      <c r="U83" s="107">
        <v>0</v>
      </c>
      <c r="V83" s="107">
        <v>0</v>
      </c>
      <c r="W83" s="107">
        <v>3.1865569782942363E-4</v>
      </c>
      <c r="X83" s="107">
        <v>5.5061503699632502E-4</v>
      </c>
      <c r="Y83" s="107">
        <v>4.0835405930357864E-4</v>
      </c>
      <c r="Z83" s="107">
        <v>5.021034861481654E-4</v>
      </c>
      <c r="AA83" s="107">
        <v>3.4554849771687948E-4</v>
      </c>
      <c r="AB83" s="107">
        <v>5.3706924899135426E-5</v>
      </c>
      <c r="AC83" s="107">
        <v>0</v>
      </c>
      <c r="AD83" s="107">
        <v>0</v>
      </c>
      <c r="AE83" s="107">
        <v>0</v>
      </c>
      <c r="AF83" s="107">
        <v>0</v>
      </c>
      <c r="AG83" s="107">
        <v>6.3390634189886195E-5</v>
      </c>
      <c r="AH83" s="107">
        <v>3.2580330142849918E-4</v>
      </c>
      <c r="AI83" s="107">
        <v>5.1182376722427883E-5</v>
      </c>
      <c r="AJ83" s="107">
        <v>1.8566081262881074E-4</v>
      </c>
      <c r="AK83" s="107">
        <v>4.2842429585063848E-4</v>
      </c>
      <c r="AL83" s="107">
        <v>1.0093860223368033E-4</v>
      </c>
      <c r="AM83" s="107">
        <v>1.0706140202845324E-4</v>
      </c>
      <c r="AN83" s="107">
        <v>1.5599201266218102E-4</v>
      </c>
      <c r="AO83" s="107">
        <v>2.1048608745136627E-5</v>
      </c>
      <c r="AP83" s="107">
        <v>6.7559319649147733E-4</v>
      </c>
      <c r="AQ83" s="107">
        <v>1.3428765759406745E-3</v>
      </c>
      <c r="AR83" s="107">
        <v>1.2368427510081438E-3</v>
      </c>
    </row>
    <row r="84" spans="1:44" s="78" customFormat="1">
      <c r="A84" s="17">
        <v>8</v>
      </c>
      <c r="B84" s="74" t="s">
        <v>774</v>
      </c>
      <c r="C84" s="107">
        <v>0.26770168311085313</v>
      </c>
      <c r="D84" s="107">
        <v>0.27155892558797068</v>
      </c>
      <c r="E84" s="107">
        <v>0.27621283255086071</v>
      </c>
      <c r="F84" s="107">
        <v>0.28759268413247652</v>
      </c>
      <c r="G84" s="107">
        <v>0.28227401737335511</v>
      </c>
      <c r="H84" s="107">
        <v>0.26479278128244027</v>
      </c>
      <c r="I84" s="107">
        <v>0.22683795294281928</v>
      </c>
      <c r="J84" s="107">
        <v>0.20062933395489771</v>
      </c>
      <c r="K84" s="107">
        <v>0.19678972712680579</v>
      </c>
      <c r="L84" s="107">
        <v>0.1796487603305785</v>
      </c>
      <c r="M84" s="107">
        <v>0.16852246320681646</v>
      </c>
      <c r="N84" s="107">
        <v>0.16503188915768635</v>
      </c>
      <c r="O84" s="107">
        <v>0.16661305886137018</v>
      </c>
      <c r="P84" s="107">
        <v>0.15916689699444544</v>
      </c>
      <c r="Q84" s="107">
        <v>0.14635496886668578</v>
      </c>
      <c r="R84" s="107">
        <v>0.13319338962711635</v>
      </c>
      <c r="S84" s="107">
        <v>0.12957625812623638</v>
      </c>
      <c r="T84" s="107">
        <v>0.10877795933486031</v>
      </c>
      <c r="U84" s="107">
        <v>0.11956960322797579</v>
      </c>
      <c r="V84" s="107">
        <v>0.12653492721802065</v>
      </c>
      <c r="W84" s="107">
        <v>0.12624076562342335</v>
      </c>
      <c r="X84" s="107">
        <v>0.12513953085596613</v>
      </c>
      <c r="Y84" s="107">
        <v>0.11931144779769853</v>
      </c>
      <c r="Z84" s="107">
        <v>0.11124866806135006</v>
      </c>
      <c r="AA84" s="107">
        <v>0.10814773617720708</v>
      </c>
      <c r="AB84" s="107">
        <v>0.10180076005397921</v>
      </c>
      <c r="AC84" s="107">
        <v>0.11179477441600995</v>
      </c>
      <c r="AD84" s="107">
        <v>9.8111735897625563E-2</v>
      </c>
      <c r="AE84" s="107">
        <v>9.2977432774915478E-2</v>
      </c>
      <c r="AF84" s="107">
        <v>9.9460317935371273E-2</v>
      </c>
      <c r="AG84" s="107">
        <v>9.018685616670144E-2</v>
      </c>
      <c r="AH84" s="107">
        <v>8.4743001595618539E-2</v>
      </c>
      <c r="AI84" s="107">
        <v>8.121707472794687E-2</v>
      </c>
      <c r="AJ84" s="107">
        <v>7.1974740024768669E-2</v>
      </c>
      <c r="AK84" s="107">
        <v>7.494279654546554E-2</v>
      </c>
      <c r="AL84" s="107">
        <v>7.8993622702440425E-2</v>
      </c>
      <c r="AM84" s="107">
        <v>7.5773444413049659E-2</v>
      </c>
      <c r="AN84" s="107">
        <v>7.8025228834795887E-2</v>
      </c>
      <c r="AO84" s="107">
        <v>8.2854375304787384E-2</v>
      </c>
      <c r="AP84" s="107">
        <v>7.715013749929707E-2</v>
      </c>
      <c r="AQ84" s="107">
        <v>8.8818546369759485E-2</v>
      </c>
      <c r="AR84" s="107">
        <v>8.7086577559257833E-2</v>
      </c>
    </row>
    <row r="85" spans="1:44" s="78" customFormat="1">
      <c r="A85" s="17">
        <v>9</v>
      </c>
      <c r="B85" s="74" t="s">
        <v>773</v>
      </c>
      <c r="C85" s="107">
        <v>0.11288450377248983</v>
      </c>
      <c r="D85" s="107">
        <v>0.11039712119264876</v>
      </c>
      <c r="E85" s="107">
        <v>0.10663983903420524</v>
      </c>
      <c r="F85" s="107">
        <v>0.12466633712308452</v>
      </c>
      <c r="G85" s="107">
        <v>0.11937731143029157</v>
      </c>
      <c r="H85" s="107">
        <v>0.11706460113391358</v>
      </c>
      <c r="I85" s="107">
        <v>0.11059135655938004</v>
      </c>
      <c r="J85" s="107">
        <v>9.6672688071790677E-2</v>
      </c>
      <c r="K85" s="107">
        <v>0.10240770465489567</v>
      </c>
      <c r="L85" s="107">
        <v>0.10077479338842973</v>
      </c>
      <c r="M85" s="107">
        <v>0.10602246320681645</v>
      </c>
      <c r="N85" s="107">
        <v>0.10336485594897733</v>
      </c>
      <c r="O85" s="107">
        <v>9.5328079768414273E-2</v>
      </c>
      <c r="P85" s="107">
        <v>8.6448702288715165E-2</v>
      </c>
      <c r="Q85" s="107">
        <v>7.747638093227667E-2</v>
      </c>
      <c r="R85" s="107">
        <v>7.7676857330323076E-2</v>
      </c>
      <c r="S85" s="107">
        <v>6.9447933839754936E-2</v>
      </c>
      <c r="T85" s="107">
        <v>6.9705416470327158E-2</v>
      </c>
      <c r="U85" s="107">
        <v>6.8567585743106924E-2</v>
      </c>
      <c r="V85" s="107">
        <v>5.7493697649833295E-2</v>
      </c>
      <c r="W85" s="107">
        <v>5.8765421608042885E-2</v>
      </c>
      <c r="X85" s="107">
        <v>5.9466423995603097E-2</v>
      </c>
      <c r="Y85" s="107">
        <v>6.2694358516608248E-2</v>
      </c>
      <c r="Z85" s="107">
        <v>6.0034112474237178E-2</v>
      </c>
      <c r="AA85" s="107">
        <v>5.7604967207625667E-2</v>
      </c>
      <c r="AB85" s="107">
        <v>5.2614884092853004E-2</v>
      </c>
      <c r="AC85" s="107">
        <v>6.1098720933650208E-2</v>
      </c>
      <c r="AD85" s="107">
        <v>5.8006519510808485E-2</v>
      </c>
      <c r="AE85" s="107">
        <v>6.2193231134966408E-2</v>
      </c>
      <c r="AF85" s="107">
        <v>6.0903133003284808E-2</v>
      </c>
      <c r="AG85" s="107">
        <v>5.065191925102009E-2</v>
      </c>
      <c r="AH85" s="107">
        <v>4.9003461432496252E-2</v>
      </c>
      <c r="AI85" s="107">
        <v>4.7542678412992666E-2</v>
      </c>
      <c r="AJ85" s="107">
        <v>4.4768282536942407E-2</v>
      </c>
      <c r="AK85" s="107">
        <v>4.4330425291987274E-2</v>
      </c>
      <c r="AL85" s="107">
        <v>4.3209631502873512E-2</v>
      </c>
      <c r="AM85" s="107">
        <v>4.4712217022264744E-2</v>
      </c>
      <c r="AN85" s="107">
        <v>5.2359551007461924E-2</v>
      </c>
      <c r="AO85" s="107">
        <v>4.7092894289843978E-2</v>
      </c>
      <c r="AP85" s="107">
        <v>4.5875587747251034E-2</v>
      </c>
      <c r="AQ85" s="107">
        <v>4.9887364596488744E-2</v>
      </c>
      <c r="AR85" s="107">
        <v>4.8598019560966238E-2</v>
      </c>
    </row>
    <row r="86" spans="1:44" s="78" customFormat="1">
      <c r="A86" s="17">
        <v>10</v>
      </c>
      <c r="B86" s="74" t="s">
        <v>783</v>
      </c>
      <c r="C86" s="107">
        <v>8.5316308763784099E-2</v>
      </c>
      <c r="D86" s="107">
        <v>9.741678447500321E-2</v>
      </c>
      <c r="E86" s="107">
        <v>9.8815112899619945E-2</v>
      </c>
      <c r="F86" s="107">
        <v>9.767671774592189E-2</v>
      </c>
      <c r="G86" s="107">
        <v>9.9079728218801053E-2</v>
      </c>
      <c r="H86" s="107">
        <v>9.7021480475924279E-2</v>
      </c>
      <c r="I86" s="107">
        <v>9.9420512462472965E-2</v>
      </c>
      <c r="J86" s="107">
        <v>9.4167006584697843E-2</v>
      </c>
      <c r="K86" s="107">
        <v>9.3097913322632425E-2</v>
      </c>
      <c r="L86" s="107">
        <v>9.6280991735537183E-2</v>
      </c>
      <c r="M86" s="107">
        <v>9.2612316034082126E-2</v>
      </c>
      <c r="N86" s="107">
        <v>9.0389267648999322E-2</v>
      </c>
      <c r="O86" s="107">
        <v>8.7729173367642313E-2</v>
      </c>
      <c r="P86" s="107">
        <v>8.18748383990585E-2</v>
      </c>
      <c r="Q86" s="107">
        <v>7.7758375710079861E-2</v>
      </c>
      <c r="R86" s="107">
        <v>7.0278896080226166E-2</v>
      </c>
      <c r="S86" s="107">
        <v>6.4081017723820119E-2</v>
      </c>
      <c r="T86" s="107">
        <v>6.176066608787207E-2</v>
      </c>
      <c r="U86" s="107">
        <v>7.55077336919973E-2</v>
      </c>
      <c r="V86" s="107">
        <v>6.9746008511561083E-2</v>
      </c>
      <c r="W86" s="107">
        <v>6.4846434508287712E-2</v>
      </c>
      <c r="X86" s="107">
        <v>6.9134723486134017E-2</v>
      </c>
      <c r="Y86" s="107">
        <v>9.210666015862394E-2</v>
      </c>
      <c r="Z86" s="107">
        <v>9.419221263689688E-2</v>
      </c>
      <c r="AA86" s="107">
        <v>9.251146339169608E-2</v>
      </c>
      <c r="AB86" s="107">
        <v>0.10273855188660509</v>
      </c>
      <c r="AC86" s="107">
        <v>9.5211633497736328E-2</v>
      </c>
      <c r="AD86" s="107">
        <v>7.9348082818004512E-2</v>
      </c>
      <c r="AE86" s="107">
        <v>7.4714472136944862E-2</v>
      </c>
      <c r="AF86" s="107">
        <v>8.5527283178802524E-2</v>
      </c>
      <c r="AG86" s="107">
        <v>7.5174541780660631E-2</v>
      </c>
      <c r="AH86" s="107">
        <v>7.1887448676276555E-2</v>
      </c>
      <c r="AI86" s="107">
        <v>6.8220476080299658E-2</v>
      </c>
      <c r="AJ86" s="107">
        <v>5.9603872156125642E-2</v>
      </c>
      <c r="AK86" s="107">
        <v>6.8472210958694449E-2</v>
      </c>
      <c r="AL86" s="107">
        <v>6.8083410011994833E-2</v>
      </c>
      <c r="AM86" s="107">
        <v>7.1705009463221961E-2</v>
      </c>
      <c r="AN86" s="107">
        <v>6.497448551059852E-2</v>
      </c>
      <c r="AO86" s="107">
        <v>7.2841985515579938E-2</v>
      </c>
      <c r="AP86" s="107">
        <v>7.1539729263980861E-2</v>
      </c>
      <c r="AQ86" s="107">
        <v>8.1869495329495862E-2</v>
      </c>
      <c r="AR86" s="107">
        <v>8.1969631034571847E-2</v>
      </c>
    </row>
    <row r="87" spans="1:44" s="78" customFormat="1">
      <c r="A87" s="17">
        <v>11</v>
      </c>
      <c r="B87" s="74" t="s">
        <v>749</v>
      </c>
      <c r="C87" s="107">
        <v>0</v>
      </c>
      <c r="D87" s="107">
        <v>0</v>
      </c>
      <c r="E87" s="107">
        <v>0</v>
      </c>
      <c r="F87" s="107">
        <v>0</v>
      </c>
      <c r="G87" s="107">
        <v>0</v>
      </c>
      <c r="H87" s="107">
        <v>0</v>
      </c>
      <c r="I87" s="107">
        <v>1.3963555121133843E-2</v>
      </c>
      <c r="J87" s="107">
        <v>9.7313676359186502E-2</v>
      </c>
      <c r="K87" s="107">
        <v>0.11021936864633494</v>
      </c>
      <c r="L87" s="107">
        <v>0.12138429752066114</v>
      </c>
      <c r="M87" s="107">
        <v>0.10069713400464758</v>
      </c>
      <c r="N87" s="107">
        <v>0.12887618209808663</v>
      </c>
      <c r="O87" s="107">
        <v>0.14474107430041813</v>
      </c>
      <c r="P87" s="107">
        <v>0.1540669941779082</v>
      </c>
      <c r="Q87" s="107">
        <v>0.16201065163892223</v>
      </c>
      <c r="R87" s="107">
        <v>0.19817000845911101</v>
      </c>
      <c r="S87" s="107">
        <v>0.19593636952364163</v>
      </c>
      <c r="T87" s="107">
        <v>0.21489898575493235</v>
      </c>
      <c r="U87" s="107">
        <v>0.14122394082044384</v>
      </c>
      <c r="V87" s="107">
        <v>0.11384890623729366</v>
      </c>
      <c r="W87" s="107">
        <v>9.8252173497405629E-2</v>
      </c>
      <c r="X87" s="107">
        <v>0.11512859864468614</v>
      </c>
      <c r="Y87" s="107">
        <v>0.11049580428214481</v>
      </c>
      <c r="Z87" s="107">
        <v>8.0773169510791831E-2</v>
      </c>
      <c r="AA87" s="107">
        <v>0.11931586362341662</v>
      </c>
      <c r="AB87" s="107">
        <v>0.11905035019308353</v>
      </c>
      <c r="AC87" s="107">
        <v>0.14122056931081486</v>
      </c>
      <c r="AD87" s="107">
        <v>0.14818357821210665</v>
      </c>
      <c r="AE87" s="107">
        <v>0.15315902301063769</v>
      </c>
      <c r="AF87" s="107">
        <v>0.18539127276145212</v>
      </c>
      <c r="AG87" s="107">
        <v>0.23341098778549674</v>
      </c>
      <c r="AH87" s="107">
        <v>0.21219292510011109</v>
      </c>
      <c r="AI87" s="107">
        <v>0.21363569138546437</v>
      </c>
      <c r="AJ87" s="107">
        <v>0.29755371949120091</v>
      </c>
      <c r="AK87" s="107">
        <v>0.30260338226589789</v>
      </c>
      <c r="AL87" s="107">
        <v>0.28301301644022364</v>
      </c>
      <c r="AM87" s="107">
        <v>0.28509038109001228</v>
      </c>
      <c r="AN87" s="107">
        <v>0.29316098912979222</v>
      </c>
      <c r="AO87" s="107">
        <v>0.27805212152325481</v>
      </c>
      <c r="AP87" s="107">
        <v>0.25073461703144623</v>
      </c>
      <c r="AQ87" s="107">
        <v>0.21913004199253833</v>
      </c>
      <c r="AR87" s="107">
        <v>0.20880412947041327</v>
      </c>
    </row>
    <row r="88" spans="1:44" s="78" customFormat="1">
      <c r="A88" s="17">
        <v>12</v>
      </c>
      <c r="B88" s="74" t="s">
        <v>2104</v>
      </c>
      <c r="C88" s="107">
        <v>3.757980266976204E-2</v>
      </c>
      <c r="D88" s="107">
        <v>4.8451355866855166E-2</v>
      </c>
      <c r="E88" s="107">
        <v>5.9467918622848191E-2</v>
      </c>
      <c r="F88" s="107">
        <v>2.7187345526445868E-2</v>
      </c>
      <c r="G88" s="107">
        <v>4.8593790315644619E-2</v>
      </c>
      <c r="H88" s="107">
        <v>5.7094945300646814E-2</v>
      </c>
      <c r="I88" s="107">
        <v>6.3743629127976001E-2</v>
      </c>
      <c r="J88" s="107">
        <v>6.0835615640114193E-2</v>
      </c>
      <c r="K88" s="107">
        <v>4.7244515783841624E-2</v>
      </c>
      <c r="L88" s="107">
        <v>4.0030991735537196E-2</v>
      </c>
      <c r="M88" s="107">
        <v>4.1053446940356321E-2</v>
      </c>
      <c r="N88" s="107">
        <v>4.0422256432812838E-2</v>
      </c>
      <c r="O88" s="107">
        <v>3.85574139594725E-2</v>
      </c>
      <c r="P88" s="107">
        <v>4.2867714583760569E-2</v>
      </c>
      <c r="Q88" s="107">
        <v>4.9373147103426003E-2</v>
      </c>
      <c r="R88" s="107">
        <v>3.5786321235608806E-2</v>
      </c>
      <c r="S88" s="107">
        <v>3.7418793778655347E-2</v>
      </c>
      <c r="T88" s="107">
        <v>3.3706580311137269E-2</v>
      </c>
      <c r="U88" s="107">
        <v>3.4377942165433766E-2</v>
      </c>
      <c r="V88" s="107">
        <v>3.6973787644682989E-2</v>
      </c>
      <c r="W88" s="107">
        <v>5.4622897536260373E-2</v>
      </c>
      <c r="X88" s="107">
        <v>6.3470896991940001E-2</v>
      </c>
      <c r="Y88" s="107">
        <v>6.7090169860876195E-2</v>
      </c>
      <c r="Z88" s="107">
        <v>0.1080614024536269</v>
      </c>
      <c r="AA88" s="107">
        <v>7.4953534431234869E-2</v>
      </c>
      <c r="AB88" s="107">
        <v>7.2790785546628226E-2</v>
      </c>
      <c r="AC88" s="107">
        <v>6.5654973046394186E-2</v>
      </c>
      <c r="AD88" s="107">
        <v>6.0631532953161184E-2</v>
      </c>
      <c r="AE88" s="107">
        <v>6.2168238020763676E-2</v>
      </c>
      <c r="AF88" s="107">
        <v>6.6168335145473517E-2</v>
      </c>
      <c r="AG88" s="107">
        <v>5.6851122912890822E-2</v>
      </c>
      <c r="AH88" s="107">
        <v>5.5807340414431486E-2</v>
      </c>
      <c r="AI88" s="107">
        <v>4.3159933748981423E-2</v>
      </c>
      <c r="AJ88" s="107">
        <v>3.5147776075488323E-2</v>
      </c>
      <c r="AK88" s="107">
        <v>2.4460218790536083E-2</v>
      </c>
      <c r="AL88" s="107">
        <v>2.2327371939034141E-2</v>
      </c>
      <c r="AM88" s="107">
        <v>1.857205223316943E-2</v>
      </c>
      <c r="AN88" s="107">
        <v>1.5327983153536123E-2</v>
      </c>
      <c r="AO88" s="107">
        <v>1.28255487666741E-2</v>
      </c>
      <c r="AP88" s="107">
        <v>9.321902785896145E-3</v>
      </c>
      <c r="AQ88" s="107">
        <v>6.4244799003990135E-3</v>
      </c>
      <c r="AR88" s="107">
        <v>5.2837200018524613E-3</v>
      </c>
    </row>
    <row r="89" spans="1:44" s="78" customFormat="1">
      <c r="A89" s="17">
        <v>13</v>
      </c>
      <c r="B89" s="74" t="s">
        <v>757</v>
      </c>
      <c r="C89" s="107">
        <v>0</v>
      </c>
      <c r="D89" s="107">
        <v>0</v>
      </c>
      <c r="E89" s="107">
        <v>0</v>
      </c>
      <c r="F89" s="107">
        <v>0</v>
      </c>
      <c r="G89" s="107">
        <v>0</v>
      </c>
      <c r="H89" s="107">
        <v>0</v>
      </c>
      <c r="I89" s="107">
        <v>0</v>
      </c>
      <c r="J89" s="107">
        <v>0</v>
      </c>
      <c r="K89" s="107">
        <v>0</v>
      </c>
      <c r="L89" s="107">
        <v>0</v>
      </c>
      <c r="M89" s="107">
        <v>0</v>
      </c>
      <c r="N89" s="107">
        <v>0</v>
      </c>
      <c r="O89" s="107">
        <v>0</v>
      </c>
      <c r="P89" s="107">
        <v>0</v>
      </c>
      <c r="Q89" s="107">
        <v>0</v>
      </c>
      <c r="R89" s="107">
        <v>0</v>
      </c>
      <c r="S89" s="107">
        <v>0</v>
      </c>
      <c r="T89" s="107">
        <v>0</v>
      </c>
      <c r="U89" s="107">
        <v>0</v>
      </c>
      <c r="V89" s="107">
        <v>0</v>
      </c>
      <c r="W89" s="107">
        <v>0</v>
      </c>
      <c r="X89" s="107">
        <v>0</v>
      </c>
      <c r="Y89" s="107">
        <v>5.6975960436737076E-2</v>
      </c>
      <c r="Z89" s="107">
        <v>5.7140249947115404E-2</v>
      </c>
      <c r="AA89" s="107">
        <v>6.0763890268224506E-2</v>
      </c>
      <c r="AB89" s="107">
        <v>7.1537623965648389E-2</v>
      </c>
      <c r="AC89" s="107">
        <v>8.8682836881352353E-2</v>
      </c>
      <c r="AD89" s="107">
        <v>9.3574047462474899E-2</v>
      </c>
      <c r="AE89" s="107">
        <v>8.7091249586096695E-2</v>
      </c>
      <c r="AF89" s="107">
        <v>8.5958703519819407E-2</v>
      </c>
      <c r="AG89" s="107">
        <v>7.7912694485972184E-2</v>
      </c>
      <c r="AH89" s="107">
        <v>7.7853043217438717E-2</v>
      </c>
      <c r="AI89" s="107">
        <v>7.930709273140199E-2</v>
      </c>
      <c r="AJ89" s="107">
        <v>7.9215908852720382E-2</v>
      </c>
      <c r="AK89" s="107">
        <v>8.9180780998795908E-2</v>
      </c>
      <c r="AL89" s="107">
        <v>8.9663152515561867E-2</v>
      </c>
      <c r="AM89" s="107">
        <v>8.6716482115160226E-2</v>
      </c>
      <c r="AN89" s="107">
        <v>8.4787274594351217E-2</v>
      </c>
      <c r="AO89" s="107">
        <v>7.8265252383128966E-2</v>
      </c>
      <c r="AP89" s="107">
        <v>7.3696921965237375E-2</v>
      </c>
      <c r="AQ89" s="107">
        <v>8.1320233480674367E-2</v>
      </c>
      <c r="AR89" s="107">
        <v>8.2124988779013808E-2</v>
      </c>
    </row>
    <row r="90" spans="1:44" s="78" customFormat="1">
      <c r="A90" s="17">
        <v>14</v>
      </c>
      <c r="B90" s="74" t="s">
        <v>75</v>
      </c>
      <c r="C90" s="107">
        <v>1.9152640742890307E-2</v>
      </c>
      <c r="D90" s="107">
        <v>1.7992545945251251E-2</v>
      </c>
      <c r="E90" s="107">
        <v>2.0903196959534985E-2</v>
      </c>
      <c r="F90" s="107">
        <v>2.5308947108255066E-2</v>
      </c>
      <c r="G90" s="107">
        <v>2.5802012556979444E-2</v>
      </c>
      <c r="H90" s="107">
        <v>3.0743432084963662E-2</v>
      </c>
      <c r="I90" s="107">
        <v>3.0859456817705796E-2</v>
      </c>
      <c r="J90" s="107">
        <v>2.9835091195151792E-2</v>
      </c>
      <c r="K90" s="107">
        <v>3.3012306046013913E-2</v>
      </c>
      <c r="L90" s="107">
        <v>3.4452479338842976E-2</v>
      </c>
      <c r="M90" s="107">
        <v>3.553446940356314E-2</v>
      </c>
      <c r="N90" s="107">
        <v>3.7343303276885856E-2</v>
      </c>
      <c r="O90" s="107">
        <v>3.8798649083306526E-2</v>
      </c>
      <c r="P90" s="107">
        <v>3.7482502518745721E-2</v>
      </c>
      <c r="Q90" s="107">
        <v>3.5995237849281332E-2</v>
      </c>
      <c r="R90" s="107">
        <v>3.4947353316584828E-2</v>
      </c>
      <c r="S90" s="107">
        <v>3.5566100313245551E-2</v>
      </c>
      <c r="T90" s="107">
        <v>3.6806335378390238E-2</v>
      </c>
      <c r="U90" s="107">
        <v>4.099529253530599E-2</v>
      </c>
      <c r="V90" s="107">
        <v>4.4536607844731783E-2</v>
      </c>
      <c r="W90" s="107">
        <v>4.7028270071325776E-2</v>
      </c>
      <c r="X90" s="107">
        <v>4.3448532010255461E-2</v>
      </c>
      <c r="Y90" s="107">
        <v>4.4030175923732928E-2</v>
      </c>
      <c r="Z90" s="107">
        <v>5.3048324840871394E-2</v>
      </c>
      <c r="AA90" s="107">
        <v>5.9050250020359581E-2</v>
      </c>
      <c r="AB90" s="107">
        <v>5.9508757605692436E-2</v>
      </c>
      <c r="AC90" s="107">
        <v>7.3268873260649708E-2</v>
      </c>
      <c r="AD90" s="107">
        <v>7.0136097043300927E-2</v>
      </c>
      <c r="AE90" s="107">
        <v>7.1884615961150963E-2</v>
      </c>
      <c r="AF90" s="107">
        <v>8.4105690749839646E-2</v>
      </c>
      <c r="AG90" s="107">
        <v>9.3318620403615257E-2</v>
      </c>
      <c r="AH90" s="107">
        <v>8.5005567798688578E-2</v>
      </c>
      <c r="AI90" s="107">
        <v>8.5024074022087101E-2</v>
      </c>
      <c r="AJ90" s="107">
        <v>8.0599727251875655E-2</v>
      </c>
      <c r="AK90" s="107">
        <v>7.7925834747492068E-2</v>
      </c>
      <c r="AL90" s="107">
        <v>8.764643099561284E-2</v>
      </c>
      <c r="AM90" s="107">
        <v>9.1963812560258498E-2</v>
      </c>
      <c r="AN90" s="107">
        <v>8.5846564355002541E-2</v>
      </c>
      <c r="AO90" s="107">
        <v>8.845709398056785E-2</v>
      </c>
      <c r="AP90" s="107">
        <v>8.2938908560672167E-2</v>
      </c>
      <c r="AQ90" s="107">
        <v>9.0056593858102954E-2</v>
      </c>
      <c r="AR90" s="107">
        <v>9.0140182283680037E-2</v>
      </c>
    </row>
    <row r="91" spans="1:44" s="78" customFormat="1">
      <c r="A91" s="17">
        <v>15</v>
      </c>
      <c r="B91" s="74" t="s">
        <v>2738</v>
      </c>
      <c r="C91" s="107">
        <v>0</v>
      </c>
      <c r="D91" s="107">
        <v>0</v>
      </c>
      <c r="E91" s="107">
        <v>0</v>
      </c>
      <c r="F91" s="107">
        <v>0</v>
      </c>
      <c r="G91" s="107">
        <v>0</v>
      </c>
      <c r="H91" s="107">
        <v>0</v>
      </c>
      <c r="I91" s="107">
        <v>0</v>
      </c>
      <c r="J91" s="107">
        <v>0</v>
      </c>
      <c r="K91" s="107">
        <v>0</v>
      </c>
      <c r="L91" s="107">
        <v>0</v>
      </c>
      <c r="M91" s="107">
        <v>0</v>
      </c>
      <c r="N91" s="107">
        <v>0</v>
      </c>
      <c r="O91" s="107">
        <v>0</v>
      </c>
      <c r="P91" s="107">
        <v>0</v>
      </c>
      <c r="Q91" s="107">
        <v>0</v>
      </c>
      <c r="R91" s="107">
        <v>0</v>
      </c>
      <c r="S91" s="107">
        <v>0</v>
      </c>
      <c r="T91" s="107">
        <v>0</v>
      </c>
      <c r="U91" s="107">
        <v>0</v>
      </c>
      <c r="V91" s="107">
        <v>0</v>
      </c>
      <c r="W91" s="107">
        <v>0</v>
      </c>
      <c r="X91" s="107">
        <v>0</v>
      </c>
      <c r="Y91" s="107">
        <v>0.2263962946433076</v>
      </c>
      <c r="Z91" s="107">
        <v>0.22103468683696417</v>
      </c>
      <c r="AA91" s="107">
        <v>0.22084614280552331</v>
      </c>
      <c r="AB91" s="107">
        <v>0.20985085788922184</v>
      </c>
      <c r="AC91" s="107">
        <v>0.22820178550516282</v>
      </c>
      <c r="AD91" s="107">
        <v>0.20195720159746491</v>
      </c>
      <c r="AE91" s="107">
        <v>0.1880228933530691</v>
      </c>
      <c r="AF91" s="107">
        <v>0.18358430782378446</v>
      </c>
      <c r="AG91" s="107">
        <v>0.16560195966559213</v>
      </c>
      <c r="AH91" s="107">
        <v>0.16144791878772805</v>
      </c>
      <c r="AI91" s="107">
        <v>0.16766388353910239</v>
      </c>
      <c r="AJ91" s="107">
        <v>0.15849367154836469</v>
      </c>
      <c r="AK91" s="107">
        <v>0.16575690049146988</v>
      </c>
      <c r="AL91" s="107">
        <v>0.17111324293135846</v>
      </c>
      <c r="AM91" s="107">
        <v>0.1785298190106494</v>
      </c>
      <c r="AN91" s="107">
        <v>0.19030432775137968</v>
      </c>
      <c r="AO91" s="107">
        <v>0.18711002879423613</v>
      </c>
      <c r="AP91" s="107">
        <v>0.18892148536408471</v>
      </c>
      <c r="AQ91" s="107">
        <v>0.20445396972892926</v>
      </c>
      <c r="AR91" s="107">
        <v>0.20116492868993754</v>
      </c>
    </row>
    <row r="92" spans="1:44" s="78" customFormat="1">
      <c r="A92" s="17">
        <v>16</v>
      </c>
      <c r="B92" s="74" t="s">
        <v>811</v>
      </c>
      <c r="C92" s="107">
        <v>0.43528728961114332</v>
      </c>
      <c r="D92" s="107">
        <v>0.40149081094974937</v>
      </c>
      <c r="E92" s="107">
        <v>0.39637826961770617</v>
      </c>
      <c r="F92" s="107">
        <v>0.32605042016806723</v>
      </c>
      <c r="G92" s="107">
        <v>0.31676270749118424</v>
      </c>
      <c r="H92" s="107">
        <v>0.31885330990976601</v>
      </c>
      <c r="I92" s="107">
        <v>0.34608671367730232</v>
      </c>
      <c r="J92" s="107">
        <v>0.32533069168463369</v>
      </c>
      <c r="K92" s="107">
        <v>0.32054574638844296</v>
      </c>
      <c r="L92" s="107">
        <v>0.33884297520661155</v>
      </c>
      <c r="M92" s="107">
        <v>0.3584914794732767</v>
      </c>
      <c r="N92" s="107">
        <v>0.33129535957774348</v>
      </c>
      <c r="O92" s="107">
        <v>0.32241074300418143</v>
      </c>
      <c r="P92" s="107">
        <v>0.32571617079324899</v>
      </c>
      <c r="Q92" s="107">
        <v>0.33813708282658222</v>
      </c>
      <c r="R92" s="107">
        <v>0.33269417478536883</v>
      </c>
      <c r="S92" s="107">
        <v>0.34535890462025259</v>
      </c>
      <c r="T92" s="107">
        <v>0.35227804646663097</v>
      </c>
      <c r="U92" s="107">
        <v>0.39233355749831877</v>
      </c>
      <c r="V92" s="107">
        <v>0.41321731587650107</v>
      </c>
      <c r="W92" s="107">
        <v>0.42120972324752648</v>
      </c>
      <c r="X92" s="107">
        <v>0.40667926073424027</v>
      </c>
      <c r="Y92" s="107">
        <v>0.10324211504342727</v>
      </c>
      <c r="Z92" s="107">
        <v>9.4104671985616256E-2</v>
      </c>
      <c r="AA92" s="107">
        <v>8.8268940895021547E-2</v>
      </c>
      <c r="AB92" s="107">
        <v>7.7825272686673164E-2</v>
      </c>
      <c r="AC92" s="107">
        <v>0</v>
      </c>
      <c r="AD92" s="107">
        <v>0</v>
      </c>
      <c r="AE92" s="107">
        <v>0</v>
      </c>
      <c r="AF92" s="107">
        <v>0</v>
      </c>
      <c r="AG92" s="107">
        <v>0</v>
      </c>
      <c r="AH92" s="107">
        <v>0</v>
      </c>
      <c r="AI92" s="107">
        <v>0</v>
      </c>
      <c r="AJ92" s="107">
        <v>0</v>
      </c>
      <c r="AK92" s="107">
        <v>0</v>
      </c>
      <c r="AL92" s="107">
        <v>0</v>
      </c>
      <c r="AM92" s="107">
        <v>0</v>
      </c>
      <c r="AN92" s="107">
        <v>0</v>
      </c>
      <c r="AO92" s="107">
        <v>0</v>
      </c>
      <c r="AP92" s="107">
        <v>0</v>
      </c>
      <c r="AQ92" s="107">
        <v>0</v>
      </c>
      <c r="AR92" s="107">
        <v>0</v>
      </c>
    </row>
    <row r="93" spans="1:44" s="78" customFormat="1">
      <c r="A93" s="17">
        <v>17</v>
      </c>
      <c r="B93" s="74" t="s">
        <v>256</v>
      </c>
      <c r="C93" s="107">
        <v>0</v>
      </c>
      <c r="D93" s="107">
        <v>0</v>
      </c>
      <c r="E93" s="107">
        <v>0</v>
      </c>
      <c r="F93" s="107">
        <v>7.0192782995551165E-2</v>
      </c>
      <c r="G93" s="107">
        <v>6.5365098477681252E-2</v>
      </c>
      <c r="H93" s="107">
        <v>6.4680986983949529E-2</v>
      </c>
      <c r="I93" s="107">
        <v>6.0741464776932222E-2</v>
      </c>
      <c r="J93" s="107">
        <v>5.4192646116193684E-2</v>
      </c>
      <c r="K93" s="107">
        <v>5.1899411449973246E-2</v>
      </c>
      <c r="L93" s="107">
        <v>5.1652892561983466E-2</v>
      </c>
      <c r="M93" s="107">
        <v>5.2285050348567015E-2</v>
      </c>
      <c r="N93" s="107">
        <v>5.3749725093468211E-2</v>
      </c>
      <c r="O93" s="107">
        <v>5.492119652621421E-2</v>
      </c>
      <c r="P93" s="107">
        <v>5.1712301286566412E-2</v>
      </c>
      <c r="Q93" s="107">
        <v>4.7512430708365111E-2</v>
      </c>
      <c r="R93" s="107">
        <v>4.3221312793855743E-2</v>
      </c>
      <c r="S93" s="107">
        <v>4.2247025233965708E-2</v>
      </c>
      <c r="T93" s="107">
        <v>3.982794535991413E-2</v>
      </c>
      <c r="U93" s="107">
        <v>4.1613987895090784E-2</v>
      </c>
      <c r="V93" s="107">
        <v>4.1609064541487085E-2</v>
      </c>
      <c r="W93" s="107">
        <v>4.0761374680680446E-2</v>
      </c>
      <c r="X93" s="107">
        <v>4.3842722320832382E-2</v>
      </c>
      <c r="Y93" s="107">
        <v>4.4233752432709258E-2</v>
      </c>
      <c r="Z93" s="107">
        <v>3.6114775617592743E-2</v>
      </c>
      <c r="AA93" s="107">
        <v>3.0844065433853027E-2</v>
      </c>
      <c r="AB93" s="107">
        <v>2.8324316099472037E-2</v>
      </c>
      <c r="AC93" s="107">
        <v>3.0323291325006562E-2</v>
      </c>
      <c r="AD93" s="107">
        <v>4.8218143394617018E-2</v>
      </c>
      <c r="AE93" s="107">
        <v>2.564826906832568E-2</v>
      </c>
      <c r="AF93" s="107">
        <v>2.5435052652526893E-2</v>
      </c>
      <c r="AG93" s="107">
        <v>2.3189761980294234E-2</v>
      </c>
      <c r="AH93" s="107">
        <v>4.3819822706410431E-2</v>
      </c>
      <c r="AI93" s="107">
        <v>4.5557564745933719E-2</v>
      </c>
      <c r="AJ93" s="107">
        <v>3.5100392854725181E-2</v>
      </c>
      <c r="AK93" s="107">
        <v>2.8194783879621158E-2</v>
      </c>
      <c r="AL93" s="107">
        <v>2.7915523637187849E-2</v>
      </c>
      <c r="AM93" s="107">
        <v>2.3473110103821609E-2</v>
      </c>
      <c r="AN93" s="107">
        <v>2.3950358330824588E-2</v>
      </c>
      <c r="AO93" s="107">
        <v>2.4055526975327202E-2</v>
      </c>
      <c r="AP93" s="107">
        <v>2.272685207503183E-2</v>
      </c>
      <c r="AQ93" s="107">
        <v>2.5455894886872287E-2</v>
      </c>
      <c r="AR93" s="107">
        <v>2.4599762448080164E-2</v>
      </c>
    </row>
    <row r="94" spans="1:44" s="249" customFormat="1">
      <c r="A94" s="17">
        <v>18</v>
      </c>
      <c r="B94" s="74" t="s">
        <v>1200</v>
      </c>
      <c r="C94" s="107">
        <v>0</v>
      </c>
      <c r="D94" s="107">
        <v>0</v>
      </c>
      <c r="E94" s="107">
        <v>0</v>
      </c>
      <c r="F94" s="107">
        <v>0</v>
      </c>
      <c r="G94" s="107">
        <v>0</v>
      </c>
      <c r="H94" s="107">
        <v>0</v>
      </c>
      <c r="I94" s="107">
        <v>0</v>
      </c>
      <c r="J94" s="107">
        <v>0</v>
      </c>
      <c r="K94" s="107">
        <v>0</v>
      </c>
      <c r="L94" s="107">
        <v>0</v>
      </c>
      <c r="M94" s="107">
        <v>0</v>
      </c>
      <c r="N94" s="107">
        <v>0</v>
      </c>
      <c r="O94" s="107">
        <v>0</v>
      </c>
      <c r="P94" s="107">
        <v>0</v>
      </c>
      <c r="Q94" s="107">
        <v>0</v>
      </c>
      <c r="R94" s="107">
        <v>0</v>
      </c>
      <c r="S94" s="107">
        <v>0</v>
      </c>
      <c r="T94" s="107">
        <v>0</v>
      </c>
      <c r="U94" s="107">
        <v>0</v>
      </c>
      <c r="V94" s="107">
        <v>0</v>
      </c>
      <c r="W94" s="107">
        <v>0</v>
      </c>
      <c r="X94" s="107">
        <v>0</v>
      </c>
      <c r="Y94" s="107">
        <v>0</v>
      </c>
      <c r="Z94" s="107">
        <v>0</v>
      </c>
      <c r="AA94" s="107">
        <v>0</v>
      </c>
      <c r="AB94" s="107">
        <v>0</v>
      </c>
      <c r="AC94" s="107">
        <v>0</v>
      </c>
      <c r="AD94" s="107">
        <v>0</v>
      </c>
      <c r="AE94" s="107">
        <v>0</v>
      </c>
      <c r="AF94" s="107">
        <v>0</v>
      </c>
      <c r="AG94" s="107">
        <v>0</v>
      </c>
      <c r="AH94" s="107">
        <v>0</v>
      </c>
      <c r="AI94" s="107">
        <v>0</v>
      </c>
      <c r="AJ94" s="107">
        <v>0</v>
      </c>
      <c r="AK94" s="107">
        <v>0</v>
      </c>
      <c r="AL94" s="107">
        <v>0</v>
      </c>
      <c r="AM94" s="107">
        <v>0</v>
      </c>
      <c r="AN94" s="107">
        <v>0</v>
      </c>
      <c r="AO94" s="107">
        <v>7.5774991482491848E-5</v>
      </c>
      <c r="AP94" s="107">
        <v>3.4999791442931619E-5</v>
      </c>
      <c r="AQ94" s="107">
        <v>3.8313169071060609E-5</v>
      </c>
      <c r="AR94" s="107">
        <v>3.7360579825720065E-5</v>
      </c>
    </row>
    <row r="95" spans="1:44" s="78" customFormat="1">
      <c r="A95" s="17">
        <v>19</v>
      </c>
      <c r="B95" s="74" t="s">
        <v>76</v>
      </c>
      <c r="C95" s="107">
        <v>1.7411491584445732E-3</v>
      </c>
      <c r="D95" s="107">
        <v>1.9277727798483486E-3</v>
      </c>
      <c r="E95" s="107">
        <v>2.012072434607646E-3</v>
      </c>
      <c r="F95" s="107">
        <v>2.9658922392486408E-3</v>
      </c>
      <c r="G95" s="107">
        <v>4.0423153005934463E-3</v>
      </c>
      <c r="H95" s="107">
        <v>5.3501557134871831E-3</v>
      </c>
      <c r="I95" s="107">
        <v>5.5156042728478688E-3</v>
      </c>
      <c r="J95" s="107">
        <v>3.0301264495076041E-3</v>
      </c>
      <c r="K95" s="107">
        <v>1.6586409844836811E-3</v>
      </c>
      <c r="L95" s="107">
        <v>1.549586776859504E-3</v>
      </c>
      <c r="M95" s="107">
        <v>1.69442292796282E-3</v>
      </c>
      <c r="N95" s="107">
        <v>2.19925225423356E-3</v>
      </c>
      <c r="O95" s="107">
        <v>4.8649083306529428E-3</v>
      </c>
      <c r="P95" s="107">
        <v>7.4180404604178027E-3</v>
      </c>
      <c r="Q95" s="107">
        <v>6.5766700170255552E-3</v>
      </c>
      <c r="R95" s="107">
        <v>6.2488645003164938E-3</v>
      </c>
      <c r="S95" s="107">
        <v>7.045849391179664E-3</v>
      </c>
      <c r="T95" s="107">
        <v>5.8903160786379213E-3</v>
      </c>
      <c r="U95" s="107">
        <v>3.9273705447209145E-3</v>
      </c>
      <c r="V95" s="107">
        <v>4.2286736602423361E-3</v>
      </c>
      <c r="W95" s="107">
        <v>4.9444742446532238E-3</v>
      </c>
      <c r="X95" s="107">
        <v>2.0723147756043504E-4</v>
      </c>
      <c r="Y95" s="107">
        <v>1.9889244770786066E-4</v>
      </c>
      <c r="Z95" s="107">
        <v>3.5540194584748408E-4</v>
      </c>
      <c r="AA95" s="107">
        <v>3.8721758126509143E-4</v>
      </c>
      <c r="AB95" s="107">
        <v>6.1252747847463946E-3</v>
      </c>
      <c r="AC95" s="107">
        <v>5.778613967821135E-4</v>
      </c>
      <c r="AD95" s="107">
        <v>4.1400707602357027E-2</v>
      </c>
      <c r="AE95" s="107">
        <v>7.5184926212214009E-2</v>
      </c>
      <c r="AF95" s="107">
        <v>9.170868284126785E-3</v>
      </c>
      <c r="AG95" s="107">
        <v>1.5543250049393378E-2</v>
      </c>
      <c r="AH95" s="107">
        <v>1.1039442123126174E-2</v>
      </c>
      <c r="AI95" s="107">
        <v>1.7752618639825374E-2</v>
      </c>
      <c r="AJ95" s="107">
        <v>2.6454183703180006E-2</v>
      </c>
      <c r="AK95" s="107">
        <v>1.0575288637743407E-2</v>
      </c>
      <c r="AL95" s="107">
        <v>1.011822289336289E-2</v>
      </c>
      <c r="AM95" s="107">
        <v>6.3120070199870594E-3</v>
      </c>
      <c r="AN95" s="107">
        <v>5.0354845655402681E-3</v>
      </c>
      <c r="AO95" s="107">
        <v>1.2381038985042116E-2</v>
      </c>
      <c r="AP95" s="107">
        <v>2.3171677677734405E-2</v>
      </c>
      <c r="AQ95" s="107">
        <v>3.8375703660658941E-2</v>
      </c>
      <c r="AR95" s="107">
        <v>5.385047669143881E-2</v>
      </c>
    </row>
    <row r="96" spans="1:44" s="78" customFormat="1">
      <c r="A96" s="17">
        <v>20</v>
      </c>
      <c r="B96" s="74" t="s">
        <v>2131</v>
      </c>
      <c r="C96" s="107">
        <v>0</v>
      </c>
      <c r="D96" s="107">
        <v>0</v>
      </c>
      <c r="E96" s="107">
        <v>0</v>
      </c>
      <c r="F96" s="107">
        <v>0</v>
      </c>
      <c r="G96" s="107">
        <v>0</v>
      </c>
      <c r="H96" s="107">
        <v>0</v>
      </c>
      <c r="I96" s="107">
        <v>0</v>
      </c>
      <c r="J96" s="107">
        <v>0</v>
      </c>
      <c r="K96" s="107">
        <v>0</v>
      </c>
      <c r="L96" s="107">
        <v>0</v>
      </c>
      <c r="M96" s="107">
        <v>0</v>
      </c>
      <c r="N96" s="107">
        <v>0</v>
      </c>
      <c r="O96" s="107">
        <v>0</v>
      </c>
      <c r="P96" s="107">
        <v>6.4907854028655766E-3</v>
      </c>
      <c r="Q96" s="107">
        <v>1.4532836671768665E-2</v>
      </c>
      <c r="R96" s="107">
        <v>2.6210514987438621E-2</v>
      </c>
      <c r="S96" s="107">
        <v>2.9109744297423551E-2</v>
      </c>
      <c r="T96" s="107">
        <v>3.4566176254156998E-2</v>
      </c>
      <c r="U96" s="107">
        <v>3.8278412911903162E-2</v>
      </c>
      <c r="V96" s="107">
        <v>3.9115231357241605E-2</v>
      </c>
      <c r="W96" s="107">
        <v>3.7787254834272491E-2</v>
      </c>
      <c r="X96" s="107">
        <v>3.4413439812270311E-2</v>
      </c>
      <c r="Y96" s="107">
        <v>3.3565983049943626E-2</v>
      </c>
      <c r="Z96" s="107">
        <v>3.1717222302388985E-2</v>
      </c>
      <c r="AA96" s="107">
        <v>3.0211914946853328E-2</v>
      </c>
      <c r="AB96" s="107">
        <v>3.6122561594826505E-2</v>
      </c>
      <c r="AC96" s="107">
        <v>3.7681096076122286E-2</v>
      </c>
      <c r="AD96" s="107">
        <v>3.4379416140627984E-2</v>
      </c>
      <c r="AE96" s="107">
        <v>2.8855312332241957E-2</v>
      </c>
      <c r="AF96" s="107">
        <v>3.1789203532780447E-2</v>
      </c>
      <c r="AG96" s="107">
        <v>2.4325455237043568E-2</v>
      </c>
      <c r="AH96" s="107">
        <v>2.1504701010967294E-2</v>
      </c>
      <c r="AI96" s="107">
        <v>1.9462606063009921E-2</v>
      </c>
      <c r="AJ96" s="107">
        <v>1.6428896956652311E-2</v>
      </c>
      <c r="AK96" s="107">
        <v>1.5895613713390374E-2</v>
      </c>
      <c r="AL96" s="107">
        <v>1.4931372884221283E-2</v>
      </c>
      <c r="AM96" s="107">
        <v>1.5236677785359929E-2</v>
      </c>
      <c r="AN96" s="107">
        <v>1.4658465435190043E-2</v>
      </c>
      <c r="AO96" s="107">
        <v>1.5735308439601789E-2</v>
      </c>
      <c r="AP96" s="107">
        <v>1.5630129085270086E-2</v>
      </c>
      <c r="AQ96" s="107">
        <v>1.7809344515334318E-2</v>
      </c>
      <c r="AR96" s="107">
        <v>1.9129758444041127E-2</v>
      </c>
    </row>
    <row r="97" spans="1:44" s="78" customFormat="1">
      <c r="A97" s="17">
        <v>21</v>
      </c>
      <c r="B97" s="74" t="s">
        <v>2737</v>
      </c>
      <c r="C97" s="107">
        <v>2.4376088218224026E-2</v>
      </c>
      <c r="D97" s="107">
        <v>3.4314355481300594E-2</v>
      </c>
      <c r="E97" s="107">
        <v>2.3474178403755867E-2</v>
      </c>
      <c r="F97" s="107">
        <v>2.4122590212555608E-2</v>
      </c>
      <c r="G97" s="107">
        <v>2.3651844843897821E-2</v>
      </c>
      <c r="H97" s="107">
        <v>2.7709015411642574E-2</v>
      </c>
      <c r="I97" s="107">
        <v>2.883474132514138E-2</v>
      </c>
      <c r="J97" s="107">
        <v>2.7912126332964273E-2</v>
      </c>
      <c r="K97" s="107">
        <v>3.4189406099518461E-2</v>
      </c>
      <c r="L97" s="107">
        <v>2.8099173553719003E-2</v>
      </c>
      <c r="M97" s="107">
        <v>3.5389233152594901E-2</v>
      </c>
      <c r="N97" s="107">
        <v>3.6155707059599723E-2</v>
      </c>
      <c r="O97" s="107">
        <v>3.3049211965262143E-2</v>
      </c>
      <c r="P97" s="107">
        <v>3.3702154976417417E-2</v>
      </c>
      <c r="Q97" s="107">
        <v>3.5481936774781779E-2</v>
      </c>
      <c r="R97" s="107">
        <v>3.3848016043381002E-2</v>
      </c>
      <c r="S97" s="107">
        <v>3.6688944837736333E-2</v>
      </c>
      <c r="T97" s="107">
        <v>3.2951177815756294E-2</v>
      </c>
      <c r="U97" s="107">
        <v>3.3893745796906523E-2</v>
      </c>
      <c r="V97" s="107">
        <v>3.8085169824618473E-2</v>
      </c>
      <c r="W97" s="107">
        <v>3.9885071511649536E-2</v>
      </c>
      <c r="X97" s="107">
        <v>3.4588635505860055E-2</v>
      </c>
      <c r="Y97" s="107">
        <v>3.3941428576232745E-2</v>
      </c>
      <c r="Z97" s="107">
        <v>4.3115408049679428E-2</v>
      </c>
      <c r="AA97" s="107">
        <v>4.1530864149125185E-2</v>
      </c>
      <c r="AB97" s="107">
        <v>4.0468466342977905E-2</v>
      </c>
      <c r="AC97" s="107">
        <v>4.3670471185997796E-2</v>
      </c>
      <c r="AD97" s="107">
        <v>3.8633292549726916E-2</v>
      </c>
      <c r="AE97" s="107">
        <v>3.6315909318794963E-2</v>
      </c>
      <c r="AF97" s="107">
        <v>3.6177846938708708E-2</v>
      </c>
      <c r="AG97" s="107">
        <v>3.2346839360448409E-2</v>
      </c>
      <c r="AH97" s="107">
        <v>2.6633638444746859E-2</v>
      </c>
      <c r="AI97" s="107">
        <v>2.3802961798281889E-2</v>
      </c>
      <c r="AJ97" s="107">
        <v>2.3907056351312558E-2</v>
      </c>
      <c r="AK97" s="107">
        <v>2.4006364780819692E-2</v>
      </c>
      <c r="AL97" s="107">
        <v>2.5980757327012501E-2</v>
      </c>
      <c r="AM97" s="107">
        <v>2.5694918287866735E-2</v>
      </c>
      <c r="AN97" s="107">
        <v>2.7295898354328867E-2</v>
      </c>
      <c r="AO97" s="107">
        <v>2.9047922012638339E-2</v>
      </c>
      <c r="AP97" s="107">
        <v>3.0465568461499826E-2</v>
      </c>
      <c r="AQ97" s="107">
        <v>3.456550258309303E-2</v>
      </c>
      <c r="AR97" s="107">
        <v>3.5531156766920639E-2</v>
      </c>
    </row>
    <row r="98" spans="1:44" s="78" customFormat="1">
      <c r="A98" s="17">
        <v>22</v>
      </c>
      <c r="B98" s="74" t="s">
        <v>77</v>
      </c>
      <c r="C98" s="107">
        <v>1.4509576320371445E-4</v>
      </c>
      <c r="D98" s="107">
        <v>1.2851818532322323E-4</v>
      </c>
      <c r="E98" s="107">
        <v>2.23563603845294E-4</v>
      </c>
      <c r="F98" s="107">
        <v>1.9772614928324271E-4</v>
      </c>
      <c r="G98" s="107">
        <v>0</v>
      </c>
      <c r="H98" s="107">
        <v>0</v>
      </c>
      <c r="I98" s="107">
        <v>0</v>
      </c>
      <c r="J98" s="107">
        <v>0</v>
      </c>
      <c r="K98" s="107">
        <v>0</v>
      </c>
      <c r="L98" s="107">
        <v>0</v>
      </c>
      <c r="M98" s="107">
        <v>0</v>
      </c>
      <c r="N98" s="107">
        <v>0</v>
      </c>
      <c r="O98" s="107">
        <v>0</v>
      </c>
      <c r="P98" s="107">
        <v>0</v>
      </c>
      <c r="Q98" s="107">
        <v>0</v>
      </c>
      <c r="R98" s="107">
        <v>0</v>
      </c>
      <c r="S98" s="107">
        <v>0</v>
      </c>
      <c r="T98" s="107">
        <v>0</v>
      </c>
      <c r="U98" s="107">
        <v>0</v>
      </c>
      <c r="V98" s="107">
        <v>0</v>
      </c>
      <c r="W98" s="107">
        <v>0</v>
      </c>
      <c r="X98" s="107">
        <v>0</v>
      </c>
      <c r="Y98" s="107">
        <v>0</v>
      </c>
      <c r="Z98" s="107">
        <v>0</v>
      </c>
      <c r="AA98" s="107">
        <v>3.8874649108281307E-5</v>
      </c>
      <c r="AB98" s="107">
        <v>4.2518884488153856E-5</v>
      </c>
      <c r="AC98" s="107">
        <v>7.87658209626575E-4</v>
      </c>
      <c r="AD98" s="107">
        <v>5.3656662433993569E-4</v>
      </c>
      <c r="AE98" s="107">
        <v>5.0169104850847693E-4</v>
      </c>
      <c r="AF98" s="107">
        <v>4.9632663557252826E-4</v>
      </c>
      <c r="AG98" s="107">
        <v>4.3719519496014138E-4</v>
      </c>
      <c r="AH98" s="107">
        <v>1.8023775258361845E-3</v>
      </c>
      <c r="AI98" s="107">
        <v>1.385869949446709E-3</v>
      </c>
      <c r="AJ98" s="107">
        <v>1.2037174825196262E-3</v>
      </c>
      <c r="AK98" s="107">
        <v>1.4003704278197746E-3</v>
      </c>
      <c r="AL98" s="107">
        <v>2.1840118539137058E-3</v>
      </c>
      <c r="AM98" s="107">
        <v>3.9992735891355479E-3</v>
      </c>
      <c r="AN98" s="107">
        <v>5.2868812931466391E-3</v>
      </c>
      <c r="AO98" s="107">
        <v>3.830952034658591E-3</v>
      </c>
      <c r="AP98" s="107">
        <v>3.3035914256411567E-3</v>
      </c>
      <c r="AQ98" s="107">
        <v>4.9974207779716479E-3</v>
      </c>
      <c r="AR98" s="107">
        <v>3.2547291791506466E-3</v>
      </c>
    </row>
    <row r="99" spans="1:44" s="78" customFormat="1">
      <c r="A99" s="17">
        <v>23</v>
      </c>
      <c r="B99" s="74" t="s">
        <v>2130</v>
      </c>
      <c r="C99" s="107">
        <v>6.0940220545560066E-3</v>
      </c>
      <c r="D99" s="107">
        <v>7.0685001927772778E-3</v>
      </c>
      <c r="E99" s="107">
        <v>8.4954169461211714E-3</v>
      </c>
      <c r="F99" s="107">
        <v>1.1369253583786456E-2</v>
      </c>
      <c r="G99" s="107">
        <v>1.2901006278489722E-2</v>
      </c>
      <c r="H99" s="107">
        <v>1.397428731134712E-2</v>
      </c>
      <c r="I99" s="107">
        <v>1.1659568526146758E-2</v>
      </c>
      <c r="J99" s="107">
        <v>8.3911193986364405E-3</v>
      </c>
      <c r="K99" s="107">
        <v>7.6511503477795619E-3</v>
      </c>
      <c r="L99" s="107">
        <v>5.8367768595041312E-3</v>
      </c>
      <c r="M99" s="107">
        <v>5.6642137877614277E-3</v>
      </c>
      <c r="N99" s="107">
        <v>8.1372333406641729E-3</v>
      </c>
      <c r="O99" s="107">
        <v>9.1669347056931479E-3</v>
      </c>
      <c r="P99" s="107">
        <v>7.097067555880493E-3</v>
      </c>
      <c r="Q99" s="107">
        <v>6.3841821140882228E-3</v>
      </c>
      <c r="R99" s="107">
        <v>5.5256162942613441E-3</v>
      </c>
      <c r="S99" s="107">
        <v>5.3615826044434893E-3</v>
      </c>
      <c r="T99" s="107">
        <v>5.1054789342989994E-3</v>
      </c>
      <c r="U99" s="107">
        <v>3.0665770006724951E-3</v>
      </c>
      <c r="V99" s="107">
        <v>6.8309343742376195E-3</v>
      </c>
      <c r="W99" s="107">
        <v>2.1243713188628245E-3</v>
      </c>
      <c r="X99" s="107">
        <v>2.1774321917581939E-3</v>
      </c>
      <c r="Y99" s="107">
        <v>3.6992073607500652E-3</v>
      </c>
      <c r="Z99" s="107">
        <v>6.2872088700292022E-3</v>
      </c>
      <c r="AA99" s="107">
        <v>6.0775882833733492E-3</v>
      </c>
      <c r="AB99" s="107">
        <v>1.0508654971930832E-2</v>
      </c>
      <c r="AC99" s="107">
        <v>8.05867720621385E-3</v>
      </c>
      <c r="AD99" s="107">
        <v>7.7783988630067361E-3</v>
      </c>
      <c r="AE99" s="107">
        <v>1.1275552034339361E-2</v>
      </c>
      <c r="AF99" s="107">
        <v>1.2503636395067793E-2</v>
      </c>
      <c r="AG99" s="107">
        <v>2.4783869612711486E-2</v>
      </c>
      <c r="AH99" s="107">
        <v>3.9034601744506896E-2</v>
      </c>
      <c r="AI99" s="107">
        <v>2.9190301526111542E-2</v>
      </c>
      <c r="AJ99" s="107">
        <v>2.1282189739397852E-2</v>
      </c>
      <c r="AK99" s="107">
        <v>2.31084609884195E-2</v>
      </c>
      <c r="AL99" s="107">
        <v>4.7166738176787716E-2</v>
      </c>
      <c r="AM99" s="107">
        <v>4.6890352269800886E-2</v>
      </c>
      <c r="AN99" s="107">
        <v>2.7322416996481438E-2</v>
      </c>
      <c r="AO99" s="107">
        <v>3.3346363647526418E-2</v>
      </c>
      <c r="AP99" s="107">
        <v>4.3375338756868054E-2</v>
      </c>
      <c r="AQ99" s="107">
        <v>3.1545254180127394E-2</v>
      </c>
      <c r="AR99" s="107">
        <v>2.9682046657038948E-2</v>
      </c>
    </row>
    <row r="100" spans="1:44" s="78" customFormat="1">
      <c r="A100" s="17">
        <v>24</v>
      </c>
      <c r="B100" s="74" t="s">
        <v>78</v>
      </c>
      <c r="C100" s="107">
        <v>9.7214161346488685E-3</v>
      </c>
      <c r="D100" s="107">
        <v>9.2533093432720735E-3</v>
      </c>
      <c r="E100" s="107">
        <v>7.3775989268947007E-3</v>
      </c>
      <c r="F100" s="107">
        <v>2.6693030153237766E-3</v>
      </c>
      <c r="G100" s="107">
        <v>2.1501677130816204E-3</v>
      </c>
      <c r="H100" s="107">
        <v>2.7150043919188689E-3</v>
      </c>
      <c r="I100" s="107">
        <v>1.7454443901417304E-3</v>
      </c>
      <c r="J100" s="107">
        <v>1.6898782122253943E-3</v>
      </c>
      <c r="K100" s="107">
        <v>1.2841091492776886E-3</v>
      </c>
      <c r="L100" s="107">
        <v>1.4462809917355369E-3</v>
      </c>
      <c r="M100" s="107">
        <v>2.0333075135553842E-3</v>
      </c>
      <c r="N100" s="107">
        <v>3.0349681108423126E-3</v>
      </c>
      <c r="O100" s="107">
        <v>3.8195561273721449E-3</v>
      </c>
      <c r="P100" s="107">
        <v>5.9558305619700621E-3</v>
      </c>
      <c r="Q100" s="107">
        <v>2.4060987867166668E-3</v>
      </c>
      <c r="R100" s="107">
        <v>2.1986745464076551E-3</v>
      </c>
      <c r="S100" s="107">
        <v>2.1614757096447574E-3</v>
      </c>
      <c r="T100" s="107">
        <v>3.7249157530854938E-3</v>
      </c>
      <c r="U100" s="107">
        <v>6.6442501681237397E-3</v>
      </c>
      <c r="V100" s="107">
        <v>7.7796752595483982E-3</v>
      </c>
      <c r="W100" s="107">
        <v>3.2131116197800218E-3</v>
      </c>
      <c r="X100" s="107">
        <v>1.7519569358973978E-3</v>
      </c>
      <c r="Y100" s="107">
        <v>1.6093954101964571E-3</v>
      </c>
      <c r="Z100" s="107">
        <v>2.2703809808438781E-3</v>
      </c>
      <c r="AA100" s="107">
        <v>9.1011376383960466E-3</v>
      </c>
      <c r="AB100" s="107">
        <v>1.0636656476273773E-2</v>
      </c>
      <c r="AC100" s="107">
        <v>1.3766777748480615E-2</v>
      </c>
      <c r="AD100" s="107">
        <v>1.9104679330377447E-2</v>
      </c>
      <c r="AE100" s="107">
        <v>3.0007184007030698E-2</v>
      </c>
      <c r="AF100" s="107">
        <v>3.332802144338895E-2</v>
      </c>
      <c r="AG100" s="107">
        <v>3.6201535479009436E-2</v>
      </c>
      <c r="AH100" s="107">
        <v>5.7898906120188283E-2</v>
      </c>
      <c r="AI100" s="107">
        <v>7.702599025239211E-2</v>
      </c>
      <c r="AJ100" s="107">
        <v>4.8080204162097295E-2</v>
      </c>
      <c r="AK100" s="107">
        <v>4.8718143185996494E-2</v>
      </c>
      <c r="AL100" s="107">
        <v>2.7552555586180503E-2</v>
      </c>
      <c r="AM100" s="107">
        <v>2.522338163421348E-2</v>
      </c>
      <c r="AN100" s="107">
        <v>3.150809867490819E-2</v>
      </c>
      <c r="AO100" s="107">
        <v>3.3982978819023082E-2</v>
      </c>
      <c r="AP100" s="107">
        <v>6.0425292715006407E-2</v>
      </c>
      <c r="AQ100" s="107">
        <v>2.2719709259138944E-2</v>
      </c>
      <c r="AR100" s="107">
        <v>2.6446828002908401E-2</v>
      </c>
    </row>
    <row r="101" spans="1:44" s="78" customFormat="1"/>
    <row r="102" spans="1:44" ht="38.25">
      <c r="A102" s="59" t="s">
        <v>107</v>
      </c>
      <c r="B102" s="86" t="s">
        <v>89</v>
      </c>
      <c r="C102" s="2" t="s">
        <v>64</v>
      </c>
      <c r="D102" s="2" t="s">
        <v>65</v>
      </c>
      <c r="E102" s="2" t="s">
        <v>66</v>
      </c>
      <c r="F102" s="2" t="s">
        <v>67</v>
      </c>
      <c r="G102" s="2" t="s">
        <v>68</v>
      </c>
      <c r="H102" s="2" t="s">
        <v>69</v>
      </c>
      <c r="I102" s="2" t="s">
        <v>70</v>
      </c>
      <c r="J102" s="2" t="s">
        <v>71</v>
      </c>
      <c r="K102" s="2" t="s">
        <v>72</v>
      </c>
      <c r="L102" s="2" t="s">
        <v>73</v>
      </c>
      <c r="M102" s="2" t="s">
        <v>1</v>
      </c>
      <c r="N102" s="2" t="s">
        <v>2</v>
      </c>
      <c r="O102" s="2" t="s">
        <v>3</v>
      </c>
      <c r="P102" s="2" t="s">
        <v>4</v>
      </c>
      <c r="Q102" s="2" t="s">
        <v>5</v>
      </c>
      <c r="R102" s="2" t="s">
        <v>6</v>
      </c>
      <c r="S102" s="2" t="s">
        <v>7</v>
      </c>
      <c r="T102" s="2" t="s">
        <v>8</v>
      </c>
      <c r="U102" s="2" t="s">
        <v>9</v>
      </c>
      <c r="V102" s="2" t="s">
        <v>10</v>
      </c>
      <c r="W102" s="2" t="s">
        <v>11</v>
      </c>
      <c r="X102" s="2" t="s">
        <v>12</v>
      </c>
      <c r="Y102" s="2" t="s">
        <v>13</v>
      </c>
      <c r="Z102" s="2" t="s">
        <v>14</v>
      </c>
      <c r="AA102" s="2" t="s">
        <v>15</v>
      </c>
      <c r="AB102" s="2" t="s">
        <v>16</v>
      </c>
      <c r="AC102" s="2" t="s">
        <v>17</v>
      </c>
      <c r="AD102" s="2" t="s">
        <v>18</v>
      </c>
      <c r="AE102" s="2" t="s">
        <v>19</v>
      </c>
      <c r="AF102" s="2" t="s">
        <v>20</v>
      </c>
      <c r="AG102" s="2" t="s">
        <v>21</v>
      </c>
      <c r="AH102" s="2" t="s">
        <v>22</v>
      </c>
      <c r="AI102" s="2" t="s">
        <v>23</v>
      </c>
      <c r="AJ102" s="2" t="s">
        <v>24</v>
      </c>
      <c r="AK102" s="2" t="s">
        <v>25</v>
      </c>
      <c r="AL102" s="2" t="s">
        <v>26</v>
      </c>
      <c r="AM102" s="2" t="s">
        <v>27</v>
      </c>
      <c r="AN102" s="2" t="s">
        <v>62</v>
      </c>
      <c r="AO102" s="2" t="s">
        <v>63</v>
      </c>
      <c r="AP102" s="2" t="s">
        <v>879</v>
      </c>
      <c r="AQ102" s="2" t="s">
        <v>1899</v>
      </c>
      <c r="AR102" s="268" t="s">
        <v>1900</v>
      </c>
    </row>
    <row r="103" spans="1:44">
      <c r="A103" s="60">
        <v>16</v>
      </c>
      <c r="B103" s="5" t="str">
        <f>IF(VLOOKUP(A103,$A$110:$B$136,2,FALSE)=0,"No selection",VLOOKUP(A103,$A$110:$B$136,2,FALSE))</f>
        <v>Grains Research and Development Corporation - Grains</v>
      </c>
      <c r="C103" s="272">
        <f t="shared" ref="C103:L107" si="10">IF(VLOOKUP($A103,$A$110:$AR$136,2,FALSE)=0,NA(),ROUND((VLOOKUP($A103,$A$110:$AR$136,C$7,FALSE)/C$4),2))</f>
        <v>0</v>
      </c>
      <c r="D103" s="272">
        <f t="shared" si="10"/>
        <v>0</v>
      </c>
      <c r="E103" s="272">
        <f t="shared" si="10"/>
        <v>0</v>
      </c>
      <c r="F103" s="272">
        <f t="shared" si="10"/>
        <v>0</v>
      </c>
      <c r="G103" s="272">
        <f t="shared" si="10"/>
        <v>0</v>
      </c>
      <c r="H103" s="272">
        <f t="shared" si="10"/>
        <v>0</v>
      </c>
      <c r="I103" s="272">
        <f t="shared" si="10"/>
        <v>0</v>
      </c>
      <c r="J103" s="272">
        <f t="shared" si="10"/>
        <v>0</v>
      </c>
      <c r="K103" s="272">
        <f t="shared" si="10"/>
        <v>0</v>
      </c>
      <c r="L103" s="272">
        <f t="shared" si="10"/>
        <v>0</v>
      </c>
      <c r="M103" s="272">
        <f t="shared" ref="M103:V107" si="11">IF(VLOOKUP($A103,$A$110:$AR$136,2,FALSE)=0,NA(),ROUND((VLOOKUP($A103,$A$110:$AR$136,M$7,FALSE)/M$4),2))</f>
        <v>0</v>
      </c>
      <c r="N103" s="272">
        <f t="shared" si="11"/>
        <v>0</v>
      </c>
      <c r="O103" s="272">
        <f t="shared" si="11"/>
        <v>4.2699999999999996</v>
      </c>
      <c r="P103" s="272">
        <f t="shared" si="11"/>
        <v>5.31</v>
      </c>
      <c r="Q103" s="272">
        <f t="shared" si="11"/>
        <v>9.36</v>
      </c>
      <c r="R103" s="272">
        <f t="shared" si="11"/>
        <v>12.61</v>
      </c>
      <c r="S103" s="272">
        <f t="shared" si="11"/>
        <v>8.51</v>
      </c>
      <c r="T103" s="272">
        <f t="shared" si="11"/>
        <v>17.18</v>
      </c>
      <c r="U103" s="272">
        <f t="shared" si="11"/>
        <v>19.48</v>
      </c>
      <c r="V103" s="272">
        <f t="shared" si="11"/>
        <v>20.39</v>
      </c>
      <c r="W103" s="272">
        <f t="shared" ref="W103:AF107" si="12">IF(VLOOKUP($A103,$A$110:$AR$136,2,FALSE)=0,NA(),ROUND((VLOOKUP($A103,$A$110:$AR$136,W$7,FALSE)/W$4),2))</f>
        <v>17.97</v>
      </c>
      <c r="X103" s="272">
        <f t="shared" si="12"/>
        <v>17.75</v>
      </c>
      <c r="Y103" s="272">
        <f t="shared" si="12"/>
        <v>21.13</v>
      </c>
      <c r="Z103" s="272">
        <f t="shared" si="12"/>
        <v>24.79</v>
      </c>
      <c r="AA103" s="272">
        <f t="shared" si="12"/>
        <v>25.6</v>
      </c>
      <c r="AB103" s="272">
        <f t="shared" si="12"/>
        <v>28.2</v>
      </c>
      <c r="AC103" s="272">
        <f t="shared" si="12"/>
        <v>25.71</v>
      </c>
      <c r="AD103" s="272">
        <f t="shared" si="12"/>
        <v>25.91</v>
      </c>
      <c r="AE103" s="272">
        <f t="shared" si="12"/>
        <v>23.2</v>
      </c>
      <c r="AF103" s="272">
        <f t="shared" si="12"/>
        <v>36.39</v>
      </c>
      <c r="AG103" s="272">
        <f t="shared" ref="AG103:AR107" si="13">IF(VLOOKUP($A103,$A$110:$AR$136,2,FALSE)=0,NA(),ROUND((VLOOKUP($A103,$A$110:$AR$136,AG$7,FALSE)/AG$4),2))</f>
        <v>30.78</v>
      </c>
      <c r="AH103" s="272">
        <f t="shared" si="13"/>
        <v>30.25</v>
      </c>
      <c r="AI103" s="272">
        <f t="shared" si="13"/>
        <v>22.19</v>
      </c>
      <c r="AJ103" s="272">
        <f t="shared" si="13"/>
        <v>46.61</v>
      </c>
      <c r="AK103" s="272">
        <f t="shared" si="13"/>
        <v>55.55</v>
      </c>
      <c r="AL103" s="272">
        <f t="shared" si="13"/>
        <v>55.72</v>
      </c>
      <c r="AM103" s="272">
        <f t="shared" si="13"/>
        <v>53.7</v>
      </c>
      <c r="AN103" s="272">
        <f t="shared" si="13"/>
        <v>59.45</v>
      </c>
      <c r="AO103" s="272">
        <f t="shared" si="13"/>
        <v>77.510000000000005</v>
      </c>
      <c r="AP103" s="272">
        <f t="shared" si="13"/>
        <v>61.09</v>
      </c>
      <c r="AQ103" s="272">
        <f t="shared" si="13"/>
        <v>49.17</v>
      </c>
      <c r="AR103" s="272">
        <f t="shared" si="13"/>
        <v>71.290000000000006</v>
      </c>
    </row>
    <row r="104" spans="1:44">
      <c r="A104" s="60">
        <v>17</v>
      </c>
      <c r="B104" s="78" t="str">
        <f>IF(VLOOKUP(A104,$A$110:$B$136,2,FALSE)=0,"No selection",VLOOKUP(A104,$A$110:$B$136,2,FALSE))</f>
        <v>Grains Research and Development Corporation - Wheat</v>
      </c>
      <c r="C104" s="272">
        <f t="shared" si="10"/>
        <v>3.47</v>
      </c>
      <c r="D104" s="272">
        <f t="shared" si="10"/>
        <v>3.09</v>
      </c>
      <c r="E104" s="272">
        <f t="shared" si="10"/>
        <v>2.0099999999999998</v>
      </c>
      <c r="F104" s="272">
        <f t="shared" si="10"/>
        <v>1.97</v>
      </c>
      <c r="G104" s="272">
        <f t="shared" si="10"/>
        <v>4.6500000000000004</v>
      </c>
      <c r="H104" s="272">
        <f t="shared" si="10"/>
        <v>4.6500000000000004</v>
      </c>
      <c r="I104" s="272">
        <f t="shared" si="10"/>
        <v>5.4</v>
      </c>
      <c r="J104" s="272">
        <f t="shared" si="10"/>
        <v>5.48</v>
      </c>
      <c r="K104" s="272">
        <f t="shared" si="10"/>
        <v>6.4</v>
      </c>
      <c r="L104" s="272">
        <f t="shared" si="10"/>
        <v>5.16</v>
      </c>
      <c r="M104" s="272">
        <f t="shared" si="11"/>
        <v>8.35</v>
      </c>
      <c r="N104" s="272">
        <f t="shared" si="11"/>
        <v>9.84</v>
      </c>
      <c r="O104" s="272">
        <f t="shared" si="11"/>
        <v>8.4499999999999993</v>
      </c>
      <c r="P104" s="272">
        <f t="shared" si="11"/>
        <v>12.92</v>
      </c>
      <c r="Q104" s="272">
        <f t="shared" si="11"/>
        <v>18.350000000000001</v>
      </c>
      <c r="R104" s="272">
        <f t="shared" si="11"/>
        <v>19.95</v>
      </c>
      <c r="S104" s="272">
        <f t="shared" si="11"/>
        <v>16.28</v>
      </c>
      <c r="T104" s="272">
        <f t="shared" si="11"/>
        <v>33.65</v>
      </c>
      <c r="U104" s="272">
        <f t="shared" si="11"/>
        <v>35.17</v>
      </c>
      <c r="V104" s="272">
        <f t="shared" si="11"/>
        <v>32.020000000000003</v>
      </c>
      <c r="W104" s="272">
        <f t="shared" si="12"/>
        <v>31.64</v>
      </c>
      <c r="X104" s="272">
        <f t="shared" si="12"/>
        <v>29.05</v>
      </c>
      <c r="Y104" s="272">
        <f t="shared" si="12"/>
        <v>27.37</v>
      </c>
      <c r="Z104" s="272">
        <f t="shared" si="12"/>
        <v>37.14</v>
      </c>
      <c r="AA104" s="272">
        <f t="shared" si="12"/>
        <v>39.4</v>
      </c>
      <c r="AB104" s="272">
        <f t="shared" si="12"/>
        <v>41.4</v>
      </c>
      <c r="AC104" s="272">
        <f t="shared" si="12"/>
        <v>41.45</v>
      </c>
      <c r="AD104" s="272">
        <f t="shared" si="12"/>
        <v>41.45</v>
      </c>
      <c r="AE104" s="272">
        <f t="shared" si="12"/>
        <v>27.6</v>
      </c>
      <c r="AF104" s="272">
        <f t="shared" si="12"/>
        <v>40.39</v>
      </c>
      <c r="AG104" s="272">
        <f t="shared" si="13"/>
        <v>31.11</v>
      </c>
      <c r="AH104" s="272">
        <f t="shared" si="13"/>
        <v>45.18</v>
      </c>
      <c r="AI104" s="272">
        <f t="shared" si="13"/>
        <v>63.96</v>
      </c>
      <c r="AJ104" s="272">
        <f t="shared" si="13"/>
        <v>64.180000000000007</v>
      </c>
      <c r="AK104" s="272">
        <f t="shared" si="13"/>
        <v>62.84</v>
      </c>
      <c r="AL104" s="272">
        <f t="shared" si="13"/>
        <v>64.7</v>
      </c>
      <c r="AM104" s="272">
        <f t="shared" si="13"/>
        <v>63.89</v>
      </c>
      <c r="AN104" s="272">
        <f t="shared" si="13"/>
        <v>51.07</v>
      </c>
      <c r="AO104" s="272">
        <f t="shared" si="13"/>
        <v>62.04</v>
      </c>
      <c r="AP104" s="272">
        <f t="shared" si="13"/>
        <v>56.33</v>
      </c>
      <c r="AQ104" s="272">
        <f t="shared" si="13"/>
        <v>49.17</v>
      </c>
      <c r="AR104" s="272">
        <f t="shared" si="13"/>
        <v>57.61</v>
      </c>
    </row>
    <row r="105" spans="1:44">
      <c r="A105" s="60">
        <v>6</v>
      </c>
      <c r="B105" s="78" t="str">
        <f>IF(VLOOKUP(A105,$A$110:$B$136,2,FALSE)=0,"No selection",VLOOKUP(A105,$A$110:$B$136,2,FALSE))</f>
        <v>Australian Wool Innovation</v>
      </c>
      <c r="C105" s="272">
        <f t="shared" si="10"/>
        <v>0</v>
      </c>
      <c r="D105" s="272">
        <f t="shared" si="10"/>
        <v>5.4</v>
      </c>
      <c r="E105" s="272">
        <f t="shared" si="10"/>
        <v>7.54</v>
      </c>
      <c r="F105" s="272">
        <f t="shared" si="10"/>
        <v>8.77</v>
      </c>
      <c r="G105" s="272">
        <f t="shared" si="10"/>
        <v>8.83</v>
      </c>
      <c r="H105" s="272">
        <f t="shared" si="10"/>
        <v>9.3000000000000007</v>
      </c>
      <c r="I105" s="272">
        <f t="shared" si="10"/>
        <v>12.32</v>
      </c>
      <c r="J105" s="272">
        <f t="shared" si="10"/>
        <v>11.88</v>
      </c>
      <c r="K105" s="272">
        <f t="shared" si="10"/>
        <v>15.25</v>
      </c>
      <c r="L105" s="272">
        <f t="shared" si="10"/>
        <v>18.309999999999999</v>
      </c>
      <c r="M105" s="272">
        <f t="shared" si="11"/>
        <v>14.21</v>
      </c>
      <c r="N105" s="272">
        <f t="shared" si="11"/>
        <v>19.63</v>
      </c>
      <c r="O105" s="272">
        <f t="shared" si="11"/>
        <v>17.11</v>
      </c>
      <c r="P105" s="272">
        <f t="shared" si="11"/>
        <v>14.05</v>
      </c>
      <c r="Q105" s="272">
        <f t="shared" si="11"/>
        <v>12.32</v>
      </c>
      <c r="R105" s="272">
        <f t="shared" si="11"/>
        <v>12.45</v>
      </c>
      <c r="S105" s="272">
        <f t="shared" si="11"/>
        <v>19.5</v>
      </c>
      <c r="T105" s="272">
        <f t="shared" si="11"/>
        <v>10.94</v>
      </c>
      <c r="U105" s="272">
        <f t="shared" si="11"/>
        <v>12.79</v>
      </c>
      <c r="V105" s="272">
        <f t="shared" si="11"/>
        <v>13.09</v>
      </c>
      <c r="W105" s="272">
        <f t="shared" si="12"/>
        <v>10.53</v>
      </c>
      <c r="X105" s="272">
        <f t="shared" si="12"/>
        <v>11.97</v>
      </c>
      <c r="Y105" s="272">
        <f t="shared" si="12"/>
        <v>11.81</v>
      </c>
      <c r="Z105" s="272">
        <f t="shared" si="12"/>
        <v>56.31</v>
      </c>
      <c r="AA105" s="272">
        <f t="shared" si="12"/>
        <v>62.6</v>
      </c>
      <c r="AB105" s="272">
        <f t="shared" si="12"/>
        <v>40.4</v>
      </c>
      <c r="AC105" s="272">
        <f t="shared" si="12"/>
        <v>40.409999999999997</v>
      </c>
      <c r="AD105" s="272">
        <f t="shared" si="12"/>
        <v>42</v>
      </c>
      <c r="AE105" s="272">
        <f t="shared" si="12"/>
        <v>46.5</v>
      </c>
      <c r="AF105" s="272">
        <f t="shared" si="12"/>
        <v>45.11</v>
      </c>
      <c r="AG105" s="272">
        <f t="shared" si="13"/>
        <v>41.7</v>
      </c>
      <c r="AH105" s="272">
        <f t="shared" si="13"/>
        <v>35.32</v>
      </c>
      <c r="AI105" s="272">
        <f t="shared" si="13"/>
        <v>47.03</v>
      </c>
      <c r="AJ105" s="272">
        <f t="shared" si="13"/>
        <v>52</v>
      </c>
      <c r="AK105" s="272">
        <f t="shared" si="13"/>
        <v>43.75</v>
      </c>
      <c r="AL105" s="272">
        <f t="shared" si="13"/>
        <v>43.31</v>
      </c>
      <c r="AM105" s="272">
        <f t="shared" si="13"/>
        <v>48.3</v>
      </c>
      <c r="AN105" s="272">
        <f t="shared" si="13"/>
        <v>50.33</v>
      </c>
      <c r="AO105" s="272">
        <f t="shared" si="13"/>
        <v>60.21</v>
      </c>
      <c r="AP105" s="272">
        <f t="shared" si="13"/>
        <v>72.48</v>
      </c>
      <c r="AQ105" s="272">
        <f t="shared" si="13"/>
        <v>69</v>
      </c>
      <c r="AR105" s="272">
        <f t="shared" si="13"/>
        <v>52</v>
      </c>
    </row>
    <row r="106" spans="1:44">
      <c r="A106" s="60">
        <v>1</v>
      </c>
      <c r="B106" s="78" t="str">
        <f>IF(VLOOKUP(A106,$A$110:$B$136,2,FALSE)=0,"No selection",VLOOKUP(A106,$A$110:$B$136,2,FALSE))</f>
        <v>No selection</v>
      </c>
      <c r="C106" s="272" t="e">
        <f t="shared" si="10"/>
        <v>#N/A</v>
      </c>
      <c r="D106" s="272" t="e">
        <f t="shared" si="10"/>
        <v>#N/A</v>
      </c>
      <c r="E106" s="272" t="e">
        <f t="shared" si="10"/>
        <v>#N/A</v>
      </c>
      <c r="F106" s="272" t="e">
        <f t="shared" si="10"/>
        <v>#N/A</v>
      </c>
      <c r="G106" s="272" t="e">
        <f t="shared" si="10"/>
        <v>#N/A</v>
      </c>
      <c r="H106" s="272" t="e">
        <f t="shared" si="10"/>
        <v>#N/A</v>
      </c>
      <c r="I106" s="272" t="e">
        <f t="shared" si="10"/>
        <v>#N/A</v>
      </c>
      <c r="J106" s="272" t="e">
        <f t="shared" si="10"/>
        <v>#N/A</v>
      </c>
      <c r="K106" s="272" t="e">
        <f t="shared" si="10"/>
        <v>#N/A</v>
      </c>
      <c r="L106" s="272" t="e">
        <f t="shared" si="10"/>
        <v>#N/A</v>
      </c>
      <c r="M106" s="272" t="e">
        <f t="shared" si="11"/>
        <v>#N/A</v>
      </c>
      <c r="N106" s="272" t="e">
        <f t="shared" si="11"/>
        <v>#N/A</v>
      </c>
      <c r="O106" s="272" t="e">
        <f t="shared" si="11"/>
        <v>#N/A</v>
      </c>
      <c r="P106" s="272" t="e">
        <f t="shared" si="11"/>
        <v>#N/A</v>
      </c>
      <c r="Q106" s="272" t="e">
        <f t="shared" si="11"/>
        <v>#N/A</v>
      </c>
      <c r="R106" s="272" t="e">
        <f t="shared" si="11"/>
        <v>#N/A</v>
      </c>
      <c r="S106" s="272" t="e">
        <f t="shared" si="11"/>
        <v>#N/A</v>
      </c>
      <c r="T106" s="272" t="e">
        <f t="shared" si="11"/>
        <v>#N/A</v>
      </c>
      <c r="U106" s="272" t="e">
        <f t="shared" si="11"/>
        <v>#N/A</v>
      </c>
      <c r="V106" s="272" t="e">
        <f t="shared" si="11"/>
        <v>#N/A</v>
      </c>
      <c r="W106" s="272" t="e">
        <f t="shared" si="12"/>
        <v>#N/A</v>
      </c>
      <c r="X106" s="272" t="e">
        <f t="shared" si="12"/>
        <v>#N/A</v>
      </c>
      <c r="Y106" s="272" t="e">
        <f t="shared" si="12"/>
        <v>#N/A</v>
      </c>
      <c r="Z106" s="272" t="e">
        <f t="shared" si="12"/>
        <v>#N/A</v>
      </c>
      <c r="AA106" s="272" t="e">
        <f t="shared" si="12"/>
        <v>#N/A</v>
      </c>
      <c r="AB106" s="272" t="e">
        <f t="shared" si="12"/>
        <v>#N/A</v>
      </c>
      <c r="AC106" s="272" t="e">
        <f t="shared" si="12"/>
        <v>#N/A</v>
      </c>
      <c r="AD106" s="272" t="e">
        <f t="shared" si="12"/>
        <v>#N/A</v>
      </c>
      <c r="AE106" s="272" t="e">
        <f t="shared" si="12"/>
        <v>#N/A</v>
      </c>
      <c r="AF106" s="272" t="e">
        <f t="shared" si="12"/>
        <v>#N/A</v>
      </c>
      <c r="AG106" s="272" t="e">
        <f t="shared" si="13"/>
        <v>#N/A</v>
      </c>
      <c r="AH106" s="272" t="e">
        <f t="shared" si="13"/>
        <v>#N/A</v>
      </c>
      <c r="AI106" s="272" t="e">
        <f t="shared" si="13"/>
        <v>#N/A</v>
      </c>
      <c r="AJ106" s="272" t="e">
        <f t="shared" si="13"/>
        <v>#N/A</v>
      </c>
      <c r="AK106" s="272" t="e">
        <f t="shared" si="13"/>
        <v>#N/A</v>
      </c>
      <c r="AL106" s="272" t="e">
        <f t="shared" si="13"/>
        <v>#N/A</v>
      </c>
      <c r="AM106" s="272" t="e">
        <f t="shared" si="13"/>
        <v>#N/A</v>
      </c>
      <c r="AN106" s="272" t="e">
        <f t="shared" si="13"/>
        <v>#N/A</v>
      </c>
      <c r="AO106" s="272" t="e">
        <f t="shared" si="13"/>
        <v>#N/A</v>
      </c>
      <c r="AP106" s="272" t="e">
        <f t="shared" si="13"/>
        <v>#N/A</v>
      </c>
      <c r="AQ106" s="272" t="e">
        <f t="shared" si="13"/>
        <v>#N/A</v>
      </c>
      <c r="AR106" s="272" t="e">
        <f t="shared" si="13"/>
        <v>#N/A</v>
      </c>
    </row>
    <row r="107" spans="1:44">
      <c r="A107" s="60">
        <v>1</v>
      </c>
      <c r="B107" s="78" t="str">
        <f>IF(VLOOKUP(A107,$A$110:$B$136,2,FALSE)=0,"No selection",VLOOKUP(A107,$A$110:$B$136,2,FALSE))</f>
        <v>No selection</v>
      </c>
      <c r="C107" s="272" t="e">
        <f t="shared" si="10"/>
        <v>#N/A</v>
      </c>
      <c r="D107" s="272" t="e">
        <f t="shared" si="10"/>
        <v>#N/A</v>
      </c>
      <c r="E107" s="272" t="e">
        <f t="shared" si="10"/>
        <v>#N/A</v>
      </c>
      <c r="F107" s="272" t="e">
        <f t="shared" si="10"/>
        <v>#N/A</v>
      </c>
      <c r="G107" s="272" t="e">
        <f t="shared" si="10"/>
        <v>#N/A</v>
      </c>
      <c r="H107" s="272" t="e">
        <f t="shared" si="10"/>
        <v>#N/A</v>
      </c>
      <c r="I107" s="272" t="e">
        <f t="shared" si="10"/>
        <v>#N/A</v>
      </c>
      <c r="J107" s="272" t="e">
        <f t="shared" si="10"/>
        <v>#N/A</v>
      </c>
      <c r="K107" s="272" t="e">
        <f t="shared" si="10"/>
        <v>#N/A</v>
      </c>
      <c r="L107" s="272" t="e">
        <f t="shared" si="10"/>
        <v>#N/A</v>
      </c>
      <c r="M107" s="272" t="e">
        <f t="shared" si="11"/>
        <v>#N/A</v>
      </c>
      <c r="N107" s="272" t="e">
        <f t="shared" si="11"/>
        <v>#N/A</v>
      </c>
      <c r="O107" s="272" t="e">
        <f t="shared" si="11"/>
        <v>#N/A</v>
      </c>
      <c r="P107" s="272" t="e">
        <f t="shared" si="11"/>
        <v>#N/A</v>
      </c>
      <c r="Q107" s="272" t="e">
        <f t="shared" si="11"/>
        <v>#N/A</v>
      </c>
      <c r="R107" s="272" t="e">
        <f t="shared" si="11"/>
        <v>#N/A</v>
      </c>
      <c r="S107" s="272" t="e">
        <f t="shared" si="11"/>
        <v>#N/A</v>
      </c>
      <c r="T107" s="272" t="e">
        <f t="shared" si="11"/>
        <v>#N/A</v>
      </c>
      <c r="U107" s="272" t="e">
        <f t="shared" si="11"/>
        <v>#N/A</v>
      </c>
      <c r="V107" s="272" t="e">
        <f t="shared" si="11"/>
        <v>#N/A</v>
      </c>
      <c r="W107" s="272" t="e">
        <f t="shared" si="12"/>
        <v>#N/A</v>
      </c>
      <c r="X107" s="272" t="e">
        <f t="shared" si="12"/>
        <v>#N/A</v>
      </c>
      <c r="Y107" s="272" t="e">
        <f t="shared" si="12"/>
        <v>#N/A</v>
      </c>
      <c r="Z107" s="272" t="e">
        <f t="shared" si="12"/>
        <v>#N/A</v>
      </c>
      <c r="AA107" s="272" t="e">
        <f t="shared" si="12"/>
        <v>#N/A</v>
      </c>
      <c r="AB107" s="272" t="e">
        <f t="shared" si="12"/>
        <v>#N/A</v>
      </c>
      <c r="AC107" s="272" t="e">
        <f t="shared" si="12"/>
        <v>#N/A</v>
      </c>
      <c r="AD107" s="272" t="e">
        <f t="shared" si="12"/>
        <v>#N/A</v>
      </c>
      <c r="AE107" s="272" t="e">
        <f t="shared" si="12"/>
        <v>#N/A</v>
      </c>
      <c r="AF107" s="272" t="e">
        <f t="shared" si="12"/>
        <v>#N/A</v>
      </c>
      <c r="AG107" s="272" t="e">
        <f t="shared" si="13"/>
        <v>#N/A</v>
      </c>
      <c r="AH107" s="272" t="e">
        <f t="shared" si="13"/>
        <v>#N/A</v>
      </c>
      <c r="AI107" s="272" t="e">
        <f t="shared" si="13"/>
        <v>#N/A</v>
      </c>
      <c r="AJ107" s="272" t="e">
        <f t="shared" si="13"/>
        <v>#N/A</v>
      </c>
      <c r="AK107" s="272" t="e">
        <f t="shared" si="13"/>
        <v>#N/A</v>
      </c>
      <c r="AL107" s="272" t="e">
        <f t="shared" si="13"/>
        <v>#N/A</v>
      </c>
      <c r="AM107" s="272" t="e">
        <f t="shared" si="13"/>
        <v>#N/A</v>
      </c>
      <c r="AN107" s="272" t="e">
        <f t="shared" si="13"/>
        <v>#N/A</v>
      </c>
      <c r="AO107" s="272" t="e">
        <f t="shared" si="13"/>
        <v>#N/A</v>
      </c>
      <c r="AP107" s="272" t="e">
        <f t="shared" si="13"/>
        <v>#N/A</v>
      </c>
      <c r="AQ107" s="272" t="e">
        <f t="shared" si="13"/>
        <v>#N/A</v>
      </c>
      <c r="AR107" s="272" t="e">
        <f t="shared" si="13"/>
        <v>#N/A</v>
      </c>
    </row>
    <row r="108" spans="1:44">
      <c r="A108" s="15"/>
    </row>
    <row r="109" spans="1:44" s="19" customFormat="1" ht="25.5">
      <c r="A109" s="61" t="s">
        <v>108</v>
      </c>
      <c r="B109" s="85" t="s">
        <v>89</v>
      </c>
      <c r="C109" s="18" t="s">
        <v>64</v>
      </c>
      <c r="D109" s="18" t="s">
        <v>65</v>
      </c>
      <c r="E109" s="18" t="s">
        <v>66</v>
      </c>
      <c r="F109" s="18" t="s">
        <v>67</v>
      </c>
      <c r="G109" s="18" t="s">
        <v>68</v>
      </c>
      <c r="H109" s="18" t="s">
        <v>69</v>
      </c>
      <c r="I109" s="18" t="s">
        <v>70</v>
      </c>
      <c r="J109" s="18" t="s">
        <v>71</v>
      </c>
      <c r="K109" s="18" t="s">
        <v>72</v>
      </c>
      <c r="L109" s="18" t="s">
        <v>73</v>
      </c>
      <c r="M109" s="18" t="s">
        <v>1</v>
      </c>
      <c r="N109" s="18" t="s">
        <v>2</v>
      </c>
      <c r="O109" s="18" t="s">
        <v>3</v>
      </c>
      <c r="P109" s="18" t="s">
        <v>4</v>
      </c>
      <c r="Q109" s="18" t="s">
        <v>5</v>
      </c>
      <c r="R109" s="18" t="s">
        <v>6</v>
      </c>
      <c r="S109" s="18" t="s">
        <v>7</v>
      </c>
      <c r="T109" s="18" t="s">
        <v>8</v>
      </c>
      <c r="U109" s="18" t="s">
        <v>9</v>
      </c>
      <c r="V109" s="18" t="s">
        <v>10</v>
      </c>
      <c r="W109" s="18" t="s">
        <v>11</v>
      </c>
      <c r="X109" s="18" t="s">
        <v>12</v>
      </c>
      <c r="Y109" s="18" t="s">
        <v>13</v>
      </c>
      <c r="Z109" s="18" t="s">
        <v>14</v>
      </c>
      <c r="AA109" s="18" t="s">
        <v>15</v>
      </c>
      <c r="AB109" s="18" t="s">
        <v>16</v>
      </c>
      <c r="AC109" s="18" t="s">
        <v>17</v>
      </c>
      <c r="AD109" s="18" t="s">
        <v>18</v>
      </c>
      <c r="AE109" s="18" t="s">
        <v>19</v>
      </c>
      <c r="AF109" s="18" t="s">
        <v>20</v>
      </c>
      <c r="AG109" s="18" t="s">
        <v>21</v>
      </c>
      <c r="AH109" s="18" t="s">
        <v>22</v>
      </c>
      <c r="AI109" s="18" t="s">
        <v>23</v>
      </c>
      <c r="AJ109" s="18" t="s">
        <v>24</v>
      </c>
      <c r="AK109" s="18" t="s">
        <v>25</v>
      </c>
      <c r="AL109" s="18" t="s">
        <v>26</v>
      </c>
      <c r="AM109" s="18" t="s">
        <v>27</v>
      </c>
      <c r="AN109" s="18" t="s">
        <v>62</v>
      </c>
      <c r="AO109" s="18" t="s">
        <v>63</v>
      </c>
      <c r="AP109" s="2" t="s">
        <v>879</v>
      </c>
      <c r="AQ109" s="2" t="s">
        <v>1899</v>
      </c>
      <c r="AR109" s="268" t="s">
        <v>1900</v>
      </c>
    </row>
    <row r="110" spans="1:44" ht="15">
      <c r="A110" s="17">
        <v>1</v>
      </c>
      <c r="B110" s="14"/>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row>
    <row r="111" spans="1:44">
      <c r="A111" s="17">
        <v>2</v>
      </c>
      <c r="B111" s="135" t="s">
        <v>2673</v>
      </c>
      <c r="C111" s="276">
        <v>0</v>
      </c>
      <c r="D111" s="276">
        <v>0</v>
      </c>
      <c r="E111" s="276">
        <v>0</v>
      </c>
      <c r="F111" s="276">
        <v>0</v>
      </c>
      <c r="G111" s="276">
        <v>0</v>
      </c>
      <c r="H111" s="276">
        <v>0</v>
      </c>
      <c r="I111" s="276">
        <v>0</v>
      </c>
      <c r="J111" s="276">
        <v>0</v>
      </c>
      <c r="K111" s="276">
        <v>0</v>
      </c>
      <c r="L111" s="276">
        <v>0</v>
      </c>
      <c r="M111" s="276">
        <v>0</v>
      </c>
      <c r="N111" s="276">
        <v>0</v>
      </c>
      <c r="O111" s="276">
        <v>0</v>
      </c>
      <c r="P111" s="276">
        <v>0</v>
      </c>
      <c r="Q111" s="276">
        <v>0</v>
      </c>
      <c r="R111" s="276">
        <v>0</v>
      </c>
      <c r="S111" s="276">
        <v>0</v>
      </c>
      <c r="T111" s="276">
        <v>0</v>
      </c>
      <c r="U111" s="276">
        <v>0</v>
      </c>
      <c r="V111" s="276">
        <v>0</v>
      </c>
      <c r="W111" s="276">
        <v>0</v>
      </c>
      <c r="X111" s="276">
        <v>0</v>
      </c>
      <c r="Y111" s="276">
        <v>0</v>
      </c>
      <c r="Z111" s="276">
        <v>0</v>
      </c>
      <c r="AA111" s="276">
        <v>0</v>
      </c>
      <c r="AB111" s="276">
        <v>0</v>
      </c>
      <c r="AC111" s="276">
        <v>2.63</v>
      </c>
      <c r="AD111" s="276">
        <v>2.96</v>
      </c>
      <c r="AE111" s="276">
        <v>4.9000000000000004</v>
      </c>
      <c r="AF111" s="276">
        <v>0.81899999999999995</v>
      </c>
      <c r="AG111" s="276">
        <v>0.41699999999999998</v>
      </c>
      <c r="AH111" s="276">
        <v>1.8420000000000001</v>
      </c>
      <c r="AI111" s="276">
        <v>2.4380000000000002</v>
      </c>
      <c r="AJ111" s="276">
        <v>4.2910000000000004</v>
      </c>
      <c r="AK111" s="276">
        <v>4.6230000000000002</v>
      </c>
      <c r="AL111" s="276">
        <v>5.476</v>
      </c>
      <c r="AM111" s="276">
        <v>2.9556335900000001</v>
      </c>
      <c r="AN111" s="276">
        <v>2.5030000000000001</v>
      </c>
      <c r="AO111" s="276">
        <v>3.165</v>
      </c>
      <c r="AP111" s="276">
        <v>5.7233122699999974</v>
      </c>
      <c r="AQ111" s="276">
        <v>5.27</v>
      </c>
      <c r="AR111" s="276">
        <v>3.4350000000000001</v>
      </c>
    </row>
    <row r="112" spans="1:44">
      <c r="A112" s="17">
        <v>3</v>
      </c>
      <c r="B112" s="135" t="s">
        <v>2668</v>
      </c>
      <c r="C112" s="276">
        <v>0</v>
      </c>
      <c r="D112" s="276">
        <v>0</v>
      </c>
      <c r="E112" s="276">
        <v>0.14000000000000001</v>
      </c>
      <c r="F112" s="276">
        <v>0.15</v>
      </c>
      <c r="G112" s="276">
        <v>0.15</v>
      </c>
      <c r="H112" s="276">
        <v>0.15</v>
      </c>
      <c r="I112" s="276">
        <v>0.16</v>
      </c>
      <c r="J112" s="276">
        <v>0.22</v>
      </c>
      <c r="K112" s="276">
        <v>0.31</v>
      </c>
      <c r="L112" s="276">
        <v>0.28000000000000003</v>
      </c>
      <c r="M112" s="276">
        <v>0.37</v>
      </c>
      <c r="N112" s="276">
        <v>0.3</v>
      </c>
      <c r="O112" s="276">
        <v>0.45</v>
      </c>
      <c r="P112" s="276">
        <v>0.56999999999999995</v>
      </c>
      <c r="Q112" s="276">
        <v>0.68</v>
      </c>
      <c r="R112" s="276">
        <v>0.67</v>
      </c>
      <c r="S112" s="276">
        <v>0.63</v>
      </c>
      <c r="T112" s="276">
        <v>0.68</v>
      </c>
      <c r="U112" s="276">
        <v>0.76</v>
      </c>
      <c r="V112" s="276">
        <v>0.77</v>
      </c>
      <c r="W112" s="276">
        <v>0.71</v>
      </c>
      <c r="X112" s="276">
        <v>0.66</v>
      </c>
      <c r="Y112" s="276">
        <v>0.68</v>
      </c>
      <c r="Z112" s="276">
        <v>0.71</v>
      </c>
      <c r="AA112" s="276">
        <v>0.52</v>
      </c>
      <c r="AB112" s="276">
        <v>5.3</v>
      </c>
      <c r="AC112" s="276">
        <v>4.43</v>
      </c>
      <c r="AD112" s="276">
        <v>4.43</v>
      </c>
      <c r="AE112" s="276">
        <v>4.0999999999999996</v>
      </c>
      <c r="AF112" s="276">
        <v>0.82799999999999996</v>
      </c>
      <c r="AG112" s="276">
        <v>0.89</v>
      </c>
      <c r="AH112" s="276">
        <v>1.117</v>
      </c>
      <c r="AI112" s="276">
        <v>1.6781751699999998</v>
      </c>
      <c r="AJ112" s="276">
        <v>1.9710000000000001</v>
      </c>
      <c r="AK112" s="276">
        <v>1.758</v>
      </c>
      <c r="AL112" s="276">
        <v>2.194</v>
      </c>
      <c r="AM112" s="276">
        <v>2.0294775299999999</v>
      </c>
      <c r="AN112" s="276">
        <v>2.3849999999999998</v>
      </c>
      <c r="AO112" s="276">
        <v>2.4900000000000002</v>
      </c>
      <c r="AP112" s="276">
        <v>2.4878544200000001</v>
      </c>
      <c r="AQ112" s="276">
        <v>2.335</v>
      </c>
      <c r="AR112" s="276">
        <v>2.3250000000000002</v>
      </c>
    </row>
    <row r="113" spans="1:44">
      <c r="A113" s="17">
        <v>4</v>
      </c>
      <c r="B113" s="135" t="s">
        <v>2670</v>
      </c>
      <c r="C113" s="276">
        <v>0</v>
      </c>
      <c r="D113" s="276">
        <v>0</v>
      </c>
      <c r="E113" s="276">
        <v>0</v>
      </c>
      <c r="F113" s="276">
        <v>0</v>
      </c>
      <c r="G113" s="276">
        <v>0</v>
      </c>
      <c r="H113" s="276">
        <v>0</v>
      </c>
      <c r="I113" s="276">
        <v>0</v>
      </c>
      <c r="J113" s="276">
        <v>0</v>
      </c>
      <c r="K113" s="276">
        <v>0</v>
      </c>
      <c r="L113" s="276">
        <v>0</v>
      </c>
      <c r="M113" s="276">
        <v>0</v>
      </c>
      <c r="N113" s="276">
        <v>0</v>
      </c>
      <c r="O113" s="276">
        <v>0</v>
      </c>
      <c r="P113" s="276">
        <v>0</v>
      </c>
      <c r="Q113" s="276">
        <v>0</v>
      </c>
      <c r="R113" s="276">
        <v>0</v>
      </c>
      <c r="S113" s="276">
        <v>0</v>
      </c>
      <c r="T113" s="276">
        <v>0</v>
      </c>
      <c r="U113" s="276">
        <v>0</v>
      </c>
      <c r="V113" s="276">
        <v>0</v>
      </c>
      <c r="W113" s="276">
        <v>0</v>
      </c>
      <c r="X113" s="276">
        <v>0</v>
      </c>
      <c r="Y113" s="276">
        <v>0</v>
      </c>
      <c r="Z113" s="276">
        <v>0</v>
      </c>
      <c r="AA113" s="276">
        <v>0</v>
      </c>
      <c r="AB113" s="276">
        <v>0</v>
      </c>
      <c r="AC113" s="276">
        <v>0</v>
      </c>
      <c r="AD113" s="276">
        <v>0</v>
      </c>
      <c r="AE113" s="276">
        <v>0</v>
      </c>
      <c r="AF113" s="276">
        <v>0</v>
      </c>
      <c r="AG113" s="276">
        <v>0</v>
      </c>
      <c r="AH113" s="276">
        <v>0</v>
      </c>
      <c r="AI113" s="276">
        <v>0</v>
      </c>
      <c r="AJ113" s="276">
        <v>0</v>
      </c>
      <c r="AK113" s="276">
        <v>0</v>
      </c>
      <c r="AL113" s="276">
        <v>0</v>
      </c>
      <c r="AM113" s="276">
        <v>0</v>
      </c>
      <c r="AN113" s="276">
        <v>0</v>
      </c>
      <c r="AO113" s="276">
        <v>6.5869999999999997</v>
      </c>
      <c r="AP113" s="276">
        <v>3.2902100000000004E-2</v>
      </c>
      <c r="AQ113" s="276">
        <v>11.327999999999999</v>
      </c>
      <c r="AR113" s="276">
        <v>10.773999999999999</v>
      </c>
    </row>
    <row r="114" spans="1:44">
      <c r="A114" s="17">
        <v>5</v>
      </c>
      <c r="B114" s="135" t="s">
        <v>1048</v>
      </c>
      <c r="C114" s="276">
        <v>0.28999999999999998</v>
      </c>
      <c r="D114" s="276">
        <v>0.28999999999999998</v>
      </c>
      <c r="E114" s="276">
        <v>0.39</v>
      </c>
      <c r="F114" s="276">
        <v>0.42</v>
      </c>
      <c r="G114" s="276">
        <v>0.4</v>
      </c>
      <c r="H114" s="276">
        <v>0.42</v>
      </c>
      <c r="I114" s="276">
        <v>0.6</v>
      </c>
      <c r="J114" s="276">
        <v>0.78</v>
      </c>
      <c r="K114" s="276">
        <v>1</v>
      </c>
      <c r="L114" s="276">
        <v>1.43</v>
      </c>
      <c r="M114" s="276">
        <v>1.37</v>
      </c>
      <c r="N114" s="276">
        <v>1.95</v>
      </c>
      <c r="O114" s="276">
        <v>2.58</v>
      </c>
      <c r="P114" s="276">
        <v>2.67</v>
      </c>
      <c r="Q114" s="276">
        <v>2.88</v>
      </c>
      <c r="R114" s="276">
        <v>3.61</v>
      </c>
      <c r="S114" s="276">
        <v>3.75</v>
      </c>
      <c r="T114" s="276">
        <v>3.57</v>
      </c>
      <c r="U114" s="276">
        <v>3.42</v>
      </c>
      <c r="V114" s="276">
        <v>3.46</v>
      </c>
      <c r="W114" s="276">
        <v>3.47</v>
      </c>
      <c r="X114" s="276">
        <v>3.65</v>
      </c>
      <c r="Y114" s="276">
        <v>3.92</v>
      </c>
      <c r="Z114" s="276">
        <v>11.79</v>
      </c>
      <c r="AA114" s="276">
        <v>13.3</v>
      </c>
      <c r="AB114" s="276">
        <v>13.3</v>
      </c>
      <c r="AC114" s="276">
        <v>13.47</v>
      </c>
      <c r="AD114" s="276">
        <v>13.47</v>
      </c>
      <c r="AE114" s="276">
        <v>12.1</v>
      </c>
      <c r="AF114" s="276">
        <v>3.1749999999999998</v>
      </c>
      <c r="AG114" s="276">
        <v>3.9820000000000002</v>
      </c>
      <c r="AH114" s="276">
        <v>3.6659999999999999</v>
      </c>
      <c r="AI114" s="276">
        <v>4.5990000000000002</v>
      </c>
      <c r="AJ114" s="276">
        <v>4.7460000000000004</v>
      </c>
      <c r="AK114" s="276">
        <v>4.6920000000000002</v>
      </c>
      <c r="AL114" s="276">
        <v>4.6879999999999997</v>
      </c>
      <c r="AM114" s="276">
        <v>5.1826962699999992</v>
      </c>
      <c r="AN114" s="276">
        <v>4.8730000000000002</v>
      </c>
      <c r="AO114" s="276">
        <v>5.0650000000000004</v>
      </c>
      <c r="AP114" s="276">
        <v>5.3515978899999999</v>
      </c>
      <c r="AQ114" s="276">
        <v>5.37</v>
      </c>
      <c r="AR114" s="276">
        <v>5.69</v>
      </c>
    </row>
    <row r="115" spans="1:44">
      <c r="A115" s="17">
        <v>6</v>
      </c>
      <c r="B115" s="135" t="s">
        <v>2700</v>
      </c>
      <c r="C115" s="276">
        <v>0</v>
      </c>
      <c r="D115" s="276">
        <v>5.4</v>
      </c>
      <c r="E115" s="276">
        <v>7.54</v>
      </c>
      <c r="F115" s="276">
        <v>8.77</v>
      </c>
      <c r="G115" s="276">
        <v>8.83</v>
      </c>
      <c r="H115" s="276">
        <v>9.3000000000000007</v>
      </c>
      <c r="I115" s="276">
        <v>12.32</v>
      </c>
      <c r="J115" s="276">
        <v>11.88</v>
      </c>
      <c r="K115" s="276">
        <v>15.25</v>
      </c>
      <c r="L115" s="276">
        <v>18.309999999999999</v>
      </c>
      <c r="M115" s="276">
        <v>14.21</v>
      </c>
      <c r="N115" s="276">
        <v>19.63</v>
      </c>
      <c r="O115" s="276">
        <v>17.11</v>
      </c>
      <c r="P115" s="276">
        <v>14.05</v>
      </c>
      <c r="Q115" s="276">
        <v>12.32</v>
      </c>
      <c r="R115" s="276">
        <v>12.45</v>
      </c>
      <c r="S115" s="276">
        <v>19.5</v>
      </c>
      <c r="T115" s="276">
        <v>10.94</v>
      </c>
      <c r="U115" s="276">
        <v>12.79</v>
      </c>
      <c r="V115" s="276">
        <v>13.09</v>
      </c>
      <c r="W115" s="276">
        <v>10.53</v>
      </c>
      <c r="X115" s="276">
        <v>11.97</v>
      </c>
      <c r="Y115" s="276">
        <v>11.81</v>
      </c>
      <c r="Z115" s="276">
        <v>56.31</v>
      </c>
      <c r="AA115" s="276">
        <v>62.6</v>
      </c>
      <c r="AB115" s="276">
        <v>40.4</v>
      </c>
      <c r="AC115" s="276">
        <v>40.409999999999997</v>
      </c>
      <c r="AD115" s="276">
        <v>42</v>
      </c>
      <c r="AE115" s="276">
        <v>46.5</v>
      </c>
      <c r="AF115" s="276">
        <v>45.11</v>
      </c>
      <c r="AG115" s="276">
        <v>41.7</v>
      </c>
      <c r="AH115" s="276">
        <v>35.319000000000003</v>
      </c>
      <c r="AI115" s="276">
        <v>47.026000000000003</v>
      </c>
      <c r="AJ115" s="276">
        <v>52</v>
      </c>
      <c r="AK115" s="276">
        <v>43.744999999999997</v>
      </c>
      <c r="AL115" s="276">
        <v>43.308999999999997</v>
      </c>
      <c r="AM115" s="276">
        <v>48.3035584</v>
      </c>
      <c r="AN115" s="276">
        <v>50.331000000000003</v>
      </c>
      <c r="AO115" s="276">
        <v>60.210999999999999</v>
      </c>
      <c r="AP115" s="276">
        <v>72.479141259999992</v>
      </c>
      <c r="AQ115" s="276">
        <v>69</v>
      </c>
      <c r="AR115" s="276">
        <v>52</v>
      </c>
    </row>
    <row r="116" spans="1:44">
      <c r="A116" s="17">
        <v>7</v>
      </c>
      <c r="B116" s="135" t="s">
        <v>90</v>
      </c>
      <c r="C116" s="276">
        <v>0</v>
      </c>
      <c r="D116" s="276">
        <v>0</v>
      </c>
      <c r="E116" s="276">
        <v>0.31</v>
      </c>
      <c r="F116" s="276">
        <v>0.47</v>
      </c>
      <c r="G116" s="276">
        <v>0.28999999999999998</v>
      </c>
      <c r="H116" s="276">
        <v>1.03</v>
      </c>
      <c r="I116" s="276">
        <v>0.99</v>
      </c>
      <c r="J116" s="276">
        <v>1.37</v>
      </c>
      <c r="K116" s="276">
        <v>1.01</v>
      </c>
      <c r="L116" s="276">
        <v>0.99</v>
      </c>
      <c r="M116" s="276">
        <v>1.1000000000000001</v>
      </c>
      <c r="N116" s="276">
        <v>1.99</v>
      </c>
      <c r="O116" s="276">
        <v>0</v>
      </c>
      <c r="P116" s="276">
        <v>0</v>
      </c>
      <c r="Q116" s="276">
        <v>0</v>
      </c>
      <c r="R116" s="276">
        <v>0</v>
      </c>
      <c r="S116" s="276">
        <v>0</v>
      </c>
      <c r="T116" s="276">
        <v>0</v>
      </c>
      <c r="U116" s="276">
        <v>0</v>
      </c>
      <c r="V116" s="276">
        <v>0</v>
      </c>
      <c r="W116" s="276">
        <v>0</v>
      </c>
      <c r="X116" s="276">
        <v>0</v>
      </c>
      <c r="Y116" s="276">
        <v>0</v>
      </c>
      <c r="Z116" s="276">
        <v>0</v>
      </c>
      <c r="AA116" s="276">
        <v>0</v>
      </c>
      <c r="AB116" s="276">
        <v>0</v>
      </c>
      <c r="AC116" s="276">
        <v>0</v>
      </c>
      <c r="AD116" s="276">
        <v>0</v>
      </c>
      <c r="AE116" s="276">
        <v>0</v>
      </c>
      <c r="AF116" s="276">
        <v>0</v>
      </c>
      <c r="AG116" s="276">
        <v>0</v>
      </c>
      <c r="AH116" s="276">
        <v>0</v>
      </c>
      <c r="AI116" s="276">
        <v>0</v>
      </c>
      <c r="AJ116" s="276">
        <v>0</v>
      </c>
      <c r="AK116" s="276">
        <v>0</v>
      </c>
      <c r="AL116" s="276">
        <v>0</v>
      </c>
      <c r="AM116" s="276">
        <v>0</v>
      </c>
      <c r="AN116" s="276">
        <v>0</v>
      </c>
      <c r="AO116" s="276">
        <v>0</v>
      </c>
      <c r="AP116" s="276">
        <v>0</v>
      </c>
      <c r="AQ116" s="276">
        <v>0</v>
      </c>
      <c r="AR116" s="276">
        <v>0</v>
      </c>
    </row>
    <row r="117" spans="1:44">
      <c r="A117" s="17">
        <v>8</v>
      </c>
      <c r="B117" s="135" t="s">
        <v>2925</v>
      </c>
      <c r="C117" s="276">
        <v>0.19</v>
      </c>
      <c r="D117" s="276">
        <v>0.23</v>
      </c>
      <c r="E117" s="276">
        <v>0.24</v>
      </c>
      <c r="F117" s="276">
        <v>0.22</v>
      </c>
      <c r="G117" s="276">
        <v>0.24</v>
      </c>
      <c r="H117" s="276">
        <v>0.23</v>
      </c>
      <c r="I117" s="276">
        <v>0.24</v>
      </c>
      <c r="J117" s="276">
        <v>0.28999999999999998</v>
      </c>
      <c r="K117" s="276">
        <v>0.38</v>
      </c>
      <c r="L117" s="276">
        <v>0.4</v>
      </c>
      <c r="M117" s="276">
        <v>0.38</v>
      </c>
      <c r="N117" s="276">
        <v>0.46</v>
      </c>
      <c r="O117" s="276">
        <v>0.55000000000000004</v>
      </c>
      <c r="P117" s="276">
        <v>0.78</v>
      </c>
      <c r="Q117" s="276">
        <v>0.65</v>
      </c>
      <c r="R117" s="276">
        <v>0.67</v>
      </c>
      <c r="S117" s="276">
        <v>0.71</v>
      </c>
      <c r="T117" s="276">
        <v>0.71</v>
      </c>
      <c r="U117" s="276">
        <v>0.79</v>
      </c>
      <c r="V117" s="276">
        <v>0.82</v>
      </c>
      <c r="W117" s="276">
        <v>0.79</v>
      </c>
      <c r="X117" s="276">
        <v>0.84</v>
      </c>
      <c r="Y117" s="276">
        <v>0.85</v>
      </c>
      <c r="Z117" s="276">
        <v>0.9</v>
      </c>
      <c r="AA117" s="276">
        <v>1.1000000000000001</v>
      </c>
      <c r="AB117" s="276">
        <v>1.1000000000000001</v>
      </c>
      <c r="AC117" s="276">
        <v>1.1399999999999999</v>
      </c>
      <c r="AD117" s="276">
        <v>1.1399999999999999</v>
      </c>
      <c r="AE117" s="276">
        <v>1.4</v>
      </c>
      <c r="AF117" s="276">
        <v>1.0129999999999999</v>
      </c>
      <c r="AG117" s="276">
        <v>1.0900000000000001</v>
      </c>
      <c r="AH117" s="276">
        <v>1.4650000000000001</v>
      </c>
      <c r="AI117" s="276">
        <v>1.4735780000000001</v>
      </c>
      <c r="AJ117" s="276">
        <v>1.528</v>
      </c>
      <c r="AK117" s="276">
        <v>1.1200000000000001</v>
      </c>
      <c r="AL117" s="276">
        <v>1.163</v>
      </c>
      <c r="AM117" s="276">
        <v>1.2402437100000001</v>
      </c>
      <c r="AN117" s="276">
        <v>1.2250000000000001</v>
      </c>
      <c r="AO117" s="276">
        <v>0</v>
      </c>
      <c r="AP117" s="276">
        <v>0</v>
      </c>
      <c r="AQ117" s="276">
        <v>0</v>
      </c>
      <c r="AR117" s="276">
        <v>0</v>
      </c>
    </row>
    <row r="118" spans="1:44">
      <c r="A118" s="17">
        <v>9</v>
      </c>
      <c r="B118" s="135" t="s">
        <v>91</v>
      </c>
      <c r="C118" s="276">
        <v>0</v>
      </c>
      <c r="D118" s="276">
        <v>5.47</v>
      </c>
      <c r="E118" s="276">
        <v>4.42</v>
      </c>
      <c r="F118" s="276">
        <v>5.16</v>
      </c>
      <c r="G118" s="276">
        <v>4.28</v>
      </c>
      <c r="H118" s="276">
        <v>2.14</v>
      </c>
      <c r="I118" s="276">
        <v>4.17</v>
      </c>
      <c r="J118" s="276">
        <v>3.28</v>
      </c>
      <c r="K118" s="276">
        <v>4.82</v>
      </c>
      <c r="L118" s="276">
        <v>7.07</v>
      </c>
      <c r="M118" s="276">
        <v>15.02</v>
      </c>
      <c r="N118" s="276">
        <v>17.05</v>
      </c>
      <c r="O118" s="276">
        <v>14.95</v>
      </c>
      <c r="P118" s="276">
        <v>13.88</v>
      </c>
      <c r="Q118" s="276">
        <v>16.100000000000001</v>
      </c>
      <c r="R118" s="276">
        <v>1.48</v>
      </c>
      <c r="S118" s="276">
        <v>0</v>
      </c>
      <c r="T118" s="276">
        <v>0</v>
      </c>
      <c r="U118" s="276">
        <v>0</v>
      </c>
      <c r="V118" s="276">
        <v>0</v>
      </c>
      <c r="W118" s="276">
        <v>0</v>
      </c>
      <c r="X118" s="276">
        <v>0</v>
      </c>
      <c r="Y118" s="276">
        <v>0</v>
      </c>
      <c r="Z118" s="276">
        <v>0</v>
      </c>
      <c r="AA118" s="276">
        <v>0</v>
      </c>
      <c r="AB118" s="276">
        <v>0</v>
      </c>
      <c r="AC118" s="276">
        <v>0</v>
      </c>
      <c r="AD118" s="276">
        <v>0</v>
      </c>
      <c r="AE118" s="276">
        <v>0</v>
      </c>
      <c r="AF118" s="276">
        <v>0</v>
      </c>
      <c r="AG118" s="276">
        <v>0</v>
      </c>
      <c r="AH118" s="276">
        <v>0</v>
      </c>
      <c r="AI118" s="276">
        <v>0</v>
      </c>
      <c r="AJ118" s="276">
        <v>0</v>
      </c>
      <c r="AK118" s="276">
        <v>0</v>
      </c>
      <c r="AL118" s="276">
        <v>0</v>
      </c>
      <c r="AM118" s="276">
        <v>0</v>
      </c>
      <c r="AN118" s="276">
        <v>0</v>
      </c>
      <c r="AO118" s="276">
        <v>0</v>
      </c>
      <c r="AP118" s="276">
        <v>0</v>
      </c>
      <c r="AQ118" s="276">
        <v>0</v>
      </c>
      <c r="AR118" s="276">
        <v>0</v>
      </c>
    </row>
    <row r="119" spans="1:44">
      <c r="A119" s="17">
        <v>10</v>
      </c>
      <c r="B119" s="135" t="s">
        <v>967</v>
      </c>
      <c r="C119" s="276">
        <v>0</v>
      </c>
      <c r="D119" s="276">
        <v>0</v>
      </c>
      <c r="E119" s="276">
        <v>0</v>
      </c>
      <c r="F119" s="276">
        <v>0.2</v>
      </c>
      <c r="G119" s="276">
        <v>0.25</v>
      </c>
      <c r="H119" s="276">
        <v>0.67</v>
      </c>
      <c r="I119" s="276">
        <v>1</v>
      </c>
      <c r="J119" s="276">
        <v>0.89</v>
      </c>
      <c r="K119" s="276">
        <v>1.04</v>
      </c>
      <c r="L119" s="276">
        <v>0.86</v>
      </c>
      <c r="M119" s="276">
        <v>1.55</v>
      </c>
      <c r="N119" s="276">
        <v>1.87</v>
      </c>
      <c r="O119" s="276">
        <v>2.66</v>
      </c>
      <c r="P119" s="276">
        <v>3.87</v>
      </c>
      <c r="Q119" s="276">
        <v>3.89</v>
      </c>
      <c r="R119" s="276">
        <v>2.57</v>
      </c>
      <c r="S119" s="276">
        <v>2.13</v>
      </c>
      <c r="T119" s="276">
        <v>2.9</v>
      </c>
      <c r="U119" s="276">
        <v>4.3</v>
      </c>
      <c r="V119" s="276">
        <v>5.48</v>
      </c>
      <c r="W119" s="276">
        <v>5.47</v>
      </c>
      <c r="X119" s="276">
        <v>5.36</v>
      </c>
      <c r="Y119" s="276">
        <v>5.44</v>
      </c>
      <c r="Z119" s="276">
        <v>5</v>
      </c>
      <c r="AA119" s="276">
        <v>7.2</v>
      </c>
      <c r="AB119" s="276">
        <v>3.4</v>
      </c>
      <c r="AC119" s="276">
        <v>3.45</v>
      </c>
      <c r="AD119" s="276">
        <v>4.05</v>
      </c>
      <c r="AE119" s="276">
        <v>4.2</v>
      </c>
      <c r="AF119" s="276">
        <v>1.954</v>
      </c>
      <c r="AG119" s="276">
        <v>2.198</v>
      </c>
      <c r="AH119" s="276">
        <v>3.4340000000000002</v>
      </c>
      <c r="AI119" s="276">
        <v>4.5759999999999996</v>
      </c>
      <c r="AJ119" s="276">
        <v>10.294</v>
      </c>
      <c r="AK119" s="276">
        <v>11.8</v>
      </c>
      <c r="AL119" s="276">
        <v>10.977</v>
      </c>
      <c r="AM119" s="276">
        <v>7.2982820400000001</v>
      </c>
      <c r="AN119" s="276">
        <v>6.0540000000000003</v>
      </c>
      <c r="AO119" s="276">
        <v>6.1310000000000002</v>
      </c>
      <c r="AP119" s="276">
        <v>9.0927674699999983</v>
      </c>
      <c r="AQ119" s="276">
        <v>9.17</v>
      </c>
      <c r="AR119" s="276">
        <v>5.8390000000000004</v>
      </c>
    </row>
    <row r="120" spans="1:44">
      <c r="A120" s="17">
        <v>11</v>
      </c>
      <c r="B120" s="135" t="s">
        <v>99</v>
      </c>
      <c r="C120" s="276">
        <v>0.44</v>
      </c>
      <c r="D120" s="276">
        <v>0.46</v>
      </c>
      <c r="E120" s="276">
        <v>0.42</v>
      </c>
      <c r="F120" s="276">
        <v>0.42</v>
      </c>
      <c r="G120" s="276">
        <v>0.54</v>
      </c>
      <c r="H120" s="276">
        <v>0.56999999999999995</v>
      </c>
      <c r="I120" s="276">
        <v>0.6</v>
      </c>
      <c r="J120" s="276">
        <v>0.67</v>
      </c>
      <c r="K120" s="276">
        <v>1.26</v>
      </c>
      <c r="L120" s="276">
        <v>1.64</v>
      </c>
      <c r="M120" s="276">
        <v>1.57</v>
      </c>
      <c r="N120" s="276">
        <v>2.94</v>
      </c>
      <c r="O120" s="276">
        <v>4.82</v>
      </c>
      <c r="P120" s="276">
        <v>5.21</v>
      </c>
      <c r="Q120" s="276">
        <v>5.65</v>
      </c>
      <c r="R120" s="276">
        <v>6.2</v>
      </c>
      <c r="S120" s="276">
        <v>6.13</v>
      </c>
      <c r="T120" s="276">
        <v>5.75</v>
      </c>
      <c r="U120" s="276">
        <v>8.36</v>
      </c>
      <c r="V120" s="276">
        <v>10.94</v>
      </c>
      <c r="W120" s="276">
        <v>11.86</v>
      </c>
      <c r="X120" s="276">
        <v>14.25</v>
      </c>
      <c r="Y120" s="276">
        <v>15.71</v>
      </c>
      <c r="Z120" s="276">
        <v>11.52</v>
      </c>
      <c r="AA120" s="276">
        <v>12.9</v>
      </c>
      <c r="AB120" s="276">
        <v>16.3</v>
      </c>
      <c r="AC120" s="276">
        <v>31</v>
      </c>
      <c r="AD120" s="276">
        <v>31</v>
      </c>
      <c r="AE120" s="276">
        <v>31</v>
      </c>
      <c r="AF120" s="276">
        <v>27.963999999999999</v>
      </c>
      <c r="AG120" s="276">
        <v>27.318000000000001</v>
      </c>
      <c r="AH120" s="276">
        <v>28.253</v>
      </c>
      <c r="AI120" s="276">
        <v>30.244</v>
      </c>
      <c r="AJ120" s="276">
        <v>30.864999999999998</v>
      </c>
      <c r="AK120" s="276">
        <v>31.274999999999999</v>
      </c>
      <c r="AL120" s="276">
        <v>32.981000000000002</v>
      </c>
      <c r="AM120" s="276">
        <v>35.372936769999988</v>
      </c>
      <c r="AN120" s="276">
        <v>35.369</v>
      </c>
      <c r="AO120" s="276">
        <v>31.327000000000002</v>
      </c>
      <c r="AP120" s="276">
        <v>32.485981009999996</v>
      </c>
      <c r="AQ120" s="276">
        <v>30.346</v>
      </c>
      <c r="AR120" s="276">
        <v>29.434999999999999</v>
      </c>
    </row>
    <row r="121" spans="1:44">
      <c r="A121" s="17">
        <v>12</v>
      </c>
      <c r="B121" s="135" t="s">
        <v>92</v>
      </c>
      <c r="C121" s="276">
        <v>0.09</v>
      </c>
      <c r="D121" s="276">
        <v>0.09</v>
      </c>
      <c r="E121" s="276">
        <v>0.12</v>
      </c>
      <c r="F121" s="276">
        <v>0.12</v>
      </c>
      <c r="G121" s="276">
        <v>0.12</v>
      </c>
      <c r="H121" s="276">
        <v>0.09</v>
      </c>
      <c r="I121" s="276">
        <v>0.12</v>
      </c>
      <c r="J121" s="276">
        <v>0.16</v>
      </c>
      <c r="K121" s="276">
        <v>0.32</v>
      </c>
      <c r="L121" s="276">
        <v>0.26</v>
      </c>
      <c r="M121" s="276">
        <v>0.28999999999999998</v>
      </c>
      <c r="N121" s="276">
        <v>0.39</v>
      </c>
      <c r="O121" s="276">
        <v>0.45</v>
      </c>
      <c r="P121" s="276">
        <v>0.78</v>
      </c>
      <c r="Q121" s="276">
        <v>0.92</v>
      </c>
      <c r="R121" s="276">
        <v>0.46</v>
      </c>
      <c r="S121" s="276">
        <v>0.49</v>
      </c>
      <c r="T121" s="276">
        <v>0.39</v>
      </c>
      <c r="U121" s="276">
        <v>0.79</v>
      </c>
      <c r="V121" s="276">
        <v>0.41</v>
      </c>
      <c r="W121" s="276">
        <v>0.7</v>
      </c>
      <c r="X121" s="276">
        <v>0.7</v>
      </c>
      <c r="Y121" s="276">
        <v>0.71</v>
      </c>
      <c r="Z121" s="276">
        <v>0.45</v>
      </c>
      <c r="AA121" s="276">
        <v>0.56999999999999995</v>
      </c>
      <c r="AB121" s="276">
        <v>0</v>
      </c>
      <c r="AC121" s="276">
        <v>0</v>
      </c>
      <c r="AD121" s="276">
        <v>0</v>
      </c>
      <c r="AE121" s="276">
        <v>0</v>
      </c>
      <c r="AF121" s="276">
        <v>0</v>
      </c>
      <c r="AG121" s="276">
        <v>0</v>
      </c>
      <c r="AH121" s="276">
        <v>0</v>
      </c>
      <c r="AI121" s="276">
        <v>0</v>
      </c>
      <c r="AJ121" s="276">
        <v>0</v>
      </c>
      <c r="AK121" s="276">
        <v>0</v>
      </c>
      <c r="AL121" s="276">
        <v>0</v>
      </c>
      <c r="AM121" s="276">
        <v>0</v>
      </c>
      <c r="AN121" s="276">
        <v>0</v>
      </c>
      <c r="AO121" s="276">
        <v>0</v>
      </c>
      <c r="AP121" s="276">
        <v>0</v>
      </c>
      <c r="AQ121" s="276">
        <v>0</v>
      </c>
      <c r="AR121" s="276">
        <v>0</v>
      </c>
    </row>
    <row r="122" spans="1:44">
      <c r="A122" s="17">
        <v>13</v>
      </c>
      <c r="B122" s="135" t="s">
        <v>968</v>
      </c>
      <c r="C122" s="276">
        <v>0</v>
      </c>
      <c r="D122" s="276">
        <v>0</v>
      </c>
      <c r="E122" s="276">
        <v>0</v>
      </c>
      <c r="F122" s="276">
        <v>0</v>
      </c>
      <c r="G122" s="276">
        <v>0</v>
      </c>
      <c r="H122" s="276">
        <v>0</v>
      </c>
      <c r="I122" s="276">
        <v>0</v>
      </c>
      <c r="J122" s="276">
        <v>0</v>
      </c>
      <c r="K122" s="276">
        <v>0</v>
      </c>
      <c r="L122" s="276">
        <v>0</v>
      </c>
      <c r="M122" s="276">
        <v>0</v>
      </c>
      <c r="N122" s="276">
        <v>0</v>
      </c>
      <c r="O122" s="276">
        <v>0.5</v>
      </c>
      <c r="P122" s="276">
        <v>1.1200000000000001</v>
      </c>
      <c r="Q122" s="276">
        <v>1.01</v>
      </c>
      <c r="R122" s="276">
        <v>2.0099999999999998</v>
      </c>
      <c r="S122" s="276">
        <v>2.41</v>
      </c>
      <c r="T122" s="276">
        <v>2.46</v>
      </c>
      <c r="U122" s="276">
        <v>2.52</v>
      </c>
      <c r="V122" s="276">
        <v>2.88</v>
      </c>
      <c r="W122" s="276">
        <v>3.3</v>
      </c>
      <c r="X122" s="276">
        <v>3.61</v>
      </c>
      <c r="Y122" s="276">
        <v>3.57</v>
      </c>
      <c r="Z122" s="276">
        <v>4.4000000000000004</v>
      </c>
      <c r="AA122" s="276">
        <v>4.97</v>
      </c>
      <c r="AB122" s="276">
        <v>6.08</v>
      </c>
      <c r="AC122" s="276">
        <v>2</v>
      </c>
      <c r="AD122" s="276">
        <v>5.74</v>
      </c>
      <c r="AE122" s="276">
        <v>5.74</v>
      </c>
      <c r="AF122" s="276">
        <v>0.82199999999999995</v>
      </c>
      <c r="AG122" s="276">
        <v>0.23</v>
      </c>
      <c r="AH122" s="276">
        <v>0.80700000000000005</v>
      </c>
      <c r="AI122" s="276">
        <v>0.91400000000000003</v>
      </c>
      <c r="AJ122" s="276">
        <v>0.91</v>
      </c>
      <c r="AK122" s="276">
        <v>0.85499999999999998</v>
      </c>
      <c r="AL122" s="276">
        <v>0.875</v>
      </c>
      <c r="AM122" s="276">
        <v>0.96815445</v>
      </c>
      <c r="AN122" s="276">
        <v>0.71199999999999997</v>
      </c>
      <c r="AO122" s="276">
        <v>1.2609999999999999</v>
      </c>
      <c r="AP122" s="276">
        <v>1.10490431</v>
      </c>
      <c r="AQ122" s="276">
        <v>1.05</v>
      </c>
      <c r="AR122" s="276">
        <v>1.2</v>
      </c>
    </row>
    <row r="123" spans="1:44">
      <c r="A123" s="17">
        <v>14</v>
      </c>
      <c r="B123" s="135" t="s">
        <v>1050</v>
      </c>
      <c r="C123" s="276">
        <v>0</v>
      </c>
      <c r="D123" s="276">
        <v>0</v>
      </c>
      <c r="E123" s="276">
        <v>0</v>
      </c>
      <c r="F123" s="276">
        <v>0</v>
      </c>
      <c r="G123" s="276">
        <v>0</v>
      </c>
      <c r="H123" s="276">
        <v>0</v>
      </c>
      <c r="I123" s="276">
        <v>0</v>
      </c>
      <c r="J123" s="276">
        <v>0</v>
      </c>
      <c r="K123" s="276">
        <v>0</v>
      </c>
      <c r="L123" s="276">
        <v>0</v>
      </c>
      <c r="M123" s="276">
        <v>0</v>
      </c>
      <c r="N123" s="276">
        <v>0</v>
      </c>
      <c r="O123" s="276">
        <v>0</v>
      </c>
      <c r="P123" s="276">
        <v>0</v>
      </c>
      <c r="Q123" s="276">
        <v>0</v>
      </c>
      <c r="R123" s="276">
        <v>0</v>
      </c>
      <c r="S123" s="276">
        <v>0.38</v>
      </c>
      <c r="T123" s="276">
        <v>1</v>
      </c>
      <c r="U123" s="276">
        <v>1.72</v>
      </c>
      <c r="V123" s="276">
        <v>2.5299999999999998</v>
      </c>
      <c r="W123" s="276">
        <v>2.56</v>
      </c>
      <c r="X123" s="276">
        <v>3.14</v>
      </c>
      <c r="Y123" s="276">
        <v>3.17</v>
      </c>
      <c r="Z123" s="276">
        <v>3.03</v>
      </c>
      <c r="AA123" s="276">
        <v>3</v>
      </c>
      <c r="AB123" s="276">
        <v>3.8</v>
      </c>
      <c r="AC123" s="276">
        <v>3.83</v>
      </c>
      <c r="AD123" s="276">
        <v>3.83</v>
      </c>
      <c r="AE123" s="276">
        <v>3.6</v>
      </c>
      <c r="AF123" s="276">
        <v>4.6289999999999996</v>
      </c>
      <c r="AG123" s="276">
        <v>5.1909999999999998</v>
      </c>
      <c r="AH123" s="276">
        <v>5.0949999999999998</v>
      </c>
      <c r="AI123" s="276">
        <v>5.1970000000000001</v>
      </c>
      <c r="AJ123" s="276">
        <v>5.234</v>
      </c>
      <c r="AK123" s="276">
        <v>4.5</v>
      </c>
      <c r="AL123" s="276">
        <v>4.9219999999999997</v>
      </c>
      <c r="AM123" s="276">
        <v>5.4210079999999996</v>
      </c>
      <c r="AN123" s="276">
        <v>5.6050000000000004</v>
      </c>
      <c r="AO123" s="276">
        <v>5.89</v>
      </c>
      <c r="AP123" s="276">
        <v>6.4272209099999991</v>
      </c>
      <c r="AQ123" s="276">
        <v>6.4660000000000002</v>
      </c>
      <c r="AR123" s="276">
        <v>6.4390000000000001</v>
      </c>
    </row>
    <row r="124" spans="1:44">
      <c r="A124" s="17">
        <v>15</v>
      </c>
      <c r="B124" s="135" t="s">
        <v>93</v>
      </c>
      <c r="C124" s="276">
        <v>0</v>
      </c>
      <c r="D124" s="276">
        <v>0</v>
      </c>
      <c r="E124" s="276">
        <v>0</v>
      </c>
      <c r="F124" s="276">
        <v>0</v>
      </c>
      <c r="G124" s="276">
        <v>0</v>
      </c>
      <c r="H124" s="276">
        <v>0</v>
      </c>
      <c r="I124" s="276">
        <v>0</v>
      </c>
      <c r="J124" s="276">
        <v>0.24</v>
      </c>
      <c r="K124" s="276">
        <v>0.66</v>
      </c>
      <c r="L124" s="276">
        <v>0.84</v>
      </c>
      <c r="M124" s="276">
        <v>0.98</v>
      </c>
      <c r="N124" s="276">
        <v>1.32</v>
      </c>
      <c r="O124" s="276">
        <v>0</v>
      </c>
      <c r="P124" s="276">
        <v>0</v>
      </c>
      <c r="Q124" s="276">
        <v>0</v>
      </c>
      <c r="R124" s="276">
        <v>0</v>
      </c>
      <c r="S124" s="276">
        <v>0</v>
      </c>
      <c r="T124" s="276">
        <v>0</v>
      </c>
      <c r="U124" s="276">
        <v>0</v>
      </c>
      <c r="V124" s="276">
        <v>0</v>
      </c>
      <c r="W124" s="276">
        <v>0</v>
      </c>
      <c r="X124" s="276">
        <v>0</v>
      </c>
      <c r="Y124" s="276">
        <v>0</v>
      </c>
      <c r="Z124" s="276">
        <v>0</v>
      </c>
      <c r="AA124" s="276">
        <v>0</v>
      </c>
      <c r="AB124" s="276">
        <v>0</v>
      </c>
      <c r="AC124" s="276">
        <v>0</v>
      </c>
      <c r="AD124" s="276">
        <v>0</v>
      </c>
      <c r="AE124" s="276">
        <v>0</v>
      </c>
      <c r="AF124" s="276">
        <v>0</v>
      </c>
      <c r="AG124" s="276">
        <v>0</v>
      </c>
      <c r="AH124" s="276">
        <v>0</v>
      </c>
      <c r="AI124" s="276">
        <v>0</v>
      </c>
      <c r="AJ124" s="276">
        <v>0</v>
      </c>
      <c r="AK124" s="276">
        <v>0</v>
      </c>
      <c r="AL124" s="276">
        <v>0</v>
      </c>
      <c r="AM124" s="276">
        <v>0</v>
      </c>
      <c r="AN124" s="276">
        <v>0</v>
      </c>
      <c r="AO124" s="276">
        <v>0</v>
      </c>
      <c r="AP124" s="276">
        <v>0</v>
      </c>
      <c r="AQ124" s="276">
        <v>0</v>
      </c>
      <c r="AR124" s="276">
        <v>0</v>
      </c>
    </row>
    <row r="125" spans="1:44">
      <c r="A125" s="17">
        <v>16</v>
      </c>
      <c r="B125" s="135" t="s">
        <v>2672</v>
      </c>
      <c r="C125" s="276">
        <v>0</v>
      </c>
      <c r="D125" s="276">
        <v>0</v>
      </c>
      <c r="E125" s="276">
        <v>0</v>
      </c>
      <c r="F125" s="276">
        <v>0</v>
      </c>
      <c r="G125" s="276">
        <v>0</v>
      </c>
      <c r="H125" s="276">
        <v>0</v>
      </c>
      <c r="I125" s="276">
        <v>0</v>
      </c>
      <c r="J125" s="276">
        <v>0</v>
      </c>
      <c r="K125" s="276">
        <v>0</v>
      </c>
      <c r="L125" s="276">
        <v>0</v>
      </c>
      <c r="M125" s="276">
        <v>0</v>
      </c>
      <c r="N125" s="276">
        <v>0</v>
      </c>
      <c r="O125" s="276">
        <v>4.2699999999999996</v>
      </c>
      <c r="P125" s="276">
        <v>5.31</v>
      </c>
      <c r="Q125" s="276">
        <v>9.36</v>
      </c>
      <c r="R125" s="276">
        <v>12.61</v>
      </c>
      <c r="S125" s="276">
        <v>8.51</v>
      </c>
      <c r="T125" s="276">
        <v>17.18</v>
      </c>
      <c r="U125" s="276">
        <v>19.48</v>
      </c>
      <c r="V125" s="276">
        <v>20.39</v>
      </c>
      <c r="W125" s="276">
        <v>17.97</v>
      </c>
      <c r="X125" s="276">
        <v>17.75</v>
      </c>
      <c r="Y125" s="276">
        <v>21.13</v>
      </c>
      <c r="Z125" s="276">
        <v>24.79</v>
      </c>
      <c r="AA125" s="276">
        <v>25.6</v>
      </c>
      <c r="AB125" s="276">
        <v>28.2</v>
      </c>
      <c r="AC125" s="276">
        <v>25.71</v>
      </c>
      <c r="AD125" s="276">
        <v>25.91</v>
      </c>
      <c r="AE125" s="276">
        <v>23.2</v>
      </c>
      <c r="AF125" s="276">
        <v>36.386000000000003</v>
      </c>
      <c r="AG125" s="276">
        <v>30.777999999999999</v>
      </c>
      <c r="AH125" s="276">
        <v>30.245000000000001</v>
      </c>
      <c r="AI125" s="276">
        <v>22.190999999999999</v>
      </c>
      <c r="AJ125" s="276">
        <v>46.610999999999997</v>
      </c>
      <c r="AK125" s="276">
        <v>55.552999999999997</v>
      </c>
      <c r="AL125" s="276">
        <v>55.719000000000001</v>
      </c>
      <c r="AM125" s="276">
        <v>53.699282689999997</v>
      </c>
      <c r="AN125" s="276">
        <v>59.451999999999998</v>
      </c>
      <c r="AO125" s="276">
        <v>77.513000000000005</v>
      </c>
      <c r="AP125" s="276">
        <v>61.089907849999996</v>
      </c>
      <c r="AQ125" s="276">
        <v>49.164999999999999</v>
      </c>
      <c r="AR125" s="276">
        <v>71.290000000000006</v>
      </c>
    </row>
    <row r="126" spans="1:44">
      <c r="A126" s="17">
        <v>17</v>
      </c>
      <c r="B126" s="135" t="s">
        <v>2675</v>
      </c>
      <c r="C126" s="276">
        <v>3.47</v>
      </c>
      <c r="D126" s="276">
        <v>3.09</v>
      </c>
      <c r="E126" s="276">
        <v>2.0099999999999998</v>
      </c>
      <c r="F126" s="276">
        <v>1.97</v>
      </c>
      <c r="G126" s="276">
        <v>4.6500000000000004</v>
      </c>
      <c r="H126" s="276">
        <v>4.6500000000000004</v>
      </c>
      <c r="I126" s="276">
        <v>5.4</v>
      </c>
      <c r="J126" s="276">
        <v>5.48</v>
      </c>
      <c r="K126" s="276">
        <v>6.4</v>
      </c>
      <c r="L126" s="276">
        <v>5.16</v>
      </c>
      <c r="M126" s="276">
        <v>8.35</v>
      </c>
      <c r="N126" s="276">
        <v>9.84</v>
      </c>
      <c r="O126" s="276">
        <v>8.4499999999999993</v>
      </c>
      <c r="P126" s="276">
        <v>12.92</v>
      </c>
      <c r="Q126" s="276">
        <v>18.350000000000001</v>
      </c>
      <c r="R126" s="276">
        <v>19.95</v>
      </c>
      <c r="S126" s="276">
        <v>16.28</v>
      </c>
      <c r="T126" s="276">
        <v>33.65</v>
      </c>
      <c r="U126" s="276">
        <v>35.17</v>
      </c>
      <c r="V126" s="276">
        <v>32.020000000000003</v>
      </c>
      <c r="W126" s="276">
        <v>31.64</v>
      </c>
      <c r="X126" s="276">
        <v>29.05</v>
      </c>
      <c r="Y126" s="276">
        <v>27.37</v>
      </c>
      <c r="Z126" s="276">
        <v>37.14</v>
      </c>
      <c r="AA126" s="276">
        <v>39.4</v>
      </c>
      <c r="AB126" s="276">
        <v>41.4</v>
      </c>
      <c r="AC126" s="276">
        <v>41.45</v>
      </c>
      <c r="AD126" s="276">
        <v>41.45</v>
      </c>
      <c r="AE126" s="276">
        <v>27.6</v>
      </c>
      <c r="AF126" s="276">
        <v>40.390999999999998</v>
      </c>
      <c r="AG126" s="276">
        <v>31.111999999999998</v>
      </c>
      <c r="AH126" s="276">
        <v>45.179000000000002</v>
      </c>
      <c r="AI126" s="276">
        <v>63.963999999999999</v>
      </c>
      <c r="AJ126" s="276">
        <v>64.176000000000002</v>
      </c>
      <c r="AK126" s="276">
        <v>62.843000000000004</v>
      </c>
      <c r="AL126" s="276">
        <v>64.697000000000003</v>
      </c>
      <c r="AM126" s="276">
        <v>63.891059469999995</v>
      </c>
      <c r="AN126" s="276">
        <v>51.067999999999998</v>
      </c>
      <c r="AO126" s="276">
        <v>62.043999999999997</v>
      </c>
      <c r="AP126" s="276">
        <v>56.326490360000022</v>
      </c>
      <c r="AQ126" s="276">
        <v>49.164999999999999</v>
      </c>
      <c r="AR126" s="276">
        <v>57.612000000000002</v>
      </c>
    </row>
    <row r="127" spans="1:44">
      <c r="A127" s="17">
        <v>18</v>
      </c>
      <c r="B127" s="135" t="s">
        <v>2927</v>
      </c>
      <c r="C127" s="276">
        <v>0</v>
      </c>
      <c r="D127" s="276">
        <v>0</v>
      </c>
      <c r="E127" s="276">
        <v>0.02</v>
      </c>
      <c r="F127" s="276">
        <v>0.06</v>
      </c>
      <c r="G127" s="276">
        <v>0.05</v>
      </c>
      <c r="H127" s="276">
        <v>0.05</v>
      </c>
      <c r="I127" s="276">
        <v>0.05</v>
      </c>
      <c r="J127" s="276">
        <v>0.08</v>
      </c>
      <c r="K127" s="276">
        <v>0.09</v>
      </c>
      <c r="L127" s="276">
        <v>0.11</v>
      </c>
      <c r="M127" s="276">
        <v>0.1</v>
      </c>
      <c r="N127" s="276">
        <v>0.12</v>
      </c>
      <c r="O127" s="276">
        <v>0.14000000000000001</v>
      </c>
      <c r="P127" s="276">
        <v>7.0000000000000007E-2</v>
      </c>
      <c r="Q127" s="276">
        <v>0.12</v>
      </c>
      <c r="R127" s="276">
        <v>0.15</v>
      </c>
      <c r="S127" s="276">
        <v>0.15</v>
      </c>
      <c r="T127" s="276">
        <v>0.15</v>
      </c>
      <c r="U127" s="276">
        <v>0.2</v>
      </c>
      <c r="V127" s="276">
        <v>0.16</v>
      </c>
      <c r="W127" s="276">
        <v>0.18</v>
      </c>
      <c r="X127" s="276">
        <v>0.19</v>
      </c>
      <c r="Y127" s="276">
        <v>0.19</v>
      </c>
      <c r="Z127" s="276">
        <v>0.2</v>
      </c>
      <c r="AA127" s="276">
        <v>0.19</v>
      </c>
      <c r="AB127" s="276">
        <v>0.18</v>
      </c>
      <c r="AC127" s="276">
        <v>0.22</v>
      </c>
      <c r="AD127" s="276">
        <v>0.23</v>
      </c>
      <c r="AE127" s="276">
        <v>0.5</v>
      </c>
      <c r="AF127" s="276">
        <v>0.27800000000000002</v>
      </c>
      <c r="AG127" s="276">
        <v>0.28499999999999998</v>
      </c>
      <c r="AH127" s="276">
        <v>0.36399999999999999</v>
      </c>
      <c r="AI127" s="276">
        <v>0.36760900000000002</v>
      </c>
      <c r="AJ127" s="276">
        <v>0.42099999999999999</v>
      </c>
      <c r="AK127" s="276">
        <v>0.28699999999999998</v>
      </c>
      <c r="AL127" s="276">
        <v>0.29799999999999999</v>
      </c>
      <c r="AM127" s="276">
        <v>0.28348505999999996</v>
      </c>
      <c r="AN127" s="276">
        <v>0.246</v>
      </c>
      <c r="AO127" s="276">
        <v>0</v>
      </c>
      <c r="AP127" s="276">
        <v>0</v>
      </c>
      <c r="AQ127" s="276">
        <v>0</v>
      </c>
      <c r="AR127" s="276">
        <v>0</v>
      </c>
    </row>
    <row r="128" spans="1:44">
      <c r="A128" s="17">
        <v>19</v>
      </c>
      <c r="B128" s="135" t="s">
        <v>1051</v>
      </c>
      <c r="C128" s="276">
        <v>0</v>
      </c>
      <c r="D128" s="276">
        <v>0</v>
      </c>
      <c r="E128" s="276">
        <v>0</v>
      </c>
      <c r="F128" s="276">
        <v>0</v>
      </c>
      <c r="G128" s="276">
        <v>0</v>
      </c>
      <c r="H128" s="276">
        <v>0</v>
      </c>
      <c r="I128" s="276">
        <v>0</v>
      </c>
      <c r="J128" s="276">
        <v>0</v>
      </c>
      <c r="K128" s="276">
        <v>0</v>
      </c>
      <c r="L128" s="276">
        <v>0</v>
      </c>
      <c r="M128" s="276">
        <v>0.2</v>
      </c>
      <c r="N128" s="276">
        <v>1.62</v>
      </c>
      <c r="O128" s="276">
        <v>3.26</v>
      </c>
      <c r="P128" s="276">
        <v>4.9400000000000004</v>
      </c>
      <c r="Q128" s="276">
        <v>7.24</v>
      </c>
      <c r="R128" s="276">
        <v>3.12</v>
      </c>
      <c r="S128" s="276">
        <v>3.61</v>
      </c>
      <c r="T128" s="276">
        <v>4.28</v>
      </c>
      <c r="U128" s="276">
        <v>8.0399999999999991</v>
      </c>
      <c r="V128" s="276">
        <v>9.06</v>
      </c>
      <c r="W128" s="276">
        <v>8.86</v>
      </c>
      <c r="X128" s="276">
        <v>9.83</v>
      </c>
      <c r="Y128" s="276">
        <v>10.77</v>
      </c>
      <c r="Z128" s="276">
        <v>10.44</v>
      </c>
      <c r="AA128" s="276">
        <v>22.4</v>
      </c>
      <c r="AB128" s="276">
        <v>25.3</v>
      </c>
      <c r="AC128" s="276">
        <v>26.5</v>
      </c>
      <c r="AD128" s="276">
        <v>26.5</v>
      </c>
      <c r="AE128" s="276">
        <v>16.8</v>
      </c>
      <c r="AF128" s="276">
        <v>18.788</v>
      </c>
      <c r="AG128" s="276">
        <v>18.731000000000002</v>
      </c>
      <c r="AH128" s="276">
        <v>21.425999999999998</v>
      </c>
      <c r="AI128" s="276">
        <v>21.597999999999999</v>
      </c>
      <c r="AJ128" s="276">
        <v>21.056000000000001</v>
      </c>
      <c r="AK128" s="276">
        <v>23.812999999999999</v>
      </c>
      <c r="AL128" s="276">
        <v>24.623000000000001</v>
      </c>
      <c r="AM128" s="276">
        <v>26.318708319999999</v>
      </c>
      <c r="AN128" s="276">
        <v>29.673999999999999</v>
      </c>
      <c r="AO128" s="276">
        <v>31.094999999999999</v>
      </c>
      <c r="AP128" s="276">
        <v>32.947880740000009</v>
      </c>
      <c r="AQ128" s="276">
        <v>32.841000000000001</v>
      </c>
      <c r="AR128" s="276">
        <v>33.557000000000002</v>
      </c>
    </row>
    <row r="129" spans="1:44">
      <c r="A129" s="17">
        <v>20</v>
      </c>
      <c r="B129" s="135" t="s">
        <v>2671</v>
      </c>
      <c r="C129" s="276">
        <v>0</v>
      </c>
      <c r="D129" s="276">
        <v>0</v>
      </c>
      <c r="E129" s="276">
        <v>0</v>
      </c>
      <c r="F129" s="276">
        <v>0</v>
      </c>
      <c r="G129" s="276">
        <v>0</v>
      </c>
      <c r="H129" s="276">
        <v>0</v>
      </c>
      <c r="I129" s="276">
        <v>0</v>
      </c>
      <c r="J129" s="276">
        <v>0</v>
      </c>
      <c r="K129" s="276">
        <v>0</v>
      </c>
      <c r="L129" s="276">
        <v>0</v>
      </c>
      <c r="M129" s="276">
        <v>0</v>
      </c>
      <c r="N129" s="276">
        <v>0</v>
      </c>
      <c r="O129" s="276">
        <v>0</v>
      </c>
      <c r="P129" s="276">
        <v>0</v>
      </c>
      <c r="Q129" s="276">
        <v>0</v>
      </c>
      <c r="R129" s="276">
        <v>0</v>
      </c>
      <c r="S129" s="276">
        <v>0</v>
      </c>
      <c r="T129" s="276">
        <v>0</v>
      </c>
      <c r="U129" s="276">
        <v>0</v>
      </c>
      <c r="V129" s="276">
        <v>0</v>
      </c>
      <c r="W129" s="276">
        <v>0</v>
      </c>
      <c r="X129" s="276">
        <v>0</v>
      </c>
      <c r="Y129" s="276">
        <v>0</v>
      </c>
      <c r="Z129" s="276">
        <v>0</v>
      </c>
      <c r="AA129" s="276">
        <v>0</v>
      </c>
      <c r="AB129" s="276">
        <v>0</v>
      </c>
      <c r="AC129" s="276">
        <v>0</v>
      </c>
      <c r="AD129" s="276">
        <v>0</v>
      </c>
      <c r="AE129" s="276">
        <v>0</v>
      </c>
      <c r="AF129" s="276">
        <v>0</v>
      </c>
      <c r="AG129" s="276">
        <v>0</v>
      </c>
      <c r="AH129" s="276">
        <v>0</v>
      </c>
      <c r="AI129" s="276">
        <v>0</v>
      </c>
      <c r="AJ129" s="276">
        <v>0</v>
      </c>
      <c r="AK129" s="276">
        <v>0</v>
      </c>
      <c r="AL129" s="276">
        <v>0</v>
      </c>
      <c r="AM129" s="276">
        <v>0</v>
      </c>
      <c r="AN129" s="276">
        <v>0</v>
      </c>
      <c r="AO129" s="276">
        <v>0.68899999999999995</v>
      </c>
      <c r="AP129" s="276">
        <v>0.71643751000000011</v>
      </c>
      <c r="AQ129" s="276">
        <v>0.69099999999999995</v>
      </c>
      <c r="AR129" s="276">
        <v>0.66300000000000003</v>
      </c>
    </row>
    <row r="130" spans="1:44">
      <c r="A130" s="17">
        <v>21</v>
      </c>
      <c r="B130" s="135" t="s">
        <v>94</v>
      </c>
      <c r="C130" s="276">
        <v>3.2</v>
      </c>
      <c r="D130" s="276">
        <v>3.18</v>
      </c>
      <c r="E130" s="276">
        <v>3.3</v>
      </c>
      <c r="F130" s="276">
        <v>3.02</v>
      </c>
      <c r="G130" s="276">
        <v>4.16</v>
      </c>
      <c r="H130" s="276">
        <v>3.61</v>
      </c>
      <c r="I130" s="276">
        <v>4.6100000000000003</v>
      </c>
      <c r="J130" s="276">
        <v>5.55</v>
      </c>
      <c r="K130" s="276">
        <v>7.68</v>
      </c>
      <c r="L130" s="276">
        <v>8.65</v>
      </c>
      <c r="M130" s="276">
        <v>11.58</v>
      </c>
      <c r="N130" s="276">
        <v>13.3</v>
      </c>
      <c r="O130" s="276">
        <v>15.17</v>
      </c>
      <c r="P130" s="276">
        <v>25.6</v>
      </c>
      <c r="Q130" s="276">
        <v>25.55</v>
      </c>
      <c r="R130" s="276">
        <v>24.65</v>
      </c>
      <c r="S130" s="276">
        <v>23.52</v>
      </c>
      <c r="T130" s="276">
        <v>22.4</v>
      </c>
      <c r="U130" s="276">
        <v>23.13</v>
      </c>
      <c r="V130" s="276">
        <v>24.5</v>
      </c>
      <c r="W130" s="276">
        <v>12.31</v>
      </c>
      <c r="X130" s="276">
        <v>21.33</v>
      </c>
      <c r="Y130" s="276">
        <v>23.52</v>
      </c>
      <c r="Z130" s="276">
        <v>15.93</v>
      </c>
      <c r="AA130" s="276">
        <v>19.399999999999999</v>
      </c>
      <c r="AB130" s="276">
        <v>20.5</v>
      </c>
      <c r="AC130" s="276">
        <v>21.13</v>
      </c>
      <c r="AD130" s="276">
        <v>21.77</v>
      </c>
      <c r="AE130" s="276">
        <v>22.1</v>
      </c>
      <c r="AF130" s="276">
        <v>30.561</v>
      </c>
      <c r="AG130" s="276">
        <v>34.847999999999999</v>
      </c>
      <c r="AH130" s="276">
        <v>35.5</v>
      </c>
      <c r="AI130" s="276">
        <v>35.228999999999999</v>
      </c>
      <c r="AJ130" s="276">
        <v>36.006999999999998</v>
      </c>
      <c r="AK130" s="276">
        <v>35.5</v>
      </c>
      <c r="AL130" s="276">
        <v>40.179000000000002</v>
      </c>
      <c r="AM130" s="276">
        <v>43.673939920000002</v>
      </c>
      <c r="AN130" s="276">
        <v>41.503</v>
      </c>
      <c r="AO130" s="276">
        <v>0</v>
      </c>
      <c r="AP130" s="276">
        <v>0</v>
      </c>
      <c r="AQ130" s="276">
        <v>0</v>
      </c>
      <c r="AR130" s="276">
        <v>0</v>
      </c>
    </row>
    <row r="131" spans="1:44">
      <c r="A131" s="17">
        <v>22</v>
      </c>
      <c r="B131" s="135" t="s">
        <v>2669</v>
      </c>
      <c r="C131" s="276">
        <v>0</v>
      </c>
      <c r="D131" s="276">
        <v>0</v>
      </c>
      <c r="E131" s="276">
        <v>0</v>
      </c>
      <c r="F131" s="276">
        <v>0</v>
      </c>
      <c r="G131" s="276">
        <v>0</v>
      </c>
      <c r="H131" s="276">
        <v>0</v>
      </c>
      <c r="I131" s="276">
        <v>0</v>
      </c>
      <c r="J131" s="276">
        <v>0</v>
      </c>
      <c r="K131" s="276">
        <v>0</v>
      </c>
      <c r="L131" s="276">
        <v>0</v>
      </c>
      <c r="M131" s="276">
        <v>0</v>
      </c>
      <c r="N131" s="276">
        <v>0</v>
      </c>
      <c r="O131" s="276">
        <v>0</v>
      </c>
      <c r="P131" s="276">
        <v>0</v>
      </c>
      <c r="Q131" s="276">
        <v>0</v>
      </c>
      <c r="R131" s="276">
        <v>0</v>
      </c>
      <c r="S131" s="276">
        <v>0</v>
      </c>
      <c r="T131" s="276">
        <v>0</v>
      </c>
      <c r="U131" s="276">
        <v>0</v>
      </c>
      <c r="V131" s="276">
        <v>0</v>
      </c>
      <c r="W131" s="276">
        <v>0</v>
      </c>
      <c r="X131" s="276">
        <v>0</v>
      </c>
      <c r="Y131" s="276">
        <v>0</v>
      </c>
      <c r="Z131" s="276">
        <v>0</v>
      </c>
      <c r="AA131" s="276">
        <v>0</v>
      </c>
      <c r="AB131" s="276">
        <v>0</v>
      </c>
      <c r="AC131" s="276">
        <v>0</v>
      </c>
      <c r="AD131" s="276">
        <v>0</v>
      </c>
      <c r="AE131" s="276">
        <v>0</v>
      </c>
      <c r="AF131" s="276">
        <v>0</v>
      </c>
      <c r="AG131" s="276">
        <v>0</v>
      </c>
      <c r="AH131" s="276">
        <v>0</v>
      </c>
      <c r="AI131" s="276">
        <v>0</v>
      </c>
      <c r="AJ131" s="276">
        <v>0</v>
      </c>
      <c r="AK131" s="276">
        <v>0</v>
      </c>
      <c r="AL131" s="276">
        <v>0</v>
      </c>
      <c r="AM131" s="276">
        <v>0</v>
      </c>
      <c r="AN131" s="276">
        <v>0</v>
      </c>
      <c r="AO131" s="276">
        <v>25.606000000000002</v>
      </c>
      <c r="AP131" s="276">
        <v>27.065250490000015</v>
      </c>
      <c r="AQ131" s="276">
        <v>30.152999999999999</v>
      </c>
      <c r="AR131" s="276">
        <v>29.914999999999999</v>
      </c>
    </row>
    <row r="132" spans="1:44">
      <c r="A132" s="17">
        <v>23</v>
      </c>
      <c r="B132" s="135" t="s">
        <v>95</v>
      </c>
      <c r="C132" s="276">
        <v>0.35</v>
      </c>
      <c r="D132" s="276">
        <v>0.41</v>
      </c>
      <c r="E132" s="276">
        <v>0.28000000000000003</v>
      </c>
      <c r="F132" s="276">
        <v>0.3</v>
      </c>
      <c r="G132" s="276">
        <v>0.23</v>
      </c>
      <c r="H132" s="276">
        <v>0.3</v>
      </c>
      <c r="I132" s="276">
        <v>0.31</v>
      </c>
      <c r="J132" s="276">
        <v>0.55000000000000004</v>
      </c>
      <c r="K132" s="276">
        <v>0.4</v>
      </c>
      <c r="L132" s="276">
        <v>0.52</v>
      </c>
      <c r="M132" s="276">
        <v>0.46</v>
      </c>
      <c r="N132" s="276">
        <v>0.68</v>
      </c>
      <c r="O132" s="276">
        <v>0</v>
      </c>
      <c r="P132" s="276">
        <v>0</v>
      </c>
      <c r="Q132" s="276">
        <v>0</v>
      </c>
      <c r="R132" s="276">
        <v>0</v>
      </c>
      <c r="S132" s="276">
        <v>0</v>
      </c>
      <c r="T132" s="276">
        <v>0</v>
      </c>
      <c r="U132" s="276">
        <v>0</v>
      </c>
      <c r="V132" s="276">
        <v>0</v>
      </c>
      <c r="W132" s="276">
        <v>0</v>
      </c>
      <c r="X132" s="276">
        <v>0</v>
      </c>
      <c r="Y132" s="276">
        <v>0</v>
      </c>
      <c r="Z132" s="276">
        <v>0</v>
      </c>
      <c r="AA132" s="276">
        <v>0</v>
      </c>
      <c r="AB132" s="276">
        <v>0</v>
      </c>
      <c r="AC132" s="276">
        <v>0</v>
      </c>
      <c r="AD132" s="276">
        <v>0</v>
      </c>
      <c r="AE132" s="276">
        <v>0</v>
      </c>
      <c r="AF132" s="276">
        <v>0</v>
      </c>
      <c r="AG132" s="276">
        <v>0</v>
      </c>
      <c r="AH132" s="276">
        <v>0</v>
      </c>
      <c r="AI132" s="276">
        <v>0</v>
      </c>
      <c r="AJ132" s="276">
        <v>0</v>
      </c>
      <c r="AK132" s="276">
        <v>0</v>
      </c>
      <c r="AL132" s="276">
        <v>0</v>
      </c>
      <c r="AM132" s="276">
        <v>0</v>
      </c>
      <c r="AN132" s="276">
        <v>0</v>
      </c>
      <c r="AO132" s="276">
        <v>0</v>
      </c>
      <c r="AP132" s="276">
        <v>0</v>
      </c>
      <c r="AQ132" s="276">
        <v>0</v>
      </c>
      <c r="AR132" s="276">
        <v>0</v>
      </c>
    </row>
    <row r="133" spans="1:44">
      <c r="A133" s="17">
        <v>24</v>
      </c>
      <c r="B133" s="135" t="s">
        <v>96</v>
      </c>
      <c r="C133" s="276">
        <v>0</v>
      </c>
      <c r="D133" s="276">
        <v>0</v>
      </c>
      <c r="E133" s="276">
        <v>0</v>
      </c>
      <c r="F133" s="276">
        <v>0</v>
      </c>
      <c r="G133" s="276">
        <v>0</v>
      </c>
      <c r="H133" s="276">
        <v>0</v>
      </c>
      <c r="I133" s="276">
        <v>0</v>
      </c>
      <c r="J133" s="276">
        <v>0</v>
      </c>
      <c r="K133" s="276">
        <v>0</v>
      </c>
      <c r="L133" s="276">
        <v>0</v>
      </c>
      <c r="M133" s="276">
        <v>0</v>
      </c>
      <c r="N133" s="276">
        <v>0.2</v>
      </c>
      <c r="O133" s="276">
        <v>0.3</v>
      </c>
      <c r="P133" s="276">
        <v>0.15</v>
      </c>
      <c r="Q133" s="276">
        <v>0.99</v>
      </c>
      <c r="R133" s="276">
        <v>1.03</v>
      </c>
      <c r="S133" s="276">
        <v>1.32</v>
      </c>
      <c r="T133" s="276">
        <v>1.57</v>
      </c>
      <c r="U133" s="276">
        <v>1.39</v>
      </c>
      <c r="V133" s="276">
        <v>1.87</v>
      </c>
      <c r="W133" s="276">
        <v>1.8</v>
      </c>
      <c r="X133" s="276">
        <v>0</v>
      </c>
      <c r="Y133" s="276">
        <v>0</v>
      </c>
      <c r="Z133" s="276">
        <v>0</v>
      </c>
      <c r="AA133" s="276">
        <v>0</v>
      </c>
      <c r="AB133" s="276">
        <v>0</v>
      </c>
      <c r="AC133" s="276">
        <v>0</v>
      </c>
      <c r="AD133" s="276">
        <v>0</v>
      </c>
      <c r="AE133" s="276">
        <v>0</v>
      </c>
      <c r="AF133" s="276">
        <v>0</v>
      </c>
      <c r="AG133" s="276">
        <v>0</v>
      </c>
      <c r="AH133" s="276">
        <v>0</v>
      </c>
      <c r="AI133" s="276">
        <v>0</v>
      </c>
      <c r="AJ133" s="276">
        <v>0</v>
      </c>
      <c r="AK133" s="276">
        <v>0</v>
      </c>
      <c r="AL133" s="276">
        <v>0</v>
      </c>
      <c r="AM133" s="276">
        <v>0</v>
      </c>
      <c r="AN133" s="276">
        <v>0</v>
      </c>
      <c r="AO133" s="276">
        <v>0</v>
      </c>
      <c r="AP133" s="276">
        <v>0</v>
      </c>
      <c r="AQ133" s="276">
        <v>0</v>
      </c>
      <c r="AR133" s="276">
        <v>0</v>
      </c>
    </row>
    <row r="134" spans="1:44" s="249" customFormat="1">
      <c r="A134" s="17">
        <v>25</v>
      </c>
      <c r="B134" s="135" t="s">
        <v>1053</v>
      </c>
      <c r="C134" s="276">
        <v>0</v>
      </c>
      <c r="D134" s="276">
        <v>0</v>
      </c>
      <c r="E134" s="276">
        <v>0</v>
      </c>
      <c r="F134" s="276">
        <v>0</v>
      </c>
      <c r="G134" s="276">
        <v>0</v>
      </c>
      <c r="H134" s="276">
        <v>0</v>
      </c>
      <c r="I134" s="276">
        <v>0</v>
      </c>
      <c r="J134" s="276">
        <v>0</v>
      </c>
      <c r="K134" s="276">
        <v>0</v>
      </c>
      <c r="L134" s="276">
        <v>1.28</v>
      </c>
      <c r="M134" s="276">
        <v>1.4</v>
      </c>
      <c r="N134" s="276">
        <v>1.37</v>
      </c>
      <c r="O134" s="276">
        <v>1.48</v>
      </c>
      <c r="P134" s="276">
        <v>1.28</v>
      </c>
      <c r="Q134" s="276">
        <v>3.4</v>
      </c>
      <c r="R134" s="276">
        <v>4.4800000000000004</v>
      </c>
      <c r="S134" s="276">
        <v>4.8899999999999997</v>
      </c>
      <c r="T134" s="276">
        <v>5.46</v>
      </c>
      <c r="U134" s="276">
        <v>5.99</v>
      </c>
      <c r="V134" s="276">
        <v>6.17</v>
      </c>
      <c r="W134" s="276">
        <v>6.04</v>
      </c>
      <c r="X134" s="276">
        <v>5.99</v>
      </c>
      <c r="Y134" s="276">
        <v>6.17</v>
      </c>
      <c r="Z134" s="276">
        <v>4.28</v>
      </c>
      <c r="AA134" s="276">
        <v>5.3</v>
      </c>
      <c r="AB134" s="276">
        <v>5.5</v>
      </c>
      <c r="AC134" s="276">
        <v>5.47</v>
      </c>
      <c r="AD134" s="276">
        <v>5.47</v>
      </c>
      <c r="AE134" s="276">
        <v>5.0999999999999996</v>
      </c>
      <c r="AF134" s="276">
        <v>4.8230000000000004</v>
      </c>
      <c r="AG134" s="276">
        <v>4.4939999999999998</v>
      </c>
      <c r="AH134" s="276">
        <v>4.1360000000000001</v>
      </c>
      <c r="AI134" s="276">
        <v>3.823</v>
      </c>
      <c r="AJ134" s="276">
        <v>3.915</v>
      </c>
      <c r="AK134" s="276">
        <v>4.3419999999999996</v>
      </c>
      <c r="AL134" s="276">
        <v>19.559999999999999</v>
      </c>
      <c r="AM134" s="276">
        <v>22.678872089999999</v>
      </c>
      <c r="AN134" s="276">
        <v>24.332999999999998</v>
      </c>
      <c r="AO134" s="276">
        <v>25.545999999999999</v>
      </c>
      <c r="AP134" s="276">
        <v>23.674017550000002</v>
      </c>
      <c r="AQ134" s="276">
        <v>23.053999999999998</v>
      </c>
      <c r="AR134" s="276">
        <v>23.8</v>
      </c>
    </row>
    <row r="135" spans="1:44" s="249" customFormat="1">
      <c r="A135" s="17">
        <v>26</v>
      </c>
      <c r="B135" s="135" t="s">
        <v>97</v>
      </c>
      <c r="C135" s="276">
        <v>0.39</v>
      </c>
      <c r="D135" s="276">
        <v>0.39</v>
      </c>
      <c r="E135" s="276">
        <v>0.38</v>
      </c>
      <c r="F135" s="276">
        <v>0.41</v>
      </c>
      <c r="G135" s="276">
        <v>0.47</v>
      </c>
      <c r="H135" s="276">
        <v>0.55000000000000004</v>
      </c>
      <c r="I135" s="276">
        <v>0.67</v>
      </c>
      <c r="J135" s="276">
        <v>0.66</v>
      </c>
      <c r="K135" s="276">
        <v>0.69</v>
      </c>
      <c r="L135" s="276">
        <v>0.64</v>
      </c>
      <c r="M135" s="276">
        <v>0.94</v>
      </c>
      <c r="N135" s="276">
        <v>0.77</v>
      </c>
      <c r="O135" s="276">
        <v>0.59</v>
      </c>
      <c r="P135" s="276">
        <v>0.59</v>
      </c>
      <c r="Q135" s="276">
        <v>0.92</v>
      </c>
      <c r="R135" s="276">
        <v>0.64</v>
      </c>
      <c r="S135" s="276">
        <v>0.33</v>
      </c>
      <c r="T135" s="276">
        <v>0.49</v>
      </c>
      <c r="U135" s="276">
        <v>0.56999999999999995</v>
      </c>
      <c r="V135" s="276">
        <v>0.83</v>
      </c>
      <c r="W135" s="276">
        <v>0.63</v>
      </c>
      <c r="X135" s="276">
        <v>0.76</v>
      </c>
      <c r="Y135" s="276">
        <v>0.68</v>
      </c>
      <c r="Z135" s="276">
        <v>0.63</v>
      </c>
      <c r="AA135" s="276">
        <v>0</v>
      </c>
      <c r="AB135" s="276">
        <v>0</v>
      </c>
      <c r="AC135" s="276">
        <v>0</v>
      </c>
      <c r="AD135" s="276">
        <v>0</v>
      </c>
      <c r="AE135" s="276">
        <v>0</v>
      </c>
      <c r="AF135" s="276">
        <v>0</v>
      </c>
      <c r="AG135" s="276">
        <v>0</v>
      </c>
      <c r="AH135" s="276">
        <v>0</v>
      </c>
      <c r="AI135" s="276">
        <v>0</v>
      </c>
      <c r="AJ135" s="276">
        <v>0</v>
      </c>
      <c r="AK135" s="276">
        <v>0</v>
      </c>
      <c r="AL135" s="276">
        <v>0</v>
      </c>
      <c r="AM135" s="276">
        <v>0</v>
      </c>
      <c r="AN135" s="276">
        <v>0</v>
      </c>
      <c r="AO135" s="276">
        <v>0</v>
      </c>
      <c r="AP135" s="276">
        <v>0</v>
      </c>
      <c r="AQ135" s="276">
        <v>0</v>
      </c>
      <c r="AR135" s="276">
        <v>0</v>
      </c>
    </row>
    <row r="136" spans="1:44" s="78" customFormat="1">
      <c r="A136" s="17">
        <v>27</v>
      </c>
      <c r="B136" s="135" t="s">
        <v>2313</v>
      </c>
      <c r="C136" s="276">
        <v>0</v>
      </c>
      <c r="D136" s="276">
        <v>0.26</v>
      </c>
      <c r="E136" s="276">
        <v>0.26</v>
      </c>
      <c r="F136" s="276">
        <v>0.28000000000000003</v>
      </c>
      <c r="G136" s="276">
        <v>0.37</v>
      </c>
      <c r="H136" s="276">
        <v>0.38</v>
      </c>
      <c r="I136" s="276">
        <v>0.49</v>
      </c>
      <c r="J136" s="276">
        <v>0.52</v>
      </c>
      <c r="K136" s="276">
        <v>0.67</v>
      </c>
      <c r="L136" s="276">
        <v>0.82</v>
      </c>
      <c r="M136" s="276">
        <v>0.94</v>
      </c>
      <c r="N136" s="276">
        <v>1.28</v>
      </c>
      <c r="O136" s="276">
        <v>1.25</v>
      </c>
      <c r="P136" s="276">
        <v>0.96</v>
      </c>
      <c r="Q136" s="276">
        <v>1.6</v>
      </c>
      <c r="R136" s="276">
        <v>1.7</v>
      </c>
      <c r="S136" s="276">
        <v>2.08</v>
      </c>
      <c r="T136" s="276">
        <v>1.91</v>
      </c>
      <c r="U136" s="276">
        <v>2.62</v>
      </c>
      <c r="V136" s="276">
        <v>2.37</v>
      </c>
      <c r="W136" s="276">
        <v>4.5999999999999996</v>
      </c>
      <c r="X136" s="276">
        <v>5.63</v>
      </c>
      <c r="Y136" s="276">
        <v>5.52</v>
      </c>
      <c r="Z136" s="276">
        <v>7.35</v>
      </c>
      <c r="AA136" s="276">
        <v>7.8</v>
      </c>
      <c r="AB136" s="276">
        <v>7.7</v>
      </c>
      <c r="AC136" s="276">
        <v>7.91</v>
      </c>
      <c r="AD136" s="276">
        <v>7.91</v>
      </c>
      <c r="AE136" s="276">
        <v>13.2</v>
      </c>
      <c r="AF136" s="276">
        <v>9.8789999999999996</v>
      </c>
      <c r="AG136" s="276">
        <v>12.537000000000001</v>
      </c>
      <c r="AH136" s="276">
        <v>12.11</v>
      </c>
      <c r="AI136" s="276">
        <v>11.207000000000001</v>
      </c>
      <c r="AJ136" s="276">
        <v>11.162000000000001</v>
      </c>
      <c r="AK136" s="276">
        <v>11.74</v>
      </c>
      <c r="AL136" s="276">
        <v>12.709</v>
      </c>
      <c r="AM136" s="276">
        <v>11.844677079999999</v>
      </c>
      <c r="AN136" s="276">
        <v>11.727</v>
      </c>
      <c r="AO136" s="276">
        <v>13.332000000000001</v>
      </c>
      <c r="AP136" s="276">
        <v>14.058477999999999</v>
      </c>
      <c r="AQ136" s="276">
        <v>12.635999999999999</v>
      </c>
      <c r="AR136" s="276">
        <v>12.285</v>
      </c>
    </row>
    <row r="137" spans="1:44" s="78" customFormat="1">
      <c r="A137" s="98"/>
      <c r="B137" s="135"/>
      <c r="C137" s="70"/>
      <c r="D137" s="70"/>
      <c r="E137" s="70"/>
      <c r="F137" s="70"/>
      <c r="G137" s="70"/>
      <c r="H137" s="70"/>
      <c r="I137" s="70"/>
      <c r="J137" s="70"/>
      <c r="K137" s="70"/>
      <c r="L137" s="70"/>
      <c r="M137" s="70"/>
      <c r="N137" s="70"/>
      <c r="O137" s="70"/>
      <c r="P137" s="70"/>
      <c r="Q137" s="70"/>
      <c r="R137" s="70"/>
      <c r="S137" s="70"/>
      <c r="T137" s="70"/>
      <c r="U137" s="70"/>
      <c r="V137" s="70"/>
      <c r="W137" s="70"/>
      <c r="X137" s="70"/>
      <c r="Y137" s="70"/>
      <c r="Z137" s="70"/>
      <c r="AA137" s="70"/>
      <c r="AB137" s="70"/>
      <c r="AC137" s="70"/>
      <c r="AD137" s="70"/>
      <c r="AE137" s="70"/>
      <c r="AF137" s="70"/>
      <c r="AG137" s="70"/>
      <c r="AH137" s="70"/>
      <c r="AI137" s="70"/>
      <c r="AJ137" s="70"/>
      <c r="AK137" s="70"/>
      <c r="AL137" s="70"/>
      <c r="AM137" s="70"/>
      <c r="AN137" s="70"/>
      <c r="AO137" s="70"/>
    </row>
    <row r="138" spans="1:44">
      <c r="A138" s="98"/>
      <c r="B138" s="72"/>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c r="AA138" s="72"/>
      <c r="AB138" s="72"/>
      <c r="AC138" s="72"/>
      <c r="AD138" s="72"/>
      <c r="AE138" s="72"/>
      <c r="AF138" s="72"/>
      <c r="AG138" s="72"/>
      <c r="AH138" s="72"/>
      <c r="AI138" s="72"/>
      <c r="AJ138" s="72"/>
      <c r="AK138" s="72"/>
      <c r="AL138" s="72"/>
      <c r="AM138" s="72"/>
      <c r="AN138" s="72"/>
      <c r="AO138" s="72"/>
      <c r="AP138" s="72"/>
    </row>
    <row r="139" spans="1:44" ht="38.25">
      <c r="A139" s="59" t="s">
        <v>2707</v>
      </c>
      <c r="B139" s="86" t="s">
        <v>98</v>
      </c>
      <c r="C139" s="2" t="s">
        <v>64</v>
      </c>
      <c r="D139" s="2" t="s">
        <v>65</v>
      </c>
      <c r="E139" s="2" t="s">
        <v>66</v>
      </c>
      <c r="F139" s="2" t="s">
        <v>67</v>
      </c>
      <c r="G139" s="2" t="s">
        <v>68</v>
      </c>
      <c r="H139" s="2" t="s">
        <v>69</v>
      </c>
      <c r="I139" s="2" t="s">
        <v>70</v>
      </c>
      <c r="J139" s="2" t="s">
        <v>71</v>
      </c>
      <c r="K139" s="2" t="s">
        <v>72</v>
      </c>
      <c r="L139" s="2" t="s">
        <v>73</v>
      </c>
      <c r="M139" s="2" t="s">
        <v>1</v>
      </c>
      <c r="N139" s="2" t="s">
        <v>2</v>
      </c>
      <c r="O139" s="2" t="s">
        <v>3</v>
      </c>
      <c r="P139" s="2" t="s">
        <v>4</v>
      </c>
      <c r="Q139" s="2" t="s">
        <v>5</v>
      </c>
      <c r="R139" s="2" t="s">
        <v>6</v>
      </c>
      <c r="S139" s="2" t="s">
        <v>7</v>
      </c>
      <c r="T139" s="2" t="s">
        <v>8</v>
      </c>
      <c r="U139" s="2" t="s">
        <v>9</v>
      </c>
      <c r="V139" s="2" t="s">
        <v>10</v>
      </c>
      <c r="W139" s="2" t="s">
        <v>11</v>
      </c>
      <c r="X139" s="2" t="s">
        <v>12</v>
      </c>
      <c r="Y139" s="2" t="s">
        <v>13</v>
      </c>
      <c r="Z139" s="2" t="s">
        <v>14</v>
      </c>
      <c r="AA139" s="2" t="s">
        <v>15</v>
      </c>
      <c r="AB139" s="2" t="s">
        <v>16</v>
      </c>
      <c r="AC139" s="2" t="s">
        <v>17</v>
      </c>
      <c r="AD139" s="2" t="s">
        <v>18</v>
      </c>
      <c r="AE139" s="2" t="s">
        <v>19</v>
      </c>
      <c r="AF139" s="2" t="s">
        <v>20</v>
      </c>
      <c r="AG139" s="2" t="s">
        <v>21</v>
      </c>
      <c r="AH139" s="2" t="s">
        <v>22</v>
      </c>
      <c r="AI139" s="2" t="s">
        <v>23</v>
      </c>
      <c r="AJ139" s="2" t="s">
        <v>24</v>
      </c>
      <c r="AK139" s="2" t="s">
        <v>25</v>
      </c>
      <c r="AL139" s="2" t="s">
        <v>26</v>
      </c>
      <c r="AM139" s="2" t="s">
        <v>27</v>
      </c>
      <c r="AN139" s="2" t="s">
        <v>62</v>
      </c>
      <c r="AO139" s="2" t="s">
        <v>63</v>
      </c>
      <c r="AP139" s="2" t="s">
        <v>879</v>
      </c>
      <c r="AQ139" s="2" t="s">
        <v>1899</v>
      </c>
      <c r="AR139" s="268" t="s">
        <v>1900</v>
      </c>
    </row>
    <row r="140" spans="1:44">
      <c r="A140" s="60">
        <v>8</v>
      </c>
      <c r="B140" s="5" t="str">
        <f>IF(VLOOKUP(A140,$A$147:$B$163,2,FALSE)=0,"No selection",VLOOKUP(A140,$A$147:$B$163,2,FALSE))</f>
        <v>Fisheries Research and Development Corporation</v>
      </c>
      <c r="C140" s="271">
        <f>IF(VLOOKUP($A140,$A$147:$AR$163,2,FALSE)=0,NA(),ROUND((VLOOKUP($A140,$A$147:$AR$163,C$7,FALSE)/C$4),2))</f>
        <v>0.7</v>
      </c>
      <c r="D140" s="271">
        <f t="shared" ref="D140:AR144" si="14">IF(VLOOKUP($A140,$A$147:$AR$163,2,FALSE)=0,NA(),ROUND((VLOOKUP($A140,$A$147:$AR$163,D$7,FALSE)/D$4),2))</f>
        <v>0.9</v>
      </c>
      <c r="E140" s="271">
        <f t="shared" si="14"/>
        <v>1.3</v>
      </c>
      <c r="F140" s="271">
        <f t="shared" si="14"/>
        <v>1.5</v>
      </c>
      <c r="G140" s="271">
        <f t="shared" si="14"/>
        <v>2.5</v>
      </c>
      <c r="H140" s="271">
        <f t="shared" si="14"/>
        <v>3.1</v>
      </c>
      <c r="I140" s="271">
        <f t="shared" si="14"/>
        <v>4.3</v>
      </c>
      <c r="J140" s="271">
        <f t="shared" si="14"/>
        <v>5</v>
      </c>
      <c r="K140" s="271">
        <f t="shared" si="14"/>
        <v>6.2</v>
      </c>
      <c r="L140" s="271">
        <f t="shared" si="14"/>
        <v>6.2</v>
      </c>
      <c r="M140" s="271">
        <f t="shared" si="14"/>
        <v>5.4</v>
      </c>
      <c r="N140" s="271">
        <f t="shared" si="14"/>
        <v>8.1</v>
      </c>
      <c r="O140" s="271">
        <f t="shared" si="14"/>
        <v>8.4</v>
      </c>
      <c r="P140" s="271">
        <f t="shared" si="14"/>
        <v>6.6</v>
      </c>
      <c r="Q140" s="271">
        <f t="shared" si="14"/>
        <v>7.5</v>
      </c>
      <c r="R140" s="271">
        <f t="shared" si="14"/>
        <v>8.5</v>
      </c>
      <c r="S140" s="271">
        <f t="shared" si="14"/>
        <v>9.1999999999999993</v>
      </c>
      <c r="T140" s="271">
        <f t="shared" si="14"/>
        <v>10.4</v>
      </c>
      <c r="U140" s="271">
        <f t="shared" si="14"/>
        <v>11.3</v>
      </c>
      <c r="V140" s="271">
        <f t="shared" si="14"/>
        <v>11.2</v>
      </c>
      <c r="W140" s="271">
        <f t="shared" si="14"/>
        <v>12.1</v>
      </c>
      <c r="X140" s="271">
        <f t="shared" si="14"/>
        <v>13.1</v>
      </c>
      <c r="Y140" s="271">
        <f t="shared" si="14"/>
        <v>12.8</v>
      </c>
      <c r="Z140" s="271">
        <f t="shared" si="14"/>
        <v>15.8</v>
      </c>
      <c r="AA140" s="271">
        <f t="shared" si="14"/>
        <v>25.5</v>
      </c>
      <c r="AB140" s="271">
        <f t="shared" si="14"/>
        <v>27.9</v>
      </c>
      <c r="AC140" s="271">
        <f t="shared" si="14"/>
        <v>31.7</v>
      </c>
      <c r="AD140" s="271">
        <f t="shared" si="14"/>
        <v>32.799999999999997</v>
      </c>
      <c r="AE140" s="271">
        <f t="shared" si="14"/>
        <v>28</v>
      </c>
      <c r="AF140" s="271">
        <f t="shared" si="14"/>
        <v>14.9</v>
      </c>
      <c r="AG140" s="271">
        <f t="shared" si="14"/>
        <v>21.35</v>
      </c>
      <c r="AH140" s="271">
        <f t="shared" si="14"/>
        <v>16.34</v>
      </c>
      <c r="AI140" s="271">
        <f t="shared" si="14"/>
        <v>16.53</v>
      </c>
      <c r="AJ140" s="271">
        <f t="shared" si="14"/>
        <v>17.489999999999998</v>
      </c>
      <c r="AK140" s="271">
        <f t="shared" si="14"/>
        <v>17.04</v>
      </c>
      <c r="AL140" s="271">
        <f t="shared" si="14"/>
        <v>18.12</v>
      </c>
      <c r="AM140" s="271">
        <f t="shared" si="14"/>
        <v>18.71</v>
      </c>
      <c r="AN140" s="271">
        <f t="shared" si="14"/>
        <v>19.78</v>
      </c>
      <c r="AO140" s="271">
        <f t="shared" si="14"/>
        <v>22.02</v>
      </c>
      <c r="AP140" s="271">
        <f t="shared" si="14"/>
        <v>22.71</v>
      </c>
      <c r="AQ140" s="271">
        <f t="shared" si="14"/>
        <v>22.51</v>
      </c>
      <c r="AR140" s="271">
        <f t="shared" si="14"/>
        <v>23.41</v>
      </c>
    </row>
    <row r="141" spans="1:44">
      <c r="A141" s="60">
        <v>10</v>
      </c>
      <c r="B141" s="78" t="str">
        <f>IF(VLOOKUP(A141,$A$147:$B$163,2,FALSE)=0,"No selection",VLOOKUP(A141,$A$147:$B$163,2,FALSE))</f>
        <v>Grains Research and Development Corporation</v>
      </c>
      <c r="C141" s="271">
        <f>IF(VLOOKUP($A141,$A$147:$AR$163,2,FALSE)=0,NA(),ROUND((VLOOKUP($A141,$A$147:$AR$163,C$7,FALSE)/C$4),2))</f>
        <v>0</v>
      </c>
      <c r="D141" s="271">
        <f t="shared" si="14"/>
        <v>6</v>
      </c>
      <c r="E141" s="271">
        <f t="shared" si="14"/>
        <v>5.8</v>
      </c>
      <c r="F141" s="271">
        <f t="shared" si="14"/>
        <v>7.5</v>
      </c>
      <c r="G141" s="271">
        <f t="shared" si="14"/>
        <v>6.8</v>
      </c>
      <c r="H141" s="271">
        <f t="shared" si="14"/>
        <v>10.9</v>
      </c>
      <c r="I141" s="271">
        <f t="shared" si="14"/>
        <v>14.1</v>
      </c>
      <c r="J141" s="271">
        <f t="shared" si="14"/>
        <v>15.2</v>
      </c>
      <c r="K141" s="271">
        <f t="shared" si="14"/>
        <v>17.899999999999999</v>
      </c>
      <c r="L141" s="271">
        <f t="shared" si="14"/>
        <v>11.2</v>
      </c>
      <c r="M141" s="271">
        <f t="shared" si="14"/>
        <v>11.1</v>
      </c>
      <c r="N141" s="271">
        <f t="shared" si="14"/>
        <v>13.3</v>
      </c>
      <c r="O141" s="271">
        <f t="shared" si="14"/>
        <v>14.4</v>
      </c>
      <c r="P141" s="271">
        <f t="shared" si="14"/>
        <v>14.8</v>
      </c>
      <c r="Q141" s="271">
        <f t="shared" si="14"/>
        <v>15.7</v>
      </c>
      <c r="R141" s="271">
        <f t="shared" si="14"/>
        <v>21.2</v>
      </c>
      <c r="S141" s="271">
        <f t="shared" si="14"/>
        <v>23.3</v>
      </c>
      <c r="T141" s="271">
        <f t="shared" si="14"/>
        <v>21.3</v>
      </c>
      <c r="U141" s="271">
        <f t="shared" si="14"/>
        <v>29.1</v>
      </c>
      <c r="V141" s="271">
        <f t="shared" si="14"/>
        <v>33.799999999999997</v>
      </c>
      <c r="W141" s="271">
        <f t="shared" si="14"/>
        <v>33.6</v>
      </c>
      <c r="X141" s="271">
        <f t="shared" si="14"/>
        <v>31.9</v>
      </c>
      <c r="Y141" s="271">
        <f t="shared" si="14"/>
        <v>34</v>
      </c>
      <c r="Z141" s="271">
        <f t="shared" si="14"/>
        <v>40.799999999999997</v>
      </c>
      <c r="AA141" s="271">
        <f t="shared" si="14"/>
        <v>39.200000000000003</v>
      </c>
      <c r="AB141" s="271">
        <f t="shared" si="14"/>
        <v>39.200000000000003</v>
      </c>
      <c r="AC141" s="271">
        <f t="shared" si="14"/>
        <v>35.1</v>
      </c>
      <c r="AD141" s="271">
        <f t="shared" si="14"/>
        <v>35.1</v>
      </c>
      <c r="AE141" s="271">
        <f t="shared" si="14"/>
        <v>35.799999999999997</v>
      </c>
      <c r="AF141" s="271">
        <f t="shared" si="14"/>
        <v>37.5</v>
      </c>
      <c r="AG141" s="271">
        <f t="shared" si="14"/>
        <v>42.22</v>
      </c>
      <c r="AH141" s="271">
        <f t="shared" si="14"/>
        <v>50.07</v>
      </c>
      <c r="AI141" s="271">
        <f t="shared" si="14"/>
        <v>53.4</v>
      </c>
      <c r="AJ141" s="271">
        <f t="shared" si="14"/>
        <v>57.57</v>
      </c>
      <c r="AK141" s="271">
        <f t="shared" si="14"/>
        <v>62.85</v>
      </c>
      <c r="AL141" s="271">
        <f t="shared" si="14"/>
        <v>68.739999999999995</v>
      </c>
      <c r="AM141" s="271">
        <f t="shared" si="14"/>
        <v>67.849999999999994</v>
      </c>
      <c r="AN141" s="271">
        <f t="shared" si="14"/>
        <v>70.23</v>
      </c>
      <c r="AO141" s="271">
        <f t="shared" si="14"/>
        <v>73.290000000000006</v>
      </c>
      <c r="AP141" s="271">
        <f t="shared" si="14"/>
        <v>71.260000000000005</v>
      </c>
      <c r="AQ141" s="271">
        <f t="shared" si="14"/>
        <v>61.46</v>
      </c>
      <c r="AR141" s="271">
        <f t="shared" si="14"/>
        <v>70.099999999999994</v>
      </c>
    </row>
    <row r="142" spans="1:44">
      <c r="A142" s="60">
        <v>11</v>
      </c>
      <c r="B142" s="78" t="str">
        <f>IF(VLOOKUP(A142,$A$147:$B$163,2,FALSE)=0,"No selection",VLOOKUP(A142,$A$147:$B$163,2,FALSE))</f>
        <v>Horticulture Innovation Australia Limited</v>
      </c>
      <c r="C142" s="271">
        <f>IF(VLOOKUP($A142,$A$147:$AR$163,2,FALSE)=0,NA(),ROUND((VLOOKUP($A142,$A$147:$AR$163,C$7,FALSE)/C$4),2))</f>
        <v>0</v>
      </c>
      <c r="D142" s="271">
        <f t="shared" si="14"/>
        <v>0</v>
      </c>
      <c r="E142" s="271">
        <f t="shared" si="14"/>
        <v>0</v>
      </c>
      <c r="F142" s="271">
        <f t="shared" si="14"/>
        <v>0</v>
      </c>
      <c r="G142" s="271">
        <f t="shared" si="14"/>
        <v>0</v>
      </c>
      <c r="H142" s="271">
        <f t="shared" si="14"/>
        <v>0</v>
      </c>
      <c r="I142" s="271">
        <f t="shared" si="14"/>
        <v>0</v>
      </c>
      <c r="J142" s="271">
        <f t="shared" si="14"/>
        <v>0</v>
      </c>
      <c r="K142" s="271">
        <f t="shared" si="14"/>
        <v>0</v>
      </c>
      <c r="L142" s="271">
        <f t="shared" si="14"/>
        <v>0</v>
      </c>
      <c r="M142" s="271">
        <f t="shared" si="14"/>
        <v>0.6</v>
      </c>
      <c r="N142" s="271">
        <f t="shared" si="14"/>
        <v>1.2</v>
      </c>
      <c r="O142" s="271">
        <f t="shared" si="14"/>
        <v>3.1</v>
      </c>
      <c r="P142" s="271">
        <f t="shared" si="14"/>
        <v>4.4000000000000004</v>
      </c>
      <c r="Q142" s="271">
        <f t="shared" si="14"/>
        <v>8.3000000000000007</v>
      </c>
      <c r="R142" s="271">
        <f t="shared" si="14"/>
        <v>9.6</v>
      </c>
      <c r="S142" s="271">
        <f t="shared" si="14"/>
        <v>10.7</v>
      </c>
      <c r="T142" s="271">
        <f t="shared" si="14"/>
        <v>11.4</v>
      </c>
      <c r="U142" s="271">
        <f t="shared" si="14"/>
        <v>12</v>
      </c>
      <c r="V142" s="271">
        <f t="shared" si="14"/>
        <v>11.4</v>
      </c>
      <c r="W142" s="271">
        <f t="shared" si="14"/>
        <v>15.3</v>
      </c>
      <c r="X142" s="271">
        <f t="shared" si="14"/>
        <v>15.8</v>
      </c>
      <c r="Y142" s="271">
        <f t="shared" si="14"/>
        <v>15.8</v>
      </c>
      <c r="Z142" s="271">
        <f t="shared" si="14"/>
        <v>29.5</v>
      </c>
      <c r="AA142" s="271">
        <f t="shared" si="14"/>
        <v>30.2</v>
      </c>
      <c r="AB142" s="271">
        <f t="shared" si="14"/>
        <v>30</v>
      </c>
      <c r="AC142" s="271">
        <f t="shared" si="14"/>
        <v>30</v>
      </c>
      <c r="AD142" s="271">
        <f t="shared" si="14"/>
        <v>32.9</v>
      </c>
      <c r="AE142" s="271">
        <f t="shared" si="14"/>
        <v>34</v>
      </c>
      <c r="AF142" s="271">
        <f t="shared" si="14"/>
        <v>36.200000000000003</v>
      </c>
      <c r="AG142" s="271">
        <f t="shared" si="14"/>
        <v>32.35</v>
      </c>
      <c r="AH142" s="271">
        <f t="shared" si="14"/>
        <v>40.19</v>
      </c>
      <c r="AI142" s="271">
        <f t="shared" si="14"/>
        <v>39.229999999999997</v>
      </c>
      <c r="AJ142" s="271">
        <f t="shared" si="14"/>
        <v>42</v>
      </c>
      <c r="AK142" s="271">
        <f t="shared" si="14"/>
        <v>41.89</v>
      </c>
      <c r="AL142" s="271">
        <f t="shared" si="14"/>
        <v>41.26</v>
      </c>
      <c r="AM142" s="271">
        <f t="shared" si="14"/>
        <v>41.02</v>
      </c>
      <c r="AN142" s="271">
        <f t="shared" si="14"/>
        <v>44.07</v>
      </c>
      <c r="AO142" s="271">
        <f t="shared" si="14"/>
        <v>45.53</v>
      </c>
      <c r="AP142" s="271">
        <f t="shared" si="14"/>
        <v>51.29</v>
      </c>
      <c r="AQ142" s="271">
        <f t="shared" si="14"/>
        <v>52.18</v>
      </c>
      <c r="AR142" s="271">
        <f t="shared" si="14"/>
        <v>53.68</v>
      </c>
    </row>
    <row r="143" spans="1:44">
      <c r="A143" s="60">
        <v>1</v>
      </c>
      <c r="B143" s="78" t="str">
        <f>IF(VLOOKUP(A143,$A$147:$B$163,2,FALSE)=0,"No selection",VLOOKUP(A143,$A$147:$B$163,2,FALSE))</f>
        <v>No selection</v>
      </c>
      <c r="C143" s="271" t="e">
        <f>IF(VLOOKUP($A143,$A$147:$AR$163,2,FALSE)=0,NA(),ROUND((VLOOKUP($A143,$A$147:$AR$163,C$7,FALSE)/C$4),2))</f>
        <v>#N/A</v>
      </c>
      <c r="D143" s="271" t="e">
        <f t="shared" si="14"/>
        <v>#N/A</v>
      </c>
      <c r="E143" s="271" t="e">
        <f t="shared" si="14"/>
        <v>#N/A</v>
      </c>
      <c r="F143" s="271" t="e">
        <f t="shared" si="14"/>
        <v>#N/A</v>
      </c>
      <c r="G143" s="271" t="e">
        <f t="shared" si="14"/>
        <v>#N/A</v>
      </c>
      <c r="H143" s="271" t="e">
        <f t="shared" si="14"/>
        <v>#N/A</v>
      </c>
      <c r="I143" s="271" t="e">
        <f t="shared" si="14"/>
        <v>#N/A</v>
      </c>
      <c r="J143" s="271" t="e">
        <f t="shared" si="14"/>
        <v>#N/A</v>
      </c>
      <c r="K143" s="271" t="e">
        <f t="shared" si="14"/>
        <v>#N/A</v>
      </c>
      <c r="L143" s="271" t="e">
        <f t="shared" si="14"/>
        <v>#N/A</v>
      </c>
      <c r="M143" s="271" t="e">
        <f t="shared" si="14"/>
        <v>#N/A</v>
      </c>
      <c r="N143" s="271" t="e">
        <f t="shared" si="14"/>
        <v>#N/A</v>
      </c>
      <c r="O143" s="271" t="e">
        <f t="shared" si="14"/>
        <v>#N/A</v>
      </c>
      <c r="P143" s="271" t="e">
        <f t="shared" si="14"/>
        <v>#N/A</v>
      </c>
      <c r="Q143" s="271" t="e">
        <f t="shared" si="14"/>
        <v>#N/A</v>
      </c>
      <c r="R143" s="271" t="e">
        <f t="shared" si="14"/>
        <v>#N/A</v>
      </c>
      <c r="S143" s="271" t="e">
        <f t="shared" si="14"/>
        <v>#N/A</v>
      </c>
      <c r="T143" s="271" t="e">
        <f t="shared" si="14"/>
        <v>#N/A</v>
      </c>
      <c r="U143" s="271" t="e">
        <f t="shared" si="14"/>
        <v>#N/A</v>
      </c>
      <c r="V143" s="271" t="e">
        <f t="shared" si="14"/>
        <v>#N/A</v>
      </c>
      <c r="W143" s="271" t="e">
        <f t="shared" si="14"/>
        <v>#N/A</v>
      </c>
      <c r="X143" s="271" t="e">
        <f t="shared" si="14"/>
        <v>#N/A</v>
      </c>
      <c r="Y143" s="271" t="e">
        <f t="shared" si="14"/>
        <v>#N/A</v>
      </c>
      <c r="Z143" s="271" t="e">
        <f t="shared" si="14"/>
        <v>#N/A</v>
      </c>
      <c r="AA143" s="271" t="e">
        <f t="shared" si="14"/>
        <v>#N/A</v>
      </c>
      <c r="AB143" s="271" t="e">
        <f t="shared" si="14"/>
        <v>#N/A</v>
      </c>
      <c r="AC143" s="271" t="e">
        <f t="shared" si="14"/>
        <v>#N/A</v>
      </c>
      <c r="AD143" s="271" t="e">
        <f t="shared" si="14"/>
        <v>#N/A</v>
      </c>
      <c r="AE143" s="271" t="e">
        <f t="shared" si="14"/>
        <v>#N/A</v>
      </c>
      <c r="AF143" s="271" t="e">
        <f t="shared" si="14"/>
        <v>#N/A</v>
      </c>
      <c r="AG143" s="271" t="e">
        <f t="shared" si="14"/>
        <v>#N/A</v>
      </c>
      <c r="AH143" s="271" t="e">
        <f t="shared" si="14"/>
        <v>#N/A</v>
      </c>
      <c r="AI143" s="271" t="e">
        <f t="shared" si="14"/>
        <v>#N/A</v>
      </c>
      <c r="AJ143" s="271" t="e">
        <f t="shared" si="14"/>
        <v>#N/A</v>
      </c>
      <c r="AK143" s="271" t="e">
        <f t="shared" si="14"/>
        <v>#N/A</v>
      </c>
      <c r="AL143" s="271" t="e">
        <f t="shared" si="14"/>
        <v>#N/A</v>
      </c>
      <c r="AM143" s="271" t="e">
        <f t="shared" si="14"/>
        <v>#N/A</v>
      </c>
      <c r="AN143" s="271" t="e">
        <f t="shared" si="14"/>
        <v>#N/A</v>
      </c>
      <c r="AO143" s="271" t="e">
        <f t="shared" si="14"/>
        <v>#N/A</v>
      </c>
      <c r="AP143" s="271" t="e">
        <f t="shared" si="14"/>
        <v>#N/A</v>
      </c>
      <c r="AQ143" s="271" t="e">
        <f t="shared" si="14"/>
        <v>#N/A</v>
      </c>
      <c r="AR143" s="271" t="e">
        <f t="shared" si="14"/>
        <v>#N/A</v>
      </c>
    </row>
    <row r="144" spans="1:44">
      <c r="A144" s="60">
        <v>1</v>
      </c>
      <c r="B144" s="78" t="str">
        <f>IF(VLOOKUP(A144,$A$147:$B$163,2,FALSE)=0,"No selection",VLOOKUP(A144,$A$147:$B$163,2,FALSE))</f>
        <v>No selection</v>
      </c>
      <c r="C144" s="271" t="e">
        <f>IF(VLOOKUP($A144,$A$147:$AR$163,2,FALSE)=0,NA(),ROUND((VLOOKUP($A144,$A$147:$AR$163,C$7,FALSE)/C$4),2))</f>
        <v>#N/A</v>
      </c>
      <c r="D144" s="271" t="e">
        <f t="shared" si="14"/>
        <v>#N/A</v>
      </c>
      <c r="E144" s="271" t="e">
        <f t="shared" si="14"/>
        <v>#N/A</v>
      </c>
      <c r="F144" s="271" t="e">
        <f t="shared" si="14"/>
        <v>#N/A</v>
      </c>
      <c r="G144" s="271" t="e">
        <f t="shared" si="14"/>
        <v>#N/A</v>
      </c>
      <c r="H144" s="271" t="e">
        <f t="shared" si="14"/>
        <v>#N/A</v>
      </c>
      <c r="I144" s="271" t="e">
        <f t="shared" si="14"/>
        <v>#N/A</v>
      </c>
      <c r="J144" s="271" t="e">
        <f t="shared" si="14"/>
        <v>#N/A</v>
      </c>
      <c r="K144" s="271" t="e">
        <f t="shared" si="14"/>
        <v>#N/A</v>
      </c>
      <c r="L144" s="271" t="e">
        <f t="shared" si="14"/>
        <v>#N/A</v>
      </c>
      <c r="M144" s="271" t="e">
        <f t="shared" si="14"/>
        <v>#N/A</v>
      </c>
      <c r="N144" s="271" t="e">
        <f t="shared" si="14"/>
        <v>#N/A</v>
      </c>
      <c r="O144" s="271" t="e">
        <f t="shared" si="14"/>
        <v>#N/A</v>
      </c>
      <c r="P144" s="271" t="e">
        <f t="shared" si="14"/>
        <v>#N/A</v>
      </c>
      <c r="Q144" s="271" t="e">
        <f t="shared" si="14"/>
        <v>#N/A</v>
      </c>
      <c r="R144" s="271" t="e">
        <f t="shared" si="14"/>
        <v>#N/A</v>
      </c>
      <c r="S144" s="271" t="e">
        <f t="shared" si="14"/>
        <v>#N/A</v>
      </c>
      <c r="T144" s="271" t="e">
        <f t="shared" si="14"/>
        <v>#N/A</v>
      </c>
      <c r="U144" s="271" t="e">
        <f t="shared" si="14"/>
        <v>#N/A</v>
      </c>
      <c r="V144" s="271" t="e">
        <f t="shared" si="14"/>
        <v>#N/A</v>
      </c>
      <c r="W144" s="271" t="e">
        <f t="shared" si="14"/>
        <v>#N/A</v>
      </c>
      <c r="X144" s="271" t="e">
        <f t="shared" si="14"/>
        <v>#N/A</v>
      </c>
      <c r="Y144" s="271" t="e">
        <f t="shared" si="14"/>
        <v>#N/A</v>
      </c>
      <c r="Z144" s="271" t="e">
        <f t="shared" si="14"/>
        <v>#N/A</v>
      </c>
      <c r="AA144" s="271" t="e">
        <f t="shared" si="14"/>
        <v>#N/A</v>
      </c>
      <c r="AB144" s="271" t="e">
        <f t="shared" si="14"/>
        <v>#N/A</v>
      </c>
      <c r="AC144" s="271" t="e">
        <f t="shared" si="14"/>
        <v>#N/A</v>
      </c>
      <c r="AD144" s="271" t="e">
        <f t="shared" si="14"/>
        <v>#N/A</v>
      </c>
      <c r="AE144" s="271" t="e">
        <f t="shared" si="14"/>
        <v>#N/A</v>
      </c>
      <c r="AF144" s="271" t="e">
        <f t="shared" si="14"/>
        <v>#N/A</v>
      </c>
      <c r="AG144" s="271" t="e">
        <f t="shared" si="14"/>
        <v>#N/A</v>
      </c>
      <c r="AH144" s="271" t="e">
        <f t="shared" si="14"/>
        <v>#N/A</v>
      </c>
      <c r="AI144" s="271" t="e">
        <f t="shared" si="14"/>
        <v>#N/A</v>
      </c>
      <c r="AJ144" s="271" t="e">
        <f t="shared" si="14"/>
        <v>#N/A</v>
      </c>
      <c r="AK144" s="271" t="e">
        <f t="shared" si="14"/>
        <v>#N/A</v>
      </c>
      <c r="AL144" s="271" t="e">
        <f t="shared" si="14"/>
        <v>#N/A</v>
      </c>
      <c r="AM144" s="271" t="e">
        <f t="shared" si="14"/>
        <v>#N/A</v>
      </c>
      <c r="AN144" s="271" t="e">
        <f t="shared" si="14"/>
        <v>#N/A</v>
      </c>
      <c r="AO144" s="271" t="e">
        <f t="shared" si="14"/>
        <v>#N/A</v>
      </c>
      <c r="AP144" s="271" t="e">
        <f t="shared" si="14"/>
        <v>#N/A</v>
      </c>
      <c r="AQ144" s="271" t="e">
        <f t="shared" si="14"/>
        <v>#N/A</v>
      </c>
      <c r="AR144" s="271" t="e">
        <f t="shared" si="14"/>
        <v>#N/A</v>
      </c>
    </row>
    <row r="145" spans="1:44">
      <c r="A145" s="15"/>
    </row>
    <row r="146" spans="1:44" ht="15">
      <c r="A146" s="61" t="s">
        <v>2706</v>
      </c>
      <c r="B146" s="85" t="s">
        <v>98</v>
      </c>
      <c r="C146" s="2" t="s">
        <v>64</v>
      </c>
      <c r="D146" s="2" t="s">
        <v>65</v>
      </c>
      <c r="E146" s="2" t="s">
        <v>66</v>
      </c>
      <c r="F146" s="2" t="s">
        <v>67</v>
      </c>
      <c r="G146" s="2" t="s">
        <v>68</v>
      </c>
      <c r="H146" s="2" t="s">
        <v>69</v>
      </c>
      <c r="I146" s="2" t="s">
        <v>70</v>
      </c>
      <c r="J146" s="2" t="s">
        <v>71</v>
      </c>
      <c r="K146" s="2" t="s">
        <v>72</v>
      </c>
      <c r="L146" s="2" t="s">
        <v>73</v>
      </c>
      <c r="M146" s="2" t="s">
        <v>1</v>
      </c>
      <c r="N146" s="2" t="s">
        <v>2</v>
      </c>
      <c r="O146" s="2" t="s">
        <v>3</v>
      </c>
      <c r="P146" s="2" t="s">
        <v>4</v>
      </c>
      <c r="Q146" s="2" t="s">
        <v>5</v>
      </c>
      <c r="R146" s="2" t="s">
        <v>6</v>
      </c>
      <c r="S146" s="2" t="s">
        <v>7</v>
      </c>
      <c r="T146" s="2" t="s">
        <v>8</v>
      </c>
      <c r="U146" s="2" t="s">
        <v>9</v>
      </c>
      <c r="V146" s="2" t="s">
        <v>10</v>
      </c>
      <c r="W146" s="2" t="s">
        <v>11</v>
      </c>
      <c r="X146" s="2" t="s">
        <v>12</v>
      </c>
      <c r="Y146" s="2" t="s">
        <v>13</v>
      </c>
      <c r="Z146" s="2" t="s">
        <v>14</v>
      </c>
      <c r="AA146" s="2" t="s">
        <v>15</v>
      </c>
      <c r="AB146" s="2" t="s">
        <v>16</v>
      </c>
      <c r="AC146" s="2" t="s">
        <v>17</v>
      </c>
      <c r="AD146" s="2" t="s">
        <v>18</v>
      </c>
      <c r="AE146" s="2" t="s">
        <v>19</v>
      </c>
      <c r="AF146" s="2" t="s">
        <v>20</v>
      </c>
      <c r="AG146" s="2" t="s">
        <v>21</v>
      </c>
      <c r="AH146" s="2" t="s">
        <v>22</v>
      </c>
      <c r="AI146" s="2" t="s">
        <v>23</v>
      </c>
      <c r="AJ146" s="2" t="s">
        <v>24</v>
      </c>
      <c r="AK146" s="2" t="s">
        <v>25</v>
      </c>
      <c r="AL146" s="2" t="s">
        <v>26</v>
      </c>
      <c r="AM146" s="2" t="s">
        <v>27</v>
      </c>
      <c r="AN146" s="2" t="s">
        <v>62</v>
      </c>
      <c r="AO146" s="2" t="s">
        <v>63</v>
      </c>
      <c r="AP146" s="2" t="s">
        <v>879</v>
      </c>
      <c r="AQ146" s="2" t="s">
        <v>1899</v>
      </c>
      <c r="AR146" s="268" t="s">
        <v>1900</v>
      </c>
    </row>
    <row r="147" spans="1:44">
      <c r="A147" s="17">
        <v>1</v>
      </c>
    </row>
    <row r="148" spans="1:44">
      <c r="A148" s="17">
        <v>2</v>
      </c>
      <c r="B148" s="135" t="s">
        <v>2676</v>
      </c>
      <c r="C148" s="276">
        <v>0</v>
      </c>
      <c r="D148" s="276">
        <v>0</v>
      </c>
      <c r="E148" s="276">
        <v>0</v>
      </c>
      <c r="F148" s="276">
        <v>0</v>
      </c>
      <c r="G148" s="276">
        <v>0.2</v>
      </c>
      <c r="H148" s="276">
        <v>0.1</v>
      </c>
      <c r="I148" s="276">
        <v>0.3</v>
      </c>
      <c r="J148" s="276">
        <v>0.4</v>
      </c>
      <c r="K148" s="276">
        <v>1.5</v>
      </c>
      <c r="L148" s="276">
        <v>3</v>
      </c>
      <c r="M148" s="276">
        <v>4</v>
      </c>
      <c r="N148" s="276">
        <v>5</v>
      </c>
      <c r="O148" s="276">
        <v>6</v>
      </c>
      <c r="P148" s="276">
        <v>8.4</v>
      </c>
      <c r="Q148" s="276">
        <v>10.5</v>
      </c>
      <c r="R148" s="276">
        <v>10.5</v>
      </c>
      <c r="S148" s="276">
        <v>10.5</v>
      </c>
      <c r="T148" s="276">
        <v>10.5</v>
      </c>
      <c r="U148" s="276">
        <v>5.6</v>
      </c>
      <c r="V148" s="276">
        <v>10.8</v>
      </c>
      <c r="W148" s="276">
        <v>11</v>
      </c>
      <c r="X148" s="276">
        <v>3.8</v>
      </c>
      <c r="Y148" s="276">
        <v>3.7</v>
      </c>
      <c r="Z148" s="276">
        <v>17.2</v>
      </c>
      <c r="AA148" s="276">
        <v>14.92</v>
      </c>
      <c r="AB148" s="276">
        <v>14.8</v>
      </c>
      <c r="AC148" s="276">
        <v>14.6</v>
      </c>
      <c r="AD148" s="276">
        <v>14.9</v>
      </c>
      <c r="AE148" s="276">
        <v>14.9</v>
      </c>
      <c r="AF148" s="276">
        <v>13.4</v>
      </c>
      <c r="AG148" s="276">
        <v>13.345000000000001</v>
      </c>
      <c r="AH148" s="276">
        <v>13.991</v>
      </c>
      <c r="AI148" s="276">
        <v>13.125999999999999</v>
      </c>
      <c r="AJ148" s="276">
        <v>15.071</v>
      </c>
      <c r="AK148" s="276">
        <v>14.719000000000001</v>
      </c>
      <c r="AL148" s="276">
        <v>14.461</v>
      </c>
      <c r="AM148" s="276">
        <v>13.02844653</v>
      </c>
      <c r="AN148" s="276">
        <v>11.837</v>
      </c>
      <c r="AO148" s="276">
        <v>3.9649999999999999</v>
      </c>
      <c r="AP148" s="276">
        <v>4.8730000000000002</v>
      </c>
      <c r="AQ148" s="276">
        <v>5.2409999999999997</v>
      </c>
      <c r="AR148" s="276">
        <v>16.082000000000001</v>
      </c>
    </row>
    <row r="149" spans="1:44">
      <c r="A149" s="17">
        <v>3</v>
      </c>
      <c r="B149" s="135" t="s">
        <v>2668</v>
      </c>
      <c r="C149" s="276">
        <v>0</v>
      </c>
      <c r="D149" s="276">
        <v>0</v>
      </c>
      <c r="E149" s="276">
        <v>0</v>
      </c>
      <c r="F149" s="276">
        <v>0</v>
      </c>
      <c r="G149" s="276">
        <v>0</v>
      </c>
      <c r="H149" s="276">
        <v>0</v>
      </c>
      <c r="I149" s="276">
        <v>0</v>
      </c>
      <c r="J149" s="276">
        <v>0</v>
      </c>
      <c r="K149" s="276">
        <v>0</v>
      </c>
      <c r="L149" s="276">
        <v>0</v>
      </c>
      <c r="M149" s="276">
        <v>0</v>
      </c>
      <c r="N149" s="276">
        <v>0</v>
      </c>
      <c r="O149" s="276">
        <v>0</v>
      </c>
      <c r="P149" s="276">
        <v>0</v>
      </c>
      <c r="Q149" s="276">
        <v>0</v>
      </c>
      <c r="R149" s="276">
        <v>0</v>
      </c>
      <c r="S149" s="276">
        <v>0</v>
      </c>
      <c r="T149" s="276">
        <v>0</v>
      </c>
      <c r="U149" s="276">
        <v>0</v>
      </c>
      <c r="V149" s="276">
        <v>0</v>
      </c>
      <c r="W149" s="276">
        <v>0</v>
      </c>
      <c r="X149" s="276">
        <v>0</v>
      </c>
      <c r="Y149" s="276">
        <v>0</v>
      </c>
      <c r="Z149" s="276">
        <v>0</v>
      </c>
      <c r="AA149" s="276">
        <v>0</v>
      </c>
      <c r="AB149" s="276">
        <v>0</v>
      </c>
      <c r="AC149" s="276">
        <v>0</v>
      </c>
      <c r="AD149" s="276">
        <v>0</v>
      </c>
      <c r="AE149" s="276">
        <v>0</v>
      </c>
      <c r="AF149" s="276">
        <v>0</v>
      </c>
      <c r="AG149" s="276">
        <v>0</v>
      </c>
      <c r="AH149" s="276">
        <v>0</v>
      </c>
      <c r="AI149" s="276">
        <v>0</v>
      </c>
      <c r="AJ149" s="276">
        <v>0</v>
      </c>
      <c r="AK149" s="276">
        <v>0</v>
      </c>
      <c r="AL149" s="276">
        <v>0</v>
      </c>
      <c r="AM149" s="276">
        <v>1.78423428</v>
      </c>
      <c r="AN149" s="276">
        <v>1.536</v>
      </c>
      <c r="AO149" s="276">
        <v>1.956</v>
      </c>
      <c r="AP149" s="276">
        <v>2.633</v>
      </c>
      <c r="AQ149" s="276">
        <v>2.6659999999999999</v>
      </c>
      <c r="AR149" s="276">
        <v>2.758</v>
      </c>
    </row>
    <row r="150" spans="1:44">
      <c r="A150" s="17">
        <v>4</v>
      </c>
      <c r="B150" s="135" t="s">
        <v>1048</v>
      </c>
      <c r="C150" s="276">
        <v>0</v>
      </c>
      <c r="D150" s="276">
        <v>0</v>
      </c>
      <c r="E150" s="276">
        <v>0</v>
      </c>
      <c r="F150" s="276">
        <v>0</v>
      </c>
      <c r="G150" s="276">
        <v>0</v>
      </c>
      <c r="H150" s="276">
        <v>0</v>
      </c>
      <c r="I150" s="276">
        <v>0</v>
      </c>
      <c r="J150" s="276">
        <v>0</v>
      </c>
      <c r="K150" s="276">
        <v>0</v>
      </c>
      <c r="L150" s="276">
        <v>0</v>
      </c>
      <c r="M150" s="276">
        <v>0</v>
      </c>
      <c r="N150" s="276">
        <v>0</v>
      </c>
      <c r="O150" s="276">
        <v>0</v>
      </c>
      <c r="P150" s="276">
        <v>0</v>
      </c>
      <c r="Q150" s="276">
        <v>0</v>
      </c>
      <c r="R150" s="276">
        <v>0</v>
      </c>
      <c r="S150" s="276">
        <v>0</v>
      </c>
      <c r="T150" s="276">
        <v>0</v>
      </c>
      <c r="U150" s="276">
        <v>0</v>
      </c>
      <c r="V150" s="276">
        <v>0</v>
      </c>
      <c r="W150" s="276">
        <v>0</v>
      </c>
      <c r="X150" s="276">
        <v>0</v>
      </c>
      <c r="Y150" s="276">
        <v>0</v>
      </c>
      <c r="Z150" s="276">
        <v>0</v>
      </c>
      <c r="AA150" s="276">
        <v>0</v>
      </c>
      <c r="AB150" s="276">
        <v>0</v>
      </c>
      <c r="AC150" s="276">
        <v>0</v>
      </c>
      <c r="AD150" s="276">
        <v>0</v>
      </c>
      <c r="AE150" s="276">
        <v>0</v>
      </c>
      <c r="AF150" s="276">
        <v>0</v>
      </c>
      <c r="AG150" s="276">
        <v>0</v>
      </c>
      <c r="AH150" s="276">
        <v>0</v>
      </c>
      <c r="AI150" s="276">
        <v>0</v>
      </c>
      <c r="AJ150" s="276">
        <v>0</v>
      </c>
      <c r="AK150" s="276">
        <v>0</v>
      </c>
      <c r="AL150" s="276">
        <v>0</v>
      </c>
      <c r="AM150" s="276">
        <v>0</v>
      </c>
      <c r="AN150" s="276">
        <v>0</v>
      </c>
      <c r="AO150" s="276">
        <v>4.9400000000000004</v>
      </c>
      <c r="AP150" s="276">
        <v>5.4720000000000004</v>
      </c>
      <c r="AQ150" s="276">
        <v>5.62</v>
      </c>
      <c r="AR150" s="276">
        <v>5.69</v>
      </c>
    </row>
    <row r="151" spans="1:44">
      <c r="A151" s="17">
        <v>5</v>
      </c>
      <c r="B151" s="135" t="s">
        <v>1049</v>
      </c>
      <c r="C151" s="276">
        <v>3.1</v>
      </c>
      <c r="D151" s="276">
        <v>10.4</v>
      </c>
      <c r="E151" s="276">
        <v>6.9</v>
      </c>
      <c r="F151" s="276">
        <v>7.9</v>
      </c>
      <c r="G151" s="276">
        <v>8.6</v>
      </c>
      <c r="H151" s="276">
        <v>10</v>
      </c>
      <c r="I151" s="276">
        <v>11.7</v>
      </c>
      <c r="J151" s="276">
        <v>13</v>
      </c>
      <c r="K151" s="276">
        <v>14.4</v>
      </c>
      <c r="L151" s="276">
        <v>12.1</v>
      </c>
      <c r="M151" s="276">
        <v>21.7</v>
      </c>
      <c r="N151" s="276">
        <v>20.8</v>
      </c>
      <c r="O151" s="276">
        <v>11.7</v>
      </c>
      <c r="P151" s="276">
        <v>13.8</v>
      </c>
      <c r="Q151" s="276">
        <v>13.2</v>
      </c>
      <c r="R151" s="276">
        <v>12</v>
      </c>
      <c r="S151" s="276">
        <v>15.1</v>
      </c>
      <c r="T151" s="276">
        <v>11.7</v>
      </c>
      <c r="U151" s="276">
        <v>10.4</v>
      </c>
      <c r="V151" s="276">
        <v>7.2</v>
      </c>
      <c r="W151" s="276">
        <v>9.6</v>
      </c>
      <c r="X151" s="276">
        <v>9.1999999999999993</v>
      </c>
      <c r="Y151" s="276">
        <v>9</v>
      </c>
      <c r="Z151" s="276">
        <v>22.5</v>
      </c>
      <c r="AA151" s="276">
        <v>16.2</v>
      </c>
      <c r="AB151" s="276">
        <v>16.2</v>
      </c>
      <c r="AC151" s="276">
        <v>13.7</v>
      </c>
      <c r="AD151" s="276">
        <v>16.2</v>
      </c>
      <c r="AE151" s="276">
        <v>11.6</v>
      </c>
      <c r="AF151" s="276">
        <v>12.1</v>
      </c>
      <c r="AG151" s="276">
        <v>12.2</v>
      </c>
      <c r="AH151" s="276">
        <v>10.321999999999999</v>
      </c>
      <c r="AI151" s="276">
        <v>9.6</v>
      </c>
      <c r="AJ151" s="276">
        <v>11.5</v>
      </c>
      <c r="AK151" s="276">
        <v>13.746</v>
      </c>
      <c r="AL151" s="276">
        <v>12.97</v>
      </c>
      <c r="AM151" s="276">
        <v>12.478474390000001</v>
      </c>
      <c r="AN151" s="276">
        <v>13.423999999999999</v>
      </c>
      <c r="AO151" s="276">
        <v>14.742000000000001</v>
      </c>
      <c r="AP151" s="276">
        <v>17.87</v>
      </c>
      <c r="AQ151" s="276">
        <v>17.600000000000001</v>
      </c>
      <c r="AR151" s="276">
        <v>17.5</v>
      </c>
    </row>
    <row r="152" spans="1:44">
      <c r="A152" s="17">
        <v>6</v>
      </c>
      <c r="B152" s="135" t="s">
        <v>967</v>
      </c>
      <c r="C152" s="276">
        <v>0</v>
      </c>
      <c r="D152" s="276">
        <v>0</v>
      </c>
      <c r="E152" s="276">
        <v>0</v>
      </c>
      <c r="F152" s="276">
        <v>0</v>
      </c>
      <c r="G152" s="276">
        <v>0</v>
      </c>
      <c r="H152" s="276">
        <v>0</v>
      </c>
      <c r="I152" s="276">
        <v>0</v>
      </c>
      <c r="J152" s="276">
        <v>0</v>
      </c>
      <c r="K152" s="276">
        <v>0</v>
      </c>
      <c r="L152" s="276">
        <v>0</v>
      </c>
      <c r="M152" s="276">
        <v>0</v>
      </c>
      <c r="N152" s="276">
        <v>0</v>
      </c>
      <c r="O152" s="276">
        <v>0</v>
      </c>
      <c r="P152" s="276">
        <v>0</v>
      </c>
      <c r="Q152" s="276">
        <v>0</v>
      </c>
      <c r="R152" s="276">
        <v>0</v>
      </c>
      <c r="S152" s="276">
        <v>0</v>
      </c>
      <c r="T152" s="276">
        <v>0</v>
      </c>
      <c r="U152" s="276">
        <v>0</v>
      </c>
      <c r="V152" s="276">
        <v>0</v>
      </c>
      <c r="W152" s="276">
        <v>0</v>
      </c>
      <c r="X152" s="276">
        <v>0</v>
      </c>
      <c r="Y152" s="276">
        <v>0</v>
      </c>
      <c r="Z152" s="276">
        <v>0</v>
      </c>
      <c r="AA152" s="276">
        <v>0</v>
      </c>
      <c r="AB152" s="276">
        <v>0</v>
      </c>
      <c r="AC152" s="276">
        <v>0</v>
      </c>
      <c r="AD152" s="276">
        <v>0</v>
      </c>
      <c r="AE152" s="276">
        <v>0</v>
      </c>
      <c r="AF152" s="276">
        <v>0</v>
      </c>
      <c r="AG152" s="276">
        <v>0</v>
      </c>
      <c r="AH152" s="276">
        <v>0</v>
      </c>
      <c r="AI152" s="276">
        <v>0</v>
      </c>
      <c r="AJ152" s="276">
        <v>0</v>
      </c>
      <c r="AK152" s="276">
        <v>0</v>
      </c>
      <c r="AL152" s="276">
        <v>0</v>
      </c>
      <c r="AM152" s="276">
        <v>0</v>
      </c>
      <c r="AN152" s="276">
        <v>0</v>
      </c>
      <c r="AO152" s="276">
        <v>6.1289999999999996</v>
      </c>
      <c r="AP152" s="276">
        <v>9.0890000000000004</v>
      </c>
      <c r="AQ152" s="276">
        <v>9.1549999999999994</v>
      </c>
      <c r="AR152" s="276">
        <v>5.8390000000000004</v>
      </c>
    </row>
    <row r="153" spans="1:44">
      <c r="A153" s="17">
        <v>7</v>
      </c>
      <c r="B153" s="135" t="s">
        <v>99</v>
      </c>
      <c r="C153" s="276">
        <v>0</v>
      </c>
      <c r="D153" s="276">
        <v>0</v>
      </c>
      <c r="E153" s="276">
        <v>0</v>
      </c>
      <c r="F153" s="276">
        <v>0</v>
      </c>
      <c r="G153" s="276">
        <v>0</v>
      </c>
      <c r="H153" s="276">
        <v>0</v>
      </c>
      <c r="I153" s="276">
        <v>0</v>
      </c>
      <c r="J153" s="276">
        <v>0</v>
      </c>
      <c r="K153" s="276">
        <v>0</v>
      </c>
      <c r="L153" s="276">
        <v>0</v>
      </c>
      <c r="M153" s="276">
        <v>0</v>
      </c>
      <c r="N153" s="276">
        <v>0</v>
      </c>
      <c r="O153" s="276">
        <v>0</v>
      </c>
      <c r="P153" s="276">
        <v>0</v>
      </c>
      <c r="Q153" s="276">
        <v>0</v>
      </c>
      <c r="R153" s="276">
        <v>0</v>
      </c>
      <c r="S153" s="276">
        <v>0</v>
      </c>
      <c r="T153" s="276">
        <v>0</v>
      </c>
      <c r="U153" s="276">
        <v>0</v>
      </c>
      <c r="V153" s="276">
        <v>0</v>
      </c>
      <c r="W153" s="276">
        <v>0</v>
      </c>
      <c r="X153" s="276">
        <v>0</v>
      </c>
      <c r="Y153" s="276">
        <v>0</v>
      </c>
      <c r="Z153" s="276">
        <v>0</v>
      </c>
      <c r="AA153" s="276">
        <v>0</v>
      </c>
      <c r="AB153" s="276">
        <v>15.351667000000001</v>
      </c>
      <c r="AC153" s="276">
        <v>14.532978</v>
      </c>
      <c r="AD153" s="276">
        <v>15.359</v>
      </c>
      <c r="AE153" s="276">
        <v>15.997999999999999</v>
      </c>
      <c r="AF153" s="276">
        <v>18.297000000000001</v>
      </c>
      <c r="AG153" s="276">
        <v>19.167000000000002</v>
      </c>
      <c r="AH153" s="276">
        <v>19.641999999999999</v>
      </c>
      <c r="AI153" s="276">
        <v>17.748999999999999</v>
      </c>
      <c r="AJ153" s="276">
        <v>18.431999999999999</v>
      </c>
      <c r="AK153" s="276">
        <v>19.28</v>
      </c>
      <c r="AL153" s="276">
        <v>20.388000000000002</v>
      </c>
      <c r="AM153" s="276">
        <v>21.392051980000002</v>
      </c>
      <c r="AN153" s="276">
        <v>22.224</v>
      </c>
      <c r="AO153" s="276">
        <v>21.617999999999999</v>
      </c>
      <c r="AP153" s="276">
        <v>20.376000000000001</v>
      </c>
      <c r="AQ153" s="276">
        <v>18.393999999999998</v>
      </c>
      <c r="AR153" s="276">
        <v>18.306000000000001</v>
      </c>
    </row>
    <row r="154" spans="1:44">
      <c r="A154" s="17">
        <v>8</v>
      </c>
      <c r="B154" s="135" t="s">
        <v>968</v>
      </c>
      <c r="C154" s="276">
        <v>0.7</v>
      </c>
      <c r="D154" s="276">
        <v>0.9</v>
      </c>
      <c r="E154" s="276">
        <v>1.3</v>
      </c>
      <c r="F154" s="276">
        <v>1.5</v>
      </c>
      <c r="G154" s="276">
        <v>2.5</v>
      </c>
      <c r="H154" s="276">
        <v>3.1</v>
      </c>
      <c r="I154" s="276">
        <v>4.3</v>
      </c>
      <c r="J154" s="276">
        <v>5</v>
      </c>
      <c r="K154" s="276">
        <v>6.2</v>
      </c>
      <c r="L154" s="276">
        <v>6.2</v>
      </c>
      <c r="M154" s="276">
        <v>5.4</v>
      </c>
      <c r="N154" s="276">
        <v>8.1</v>
      </c>
      <c r="O154" s="276">
        <v>8.4</v>
      </c>
      <c r="P154" s="276">
        <v>6.6</v>
      </c>
      <c r="Q154" s="276">
        <v>7.5</v>
      </c>
      <c r="R154" s="276">
        <v>8.5</v>
      </c>
      <c r="S154" s="276">
        <v>9.1999999999999993</v>
      </c>
      <c r="T154" s="276">
        <v>10.4</v>
      </c>
      <c r="U154" s="276">
        <v>11.3</v>
      </c>
      <c r="V154" s="276">
        <v>11.2</v>
      </c>
      <c r="W154" s="276">
        <v>12.1</v>
      </c>
      <c r="X154" s="276">
        <v>13.1</v>
      </c>
      <c r="Y154" s="276">
        <v>12.8</v>
      </c>
      <c r="Z154" s="276">
        <v>15.8</v>
      </c>
      <c r="AA154" s="276">
        <v>25.5</v>
      </c>
      <c r="AB154" s="276">
        <v>27.9</v>
      </c>
      <c r="AC154" s="276">
        <v>31.7</v>
      </c>
      <c r="AD154" s="276">
        <v>32.799999999999997</v>
      </c>
      <c r="AE154" s="276">
        <v>28</v>
      </c>
      <c r="AF154" s="276">
        <v>14.9</v>
      </c>
      <c r="AG154" s="276">
        <v>21.35</v>
      </c>
      <c r="AH154" s="276">
        <v>16.335000000000001</v>
      </c>
      <c r="AI154" s="276">
        <v>16.527999999999999</v>
      </c>
      <c r="AJ154" s="276">
        <v>17.494</v>
      </c>
      <c r="AK154" s="276">
        <v>17.041</v>
      </c>
      <c r="AL154" s="276">
        <v>18.120999999999999</v>
      </c>
      <c r="AM154" s="276">
        <v>18.708153619999997</v>
      </c>
      <c r="AN154" s="276">
        <v>19.783000000000001</v>
      </c>
      <c r="AO154" s="276">
        <v>22.021999999999998</v>
      </c>
      <c r="AP154" s="276">
        <v>22.710999999999999</v>
      </c>
      <c r="AQ154" s="276">
        <v>22.504999999999999</v>
      </c>
      <c r="AR154" s="276">
        <v>23.407</v>
      </c>
    </row>
    <row r="155" spans="1:44">
      <c r="A155" s="17">
        <v>9</v>
      </c>
      <c r="B155" s="135" t="s">
        <v>1050</v>
      </c>
      <c r="C155" s="276">
        <v>0</v>
      </c>
      <c r="D155" s="276">
        <v>0</v>
      </c>
      <c r="E155" s="276">
        <v>0</v>
      </c>
      <c r="F155" s="276">
        <v>0</v>
      </c>
      <c r="G155" s="276">
        <v>0</v>
      </c>
      <c r="H155" s="276">
        <v>0</v>
      </c>
      <c r="I155" s="276">
        <v>0</v>
      </c>
      <c r="J155" s="276">
        <v>0</v>
      </c>
      <c r="K155" s="276">
        <v>0</v>
      </c>
      <c r="L155" s="276">
        <v>0</v>
      </c>
      <c r="M155" s="276">
        <v>0</v>
      </c>
      <c r="N155" s="276">
        <v>0</v>
      </c>
      <c r="O155" s="276">
        <v>0</v>
      </c>
      <c r="P155" s="276">
        <v>0</v>
      </c>
      <c r="Q155" s="276">
        <v>0</v>
      </c>
      <c r="R155" s="276">
        <v>0</v>
      </c>
      <c r="S155" s="276">
        <v>0</v>
      </c>
      <c r="T155" s="276">
        <v>0</v>
      </c>
      <c r="U155" s="276">
        <v>0</v>
      </c>
      <c r="V155" s="276">
        <v>0</v>
      </c>
      <c r="W155" s="276">
        <v>0</v>
      </c>
      <c r="X155" s="276">
        <v>0</v>
      </c>
      <c r="Y155" s="276">
        <v>0</v>
      </c>
      <c r="Z155" s="276">
        <v>0</v>
      </c>
      <c r="AA155" s="276">
        <v>0</v>
      </c>
      <c r="AB155" s="276">
        <v>0</v>
      </c>
      <c r="AC155" s="276">
        <v>0</v>
      </c>
      <c r="AD155" s="276">
        <v>0</v>
      </c>
      <c r="AE155" s="276">
        <v>0</v>
      </c>
      <c r="AF155" s="276">
        <v>0</v>
      </c>
      <c r="AG155" s="276">
        <v>0</v>
      </c>
      <c r="AH155" s="276">
        <v>0</v>
      </c>
      <c r="AI155" s="276">
        <v>0</v>
      </c>
      <c r="AJ155" s="276">
        <v>0</v>
      </c>
      <c r="AK155" s="276">
        <v>0</v>
      </c>
      <c r="AL155" s="276">
        <v>0</v>
      </c>
      <c r="AM155" s="276">
        <v>3.3042346999999999</v>
      </c>
      <c r="AN155" s="276">
        <v>4.1609999999999996</v>
      </c>
      <c r="AO155" s="276">
        <v>6.008</v>
      </c>
      <c r="AP155" s="276">
        <v>5.734</v>
      </c>
      <c r="AQ155" s="276">
        <v>6.3140000000000001</v>
      </c>
      <c r="AR155" s="276">
        <v>6.4619999999999997</v>
      </c>
    </row>
    <row r="156" spans="1:44">
      <c r="A156" s="17">
        <v>10</v>
      </c>
      <c r="B156" s="135" t="s">
        <v>969</v>
      </c>
      <c r="C156" s="276">
        <v>0</v>
      </c>
      <c r="D156" s="276">
        <v>6</v>
      </c>
      <c r="E156" s="276">
        <v>5.8</v>
      </c>
      <c r="F156" s="276">
        <v>7.5</v>
      </c>
      <c r="G156" s="276">
        <v>6.8</v>
      </c>
      <c r="H156" s="276">
        <v>10.9</v>
      </c>
      <c r="I156" s="276">
        <v>14.1</v>
      </c>
      <c r="J156" s="276">
        <v>15.2</v>
      </c>
      <c r="K156" s="276">
        <v>17.899999999999999</v>
      </c>
      <c r="L156" s="276">
        <v>11.2</v>
      </c>
      <c r="M156" s="276">
        <v>11.1</v>
      </c>
      <c r="N156" s="276">
        <v>13.3</v>
      </c>
      <c r="O156" s="276">
        <v>14.4</v>
      </c>
      <c r="P156" s="276">
        <v>14.8</v>
      </c>
      <c r="Q156" s="276">
        <v>15.7</v>
      </c>
      <c r="R156" s="276">
        <v>21.2</v>
      </c>
      <c r="S156" s="276">
        <v>23.3</v>
      </c>
      <c r="T156" s="276">
        <v>21.3</v>
      </c>
      <c r="U156" s="276">
        <v>29.1</v>
      </c>
      <c r="V156" s="276">
        <v>33.799999999999997</v>
      </c>
      <c r="W156" s="276">
        <v>33.6</v>
      </c>
      <c r="X156" s="276">
        <v>31.9</v>
      </c>
      <c r="Y156" s="276">
        <v>34</v>
      </c>
      <c r="Z156" s="276">
        <v>40.799999999999997</v>
      </c>
      <c r="AA156" s="276">
        <v>39.200000000000003</v>
      </c>
      <c r="AB156" s="276">
        <v>39.200000000000003</v>
      </c>
      <c r="AC156" s="276">
        <v>35.1</v>
      </c>
      <c r="AD156" s="276">
        <v>35.1</v>
      </c>
      <c r="AE156" s="276">
        <v>35.799999999999997</v>
      </c>
      <c r="AF156" s="276">
        <v>37.5</v>
      </c>
      <c r="AG156" s="276">
        <v>42.22</v>
      </c>
      <c r="AH156" s="276">
        <v>50.070999999999998</v>
      </c>
      <c r="AI156" s="276">
        <v>53.404000000000003</v>
      </c>
      <c r="AJ156" s="276">
        <v>57.567999999999998</v>
      </c>
      <c r="AK156" s="276">
        <v>62.845999999999997</v>
      </c>
      <c r="AL156" s="276">
        <v>68.742000000000004</v>
      </c>
      <c r="AM156" s="276">
        <v>67.848254620000006</v>
      </c>
      <c r="AN156" s="276">
        <v>70.224999999999994</v>
      </c>
      <c r="AO156" s="276">
        <v>73.284999999999997</v>
      </c>
      <c r="AP156" s="276">
        <v>71.262</v>
      </c>
      <c r="AQ156" s="276">
        <v>61.456000000000003</v>
      </c>
      <c r="AR156" s="276">
        <v>70.102000000000004</v>
      </c>
    </row>
    <row r="157" spans="1:44">
      <c r="A157" s="17">
        <v>11</v>
      </c>
      <c r="B157" s="135" t="s">
        <v>1051</v>
      </c>
      <c r="C157" s="276">
        <v>0</v>
      </c>
      <c r="D157" s="276">
        <v>0</v>
      </c>
      <c r="E157" s="276">
        <v>0</v>
      </c>
      <c r="F157" s="276">
        <v>0</v>
      </c>
      <c r="G157" s="276">
        <v>0</v>
      </c>
      <c r="H157" s="276">
        <v>0</v>
      </c>
      <c r="I157" s="276">
        <v>0</v>
      </c>
      <c r="J157" s="276">
        <v>0</v>
      </c>
      <c r="K157" s="276">
        <v>0</v>
      </c>
      <c r="L157" s="276">
        <v>0</v>
      </c>
      <c r="M157" s="276">
        <v>0.6</v>
      </c>
      <c r="N157" s="276">
        <v>1.2</v>
      </c>
      <c r="O157" s="276">
        <v>3.1</v>
      </c>
      <c r="P157" s="276">
        <v>4.4000000000000004</v>
      </c>
      <c r="Q157" s="276">
        <v>8.3000000000000007</v>
      </c>
      <c r="R157" s="276">
        <v>9.6</v>
      </c>
      <c r="S157" s="276">
        <v>10.7</v>
      </c>
      <c r="T157" s="276">
        <v>11.4</v>
      </c>
      <c r="U157" s="276">
        <v>12</v>
      </c>
      <c r="V157" s="276">
        <v>11.4</v>
      </c>
      <c r="W157" s="276">
        <v>15.3</v>
      </c>
      <c r="X157" s="276">
        <v>15.8</v>
      </c>
      <c r="Y157" s="276">
        <v>15.8</v>
      </c>
      <c r="Z157" s="276">
        <v>29.5</v>
      </c>
      <c r="AA157" s="276">
        <v>30.2</v>
      </c>
      <c r="AB157" s="276">
        <v>30</v>
      </c>
      <c r="AC157" s="276">
        <v>30</v>
      </c>
      <c r="AD157" s="276">
        <v>32.9</v>
      </c>
      <c r="AE157" s="276">
        <v>34</v>
      </c>
      <c r="AF157" s="276">
        <v>36.200000000000003</v>
      </c>
      <c r="AG157" s="276">
        <v>32.351999999999997</v>
      </c>
      <c r="AH157" s="276">
        <v>40.186999999999998</v>
      </c>
      <c r="AI157" s="276">
        <v>39.229999999999997</v>
      </c>
      <c r="AJ157" s="276">
        <v>42</v>
      </c>
      <c r="AK157" s="276">
        <v>41.887999999999998</v>
      </c>
      <c r="AL157" s="276">
        <v>41.258000000000003</v>
      </c>
      <c r="AM157" s="276">
        <v>41.021000000000001</v>
      </c>
      <c r="AN157" s="276">
        <v>44.067</v>
      </c>
      <c r="AO157" s="276">
        <v>45.53</v>
      </c>
      <c r="AP157" s="276">
        <v>51.292000000000002</v>
      </c>
      <c r="AQ157" s="276">
        <v>52.18</v>
      </c>
      <c r="AR157" s="276">
        <v>53.68</v>
      </c>
    </row>
    <row r="158" spans="1:44">
      <c r="A158" s="17">
        <v>12</v>
      </c>
      <c r="B158" s="135" t="s">
        <v>2701</v>
      </c>
      <c r="C158" s="276">
        <v>0</v>
      </c>
      <c r="D158" s="276">
        <v>0</v>
      </c>
      <c r="E158" s="276">
        <v>0</v>
      </c>
      <c r="F158" s="276">
        <v>0</v>
      </c>
      <c r="G158" s="276">
        <v>0</v>
      </c>
      <c r="H158" s="276">
        <v>0</v>
      </c>
      <c r="I158" s="276">
        <v>0</v>
      </c>
      <c r="J158" s="276">
        <v>0</v>
      </c>
      <c r="K158" s="276">
        <v>0</v>
      </c>
      <c r="L158" s="276">
        <v>0</v>
      </c>
      <c r="M158" s="276">
        <v>0</v>
      </c>
      <c r="N158" s="276">
        <v>0</v>
      </c>
      <c r="O158" s="276">
        <v>0</v>
      </c>
      <c r="P158" s="276">
        <v>0</v>
      </c>
      <c r="Q158" s="276">
        <v>0</v>
      </c>
      <c r="R158" s="276">
        <v>0</v>
      </c>
      <c r="S158" s="276">
        <v>0</v>
      </c>
      <c r="T158" s="276">
        <v>0</v>
      </c>
      <c r="U158" s="276">
        <v>0</v>
      </c>
      <c r="V158" s="276">
        <v>0</v>
      </c>
      <c r="W158" s="276">
        <v>0</v>
      </c>
      <c r="X158" s="276">
        <v>0</v>
      </c>
      <c r="Y158" s="276">
        <v>0</v>
      </c>
      <c r="Z158" s="276">
        <v>0</v>
      </c>
      <c r="AA158" s="276">
        <v>0</v>
      </c>
      <c r="AB158" s="276">
        <v>0</v>
      </c>
      <c r="AC158" s="276">
        <v>0</v>
      </c>
      <c r="AD158" s="276">
        <v>0</v>
      </c>
      <c r="AE158" s="276">
        <v>0</v>
      </c>
      <c r="AF158" s="276">
        <v>0</v>
      </c>
      <c r="AG158" s="276">
        <v>0</v>
      </c>
      <c r="AH158" s="276">
        <v>0</v>
      </c>
      <c r="AI158" s="276">
        <v>0</v>
      </c>
      <c r="AJ158" s="276">
        <v>0</v>
      </c>
      <c r="AK158" s="276">
        <v>0</v>
      </c>
      <c r="AL158" s="276">
        <v>0</v>
      </c>
      <c r="AM158" s="276">
        <v>0</v>
      </c>
      <c r="AN158" s="276">
        <v>0</v>
      </c>
      <c r="AO158" s="276">
        <v>0</v>
      </c>
      <c r="AP158" s="276">
        <v>0</v>
      </c>
      <c r="AQ158" s="276">
        <v>0</v>
      </c>
      <c r="AR158" s="276">
        <v>0</v>
      </c>
    </row>
    <row r="159" spans="1:44">
      <c r="A159" s="17">
        <v>13</v>
      </c>
      <c r="B159" s="135" t="s">
        <v>1052</v>
      </c>
      <c r="C159" s="276">
        <v>0</v>
      </c>
      <c r="D159" s="276">
        <v>0</v>
      </c>
      <c r="E159" s="276">
        <v>0</v>
      </c>
      <c r="F159" s="276">
        <v>0</v>
      </c>
      <c r="G159" s="276">
        <v>0</v>
      </c>
      <c r="H159" s="276">
        <v>0</v>
      </c>
      <c r="I159" s="276">
        <v>0</v>
      </c>
      <c r="J159" s="276">
        <v>0</v>
      </c>
      <c r="K159" s="276">
        <v>0</v>
      </c>
      <c r="L159" s="276">
        <v>0</v>
      </c>
      <c r="M159" s="276">
        <v>0</v>
      </c>
      <c r="N159" s="276">
        <v>0</v>
      </c>
      <c r="O159" s="276">
        <v>0</v>
      </c>
      <c r="P159" s="276">
        <v>0</v>
      </c>
      <c r="Q159" s="276">
        <v>0</v>
      </c>
      <c r="R159" s="276">
        <v>0</v>
      </c>
      <c r="S159" s="276">
        <v>0</v>
      </c>
      <c r="T159" s="276">
        <v>0</v>
      </c>
      <c r="U159" s="276">
        <v>0</v>
      </c>
      <c r="V159" s="276">
        <v>0</v>
      </c>
      <c r="W159" s="276">
        <v>0</v>
      </c>
      <c r="X159" s="276">
        <v>0</v>
      </c>
      <c r="Y159" s="276">
        <v>0</v>
      </c>
      <c r="Z159" s="276">
        <v>0</v>
      </c>
      <c r="AA159" s="276">
        <v>0</v>
      </c>
      <c r="AB159" s="276">
        <v>0</v>
      </c>
      <c r="AC159" s="276">
        <v>0</v>
      </c>
      <c r="AD159" s="276">
        <v>0</v>
      </c>
      <c r="AE159" s="276">
        <v>0</v>
      </c>
      <c r="AF159" s="276">
        <v>0</v>
      </c>
      <c r="AG159" s="276">
        <v>0</v>
      </c>
      <c r="AH159" s="276">
        <v>0</v>
      </c>
      <c r="AI159" s="276">
        <v>0</v>
      </c>
      <c r="AJ159" s="276">
        <v>0</v>
      </c>
      <c r="AK159" s="276">
        <v>0</v>
      </c>
      <c r="AL159" s="276">
        <v>0</v>
      </c>
      <c r="AM159" s="276">
        <v>0</v>
      </c>
      <c r="AN159" s="276">
        <v>0</v>
      </c>
      <c r="AO159" s="276">
        <v>55.783000000000001</v>
      </c>
      <c r="AP159" s="276">
        <v>81.415000000000006</v>
      </c>
      <c r="AQ159" s="276">
        <v>79.948999999999998</v>
      </c>
      <c r="AR159" s="276">
        <v>80.356999999999999</v>
      </c>
    </row>
    <row r="160" spans="1:44" s="78" customFormat="1">
      <c r="A160" s="17">
        <v>14</v>
      </c>
      <c r="B160" s="135" t="s">
        <v>3016</v>
      </c>
      <c r="C160" s="276">
        <v>6.5</v>
      </c>
      <c r="D160" s="276">
        <v>6.8</v>
      </c>
      <c r="E160" s="276">
        <v>3.7</v>
      </c>
      <c r="F160" s="276">
        <v>4</v>
      </c>
      <c r="G160" s="276">
        <v>4.5999999999999996</v>
      </c>
      <c r="H160" s="276">
        <v>5.4</v>
      </c>
      <c r="I160" s="276">
        <v>4</v>
      </c>
      <c r="J160" s="276">
        <v>5.5</v>
      </c>
      <c r="K160" s="276">
        <v>8.4</v>
      </c>
      <c r="L160" s="276">
        <v>8.6</v>
      </c>
      <c r="M160" s="276">
        <v>11.9</v>
      </c>
      <c r="N160" s="276">
        <v>13.8</v>
      </c>
      <c r="O160" s="276">
        <v>13.6</v>
      </c>
      <c r="P160" s="276">
        <v>20.8</v>
      </c>
      <c r="Q160" s="276">
        <v>22.9</v>
      </c>
      <c r="R160" s="276">
        <v>22.1</v>
      </c>
      <c r="S160" s="276">
        <v>25.1</v>
      </c>
      <c r="T160" s="276">
        <v>22.6</v>
      </c>
      <c r="U160" s="276">
        <v>21.1</v>
      </c>
      <c r="V160" s="276">
        <v>22.8</v>
      </c>
      <c r="W160" s="276">
        <v>21.4</v>
      </c>
      <c r="X160" s="276">
        <v>20.2</v>
      </c>
      <c r="Y160" s="276">
        <v>20.2</v>
      </c>
      <c r="Z160" s="276">
        <v>23.5</v>
      </c>
      <c r="AA160" s="276">
        <v>26.3</v>
      </c>
      <c r="AB160" s="276">
        <v>28.5</v>
      </c>
      <c r="AC160" s="276">
        <v>35.6</v>
      </c>
      <c r="AD160" s="276">
        <v>36.299999999999997</v>
      </c>
      <c r="AE160" s="276">
        <v>37.6</v>
      </c>
      <c r="AF160" s="276">
        <v>45</v>
      </c>
      <c r="AG160" s="276">
        <v>42.807000000000002</v>
      </c>
      <c r="AH160" s="276">
        <v>41.972000000000001</v>
      </c>
      <c r="AI160" s="276">
        <v>37.844000000000001</v>
      </c>
      <c r="AJ160" s="276">
        <v>49.447000000000003</v>
      </c>
      <c r="AK160" s="276">
        <v>40.585999999999999</v>
      </c>
      <c r="AL160" s="276">
        <v>51.142000000000003</v>
      </c>
      <c r="AM160" s="276">
        <v>47.447172259999995</v>
      </c>
      <c r="AN160" s="276">
        <v>50.843000000000004</v>
      </c>
      <c r="AO160" s="276">
        <v>0</v>
      </c>
      <c r="AP160" s="276">
        <v>0</v>
      </c>
      <c r="AQ160" s="276">
        <v>0</v>
      </c>
      <c r="AR160" s="276">
        <v>0</v>
      </c>
    </row>
    <row r="161" spans="1:46" s="78" customFormat="1">
      <c r="A161" s="17">
        <v>15</v>
      </c>
      <c r="B161" s="135" t="s">
        <v>3017</v>
      </c>
      <c r="C161" s="276">
        <v>6.5</v>
      </c>
      <c r="D161" s="276">
        <v>2.2000000000000002</v>
      </c>
      <c r="E161" s="276">
        <v>2.8</v>
      </c>
      <c r="F161" s="276">
        <v>2.8</v>
      </c>
      <c r="G161" s="276">
        <v>3.6</v>
      </c>
      <c r="H161" s="276">
        <v>4.5999999999999996</v>
      </c>
      <c r="I161" s="276">
        <v>5.4</v>
      </c>
      <c r="J161" s="276">
        <v>7</v>
      </c>
      <c r="K161" s="276">
        <v>10.6</v>
      </c>
      <c r="L161" s="276">
        <v>5.5</v>
      </c>
      <c r="M161" s="276">
        <v>8</v>
      </c>
      <c r="N161" s="276">
        <v>10.1</v>
      </c>
      <c r="O161" s="276">
        <v>11.7</v>
      </c>
      <c r="P161" s="276">
        <v>12.4</v>
      </c>
      <c r="Q161" s="276">
        <v>18.8</v>
      </c>
      <c r="R161" s="276">
        <v>21.3</v>
      </c>
      <c r="S161" s="276">
        <v>25.5</v>
      </c>
      <c r="T161" s="276">
        <v>28</v>
      </c>
      <c r="U161" s="276">
        <v>26.7</v>
      </c>
      <c r="V161" s="276">
        <v>32.5</v>
      </c>
      <c r="W161" s="276">
        <v>36.200000000000003</v>
      </c>
      <c r="X161" s="276">
        <v>33.200000000000003</v>
      </c>
      <c r="Y161" s="276">
        <v>34.5</v>
      </c>
      <c r="Z161" s="276">
        <v>36.6</v>
      </c>
      <c r="AA161" s="276">
        <v>40.1</v>
      </c>
      <c r="AB161" s="276">
        <v>41.9</v>
      </c>
      <c r="AC161" s="276">
        <v>37.700000000000003</v>
      </c>
      <c r="AD161" s="276">
        <v>37.799999999999997</v>
      </c>
      <c r="AE161" s="276">
        <v>47.6</v>
      </c>
      <c r="AF161" s="276">
        <v>50.8</v>
      </c>
      <c r="AG161" s="276">
        <v>45.923000000000002</v>
      </c>
      <c r="AH161" s="276">
        <v>22.315999999999999</v>
      </c>
      <c r="AI161" s="276">
        <v>23.657</v>
      </c>
      <c r="AJ161" s="276">
        <v>29.283000000000001</v>
      </c>
      <c r="AK161" s="276">
        <v>24.957000000000001</v>
      </c>
      <c r="AL161" s="276">
        <v>28.858000000000001</v>
      </c>
      <c r="AM161" s="276">
        <v>25.709404940000002</v>
      </c>
      <c r="AN161" s="276">
        <v>24.373999999999999</v>
      </c>
      <c r="AO161" s="276">
        <v>0</v>
      </c>
      <c r="AP161" s="276">
        <v>0</v>
      </c>
      <c r="AQ161" s="276">
        <v>0</v>
      </c>
      <c r="AR161" s="276">
        <v>0</v>
      </c>
    </row>
    <row r="162" spans="1:46" s="78" customFormat="1">
      <c r="A162" s="17">
        <v>16</v>
      </c>
      <c r="B162" s="135" t="s">
        <v>1053</v>
      </c>
      <c r="C162" s="276">
        <v>0</v>
      </c>
      <c r="D162" s="276">
        <v>0</v>
      </c>
      <c r="E162" s="276">
        <v>0</v>
      </c>
      <c r="F162" s="276">
        <v>0</v>
      </c>
      <c r="G162" s="276">
        <v>0</v>
      </c>
      <c r="H162" s="276">
        <v>0</v>
      </c>
      <c r="I162" s="276">
        <v>0</v>
      </c>
      <c r="J162" s="276">
        <v>0</v>
      </c>
      <c r="K162" s="276">
        <v>0</v>
      </c>
      <c r="L162" s="276">
        <v>0</v>
      </c>
      <c r="M162" s="276">
        <v>0</v>
      </c>
      <c r="N162" s="276">
        <v>0</v>
      </c>
      <c r="O162" s="276">
        <v>0</v>
      </c>
      <c r="P162" s="276">
        <v>0</v>
      </c>
      <c r="Q162" s="276">
        <v>0</v>
      </c>
      <c r="R162" s="276">
        <v>0</v>
      </c>
      <c r="S162" s="276">
        <v>0</v>
      </c>
      <c r="T162" s="276">
        <v>0</v>
      </c>
      <c r="U162" s="276">
        <v>0</v>
      </c>
      <c r="V162" s="276">
        <v>0</v>
      </c>
      <c r="W162" s="276">
        <v>0</v>
      </c>
      <c r="X162" s="276">
        <v>0</v>
      </c>
      <c r="Y162" s="276">
        <v>0</v>
      </c>
      <c r="Z162" s="276">
        <v>0</v>
      </c>
      <c r="AA162" s="276">
        <v>0</v>
      </c>
      <c r="AB162" s="276">
        <v>0</v>
      </c>
      <c r="AC162" s="276">
        <v>0</v>
      </c>
      <c r="AD162" s="276">
        <v>0</v>
      </c>
      <c r="AE162" s="276">
        <v>0</v>
      </c>
      <c r="AF162" s="276">
        <v>0</v>
      </c>
      <c r="AG162" s="276">
        <v>0</v>
      </c>
      <c r="AH162" s="276">
        <v>0</v>
      </c>
      <c r="AI162" s="276">
        <v>0</v>
      </c>
      <c r="AJ162" s="276">
        <v>0</v>
      </c>
      <c r="AK162" s="276">
        <v>0</v>
      </c>
      <c r="AL162" s="276">
        <v>0</v>
      </c>
      <c r="AM162" s="276">
        <v>0</v>
      </c>
      <c r="AN162" s="276">
        <v>0</v>
      </c>
      <c r="AO162" s="276">
        <v>7.6040000000000001</v>
      </c>
      <c r="AP162" s="276">
        <v>6.7380000000000004</v>
      </c>
      <c r="AQ162" s="276">
        <v>6.29</v>
      </c>
      <c r="AR162" s="276">
        <v>6.29</v>
      </c>
    </row>
    <row r="163" spans="1:46" s="78" customFormat="1">
      <c r="A163" s="17">
        <v>17</v>
      </c>
      <c r="B163" s="135" t="s">
        <v>2313</v>
      </c>
      <c r="C163" s="276">
        <v>0</v>
      </c>
      <c r="D163" s="276">
        <v>0</v>
      </c>
      <c r="E163" s="276">
        <v>0</v>
      </c>
      <c r="F163" s="276">
        <v>0</v>
      </c>
      <c r="G163" s="276">
        <v>0</v>
      </c>
      <c r="H163" s="276">
        <v>0</v>
      </c>
      <c r="I163" s="276">
        <v>0</v>
      </c>
      <c r="J163" s="276">
        <v>0</v>
      </c>
      <c r="K163" s="276">
        <v>0</v>
      </c>
      <c r="L163" s="276">
        <v>0</v>
      </c>
      <c r="M163" s="276">
        <v>0</v>
      </c>
      <c r="N163" s="276">
        <v>0</v>
      </c>
      <c r="O163" s="276">
        <v>0</v>
      </c>
      <c r="P163" s="276">
        <v>0</v>
      </c>
      <c r="Q163" s="276">
        <v>0</v>
      </c>
      <c r="R163" s="276">
        <v>0</v>
      </c>
      <c r="S163" s="276">
        <v>0</v>
      </c>
      <c r="T163" s="276">
        <v>0</v>
      </c>
      <c r="U163" s="276">
        <v>0</v>
      </c>
      <c r="V163" s="276">
        <v>0</v>
      </c>
      <c r="W163" s="276">
        <v>0</v>
      </c>
      <c r="X163" s="276">
        <v>0</v>
      </c>
      <c r="Y163" s="276">
        <v>0</v>
      </c>
      <c r="Z163" s="276">
        <v>0</v>
      </c>
      <c r="AA163" s="276">
        <v>0</v>
      </c>
      <c r="AB163" s="276">
        <v>0</v>
      </c>
      <c r="AC163" s="276">
        <v>0</v>
      </c>
      <c r="AD163" s="276">
        <v>0</v>
      </c>
      <c r="AE163" s="276">
        <v>0</v>
      </c>
      <c r="AF163" s="276">
        <v>0</v>
      </c>
      <c r="AG163" s="276">
        <v>0</v>
      </c>
      <c r="AH163" s="276">
        <v>0</v>
      </c>
      <c r="AI163" s="276">
        <v>0</v>
      </c>
      <c r="AJ163" s="276">
        <v>0</v>
      </c>
      <c r="AK163" s="276">
        <v>0</v>
      </c>
      <c r="AL163" s="276">
        <v>0</v>
      </c>
      <c r="AM163" s="276">
        <v>0</v>
      </c>
      <c r="AN163" s="276">
        <v>0</v>
      </c>
      <c r="AO163" s="276">
        <v>12.426</v>
      </c>
      <c r="AP163" s="276">
        <v>13.897</v>
      </c>
      <c r="AQ163" s="276">
        <v>13.5</v>
      </c>
      <c r="AR163" s="276">
        <v>13.5</v>
      </c>
    </row>
    <row r="164" spans="1:46">
      <c r="A164" s="15"/>
      <c r="X164" s="75"/>
      <c r="Y164" s="75"/>
      <c r="Z164" s="75"/>
      <c r="AA164" s="75"/>
      <c r="AB164" s="75"/>
      <c r="AC164" s="75"/>
      <c r="AD164" s="75"/>
      <c r="AE164" s="75"/>
      <c r="AF164" s="75"/>
      <c r="AG164" s="75"/>
      <c r="AH164" s="75"/>
      <c r="AI164" s="75"/>
      <c r="AJ164" s="75"/>
      <c r="AK164" s="75"/>
      <c r="AL164" s="75"/>
      <c r="AM164" s="75"/>
      <c r="AN164" s="75"/>
      <c r="AO164" s="78"/>
      <c r="AP164" s="78"/>
    </row>
    <row r="165" spans="1:46">
      <c r="A165" s="15"/>
      <c r="X165" s="75"/>
      <c r="Y165" s="75"/>
      <c r="Z165" s="75"/>
      <c r="AA165" s="75"/>
      <c r="AB165" s="75"/>
      <c r="AC165" s="75"/>
      <c r="AD165" s="75"/>
      <c r="AE165" s="75"/>
      <c r="AF165" s="75"/>
      <c r="AG165" s="75"/>
      <c r="AH165" s="75"/>
      <c r="AI165" s="75"/>
      <c r="AJ165" s="75"/>
      <c r="AK165" s="75"/>
      <c r="AL165" s="75"/>
      <c r="AM165" s="75"/>
      <c r="AN165" s="75"/>
      <c r="AO165" s="75"/>
      <c r="AP165"/>
    </row>
    <row r="166" spans="1:46">
      <c r="A166"/>
      <c r="B166"/>
      <c r="C166"/>
      <c r="D166"/>
      <c r="E166"/>
      <c r="F166"/>
      <c r="G166"/>
      <c r="H166"/>
      <c r="I166"/>
      <c r="J166"/>
      <c r="K166"/>
      <c r="L166"/>
      <c r="M166"/>
      <c r="N166"/>
      <c r="O166"/>
      <c r="P166"/>
      <c r="Q166"/>
    </row>
    <row r="167" spans="1:46" s="78" customFormat="1" ht="25.5">
      <c r="A167" s="59" t="s">
        <v>2307</v>
      </c>
      <c r="B167" s="84" t="s">
        <v>2306</v>
      </c>
      <c r="C167" s="2" t="s">
        <v>64</v>
      </c>
      <c r="D167" s="2" t="s">
        <v>65</v>
      </c>
      <c r="E167" s="2" t="s">
        <v>66</v>
      </c>
      <c r="F167" s="2" t="s">
        <v>67</v>
      </c>
      <c r="G167" s="2" t="s">
        <v>68</v>
      </c>
      <c r="H167" s="2" t="s">
        <v>69</v>
      </c>
      <c r="I167" s="2" t="s">
        <v>70</v>
      </c>
      <c r="J167" s="2" t="s">
        <v>71</v>
      </c>
      <c r="K167" s="2" t="s">
        <v>72</v>
      </c>
      <c r="L167" s="2" t="s">
        <v>73</v>
      </c>
      <c r="M167" s="2" t="s">
        <v>1</v>
      </c>
      <c r="N167" s="2" t="s">
        <v>2</v>
      </c>
      <c r="O167" s="2" t="s">
        <v>3</v>
      </c>
      <c r="P167" s="2" t="s">
        <v>4</v>
      </c>
      <c r="Q167" s="2" t="s">
        <v>5</v>
      </c>
      <c r="R167" s="2" t="s">
        <v>6</v>
      </c>
      <c r="S167" s="2" t="s">
        <v>7</v>
      </c>
      <c r="T167" s="2" t="s">
        <v>8</v>
      </c>
      <c r="U167" s="2" t="s">
        <v>9</v>
      </c>
      <c r="V167" s="2" t="s">
        <v>10</v>
      </c>
      <c r="W167" s="2" t="s">
        <v>11</v>
      </c>
      <c r="X167" s="2" t="s">
        <v>12</v>
      </c>
      <c r="Y167" s="2" t="s">
        <v>13</v>
      </c>
      <c r="Z167" s="2" t="s">
        <v>14</v>
      </c>
      <c r="AA167" s="2" t="s">
        <v>15</v>
      </c>
      <c r="AB167" s="2" t="s">
        <v>16</v>
      </c>
      <c r="AC167" s="2" t="s">
        <v>17</v>
      </c>
      <c r="AD167" s="2" t="s">
        <v>18</v>
      </c>
      <c r="AE167" s="2" t="s">
        <v>19</v>
      </c>
      <c r="AF167" s="2" t="s">
        <v>20</v>
      </c>
      <c r="AG167" s="2" t="s">
        <v>21</v>
      </c>
      <c r="AH167" s="2" t="s">
        <v>22</v>
      </c>
      <c r="AI167" s="2" t="s">
        <v>23</v>
      </c>
      <c r="AJ167" s="2" t="s">
        <v>24</v>
      </c>
      <c r="AK167" s="2" t="s">
        <v>25</v>
      </c>
      <c r="AL167" s="2" t="s">
        <v>26</v>
      </c>
      <c r="AM167" s="2" t="s">
        <v>27</v>
      </c>
      <c r="AN167" s="2" t="s">
        <v>62</v>
      </c>
      <c r="AO167" s="2" t="s">
        <v>63</v>
      </c>
      <c r="AP167" s="2" t="s">
        <v>879</v>
      </c>
      <c r="AQ167" s="2" t="s">
        <v>1899</v>
      </c>
      <c r="AR167" s="268" t="s">
        <v>1900</v>
      </c>
    </row>
    <row r="168" spans="1:46" s="78" customFormat="1">
      <c r="A168" s="60">
        <v>52</v>
      </c>
      <c r="B168" s="78" t="str">
        <f>IF(VLOOKUP(A168,$A$176:$B$315,2,FALSE)=0,"No selection",VLOOKUP(A168,$A$176:$B$315,2,FALSE))</f>
        <v>Commonwealth Scientific and Industrial Research Organisation (CSIRO)</v>
      </c>
      <c r="C168" s="271">
        <f t="shared" ref="C168:L172" si="15">IF(VLOOKUP($A168,$A$176:$AR$315,2,FALSE)=0,NA(),ROUND((VLOOKUP($A168,$A$176:$AR$315,C$7,FALSE)/C$4),2))</f>
        <v>184.5</v>
      </c>
      <c r="D168" s="271">
        <f t="shared" si="15"/>
        <v>211.3</v>
      </c>
      <c r="E168" s="271">
        <f t="shared" si="15"/>
        <v>247.1</v>
      </c>
      <c r="F168" s="271">
        <f t="shared" si="15"/>
        <v>290.89999999999998</v>
      </c>
      <c r="G168" s="271">
        <f t="shared" si="15"/>
        <v>328.2</v>
      </c>
      <c r="H168" s="271">
        <f t="shared" si="15"/>
        <v>331.6</v>
      </c>
      <c r="I168" s="271">
        <f t="shared" si="15"/>
        <v>324.89999999999998</v>
      </c>
      <c r="J168" s="271">
        <f t="shared" si="15"/>
        <v>344.3</v>
      </c>
      <c r="K168" s="271">
        <f t="shared" si="15"/>
        <v>367.8</v>
      </c>
      <c r="L168" s="271">
        <f t="shared" si="15"/>
        <v>347.8</v>
      </c>
      <c r="M168" s="271">
        <f t="shared" ref="M168:V172" si="16">IF(VLOOKUP($A168,$A$176:$AR$315,2,FALSE)=0,NA(),ROUND((VLOOKUP($A168,$A$176:$AR$315,M$7,FALSE)/M$4),2))</f>
        <v>348.1</v>
      </c>
      <c r="N168" s="271">
        <f t="shared" si="16"/>
        <v>375.2</v>
      </c>
      <c r="O168" s="271">
        <f t="shared" si="16"/>
        <v>414.4</v>
      </c>
      <c r="P168" s="271">
        <f t="shared" si="16"/>
        <v>446.3</v>
      </c>
      <c r="Q168" s="271">
        <f t="shared" si="16"/>
        <v>456.2</v>
      </c>
      <c r="R168" s="271">
        <f t="shared" si="16"/>
        <v>460.4</v>
      </c>
      <c r="S168" s="271">
        <f t="shared" si="16"/>
        <v>461.6</v>
      </c>
      <c r="T168" s="271">
        <f t="shared" si="16"/>
        <v>417.6</v>
      </c>
      <c r="U168" s="271">
        <f t="shared" si="16"/>
        <v>444.5</v>
      </c>
      <c r="V168" s="271">
        <f t="shared" si="16"/>
        <v>466.8</v>
      </c>
      <c r="W168" s="271">
        <f t="shared" ref="W168:AF172" si="17">IF(VLOOKUP($A168,$A$176:$AR$315,2,FALSE)=0,NA(),ROUND((VLOOKUP($A168,$A$176:$AR$315,W$7,FALSE)/W$4),2))</f>
        <v>475.4</v>
      </c>
      <c r="X168" s="271">
        <f t="shared" si="17"/>
        <v>500</v>
      </c>
      <c r="Y168" s="271">
        <f t="shared" si="17"/>
        <v>496.7</v>
      </c>
      <c r="Z168" s="271">
        <f t="shared" si="17"/>
        <v>509.6</v>
      </c>
      <c r="AA168" s="271">
        <f t="shared" si="17"/>
        <v>532.05999999999995</v>
      </c>
      <c r="AB168" s="271">
        <f t="shared" si="17"/>
        <v>568.65</v>
      </c>
      <c r="AC168" s="271">
        <f t="shared" si="17"/>
        <v>577.1</v>
      </c>
      <c r="AD168" s="271">
        <f t="shared" si="17"/>
        <v>593.9</v>
      </c>
      <c r="AE168" s="271">
        <f t="shared" si="17"/>
        <v>610.1</v>
      </c>
      <c r="AF168" s="271">
        <f t="shared" si="17"/>
        <v>663.1</v>
      </c>
      <c r="AG168" s="271">
        <f t="shared" ref="AG168:AR172" si="18">IF(VLOOKUP($A168,$A$176:$AR$315,2,FALSE)=0,NA(),ROUND((VLOOKUP($A168,$A$176:$AR$315,AG$7,FALSE)/AG$4),2))</f>
        <v>675.79</v>
      </c>
      <c r="AH168" s="271">
        <f t="shared" si="18"/>
        <v>704.88</v>
      </c>
      <c r="AI168" s="271">
        <f t="shared" si="18"/>
        <v>720.42</v>
      </c>
      <c r="AJ168" s="271">
        <f t="shared" si="18"/>
        <v>724.94</v>
      </c>
      <c r="AK168" s="271">
        <f t="shared" si="18"/>
        <v>733.82</v>
      </c>
      <c r="AL168" s="271">
        <f t="shared" si="18"/>
        <v>778.18</v>
      </c>
      <c r="AM168" s="271">
        <f t="shared" si="18"/>
        <v>745.27</v>
      </c>
      <c r="AN168" s="271">
        <f t="shared" si="18"/>
        <v>750.28</v>
      </c>
      <c r="AO168" s="271">
        <f t="shared" si="18"/>
        <v>787.27</v>
      </c>
      <c r="AP168" s="271">
        <f t="shared" si="18"/>
        <v>793.55</v>
      </c>
      <c r="AQ168" s="271">
        <f t="shared" si="18"/>
        <v>834.56</v>
      </c>
      <c r="AR168" s="271">
        <f t="shared" si="18"/>
        <v>839.15</v>
      </c>
    </row>
    <row r="169" spans="1:46" s="78" customFormat="1">
      <c r="A169" s="60">
        <v>109</v>
      </c>
      <c r="B169" s="78" t="str">
        <f>IF(VLOOKUP(A169,$A$176:$B$315,2,FALSE)=0,"No selection",VLOOKUP(A169,$A$176:$B$315,2,FALSE))</f>
        <v>NHMRC Research Grants</v>
      </c>
      <c r="C169" s="271">
        <f t="shared" si="15"/>
        <v>13.2</v>
      </c>
      <c r="D169" s="271">
        <f t="shared" si="15"/>
        <v>14</v>
      </c>
      <c r="E169" s="271">
        <f t="shared" si="15"/>
        <v>18.7</v>
      </c>
      <c r="F169" s="271">
        <f t="shared" si="15"/>
        <v>25.6</v>
      </c>
      <c r="G169" s="271">
        <f t="shared" si="15"/>
        <v>30</v>
      </c>
      <c r="H169" s="271">
        <f t="shared" si="15"/>
        <v>38.5</v>
      </c>
      <c r="I169" s="271">
        <f t="shared" si="15"/>
        <v>44.2</v>
      </c>
      <c r="J169" s="271">
        <f t="shared" si="15"/>
        <v>51.2</v>
      </c>
      <c r="K169" s="271">
        <f t="shared" si="15"/>
        <v>61.7</v>
      </c>
      <c r="L169" s="271">
        <f t="shared" si="15"/>
        <v>66.7</v>
      </c>
      <c r="M169" s="271">
        <f t="shared" si="16"/>
        <v>73.400000000000006</v>
      </c>
      <c r="N169" s="271">
        <f t="shared" si="16"/>
        <v>84.9</v>
      </c>
      <c r="O169" s="271">
        <f t="shared" si="16"/>
        <v>96.5</v>
      </c>
      <c r="P169" s="271">
        <f t="shared" si="16"/>
        <v>105.1</v>
      </c>
      <c r="Q169" s="271">
        <f t="shared" si="16"/>
        <v>112.2</v>
      </c>
      <c r="R169" s="271">
        <f t="shared" si="16"/>
        <v>120.8</v>
      </c>
      <c r="S169" s="271">
        <f t="shared" si="16"/>
        <v>126.7</v>
      </c>
      <c r="T169" s="271">
        <f t="shared" si="16"/>
        <v>141.30000000000001</v>
      </c>
      <c r="U169" s="271">
        <f t="shared" si="16"/>
        <v>152.4</v>
      </c>
      <c r="V169" s="271">
        <f t="shared" si="16"/>
        <v>164.3</v>
      </c>
      <c r="W169" s="271">
        <f t="shared" si="17"/>
        <v>177.1</v>
      </c>
      <c r="X169" s="271">
        <f t="shared" si="17"/>
        <v>173.6</v>
      </c>
      <c r="Y169" s="271">
        <f t="shared" si="17"/>
        <v>183.3</v>
      </c>
      <c r="Z169" s="271">
        <f t="shared" si="17"/>
        <v>243</v>
      </c>
      <c r="AA169" s="271">
        <f t="shared" si="17"/>
        <v>290.51</v>
      </c>
      <c r="AB169" s="271">
        <f t="shared" si="17"/>
        <v>332.41</v>
      </c>
      <c r="AC169" s="271">
        <f t="shared" si="17"/>
        <v>378.22</v>
      </c>
      <c r="AD169" s="271">
        <f t="shared" si="17"/>
        <v>424.56</v>
      </c>
      <c r="AE169" s="271">
        <f t="shared" si="17"/>
        <v>471.69</v>
      </c>
      <c r="AF169" s="271">
        <f t="shared" si="17"/>
        <v>560.73</v>
      </c>
      <c r="AG169" s="271">
        <f t="shared" si="18"/>
        <v>699.26</v>
      </c>
      <c r="AH169" s="271">
        <f t="shared" si="18"/>
        <v>707.07</v>
      </c>
      <c r="AI169" s="271">
        <f t="shared" si="18"/>
        <v>754.18</v>
      </c>
      <c r="AJ169" s="271">
        <f t="shared" si="18"/>
        <v>811.81</v>
      </c>
      <c r="AK169" s="271">
        <f t="shared" si="18"/>
        <v>763.03</v>
      </c>
      <c r="AL169" s="271">
        <f t="shared" si="18"/>
        <v>863.42</v>
      </c>
      <c r="AM169" s="271">
        <f t="shared" si="18"/>
        <v>904.51</v>
      </c>
      <c r="AN169" s="271">
        <f t="shared" si="18"/>
        <v>825.49</v>
      </c>
      <c r="AO169" s="271">
        <f t="shared" si="18"/>
        <v>840.5</v>
      </c>
      <c r="AP169" s="271">
        <f t="shared" si="18"/>
        <v>853.09</v>
      </c>
      <c r="AQ169" s="271">
        <f t="shared" si="18"/>
        <v>846.19</v>
      </c>
      <c r="AR169" s="271">
        <f t="shared" si="18"/>
        <v>868.58</v>
      </c>
    </row>
    <row r="170" spans="1:46" s="78" customFormat="1">
      <c r="A170" s="60">
        <v>35</v>
      </c>
      <c r="B170" s="78" t="str">
        <f>IF(VLOOKUP(A170,$A$176:$B$315,2,FALSE)=0,"No selection",VLOOKUP(A170,$A$176:$B$315,2,FALSE))</f>
        <v>Australian Research Council (ARC) - National Competitive Grants Program</v>
      </c>
      <c r="C170" s="271">
        <f t="shared" si="15"/>
        <v>0</v>
      </c>
      <c r="D170" s="271">
        <f t="shared" si="15"/>
        <v>0</v>
      </c>
      <c r="E170" s="271">
        <f t="shared" si="15"/>
        <v>0</v>
      </c>
      <c r="F170" s="271">
        <f t="shared" si="15"/>
        <v>0</v>
      </c>
      <c r="G170" s="271">
        <f t="shared" si="15"/>
        <v>0</v>
      </c>
      <c r="H170" s="271">
        <f t="shared" si="15"/>
        <v>0</v>
      </c>
      <c r="I170" s="271">
        <f t="shared" si="15"/>
        <v>0</v>
      </c>
      <c r="J170" s="271">
        <f t="shared" si="15"/>
        <v>0</v>
      </c>
      <c r="K170" s="271">
        <f t="shared" si="15"/>
        <v>0</v>
      </c>
      <c r="L170" s="271">
        <f t="shared" si="15"/>
        <v>0</v>
      </c>
      <c r="M170" s="271">
        <f t="shared" si="16"/>
        <v>0</v>
      </c>
      <c r="N170" s="271">
        <f t="shared" si="16"/>
        <v>0</v>
      </c>
      <c r="O170" s="271">
        <f t="shared" si="16"/>
        <v>0</v>
      </c>
      <c r="P170" s="271">
        <f t="shared" si="16"/>
        <v>0</v>
      </c>
      <c r="Q170" s="271">
        <f t="shared" si="16"/>
        <v>0</v>
      </c>
      <c r="R170" s="271">
        <f t="shared" si="16"/>
        <v>0</v>
      </c>
      <c r="S170" s="271">
        <f t="shared" si="16"/>
        <v>0</v>
      </c>
      <c r="T170" s="271">
        <f t="shared" si="16"/>
        <v>0</v>
      </c>
      <c r="U170" s="271">
        <f t="shared" si="16"/>
        <v>0</v>
      </c>
      <c r="V170" s="271">
        <f t="shared" si="16"/>
        <v>0</v>
      </c>
      <c r="W170" s="271">
        <f t="shared" si="17"/>
        <v>0</v>
      </c>
      <c r="X170" s="271">
        <f t="shared" si="17"/>
        <v>0</v>
      </c>
      <c r="Y170" s="271">
        <f t="shared" si="17"/>
        <v>237.19</v>
      </c>
      <c r="Z170" s="271">
        <f t="shared" si="17"/>
        <v>261.74</v>
      </c>
      <c r="AA170" s="271">
        <f t="shared" si="17"/>
        <v>298.94</v>
      </c>
      <c r="AB170" s="271">
        <f t="shared" si="17"/>
        <v>399.6</v>
      </c>
      <c r="AC170" s="271">
        <f t="shared" si="17"/>
        <v>457.79</v>
      </c>
      <c r="AD170" s="271">
        <f t="shared" si="17"/>
        <v>566.42999999999995</v>
      </c>
      <c r="AE170" s="271">
        <f t="shared" si="17"/>
        <v>571.48</v>
      </c>
      <c r="AF170" s="271">
        <f t="shared" si="17"/>
        <v>573.09</v>
      </c>
      <c r="AG170" s="271">
        <f t="shared" si="18"/>
        <v>583.82000000000005</v>
      </c>
      <c r="AH170" s="271">
        <f t="shared" si="18"/>
        <v>647.57000000000005</v>
      </c>
      <c r="AI170" s="271">
        <f t="shared" si="18"/>
        <v>703.47</v>
      </c>
      <c r="AJ170" s="271">
        <f t="shared" si="18"/>
        <v>797.87</v>
      </c>
      <c r="AK170" s="271">
        <f t="shared" si="18"/>
        <v>873.23</v>
      </c>
      <c r="AL170" s="271">
        <f t="shared" si="18"/>
        <v>883.28</v>
      </c>
      <c r="AM170" s="271">
        <f t="shared" si="18"/>
        <v>852.9</v>
      </c>
      <c r="AN170" s="271">
        <f t="shared" si="18"/>
        <v>815.3</v>
      </c>
      <c r="AO170" s="271">
        <f t="shared" si="18"/>
        <v>743.66</v>
      </c>
      <c r="AP170" s="271">
        <f t="shared" si="18"/>
        <v>758.03</v>
      </c>
      <c r="AQ170" s="271">
        <f t="shared" si="18"/>
        <v>764.11</v>
      </c>
      <c r="AR170" s="271">
        <f t="shared" si="18"/>
        <v>791.34</v>
      </c>
    </row>
    <row r="171" spans="1:46" s="78" customFormat="1">
      <c r="A171" s="60">
        <v>1</v>
      </c>
      <c r="B171" s="78" t="str">
        <f>IF(VLOOKUP(A171,$A$176:$B$315,2,FALSE)=0,"No selection",VLOOKUP(A171,$A$176:$B$315,2,FALSE))</f>
        <v>No selection</v>
      </c>
      <c r="C171" s="271" t="e">
        <f t="shared" si="15"/>
        <v>#N/A</v>
      </c>
      <c r="D171" s="271" t="e">
        <f t="shared" si="15"/>
        <v>#N/A</v>
      </c>
      <c r="E171" s="271" t="e">
        <f t="shared" si="15"/>
        <v>#N/A</v>
      </c>
      <c r="F171" s="271" t="e">
        <f t="shared" si="15"/>
        <v>#N/A</v>
      </c>
      <c r="G171" s="271" t="e">
        <f t="shared" si="15"/>
        <v>#N/A</v>
      </c>
      <c r="H171" s="271" t="e">
        <f t="shared" si="15"/>
        <v>#N/A</v>
      </c>
      <c r="I171" s="271" t="e">
        <f t="shared" si="15"/>
        <v>#N/A</v>
      </c>
      <c r="J171" s="271" t="e">
        <f t="shared" si="15"/>
        <v>#N/A</v>
      </c>
      <c r="K171" s="271" t="e">
        <f t="shared" si="15"/>
        <v>#N/A</v>
      </c>
      <c r="L171" s="271" t="e">
        <f t="shared" si="15"/>
        <v>#N/A</v>
      </c>
      <c r="M171" s="271" t="e">
        <f t="shared" si="16"/>
        <v>#N/A</v>
      </c>
      <c r="N171" s="271" t="e">
        <f t="shared" si="16"/>
        <v>#N/A</v>
      </c>
      <c r="O171" s="271" t="e">
        <f t="shared" si="16"/>
        <v>#N/A</v>
      </c>
      <c r="P171" s="271" t="e">
        <f t="shared" si="16"/>
        <v>#N/A</v>
      </c>
      <c r="Q171" s="271" t="e">
        <f t="shared" si="16"/>
        <v>#N/A</v>
      </c>
      <c r="R171" s="271" t="e">
        <f t="shared" si="16"/>
        <v>#N/A</v>
      </c>
      <c r="S171" s="271" t="e">
        <f t="shared" si="16"/>
        <v>#N/A</v>
      </c>
      <c r="T171" s="271" t="e">
        <f t="shared" si="16"/>
        <v>#N/A</v>
      </c>
      <c r="U171" s="271" t="e">
        <f t="shared" si="16"/>
        <v>#N/A</v>
      </c>
      <c r="V171" s="271" t="e">
        <f t="shared" si="16"/>
        <v>#N/A</v>
      </c>
      <c r="W171" s="271" t="e">
        <f t="shared" si="17"/>
        <v>#N/A</v>
      </c>
      <c r="X171" s="271" t="e">
        <f t="shared" si="17"/>
        <v>#N/A</v>
      </c>
      <c r="Y171" s="271" t="e">
        <f t="shared" si="17"/>
        <v>#N/A</v>
      </c>
      <c r="Z171" s="271" t="e">
        <f t="shared" si="17"/>
        <v>#N/A</v>
      </c>
      <c r="AA171" s="271" t="e">
        <f t="shared" si="17"/>
        <v>#N/A</v>
      </c>
      <c r="AB171" s="271" t="e">
        <f t="shared" si="17"/>
        <v>#N/A</v>
      </c>
      <c r="AC171" s="271" t="e">
        <f t="shared" si="17"/>
        <v>#N/A</v>
      </c>
      <c r="AD171" s="271" t="e">
        <f t="shared" si="17"/>
        <v>#N/A</v>
      </c>
      <c r="AE171" s="271" t="e">
        <f t="shared" si="17"/>
        <v>#N/A</v>
      </c>
      <c r="AF171" s="271" t="e">
        <f t="shared" si="17"/>
        <v>#N/A</v>
      </c>
      <c r="AG171" s="271" t="e">
        <f t="shared" si="18"/>
        <v>#N/A</v>
      </c>
      <c r="AH171" s="271" t="e">
        <f t="shared" si="18"/>
        <v>#N/A</v>
      </c>
      <c r="AI171" s="271" t="e">
        <f t="shared" si="18"/>
        <v>#N/A</v>
      </c>
      <c r="AJ171" s="271" t="e">
        <f t="shared" si="18"/>
        <v>#N/A</v>
      </c>
      <c r="AK171" s="271" t="e">
        <f t="shared" si="18"/>
        <v>#N/A</v>
      </c>
      <c r="AL171" s="271" t="e">
        <f t="shared" si="18"/>
        <v>#N/A</v>
      </c>
      <c r="AM171" s="271" t="e">
        <f t="shared" si="18"/>
        <v>#N/A</v>
      </c>
      <c r="AN171" s="271" t="e">
        <f t="shared" si="18"/>
        <v>#N/A</v>
      </c>
      <c r="AO171" s="271" t="e">
        <f t="shared" si="18"/>
        <v>#N/A</v>
      </c>
      <c r="AP171" s="271" t="e">
        <f t="shared" si="18"/>
        <v>#N/A</v>
      </c>
      <c r="AQ171" s="271" t="e">
        <f t="shared" si="18"/>
        <v>#N/A</v>
      </c>
      <c r="AR171" s="271" t="e">
        <f t="shared" si="18"/>
        <v>#N/A</v>
      </c>
    </row>
    <row r="172" spans="1:46" s="78" customFormat="1">
      <c r="A172" s="60">
        <v>1</v>
      </c>
      <c r="B172" s="78" t="str">
        <f>IF(VLOOKUP(A172,$A$176:$B$315,2,FALSE)=0,"No selection",VLOOKUP(A172,$A$176:$B$315,2,FALSE))</f>
        <v>No selection</v>
      </c>
      <c r="C172" s="271" t="e">
        <f t="shared" si="15"/>
        <v>#N/A</v>
      </c>
      <c r="D172" s="271" t="e">
        <f t="shared" si="15"/>
        <v>#N/A</v>
      </c>
      <c r="E172" s="271" t="e">
        <f t="shared" si="15"/>
        <v>#N/A</v>
      </c>
      <c r="F172" s="271" t="e">
        <f t="shared" si="15"/>
        <v>#N/A</v>
      </c>
      <c r="G172" s="271" t="e">
        <f t="shared" si="15"/>
        <v>#N/A</v>
      </c>
      <c r="H172" s="271" t="e">
        <f t="shared" si="15"/>
        <v>#N/A</v>
      </c>
      <c r="I172" s="271" t="e">
        <f t="shared" si="15"/>
        <v>#N/A</v>
      </c>
      <c r="J172" s="271" t="e">
        <f t="shared" si="15"/>
        <v>#N/A</v>
      </c>
      <c r="K172" s="271" t="e">
        <f t="shared" si="15"/>
        <v>#N/A</v>
      </c>
      <c r="L172" s="271" t="e">
        <f t="shared" si="15"/>
        <v>#N/A</v>
      </c>
      <c r="M172" s="271" t="e">
        <f t="shared" si="16"/>
        <v>#N/A</v>
      </c>
      <c r="N172" s="271" t="e">
        <f t="shared" si="16"/>
        <v>#N/A</v>
      </c>
      <c r="O172" s="271" t="e">
        <f t="shared" si="16"/>
        <v>#N/A</v>
      </c>
      <c r="P172" s="271" t="e">
        <f t="shared" si="16"/>
        <v>#N/A</v>
      </c>
      <c r="Q172" s="271" t="e">
        <f t="shared" si="16"/>
        <v>#N/A</v>
      </c>
      <c r="R172" s="271" t="e">
        <f t="shared" si="16"/>
        <v>#N/A</v>
      </c>
      <c r="S172" s="271" t="e">
        <f t="shared" si="16"/>
        <v>#N/A</v>
      </c>
      <c r="T172" s="271" t="e">
        <f t="shared" si="16"/>
        <v>#N/A</v>
      </c>
      <c r="U172" s="271" t="e">
        <f t="shared" si="16"/>
        <v>#N/A</v>
      </c>
      <c r="V172" s="271" t="e">
        <f t="shared" si="16"/>
        <v>#N/A</v>
      </c>
      <c r="W172" s="271" t="e">
        <f t="shared" si="17"/>
        <v>#N/A</v>
      </c>
      <c r="X172" s="271" t="e">
        <f t="shared" si="17"/>
        <v>#N/A</v>
      </c>
      <c r="Y172" s="271" t="e">
        <f t="shared" si="17"/>
        <v>#N/A</v>
      </c>
      <c r="Z172" s="271" t="e">
        <f t="shared" si="17"/>
        <v>#N/A</v>
      </c>
      <c r="AA172" s="271" t="e">
        <f t="shared" si="17"/>
        <v>#N/A</v>
      </c>
      <c r="AB172" s="271" t="e">
        <f t="shared" si="17"/>
        <v>#N/A</v>
      </c>
      <c r="AC172" s="271" t="e">
        <f t="shared" si="17"/>
        <v>#N/A</v>
      </c>
      <c r="AD172" s="271" t="e">
        <f t="shared" si="17"/>
        <v>#N/A</v>
      </c>
      <c r="AE172" s="271" t="e">
        <f t="shared" si="17"/>
        <v>#N/A</v>
      </c>
      <c r="AF172" s="271" t="e">
        <f t="shared" si="17"/>
        <v>#N/A</v>
      </c>
      <c r="AG172" s="271" t="e">
        <f t="shared" si="18"/>
        <v>#N/A</v>
      </c>
      <c r="AH172" s="271" t="e">
        <f t="shared" si="18"/>
        <v>#N/A</v>
      </c>
      <c r="AI172" s="271" t="e">
        <f t="shared" si="18"/>
        <v>#N/A</v>
      </c>
      <c r="AJ172" s="271" t="e">
        <f t="shared" si="18"/>
        <v>#N/A</v>
      </c>
      <c r="AK172" s="271" t="e">
        <f t="shared" si="18"/>
        <v>#N/A</v>
      </c>
      <c r="AL172" s="271" t="e">
        <f t="shared" si="18"/>
        <v>#N/A</v>
      </c>
      <c r="AM172" s="271" t="e">
        <f t="shared" si="18"/>
        <v>#N/A</v>
      </c>
      <c r="AN172" s="271" t="e">
        <f t="shared" si="18"/>
        <v>#N/A</v>
      </c>
      <c r="AO172" s="271" t="e">
        <f t="shared" si="18"/>
        <v>#N/A</v>
      </c>
      <c r="AP172" s="271" t="e">
        <f t="shared" si="18"/>
        <v>#N/A</v>
      </c>
      <c r="AQ172" s="271" t="e">
        <f t="shared" si="18"/>
        <v>#N/A</v>
      </c>
      <c r="AR172" s="271" t="e">
        <f t="shared" si="18"/>
        <v>#N/A</v>
      </c>
    </row>
    <row r="173" spans="1:46" s="78" customFormat="1">
      <c r="A173" s="75"/>
      <c r="B173" s="75"/>
      <c r="C173" s="75"/>
      <c r="D173" s="75"/>
      <c r="E173" s="75"/>
      <c r="F173" s="75"/>
      <c r="G173" s="75"/>
      <c r="H173" s="75"/>
      <c r="I173" s="75"/>
      <c r="J173" s="75"/>
      <c r="K173" s="75"/>
      <c r="L173" s="75"/>
      <c r="M173" s="75"/>
      <c r="N173" s="75"/>
      <c r="O173" s="75"/>
      <c r="P173" s="75"/>
      <c r="Q173" s="75"/>
    </row>
    <row r="174" spans="1:46" s="78" customFormat="1">
      <c r="A174" s="75"/>
      <c r="B174" s="75"/>
      <c r="C174" s="75"/>
      <c r="D174" s="75"/>
      <c r="E174" s="75"/>
      <c r="F174" s="75"/>
      <c r="G174" s="75"/>
      <c r="H174" s="75"/>
      <c r="I174" s="75"/>
      <c r="J174" s="75"/>
      <c r="K174" s="75"/>
      <c r="L174" s="75"/>
      <c r="M174" s="75"/>
      <c r="N174" s="75"/>
      <c r="O174" s="75"/>
      <c r="P174" s="75"/>
      <c r="Q174" s="75"/>
      <c r="AR174"/>
      <c r="AS174"/>
      <c r="AT174"/>
    </row>
    <row r="175" spans="1:46" ht="25.5">
      <c r="A175" s="61" t="s">
        <v>2305</v>
      </c>
      <c r="B175" s="11" t="s">
        <v>1885</v>
      </c>
      <c r="C175" s="11" t="s">
        <v>64</v>
      </c>
      <c r="D175" s="11" t="s">
        <v>65</v>
      </c>
      <c r="E175" s="11" t="s">
        <v>66</v>
      </c>
      <c r="F175" s="11" t="s">
        <v>67</v>
      </c>
      <c r="G175" s="11" t="s">
        <v>68</v>
      </c>
      <c r="H175" s="11" t="s">
        <v>69</v>
      </c>
      <c r="I175" s="11" t="s">
        <v>70</v>
      </c>
      <c r="J175" s="11" t="s">
        <v>71</v>
      </c>
      <c r="K175" s="11" t="s">
        <v>72</v>
      </c>
      <c r="L175" s="11" t="s">
        <v>73</v>
      </c>
      <c r="M175" s="11" t="s">
        <v>1</v>
      </c>
      <c r="N175" s="11" t="s">
        <v>2</v>
      </c>
      <c r="O175" s="11" t="s">
        <v>3</v>
      </c>
      <c r="P175" s="11" t="s">
        <v>4</v>
      </c>
      <c r="Q175" s="11" t="s">
        <v>5</v>
      </c>
      <c r="R175" s="11" t="s">
        <v>6</v>
      </c>
      <c r="S175" s="11" t="s">
        <v>7</v>
      </c>
      <c r="T175" s="11" t="s">
        <v>8</v>
      </c>
      <c r="U175" s="11" t="s">
        <v>9</v>
      </c>
      <c r="V175" s="11" t="s">
        <v>10</v>
      </c>
      <c r="W175" s="11" t="s">
        <v>11</v>
      </c>
      <c r="X175" s="11" t="s">
        <v>12</v>
      </c>
      <c r="Y175" s="11" t="s">
        <v>13</v>
      </c>
      <c r="Z175" s="11" t="s">
        <v>14</v>
      </c>
      <c r="AA175" s="11" t="s">
        <v>15</v>
      </c>
      <c r="AB175" s="11" t="s">
        <v>16</v>
      </c>
      <c r="AC175" s="11" t="s">
        <v>17</v>
      </c>
      <c r="AD175" s="11" t="s">
        <v>18</v>
      </c>
      <c r="AE175" s="11" t="s">
        <v>19</v>
      </c>
      <c r="AF175" s="11" t="s">
        <v>20</v>
      </c>
      <c r="AG175" s="11" t="s">
        <v>21</v>
      </c>
      <c r="AH175" s="11" t="s">
        <v>22</v>
      </c>
      <c r="AI175" s="11" t="s">
        <v>23</v>
      </c>
      <c r="AJ175" s="11" t="s">
        <v>24</v>
      </c>
      <c r="AK175" s="11" t="s">
        <v>25</v>
      </c>
      <c r="AL175" s="11" t="s">
        <v>26</v>
      </c>
      <c r="AM175" s="11" t="s">
        <v>27</v>
      </c>
      <c r="AN175" s="11" t="s">
        <v>62</v>
      </c>
      <c r="AO175" s="11" t="s">
        <v>63</v>
      </c>
      <c r="AP175" s="11" t="s">
        <v>879</v>
      </c>
      <c r="AQ175" s="2" t="s">
        <v>1899</v>
      </c>
      <c r="AR175" s="268" t="s">
        <v>1900</v>
      </c>
      <c r="AS175"/>
      <c r="AT175"/>
    </row>
    <row r="176" spans="1:46" s="78" customFormat="1" ht="15">
      <c r="A176" s="101">
        <v>1</v>
      </c>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0"/>
      <c r="AR176"/>
      <c r="AS176"/>
      <c r="AT176"/>
    </row>
    <row r="177" spans="1:46">
      <c r="A177" s="101">
        <v>2</v>
      </c>
      <c r="B177" s="126" t="s">
        <v>726</v>
      </c>
      <c r="C177" s="277">
        <v>0</v>
      </c>
      <c r="D177" s="277">
        <v>0</v>
      </c>
      <c r="E177" s="277">
        <v>0</v>
      </c>
      <c r="F177" s="277">
        <v>0</v>
      </c>
      <c r="G177" s="277">
        <v>0</v>
      </c>
      <c r="H177" s="277">
        <v>0</v>
      </c>
      <c r="I177" s="277">
        <v>0</v>
      </c>
      <c r="J177" s="277">
        <v>0</v>
      </c>
      <c r="K177" s="277">
        <v>0</v>
      </c>
      <c r="L177" s="277">
        <v>0</v>
      </c>
      <c r="M177" s="277">
        <v>0</v>
      </c>
      <c r="N177" s="277">
        <v>0</v>
      </c>
      <c r="O177" s="277">
        <v>0</v>
      </c>
      <c r="P177" s="277">
        <v>0</v>
      </c>
      <c r="Q177" s="277">
        <v>0</v>
      </c>
      <c r="R177" s="277">
        <v>0</v>
      </c>
      <c r="S177" s="277">
        <v>0</v>
      </c>
      <c r="T177" s="277">
        <v>0</v>
      </c>
      <c r="U177" s="277">
        <v>0</v>
      </c>
      <c r="V177" s="277">
        <v>0</v>
      </c>
      <c r="W177" s="277">
        <v>0</v>
      </c>
      <c r="X177" s="277">
        <v>0</v>
      </c>
      <c r="Y177" s="277">
        <v>0</v>
      </c>
      <c r="Z177" s="277">
        <v>0</v>
      </c>
      <c r="AA177" s="277">
        <v>0</v>
      </c>
      <c r="AB177" s="277">
        <v>0</v>
      </c>
      <c r="AC177" s="277">
        <v>0</v>
      </c>
      <c r="AD177" s="277">
        <v>0</v>
      </c>
      <c r="AE177" s="277">
        <v>0</v>
      </c>
      <c r="AF177" s="277">
        <v>0</v>
      </c>
      <c r="AG177" s="277">
        <v>0</v>
      </c>
      <c r="AH177" s="277">
        <v>0</v>
      </c>
      <c r="AI177" s="277">
        <v>0</v>
      </c>
      <c r="AJ177" s="277">
        <v>0</v>
      </c>
      <c r="AK177" s="277">
        <v>0</v>
      </c>
      <c r="AL177" s="277">
        <v>0</v>
      </c>
      <c r="AM177" s="277">
        <v>19.291</v>
      </c>
      <c r="AN177" s="277">
        <v>29.295000000000002</v>
      </c>
      <c r="AO177" s="277">
        <v>18.399999999999999</v>
      </c>
      <c r="AP177" s="277">
        <v>13.590999999999999</v>
      </c>
      <c r="AQ177" s="277">
        <v>21.151</v>
      </c>
      <c r="AR177" s="277">
        <v>16.594999999999999</v>
      </c>
      <c r="AS177"/>
      <c r="AT177"/>
    </row>
    <row r="178" spans="1:46">
      <c r="A178" s="101">
        <v>3</v>
      </c>
      <c r="B178" s="126" t="s">
        <v>2597</v>
      </c>
      <c r="C178" s="277">
        <v>0</v>
      </c>
      <c r="D178" s="277">
        <v>0</v>
      </c>
      <c r="E178" s="277">
        <v>0</v>
      </c>
      <c r="F178" s="277">
        <v>0</v>
      </c>
      <c r="G178" s="277">
        <v>0</v>
      </c>
      <c r="H178" s="277">
        <v>0</v>
      </c>
      <c r="I178" s="277">
        <v>0</v>
      </c>
      <c r="J178" s="277">
        <v>0</v>
      </c>
      <c r="K178" s="277">
        <v>0</v>
      </c>
      <c r="L178" s="277">
        <v>0</v>
      </c>
      <c r="M178" s="277">
        <v>0</v>
      </c>
      <c r="N178" s="277">
        <v>0</v>
      </c>
      <c r="O178" s="277">
        <v>0</v>
      </c>
      <c r="P178" s="277">
        <v>0</v>
      </c>
      <c r="Q178" s="277">
        <v>0</v>
      </c>
      <c r="R178" s="277">
        <v>0</v>
      </c>
      <c r="S178" s="277">
        <v>0</v>
      </c>
      <c r="T178" s="277">
        <v>0</v>
      </c>
      <c r="U178" s="277">
        <v>0</v>
      </c>
      <c r="V178" s="277">
        <v>0</v>
      </c>
      <c r="W178" s="277">
        <v>0</v>
      </c>
      <c r="X178" s="277">
        <v>0</v>
      </c>
      <c r="Y178" s="277">
        <v>0</v>
      </c>
      <c r="Z178" s="277">
        <v>0</v>
      </c>
      <c r="AA178" s="277">
        <v>0</v>
      </c>
      <c r="AB178" s="277">
        <v>0</v>
      </c>
      <c r="AC178" s="277">
        <v>0</v>
      </c>
      <c r="AD178" s="277">
        <v>0</v>
      </c>
      <c r="AE178" s="277">
        <v>0</v>
      </c>
      <c r="AF178" s="277">
        <v>0</v>
      </c>
      <c r="AG178" s="277">
        <v>0</v>
      </c>
      <c r="AH178" s="277">
        <v>0</v>
      </c>
      <c r="AI178" s="277">
        <v>0</v>
      </c>
      <c r="AJ178" s="277">
        <v>0</v>
      </c>
      <c r="AK178" s="277">
        <v>0</v>
      </c>
      <c r="AL178" s="277">
        <v>0</v>
      </c>
      <c r="AM178" s="277">
        <v>0</v>
      </c>
      <c r="AN178" s="277">
        <v>0</v>
      </c>
      <c r="AO178" s="277">
        <v>0</v>
      </c>
      <c r="AP178" s="277">
        <v>0.06</v>
      </c>
      <c r="AQ178" s="277">
        <v>8.1000000000000003E-2</v>
      </c>
      <c r="AR178" s="277">
        <v>0.14100000000000001</v>
      </c>
      <c r="AS178"/>
      <c r="AT178"/>
    </row>
    <row r="179" spans="1:46">
      <c r="A179" s="101">
        <v>4</v>
      </c>
      <c r="B179" s="126" t="s">
        <v>636</v>
      </c>
      <c r="C179" s="277">
        <v>0</v>
      </c>
      <c r="D179" s="277">
        <v>0</v>
      </c>
      <c r="E179" s="277">
        <v>0</v>
      </c>
      <c r="F179" s="277">
        <v>0</v>
      </c>
      <c r="G179" s="277">
        <v>0</v>
      </c>
      <c r="H179" s="277">
        <v>0</v>
      </c>
      <c r="I179" s="277">
        <v>0</v>
      </c>
      <c r="J179" s="277">
        <v>0</v>
      </c>
      <c r="K179" s="277">
        <v>0</v>
      </c>
      <c r="L179" s="277">
        <v>0</v>
      </c>
      <c r="M179" s="277">
        <v>0</v>
      </c>
      <c r="N179" s="277">
        <v>0</v>
      </c>
      <c r="O179" s="277">
        <v>0</v>
      </c>
      <c r="P179" s="277">
        <v>0</v>
      </c>
      <c r="Q179" s="277">
        <v>0</v>
      </c>
      <c r="R179" s="277">
        <v>0</v>
      </c>
      <c r="S179" s="277">
        <v>0</v>
      </c>
      <c r="T179" s="277">
        <v>0</v>
      </c>
      <c r="U179" s="277">
        <v>0</v>
      </c>
      <c r="V179" s="277">
        <v>0</v>
      </c>
      <c r="W179" s="277">
        <v>0</v>
      </c>
      <c r="X179" s="277">
        <v>0</v>
      </c>
      <c r="Y179" s="277">
        <v>0</v>
      </c>
      <c r="Z179" s="277">
        <v>0</v>
      </c>
      <c r="AA179" s="277">
        <v>0</v>
      </c>
      <c r="AB179" s="277">
        <v>0</v>
      </c>
      <c r="AC179" s="277">
        <v>0</v>
      </c>
      <c r="AD179" s="277">
        <v>0</v>
      </c>
      <c r="AE179" s="277">
        <v>0</v>
      </c>
      <c r="AF179" s="277">
        <v>0</v>
      </c>
      <c r="AG179" s="277">
        <v>0</v>
      </c>
      <c r="AH179" s="277">
        <v>0</v>
      </c>
      <c r="AI179" s="277">
        <v>0</v>
      </c>
      <c r="AJ179" s="277">
        <v>0</v>
      </c>
      <c r="AK179" s="277">
        <v>0</v>
      </c>
      <c r="AL179" s="277">
        <v>0</v>
      </c>
      <c r="AM179" s="277">
        <v>0</v>
      </c>
      <c r="AN179" s="277">
        <v>0</v>
      </c>
      <c r="AO179" s="277">
        <v>0.46300000000000002</v>
      </c>
      <c r="AP179" s="277">
        <v>0.47</v>
      </c>
      <c r="AQ179" s="277">
        <v>0.47899999999999998</v>
      </c>
      <c r="AR179" s="277">
        <v>0.48799999999999999</v>
      </c>
      <c r="AS179"/>
      <c r="AT179"/>
    </row>
    <row r="180" spans="1:46">
      <c r="A180" s="101">
        <v>5</v>
      </c>
      <c r="B180" s="126" t="s">
        <v>1931</v>
      </c>
      <c r="C180" s="277">
        <v>0</v>
      </c>
      <c r="D180" s="277">
        <v>0</v>
      </c>
      <c r="E180" s="277">
        <v>0</v>
      </c>
      <c r="F180" s="277">
        <v>0</v>
      </c>
      <c r="G180" s="277">
        <v>0</v>
      </c>
      <c r="H180" s="277">
        <v>0</v>
      </c>
      <c r="I180" s="277">
        <v>0</v>
      </c>
      <c r="J180" s="277">
        <v>0</v>
      </c>
      <c r="K180" s="277">
        <v>0</v>
      </c>
      <c r="L180" s="277">
        <v>0</v>
      </c>
      <c r="M180" s="277">
        <v>0</v>
      </c>
      <c r="N180" s="277">
        <v>0</v>
      </c>
      <c r="O180" s="277">
        <v>0</v>
      </c>
      <c r="P180" s="277">
        <v>0</v>
      </c>
      <c r="Q180" s="277">
        <v>0</v>
      </c>
      <c r="R180" s="277">
        <v>0</v>
      </c>
      <c r="S180" s="277">
        <v>0</v>
      </c>
      <c r="T180" s="277">
        <v>0</v>
      </c>
      <c r="U180" s="277">
        <v>0</v>
      </c>
      <c r="V180" s="277">
        <v>0</v>
      </c>
      <c r="W180" s="277">
        <v>0</v>
      </c>
      <c r="X180" s="277">
        <v>0</v>
      </c>
      <c r="Y180" s="277">
        <v>0</v>
      </c>
      <c r="Z180" s="277">
        <v>0</v>
      </c>
      <c r="AA180" s="277">
        <v>0</v>
      </c>
      <c r="AB180" s="277">
        <v>0</v>
      </c>
      <c r="AC180" s="277">
        <v>0</v>
      </c>
      <c r="AD180" s="277">
        <v>0</v>
      </c>
      <c r="AE180" s="277">
        <v>0</v>
      </c>
      <c r="AF180" s="277">
        <v>0</v>
      </c>
      <c r="AG180" s="277">
        <v>0</v>
      </c>
      <c r="AH180" s="277">
        <v>0</v>
      </c>
      <c r="AI180" s="277">
        <v>0</v>
      </c>
      <c r="AJ180" s="277">
        <v>0</v>
      </c>
      <c r="AK180" s="277">
        <v>0</v>
      </c>
      <c r="AL180" s="277">
        <v>0</v>
      </c>
      <c r="AM180" s="277">
        <v>0</v>
      </c>
      <c r="AN180" s="277">
        <v>0</v>
      </c>
      <c r="AO180" s="277">
        <v>0</v>
      </c>
      <c r="AP180" s="277">
        <v>6.9489999999999998</v>
      </c>
      <c r="AQ180" s="277">
        <v>12.618</v>
      </c>
      <c r="AR180" s="277">
        <v>11.917999999999999</v>
      </c>
      <c r="AS180"/>
      <c r="AT180"/>
    </row>
    <row r="181" spans="1:46">
      <c r="A181" s="101">
        <v>6</v>
      </c>
      <c r="B181" s="126" t="s">
        <v>2981</v>
      </c>
      <c r="C181" s="277">
        <v>0</v>
      </c>
      <c r="D181" s="277">
        <v>0</v>
      </c>
      <c r="E181" s="277">
        <v>0</v>
      </c>
      <c r="F181" s="277">
        <v>0</v>
      </c>
      <c r="G181" s="277">
        <v>0</v>
      </c>
      <c r="H181" s="277">
        <v>0</v>
      </c>
      <c r="I181" s="277">
        <v>0</v>
      </c>
      <c r="J181" s="277">
        <v>0</v>
      </c>
      <c r="K181" s="277">
        <v>0</v>
      </c>
      <c r="L181" s="277">
        <v>0</v>
      </c>
      <c r="M181" s="277">
        <v>0</v>
      </c>
      <c r="N181" s="277">
        <v>0</v>
      </c>
      <c r="O181" s="277">
        <v>0</v>
      </c>
      <c r="P181" s="277">
        <v>0</v>
      </c>
      <c r="Q181" s="277">
        <v>0</v>
      </c>
      <c r="R181" s="277">
        <v>0</v>
      </c>
      <c r="S181" s="277">
        <v>0</v>
      </c>
      <c r="T181" s="277">
        <v>0</v>
      </c>
      <c r="U181" s="277">
        <v>0</v>
      </c>
      <c r="V181" s="277">
        <v>0</v>
      </c>
      <c r="W181" s="277">
        <v>0</v>
      </c>
      <c r="X181" s="277">
        <v>0</v>
      </c>
      <c r="Y181" s="277">
        <v>0</v>
      </c>
      <c r="Z181" s="277">
        <v>0</v>
      </c>
      <c r="AA181" s="277">
        <v>0</v>
      </c>
      <c r="AB181" s="277">
        <v>0</v>
      </c>
      <c r="AC181" s="277">
        <v>0</v>
      </c>
      <c r="AD181" s="277">
        <v>0</v>
      </c>
      <c r="AE181" s="277">
        <v>0</v>
      </c>
      <c r="AF181" s="277">
        <v>0</v>
      </c>
      <c r="AG181" s="277">
        <v>0</v>
      </c>
      <c r="AH181" s="277">
        <v>0</v>
      </c>
      <c r="AI181" s="277">
        <v>0</v>
      </c>
      <c r="AJ181" s="277">
        <v>0</v>
      </c>
      <c r="AK181" s="277">
        <v>0</v>
      </c>
      <c r="AL181" s="277">
        <v>0</v>
      </c>
      <c r="AM181" s="277">
        <v>0</v>
      </c>
      <c r="AN181" s="277">
        <v>0</v>
      </c>
      <c r="AO181" s="277">
        <v>0</v>
      </c>
      <c r="AP181" s="277">
        <v>1</v>
      </c>
      <c r="AQ181" s="277">
        <v>1</v>
      </c>
      <c r="AR181" s="277">
        <v>1</v>
      </c>
      <c r="AS181"/>
      <c r="AT181"/>
    </row>
    <row r="182" spans="1:46">
      <c r="A182" s="101">
        <v>7</v>
      </c>
      <c r="B182" s="126" t="s">
        <v>2676</v>
      </c>
      <c r="C182" s="277">
        <v>0</v>
      </c>
      <c r="D182" s="277">
        <v>0</v>
      </c>
      <c r="E182" s="277">
        <v>0</v>
      </c>
      <c r="F182" s="277">
        <v>0</v>
      </c>
      <c r="G182" s="277">
        <v>0</v>
      </c>
      <c r="H182" s="277">
        <v>0</v>
      </c>
      <c r="I182" s="277">
        <v>0</v>
      </c>
      <c r="J182" s="277">
        <v>0</v>
      </c>
      <c r="K182" s="277">
        <v>0</v>
      </c>
      <c r="L182" s="277">
        <v>0</v>
      </c>
      <c r="M182" s="277">
        <v>0</v>
      </c>
      <c r="N182" s="277">
        <v>0</v>
      </c>
      <c r="O182" s="277">
        <v>0</v>
      </c>
      <c r="P182" s="277">
        <v>0</v>
      </c>
      <c r="Q182" s="277">
        <v>0</v>
      </c>
      <c r="R182" s="277">
        <v>0</v>
      </c>
      <c r="S182" s="277">
        <v>0</v>
      </c>
      <c r="T182" s="277">
        <v>0</v>
      </c>
      <c r="U182" s="277">
        <v>0</v>
      </c>
      <c r="V182" s="277">
        <v>0</v>
      </c>
      <c r="W182" s="277">
        <v>0</v>
      </c>
      <c r="X182" s="277">
        <v>0</v>
      </c>
      <c r="Y182" s="277">
        <v>0</v>
      </c>
      <c r="Z182" s="277">
        <v>0</v>
      </c>
      <c r="AA182" s="277">
        <v>0</v>
      </c>
      <c r="AB182" s="277">
        <v>0</v>
      </c>
      <c r="AC182" s="277">
        <v>0</v>
      </c>
      <c r="AD182" s="277">
        <v>0</v>
      </c>
      <c r="AE182" s="277">
        <v>0</v>
      </c>
      <c r="AF182" s="277">
        <v>0</v>
      </c>
      <c r="AG182" s="277">
        <v>0</v>
      </c>
      <c r="AH182" s="277">
        <v>0</v>
      </c>
      <c r="AI182" s="277">
        <v>0</v>
      </c>
      <c r="AJ182" s="277">
        <v>0</v>
      </c>
      <c r="AK182" s="277">
        <v>0</v>
      </c>
      <c r="AL182" s="277">
        <v>0</v>
      </c>
      <c r="AM182" s="277">
        <v>0</v>
      </c>
      <c r="AN182" s="277">
        <v>0</v>
      </c>
      <c r="AO182" s="277">
        <v>3.9649999999999999</v>
      </c>
      <c r="AP182" s="277">
        <v>4.8730000000000002</v>
      </c>
      <c r="AQ182" s="277">
        <v>5.2409999999999997</v>
      </c>
      <c r="AR182" s="277">
        <v>16.082000000000001</v>
      </c>
      <c r="AS182"/>
      <c r="AT182"/>
    </row>
    <row r="183" spans="1:46">
      <c r="A183" s="101">
        <v>8</v>
      </c>
      <c r="B183" s="126" t="s">
        <v>2684</v>
      </c>
      <c r="C183" s="277">
        <v>0</v>
      </c>
      <c r="D183" s="277">
        <v>0</v>
      </c>
      <c r="E183" s="277">
        <v>0</v>
      </c>
      <c r="F183" s="277">
        <v>0</v>
      </c>
      <c r="G183" s="277">
        <v>0</v>
      </c>
      <c r="H183" s="277">
        <v>0</v>
      </c>
      <c r="I183" s="277">
        <v>0</v>
      </c>
      <c r="J183" s="277">
        <v>0</v>
      </c>
      <c r="K183" s="277">
        <v>0</v>
      </c>
      <c r="L183" s="277">
        <v>0</v>
      </c>
      <c r="M183" s="277">
        <v>0</v>
      </c>
      <c r="N183" s="277">
        <v>0</v>
      </c>
      <c r="O183" s="277">
        <v>0</v>
      </c>
      <c r="P183" s="277">
        <v>0</v>
      </c>
      <c r="Q183" s="277">
        <v>0</v>
      </c>
      <c r="R183" s="277">
        <v>0</v>
      </c>
      <c r="S183" s="277">
        <v>0</v>
      </c>
      <c r="T183" s="277">
        <v>0</v>
      </c>
      <c r="U183" s="277">
        <v>0</v>
      </c>
      <c r="V183" s="277">
        <v>0</v>
      </c>
      <c r="W183" s="277">
        <v>0</v>
      </c>
      <c r="X183" s="277">
        <v>0</v>
      </c>
      <c r="Y183" s="277">
        <v>0</v>
      </c>
      <c r="Z183" s="277">
        <v>0</v>
      </c>
      <c r="AA183" s="277">
        <v>0</v>
      </c>
      <c r="AB183" s="277">
        <v>0</v>
      </c>
      <c r="AC183" s="277">
        <v>0</v>
      </c>
      <c r="AD183" s="277">
        <v>0</v>
      </c>
      <c r="AE183" s="277">
        <v>0</v>
      </c>
      <c r="AF183" s="277">
        <v>0</v>
      </c>
      <c r="AG183" s="277">
        <v>0</v>
      </c>
      <c r="AH183" s="277">
        <v>11.037000000000001</v>
      </c>
      <c r="AI183" s="277">
        <v>10.513999999999999</v>
      </c>
      <c r="AJ183" s="277">
        <v>11.757</v>
      </c>
      <c r="AK183" s="277">
        <v>11.618</v>
      </c>
      <c r="AL183" s="277">
        <v>11.319000000000001</v>
      </c>
      <c r="AM183" s="277">
        <v>9.4489999999999998</v>
      </c>
      <c r="AN183" s="277">
        <v>8.6280000000000001</v>
      </c>
      <c r="AO183" s="277">
        <v>9.17</v>
      </c>
      <c r="AP183" s="277">
        <v>9.3420000000000005</v>
      </c>
      <c r="AQ183" s="277">
        <v>11.478999999999999</v>
      </c>
      <c r="AR183" s="277">
        <v>9.2200000000000006</v>
      </c>
      <c r="AS183"/>
      <c r="AT183"/>
    </row>
    <row r="184" spans="1:46">
      <c r="A184" s="101">
        <v>9</v>
      </c>
      <c r="B184" s="126" t="s">
        <v>2888</v>
      </c>
      <c r="C184" s="277">
        <v>0</v>
      </c>
      <c r="D184" s="277">
        <v>0</v>
      </c>
      <c r="E184" s="277">
        <v>0</v>
      </c>
      <c r="F184" s="277">
        <v>0</v>
      </c>
      <c r="G184" s="277">
        <v>0</v>
      </c>
      <c r="H184" s="277">
        <v>0</v>
      </c>
      <c r="I184" s="277">
        <v>0</v>
      </c>
      <c r="J184" s="277">
        <v>0</v>
      </c>
      <c r="K184" s="277">
        <v>0</v>
      </c>
      <c r="L184" s="277">
        <v>0</v>
      </c>
      <c r="M184" s="277">
        <v>0</v>
      </c>
      <c r="N184" s="277">
        <v>0</v>
      </c>
      <c r="O184" s="277">
        <v>0</v>
      </c>
      <c r="P184" s="277">
        <v>0</v>
      </c>
      <c r="Q184" s="277">
        <v>0</v>
      </c>
      <c r="R184" s="277">
        <v>0</v>
      </c>
      <c r="S184" s="277">
        <v>0</v>
      </c>
      <c r="T184" s="277">
        <v>0</v>
      </c>
      <c r="U184" s="277">
        <v>0</v>
      </c>
      <c r="V184" s="277">
        <v>0</v>
      </c>
      <c r="W184" s="277">
        <v>0</v>
      </c>
      <c r="X184" s="277">
        <v>0</v>
      </c>
      <c r="Y184" s="277">
        <v>0</v>
      </c>
      <c r="Z184" s="277">
        <v>0</v>
      </c>
      <c r="AA184" s="277">
        <v>0</v>
      </c>
      <c r="AB184" s="277">
        <v>0</v>
      </c>
      <c r="AC184" s="277">
        <v>0</v>
      </c>
      <c r="AD184" s="277">
        <v>0</v>
      </c>
      <c r="AE184" s="277">
        <v>0</v>
      </c>
      <c r="AF184" s="277">
        <v>0</v>
      </c>
      <c r="AG184" s="277">
        <v>0</v>
      </c>
      <c r="AH184" s="277">
        <v>0</v>
      </c>
      <c r="AI184" s="277">
        <v>0</v>
      </c>
      <c r="AJ184" s="277">
        <v>0</v>
      </c>
      <c r="AK184" s="277">
        <v>0</v>
      </c>
      <c r="AL184" s="277">
        <v>0</v>
      </c>
      <c r="AM184" s="277">
        <v>0</v>
      </c>
      <c r="AN184" s="277">
        <v>0</v>
      </c>
      <c r="AO184" s="277">
        <v>0.72</v>
      </c>
      <c r="AP184" s="277">
        <v>0.36</v>
      </c>
      <c r="AQ184" s="277">
        <v>0.36</v>
      </c>
      <c r="AR184" s="277">
        <v>0.36</v>
      </c>
      <c r="AS184"/>
      <c r="AT184"/>
    </row>
    <row r="185" spans="1:46">
      <c r="A185" s="101">
        <v>10</v>
      </c>
      <c r="B185" s="126" t="s">
        <v>2994</v>
      </c>
      <c r="C185" s="277">
        <v>0</v>
      </c>
      <c r="D185" s="277">
        <v>0</v>
      </c>
      <c r="E185" s="277">
        <v>0</v>
      </c>
      <c r="F185" s="277">
        <v>0</v>
      </c>
      <c r="G185" s="277">
        <v>0</v>
      </c>
      <c r="H185" s="277">
        <v>0</v>
      </c>
      <c r="I185" s="277">
        <v>0</v>
      </c>
      <c r="J185" s="277">
        <v>0</v>
      </c>
      <c r="K185" s="277">
        <v>0</v>
      </c>
      <c r="L185" s="277">
        <v>0</v>
      </c>
      <c r="M185" s="277">
        <v>0</v>
      </c>
      <c r="N185" s="277">
        <v>0</v>
      </c>
      <c r="O185" s="277">
        <v>0</v>
      </c>
      <c r="P185" s="277">
        <v>0</v>
      </c>
      <c r="Q185" s="277">
        <v>0</v>
      </c>
      <c r="R185" s="277">
        <v>0</v>
      </c>
      <c r="S185" s="277">
        <v>0</v>
      </c>
      <c r="T185" s="277">
        <v>0</v>
      </c>
      <c r="U185" s="277">
        <v>0</v>
      </c>
      <c r="V185" s="277">
        <v>0</v>
      </c>
      <c r="W185" s="277">
        <v>0</v>
      </c>
      <c r="X185" s="277">
        <v>0</v>
      </c>
      <c r="Y185" s="277">
        <v>0</v>
      </c>
      <c r="Z185" s="277">
        <v>0</v>
      </c>
      <c r="AA185" s="277">
        <v>0</v>
      </c>
      <c r="AB185" s="277">
        <v>0</v>
      </c>
      <c r="AC185" s="277">
        <v>0</v>
      </c>
      <c r="AD185" s="277">
        <v>0</v>
      </c>
      <c r="AE185" s="277">
        <v>0</v>
      </c>
      <c r="AF185" s="277">
        <v>0</v>
      </c>
      <c r="AG185" s="277">
        <v>0</v>
      </c>
      <c r="AH185" s="277">
        <v>0</v>
      </c>
      <c r="AI185" s="277">
        <v>0</v>
      </c>
      <c r="AJ185" s="277">
        <v>0</v>
      </c>
      <c r="AK185" s="277">
        <v>0</v>
      </c>
      <c r="AL185" s="277">
        <v>0</v>
      </c>
      <c r="AM185" s="277">
        <v>0</v>
      </c>
      <c r="AN185" s="277">
        <v>0</v>
      </c>
      <c r="AO185" s="277">
        <v>1.7</v>
      </c>
      <c r="AP185" s="277">
        <v>1.7</v>
      </c>
      <c r="AQ185" s="277">
        <v>1.7</v>
      </c>
      <c r="AR185" s="277">
        <v>1.7</v>
      </c>
      <c r="AS185"/>
      <c r="AT185"/>
    </row>
    <row r="186" spans="1:46">
      <c r="A186" s="101">
        <v>11</v>
      </c>
      <c r="B186" s="126" t="s">
        <v>2483</v>
      </c>
      <c r="C186" s="277">
        <v>0</v>
      </c>
      <c r="D186" s="277">
        <v>0</v>
      </c>
      <c r="E186" s="277">
        <v>0</v>
      </c>
      <c r="F186" s="277">
        <v>0</v>
      </c>
      <c r="G186" s="277">
        <v>0</v>
      </c>
      <c r="H186" s="277">
        <v>0</v>
      </c>
      <c r="I186" s="277">
        <v>0</v>
      </c>
      <c r="J186" s="277">
        <v>0</v>
      </c>
      <c r="K186" s="277">
        <v>0</v>
      </c>
      <c r="L186" s="277">
        <v>0</v>
      </c>
      <c r="M186" s="277">
        <v>0</v>
      </c>
      <c r="N186" s="277">
        <v>0</v>
      </c>
      <c r="O186" s="277">
        <v>0</v>
      </c>
      <c r="P186" s="277">
        <v>0</v>
      </c>
      <c r="Q186" s="277">
        <v>0</v>
      </c>
      <c r="R186" s="277">
        <v>0</v>
      </c>
      <c r="S186" s="277">
        <v>0</v>
      </c>
      <c r="T186" s="277">
        <v>0</v>
      </c>
      <c r="U186" s="277">
        <v>0</v>
      </c>
      <c r="V186" s="277">
        <v>0</v>
      </c>
      <c r="W186" s="277">
        <v>0</v>
      </c>
      <c r="X186" s="277">
        <v>0</v>
      </c>
      <c r="Y186" s="277">
        <v>0</v>
      </c>
      <c r="Z186" s="277">
        <v>0</v>
      </c>
      <c r="AA186" s="277">
        <v>0</v>
      </c>
      <c r="AB186" s="277">
        <v>0</v>
      </c>
      <c r="AC186" s="277">
        <v>0</v>
      </c>
      <c r="AD186" s="277">
        <v>0</v>
      </c>
      <c r="AE186" s="277">
        <v>0</v>
      </c>
      <c r="AF186" s="277">
        <v>0</v>
      </c>
      <c r="AG186" s="277">
        <v>0</v>
      </c>
      <c r="AH186" s="277">
        <v>0</v>
      </c>
      <c r="AI186" s="277">
        <v>0</v>
      </c>
      <c r="AJ186" s="277">
        <v>0</v>
      </c>
      <c r="AK186" s="277">
        <v>0</v>
      </c>
      <c r="AL186" s="277">
        <v>0</v>
      </c>
      <c r="AM186" s="277">
        <v>0</v>
      </c>
      <c r="AN186" s="277">
        <v>0</v>
      </c>
      <c r="AO186" s="277">
        <v>0</v>
      </c>
      <c r="AP186" s="277">
        <v>0</v>
      </c>
      <c r="AQ186" s="277">
        <v>0</v>
      </c>
      <c r="AR186" s="277">
        <v>5</v>
      </c>
      <c r="AS186"/>
      <c r="AT186"/>
    </row>
    <row r="187" spans="1:46">
      <c r="A187" s="101">
        <v>12</v>
      </c>
      <c r="B187" s="126" t="s">
        <v>2540</v>
      </c>
      <c r="C187" s="277">
        <v>0</v>
      </c>
      <c r="D187" s="277">
        <v>0</v>
      </c>
      <c r="E187" s="277">
        <v>0</v>
      </c>
      <c r="F187" s="277">
        <v>0</v>
      </c>
      <c r="G187" s="277">
        <v>0</v>
      </c>
      <c r="H187" s="277">
        <v>0</v>
      </c>
      <c r="I187" s="277">
        <v>0</v>
      </c>
      <c r="J187" s="277">
        <v>0</v>
      </c>
      <c r="K187" s="277">
        <v>0</v>
      </c>
      <c r="L187" s="277">
        <v>0</v>
      </c>
      <c r="M187" s="277">
        <v>0</v>
      </c>
      <c r="N187" s="277">
        <v>0</v>
      </c>
      <c r="O187" s="277">
        <v>0</v>
      </c>
      <c r="P187" s="277">
        <v>0</v>
      </c>
      <c r="Q187" s="277">
        <v>0</v>
      </c>
      <c r="R187" s="277">
        <v>0</v>
      </c>
      <c r="S187" s="277">
        <v>0</v>
      </c>
      <c r="T187" s="277">
        <v>0</v>
      </c>
      <c r="U187" s="277">
        <v>0</v>
      </c>
      <c r="V187" s="277">
        <v>0</v>
      </c>
      <c r="W187" s="277">
        <v>0</v>
      </c>
      <c r="X187" s="277">
        <v>0</v>
      </c>
      <c r="Y187" s="277">
        <v>0</v>
      </c>
      <c r="Z187" s="277">
        <v>0</v>
      </c>
      <c r="AA187" s="277">
        <v>0</v>
      </c>
      <c r="AB187" s="277">
        <v>0</v>
      </c>
      <c r="AC187" s="277">
        <v>0</v>
      </c>
      <c r="AD187" s="277">
        <v>0</v>
      </c>
      <c r="AE187" s="277">
        <v>0</v>
      </c>
      <c r="AF187" s="277">
        <v>0</v>
      </c>
      <c r="AG187" s="277">
        <v>0</v>
      </c>
      <c r="AH187" s="277">
        <v>0</v>
      </c>
      <c r="AI187" s="277">
        <v>0</v>
      </c>
      <c r="AJ187" s="277">
        <v>0</v>
      </c>
      <c r="AK187" s="277">
        <v>0</v>
      </c>
      <c r="AL187" s="277">
        <v>0</v>
      </c>
      <c r="AM187" s="277">
        <v>0</v>
      </c>
      <c r="AN187" s="277">
        <v>0</v>
      </c>
      <c r="AO187" s="277">
        <v>0</v>
      </c>
      <c r="AP187" s="277">
        <v>0.05</v>
      </c>
      <c r="AQ187" s="277">
        <v>0.05</v>
      </c>
      <c r="AR187" s="277">
        <v>0.05</v>
      </c>
      <c r="AS187"/>
      <c r="AT187"/>
    </row>
    <row r="188" spans="1:46">
      <c r="A188" s="101">
        <v>13</v>
      </c>
      <c r="B188" s="126" t="s">
        <v>308</v>
      </c>
      <c r="C188" s="277">
        <v>0</v>
      </c>
      <c r="D188" s="277">
        <v>0</v>
      </c>
      <c r="E188" s="277">
        <v>0</v>
      </c>
      <c r="F188" s="277">
        <v>0</v>
      </c>
      <c r="G188" s="277">
        <v>0</v>
      </c>
      <c r="H188" s="277">
        <v>0</v>
      </c>
      <c r="I188" s="277">
        <v>0</v>
      </c>
      <c r="J188" s="277">
        <v>0</v>
      </c>
      <c r="K188" s="277">
        <v>0</v>
      </c>
      <c r="L188" s="277">
        <v>0</v>
      </c>
      <c r="M188" s="277">
        <v>0</v>
      </c>
      <c r="N188" s="277">
        <v>0</v>
      </c>
      <c r="O188" s="277">
        <v>0</v>
      </c>
      <c r="P188" s="277">
        <v>0</v>
      </c>
      <c r="Q188" s="277">
        <v>0</v>
      </c>
      <c r="R188" s="277">
        <v>0</v>
      </c>
      <c r="S188" s="277">
        <v>0</v>
      </c>
      <c r="T188" s="277">
        <v>0</v>
      </c>
      <c r="U188" s="277">
        <v>0</v>
      </c>
      <c r="V188" s="277">
        <v>0</v>
      </c>
      <c r="W188" s="277">
        <v>0</v>
      </c>
      <c r="X188" s="277">
        <v>0</v>
      </c>
      <c r="Y188" s="277">
        <v>0</v>
      </c>
      <c r="Z188" s="277">
        <v>0</v>
      </c>
      <c r="AA188" s="277">
        <v>0</v>
      </c>
      <c r="AB188" s="277">
        <v>0</v>
      </c>
      <c r="AC188" s="277">
        <v>0</v>
      </c>
      <c r="AD188" s="277">
        <v>0</v>
      </c>
      <c r="AE188" s="277">
        <v>0</v>
      </c>
      <c r="AF188" s="277">
        <v>0</v>
      </c>
      <c r="AG188" s="277">
        <v>0</v>
      </c>
      <c r="AH188" s="277">
        <v>0</v>
      </c>
      <c r="AI188" s="277">
        <v>0</v>
      </c>
      <c r="AJ188" s="277">
        <v>0</v>
      </c>
      <c r="AK188" s="277">
        <v>0</v>
      </c>
      <c r="AL188" s="277">
        <v>0.25</v>
      </c>
      <c r="AM188" s="277">
        <v>0.15</v>
      </c>
      <c r="AN188" s="277">
        <v>0.15</v>
      </c>
      <c r="AO188" s="277">
        <v>0.15</v>
      </c>
      <c r="AP188" s="277">
        <v>0.15</v>
      </c>
      <c r="AQ188" s="277">
        <v>0.15</v>
      </c>
      <c r="AR188" s="277">
        <v>0.15</v>
      </c>
      <c r="AS188"/>
      <c r="AT188"/>
    </row>
    <row r="189" spans="1:46">
      <c r="A189" s="101">
        <v>14</v>
      </c>
      <c r="B189" s="126" t="s">
        <v>360</v>
      </c>
      <c r="C189" s="277">
        <v>0</v>
      </c>
      <c r="D189" s="277">
        <v>0</v>
      </c>
      <c r="E189" s="277">
        <v>0</v>
      </c>
      <c r="F189" s="277">
        <v>0</v>
      </c>
      <c r="G189" s="277">
        <v>0</v>
      </c>
      <c r="H189" s="277">
        <v>0</v>
      </c>
      <c r="I189" s="277">
        <v>0</v>
      </c>
      <c r="J189" s="277">
        <v>0</v>
      </c>
      <c r="K189" s="277">
        <v>0</v>
      </c>
      <c r="L189" s="277">
        <v>0</v>
      </c>
      <c r="M189" s="277">
        <v>0</v>
      </c>
      <c r="N189" s="277">
        <v>0</v>
      </c>
      <c r="O189" s="277">
        <v>0</v>
      </c>
      <c r="P189" s="277">
        <v>0</v>
      </c>
      <c r="Q189" s="277">
        <v>0</v>
      </c>
      <c r="R189" s="277">
        <v>0</v>
      </c>
      <c r="S189" s="277">
        <v>0</v>
      </c>
      <c r="T189" s="277">
        <v>0</v>
      </c>
      <c r="U189" s="277">
        <v>0</v>
      </c>
      <c r="V189" s="277">
        <v>0</v>
      </c>
      <c r="W189" s="277">
        <v>0</v>
      </c>
      <c r="X189" s="277">
        <v>0</v>
      </c>
      <c r="Y189" s="277">
        <v>0</v>
      </c>
      <c r="Z189" s="277">
        <v>0</v>
      </c>
      <c r="AA189" s="277">
        <v>0</v>
      </c>
      <c r="AB189" s="277">
        <v>0</v>
      </c>
      <c r="AC189" s="277">
        <v>0</v>
      </c>
      <c r="AD189" s="277">
        <v>0</v>
      </c>
      <c r="AE189" s="277">
        <v>0</v>
      </c>
      <c r="AF189" s="277">
        <v>0</v>
      </c>
      <c r="AG189" s="277">
        <v>0</v>
      </c>
      <c r="AH189" s="277">
        <v>0</v>
      </c>
      <c r="AI189" s="277">
        <v>0</v>
      </c>
      <c r="AJ189" s="277">
        <v>2</v>
      </c>
      <c r="AK189" s="277">
        <v>4</v>
      </c>
      <c r="AL189" s="277">
        <v>2.99</v>
      </c>
      <c r="AM189" s="277">
        <v>0.52500000000000002</v>
      </c>
      <c r="AN189" s="277">
        <v>0.20599999999999999</v>
      </c>
      <c r="AO189" s="277">
        <v>5.1230000000000002</v>
      </c>
      <c r="AP189" s="277">
        <v>2.5379999999999998</v>
      </c>
      <c r="AQ189" s="277">
        <v>2.2040000000000002</v>
      </c>
      <c r="AR189" s="277">
        <v>2.2040000000000002</v>
      </c>
      <c r="AS189"/>
      <c r="AT189"/>
    </row>
    <row r="190" spans="1:46">
      <c r="A190" s="101">
        <v>15</v>
      </c>
      <c r="B190" s="126" t="s">
        <v>358</v>
      </c>
      <c r="C190" s="277">
        <v>0</v>
      </c>
      <c r="D190" s="277">
        <v>0</v>
      </c>
      <c r="E190" s="277">
        <v>0</v>
      </c>
      <c r="F190" s="277">
        <v>0</v>
      </c>
      <c r="G190" s="277">
        <v>0</v>
      </c>
      <c r="H190" s="277">
        <v>0</v>
      </c>
      <c r="I190" s="277">
        <v>0</v>
      </c>
      <c r="J190" s="277">
        <v>0</v>
      </c>
      <c r="K190" s="277">
        <v>0</v>
      </c>
      <c r="L190" s="277">
        <v>0</v>
      </c>
      <c r="M190" s="277">
        <v>0</v>
      </c>
      <c r="N190" s="277">
        <v>0</v>
      </c>
      <c r="O190" s="277">
        <v>0</v>
      </c>
      <c r="P190" s="277">
        <v>0</v>
      </c>
      <c r="Q190" s="277">
        <v>0</v>
      </c>
      <c r="R190" s="277">
        <v>0</v>
      </c>
      <c r="S190" s="277">
        <v>0</v>
      </c>
      <c r="T190" s="277">
        <v>0</v>
      </c>
      <c r="U190" s="277">
        <v>0</v>
      </c>
      <c r="V190" s="277">
        <v>0</v>
      </c>
      <c r="W190" s="277">
        <v>0</v>
      </c>
      <c r="X190" s="277">
        <v>0</v>
      </c>
      <c r="Y190" s="277">
        <v>0</v>
      </c>
      <c r="Z190" s="277">
        <v>0</v>
      </c>
      <c r="AA190" s="277">
        <v>0</v>
      </c>
      <c r="AB190" s="277">
        <v>0</v>
      </c>
      <c r="AC190" s="277">
        <v>0</v>
      </c>
      <c r="AD190" s="277">
        <v>0</v>
      </c>
      <c r="AE190" s="277">
        <v>0</v>
      </c>
      <c r="AF190" s="277">
        <v>2.1030000000000002</v>
      </c>
      <c r="AG190" s="277">
        <v>6.9119999999999999</v>
      </c>
      <c r="AH190" s="277">
        <v>5.5759999999999996</v>
      </c>
      <c r="AI190" s="277">
        <v>7.39</v>
      </c>
      <c r="AJ190" s="277">
        <v>7.4560000000000004</v>
      </c>
      <c r="AK190" s="277">
        <v>12.196999999999999</v>
      </c>
      <c r="AL190" s="277">
        <v>9.24</v>
      </c>
      <c r="AM190" s="277">
        <v>6.26</v>
      </c>
      <c r="AN190" s="277">
        <v>2.8439999999999999</v>
      </c>
      <c r="AO190" s="277">
        <v>3.72</v>
      </c>
      <c r="AP190" s="277">
        <v>2.2130000000000001</v>
      </c>
      <c r="AQ190" s="277">
        <v>3.11</v>
      </c>
      <c r="AR190" s="277">
        <v>2.11</v>
      </c>
      <c r="AS190"/>
      <c r="AT190"/>
    </row>
    <row r="191" spans="1:46">
      <c r="A191" s="101">
        <v>16</v>
      </c>
      <c r="B191" s="126" t="s">
        <v>2736</v>
      </c>
      <c r="C191" s="277">
        <v>12.1</v>
      </c>
      <c r="D191" s="277">
        <v>20.8</v>
      </c>
      <c r="E191" s="277">
        <v>22.8</v>
      </c>
      <c r="F191" s="277">
        <v>21.6</v>
      </c>
      <c r="G191" s="277">
        <v>32</v>
      </c>
      <c r="H191" s="277">
        <v>35.200000000000003</v>
      </c>
      <c r="I191" s="277">
        <v>37.4</v>
      </c>
      <c r="J191" s="277">
        <v>42.2</v>
      </c>
      <c r="K191" s="277">
        <v>47.4</v>
      </c>
      <c r="L191" s="277">
        <v>49.2</v>
      </c>
      <c r="M191" s="277">
        <v>46.3</v>
      </c>
      <c r="N191" s="277">
        <v>57.7</v>
      </c>
      <c r="O191" s="277">
        <v>62.8</v>
      </c>
      <c r="P191" s="277">
        <v>67.3</v>
      </c>
      <c r="Q191" s="277">
        <v>65.400000000000006</v>
      </c>
      <c r="R191" s="277">
        <v>61</v>
      </c>
      <c r="S191" s="277">
        <v>61.3</v>
      </c>
      <c r="T191" s="277">
        <v>63.1</v>
      </c>
      <c r="U191" s="277">
        <v>59.4</v>
      </c>
      <c r="V191" s="277">
        <v>61.9</v>
      </c>
      <c r="W191" s="277">
        <v>62.7</v>
      </c>
      <c r="X191" s="277">
        <v>80.099999999999994</v>
      </c>
      <c r="Y191" s="277">
        <v>83.8</v>
      </c>
      <c r="Z191" s="277">
        <v>91.989000000000004</v>
      </c>
      <c r="AA191" s="277">
        <v>84.6</v>
      </c>
      <c r="AB191" s="277">
        <v>85.5</v>
      </c>
      <c r="AC191" s="277">
        <v>86.5</v>
      </c>
      <c r="AD191" s="277">
        <v>94.6</v>
      </c>
      <c r="AE191" s="277">
        <v>99.6</v>
      </c>
      <c r="AF191" s="277">
        <v>105.5</v>
      </c>
      <c r="AG191" s="277">
        <v>104.6</v>
      </c>
      <c r="AH191" s="277">
        <v>116.851</v>
      </c>
      <c r="AI191" s="277">
        <v>101.58799999999999</v>
      </c>
      <c r="AJ191" s="277">
        <v>103.075</v>
      </c>
      <c r="AK191" s="277">
        <v>101.78</v>
      </c>
      <c r="AL191" s="277">
        <v>104.46</v>
      </c>
      <c r="AM191" s="277">
        <v>94.781000000000006</v>
      </c>
      <c r="AN191" s="277">
        <v>93.863</v>
      </c>
      <c r="AO191" s="277">
        <v>108.422</v>
      </c>
      <c r="AP191" s="277">
        <v>105.61799999999999</v>
      </c>
      <c r="AQ191" s="277">
        <v>113.643</v>
      </c>
      <c r="AR191" s="277">
        <v>118.01</v>
      </c>
      <c r="AS191"/>
      <c r="AT191"/>
    </row>
    <row r="192" spans="1:46">
      <c r="A192" s="101">
        <v>17</v>
      </c>
      <c r="B192" s="126" t="s">
        <v>529</v>
      </c>
      <c r="C192" s="277">
        <v>0.2</v>
      </c>
      <c r="D192" s="277">
        <v>0.2</v>
      </c>
      <c r="E192" s="277">
        <v>0.6</v>
      </c>
      <c r="F192" s="277">
        <v>0.8</v>
      </c>
      <c r="G192" s="277">
        <v>1</v>
      </c>
      <c r="H192" s="277">
        <v>1.1000000000000001</v>
      </c>
      <c r="I192" s="277">
        <v>1.2</v>
      </c>
      <c r="J192" s="277">
        <v>1.2</v>
      </c>
      <c r="K192" s="277">
        <v>1</v>
      </c>
      <c r="L192" s="277">
        <v>1.1000000000000001</v>
      </c>
      <c r="M192" s="277">
        <v>1.3</v>
      </c>
      <c r="N192" s="277">
        <v>1.6</v>
      </c>
      <c r="O192" s="277">
        <v>1.2</v>
      </c>
      <c r="P192" s="277">
        <v>2</v>
      </c>
      <c r="Q192" s="277">
        <v>2.2999999999999998</v>
      </c>
      <c r="R192" s="277">
        <v>2.2999999999999998</v>
      </c>
      <c r="S192" s="277">
        <v>2</v>
      </c>
      <c r="T192" s="277">
        <v>1.8</v>
      </c>
      <c r="U192" s="277">
        <v>1.3</v>
      </c>
      <c r="V192" s="277">
        <v>1</v>
      </c>
      <c r="W192" s="277">
        <v>1.4</v>
      </c>
      <c r="X192" s="277">
        <v>2</v>
      </c>
      <c r="Y192" s="277">
        <v>1.6</v>
      </c>
      <c r="Z192" s="277">
        <v>4.5</v>
      </c>
      <c r="AA192" s="277">
        <v>3.7</v>
      </c>
      <c r="AB192" s="277">
        <v>3.1</v>
      </c>
      <c r="AC192" s="277">
        <v>3</v>
      </c>
      <c r="AD192" s="277">
        <v>3</v>
      </c>
      <c r="AE192" s="277">
        <v>1.9</v>
      </c>
      <c r="AF192" s="277">
        <v>2.0299999999999998</v>
      </c>
      <c r="AG192" s="277">
        <v>2.0299999999999998</v>
      </c>
      <c r="AH192" s="277">
        <v>2.0299999999999998</v>
      </c>
      <c r="AI192" s="277">
        <v>2.028</v>
      </c>
      <c r="AJ192" s="277">
        <v>2.0299999999999998</v>
      </c>
      <c r="AK192" s="277">
        <v>1.97</v>
      </c>
      <c r="AL192" s="277">
        <v>2.0299999999999998</v>
      </c>
      <c r="AM192" s="277">
        <v>2.0299999999999998</v>
      </c>
      <c r="AN192" s="277">
        <v>2.0299999999999998</v>
      </c>
      <c r="AO192" s="277">
        <v>2.0299999999999998</v>
      </c>
      <c r="AP192" s="277">
        <v>2.0299999999999998</v>
      </c>
      <c r="AQ192" s="277">
        <v>2.0299999999999998</v>
      </c>
      <c r="AR192" s="277">
        <v>2.0299999999999998</v>
      </c>
      <c r="AS192"/>
      <c r="AT192"/>
    </row>
    <row r="193" spans="1:46">
      <c r="A193" s="101">
        <v>18</v>
      </c>
      <c r="B193" s="126" t="s">
        <v>80</v>
      </c>
      <c r="C193" s="277">
        <v>0</v>
      </c>
      <c r="D193" s="277">
        <v>0</v>
      </c>
      <c r="E193" s="277">
        <v>0</v>
      </c>
      <c r="F193" s="277">
        <v>0</v>
      </c>
      <c r="G193" s="277">
        <v>0</v>
      </c>
      <c r="H193" s="277">
        <v>0</v>
      </c>
      <c r="I193" s="277">
        <v>0</v>
      </c>
      <c r="J193" s="277">
        <v>0</v>
      </c>
      <c r="K193" s="277">
        <v>0</v>
      </c>
      <c r="L193" s="277">
        <v>0</v>
      </c>
      <c r="M193" s="277">
        <v>0</v>
      </c>
      <c r="N193" s="277">
        <v>0</v>
      </c>
      <c r="O193" s="277">
        <v>0</v>
      </c>
      <c r="P193" s="277">
        <v>0</v>
      </c>
      <c r="Q193" s="277">
        <v>0</v>
      </c>
      <c r="R193" s="277">
        <v>0</v>
      </c>
      <c r="S193" s="277">
        <v>0</v>
      </c>
      <c r="T193" s="277">
        <v>0</v>
      </c>
      <c r="U193" s="277">
        <v>0</v>
      </c>
      <c r="V193" s="277">
        <v>0</v>
      </c>
      <c r="W193" s="277">
        <v>0</v>
      </c>
      <c r="X193" s="277">
        <v>0</v>
      </c>
      <c r="Y193" s="277">
        <v>41.38</v>
      </c>
      <c r="Z193" s="277">
        <v>39.67</v>
      </c>
      <c r="AA193" s="277">
        <v>41.264000000000003</v>
      </c>
      <c r="AB193" s="277">
        <v>41.164000000000001</v>
      </c>
      <c r="AC193" s="277">
        <v>42.845999999999997</v>
      </c>
      <c r="AD193" s="277">
        <v>46.406999999999996</v>
      </c>
      <c r="AE193" s="277">
        <v>51.305999999999997</v>
      </c>
      <c r="AF193" s="277">
        <v>56.837000000000003</v>
      </c>
      <c r="AG193" s="277">
        <v>56.069000000000003</v>
      </c>
      <c r="AH193" s="277">
        <v>72.844999999999999</v>
      </c>
      <c r="AI193" s="277">
        <v>88.313999999999993</v>
      </c>
      <c r="AJ193" s="277">
        <v>97.478999999999999</v>
      </c>
      <c r="AK193" s="277">
        <v>104.73399999999999</v>
      </c>
      <c r="AL193" s="277">
        <v>99.19</v>
      </c>
      <c r="AM193" s="277">
        <v>101.15300000000001</v>
      </c>
      <c r="AN193" s="277">
        <v>94.132999999999996</v>
      </c>
      <c r="AO193" s="277">
        <v>103.524</v>
      </c>
      <c r="AP193" s="277">
        <v>107.727</v>
      </c>
      <c r="AQ193" s="277">
        <v>107.268</v>
      </c>
      <c r="AR193" s="277">
        <v>101.46299999999999</v>
      </c>
      <c r="AS193"/>
      <c r="AT193"/>
    </row>
    <row r="194" spans="1:46">
      <c r="A194" s="101">
        <v>19</v>
      </c>
      <c r="B194" s="126" t="s">
        <v>684</v>
      </c>
      <c r="C194" s="277">
        <v>0</v>
      </c>
      <c r="D194" s="277">
        <v>0</v>
      </c>
      <c r="E194" s="277">
        <v>0</v>
      </c>
      <c r="F194" s="277">
        <v>0</v>
      </c>
      <c r="G194" s="277">
        <v>0</v>
      </c>
      <c r="H194" s="277">
        <v>0</v>
      </c>
      <c r="I194" s="277">
        <v>0</v>
      </c>
      <c r="J194" s="277">
        <v>0</v>
      </c>
      <c r="K194" s="277">
        <v>0</v>
      </c>
      <c r="L194" s="277">
        <v>0</v>
      </c>
      <c r="M194" s="277">
        <v>0</v>
      </c>
      <c r="N194" s="277">
        <v>0</v>
      </c>
      <c r="O194" s="277">
        <v>0</v>
      </c>
      <c r="P194" s="277">
        <v>0</v>
      </c>
      <c r="Q194" s="277">
        <v>0</v>
      </c>
      <c r="R194" s="277">
        <v>0</v>
      </c>
      <c r="S194" s="277">
        <v>0</v>
      </c>
      <c r="T194" s="277">
        <v>0</v>
      </c>
      <c r="U194" s="277">
        <v>0</v>
      </c>
      <c r="V194" s="277">
        <v>0</v>
      </c>
      <c r="W194" s="277">
        <v>0</v>
      </c>
      <c r="X194" s="277">
        <v>0</v>
      </c>
      <c r="Y194" s="277">
        <v>0</v>
      </c>
      <c r="Z194" s="277">
        <v>0</v>
      </c>
      <c r="AA194" s="277">
        <v>0</v>
      </c>
      <c r="AB194" s="277">
        <v>0</v>
      </c>
      <c r="AC194" s="277">
        <v>0</v>
      </c>
      <c r="AD194" s="277">
        <v>0</v>
      </c>
      <c r="AE194" s="277">
        <v>0</v>
      </c>
      <c r="AF194" s="277">
        <v>0</v>
      </c>
      <c r="AG194" s="277">
        <v>0</v>
      </c>
      <c r="AH194" s="277">
        <v>0.30399999999999999</v>
      </c>
      <c r="AI194" s="277">
        <v>0.77400000000000002</v>
      </c>
      <c r="AJ194" s="277">
        <v>0.875</v>
      </c>
      <c r="AK194" s="277">
        <v>1.254</v>
      </c>
      <c r="AL194" s="277">
        <v>0.45300000000000001</v>
      </c>
      <c r="AM194" s="277">
        <v>0.38600000000000001</v>
      </c>
      <c r="AN194" s="277">
        <v>0.52100000000000002</v>
      </c>
      <c r="AO194" s="277">
        <v>0.33</v>
      </c>
      <c r="AP194" s="277">
        <v>0.32</v>
      </c>
      <c r="AQ194" s="277">
        <v>0.23599999999999999</v>
      </c>
      <c r="AR194" s="277">
        <v>0.72799999999999998</v>
      </c>
      <c r="AS194"/>
      <c r="AT194"/>
    </row>
    <row r="195" spans="1:46">
      <c r="A195" s="101">
        <v>20</v>
      </c>
      <c r="B195" s="126" t="s">
        <v>2668</v>
      </c>
      <c r="C195" s="277">
        <v>0</v>
      </c>
      <c r="D195" s="277">
        <v>0</v>
      </c>
      <c r="E195" s="277">
        <v>0</v>
      </c>
      <c r="F195" s="277">
        <v>0</v>
      </c>
      <c r="G195" s="277">
        <v>0</v>
      </c>
      <c r="H195" s="277">
        <v>0</v>
      </c>
      <c r="I195" s="277">
        <v>0</v>
      </c>
      <c r="J195" s="277">
        <v>0</v>
      </c>
      <c r="K195" s="277">
        <v>0</v>
      </c>
      <c r="L195" s="277">
        <v>0</v>
      </c>
      <c r="M195" s="277">
        <v>0</v>
      </c>
      <c r="N195" s="277">
        <v>0</v>
      </c>
      <c r="O195" s="277">
        <v>0</v>
      </c>
      <c r="P195" s="277">
        <v>0</v>
      </c>
      <c r="Q195" s="277">
        <v>0</v>
      </c>
      <c r="R195" s="277">
        <v>0</v>
      </c>
      <c r="S195" s="277">
        <v>0</v>
      </c>
      <c r="T195" s="277">
        <v>0</v>
      </c>
      <c r="U195" s="277">
        <v>0</v>
      </c>
      <c r="V195" s="277">
        <v>0</v>
      </c>
      <c r="W195" s="277">
        <v>0</v>
      </c>
      <c r="X195" s="277">
        <v>0</v>
      </c>
      <c r="Y195" s="277">
        <v>0</v>
      </c>
      <c r="Z195" s="277">
        <v>0</v>
      </c>
      <c r="AA195" s="277">
        <v>0</v>
      </c>
      <c r="AB195" s="277">
        <v>0</v>
      </c>
      <c r="AC195" s="277">
        <v>0</v>
      </c>
      <c r="AD195" s="277">
        <v>0</v>
      </c>
      <c r="AE195" s="277">
        <v>0</v>
      </c>
      <c r="AF195" s="277">
        <v>0</v>
      </c>
      <c r="AG195" s="277">
        <v>0</v>
      </c>
      <c r="AH195" s="277">
        <v>0</v>
      </c>
      <c r="AI195" s="277">
        <v>0</v>
      </c>
      <c r="AJ195" s="277">
        <v>0</v>
      </c>
      <c r="AK195" s="277">
        <v>0</v>
      </c>
      <c r="AL195" s="277">
        <v>0</v>
      </c>
      <c r="AM195" s="277">
        <v>0</v>
      </c>
      <c r="AN195" s="277">
        <v>1.536</v>
      </c>
      <c r="AO195" s="277">
        <v>1.956</v>
      </c>
      <c r="AP195" s="277">
        <v>2.633</v>
      </c>
      <c r="AQ195" s="277">
        <v>2.6659999999999999</v>
      </c>
      <c r="AR195" s="277">
        <v>2.758</v>
      </c>
      <c r="AS195"/>
      <c r="AT195"/>
    </row>
    <row r="196" spans="1:46">
      <c r="A196" s="101">
        <v>21</v>
      </c>
      <c r="B196" s="126" t="s">
        <v>2965</v>
      </c>
      <c r="C196" s="277">
        <v>0</v>
      </c>
      <c r="D196" s="277">
        <v>0</v>
      </c>
      <c r="E196" s="277">
        <v>0</v>
      </c>
      <c r="F196" s="277">
        <v>0</v>
      </c>
      <c r="G196" s="277">
        <v>0</v>
      </c>
      <c r="H196" s="277">
        <v>0</v>
      </c>
      <c r="I196" s="277">
        <v>0</v>
      </c>
      <c r="J196" s="277">
        <v>0</v>
      </c>
      <c r="K196" s="277">
        <v>0</v>
      </c>
      <c r="L196" s="277">
        <v>0</v>
      </c>
      <c r="M196" s="277">
        <v>0</v>
      </c>
      <c r="N196" s="277">
        <v>0</v>
      </c>
      <c r="O196" s="277">
        <v>0</v>
      </c>
      <c r="P196" s="277">
        <v>0</v>
      </c>
      <c r="Q196" s="277">
        <v>0</v>
      </c>
      <c r="R196" s="277">
        <v>0</v>
      </c>
      <c r="S196" s="277">
        <v>0</v>
      </c>
      <c r="T196" s="277">
        <v>0</v>
      </c>
      <c r="U196" s="277">
        <v>0</v>
      </c>
      <c r="V196" s="277">
        <v>0</v>
      </c>
      <c r="W196" s="277">
        <v>0</v>
      </c>
      <c r="X196" s="277">
        <v>0</v>
      </c>
      <c r="Y196" s="277">
        <v>0</v>
      </c>
      <c r="Z196" s="277">
        <v>0</v>
      </c>
      <c r="AA196" s="277">
        <v>0</v>
      </c>
      <c r="AB196" s="277">
        <v>0</v>
      </c>
      <c r="AC196" s="277">
        <v>0</v>
      </c>
      <c r="AD196" s="277">
        <v>0</v>
      </c>
      <c r="AE196" s="277">
        <v>0</v>
      </c>
      <c r="AF196" s="277">
        <v>0</v>
      </c>
      <c r="AG196" s="277">
        <v>0</v>
      </c>
      <c r="AH196" s="277">
        <v>0</v>
      </c>
      <c r="AI196" s="277">
        <v>0</v>
      </c>
      <c r="AJ196" s="277">
        <v>0</v>
      </c>
      <c r="AK196" s="277">
        <v>0</v>
      </c>
      <c r="AL196" s="277">
        <v>0</v>
      </c>
      <c r="AM196" s="277">
        <v>0</v>
      </c>
      <c r="AN196" s="277">
        <v>0</v>
      </c>
      <c r="AO196" s="277">
        <v>0</v>
      </c>
      <c r="AP196" s="277">
        <v>0</v>
      </c>
      <c r="AQ196" s="277">
        <v>10</v>
      </c>
      <c r="AR196" s="277">
        <v>10</v>
      </c>
      <c r="AS196"/>
      <c r="AT196"/>
    </row>
    <row r="197" spans="1:46">
      <c r="A197" s="101">
        <v>22</v>
      </c>
      <c r="B197" s="126" t="s">
        <v>2030</v>
      </c>
      <c r="C197" s="277">
        <v>0</v>
      </c>
      <c r="D197" s="277">
        <v>0</v>
      </c>
      <c r="E197" s="277">
        <v>0</v>
      </c>
      <c r="F197" s="277">
        <v>0</v>
      </c>
      <c r="G197" s="277">
        <v>0</v>
      </c>
      <c r="H197" s="277">
        <v>0</v>
      </c>
      <c r="I197" s="277">
        <v>0</v>
      </c>
      <c r="J197" s="277">
        <v>0</v>
      </c>
      <c r="K197" s="277">
        <v>0</v>
      </c>
      <c r="L197" s="277">
        <v>0</v>
      </c>
      <c r="M197" s="277">
        <v>0</v>
      </c>
      <c r="N197" s="277">
        <v>0</v>
      </c>
      <c r="O197" s="277">
        <v>0</v>
      </c>
      <c r="P197" s="277">
        <v>0</v>
      </c>
      <c r="Q197" s="277">
        <v>0</v>
      </c>
      <c r="R197" s="277">
        <v>0</v>
      </c>
      <c r="S197" s="277">
        <v>0</v>
      </c>
      <c r="T197" s="277">
        <v>0</v>
      </c>
      <c r="U197" s="277">
        <v>0</v>
      </c>
      <c r="V197" s="277">
        <v>0</v>
      </c>
      <c r="W197" s="277">
        <v>0</v>
      </c>
      <c r="X197" s="277">
        <v>0</v>
      </c>
      <c r="Y197" s="277">
        <v>0</v>
      </c>
      <c r="Z197" s="277">
        <v>0</v>
      </c>
      <c r="AA197" s="277">
        <v>0</v>
      </c>
      <c r="AB197" s="277">
        <v>0</v>
      </c>
      <c r="AC197" s="277">
        <v>0</v>
      </c>
      <c r="AD197" s="277">
        <v>0</v>
      </c>
      <c r="AE197" s="277">
        <v>0</v>
      </c>
      <c r="AF197" s="277">
        <v>0</v>
      </c>
      <c r="AG197" s="277">
        <v>0</v>
      </c>
      <c r="AH197" s="277">
        <v>1.5</v>
      </c>
      <c r="AI197" s="277">
        <v>1.53</v>
      </c>
      <c r="AJ197" s="277">
        <v>1.56</v>
      </c>
      <c r="AK197" s="277">
        <v>1.591812</v>
      </c>
      <c r="AL197" s="277">
        <v>1.623648</v>
      </c>
      <c r="AM197" s="277">
        <v>1.32274392</v>
      </c>
      <c r="AN197" s="277">
        <v>1.34919878</v>
      </c>
      <c r="AO197" s="277">
        <v>1.3761827</v>
      </c>
      <c r="AP197" s="277">
        <v>1.7538</v>
      </c>
      <c r="AQ197" s="277">
        <v>1.7888759999999999</v>
      </c>
      <c r="AR197" s="277">
        <v>1.825</v>
      </c>
      <c r="AS197"/>
      <c r="AT197"/>
    </row>
    <row r="198" spans="1:46">
      <c r="A198" s="101">
        <v>23</v>
      </c>
      <c r="B198" s="126" t="s">
        <v>81</v>
      </c>
      <c r="C198" s="277">
        <v>0</v>
      </c>
      <c r="D198" s="277">
        <v>0</v>
      </c>
      <c r="E198" s="277">
        <v>0</v>
      </c>
      <c r="F198" s="277">
        <v>0</v>
      </c>
      <c r="G198" s="277">
        <v>0</v>
      </c>
      <c r="H198" s="277">
        <v>0</v>
      </c>
      <c r="I198" s="277">
        <v>0</v>
      </c>
      <c r="J198" s="277">
        <v>0</v>
      </c>
      <c r="K198" s="277">
        <v>0</v>
      </c>
      <c r="L198" s="277">
        <v>0</v>
      </c>
      <c r="M198" s="277">
        <v>0</v>
      </c>
      <c r="N198" s="277">
        <v>0</v>
      </c>
      <c r="O198" s="277">
        <v>0</v>
      </c>
      <c r="P198" s="277">
        <v>0</v>
      </c>
      <c r="Q198" s="277">
        <v>0</v>
      </c>
      <c r="R198" s="277">
        <v>0</v>
      </c>
      <c r="S198" s="277">
        <v>0</v>
      </c>
      <c r="T198" s="277">
        <v>0</v>
      </c>
      <c r="U198" s="277">
        <v>0</v>
      </c>
      <c r="V198" s="277">
        <v>0</v>
      </c>
      <c r="W198" s="277">
        <v>0</v>
      </c>
      <c r="X198" s="277">
        <v>3.73</v>
      </c>
      <c r="Y198" s="277">
        <v>3.7650000000000001</v>
      </c>
      <c r="Z198" s="277">
        <v>3.81</v>
      </c>
      <c r="AA198" s="277">
        <v>1.766</v>
      </c>
      <c r="AB198" s="277">
        <v>1.81921</v>
      </c>
      <c r="AC198" s="277">
        <v>1.873786</v>
      </c>
      <c r="AD198" s="277">
        <v>1.93</v>
      </c>
      <c r="AE198" s="277">
        <v>1.835</v>
      </c>
      <c r="AF198" s="277">
        <v>1.7949999999999999</v>
      </c>
      <c r="AG198" s="277">
        <v>2.089</v>
      </c>
      <c r="AH198" s="277">
        <v>2.0379999999999998</v>
      </c>
      <c r="AI198" s="277">
        <v>2.391</v>
      </c>
      <c r="AJ198" s="277">
        <v>2.1379999999999999</v>
      </c>
      <c r="AK198" s="277">
        <v>2.927</v>
      </c>
      <c r="AL198" s="277">
        <v>2.9769999999999999</v>
      </c>
      <c r="AM198" s="277">
        <v>3.0059999999999998</v>
      </c>
      <c r="AN198" s="277">
        <v>0.79700000000000004</v>
      </c>
      <c r="AO198" s="277">
        <v>2.9929999999999999</v>
      </c>
      <c r="AP198" s="277">
        <v>1.4179999999999999</v>
      </c>
      <c r="AQ198" s="277">
        <v>1.3599999999999999</v>
      </c>
      <c r="AR198" s="277">
        <v>1.819</v>
      </c>
      <c r="AS198"/>
      <c r="AT198"/>
    </row>
    <row r="199" spans="1:46">
      <c r="A199" s="101">
        <v>24</v>
      </c>
      <c r="B199" s="126" t="s">
        <v>3006</v>
      </c>
      <c r="C199" s="277">
        <v>0</v>
      </c>
      <c r="D199" s="277">
        <v>0</v>
      </c>
      <c r="E199" s="277">
        <v>0</v>
      </c>
      <c r="F199" s="277">
        <v>0</v>
      </c>
      <c r="G199" s="277">
        <v>0</v>
      </c>
      <c r="H199" s="277">
        <v>0</v>
      </c>
      <c r="I199" s="277">
        <v>0</v>
      </c>
      <c r="J199" s="277">
        <v>0</v>
      </c>
      <c r="K199" s="277">
        <v>0</v>
      </c>
      <c r="L199" s="277">
        <v>0</v>
      </c>
      <c r="M199" s="277">
        <v>0</v>
      </c>
      <c r="N199" s="277">
        <v>0</v>
      </c>
      <c r="O199" s="277">
        <v>0</v>
      </c>
      <c r="P199" s="277">
        <v>0</v>
      </c>
      <c r="Q199" s="277">
        <v>0</v>
      </c>
      <c r="R199" s="277">
        <v>0</v>
      </c>
      <c r="S199" s="277">
        <v>0</v>
      </c>
      <c r="T199" s="277">
        <v>0</v>
      </c>
      <c r="U199" s="277">
        <v>0</v>
      </c>
      <c r="V199" s="277">
        <v>0</v>
      </c>
      <c r="W199" s="277">
        <v>0</v>
      </c>
      <c r="X199" s="277">
        <v>0</v>
      </c>
      <c r="Y199" s="277">
        <v>0</v>
      </c>
      <c r="Z199" s="277">
        <v>0</v>
      </c>
      <c r="AA199" s="277">
        <v>0</v>
      </c>
      <c r="AB199" s="277">
        <v>0</v>
      </c>
      <c r="AC199" s="277">
        <v>0</v>
      </c>
      <c r="AD199" s="277">
        <v>0</v>
      </c>
      <c r="AE199" s="277">
        <v>0</v>
      </c>
      <c r="AF199" s="277">
        <v>0</v>
      </c>
      <c r="AG199" s="277">
        <v>0</v>
      </c>
      <c r="AH199" s="277">
        <v>0</v>
      </c>
      <c r="AI199" s="277">
        <v>0</v>
      </c>
      <c r="AJ199" s="277">
        <v>0</v>
      </c>
      <c r="AK199" s="277">
        <v>0</v>
      </c>
      <c r="AL199" s="277">
        <v>0</v>
      </c>
      <c r="AM199" s="277">
        <v>0</v>
      </c>
      <c r="AN199" s="277">
        <v>0</v>
      </c>
      <c r="AO199" s="277">
        <v>0</v>
      </c>
      <c r="AP199" s="277">
        <v>0</v>
      </c>
      <c r="AQ199" s="277">
        <v>0.59399999999999997</v>
      </c>
      <c r="AR199" s="277">
        <v>0.69799999999999995</v>
      </c>
      <c r="AS199"/>
      <c r="AT199"/>
    </row>
    <row r="200" spans="1:46">
      <c r="A200" s="101">
        <v>25</v>
      </c>
      <c r="B200" s="126" t="s">
        <v>704</v>
      </c>
      <c r="C200" s="277">
        <v>0</v>
      </c>
      <c r="D200" s="277">
        <v>0</v>
      </c>
      <c r="E200" s="277">
        <v>0</v>
      </c>
      <c r="F200" s="277">
        <v>0</v>
      </c>
      <c r="G200" s="277">
        <v>0</v>
      </c>
      <c r="H200" s="277">
        <v>0</v>
      </c>
      <c r="I200" s="277">
        <v>0</v>
      </c>
      <c r="J200" s="277">
        <v>0</v>
      </c>
      <c r="K200" s="277">
        <v>0</v>
      </c>
      <c r="L200" s="277">
        <v>0</v>
      </c>
      <c r="M200" s="277">
        <v>0</v>
      </c>
      <c r="N200" s="277">
        <v>0</v>
      </c>
      <c r="O200" s="277">
        <v>0</v>
      </c>
      <c r="P200" s="277">
        <v>0</v>
      </c>
      <c r="Q200" s="277">
        <v>0</v>
      </c>
      <c r="R200" s="277">
        <v>0</v>
      </c>
      <c r="S200" s="277">
        <v>0</v>
      </c>
      <c r="T200" s="277">
        <v>0</v>
      </c>
      <c r="U200" s="277">
        <v>0</v>
      </c>
      <c r="V200" s="277">
        <v>0</v>
      </c>
      <c r="W200" s="277">
        <v>0</v>
      </c>
      <c r="X200" s="277">
        <v>0</v>
      </c>
      <c r="Y200" s="277">
        <v>0</v>
      </c>
      <c r="Z200" s="277">
        <v>0</v>
      </c>
      <c r="AA200" s="277">
        <v>0.40200000000000002</v>
      </c>
      <c r="AB200" s="277">
        <v>0.63800000000000001</v>
      </c>
      <c r="AC200" s="277">
        <v>0.58499999999999996</v>
      </c>
      <c r="AD200" s="277">
        <v>0.63700000000000001</v>
      </c>
      <c r="AE200" s="277">
        <v>0.56999999999999995</v>
      </c>
      <c r="AF200" s="277">
        <v>0.59199999999999997</v>
      </c>
      <c r="AG200" s="277">
        <v>0.53900000000000003</v>
      </c>
      <c r="AH200" s="277">
        <v>0.48199999999999998</v>
      </c>
      <c r="AI200" s="277">
        <v>0.39900000000000002</v>
      </c>
      <c r="AJ200" s="277">
        <v>0.38100000000000001</v>
      </c>
      <c r="AK200" s="277">
        <v>0.46200000000000002</v>
      </c>
      <c r="AL200" s="277">
        <v>0.48099999999999998</v>
      </c>
      <c r="AM200" s="277">
        <v>0.66100000000000003</v>
      </c>
      <c r="AN200" s="277">
        <v>0.66700000000000004</v>
      </c>
      <c r="AO200" s="277">
        <v>0.51800000000000002</v>
      </c>
      <c r="AP200" s="277">
        <v>0.438</v>
      </c>
      <c r="AQ200" s="277">
        <v>0.438</v>
      </c>
      <c r="AR200" s="277">
        <v>0.438</v>
      </c>
      <c r="AS200"/>
      <c r="AT200"/>
    </row>
    <row r="201" spans="1:46">
      <c r="A201" s="101">
        <v>26</v>
      </c>
      <c r="B201" s="126" t="s">
        <v>3007</v>
      </c>
      <c r="C201" s="277">
        <v>0</v>
      </c>
      <c r="D201" s="277">
        <v>0</v>
      </c>
      <c r="E201" s="277">
        <v>0</v>
      </c>
      <c r="F201" s="277">
        <v>0</v>
      </c>
      <c r="G201" s="277">
        <v>0</v>
      </c>
      <c r="H201" s="277">
        <v>0</v>
      </c>
      <c r="I201" s="277">
        <v>0</v>
      </c>
      <c r="J201" s="277">
        <v>0</v>
      </c>
      <c r="K201" s="277">
        <v>0</v>
      </c>
      <c r="L201" s="277">
        <v>0</v>
      </c>
      <c r="M201" s="277">
        <v>0</v>
      </c>
      <c r="N201" s="277">
        <v>0</v>
      </c>
      <c r="O201" s="277">
        <v>0</v>
      </c>
      <c r="P201" s="277">
        <v>0</v>
      </c>
      <c r="Q201" s="277">
        <v>0</v>
      </c>
      <c r="R201" s="277">
        <v>0</v>
      </c>
      <c r="S201" s="277">
        <v>0</v>
      </c>
      <c r="T201" s="277">
        <v>0</v>
      </c>
      <c r="U201" s="277">
        <v>0</v>
      </c>
      <c r="V201" s="277">
        <v>0</v>
      </c>
      <c r="W201" s="277">
        <v>0</v>
      </c>
      <c r="X201" s="277">
        <v>0</v>
      </c>
      <c r="Y201" s="277">
        <v>0</v>
      </c>
      <c r="Z201" s="277">
        <v>0</v>
      </c>
      <c r="AA201" s="277">
        <v>0</v>
      </c>
      <c r="AB201" s="277">
        <v>0</v>
      </c>
      <c r="AC201" s="277">
        <v>0</v>
      </c>
      <c r="AD201" s="277">
        <v>0</v>
      </c>
      <c r="AE201" s="277">
        <v>0</v>
      </c>
      <c r="AF201" s="277">
        <v>0</v>
      </c>
      <c r="AG201" s="277">
        <v>0</v>
      </c>
      <c r="AH201" s="277">
        <v>0</v>
      </c>
      <c r="AI201" s="277">
        <v>0</v>
      </c>
      <c r="AJ201" s="277">
        <v>0</v>
      </c>
      <c r="AK201" s="277">
        <v>0</v>
      </c>
      <c r="AL201" s="277">
        <v>0</v>
      </c>
      <c r="AM201" s="277">
        <v>0</v>
      </c>
      <c r="AN201" s="277">
        <v>0</v>
      </c>
      <c r="AO201" s="277">
        <v>0</v>
      </c>
      <c r="AP201" s="277">
        <v>0</v>
      </c>
      <c r="AQ201" s="277">
        <v>0.74399999999999999</v>
      </c>
      <c r="AR201" s="277">
        <v>1.2769999999999999</v>
      </c>
      <c r="AS201"/>
      <c r="AT201"/>
    </row>
    <row r="202" spans="1:46">
      <c r="A202" s="101">
        <v>27</v>
      </c>
      <c r="B202" s="126" t="s">
        <v>705</v>
      </c>
      <c r="C202" s="277">
        <v>0</v>
      </c>
      <c r="D202" s="277">
        <v>0</v>
      </c>
      <c r="E202" s="277">
        <v>0</v>
      </c>
      <c r="F202" s="277">
        <v>0</v>
      </c>
      <c r="G202" s="277">
        <v>0</v>
      </c>
      <c r="H202" s="277">
        <v>0</v>
      </c>
      <c r="I202" s="277">
        <v>0</v>
      </c>
      <c r="J202" s="277">
        <v>0</v>
      </c>
      <c r="K202" s="277">
        <v>0</v>
      </c>
      <c r="L202" s="277">
        <v>0</v>
      </c>
      <c r="M202" s="277">
        <v>0</v>
      </c>
      <c r="N202" s="277">
        <v>0</v>
      </c>
      <c r="O202" s="277">
        <v>0</v>
      </c>
      <c r="P202" s="277">
        <v>0</v>
      </c>
      <c r="Q202" s="277">
        <v>0</v>
      </c>
      <c r="R202" s="277">
        <v>0</v>
      </c>
      <c r="S202" s="277">
        <v>0</v>
      </c>
      <c r="T202" s="277">
        <v>0</v>
      </c>
      <c r="U202" s="277">
        <v>0</v>
      </c>
      <c r="V202" s="277">
        <v>0</v>
      </c>
      <c r="W202" s="277">
        <v>0</v>
      </c>
      <c r="X202" s="277">
        <v>0</v>
      </c>
      <c r="Y202" s="277">
        <v>0</v>
      </c>
      <c r="Z202" s="277">
        <v>0</v>
      </c>
      <c r="AA202" s="277">
        <v>5.5110000000000001</v>
      </c>
      <c r="AB202" s="277">
        <v>3.3384</v>
      </c>
      <c r="AC202" s="277">
        <v>3.2290000000000001</v>
      </c>
      <c r="AD202" s="277">
        <v>2.9689999999999999</v>
      </c>
      <c r="AE202" s="277">
        <v>4.0090000000000003</v>
      </c>
      <c r="AF202" s="277">
        <v>4.4960000000000004</v>
      </c>
      <c r="AG202" s="277">
        <v>4.4939999999999998</v>
      </c>
      <c r="AH202" s="277">
        <v>4.1829999999999998</v>
      </c>
      <c r="AI202" s="277">
        <v>4.4960000000000004</v>
      </c>
      <c r="AJ202" s="277">
        <v>4.2080000000000002</v>
      </c>
      <c r="AK202" s="277">
        <v>2.9780000000000002</v>
      </c>
      <c r="AL202" s="277">
        <v>2.8109999999999999</v>
      </c>
      <c r="AM202" s="277">
        <v>2.9729999999999999</v>
      </c>
      <c r="AN202" s="277">
        <v>2.95</v>
      </c>
      <c r="AO202" s="277">
        <v>3.0449999999999999</v>
      </c>
      <c r="AP202" s="277">
        <v>2.9</v>
      </c>
      <c r="AQ202" s="277">
        <v>2.7</v>
      </c>
      <c r="AR202" s="277">
        <v>2.7</v>
      </c>
      <c r="AS202"/>
      <c r="AT202"/>
    </row>
    <row r="203" spans="1:46">
      <c r="A203" s="101">
        <v>28</v>
      </c>
      <c r="B203" s="126" t="s">
        <v>82</v>
      </c>
      <c r="C203" s="277">
        <v>2.7</v>
      </c>
      <c r="D203" s="277">
        <v>3.5</v>
      </c>
      <c r="E203" s="277">
        <v>5.2</v>
      </c>
      <c r="F203" s="277">
        <v>5.7</v>
      </c>
      <c r="G203" s="277">
        <v>6.4</v>
      </c>
      <c r="H203" s="277">
        <v>6.9</v>
      </c>
      <c r="I203" s="277">
        <v>7.4</v>
      </c>
      <c r="J203" s="277">
        <v>7.6</v>
      </c>
      <c r="K203" s="277">
        <v>8.1999999999999993</v>
      </c>
      <c r="L203" s="277">
        <v>9.5</v>
      </c>
      <c r="M203" s="277">
        <v>11</v>
      </c>
      <c r="N203" s="277">
        <v>11.4</v>
      </c>
      <c r="O203" s="277">
        <v>13.6</v>
      </c>
      <c r="P203" s="277">
        <v>14.2</v>
      </c>
      <c r="Q203" s="277">
        <v>14.2</v>
      </c>
      <c r="R203" s="277">
        <v>16.899999999999999</v>
      </c>
      <c r="S203" s="277">
        <v>16.5</v>
      </c>
      <c r="T203" s="277">
        <v>16.600000000000001</v>
      </c>
      <c r="U203" s="277">
        <v>16.399999999999999</v>
      </c>
      <c r="V203" s="277">
        <v>16.399999999999999</v>
      </c>
      <c r="W203" s="277">
        <v>18.5</v>
      </c>
      <c r="X203" s="277">
        <v>21.1</v>
      </c>
      <c r="Y203" s="277">
        <v>21.4</v>
      </c>
      <c r="Z203" s="277">
        <v>22.4</v>
      </c>
      <c r="AA203" s="277">
        <v>24.27</v>
      </c>
      <c r="AB203" s="277">
        <v>22.134</v>
      </c>
      <c r="AC203" s="277">
        <v>22.483000000000001</v>
      </c>
      <c r="AD203" s="277">
        <v>23.125</v>
      </c>
      <c r="AE203" s="277">
        <v>24.47</v>
      </c>
      <c r="AF203" s="277">
        <v>26.629999999999995</v>
      </c>
      <c r="AG203" s="277">
        <v>27.626000000000001</v>
      </c>
      <c r="AH203" s="277">
        <v>30.413</v>
      </c>
      <c r="AI203" s="277">
        <v>30.882999999999999</v>
      </c>
      <c r="AJ203" s="277">
        <v>31.245000000000001</v>
      </c>
      <c r="AK203" s="277">
        <v>31.483999999999998</v>
      </c>
      <c r="AL203" s="277">
        <v>33.280000000000008</v>
      </c>
      <c r="AM203" s="277">
        <v>38.795999999999999</v>
      </c>
      <c r="AN203" s="277">
        <v>40.482999999999997</v>
      </c>
      <c r="AO203" s="277">
        <v>41.552</v>
      </c>
      <c r="AP203" s="277">
        <v>44.846999999999994</v>
      </c>
      <c r="AQ203" s="277">
        <v>47.377000000000002</v>
      </c>
      <c r="AR203" s="277">
        <v>44.8</v>
      </c>
      <c r="AS203"/>
      <c r="AT203"/>
    </row>
    <row r="204" spans="1:46">
      <c r="A204" s="101">
        <v>29</v>
      </c>
      <c r="B204" s="126" t="s">
        <v>498</v>
      </c>
      <c r="C204" s="277">
        <v>0</v>
      </c>
      <c r="D204" s="277">
        <v>0</v>
      </c>
      <c r="E204" s="277">
        <v>0</v>
      </c>
      <c r="F204" s="277">
        <v>0</v>
      </c>
      <c r="G204" s="277">
        <v>0</v>
      </c>
      <c r="H204" s="277">
        <v>0</v>
      </c>
      <c r="I204" s="277">
        <v>0</v>
      </c>
      <c r="J204" s="277">
        <v>0</v>
      </c>
      <c r="K204" s="277">
        <v>0</v>
      </c>
      <c r="L204" s="277">
        <v>0</v>
      </c>
      <c r="M204" s="277">
        <v>0</v>
      </c>
      <c r="N204" s="277">
        <v>0</v>
      </c>
      <c r="O204" s="277">
        <v>0</v>
      </c>
      <c r="P204" s="277">
        <v>0</v>
      </c>
      <c r="Q204" s="277">
        <v>0</v>
      </c>
      <c r="R204" s="277">
        <v>0</v>
      </c>
      <c r="S204" s="277">
        <v>0</v>
      </c>
      <c r="T204" s="277">
        <v>0</v>
      </c>
      <c r="U204" s="277">
        <v>0</v>
      </c>
      <c r="V204" s="277">
        <v>0</v>
      </c>
      <c r="W204" s="277">
        <v>0</v>
      </c>
      <c r="X204" s="277">
        <v>0</v>
      </c>
      <c r="Y204" s="277">
        <v>0</v>
      </c>
      <c r="Z204" s="277">
        <v>0</v>
      </c>
      <c r="AA204" s="277">
        <v>0</v>
      </c>
      <c r="AB204" s="277">
        <v>0</v>
      </c>
      <c r="AC204" s="277">
        <v>0</v>
      </c>
      <c r="AD204" s="277">
        <v>0</v>
      </c>
      <c r="AE204" s="277">
        <v>0</v>
      </c>
      <c r="AF204" s="277">
        <v>0</v>
      </c>
      <c r="AG204" s="277">
        <v>0</v>
      </c>
      <c r="AH204" s="277">
        <v>0</v>
      </c>
      <c r="AI204" s="277">
        <v>1.7</v>
      </c>
      <c r="AJ204" s="277">
        <v>2.1</v>
      </c>
      <c r="AK204" s="277">
        <v>3.0880000000000001</v>
      </c>
      <c r="AL204" s="277">
        <v>1.3</v>
      </c>
      <c r="AM204" s="277">
        <v>1.4</v>
      </c>
      <c r="AN204" s="277">
        <v>2.2000000000000002</v>
      </c>
      <c r="AO204" s="277">
        <v>0</v>
      </c>
      <c r="AP204" s="277">
        <v>2</v>
      </c>
      <c r="AQ204" s="277">
        <v>2.5</v>
      </c>
      <c r="AR204" s="277">
        <v>1.8</v>
      </c>
      <c r="AS204"/>
      <c r="AT204"/>
    </row>
    <row r="205" spans="1:46">
      <c r="A205" s="101">
        <v>30</v>
      </c>
      <c r="B205" s="126" t="s">
        <v>497</v>
      </c>
      <c r="C205" s="277">
        <v>0</v>
      </c>
      <c r="D205" s="277">
        <v>0</v>
      </c>
      <c r="E205" s="277">
        <v>0</v>
      </c>
      <c r="F205" s="277">
        <v>0</v>
      </c>
      <c r="G205" s="277">
        <v>0</v>
      </c>
      <c r="H205" s="277">
        <v>0</v>
      </c>
      <c r="I205" s="277">
        <v>0</v>
      </c>
      <c r="J205" s="277">
        <v>0</v>
      </c>
      <c r="K205" s="277">
        <v>0</v>
      </c>
      <c r="L205" s="277">
        <v>0</v>
      </c>
      <c r="M205" s="277">
        <v>0</v>
      </c>
      <c r="N205" s="277">
        <v>0</v>
      </c>
      <c r="O205" s="277">
        <v>0</v>
      </c>
      <c r="P205" s="277">
        <v>0</v>
      </c>
      <c r="Q205" s="277">
        <v>0</v>
      </c>
      <c r="R205" s="277">
        <v>0</v>
      </c>
      <c r="S205" s="277">
        <v>0</v>
      </c>
      <c r="T205" s="277">
        <v>0.91300000000000003</v>
      </c>
      <c r="U205" s="277">
        <v>0.9</v>
      </c>
      <c r="V205" s="277">
        <v>0.9</v>
      </c>
      <c r="W205" s="277">
        <v>0.92</v>
      </c>
      <c r="X205" s="277">
        <v>0.82799999999999996</v>
      </c>
      <c r="Y205" s="277">
        <v>0.82799999999999996</v>
      </c>
      <c r="Z205" s="277">
        <v>0.82799999999999996</v>
      </c>
      <c r="AA205" s="277">
        <v>0.93</v>
      </c>
      <c r="AB205" s="277">
        <v>1.7</v>
      </c>
      <c r="AC205" s="277">
        <v>1.1000000000000001</v>
      </c>
      <c r="AD205" s="277">
        <v>1.4</v>
      </c>
      <c r="AE205" s="277">
        <v>1.4</v>
      </c>
      <c r="AF205" s="277">
        <v>1.4</v>
      </c>
      <c r="AG205" s="277">
        <v>1.4</v>
      </c>
      <c r="AH205" s="277">
        <v>1.339</v>
      </c>
      <c r="AI205" s="277">
        <v>2.359</v>
      </c>
      <c r="AJ205" s="277">
        <v>3.129</v>
      </c>
      <c r="AK205" s="277">
        <v>3.605</v>
      </c>
      <c r="AL205" s="277">
        <v>2.677</v>
      </c>
      <c r="AM205" s="277">
        <v>2.9210799999999999</v>
      </c>
      <c r="AN205" s="277">
        <v>1.22</v>
      </c>
      <c r="AO205" s="277">
        <v>2.2999999999999998</v>
      </c>
      <c r="AP205" s="277">
        <v>2.2999999999999998</v>
      </c>
      <c r="AQ205" s="277">
        <v>2.2999999999999998</v>
      </c>
      <c r="AR205" s="277">
        <v>2.2999999999999998</v>
      </c>
      <c r="AS205"/>
      <c r="AT205"/>
    </row>
    <row r="206" spans="1:46">
      <c r="A206" s="101">
        <v>31</v>
      </c>
      <c r="B206" s="126" t="s">
        <v>83</v>
      </c>
      <c r="C206" s="277">
        <v>27</v>
      </c>
      <c r="D206" s="277">
        <v>29.2</v>
      </c>
      <c r="E206" s="277">
        <v>33</v>
      </c>
      <c r="F206" s="277">
        <v>37.799999999999997</v>
      </c>
      <c r="G206" s="277">
        <v>36.4</v>
      </c>
      <c r="H206" s="277">
        <v>38.799999999999997</v>
      </c>
      <c r="I206" s="277">
        <v>41.9</v>
      </c>
      <c r="J206" s="277">
        <v>45.4</v>
      </c>
      <c r="K206" s="277">
        <v>45.2</v>
      </c>
      <c r="L206" s="277">
        <v>50.8</v>
      </c>
      <c r="M206" s="277">
        <v>54.3</v>
      </c>
      <c r="N206" s="277">
        <v>57.5</v>
      </c>
      <c r="O206" s="277">
        <v>62.6</v>
      </c>
      <c r="P206" s="277">
        <v>64.3</v>
      </c>
      <c r="Q206" s="277">
        <v>68.2</v>
      </c>
      <c r="R206" s="277">
        <v>64.2</v>
      </c>
      <c r="S206" s="277">
        <v>66.2</v>
      </c>
      <c r="T206" s="277">
        <v>65.599999999999994</v>
      </c>
      <c r="U206" s="277">
        <v>63.7</v>
      </c>
      <c r="V206" s="277">
        <v>72.7</v>
      </c>
      <c r="W206" s="277">
        <v>74.5</v>
      </c>
      <c r="X206" s="277">
        <v>80</v>
      </c>
      <c r="Y206" s="277">
        <v>140.80000000000001</v>
      </c>
      <c r="Z206" s="277">
        <v>158.69999999999999</v>
      </c>
      <c r="AA206" s="277">
        <v>173.2</v>
      </c>
      <c r="AB206" s="277">
        <v>290.39</v>
      </c>
      <c r="AC206" s="277">
        <v>196.39</v>
      </c>
      <c r="AD206" s="277">
        <v>166.85499999999999</v>
      </c>
      <c r="AE206" s="277">
        <v>141.578</v>
      </c>
      <c r="AF206" s="277">
        <v>185.714</v>
      </c>
      <c r="AG206" s="277">
        <v>174.715</v>
      </c>
      <c r="AH206" s="277">
        <v>175.24</v>
      </c>
      <c r="AI206" s="277">
        <v>179.69200000000001</v>
      </c>
      <c r="AJ206" s="277">
        <v>165.07599999999999</v>
      </c>
      <c r="AK206" s="277">
        <v>229.10499999999999</v>
      </c>
      <c r="AL206" s="277">
        <v>211.136</v>
      </c>
      <c r="AM206" s="277">
        <v>253.85300000000001</v>
      </c>
      <c r="AN206" s="277">
        <v>192.61600000000001</v>
      </c>
      <c r="AO206" s="277">
        <v>212.17500000000001</v>
      </c>
      <c r="AP206" s="277">
        <v>219.15600000000001</v>
      </c>
      <c r="AQ206" s="277">
        <v>242.53299999999999</v>
      </c>
      <c r="AR206" s="277">
        <v>257.81799999999998</v>
      </c>
      <c r="AS206"/>
      <c r="AT206"/>
    </row>
    <row r="207" spans="1:46">
      <c r="A207" s="101">
        <v>32</v>
      </c>
      <c r="B207" s="126" t="s">
        <v>1048</v>
      </c>
      <c r="C207" s="277">
        <v>0</v>
      </c>
      <c r="D207" s="277">
        <v>0</v>
      </c>
      <c r="E207" s="277">
        <v>0</v>
      </c>
      <c r="F207" s="277">
        <v>0</v>
      </c>
      <c r="G207" s="277">
        <v>0</v>
      </c>
      <c r="H207" s="277">
        <v>0</v>
      </c>
      <c r="I207" s="277">
        <v>0</v>
      </c>
      <c r="J207" s="277">
        <v>0</v>
      </c>
      <c r="K207" s="277">
        <v>0</v>
      </c>
      <c r="L207" s="277">
        <v>0</v>
      </c>
      <c r="M207" s="277">
        <v>0</v>
      </c>
      <c r="N207" s="277">
        <v>0</v>
      </c>
      <c r="O207" s="277">
        <v>0</v>
      </c>
      <c r="P207" s="277">
        <v>0</v>
      </c>
      <c r="Q207" s="277">
        <v>0</v>
      </c>
      <c r="R207" s="277">
        <v>0</v>
      </c>
      <c r="S207" s="277">
        <v>0</v>
      </c>
      <c r="T207" s="277">
        <v>0</v>
      </c>
      <c r="U207" s="277">
        <v>0</v>
      </c>
      <c r="V207" s="277">
        <v>0</v>
      </c>
      <c r="W207" s="277">
        <v>0</v>
      </c>
      <c r="X207" s="277">
        <v>0</v>
      </c>
      <c r="Y207" s="277">
        <v>0</v>
      </c>
      <c r="Z207" s="277">
        <v>0</v>
      </c>
      <c r="AA207" s="277">
        <v>0</v>
      </c>
      <c r="AB207" s="277">
        <v>0</v>
      </c>
      <c r="AC207" s="277">
        <v>0</v>
      </c>
      <c r="AD207" s="277">
        <v>0</v>
      </c>
      <c r="AE207" s="277">
        <v>0</v>
      </c>
      <c r="AF207" s="277">
        <v>0</v>
      </c>
      <c r="AG207" s="277">
        <v>0</v>
      </c>
      <c r="AH207" s="277">
        <v>0</v>
      </c>
      <c r="AI207" s="277">
        <v>0</v>
      </c>
      <c r="AJ207" s="277">
        <v>0</v>
      </c>
      <c r="AK207" s="277">
        <v>0</v>
      </c>
      <c r="AL207" s="277">
        <v>0</v>
      </c>
      <c r="AM207" s="277">
        <v>0</v>
      </c>
      <c r="AN207" s="277">
        <v>0</v>
      </c>
      <c r="AO207" s="277">
        <v>4.9400000000000004</v>
      </c>
      <c r="AP207" s="277">
        <v>5.4720000000000004</v>
      </c>
      <c r="AQ207" s="277">
        <v>5.62</v>
      </c>
      <c r="AR207" s="277">
        <v>5.69</v>
      </c>
      <c r="AS207"/>
      <c r="AT207"/>
    </row>
    <row r="208" spans="1:46">
      <c r="A208" s="101">
        <v>33</v>
      </c>
      <c r="B208" s="126" t="s">
        <v>515</v>
      </c>
      <c r="C208" s="277">
        <v>0</v>
      </c>
      <c r="D208" s="277">
        <v>0</v>
      </c>
      <c r="E208" s="277">
        <v>0</v>
      </c>
      <c r="F208" s="277">
        <v>0</v>
      </c>
      <c r="G208" s="277">
        <v>0</v>
      </c>
      <c r="H208" s="277">
        <v>0</v>
      </c>
      <c r="I208" s="277">
        <v>0</v>
      </c>
      <c r="J208" s="277">
        <v>0</v>
      </c>
      <c r="K208" s="277">
        <v>0</v>
      </c>
      <c r="L208" s="277">
        <v>0</v>
      </c>
      <c r="M208" s="277">
        <v>0</v>
      </c>
      <c r="N208" s="277">
        <v>0</v>
      </c>
      <c r="O208" s="277">
        <v>0</v>
      </c>
      <c r="P208" s="277">
        <v>0</v>
      </c>
      <c r="Q208" s="277">
        <v>0.8</v>
      </c>
      <c r="R208" s="277">
        <v>0.8</v>
      </c>
      <c r="S208" s="277">
        <v>0.8</v>
      </c>
      <c r="T208" s="277">
        <v>0.9</v>
      </c>
      <c r="U208" s="277">
        <v>0.9</v>
      </c>
      <c r="V208" s="277">
        <v>0.9</v>
      </c>
      <c r="W208" s="277">
        <v>0</v>
      </c>
      <c r="X208" s="277">
        <v>0</v>
      </c>
      <c r="Y208" s="277">
        <v>0</v>
      </c>
      <c r="Z208" s="277">
        <v>0</v>
      </c>
      <c r="AA208" s="277">
        <v>0</v>
      </c>
      <c r="AB208" s="277">
        <v>0</v>
      </c>
      <c r="AC208" s="277">
        <v>0</v>
      </c>
      <c r="AD208" s="277">
        <v>0</v>
      </c>
      <c r="AE208" s="277">
        <v>0</v>
      </c>
      <c r="AF208" s="277">
        <v>2.1</v>
      </c>
      <c r="AG208" s="277">
        <v>4.3</v>
      </c>
      <c r="AH208" s="277">
        <v>2</v>
      </c>
      <c r="AI208" s="277">
        <v>2</v>
      </c>
      <c r="AJ208" s="277">
        <v>2</v>
      </c>
      <c r="AK208" s="277">
        <v>1.9419999999999999</v>
      </c>
      <c r="AL208" s="277">
        <v>1.93</v>
      </c>
      <c r="AM208" s="277">
        <v>1.899</v>
      </c>
      <c r="AN208" s="277">
        <v>1.8280000000000001</v>
      </c>
      <c r="AO208" s="277">
        <v>1.722</v>
      </c>
      <c r="AP208" s="277">
        <v>1.6890000000000001</v>
      </c>
      <c r="AQ208" s="277">
        <v>1.671</v>
      </c>
      <c r="AR208" s="277">
        <v>1.66</v>
      </c>
      <c r="AS208"/>
      <c r="AT208"/>
    </row>
    <row r="209" spans="1:46">
      <c r="A209" s="101">
        <v>34</v>
      </c>
      <c r="B209" s="126" t="s">
        <v>539</v>
      </c>
      <c r="C209" s="277">
        <v>0</v>
      </c>
      <c r="D209" s="277">
        <v>0</v>
      </c>
      <c r="E209" s="277">
        <v>0</v>
      </c>
      <c r="F209" s="277">
        <v>0</v>
      </c>
      <c r="G209" s="277">
        <v>0</v>
      </c>
      <c r="H209" s="277">
        <v>0</v>
      </c>
      <c r="I209" s="277">
        <v>0</v>
      </c>
      <c r="J209" s="277">
        <v>0</v>
      </c>
      <c r="K209" s="277">
        <v>0</v>
      </c>
      <c r="L209" s="277">
        <v>0</v>
      </c>
      <c r="M209" s="277">
        <v>0</v>
      </c>
      <c r="N209" s="277">
        <v>0</v>
      </c>
      <c r="O209" s="277">
        <v>0</v>
      </c>
      <c r="P209" s="277">
        <v>0</v>
      </c>
      <c r="Q209" s="277">
        <v>0</v>
      </c>
      <c r="R209" s="277">
        <v>0</v>
      </c>
      <c r="S209" s="277">
        <v>0</v>
      </c>
      <c r="T209" s="277">
        <v>0</v>
      </c>
      <c r="U209" s="277">
        <v>0</v>
      </c>
      <c r="V209" s="277">
        <v>0</v>
      </c>
      <c r="W209" s="277">
        <v>0</v>
      </c>
      <c r="X209" s="277">
        <v>0</v>
      </c>
      <c r="Y209" s="277">
        <v>0</v>
      </c>
      <c r="Z209" s="277">
        <v>0</v>
      </c>
      <c r="AA209" s="277">
        <v>0</v>
      </c>
      <c r="AB209" s="277">
        <v>0</v>
      </c>
      <c r="AC209" s="277">
        <v>0</v>
      </c>
      <c r="AD209" s="277">
        <v>0</v>
      </c>
      <c r="AE209" s="277">
        <v>0</v>
      </c>
      <c r="AF209" s="277">
        <v>0</v>
      </c>
      <c r="AG209" s="277">
        <v>0</v>
      </c>
      <c r="AH209" s="277">
        <v>65.298999999999992</v>
      </c>
      <c r="AI209" s="277">
        <v>44.37</v>
      </c>
      <c r="AJ209" s="277">
        <v>74.540999999999997</v>
      </c>
      <c r="AK209" s="277">
        <v>64.861999999999995</v>
      </c>
      <c r="AL209" s="277">
        <v>265.14999999999998</v>
      </c>
      <c r="AM209" s="277">
        <v>267.27100000000002</v>
      </c>
      <c r="AN209" s="277">
        <v>168.613</v>
      </c>
      <c r="AO209" s="277">
        <v>198.42</v>
      </c>
      <c r="AP209" s="277">
        <v>259.99799999999999</v>
      </c>
      <c r="AQ209" s="277">
        <v>238.99700000000001</v>
      </c>
      <c r="AR209" s="277">
        <v>230.322</v>
      </c>
      <c r="AS209"/>
      <c r="AT209"/>
    </row>
    <row r="210" spans="1:46">
      <c r="A210" s="101">
        <v>35</v>
      </c>
      <c r="B210" s="126" t="s">
        <v>675</v>
      </c>
      <c r="C210" s="277">
        <v>0</v>
      </c>
      <c r="D210" s="277">
        <v>0</v>
      </c>
      <c r="E210" s="277">
        <v>0</v>
      </c>
      <c r="F210" s="277">
        <v>0</v>
      </c>
      <c r="G210" s="277">
        <v>0</v>
      </c>
      <c r="H210" s="277">
        <v>0</v>
      </c>
      <c r="I210" s="277">
        <v>0</v>
      </c>
      <c r="J210" s="277">
        <v>0</v>
      </c>
      <c r="K210" s="277">
        <v>0</v>
      </c>
      <c r="L210" s="277">
        <v>0</v>
      </c>
      <c r="M210" s="277">
        <v>0</v>
      </c>
      <c r="N210" s="277">
        <v>0</v>
      </c>
      <c r="O210" s="277">
        <v>0</v>
      </c>
      <c r="P210" s="277">
        <v>0</v>
      </c>
      <c r="Q210" s="277">
        <v>0</v>
      </c>
      <c r="R210" s="277">
        <v>0</v>
      </c>
      <c r="S210" s="277">
        <v>0</v>
      </c>
      <c r="T210" s="277">
        <v>0</v>
      </c>
      <c r="U210" s="277">
        <v>0</v>
      </c>
      <c r="V210" s="277">
        <v>0</v>
      </c>
      <c r="W210" s="277">
        <v>0</v>
      </c>
      <c r="X210" s="277">
        <v>0</v>
      </c>
      <c r="Y210" s="277">
        <v>237.19399999999999</v>
      </c>
      <c r="Z210" s="277">
        <v>261.74400000000003</v>
      </c>
      <c r="AA210" s="277">
        <v>298.94099999999997</v>
      </c>
      <c r="AB210" s="277">
        <v>399.6</v>
      </c>
      <c r="AC210" s="277">
        <v>457.79300000000001</v>
      </c>
      <c r="AD210" s="277">
        <v>566.43200000000002</v>
      </c>
      <c r="AE210" s="277">
        <v>571.476</v>
      </c>
      <c r="AF210" s="277">
        <v>573.08500000000004</v>
      </c>
      <c r="AG210" s="277">
        <v>583.81700000000001</v>
      </c>
      <c r="AH210" s="277">
        <v>647.57399999999996</v>
      </c>
      <c r="AI210" s="277">
        <v>703.47299999999996</v>
      </c>
      <c r="AJ210" s="277">
        <v>797.87300000000005</v>
      </c>
      <c r="AK210" s="277">
        <v>873.23099999999999</v>
      </c>
      <c r="AL210" s="277">
        <v>883.28399999999999</v>
      </c>
      <c r="AM210" s="277">
        <v>852.89800000000002</v>
      </c>
      <c r="AN210" s="277">
        <v>815.30399999999997</v>
      </c>
      <c r="AO210" s="277">
        <v>743.66200000000003</v>
      </c>
      <c r="AP210" s="277">
        <v>758.03</v>
      </c>
      <c r="AQ210" s="277">
        <v>764.10500000000002</v>
      </c>
      <c r="AR210" s="277">
        <v>791.34199999999998</v>
      </c>
      <c r="AS210"/>
      <c r="AT210"/>
    </row>
    <row r="211" spans="1:46">
      <c r="A211" s="101">
        <v>36</v>
      </c>
      <c r="B211" s="126" t="s">
        <v>495</v>
      </c>
      <c r="C211" s="277">
        <v>0</v>
      </c>
      <c r="D211" s="277">
        <v>0</v>
      </c>
      <c r="E211" s="277">
        <v>0</v>
      </c>
      <c r="F211" s="277">
        <v>0</v>
      </c>
      <c r="G211" s="277">
        <v>0</v>
      </c>
      <c r="H211" s="277">
        <v>0</v>
      </c>
      <c r="I211" s="277">
        <v>0</v>
      </c>
      <c r="J211" s="277">
        <v>0</v>
      </c>
      <c r="K211" s="277">
        <v>0</v>
      </c>
      <c r="L211" s="277">
        <v>0</v>
      </c>
      <c r="M211" s="277">
        <v>0</v>
      </c>
      <c r="N211" s="277">
        <v>0</v>
      </c>
      <c r="O211" s="277">
        <v>0</v>
      </c>
      <c r="P211" s="277">
        <v>0</v>
      </c>
      <c r="Q211" s="277">
        <v>0</v>
      </c>
      <c r="R211" s="277">
        <v>0</v>
      </c>
      <c r="S211" s="277">
        <v>0</v>
      </c>
      <c r="T211" s="277">
        <v>0</v>
      </c>
      <c r="U211" s="277">
        <v>0</v>
      </c>
      <c r="V211" s="277">
        <v>0</v>
      </c>
      <c r="W211" s="277">
        <v>0</v>
      </c>
      <c r="X211" s="277">
        <v>0</v>
      </c>
      <c r="Y211" s="277">
        <v>0</v>
      </c>
      <c r="Z211" s="277">
        <v>0</v>
      </c>
      <c r="AA211" s="277">
        <v>0</v>
      </c>
      <c r="AB211" s="277">
        <v>0</v>
      </c>
      <c r="AC211" s="277">
        <v>0</v>
      </c>
      <c r="AD211" s="277">
        <v>0</v>
      </c>
      <c r="AE211" s="277">
        <v>0</v>
      </c>
      <c r="AF211" s="277">
        <v>0</v>
      </c>
      <c r="AG211" s="277">
        <v>0</v>
      </c>
      <c r="AH211" s="277">
        <v>0</v>
      </c>
      <c r="AI211" s="277">
        <v>0</v>
      </c>
      <c r="AJ211" s="277">
        <v>0</v>
      </c>
      <c r="AK211" s="277">
        <v>0</v>
      </c>
      <c r="AL211" s="277">
        <v>8.5999999999999993E-2</v>
      </c>
      <c r="AM211" s="277">
        <v>0.33</v>
      </c>
      <c r="AN211" s="277">
        <v>0.32700000000000001</v>
      </c>
      <c r="AO211" s="277">
        <v>0.254</v>
      </c>
      <c r="AP211" s="277">
        <v>0.41199999999999998</v>
      </c>
      <c r="AQ211" s="277">
        <v>0.41199999999999998</v>
      </c>
      <c r="AR211" s="277">
        <v>0.41199999999999998</v>
      </c>
      <c r="AS211"/>
      <c r="AT211"/>
    </row>
    <row r="212" spans="1:46">
      <c r="A212" s="101">
        <v>37</v>
      </c>
      <c r="B212" s="126" t="s">
        <v>513</v>
      </c>
      <c r="C212" s="277">
        <v>0</v>
      </c>
      <c r="D212" s="277">
        <v>0</v>
      </c>
      <c r="E212" s="277">
        <v>0</v>
      </c>
      <c r="F212" s="277">
        <v>0</v>
      </c>
      <c r="G212" s="277">
        <v>0</v>
      </c>
      <c r="H212" s="277">
        <v>0</v>
      </c>
      <c r="I212" s="277">
        <v>0</v>
      </c>
      <c r="J212" s="277">
        <v>0</v>
      </c>
      <c r="K212" s="277">
        <v>0</v>
      </c>
      <c r="L212" s="277">
        <v>0</v>
      </c>
      <c r="M212" s="277">
        <v>0</v>
      </c>
      <c r="N212" s="277">
        <v>0</v>
      </c>
      <c r="O212" s="277">
        <v>0</v>
      </c>
      <c r="P212" s="277">
        <v>0</v>
      </c>
      <c r="Q212" s="277">
        <v>0</v>
      </c>
      <c r="R212" s="277">
        <v>0</v>
      </c>
      <c r="S212" s="277">
        <v>0</v>
      </c>
      <c r="T212" s="277">
        <v>0</v>
      </c>
      <c r="U212" s="277">
        <v>0</v>
      </c>
      <c r="V212" s="277">
        <v>0</v>
      </c>
      <c r="W212" s="277">
        <v>0</v>
      </c>
      <c r="X212" s="277">
        <v>0</v>
      </c>
      <c r="Y212" s="277">
        <v>0</v>
      </c>
      <c r="Z212" s="277">
        <v>0</v>
      </c>
      <c r="AA212" s="277">
        <v>0</v>
      </c>
      <c r="AB212" s="277">
        <v>0</v>
      </c>
      <c r="AC212" s="277">
        <v>0</v>
      </c>
      <c r="AD212" s="277">
        <v>0</v>
      </c>
      <c r="AE212" s="277">
        <v>0</v>
      </c>
      <c r="AF212" s="277">
        <v>0</v>
      </c>
      <c r="AG212" s="277">
        <v>0</v>
      </c>
      <c r="AH212" s="277">
        <v>1.7889999999999999</v>
      </c>
      <c r="AI212" s="277">
        <v>2.2170000000000001</v>
      </c>
      <c r="AJ212" s="277">
        <v>2.0979999999999999</v>
      </c>
      <c r="AK212" s="277">
        <v>2.9980000000000002</v>
      </c>
      <c r="AL212" s="277">
        <v>0.249</v>
      </c>
      <c r="AM212" s="277">
        <v>0.35199999999999998</v>
      </c>
      <c r="AN212" s="277">
        <v>0.39100000000000001</v>
      </c>
      <c r="AO212" s="277">
        <v>0.47899999999999998</v>
      </c>
      <c r="AP212" s="277">
        <v>0.49199999999999999</v>
      </c>
      <c r="AQ212" s="277">
        <v>0.49199999999999999</v>
      </c>
      <c r="AR212" s="277">
        <v>0.49199999999999999</v>
      </c>
      <c r="AS212"/>
      <c r="AT212"/>
    </row>
    <row r="213" spans="1:46">
      <c r="A213" s="101">
        <v>38</v>
      </c>
      <c r="B213" s="126" t="s">
        <v>268</v>
      </c>
      <c r="C213" s="277">
        <v>0</v>
      </c>
      <c r="D213" s="277">
        <v>0</v>
      </c>
      <c r="E213" s="277">
        <v>0</v>
      </c>
      <c r="F213" s="277">
        <v>0</v>
      </c>
      <c r="G213" s="277">
        <v>0</v>
      </c>
      <c r="H213" s="277">
        <v>0</v>
      </c>
      <c r="I213" s="277">
        <v>0</v>
      </c>
      <c r="J213" s="277">
        <v>0</v>
      </c>
      <c r="K213" s="277">
        <v>0</v>
      </c>
      <c r="L213" s="277">
        <v>0</v>
      </c>
      <c r="M213" s="277">
        <v>0</v>
      </c>
      <c r="N213" s="277">
        <v>0</v>
      </c>
      <c r="O213" s="277">
        <v>0</v>
      </c>
      <c r="P213" s="277">
        <v>0</v>
      </c>
      <c r="Q213" s="277">
        <v>0</v>
      </c>
      <c r="R213" s="277">
        <v>0</v>
      </c>
      <c r="S213" s="277">
        <v>0</v>
      </c>
      <c r="T213" s="277">
        <v>0</v>
      </c>
      <c r="U213" s="277">
        <v>0</v>
      </c>
      <c r="V213" s="277">
        <v>0</v>
      </c>
      <c r="W213" s="277">
        <v>0</v>
      </c>
      <c r="X213" s="277">
        <v>0</v>
      </c>
      <c r="Y213" s="277">
        <v>0</v>
      </c>
      <c r="Z213" s="277">
        <v>0</v>
      </c>
      <c r="AA213" s="277">
        <v>0</v>
      </c>
      <c r="AB213" s="277">
        <v>1.6775000000000002E-2</v>
      </c>
      <c r="AC213" s="277">
        <v>0.26175999999999999</v>
      </c>
      <c r="AD213" s="277">
        <v>0.291935</v>
      </c>
      <c r="AE213" s="277">
        <v>0.27497100000000002</v>
      </c>
      <c r="AF213" s="277">
        <v>0.18972900000000001</v>
      </c>
      <c r="AG213" s="277">
        <v>0.19941800000000001</v>
      </c>
      <c r="AH213" s="277">
        <v>0.24276800000000001</v>
      </c>
      <c r="AI213" s="277">
        <v>0.174042</v>
      </c>
      <c r="AJ213" s="277">
        <v>0.13</v>
      </c>
      <c r="AK213" s="277">
        <v>0.115</v>
      </c>
      <c r="AL213" s="277">
        <v>0.11700000000000001</v>
      </c>
      <c r="AM213" s="277">
        <v>0.11799999999999999</v>
      </c>
      <c r="AN213" s="277">
        <v>0.20899999999999999</v>
      </c>
      <c r="AO213" s="277">
        <v>3.456</v>
      </c>
      <c r="AP213" s="277">
        <v>1.736</v>
      </c>
      <c r="AQ213" s="277">
        <v>2.0590000000000002</v>
      </c>
      <c r="AR213" s="277">
        <v>2.109</v>
      </c>
      <c r="AS213"/>
      <c r="AT213"/>
    </row>
    <row r="214" spans="1:46">
      <c r="A214" s="101">
        <v>39</v>
      </c>
      <c r="B214" s="126" t="s">
        <v>1049</v>
      </c>
      <c r="C214" s="277">
        <v>3.1</v>
      </c>
      <c r="D214" s="277">
        <v>10.4</v>
      </c>
      <c r="E214" s="277">
        <v>6.9</v>
      </c>
      <c r="F214" s="277">
        <v>7.9</v>
      </c>
      <c r="G214" s="277">
        <v>8.6</v>
      </c>
      <c r="H214" s="277">
        <v>10</v>
      </c>
      <c r="I214" s="277">
        <v>11.7</v>
      </c>
      <c r="J214" s="277">
        <v>13</v>
      </c>
      <c r="K214" s="277">
        <v>14.4</v>
      </c>
      <c r="L214" s="277">
        <v>12.1</v>
      </c>
      <c r="M214" s="277">
        <v>21.7</v>
      </c>
      <c r="N214" s="277">
        <v>20.8</v>
      </c>
      <c r="O214" s="277">
        <v>11.7</v>
      </c>
      <c r="P214" s="277">
        <v>13.8</v>
      </c>
      <c r="Q214" s="277">
        <v>13.2</v>
      </c>
      <c r="R214" s="277">
        <v>12</v>
      </c>
      <c r="S214" s="277">
        <v>15.1</v>
      </c>
      <c r="T214" s="277">
        <v>11.7</v>
      </c>
      <c r="U214" s="277">
        <v>10.4</v>
      </c>
      <c r="V214" s="277">
        <v>7.2</v>
      </c>
      <c r="W214" s="277">
        <v>9.6</v>
      </c>
      <c r="X214" s="277">
        <v>9.1999999999999993</v>
      </c>
      <c r="Y214" s="277">
        <v>9</v>
      </c>
      <c r="Z214" s="277">
        <v>22.5</v>
      </c>
      <c r="AA214" s="277">
        <v>16.2</v>
      </c>
      <c r="AB214" s="277">
        <v>16.2</v>
      </c>
      <c r="AC214" s="277">
        <v>13.7</v>
      </c>
      <c r="AD214" s="277">
        <v>16.2</v>
      </c>
      <c r="AE214" s="277">
        <v>11.6</v>
      </c>
      <c r="AF214" s="277">
        <v>12.1</v>
      </c>
      <c r="AG214" s="277">
        <v>12.2</v>
      </c>
      <c r="AH214" s="277">
        <v>10.321999999999999</v>
      </c>
      <c r="AI214" s="277">
        <v>9.6</v>
      </c>
      <c r="AJ214" s="277">
        <v>11.5</v>
      </c>
      <c r="AK214" s="277">
        <v>13.746</v>
      </c>
      <c r="AL214" s="277">
        <v>12.97</v>
      </c>
      <c r="AM214" s="277">
        <v>12.478474390000001</v>
      </c>
      <c r="AN214" s="277">
        <v>13.423999999999999</v>
      </c>
      <c r="AO214" s="277">
        <v>14.742000000000001</v>
      </c>
      <c r="AP214" s="277">
        <v>17.87</v>
      </c>
      <c r="AQ214" s="277">
        <v>17.600000000000001</v>
      </c>
      <c r="AR214" s="277">
        <v>17.5</v>
      </c>
      <c r="AS214"/>
      <c r="AT214"/>
    </row>
    <row r="215" spans="1:46">
      <c r="A215" s="101">
        <v>40</v>
      </c>
      <c r="B215" s="126" t="s">
        <v>418</v>
      </c>
      <c r="C215" s="277">
        <v>0</v>
      </c>
      <c r="D215" s="277">
        <v>0</v>
      </c>
      <c r="E215" s="277">
        <v>0</v>
      </c>
      <c r="F215" s="277">
        <v>0</v>
      </c>
      <c r="G215" s="277">
        <v>0</v>
      </c>
      <c r="H215" s="277">
        <v>0</v>
      </c>
      <c r="I215" s="277">
        <v>0</v>
      </c>
      <c r="J215" s="277">
        <v>0</v>
      </c>
      <c r="K215" s="277">
        <v>0</v>
      </c>
      <c r="L215" s="277">
        <v>0</v>
      </c>
      <c r="M215" s="277">
        <v>0</v>
      </c>
      <c r="N215" s="277">
        <v>0</v>
      </c>
      <c r="O215" s="277">
        <v>0</v>
      </c>
      <c r="P215" s="277">
        <v>0</v>
      </c>
      <c r="Q215" s="277">
        <v>0</v>
      </c>
      <c r="R215" s="277">
        <v>0</v>
      </c>
      <c r="S215" s="277">
        <v>0</v>
      </c>
      <c r="T215" s="277">
        <v>0</v>
      </c>
      <c r="U215" s="277">
        <v>0</v>
      </c>
      <c r="V215" s="277">
        <v>0</v>
      </c>
      <c r="W215" s="277">
        <v>0</v>
      </c>
      <c r="X215" s="277">
        <v>0</v>
      </c>
      <c r="Y215" s="277">
        <v>0</v>
      </c>
      <c r="Z215" s="277">
        <v>0</v>
      </c>
      <c r="AA215" s="277">
        <v>0</v>
      </c>
      <c r="AB215" s="277">
        <v>0</v>
      </c>
      <c r="AC215" s="277">
        <v>0</v>
      </c>
      <c r="AD215" s="277">
        <v>0</v>
      </c>
      <c r="AE215" s="277">
        <v>0</v>
      </c>
      <c r="AF215" s="277">
        <v>0</v>
      </c>
      <c r="AG215" s="277">
        <v>0</v>
      </c>
      <c r="AH215" s="277">
        <v>0</v>
      </c>
      <c r="AI215" s="277">
        <v>107.26</v>
      </c>
      <c r="AJ215" s="277">
        <v>197.15899999999999</v>
      </c>
      <c r="AK215" s="277">
        <v>170.244</v>
      </c>
      <c r="AL215" s="277">
        <v>179.91900000000001</v>
      </c>
      <c r="AM215" s="277">
        <v>166.39699999999999</v>
      </c>
      <c r="AN215" s="277">
        <v>137.38900000000001</v>
      </c>
      <c r="AO215" s="277">
        <v>103.28</v>
      </c>
      <c r="AP215" s="277">
        <v>65.912999999999997</v>
      </c>
      <c r="AQ215" s="277">
        <v>35.548999999999999</v>
      </c>
      <c r="AR215" s="277">
        <v>33.523000000000003</v>
      </c>
      <c r="AS215"/>
      <c r="AT215"/>
    </row>
    <row r="216" spans="1:46">
      <c r="A216" s="101">
        <v>41</v>
      </c>
      <c r="B216" s="126" t="s">
        <v>491</v>
      </c>
      <c r="C216" s="277">
        <v>0</v>
      </c>
      <c r="D216" s="277">
        <v>0</v>
      </c>
      <c r="E216" s="277">
        <v>0</v>
      </c>
      <c r="F216" s="277">
        <v>0</v>
      </c>
      <c r="G216" s="277">
        <v>0</v>
      </c>
      <c r="H216" s="277">
        <v>0</v>
      </c>
      <c r="I216" s="277">
        <v>0</v>
      </c>
      <c r="J216" s="277">
        <v>0</v>
      </c>
      <c r="K216" s="277">
        <v>0</v>
      </c>
      <c r="L216" s="277">
        <v>0</v>
      </c>
      <c r="M216" s="277">
        <v>0</v>
      </c>
      <c r="N216" s="277">
        <v>0</v>
      </c>
      <c r="O216" s="277">
        <v>0</v>
      </c>
      <c r="P216" s="277">
        <v>0</v>
      </c>
      <c r="Q216" s="277">
        <v>0</v>
      </c>
      <c r="R216" s="277">
        <v>0</v>
      </c>
      <c r="S216" s="277">
        <v>0</v>
      </c>
      <c r="T216" s="277">
        <v>0</v>
      </c>
      <c r="U216" s="277">
        <v>0</v>
      </c>
      <c r="V216" s="277">
        <v>0</v>
      </c>
      <c r="W216" s="277">
        <v>0</v>
      </c>
      <c r="X216" s="277">
        <v>0</v>
      </c>
      <c r="Y216" s="277">
        <v>0</v>
      </c>
      <c r="Z216" s="277">
        <v>0</v>
      </c>
      <c r="AA216" s="277">
        <v>0</v>
      </c>
      <c r="AB216" s="277">
        <v>0</v>
      </c>
      <c r="AC216" s="277">
        <v>0</v>
      </c>
      <c r="AD216" s="277">
        <v>0</v>
      </c>
      <c r="AE216" s="277">
        <v>0</v>
      </c>
      <c r="AF216" s="277">
        <v>0</v>
      </c>
      <c r="AG216" s="277">
        <v>0</v>
      </c>
      <c r="AH216" s="277">
        <v>0</v>
      </c>
      <c r="AI216" s="277">
        <v>0</v>
      </c>
      <c r="AJ216" s="277">
        <v>0</v>
      </c>
      <c r="AK216" s="277">
        <v>0</v>
      </c>
      <c r="AL216" s="277">
        <v>0</v>
      </c>
      <c r="AM216" s="277">
        <v>0</v>
      </c>
      <c r="AN216" s="277">
        <v>0</v>
      </c>
      <c r="AO216" s="277">
        <v>5.8090000000000002</v>
      </c>
      <c r="AP216" s="277">
        <v>14.797365320000001</v>
      </c>
      <c r="AQ216" s="277">
        <v>45.878756449999997</v>
      </c>
      <c r="AR216" s="277">
        <v>45.878756449999997</v>
      </c>
      <c r="AS216"/>
      <c r="AT216"/>
    </row>
    <row r="217" spans="1:46">
      <c r="A217" s="101">
        <v>42</v>
      </c>
      <c r="B217" s="126" t="s">
        <v>321</v>
      </c>
      <c r="C217" s="277">
        <v>0</v>
      </c>
      <c r="D217" s="277">
        <v>0</v>
      </c>
      <c r="E217" s="277">
        <v>0</v>
      </c>
      <c r="F217" s="277">
        <v>0</v>
      </c>
      <c r="G217" s="277">
        <v>0</v>
      </c>
      <c r="H217" s="277">
        <v>0</v>
      </c>
      <c r="I217" s="277">
        <v>0</v>
      </c>
      <c r="J217" s="277">
        <v>0</v>
      </c>
      <c r="K217" s="277">
        <v>0</v>
      </c>
      <c r="L217" s="277">
        <v>0</v>
      </c>
      <c r="M217" s="277">
        <v>0</v>
      </c>
      <c r="N217" s="277">
        <v>0</v>
      </c>
      <c r="O217" s="277">
        <v>0</v>
      </c>
      <c r="P217" s="277">
        <v>0</v>
      </c>
      <c r="Q217" s="277">
        <v>0</v>
      </c>
      <c r="R217" s="277">
        <v>0</v>
      </c>
      <c r="S217" s="277">
        <v>0</v>
      </c>
      <c r="T217" s="277">
        <v>0</v>
      </c>
      <c r="U217" s="277">
        <v>0</v>
      </c>
      <c r="V217" s="277">
        <v>0</v>
      </c>
      <c r="W217" s="277">
        <v>0</v>
      </c>
      <c r="X217" s="277">
        <v>0</v>
      </c>
      <c r="Y217" s="277">
        <v>0</v>
      </c>
      <c r="Z217" s="277">
        <v>0</v>
      </c>
      <c r="AA217" s="277">
        <v>0</v>
      </c>
      <c r="AB217" s="277">
        <v>0</v>
      </c>
      <c r="AC217" s="277">
        <v>0</v>
      </c>
      <c r="AD217" s="277">
        <v>0</v>
      </c>
      <c r="AE217" s="277">
        <v>0</v>
      </c>
      <c r="AF217" s="277">
        <v>0</v>
      </c>
      <c r="AG217" s="277">
        <v>0</v>
      </c>
      <c r="AH217" s="277">
        <v>0</v>
      </c>
      <c r="AI217" s="277">
        <v>0</v>
      </c>
      <c r="AJ217" s="277">
        <v>0.71599999999999997</v>
      </c>
      <c r="AK217" s="277">
        <v>0.76</v>
      </c>
      <c r="AL217" s="277">
        <v>1.972</v>
      </c>
      <c r="AM217" s="277">
        <v>1.232</v>
      </c>
      <c r="AN217" s="277">
        <v>1.458</v>
      </c>
      <c r="AO217" s="277">
        <v>1.673</v>
      </c>
      <c r="AP217" s="277">
        <v>1.5449999999999999</v>
      </c>
      <c r="AQ217" s="277">
        <v>1.9</v>
      </c>
      <c r="AR217" s="277">
        <v>1.9650000000000001</v>
      </c>
      <c r="AS217"/>
      <c r="AT217"/>
    </row>
    <row r="218" spans="1:46">
      <c r="A218" s="101">
        <v>43</v>
      </c>
      <c r="B218" s="126" t="s">
        <v>572</v>
      </c>
      <c r="C218" s="277">
        <v>0</v>
      </c>
      <c r="D218" s="277">
        <v>0.8</v>
      </c>
      <c r="E218" s="277">
        <v>0.9</v>
      </c>
      <c r="F218" s="277">
        <v>1.2</v>
      </c>
      <c r="G218" s="277">
        <v>1.7</v>
      </c>
      <c r="H218" s="277">
        <v>1.7</v>
      </c>
      <c r="I218" s="277">
        <v>1.8</v>
      </c>
      <c r="J218" s="277">
        <v>1.8</v>
      </c>
      <c r="K218" s="277">
        <v>2.2999999999999998</v>
      </c>
      <c r="L218" s="277">
        <v>2.5</v>
      </c>
      <c r="M218" s="277">
        <v>2.2000000000000002</v>
      </c>
      <c r="N218" s="277">
        <v>2.4</v>
      </c>
      <c r="O218" s="277">
        <v>2.8</v>
      </c>
      <c r="P218" s="277">
        <v>3.3</v>
      </c>
      <c r="Q218" s="277">
        <v>3.3</v>
      </c>
      <c r="R218" s="277">
        <v>3.6</v>
      </c>
      <c r="S218" s="277">
        <v>3.6</v>
      </c>
      <c r="T218" s="277">
        <v>4</v>
      </c>
      <c r="U218" s="277">
        <v>4.4000000000000004</v>
      </c>
      <c r="V218" s="277">
        <v>4.5</v>
      </c>
      <c r="W218" s="277">
        <v>4.4000000000000004</v>
      </c>
      <c r="X218" s="277">
        <v>10.3</v>
      </c>
      <c r="Y218" s="277">
        <v>10.7</v>
      </c>
      <c r="Z218" s="277">
        <v>9.4</v>
      </c>
      <c r="AA218" s="277">
        <v>9.6999999999999993</v>
      </c>
      <c r="AB218" s="277">
        <v>10.1</v>
      </c>
      <c r="AC218" s="277">
        <v>11</v>
      </c>
      <c r="AD218" s="277">
        <v>11.7</v>
      </c>
      <c r="AE218" s="277">
        <v>12.8</v>
      </c>
      <c r="AF218" s="277">
        <v>12.6</v>
      </c>
      <c r="AG218" s="277">
        <v>19.899999999999999</v>
      </c>
      <c r="AH218" s="277">
        <v>22.6</v>
      </c>
      <c r="AI218" s="277">
        <v>27.831</v>
      </c>
      <c r="AJ218" s="277">
        <v>31.01</v>
      </c>
      <c r="AK218" s="277">
        <v>32.405000000000001</v>
      </c>
      <c r="AL218" s="277">
        <v>31.507999999999999</v>
      </c>
      <c r="AM218" s="277">
        <v>26.777000000000001</v>
      </c>
      <c r="AN218" s="277">
        <v>24.326000000000001</v>
      </c>
      <c r="AO218" s="277">
        <v>17.297000000000001</v>
      </c>
      <c r="AP218" s="277">
        <v>15.157</v>
      </c>
      <c r="AQ218" s="277">
        <v>16.329000000000001</v>
      </c>
      <c r="AR218" s="277">
        <v>16.571000000000002</v>
      </c>
      <c r="AS218"/>
      <c r="AT218"/>
    </row>
    <row r="219" spans="1:46">
      <c r="A219" s="101">
        <v>44</v>
      </c>
      <c r="B219" s="126" t="s">
        <v>527</v>
      </c>
      <c r="C219" s="277">
        <v>0</v>
      </c>
      <c r="D219" s="277">
        <v>0</v>
      </c>
      <c r="E219" s="277">
        <v>0</v>
      </c>
      <c r="F219" s="277">
        <v>0</v>
      </c>
      <c r="G219" s="277">
        <v>0</v>
      </c>
      <c r="H219" s="277">
        <v>0</v>
      </c>
      <c r="I219" s="277">
        <v>0</v>
      </c>
      <c r="J219" s="277">
        <v>0</v>
      </c>
      <c r="K219" s="277">
        <v>0</v>
      </c>
      <c r="L219" s="277">
        <v>0</v>
      </c>
      <c r="M219" s="277">
        <v>0</v>
      </c>
      <c r="N219" s="277">
        <v>0</v>
      </c>
      <c r="O219" s="277">
        <v>0</v>
      </c>
      <c r="P219" s="277">
        <v>0</v>
      </c>
      <c r="Q219" s="277">
        <v>0</v>
      </c>
      <c r="R219" s="277">
        <v>0</v>
      </c>
      <c r="S219" s="277">
        <v>0</v>
      </c>
      <c r="T219" s="277">
        <v>0</v>
      </c>
      <c r="U219" s="277">
        <v>0</v>
      </c>
      <c r="V219" s="277">
        <v>0</v>
      </c>
      <c r="W219" s="277">
        <v>0</v>
      </c>
      <c r="X219" s="277">
        <v>0</v>
      </c>
      <c r="Y219" s="277">
        <v>0</v>
      </c>
      <c r="Z219" s="277">
        <v>0</v>
      </c>
      <c r="AA219" s="277">
        <v>0</v>
      </c>
      <c r="AB219" s="277">
        <v>0</v>
      </c>
      <c r="AC219" s="277">
        <v>0</v>
      </c>
      <c r="AD219" s="277">
        <v>0</v>
      </c>
      <c r="AE219" s="277">
        <v>0</v>
      </c>
      <c r="AF219" s="277">
        <v>0</v>
      </c>
      <c r="AG219" s="277">
        <v>0</v>
      </c>
      <c r="AH219" s="277">
        <v>0</v>
      </c>
      <c r="AI219" s="277">
        <v>0.85</v>
      </c>
      <c r="AJ219" s="277">
        <v>1.7</v>
      </c>
      <c r="AK219" s="277">
        <v>0</v>
      </c>
      <c r="AL219" s="277">
        <v>0</v>
      </c>
      <c r="AM219" s="277">
        <v>0.747</v>
      </c>
      <c r="AN219" s="277">
        <v>0.82799999999999996</v>
      </c>
      <c r="AO219" s="277">
        <v>0.79700000000000004</v>
      </c>
      <c r="AP219" s="277">
        <v>0.15</v>
      </c>
      <c r="AQ219" s="277">
        <v>0</v>
      </c>
      <c r="AR219" s="277">
        <v>0.15</v>
      </c>
      <c r="AS219"/>
      <c r="AT219"/>
    </row>
    <row r="220" spans="1:46">
      <c r="A220" s="101">
        <v>45</v>
      </c>
      <c r="B220" s="126" t="s">
        <v>489</v>
      </c>
      <c r="C220" s="277">
        <v>0</v>
      </c>
      <c r="D220" s="277">
        <v>0</v>
      </c>
      <c r="E220" s="277">
        <v>0</v>
      </c>
      <c r="F220" s="277">
        <v>0</v>
      </c>
      <c r="G220" s="277">
        <v>0</v>
      </c>
      <c r="H220" s="277">
        <v>0</v>
      </c>
      <c r="I220" s="277">
        <v>0</v>
      </c>
      <c r="J220" s="277">
        <v>0</v>
      </c>
      <c r="K220" s="277">
        <v>0</v>
      </c>
      <c r="L220" s="277">
        <v>0</v>
      </c>
      <c r="M220" s="277">
        <v>0</v>
      </c>
      <c r="N220" s="277">
        <v>0</v>
      </c>
      <c r="O220" s="277">
        <v>0</v>
      </c>
      <c r="P220" s="277">
        <v>0</v>
      </c>
      <c r="Q220" s="277">
        <v>0</v>
      </c>
      <c r="R220" s="277">
        <v>0</v>
      </c>
      <c r="S220" s="277">
        <v>0</v>
      </c>
      <c r="T220" s="277">
        <v>0</v>
      </c>
      <c r="U220" s="277">
        <v>0</v>
      </c>
      <c r="V220" s="277">
        <v>0</v>
      </c>
      <c r="W220" s="277">
        <v>0</v>
      </c>
      <c r="X220" s="277">
        <v>0</v>
      </c>
      <c r="Y220" s="277">
        <v>0</v>
      </c>
      <c r="Z220" s="277">
        <v>0</v>
      </c>
      <c r="AA220" s="277">
        <v>0</v>
      </c>
      <c r="AB220" s="277">
        <v>0</v>
      </c>
      <c r="AC220" s="277">
        <v>0</v>
      </c>
      <c r="AD220" s="277">
        <v>0</v>
      </c>
      <c r="AE220" s="277">
        <v>0</v>
      </c>
      <c r="AF220" s="277">
        <v>0</v>
      </c>
      <c r="AG220" s="277">
        <v>0</v>
      </c>
      <c r="AH220" s="277">
        <v>0.39300000000000002</v>
      </c>
      <c r="AI220" s="277">
        <v>0.33500000000000002</v>
      </c>
      <c r="AJ220" s="277">
        <v>0.39900000000000002</v>
      </c>
      <c r="AK220" s="277">
        <v>0.40699999999999997</v>
      </c>
      <c r="AL220" s="277">
        <v>0.61199999999999999</v>
      </c>
      <c r="AM220" s="277">
        <v>0.60799999999999998</v>
      </c>
      <c r="AN220" s="277">
        <v>0.60299999999999998</v>
      </c>
      <c r="AO220" s="277">
        <v>0.59399999999999997</v>
      </c>
      <c r="AP220" s="277">
        <v>0.59631100000000004</v>
      </c>
      <c r="AQ220" s="277">
        <v>0.379</v>
      </c>
      <c r="AR220" s="277">
        <v>0.379</v>
      </c>
      <c r="AS220"/>
      <c r="AT220"/>
    </row>
    <row r="221" spans="1:46">
      <c r="A221" s="101">
        <v>46</v>
      </c>
      <c r="B221" s="126" t="s">
        <v>2683</v>
      </c>
      <c r="C221" s="277">
        <v>0</v>
      </c>
      <c r="D221" s="277">
        <v>0</v>
      </c>
      <c r="E221" s="277">
        <v>0</v>
      </c>
      <c r="F221" s="277">
        <v>0</v>
      </c>
      <c r="G221" s="277">
        <v>0</v>
      </c>
      <c r="H221" s="277">
        <v>0</v>
      </c>
      <c r="I221" s="277">
        <v>0</v>
      </c>
      <c r="J221" s="277">
        <v>0</v>
      </c>
      <c r="K221" s="277">
        <v>0</v>
      </c>
      <c r="L221" s="277">
        <v>0</v>
      </c>
      <c r="M221" s="277">
        <v>0</v>
      </c>
      <c r="N221" s="277">
        <v>0</v>
      </c>
      <c r="O221" s="277">
        <v>0</v>
      </c>
      <c r="P221" s="277">
        <v>0</v>
      </c>
      <c r="Q221" s="277">
        <v>0</v>
      </c>
      <c r="R221" s="277">
        <v>0</v>
      </c>
      <c r="S221" s="277">
        <v>0</v>
      </c>
      <c r="T221" s="277">
        <v>0</v>
      </c>
      <c r="U221" s="277">
        <v>0</v>
      </c>
      <c r="V221" s="277">
        <v>0</v>
      </c>
      <c r="W221" s="277">
        <v>0</v>
      </c>
      <c r="X221" s="277">
        <v>0</v>
      </c>
      <c r="Y221" s="277">
        <v>0</v>
      </c>
      <c r="Z221" s="277">
        <v>0</v>
      </c>
      <c r="AA221" s="277">
        <v>0</v>
      </c>
      <c r="AB221" s="277">
        <v>0</v>
      </c>
      <c r="AC221" s="277">
        <v>0</v>
      </c>
      <c r="AD221" s="277">
        <v>0</v>
      </c>
      <c r="AE221" s="277">
        <v>0</v>
      </c>
      <c r="AF221" s="277">
        <v>0</v>
      </c>
      <c r="AG221" s="277">
        <v>0</v>
      </c>
      <c r="AH221" s="277">
        <v>0</v>
      </c>
      <c r="AI221" s="277">
        <v>0</v>
      </c>
      <c r="AJ221" s="277">
        <v>0</v>
      </c>
      <c r="AK221" s="277">
        <v>0</v>
      </c>
      <c r="AL221" s="277">
        <v>0</v>
      </c>
      <c r="AM221" s="277">
        <v>0</v>
      </c>
      <c r="AN221" s="277">
        <v>0</v>
      </c>
      <c r="AO221" s="277">
        <v>0</v>
      </c>
      <c r="AP221" s="277">
        <v>4</v>
      </c>
      <c r="AQ221" s="277">
        <v>4</v>
      </c>
      <c r="AR221" s="277">
        <v>4</v>
      </c>
      <c r="AS221"/>
      <c r="AT221"/>
    </row>
    <row r="222" spans="1:46">
      <c r="A222" s="101">
        <v>47</v>
      </c>
      <c r="B222" s="126" t="s">
        <v>734</v>
      </c>
      <c r="C222" s="277">
        <v>0</v>
      </c>
      <c r="D222" s="277">
        <v>0</v>
      </c>
      <c r="E222" s="277">
        <v>0</v>
      </c>
      <c r="F222" s="277">
        <v>0</v>
      </c>
      <c r="G222" s="277">
        <v>0</v>
      </c>
      <c r="H222" s="277">
        <v>0</v>
      </c>
      <c r="I222" s="277">
        <v>0</v>
      </c>
      <c r="J222" s="277">
        <v>0</v>
      </c>
      <c r="K222" s="277">
        <v>0</v>
      </c>
      <c r="L222" s="277">
        <v>0</v>
      </c>
      <c r="M222" s="277">
        <v>0</v>
      </c>
      <c r="N222" s="277">
        <v>0</v>
      </c>
      <c r="O222" s="277">
        <v>0</v>
      </c>
      <c r="P222" s="277">
        <v>0</v>
      </c>
      <c r="Q222" s="277">
        <v>0</v>
      </c>
      <c r="R222" s="277">
        <v>0</v>
      </c>
      <c r="S222" s="277">
        <v>0</v>
      </c>
      <c r="T222" s="277">
        <v>0</v>
      </c>
      <c r="U222" s="277">
        <v>0</v>
      </c>
      <c r="V222" s="277">
        <v>0</v>
      </c>
      <c r="W222" s="277">
        <v>0</v>
      </c>
      <c r="X222" s="277">
        <v>0</v>
      </c>
      <c r="Y222" s="277">
        <v>0</v>
      </c>
      <c r="Z222" s="277">
        <v>0</v>
      </c>
      <c r="AA222" s="277">
        <v>0</v>
      </c>
      <c r="AB222" s="277">
        <v>0</v>
      </c>
      <c r="AC222" s="277">
        <v>0.4</v>
      </c>
      <c r="AD222" s="277">
        <v>1.7</v>
      </c>
      <c r="AE222" s="277">
        <v>1.7</v>
      </c>
      <c r="AF222" s="277">
        <v>1.7</v>
      </c>
      <c r="AG222" s="277">
        <v>1.6890000000000001</v>
      </c>
      <c r="AH222" s="277">
        <v>1.6890000000000001</v>
      </c>
      <c r="AI222" s="277">
        <v>1.6890000000000001</v>
      </c>
      <c r="AJ222" s="277">
        <v>1.7190000000000001</v>
      </c>
      <c r="AK222" s="277">
        <v>1.6890000000000001</v>
      </c>
      <c r="AL222" s="277">
        <v>1.784</v>
      </c>
      <c r="AM222" s="277">
        <v>1.7929999999999999</v>
      </c>
      <c r="AN222" s="277">
        <v>1.782</v>
      </c>
      <c r="AO222" s="277">
        <v>1.7929999999999999</v>
      </c>
      <c r="AP222" s="277">
        <v>1.7809999999999999</v>
      </c>
      <c r="AQ222" s="277">
        <v>1.7809999999999999</v>
      </c>
      <c r="AR222" s="277">
        <v>1.8069999999999999</v>
      </c>
      <c r="AS222"/>
      <c r="AT222"/>
    </row>
    <row r="223" spans="1:46">
      <c r="A223" s="101">
        <v>48</v>
      </c>
      <c r="B223" s="126" t="s">
        <v>2998</v>
      </c>
      <c r="C223" s="277">
        <v>0</v>
      </c>
      <c r="D223" s="277">
        <v>0</v>
      </c>
      <c r="E223" s="277">
        <v>0</v>
      </c>
      <c r="F223" s="277">
        <v>0</v>
      </c>
      <c r="G223" s="277">
        <v>0</v>
      </c>
      <c r="H223" s="277">
        <v>0</v>
      </c>
      <c r="I223" s="277">
        <v>0</v>
      </c>
      <c r="J223" s="277">
        <v>0</v>
      </c>
      <c r="K223" s="277">
        <v>0</v>
      </c>
      <c r="L223" s="277">
        <v>0</v>
      </c>
      <c r="M223" s="277">
        <v>0</v>
      </c>
      <c r="N223" s="277">
        <v>0</v>
      </c>
      <c r="O223" s="277">
        <v>0</v>
      </c>
      <c r="P223" s="277">
        <v>0</v>
      </c>
      <c r="Q223" s="277">
        <v>0</v>
      </c>
      <c r="R223" s="277">
        <v>0</v>
      </c>
      <c r="S223" s="277">
        <v>0</v>
      </c>
      <c r="T223" s="277">
        <v>0</v>
      </c>
      <c r="U223" s="277">
        <v>0</v>
      </c>
      <c r="V223" s="277">
        <v>0</v>
      </c>
      <c r="W223" s="277">
        <v>0</v>
      </c>
      <c r="X223" s="277">
        <v>0</v>
      </c>
      <c r="Y223" s="277">
        <v>0</v>
      </c>
      <c r="Z223" s="277">
        <v>0</v>
      </c>
      <c r="AA223" s="277">
        <v>0</v>
      </c>
      <c r="AB223" s="277">
        <v>0</v>
      </c>
      <c r="AC223" s="277">
        <v>0</v>
      </c>
      <c r="AD223" s="277">
        <v>0</v>
      </c>
      <c r="AE223" s="277">
        <v>0</v>
      </c>
      <c r="AF223" s="277">
        <v>0</v>
      </c>
      <c r="AG223" s="277">
        <v>0</v>
      </c>
      <c r="AH223" s="277">
        <v>0</v>
      </c>
      <c r="AI223" s="277">
        <v>0</v>
      </c>
      <c r="AJ223" s="277">
        <v>0</v>
      </c>
      <c r="AK223" s="277">
        <v>0</v>
      </c>
      <c r="AL223" s="277">
        <v>0</v>
      </c>
      <c r="AM223" s="277">
        <v>0.49199999999999999</v>
      </c>
      <c r="AN223" s="277">
        <v>0.99915799999999999</v>
      </c>
      <c r="AO223" s="277">
        <v>1.014</v>
      </c>
      <c r="AP223" s="277">
        <v>1.034</v>
      </c>
      <c r="AQ223" s="277">
        <v>1.0429999999999999</v>
      </c>
      <c r="AR223" s="277">
        <v>1.0429999999999999</v>
      </c>
      <c r="AS223"/>
      <c r="AT223"/>
    </row>
    <row r="224" spans="1:46">
      <c r="A224" s="101">
        <v>49</v>
      </c>
      <c r="B224" s="126" t="s">
        <v>2485</v>
      </c>
      <c r="C224" s="277">
        <v>0</v>
      </c>
      <c r="D224" s="277">
        <v>0</v>
      </c>
      <c r="E224" s="277">
        <v>0</v>
      </c>
      <c r="F224" s="277">
        <v>0</v>
      </c>
      <c r="G224" s="277">
        <v>0</v>
      </c>
      <c r="H224" s="277">
        <v>0</v>
      </c>
      <c r="I224" s="277">
        <v>0</v>
      </c>
      <c r="J224" s="277">
        <v>0</v>
      </c>
      <c r="K224" s="277">
        <v>0</v>
      </c>
      <c r="L224" s="277">
        <v>0</v>
      </c>
      <c r="M224" s="277">
        <v>0</v>
      </c>
      <c r="N224" s="277">
        <v>0</v>
      </c>
      <c r="O224" s="277">
        <v>0</v>
      </c>
      <c r="P224" s="277">
        <v>0</v>
      </c>
      <c r="Q224" s="277">
        <v>0</v>
      </c>
      <c r="R224" s="277">
        <v>0</v>
      </c>
      <c r="S224" s="277">
        <v>0</v>
      </c>
      <c r="T224" s="277">
        <v>0</v>
      </c>
      <c r="U224" s="277">
        <v>0</v>
      </c>
      <c r="V224" s="277">
        <v>0</v>
      </c>
      <c r="W224" s="277">
        <v>0</v>
      </c>
      <c r="X224" s="277">
        <v>0</v>
      </c>
      <c r="Y224" s="277">
        <v>0</v>
      </c>
      <c r="Z224" s="277">
        <v>0</v>
      </c>
      <c r="AA224" s="277">
        <v>0</v>
      </c>
      <c r="AB224" s="277">
        <v>0</v>
      </c>
      <c r="AC224" s="277">
        <v>0</v>
      </c>
      <c r="AD224" s="277">
        <v>0</v>
      </c>
      <c r="AE224" s="277">
        <v>0</v>
      </c>
      <c r="AF224" s="277">
        <v>0</v>
      </c>
      <c r="AG224" s="277">
        <v>0</v>
      </c>
      <c r="AH224" s="277">
        <v>0</v>
      </c>
      <c r="AI224" s="277">
        <v>0</v>
      </c>
      <c r="AJ224" s="277">
        <v>0</v>
      </c>
      <c r="AK224" s="277">
        <v>0</v>
      </c>
      <c r="AL224" s="277">
        <v>0</v>
      </c>
      <c r="AM224" s="277">
        <v>0</v>
      </c>
      <c r="AN224" s="277">
        <v>0</v>
      </c>
      <c r="AO224" s="277">
        <v>0</v>
      </c>
      <c r="AP224" s="277">
        <v>0</v>
      </c>
      <c r="AQ224" s="277">
        <v>1.95</v>
      </c>
      <c r="AR224" s="277">
        <v>1.95</v>
      </c>
      <c r="AS224"/>
      <c r="AT224"/>
    </row>
    <row r="225" spans="1:46">
      <c r="A225" s="101">
        <v>50</v>
      </c>
      <c r="B225" s="126" t="s">
        <v>373</v>
      </c>
      <c r="C225" s="277">
        <v>0</v>
      </c>
      <c r="D225" s="277">
        <v>0</v>
      </c>
      <c r="E225" s="277">
        <v>0</v>
      </c>
      <c r="F225" s="277">
        <v>0</v>
      </c>
      <c r="G225" s="277">
        <v>0</v>
      </c>
      <c r="H225" s="277">
        <v>0</v>
      </c>
      <c r="I225" s="277">
        <v>0</v>
      </c>
      <c r="J225" s="277">
        <v>0</v>
      </c>
      <c r="K225" s="277">
        <v>0</v>
      </c>
      <c r="L225" s="277">
        <v>0</v>
      </c>
      <c r="M225" s="277">
        <v>0</v>
      </c>
      <c r="N225" s="277">
        <v>0</v>
      </c>
      <c r="O225" s="277">
        <v>0</v>
      </c>
      <c r="P225" s="277">
        <v>0</v>
      </c>
      <c r="Q225" s="277">
        <v>0</v>
      </c>
      <c r="R225" s="277">
        <v>0</v>
      </c>
      <c r="S225" s="277">
        <v>0</v>
      </c>
      <c r="T225" s="277">
        <v>0</v>
      </c>
      <c r="U225" s="277">
        <v>0</v>
      </c>
      <c r="V225" s="277">
        <v>0</v>
      </c>
      <c r="W225" s="277">
        <v>0</v>
      </c>
      <c r="X225" s="277">
        <v>0</v>
      </c>
      <c r="Y225" s="277">
        <v>0</v>
      </c>
      <c r="Z225" s="277">
        <v>0</v>
      </c>
      <c r="AA225" s="277">
        <v>0</v>
      </c>
      <c r="AB225" s="277">
        <v>0</v>
      </c>
      <c r="AC225" s="277">
        <v>0</v>
      </c>
      <c r="AD225" s="277">
        <v>0</v>
      </c>
      <c r="AE225" s="277">
        <v>0</v>
      </c>
      <c r="AF225" s="277">
        <v>0</v>
      </c>
      <c r="AG225" s="277">
        <v>0</v>
      </c>
      <c r="AH225" s="277">
        <v>0</v>
      </c>
      <c r="AI225" s="277">
        <v>0</v>
      </c>
      <c r="AJ225" s="277">
        <v>0</v>
      </c>
      <c r="AK225" s="277">
        <v>1.036</v>
      </c>
      <c r="AL225" s="277">
        <v>6</v>
      </c>
      <c r="AM225" s="277">
        <v>5.14</v>
      </c>
      <c r="AN225" s="277">
        <v>8.0790000000000006</v>
      </c>
      <c r="AO225" s="277">
        <v>4.4660000000000002</v>
      </c>
      <c r="AP225" s="277">
        <v>1</v>
      </c>
      <c r="AQ225" s="277">
        <v>2.25</v>
      </c>
      <c r="AR225" s="277">
        <v>0.75</v>
      </c>
      <c r="AS225"/>
      <c r="AT225"/>
    </row>
    <row r="226" spans="1:46">
      <c r="A226" s="101">
        <v>51</v>
      </c>
      <c r="B226" s="126" t="s">
        <v>1945</v>
      </c>
      <c r="C226" s="277">
        <v>0</v>
      </c>
      <c r="D226" s="277">
        <v>0</v>
      </c>
      <c r="E226" s="277">
        <v>0</v>
      </c>
      <c r="F226" s="277">
        <v>0</v>
      </c>
      <c r="G226" s="277">
        <v>0</v>
      </c>
      <c r="H226" s="277">
        <v>0</v>
      </c>
      <c r="I226" s="277">
        <v>0</v>
      </c>
      <c r="J226" s="277">
        <v>0</v>
      </c>
      <c r="K226" s="277">
        <v>0</v>
      </c>
      <c r="L226" s="277">
        <v>0</v>
      </c>
      <c r="M226" s="277">
        <v>0</v>
      </c>
      <c r="N226" s="277">
        <v>0</v>
      </c>
      <c r="O226" s="277">
        <v>0</v>
      </c>
      <c r="P226" s="277">
        <v>0</v>
      </c>
      <c r="Q226" s="277">
        <v>0</v>
      </c>
      <c r="R226" s="277">
        <v>0</v>
      </c>
      <c r="S226" s="277">
        <v>0</v>
      </c>
      <c r="T226" s="277">
        <v>0</v>
      </c>
      <c r="U226" s="277">
        <v>0</v>
      </c>
      <c r="V226" s="277">
        <v>0</v>
      </c>
      <c r="W226" s="277">
        <v>0</v>
      </c>
      <c r="X226" s="277">
        <v>0</v>
      </c>
      <c r="Y226" s="277">
        <v>0</v>
      </c>
      <c r="Z226" s="277">
        <v>0</v>
      </c>
      <c r="AA226" s="277">
        <v>0</v>
      </c>
      <c r="AB226" s="277">
        <v>0</v>
      </c>
      <c r="AC226" s="277">
        <v>0</v>
      </c>
      <c r="AD226" s="277">
        <v>0</v>
      </c>
      <c r="AE226" s="277">
        <v>0</v>
      </c>
      <c r="AF226" s="277">
        <v>0</v>
      </c>
      <c r="AG226" s="277">
        <v>0</v>
      </c>
      <c r="AH226" s="277">
        <v>0</v>
      </c>
      <c r="AI226" s="277">
        <v>0</v>
      </c>
      <c r="AJ226" s="277">
        <v>0</v>
      </c>
      <c r="AK226" s="277">
        <v>0</v>
      </c>
      <c r="AL226" s="277">
        <v>0</v>
      </c>
      <c r="AM226" s="277">
        <v>0</v>
      </c>
      <c r="AN226" s="277">
        <v>0</v>
      </c>
      <c r="AO226" s="277">
        <v>0</v>
      </c>
      <c r="AP226" s="277">
        <v>10.77</v>
      </c>
      <c r="AQ226" s="277">
        <v>5.585</v>
      </c>
      <c r="AR226" s="277">
        <v>7.66</v>
      </c>
      <c r="AS226"/>
      <c r="AT226"/>
    </row>
    <row r="227" spans="1:46">
      <c r="A227" s="101">
        <v>52</v>
      </c>
      <c r="B227" s="126" t="s">
        <v>84</v>
      </c>
      <c r="C227" s="277">
        <v>184.5</v>
      </c>
      <c r="D227" s="277">
        <v>211.3</v>
      </c>
      <c r="E227" s="277">
        <v>247.1</v>
      </c>
      <c r="F227" s="277">
        <v>290.89999999999998</v>
      </c>
      <c r="G227" s="277">
        <v>328.2</v>
      </c>
      <c r="H227" s="277">
        <v>331.6</v>
      </c>
      <c r="I227" s="277">
        <v>324.89999999999998</v>
      </c>
      <c r="J227" s="277">
        <v>344.3</v>
      </c>
      <c r="K227" s="277">
        <v>367.8</v>
      </c>
      <c r="L227" s="277">
        <v>347.8</v>
      </c>
      <c r="M227" s="277">
        <v>348.1</v>
      </c>
      <c r="N227" s="277">
        <v>375.2</v>
      </c>
      <c r="O227" s="277">
        <v>414.4</v>
      </c>
      <c r="P227" s="277">
        <v>446.3</v>
      </c>
      <c r="Q227" s="277">
        <v>456.2</v>
      </c>
      <c r="R227" s="277">
        <v>460.4</v>
      </c>
      <c r="S227" s="277">
        <v>461.6</v>
      </c>
      <c r="T227" s="277">
        <v>417.6</v>
      </c>
      <c r="U227" s="277">
        <v>444.5</v>
      </c>
      <c r="V227" s="277">
        <v>466.8</v>
      </c>
      <c r="W227" s="277">
        <v>475.4</v>
      </c>
      <c r="X227" s="277">
        <v>499.99900000000002</v>
      </c>
      <c r="Y227" s="277">
        <v>496.7</v>
      </c>
      <c r="Z227" s="277">
        <v>509.6</v>
      </c>
      <c r="AA227" s="277">
        <v>532.05600000000004</v>
      </c>
      <c r="AB227" s="277">
        <v>568.64599999999996</v>
      </c>
      <c r="AC227" s="277">
        <v>577.1</v>
      </c>
      <c r="AD227" s="277">
        <v>593.9</v>
      </c>
      <c r="AE227" s="277">
        <v>610.1</v>
      </c>
      <c r="AF227" s="277">
        <v>663.1</v>
      </c>
      <c r="AG227" s="277">
        <v>675.79</v>
      </c>
      <c r="AH227" s="277">
        <v>704.88400000000001</v>
      </c>
      <c r="AI227" s="277">
        <v>720.41499999999996</v>
      </c>
      <c r="AJ227" s="277">
        <v>724.93899999999996</v>
      </c>
      <c r="AK227" s="277">
        <v>733.81700000000001</v>
      </c>
      <c r="AL227" s="277">
        <v>778.17700000000002</v>
      </c>
      <c r="AM227" s="277">
        <v>745.26800000000003</v>
      </c>
      <c r="AN227" s="277">
        <v>750.28099999999995</v>
      </c>
      <c r="AO227" s="277">
        <v>787.26700000000005</v>
      </c>
      <c r="AP227" s="277">
        <v>793.54899999999998</v>
      </c>
      <c r="AQ227" s="277">
        <v>834.56100000000004</v>
      </c>
      <c r="AR227" s="277">
        <v>839.15099999999995</v>
      </c>
      <c r="AS227"/>
      <c r="AT227"/>
    </row>
    <row r="228" spans="1:46">
      <c r="A228" s="101">
        <v>53</v>
      </c>
      <c r="B228" s="126" t="s">
        <v>2447</v>
      </c>
      <c r="C228" s="277">
        <v>0</v>
      </c>
      <c r="D228" s="277">
        <v>0</v>
      </c>
      <c r="E228" s="277">
        <v>0</v>
      </c>
      <c r="F228" s="277">
        <v>0</v>
      </c>
      <c r="G228" s="277">
        <v>0</v>
      </c>
      <c r="H228" s="277">
        <v>0</v>
      </c>
      <c r="I228" s="277">
        <v>0</v>
      </c>
      <c r="J228" s="277">
        <v>0</v>
      </c>
      <c r="K228" s="277">
        <v>0</v>
      </c>
      <c r="L228" s="277">
        <v>0</v>
      </c>
      <c r="M228" s="277">
        <v>0</v>
      </c>
      <c r="N228" s="277">
        <v>0</v>
      </c>
      <c r="O228" s="277">
        <v>0</v>
      </c>
      <c r="P228" s="277">
        <v>0</v>
      </c>
      <c r="Q228" s="277">
        <v>0</v>
      </c>
      <c r="R228" s="277">
        <v>0</v>
      </c>
      <c r="S228" s="277">
        <v>0</v>
      </c>
      <c r="T228" s="277">
        <v>0</v>
      </c>
      <c r="U228" s="277">
        <v>0</v>
      </c>
      <c r="V228" s="277">
        <v>0</v>
      </c>
      <c r="W228" s="277">
        <v>0</v>
      </c>
      <c r="X228" s="277">
        <v>0</v>
      </c>
      <c r="Y228" s="277">
        <v>0</v>
      </c>
      <c r="Z228" s="277">
        <v>0</v>
      </c>
      <c r="AA228" s="277">
        <v>0</v>
      </c>
      <c r="AB228" s="277">
        <v>0</v>
      </c>
      <c r="AC228" s="277">
        <v>0</v>
      </c>
      <c r="AD228" s="277">
        <v>0</v>
      </c>
      <c r="AE228" s="277">
        <v>0</v>
      </c>
      <c r="AF228" s="277">
        <v>0</v>
      </c>
      <c r="AG228" s="277">
        <v>0</v>
      </c>
      <c r="AH228" s="277">
        <v>0</v>
      </c>
      <c r="AI228" s="277">
        <v>0</v>
      </c>
      <c r="AJ228" s="277">
        <v>0</v>
      </c>
      <c r="AK228" s="277">
        <v>0</v>
      </c>
      <c r="AL228" s="277">
        <v>0</v>
      </c>
      <c r="AM228" s="277">
        <v>2.5</v>
      </c>
      <c r="AN228" s="277">
        <v>2.7</v>
      </c>
      <c r="AO228" s="277">
        <v>3</v>
      </c>
      <c r="AP228" s="277">
        <v>3.1</v>
      </c>
      <c r="AQ228" s="277">
        <v>3</v>
      </c>
      <c r="AR228" s="277">
        <v>3.1</v>
      </c>
      <c r="AS228"/>
      <c r="AT228"/>
    </row>
    <row r="229" spans="1:46">
      <c r="A229" s="101">
        <v>54</v>
      </c>
      <c r="B229" s="126" t="s">
        <v>377</v>
      </c>
      <c r="C229" s="277">
        <v>0</v>
      </c>
      <c r="D229" s="277">
        <v>0</v>
      </c>
      <c r="E229" s="277">
        <v>0</v>
      </c>
      <c r="F229" s="277">
        <v>0</v>
      </c>
      <c r="G229" s="277">
        <v>0</v>
      </c>
      <c r="H229" s="277">
        <v>0</v>
      </c>
      <c r="I229" s="277">
        <v>0</v>
      </c>
      <c r="J229" s="277">
        <v>0</v>
      </c>
      <c r="K229" s="277">
        <v>0</v>
      </c>
      <c r="L229" s="277">
        <v>0</v>
      </c>
      <c r="M229" s="277">
        <v>0</v>
      </c>
      <c r="N229" s="277">
        <v>0</v>
      </c>
      <c r="O229" s="277">
        <v>0</v>
      </c>
      <c r="P229" s="277">
        <v>18.2</v>
      </c>
      <c r="Q229" s="277">
        <v>45.3</v>
      </c>
      <c r="R229" s="277">
        <v>90.6</v>
      </c>
      <c r="S229" s="277">
        <v>103.7</v>
      </c>
      <c r="T229" s="277">
        <v>132.69999999999999</v>
      </c>
      <c r="U229" s="277">
        <v>142.30000000000001</v>
      </c>
      <c r="V229" s="277">
        <v>144.30000000000001</v>
      </c>
      <c r="W229" s="277">
        <v>142.30000000000001</v>
      </c>
      <c r="X229" s="277">
        <v>137.5</v>
      </c>
      <c r="Y229" s="277">
        <v>139.73699999999999</v>
      </c>
      <c r="Z229" s="277">
        <v>145.28800000000001</v>
      </c>
      <c r="AA229" s="277">
        <v>148.63399999999999</v>
      </c>
      <c r="AB229" s="277">
        <v>201.77600000000001</v>
      </c>
      <c r="AC229" s="277">
        <v>194.51499999999999</v>
      </c>
      <c r="AD229" s="277">
        <v>208.10900000000001</v>
      </c>
      <c r="AE229" s="277">
        <v>189.34299999999999</v>
      </c>
      <c r="AF229" s="277">
        <v>211.93799999999999</v>
      </c>
      <c r="AG229" s="277">
        <v>182.27599999999998</v>
      </c>
      <c r="AH229" s="277">
        <v>178.874</v>
      </c>
      <c r="AI229" s="277">
        <v>172.63800000000001</v>
      </c>
      <c r="AJ229" s="277">
        <v>165.47399999999999</v>
      </c>
      <c r="AK229" s="277">
        <v>155.64500000000001</v>
      </c>
      <c r="AL229" s="277">
        <v>147.09100000000001</v>
      </c>
      <c r="AM229" s="277">
        <v>149.86000000000001</v>
      </c>
      <c r="AN229" s="277">
        <v>140.95400000000001</v>
      </c>
      <c r="AO229" s="277">
        <v>149.51400000000001</v>
      </c>
      <c r="AP229" s="277">
        <v>160.768</v>
      </c>
      <c r="AQ229" s="277">
        <v>167.34100000000001</v>
      </c>
      <c r="AR229" s="277">
        <v>184.33099999999999</v>
      </c>
      <c r="AS229"/>
      <c r="AT229"/>
    </row>
    <row r="230" spans="1:46">
      <c r="A230" s="101">
        <v>55</v>
      </c>
      <c r="B230" s="126" t="s">
        <v>967</v>
      </c>
      <c r="C230" s="277">
        <v>0</v>
      </c>
      <c r="D230" s="277">
        <v>0</v>
      </c>
      <c r="E230" s="277">
        <v>0</v>
      </c>
      <c r="F230" s="277">
        <v>0</v>
      </c>
      <c r="G230" s="277">
        <v>0</v>
      </c>
      <c r="H230" s="277">
        <v>0</v>
      </c>
      <c r="I230" s="277">
        <v>0</v>
      </c>
      <c r="J230" s="277">
        <v>0</v>
      </c>
      <c r="K230" s="277">
        <v>0</v>
      </c>
      <c r="L230" s="277">
        <v>0</v>
      </c>
      <c r="M230" s="277">
        <v>0</v>
      </c>
      <c r="N230" s="277">
        <v>0</v>
      </c>
      <c r="O230" s="277">
        <v>0</v>
      </c>
      <c r="P230" s="277">
        <v>0</v>
      </c>
      <c r="Q230" s="277">
        <v>0</v>
      </c>
      <c r="R230" s="277">
        <v>0</v>
      </c>
      <c r="S230" s="277">
        <v>0</v>
      </c>
      <c r="T230" s="277">
        <v>0</v>
      </c>
      <c r="U230" s="277">
        <v>0</v>
      </c>
      <c r="V230" s="277">
        <v>0</v>
      </c>
      <c r="W230" s="277">
        <v>0</v>
      </c>
      <c r="X230" s="277">
        <v>0</v>
      </c>
      <c r="Y230" s="277">
        <v>0</v>
      </c>
      <c r="Z230" s="277">
        <v>0</v>
      </c>
      <c r="AA230" s="277">
        <v>0</v>
      </c>
      <c r="AB230" s="277">
        <v>0</v>
      </c>
      <c r="AC230" s="277">
        <v>0</v>
      </c>
      <c r="AD230" s="277">
        <v>0</v>
      </c>
      <c r="AE230" s="277">
        <v>0</v>
      </c>
      <c r="AF230" s="277">
        <v>0</v>
      </c>
      <c r="AG230" s="277">
        <v>0</v>
      </c>
      <c r="AH230" s="277">
        <v>0</v>
      </c>
      <c r="AI230" s="277">
        <v>0</v>
      </c>
      <c r="AJ230" s="277">
        <v>0</v>
      </c>
      <c r="AK230" s="277">
        <v>0</v>
      </c>
      <c r="AL230" s="277">
        <v>0</v>
      </c>
      <c r="AM230" s="277">
        <v>0</v>
      </c>
      <c r="AN230" s="277">
        <v>0</v>
      </c>
      <c r="AO230" s="277">
        <v>6.1289999999999996</v>
      </c>
      <c r="AP230" s="277">
        <v>9.0890000000000004</v>
      </c>
      <c r="AQ230" s="277">
        <v>9.1549999999999994</v>
      </c>
      <c r="AR230" s="277">
        <v>5.8390000000000004</v>
      </c>
      <c r="AS230"/>
      <c r="AT230"/>
    </row>
    <row r="231" spans="1:46">
      <c r="A231" s="101">
        <v>56</v>
      </c>
      <c r="B231" s="126" t="s">
        <v>99</v>
      </c>
      <c r="C231" s="277">
        <v>0</v>
      </c>
      <c r="D231" s="277">
        <v>0</v>
      </c>
      <c r="E231" s="277">
        <v>0</v>
      </c>
      <c r="F231" s="277">
        <v>0</v>
      </c>
      <c r="G231" s="277">
        <v>0</v>
      </c>
      <c r="H231" s="277">
        <v>0</v>
      </c>
      <c r="I231" s="277">
        <v>0</v>
      </c>
      <c r="J231" s="277">
        <v>0</v>
      </c>
      <c r="K231" s="277">
        <v>0</v>
      </c>
      <c r="L231" s="277">
        <v>0</v>
      </c>
      <c r="M231" s="277">
        <v>0</v>
      </c>
      <c r="N231" s="277">
        <v>0</v>
      </c>
      <c r="O231" s="277">
        <v>0</v>
      </c>
      <c r="P231" s="277">
        <v>0</v>
      </c>
      <c r="Q231" s="277">
        <v>0</v>
      </c>
      <c r="R231" s="277">
        <v>0</v>
      </c>
      <c r="S231" s="277">
        <v>0</v>
      </c>
      <c r="T231" s="277">
        <v>0</v>
      </c>
      <c r="U231" s="277">
        <v>0</v>
      </c>
      <c r="V231" s="277">
        <v>0</v>
      </c>
      <c r="W231" s="277">
        <v>0</v>
      </c>
      <c r="X231" s="277">
        <v>0</v>
      </c>
      <c r="Y231" s="277">
        <v>0</v>
      </c>
      <c r="Z231" s="277">
        <v>0</v>
      </c>
      <c r="AA231" s="277">
        <v>0</v>
      </c>
      <c r="AB231" s="277">
        <v>15.351667000000001</v>
      </c>
      <c r="AC231" s="277">
        <v>14.532978</v>
      </c>
      <c r="AD231" s="277">
        <v>15.359</v>
      </c>
      <c r="AE231" s="277">
        <v>15.997999999999999</v>
      </c>
      <c r="AF231" s="277">
        <v>18.297000000000001</v>
      </c>
      <c r="AG231" s="277">
        <v>19.167000000000002</v>
      </c>
      <c r="AH231" s="277">
        <v>19.641999999999999</v>
      </c>
      <c r="AI231" s="277">
        <v>17.748999999999999</v>
      </c>
      <c r="AJ231" s="277">
        <v>18.431999999999999</v>
      </c>
      <c r="AK231" s="277">
        <v>19.28</v>
      </c>
      <c r="AL231" s="277">
        <v>20.388000000000002</v>
      </c>
      <c r="AM231" s="277">
        <v>21.392051980000002</v>
      </c>
      <c r="AN231" s="277">
        <v>22.224</v>
      </c>
      <c r="AO231" s="277">
        <v>21.617999999999999</v>
      </c>
      <c r="AP231" s="277">
        <v>20.376000000000001</v>
      </c>
      <c r="AQ231" s="277">
        <v>18.393999999999998</v>
      </c>
      <c r="AR231" s="277">
        <v>18.306000000000001</v>
      </c>
      <c r="AS231"/>
      <c r="AT231"/>
    </row>
    <row r="232" spans="1:46">
      <c r="A232" s="101">
        <v>57</v>
      </c>
      <c r="B232" s="126" t="s">
        <v>691</v>
      </c>
      <c r="C232" s="277">
        <v>77.8</v>
      </c>
      <c r="D232" s="277">
        <v>85.9</v>
      </c>
      <c r="E232" s="277">
        <v>95.4</v>
      </c>
      <c r="F232" s="277">
        <v>126.1</v>
      </c>
      <c r="G232" s="277">
        <v>138.80000000000001</v>
      </c>
      <c r="H232" s="277">
        <v>146.6</v>
      </c>
      <c r="I232" s="277">
        <v>158.4</v>
      </c>
      <c r="J232" s="277">
        <v>165.9</v>
      </c>
      <c r="K232" s="277">
        <v>191.4</v>
      </c>
      <c r="L232" s="277">
        <v>195.1</v>
      </c>
      <c r="M232" s="277">
        <v>219</v>
      </c>
      <c r="N232" s="277">
        <v>235</v>
      </c>
      <c r="O232" s="277">
        <v>237.1</v>
      </c>
      <c r="P232" s="277">
        <v>242.4</v>
      </c>
      <c r="Q232" s="277">
        <v>241.5</v>
      </c>
      <c r="R232" s="277">
        <v>268.5</v>
      </c>
      <c r="S232" s="277">
        <v>247.4</v>
      </c>
      <c r="T232" s="277">
        <v>267.60000000000002</v>
      </c>
      <c r="U232" s="277">
        <v>254.9</v>
      </c>
      <c r="V232" s="277">
        <v>212.1</v>
      </c>
      <c r="W232" s="277">
        <v>221.3</v>
      </c>
      <c r="X232" s="277">
        <v>237.6</v>
      </c>
      <c r="Y232" s="277">
        <v>261</v>
      </c>
      <c r="Z232" s="277">
        <v>275</v>
      </c>
      <c r="AA232" s="277">
        <v>283.39999999999998</v>
      </c>
      <c r="AB232" s="277">
        <v>293.89999999999998</v>
      </c>
      <c r="AC232" s="277">
        <v>315.39999999999998</v>
      </c>
      <c r="AD232" s="277">
        <v>351.13099999999997</v>
      </c>
      <c r="AE232" s="277">
        <v>408.1</v>
      </c>
      <c r="AF232" s="277">
        <v>406.04</v>
      </c>
      <c r="AG232" s="277">
        <v>379.54599999999999</v>
      </c>
      <c r="AH232" s="277">
        <v>407.60599999999999</v>
      </c>
      <c r="AI232" s="277">
        <v>421.71499999999997</v>
      </c>
      <c r="AJ232" s="277">
        <v>450.91199999999998</v>
      </c>
      <c r="AK232" s="277">
        <v>434.07</v>
      </c>
      <c r="AL232" s="277">
        <v>425.66399999999999</v>
      </c>
      <c r="AM232" s="277">
        <v>439.76600000000002</v>
      </c>
      <c r="AN232" s="277">
        <v>503.483</v>
      </c>
      <c r="AO232" s="277">
        <v>447.46800000000002</v>
      </c>
      <c r="AP232" s="277">
        <v>471.86599999999999</v>
      </c>
      <c r="AQ232" s="277">
        <v>468.75400000000002</v>
      </c>
      <c r="AR232" s="277">
        <v>468.28199999999998</v>
      </c>
      <c r="AS232"/>
      <c r="AT232"/>
    </row>
    <row r="233" spans="1:46">
      <c r="A233" s="101">
        <v>58</v>
      </c>
      <c r="B233" s="126" t="s">
        <v>264</v>
      </c>
      <c r="C233" s="277">
        <v>0</v>
      </c>
      <c r="D233" s="277">
        <v>0</v>
      </c>
      <c r="E233" s="277">
        <v>0</v>
      </c>
      <c r="F233" s="277">
        <v>0</v>
      </c>
      <c r="G233" s="277">
        <v>0</v>
      </c>
      <c r="H233" s="277">
        <v>0</v>
      </c>
      <c r="I233" s="277">
        <v>0</v>
      </c>
      <c r="J233" s="277">
        <v>0</v>
      </c>
      <c r="K233" s="277">
        <v>0</v>
      </c>
      <c r="L233" s="277">
        <v>0</v>
      </c>
      <c r="M233" s="277">
        <v>0</v>
      </c>
      <c r="N233" s="277">
        <v>0</v>
      </c>
      <c r="O233" s="277">
        <v>0</v>
      </c>
      <c r="P233" s="277">
        <v>0</v>
      </c>
      <c r="Q233" s="277">
        <v>0</v>
      </c>
      <c r="R233" s="277">
        <v>0</v>
      </c>
      <c r="S233" s="277">
        <v>0</v>
      </c>
      <c r="T233" s="277">
        <v>0</v>
      </c>
      <c r="U233" s="277">
        <v>0</v>
      </c>
      <c r="V233" s="277">
        <v>0</v>
      </c>
      <c r="W233" s="277">
        <v>0</v>
      </c>
      <c r="X233" s="277">
        <v>0</v>
      </c>
      <c r="Y233" s="277">
        <v>0</v>
      </c>
      <c r="Z233" s="277">
        <v>0</v>
      </c>
      <c r="AA233" s="277">
        <v>0</v>
      </c>
      <c r="AB233" s="277">
        <v>0</v>
      </c>
      <c r="AC233" s="277">
        <v>0</v>
      </c>
      <c r="AD233" s="277">
        <v>0</v>
      </c>
      <c r="AE233" s="277">
        <v>0</v>
      </c>
      <c r="AF233" s="277">
        <v>0</v>
      </c>
      <c r="AG233" s="277">
        <v>0</v>
      </c>
      <c r="AH233" s="277">
        <v>1.4179999999999999</v>
      </c>
      <c r="AI233" s="277">
        <v>2.032</v>
      </c>
      <c r="AJ233" s="277">
        <v>1.6870000000000001</v>
      </c>
      <c r="AK233" s="277">
        <v>1.7430000000000001</v>
      </c>
      <c r="AL233" s="277">
        <v>2.41</v>
      </c>
      <c r="AM233" s="277">
        <v>2.504</v>
      </c>
      <c r="AN233" s="277">
        <v>2.4889999999999999</v>
      </c>
      <c r="AO233" s="277">
        <v>2.5249999999999999</v>
      </c>
      <c r="AP233" s="277">
        <v>2.5579999999999998</v>
      </c>
      <c r="AQ233" s="277">
        <v>2.5960000000000001</v>
      </c>
      <c r="AR233" s="277">
        <v>2.7890000000000001</v>
      </c>
      <c r="AS233"/>
      <c r="AT233"/>
    </row>
    <row r="234" spans="1:46">
      <c r="A234" s="101">
        <v>59</v>
      </c>
      <c r="B234" s="126" t="s">
        <v>483</v>
      </c>
      <c r="C234" s="277">
        <v>0</v>
      </c>
      <c r="D234" s="277">
        <v>0</v>
      </c>
      <c r="E234" s="277">
        <v>0</v>
      </c>
      <c r="F234" s="277">
        <v>0</v>
      </c>
      <c r="G234" s="277">
        <v>0</v>
      </c>
      <c r="H234" s="277">
        <v>0</v>
      </c>
      <c r="I234" s="277">
        <v>0</v>
      </c>
      <c r="J234" s="277">
        <v>0</v>
      </c>
      <c r="K234" s="277">
        <v>0</v>
      </c>
      <c r="L234" s="277">
        <v>0</v>
      </c>
      <c r="M234" s="277">
        <v>0</v>
      </c>
      <c r="N234" s="277">
        <v>0</v>
      </c>
      <c r="O234" s="277">
        <v>0</v>
      </c>
      <c r="P234" s="277">
        <v>0</v>
      </c>
      <c r="Q234" s="277">
        <v>0</v>
      </c>
      <c r="R234" s="277">
        <v>0</v>
      </c>
      <c r="S234" s="277">
        <v>0</v>
      </c>
      <c r="T234" s="277">
        <v>0</v>
      </c>
      <c r="U234" s="277">
        <v>0</v>
      </c>
      <c r="V234" s="277">
        <v>0</v>
      </c>
      <c r="W234" s="277">
        <v>0</v>
      </c>
      <c r="X234" s="277">
        <v>0</v>
      </c>
      <c r="Y234" s="277">
        <v>0</v>
      </c>
      <c r="Z234" s="277">
        <v>0</v>
      </c>
      <c r="AA234" s="277">
        <v>0</v>
      </c>
      <c r="AB234" s="277">
        <v>0</v>
      </c>
      <c r="AC234" s="277">
        <v>0.246</v>
      </c>
      <c r="AD234" s="277">
        <v>0</v>
      </c>
      <c r="AE234" s="277">
        <v>0</v>
      </c>
      <c r="AF234" s="277">
        <v>0</v>
      </c>
      <c r="AG234" s="277">
        <v>0</v>
      </c>
      <c r="AH234" s="277">
        <v>0</v>
      </c>
      <c r="AI234" s="277">
        <v>0</v>
      </c>
      <c r="AJ234" s="277">
        <v>5.8940000000000001</v>
      </c>
      <c r="AK234" s="277">
        <v>4.4649999999999999</v>
      </c>
      <c r="AL234" s="277">
        <v>9.5850000000000009</v>
      </c>
      <c r="AM234" s="277">
        <v>9.4949999999999992</v>
      </c>
      <c r="AN234" s="277">
        <v>7.8079999999999998</v>
      </c>
      <c r="AO234" s="277">
        <v>12.718</v>
      </c>
      <c r="AP234" s="277">
        <v>10.210000000000001</v>
      </c>
      <c r="AQ234" s="277">
        <v>14.132</v>
      </c>
      <c r="AR234" s="277">
        <v>14.478999999999999</v>
      </c>
      <c r="AS234"/>
      <c r="AT234"/>
    </row>
    <row r="235" spans="1:46">
      <c r="A235" s="101">
        <v>60</v>
      </c>
      <c r="B235" s="126" t="s">
        <v>2894</v>
      </c>
      <c r="C235" s="277">
        <v>0</v>
      </c>
      <c r="D235" s="277">
        <v>0</v>
      </c>
      <c r="E235" s="277">
        <v>0</v>
      </c>
      <c r="F235" s="277">
        <v>0</v>
      </c>
      <c r="G235" s="277">
        <v>0</v>
      </c>
      <c r="H235" s="277">
        <v>0</v>
      </c>
      <c r="I235" s="277">
        <v>0</v>
      </c>
      <c r="J235" s="277">
        <v>0</v>
      </c>
      <c r="K235" s="277">
        <v>0</v>
      </c>
      <c r="L235" s="277">
        <v>0</v>
      </c>
      <c r="M235" s="277">
        <v>0</v>
      </c>
      <c r="N235" s="277">
        <v>0</v>
      </c>
      <c r="O235" s="277">
        <v>0</v>
      </c>
      <c r="P235" s="277">
        <v>0</v>
      </c>
      <c r="Q235" s="277">
        <v>0</v>
      </c>
      <c r="R235" s="277">
        <v>0</v>
      </c>
      <c r="S235" s="277">
        <v>0</v>
      </c>
      <c r="T235" s="277">
        <v>0</v>
      </c>
      <c r="U235" s="277">
        <v>0</v>
      </c>
      <c r="V235" s="277">
        <v>0</v>
      </c>
      <c r="W235" s="277">
        <v>0</v>
      </c>
      <c r="X235" s="277">
        <v>0</v>
      </c>
      <c r="Y235" s="277">
        <v>0</v>
      </c>
      <c r="Z235" s="277">
        <v>0</v>
      </c>
      <c r="AA235" s="277">
        <v>0</v>
      </c>
      <c r="AB235" s="277">
        <v>0</v>
      </c>
      <c r="AC235" s="277">
        <v>0</v>
      </c>
      <c r="AD235" s="277">
        <v>0</v>
      </c>
      <c r="AE235" s="277">
        <v>0</v>
      </c>
      <c r="AF235" s="277">
        <v>0</v>
      </c>
      <c r="AG235" s="277">
        <v>0</v>
      </c>
      <c r="AH235" s="277">
        <v>0</v>
      </c>
      <c r="AI235" s="277">
        <v>0</v>
      </c>
      <c r="AJ235" s="277">
        <v>0</v>
      </c>
      <c r="AK235" s="277">
        <v>0</v>
      </c>
      <c r="AL235" s="277">
        <v>0</v>
      </c>
      <c r="AM235" s="277">
        <v>0</v>
      </c>
      <c r="AN235" s="277">
        <v>0</v>
      </c>
      <c r="AO235" s="277">
        <v>0</v>
      </c>
      <c r="AP235" s="277">
        <v>0</v>
      </c>
      <c r="AQ235" s="277">
        <v>0</v>
      </c>
      <c r="AR235" s="277">
        <v>0.15</v>
      </c>
      <c r="AS235"/>
      <c r="AT235"/>
    </row>
    <row r="236" spans="1:46">
      <c r="A236" s="101">
        <v>61</v>
      </c>
      <c r="B236" s="126" t="s">
        <v>2896</v>
      </c>
      <c r="C236" s="277">
        <v>0</v>
      </c>
      <c r="D236" s="277">
        <v>0</v>
      </c>
      <c r="E236" s="277">
        <v>0</v>
      </c>
      <c r="F236" s="277">
        <v>0</v>
      </c>
      <c r="G236" s="277">
        <v>0</v>
      </c>
      <c r="H236" s="277">
        <v>0</v>
      </c>
      <c r="I236" s="277">
        <v>0</v>
      </c>
      <c r="J236" s="277">
        <v>0</v>
      </c>
      <c r="K236" s="277">
        <v>0</v>
      </c>
      <c r="L236" s="277">
        <v>0</v>
      </c>
      <c r="M236" s="277">
        <v>0</v>
      </c>
      <c r="N236" s="277">
        <v>0</v>
      </c>
      <c r="O236" s="277">
        <v>0</v>
      </c>
      <c r="P236" s="277">
        <v>0</v>
      </c>
      <c r="Q236" s="277">
        <v>0</v>
      </c>
      <c r="R236" s="277">
        <v>0</v>
      </c>
      <c r="S236" s="277">
        <v>0</v>
      </c>
      <c r="T236" s="277">
        <v>0</v>
      </c>
      <c r="U236" s="277">
        <v>0</v>
      </c>
      <c r="V236" s="277">
        <v>0</v>
      </c>
      <c r="W236" s="277">
        <v>0</v>
      </c>
      <c r="X236" s="277">
        <v>0</v>
      </c>
      <c r="Y236" s="277">
        <v>0</v>
      </c>
      <c r="Z236" s="277">
        <v>0</v>
      </c>
      <c r="AA236" s="277">
        <v>0</v>
      </c>
      <c r="AB236" s="277">
        <v>0</v>
      </c>
      <c r="AC236" s="277">
        <v>0</v>
      </c>
      <c r="AD236" s="277">
        <v>0</v>
      </c>
      <c r="AE236" s="277">
        <v>0</v>
      </c>
      <c r="AF236" s="277">
        <v>0</v>
      </c>
      <c r="AG236" s="277">
        <v>0</v>
      </c>
      <c r="AH236" s="277">
        <v>0</v>
      </c>
      <c r="AI236" s="277">
        <v>0</v>
      </c>
      <c r="AJ236" s="277">
        <v>0</v>
      </c>
      <c r="AK236" s="277">
        <v>0</v>
      </c>
      <c r="AL236" s="277">
        <v>0</v>
      </c>
      <c r="AM236" s="277">
        <v>0</v>
      </c>
      <c r="AN236" s="277">
        <v>0</v>
      </c>
      <c r="AO236" s="277">
        <v>0</v>
      </c>
      <c r="AP236" s="277">
        <v>0</v>
      </c>
      <c r="AQ236" s="277">
        <v>0</v>
      </c>
      <c r="AR236" s="277">
        <v>0.15</v>
      </c>
      <c r="AS236"/>
      <c r="AT236"/>
    </row>
    <row r="237" spans="1:46">
      <c r="A237" s="101">
        <v>62</v>
      </c>
      <c r="B237" s="126" t="s">
        <v>2906</v>
      </c>
      <c r="C237" s="277">
        <v>0</v>
      </c>
      <c r="D237" s="277">
        <v>0</v>
      </c>
      <c r="E237" s="277">
        <v>0</v>
      </c>
      <c r="F237" s="277">
        <v>0</v>
      </c>
      <c r="G237" s="277">
        <v>0</v>
      </c>
      <c r="H237" s="277">
        <v>0</v>
      </c>
      <c r="I237" s="277">
        <v>0</v>
      </c>
      <c r="J237" s="277">
        <v>0</v>
      </c>
      <c r="K237" s="277">
        <v>0</v>
      </c>
      <c r="L237" s="277">
        <v>0</v>
      </c>
      <c r="M237" s="277">
        <v>0</v>
      </c>
      <c r="N237" s="277">
        <v>0</v>
      </c>
      <c r="O237" s="277">
        <v>0</v>
      </c>
      <c r="P237" s="277">
        <v>0</v>
      </c>
      <c r="Q237" s="277">
        <v>0</v>
      </c>
      <c r="R237" s="277">
        <v>0</v>
      </c>
      <c r="S237" s="277">
        <v>0</v>
      </c>
      <c r="T237" s="277">
        <v>0</v>
      </c>
      <c r="U237" s="277">
        <v>0</v>
      </c>
      <c r="V237" s="277">
        <v>0</v>
      </c>
      <c r="W237" s="277">
        <v>0</v>
      </c>
      <c r="X237" s="277">
        <v>0</v>
      </c>
      <c r="Y237" s="277">
        <v>0</v>
      </c>
      <c r="Z237" s="277">
        <v>0</v>
      </c>
      <c r="AA237" s="277">
        <v>0</v>
      </c>
      <c r="AB237" s="277">
        <v>0</v>
      </c>
      <c r="AC237" s="277">
        <v>0</v>
      </c>
      <c r="AD237" s="277">
        <v>0</v>
      </c>
      <c r="AE237" s="277">
        <v>0</v>
      </c>
      <c r="AF237" s="277">
        <v>0</v>
      </c>
      <c r="AG237" s="277">
        <v>0</v>
      </c>
      <c r="AH237" s="277">
        <v>0</v>
      </c>
      <c r="AI237" s="277">
        <v>0</v>
      </c>
      <c r="AJ237" s="277">
        <v>0</v>
      </c>
      <c r="AK237" s="277">
        <v>0</v>
      </c>
      <c r="AL237" s="277">
        <v>0</v>
      </c>
      <c r="AM237" s="277">
        <v>6</v>
      </c>
      <c r="AN237" s="277">
        <v>0</v>
      </c>
      <c r="AO237" s="277">
        <v>0</v>
      </c>
      <c r="AP237" s="277">
        <v>0</v>
      </c>
      <c r="AQ237" s="277">
        <v>2.5</v>
      </c>
      <c r="AR237" s="277">
        <v>2.5</v>
      </c>
      <c r="AS237"/>
      <c r="AT237"/>
    </row>
    <row r="238" spans="1:46">
      <c r="A238" s="101">
        <v>63</v>
      </c>
      <c r="B238" s="126" t="s">
        <v>2022</v>
      </c>
      <c r="C238" s="277">
        <v>0</v>
      </c>
      <c r="D238" s="277">
        <v>0</v>
      </c>
      <c r="E238" s="277">
        <v>0</v>
      </c>
      <c r="F238" s="277">
        <v>0</v>
      </c>
      <c r="G238" s="277">
        <v>0</v>
      </c>
      <c r="H238" s="277">
        <v>0</v>
      </c>
      <c r="I238" s="277">
        <v>0</v>
      </c>
      <c r="J238" s="277">
        <v>0</v>
      </c>
      <c r="K238" s="277">
        <v>0</v>
      </c>
      <c r="L238" s="277">
        <v>0</v>
      </c>
      <c r="M238" s="277">
        <v>0</v>
      </c>
      <c r="N238" s="277">
        <v>0</v>
      </c>
      <c r="O238" s="277">
        <v>0</v>
      </c>
      <c r="P238" s="277">
        <v>0</v>
      </c>
      <c r="Q238" s="277">
        <v>0</v>
      </c>
      <c r="R238" s="277">
        <v>0</v>
      </c>
      <c r="S238" s="277">
        <v>0</v>
      </c>
      <c r="T238" s="277">
        <v>0</v>
      </c>
      <c r="U238" s="277">
        <v>0</v>
      </c>
      <c r="V238" s="277">
        <v>0</v>
      </c>
      <c r="W238" s="277">
        <v>0</v>
      </c>
      <c r="X238" s="277">
        <v>0</v>
      </c>
      <c r="Y238" s="277">
        <v>0</v>
      </c>
      <c r="Z238" s="277">
        <v>0</v>
      </c>
      <c r="AA238" s="277">
        <v>0</v>
      </c>
      <c r="AB238" s="277">
        <v>0</v>
      </c>
      <c r="AC238" s="277">
        <v>0</v>
      </c>
      <c r="AD238" s="277">
        <v>0</v>
      </c>
      <c r="AE238" s="277">
        <v>0</v>
      </c>
      <c r="AF238" s="277">
        <v>0</v>
      </c>
      <c r="AG238" s="277">
        <v>0</v>
      </c>
      <c r="AH238" s="277">
        <v>0</v>
      </c>
      <c r="AI238" s="277">
        <v>0</v>
      </c>
      <c r="AJ238" s="277">
        <v>0</v>
      </c>
      <c r="AK238" s="277">
        <v>0</v>
      </c>
      <c r="AL238" s="277">
        <v>0</v>
      </c>
      <c r="AM238" s="277">
        <v>0.112</v>
      </c>
      <c r="AN238" s="277">
        <v>3.1920000000000002</v>
      </c>
      <c r="AO238" s="277">
        <v>8.7230000000000008</v>
      </c>
      <c r="AP238" s="277">
        <v>14.103</v>
      </c>
      <c r="AQ238" s="277">
        <v>14.2</v>
      </c>
      <c r="AR238" s="277">
        <v>11.09</v>
      </c>
      <c r="AS238"/>
      <c r="AT238"/>
    </row>
    <row r="239" spans="1:46">
      <c r="A239" s="101">
        <v>64</v>
      </c>
      <c r="B239" s="126" t="s">
        <v>561</v>
      </c>
      <c r="C239" s="277">
        <v>0</v>
      </c>
      <c r="D239" s="277">
        <v>0</v>
      </c>
      <c r="E239" s="277">
        <v>0</v>
      </c>
      <c r="F239" s="277">
        <v>0</v>
      </c>
      <c r="G239" s="277">
        <v>0</v>
      </c>
      <c r="H239" s="277">
        <v>0</v>
      </c>
      <c r="I239" s="277">
        <v>0</v>
      </c>
      <c r="J239" s="277">
        <v>0</v>
      </c>
      <c r="K239" s="277">
        <v>0</v>
      </c>
      <c r="L239" s="277">
        <v>0</v>
      </c>
      <c r="M239" s="277">
        <v>0</v>
      </c>
      <c r="N239" s="277">
        <v>0</v>
      </c>
      <c r="O239" s="277">
        <v>0</v>
      </c>
      <c r="P239" s="277">
        <v>0</v>
      </c>
      <c r="Q239" s="277">
        <v>0</v>
      </c>
      <c r="R239" s="277">
        <v>0</v>
      </c>
      <c r="S239" s="277">
        <v>0</v>
      </c>
      <c r="T239" s="277">
        <v>0</v>
      </c>
      <c r="U239" s="277">
        <v>0</v>
      </c>
      <c r="V239" s="277">
        <v>0</v>
      </c>
      <c r="W239" s="277">
        <v>0</v>
      </c>
      <c r="X239" s="277">
        <v>0</v>
      </c>
      <c r="Y239" s="277">
        <v>0</v>
      </c>
      <c r="Z239" s="277">
        <v>0</v>
      </c>
      <c r="AA239" s="277">
        <v>0</v>
      </c>
      <c r="AB239" s="277">
        <v>0</v>
      </c>
      <c r="AC239" s="277">
        <v>0</v>
      </c>
      <c r="AD239" s="277">
        <v>0</v>
      </c>
      <c r="AE239" s="277">
        <v>0</v>
      </c>
      <c r="AF239" s="277">
        <v>0</v>
      </c>
      <c r="AG239" s="277">
        <v>0</v>
      </c>
      <c r="AH239" s="277">
        <v>0</v>
      </c>
      <c r="AI239" s="277">
        <v>0</v>
      </c>
      <c r="AJ239" s="277">
        <v>0</v>
      </c>
      <c r="AK239" s="277">
        <v>0</v>
      </c>
      <c r="AL239" s="277">
        <v>0.5</v>
      </c>
      <c r="AM239" s="277">
        <v>1.9</v>
      </c>
      <c r="AN239" s="277">
        <v>1.9</v>
      </c>
      <c r="AO239" s="277">
        <v>1.9</v>
      </c>
      <c r="AP239" s="277">
        <v>1.9</v>
      </c>
      <c r="AQ239" s="277">
        <v>1.9</v>
      </c>
      <c r="AR239" s="277">
        <v>1.9</v>
      </c>
      <c r="AS239"/>
      <c r="AT239"/>
    </row>
    <row r="240" spans="1:46">
      <c r="A240" s="101">
        <v>65</v>
      </c>
      <c r="B240" s="126" t="s">
        <v>687</v>
      </c>
      <c r="C240" s="277">
        <v>0</v>
      </c>
      <c r="D240" s="277">
        <v>0</v>
      </c>
      <c r="E240" s="277">
        <v>0</v>
      </c>
      <c r="F240" s="277">
        <v>0</v>
      </c>
      <c r="G240" s="277">
        <v>0</v>
      </c>
      <c r="H240" s="277">
        <v>0</v>
      </c>
      <c r="I240" s="277">
        <v>0</v>
      </c>
      <c r="J240" s="277">
        <v>0</v>
      </c>
      <c r="K240" s="277">
        <v>0</v>
      </c>
      <c r="L240" s="277">
        <v>0</v>
      </c>
      <c r="M240" s="277">
        <v>0</v>
      </c>
      <c r="N240" s="277">
        <v>0</v>
      </c>
      <c r="O240" s="277">
        <v>0</v>
      </c>
      <c r="P240" s="277">
        <v>0</v>
      </c>
      <c r="Q240" s="277">
        <v>0</v>
      </c>
      <c r="R240" s="277">
        <v>0</v>
      </c>
      <c r="S240" s="277">
        <v>0</v>
      </c>
      <c r="T240" s="277">
        <v>0</v>
      </c>
      <c r="U240" s="277">
        <v>0</v>
      </c>
      <c r="V240" s="277">
        <v>0</v>
      </c>
      <c r="W240" s="277">
        <v>0</v>
      </c>
      <c r="X240" s="277">
        <v>0</v>
      </c>
      <c r="Y240" s="277">
        <v>0</v>
      </c>
      <c r="Z240" s="277">
        <v>0</v>
      </c>
      <c r="AA240" s="277">
        <v>0</v>
      </c>
      <c r="AB240" s="277">
        <v>0</v>
      </c>
      <c r="AC240" s="277">
        <v>0</v>
      </c>
      <c r="AD240" s="277">
        <v>0</v>
      </c>
      <c r="AE240" s="277">
        <v>0</v>
      </c>
      <c r="AF240" s="277">
        <v>0</v>
      </c>
      <c r="AG240" s="277">
        <v>0</v>
      </c>
      <c r="AH240" s="277">
        <v>0</v>
      </c>
      <c r="AI240" s="277">
        <v>0</v>
      </c>
      <c r="AJ240" s="277">
        <v>0</v>
      </c>
      <c r="AK240" s="277">
        <v>0</v>
      </c>
      <c r="AL240" s="277">
        <v>0</v>
      </c>
      <c r="AM240" s="277">
        <v>5.0999999999999997E-2</v>
      </c>
      <c r="AN240" s="277">
        <v>9.5000000000000001E-2</v>
      </c>
      <c r="AO240" s="277">
        <v>4.2999999999999997E-2</v>
      </c>
      <c r="AP240" s="277">
        <v>4.9000000000000002E-2</v>
      </c>
      <c r="AQ240" s="277">
        <v>0.76</v>
      </c>
      <c r="AR240" s="277">
        <v>1.8939999999999999</v>
      </c>
      <c r="AS240"/>
      <c r="AT240"/>
    </row>
    <row r="241" spans="1:46">
      <c r="A241" s="101">
        <v>66</v>
      </c>
      <c r="B241" s="126" t="s">
        <v>2999</v>
      </c>
      <c r="C241" s="277">
        <v>0</v>
      </c>
      <c r="D241" s="277">
        <v>0</v>
      </c>
      <c r="E241" s="277">
        <v>0</v>
      </c>
      <c r="F241" s="277">
        <v>0</v>
      </c>
      <c r="G241" s="277">
        <v>0</v>
      </c>
      <c r="H241" s="277">
        <v>0</v>
      </c>
      <c r="I241" s="277">
        <v>0</v>
      </c>
      <c r="J241" s="277">
        <v>0</v>
      </c>
      <c r="K241" s="277">
        <v>0</v>
      </c>
      <c r="L241" s="277">
        <v>0</v>
      </c>
      <c r="M241" s="277">
        <v>0</v>
      </c>
      <c r="N241" s="277">
        <v>0</v>
      </c>
      <c r="O241" s="277">
        <v>0</v>
      </c>
      <c r="P241" s="277">
        <v>0</v>
      </c>
      <c r="Q241" s="277">
        <v>0</v>
      </c>
      <c r="R241" s="277">
        <v>0</v>
      </c>
      <c r="S241" s="277">
        <v>0</v>
      </c>
      <c r="T241" s="277">
        <v>0</v>
      </c>
      <c r="U241" s="277">
        <v>0</v>
      </c>
      <c r="V241" s="277">
        <v>0</v>
      </c>
      <c r="W241" s="277">
        <v>0</v>
      </c>
      <c r="X241" s="277">
        <v>0</v>
      </c>
      <c r="Y241" s="277">
        <v>0</v>
      </c>
      <c r="Z241" s="277">
        <v>0</v>
      </c>
      <c r="AA241" s="277">
        <v>0</v>
      </c>
      <c r="AB241" s="277">
        <v>0</v>
      </c>
      <c r="AC241" s="277">
        <v>0</v>
      </c>
      <c r="AD241" s="277">
        <v>0</v>
      </c>
      <c r="AE241" s="277">
        <v>0</v>
      </c>
      <c r="AF241" s="277">
        <v>0</v>
      </c>
      <c r="AG241" s="277">
        <v>0</v>
      </c>
      <c r="AH241" s="277">
        <v>0</v>
      </c>
      <c r="AI241" s="277">
        <v>0</v>
      </c>
      <c r="AJ241" s="277">
        <v>0</v>
      </c>
      <c r="AK241" s="277">
        <v>0</v>
      </c>
      <c r="AL241" s="277">
        <v>0</v>
      </c>
      <c r="AM241" s="277">
        <v>1</v>
      </c>
      <c r="AN241" s="277">
        <v>1</v>
      </c>
      <c r="AO241" s="277">
        <v>1</v>
      </c>
      <c r="AP241" s="277">
        <v>1</v>
      </c>
      <c r="AQ241" s="277">
        <v>1</v>
      </c>
      <c r="AR241" s="277">
        <v>0.5</v>
      </c>
      <c r="AS241"/>
      <c r="AT241"/>
    </row>
    <row r="242" spans="1:46">
      <c r="A242" s="101">
        <v>67</v>
      </c>
      <c r="B242" s="126" t="s">
        <v>2598</v>
      </c>
      <c r="C242" s="277">
        <v>0</v>
      </c>
      <c r="D242" s="277">
        <v>0</v>
      </c>
      <c r="E242" s="277">
        <v>0</v>
      </c>
      <c r="F242" s="277">
        <v>0</v>
      </c>
      <c r="G242" s="277">
        <v>0</v>
      </c>
      <c r="H242" s="277">
        <v>0</v>
      </c>
      <c r="I242" s="277">
        <v>0</v>
      </c>
      <c r="J242" s="277">
        <v>0</v>
      </c>
      <c r="K242" s="277">
        <v>0</v>
      </c>
      <c r="L242" s="277">
        <v>0</v>
      </c>
      <c r="M242" s="277">
        <v>0</v>
      </c>
      <c r="N242" s="277">
        <v>0</v>
      </c>
      <c r="O242" s="277">
        <v>0</v>
      </c>
      <c r="P242" s="277">
        <v>0</v>
      </c>
      <c r="Q242" s="277">
        <v>0</v>
      </c>
      <c r="R242" s="277">
        <v>0</v>
      </c>
      <c r="S242" s="277">
        <v>0</v>
      </c>
      <c r="T242" s="277">
        <v>0</v>
      </c>
      <c r="U242" s="277">
        <v>0</v>
      </c>
      <c r="V242" s="277">
        <v>0</v>
      </c>
      <c r="W242" s="277">
        <v>0</v>
      </c>
      <c r="X242" s="277">
        <v>0</v>
      </c>
      <c r="Y242" s="277">
        <v>0</v>
      </c>
      <c r="Z242" s="277">
        <v>0</v>
      </c>
      <c r="AA242" s="277">
        <v>0</v>
      </c>
      <c r="AB242" s="277">
        <v>0</v>
      </c>
      <c r="AC242" s="277">
        <v>0</v>
      </c>
      <c r="AD242" s="277">
        <v>0</v>
      </c>
      <c r="AE242" s="277">
        <v>0</v>
      </c>
      <c r="AF242" s="277">
        <v>0</v>
      </c>
      <c r="AG242" s="277">
        <v>0</v>
      </c>
      <c r="AH242" s="277">
        <v>0</v>
      </c>
      <c r="AI242" s="277">
        <v>0</v>
      </c>
      <c r="AJ242" s="277">
        <v>0</v>
      </c>
      <c r="AK242" s="277">
        <v>0</v>
      </c>
      <c r="AL242" s="277">
        <v>0</v>
      </c>
      <c r="AM242" s="277">
        <v>0</v>
      </c>
      <c r="AN242" s="277">
        <v>0</v>
      </c>
      <c r="AO242" s="277">
        <v>0</v>
      </c>
      <c r="AP242" s="277">
        <v>0.27500000000000002</v>
      </c>
      <c r="AQ242" s="277">
        <v>0.2</v>
      </c>
      <c r="AR242" s="277">
        <v>7.4999999999999997E-2</v>
      </c>
      <c r="AS242"/>
      <c r="AT242"/>
    </row>
    <row r="243" spans="1:46">
      <c r="A243" s="101">
        <v>68</v>
      </c>
      <c r="B243" s="126" t="s">
        <v>968</v>
      </c>
      <c r="C243" s="277">
        <v>0.7</v>
      </c>
      <c r="D243" s="277">
        <v>0.9</v>
      </c>
      <c r="E243" s="277">
        <v>1.3</v>
      </c>
      <c r="F243" s="277">
        <v>1.5</v>
      </c>
      <c r="G243" s="277">
        <v>2.5</v>
      </c>
      <c r="H243" s="277">
        <v>3.1</v>
      </c>
      <c r="I243" s="277">
        <v>4.3</v>
      </c>
      <c r="J243" s="277">
        <v>5</v>
      </c>
      <c r="K243" s="277">
        <v>6.2</v>
      </c>
      <c r="L243" s="277">
        <v>6.2</v>
      </c>
      <c r="M243" s="277">
        <v>5.4</v>
      </c>
      <c r="N243" s="277">
        <v>8.1</v>
      </c>
      <c r="O243" s="277">
        <v>8.4</v>
      </c>
      <c r="P243" s="277">
        <v>6.6</v>
      </c>
      <c r="Q243" s="277">
        <v>7.5</v>
      </c>
      <c r="R243" s="277">
        <v>8.5</v>
      </c>
      <c r="S243" s="277">
        <v>9.1999999999999993</v>
      </c>
      <c r="T243" s="277">
        <v>10.4</v>
      </c>
      <c r="U243" s="277">
        <v>11.3</v>
      </c>
      <c r="V243" s="277">
        <v>11.2</v>
      </c>
      <c r="W243" s="277">
        <v>12.1</v>
      </c>
      <c r="X243" s="277">
        <v>13.1</v>
      </c>
      <c r="Y243" s="277">
        <v>12.8</v>
      </c>
      <c r="Z243" s="277">
        <v>15.8</v>
      </c>
      <c r="AA243" s="277">
        <v>25.5</v>
      </c>
      <c r="AB243" s="277">
        <v>27.9</v>
      </c>
      <c r="AC243" s="277">
        <v>31.7</v>
      </c>
      <c r="AD243" s="277">
        <v>32.799999999999997</v>
      </c>
      <c r="AE243" s="277">
        <v>28</v>
      </c>
      <c r="AF243" s="277">
        <v>14.9</v>
      </c>
      <c r="AG243" s="277">
        <v>21.35</v>
      </c>
      <c r="AH243" s="277">
        <v>16.335000000000001</v>
      </c>
      <c r="AI243" s="277">
        <v>16.527999999999999</v>
      </c>
      <c r="AJ243" s="277">
        <v>17.494</v>
      </c>
      <c r="AK243" s="277">
        <v>17.041</v>
      </c>
      <c r="AL243" s="277">
        <v>18.120999999999999</v>
      </c>
      <c r="AM243" s="277">
        <v>18.708153619999997</v>
      </c>
      <c r="AN243" s="277">
        <v>19.783000000000001</v>
      </c>
      <c r="AO243" s="277">
        <v>22.021999999999998</v>
      </c>
      <c r="AP243" s="277">
        <v>22.710999999999999</v>
      </c>
      <c r="AQ243" s="277">
        <v>22.504999999999999</v>
      </c>
      <c r="AR243" s="277">
        <v>23.407</v>
      </c>
      <c r="AS243"/>
      <c r="AT243"/>
    </row>
    <row r="244" spans="1:46">
      <c r="A244" s="101">
        <v>69</v>
      </c>
      <c r="B244" s="126" t="s">
        <v>718</v>
      </c>
      <c r="C244" s="277">
        <v>0</v>
      </c>
      <c r="D244" s="277">
        <v>0</v>
      </c>
      <c r="E244" s="277">
        <v>0</v>
      </c>
      <c r="F244" s="277">
        <v>0</v>
      </c>
      <c r="G244" s="277">
        <v>0</v>
      </c>
      <c r="H244" s="277">
        <v>0</v>
      </c>
      <c r="I244" s="277">
        <v>0</v>
      </c>
      <c r="J244" s="277">
        <v>0</v>
      </c>
      <c r="K244" s="277">
        <v>0</v>
      </c>
      <c r="L244" s="277">
        <v>0</v>
      </c>
      <c r="M244" s="277">
        <v>0</v>
      </c>
      <c r="N244" s="277">
        <v>0</v>
      </c>
      <c r="O244" s="277">
        <v>0</v>
      </c>
      <c r="P244" s="277">
        <v>0</v>
      </c>
      <c r="Q244" s="277">
        <v>0</v>
      </c>
      <c r="R244" s="277">
        <v>0</v>
      </c>
      <c r="S244" s="277">
        <v>0</v>
      </c>
      <c r="T244" s="277">
        <v>0</v>
      </c>
      <c r="U244" s="277">
        <v>0</v>
      </c>
      <c r="V244" s="277">
        <v>0</v>
      </c>
      <c r="W244" s="277">
        <v>0</v>
      </c>
      <c r="X244" s="277">
        <v>0</v>
      </c>
      <c r="Y244" s="277">
        <v>0</v>
      </c>
      <c r="Z244" s="277">
        <v>0</v>
      </c>
      <c r="AA244" s="277">
        <v>0</v>
      </c>
      <c r="AB244" s="277">
        <v>0</v>
      </c>
      <c r="AC244" s="277">
        <v>3.84</v>
      </c>
      <c r="AD244" s="277">
        <v>3.0649999999999999</v>
      </c>
      <c r="AE244" s="277">
        <v>3.0760000000000001</v>
      </c>
      <c r="AF244" s="277">
        <v>3.0859999999999999</v>
      </c>
      <c r="AG244" s="277">
        <v>3.1509999999999998</v>
      </c>
      <c r="AH244" s="277">
        <v>3.76</v>
      </c>
      <c r="AI244" s="277">
        <v>1.5509999999999999</v>
      </c>
      <c r="AJ244" s="277">
        <v>0.13900000000000001</v>
      </c>
      <c r="AK244" s="277">
        <v>2.0939999999999999</v>
      </c>
      <c r="AL244" s="277">
        <v>2.0750000000000002</v>
      </c>
      <c r="AM244" s="277">
        <v>0.33900000000000002</v>
      </c>
      <c r="AN244" s="277">
        <v>0.38200000000000001</v>
      </c>
      <c r="AO244" s="277">
        <v>0.43999999999999995</v>
      </c>
      <c r="AP244" s="277">
        <v>0.496</v>
      </c>
      <c r="AQ244" s="277">
        <v>0.52900000000000003</v>
      </c>
      <c r="AR244" s="277">
        <v>0.54700000000000004</v>
      </c>
      <c r="AS244"/>
      <c r="AT244"/>
    </row>
    <row r="245" spans="1:46">
      <c r="A245" s="101">
        <v>70</v>
      </c>
      <c r="B245" s="126" t="s">
        <v>1050</v>
      </c>
      <c r="C245" s="277">
        <v>0</v>
      </c>
      <c r="D245" s="277">
        <v>0</v>
      </c>
      <c r="E245" s="277">
        <v>0</v>
      </c>
      <c r="F245" s="277">
        <v>0</v>
      </c>
      <c r="G245" s="277">
        <v>0</v>
      </c>
      <c r="H245" s="277">
        <v>0</v>
      </c>
      <c r="I245" s="277">
        <v>0</v>
      </c>
      <c r="J245" s="277">
        <v>0</v>
      </c>
      <c r="K245" s="277">
        <v>0</v>
      </c>
      <c r="L245" s="277">
        <v>0</v>
      </c>
      <c r="M245" s="277">
        <v>0</v>
      </c>
      <c r="N245" s="277">
        <v>0</v>
      </c>
      <c r="O245" s="277">
        <v>0</v>
      </c>
      <c r="P245" s="277">
        <v>0</v>
      </c>
      <c r="Q245" s="277">
        <v>0</v>
      </c>
      <c r="R245" s="277">
        <v>0</v>
      </c>
      <c r="S245" s="277">
        <v>0</v>
      </c>
      <c r="T245" s="277">
        <v>0</v>
      </c>
      <c r="U245" s="277">
        <v>0</v>
      </c>
      <c r="V245" s="277">
        <v>0</v>
      </c>
      <c r="W245" s="277">
        <v>0</v>
      </c>
      <c r="X245" s="277">
        <v>0</v>
      </c>
      <c r="Y245" s="277">
        <v>0</v>
      </c>
      <c r="Z245" s="277">
        <v>0</v>
      </c>
      <c r="AA245" s="277">
        <v>0</v>
      </c>
      <c r="AB245" s="277">
        <v>0</v>
      </c>
      <c r="AC245" s="277">
        <v>0</v>
      </c>
      <c r="AD245" s="277">
        <v>0</v>
      </c>
      <c r="AE245" s="277">
        <v>0</v>
      </c>
      <c r="AF245" s="277">
        <v>0</v>
      </c>
      <c r="AG245" s="277">
        <v>0</v>
      </c>
      <c r="AH245" s="277">
        <v>0</v>
      </c>
      <c r="AI245" s="277">
        <v>0</v>
      </c>
      <c r="AJ245" s="277">
        <v>0</v>
      </c>
      <c r="AK245" s="277">
        <v>0</v>
      </c>
      <c r="AL245" s="277">
        <v>0</v>
      </c>
      <c r="AM245" s="277">
        <v>3.3042346999999999</v>
      </c>
      <c r="AN245" s="277">
        <v>4.1609999999999996</v>
      </c>
      <c r="AO245" s="277">
        <v>6.008</v>
      </c>
      <c r="AP245" s="277">
        <v>5.734</v>
      </c>
      <c r="AQ245" s="277">
        <v>6.3140000000000001</v>
      </c>
      <c r="AR245" s="277">
        <v>6.4619999999999997</v>
      </c>
      <c r="AS245"/>
      <c r="AT245"/>
    </row>
    <row r="246" spans="1:46">
      <c r="A246" s="101">
        <v>71</v>
      </c>
      <c r="B246" s="126" t="s">
        <v>289</v>
      </c>
      <c r="C246" s="277">
        <v>0</v>
      </c>
      <c r="D246" s="277">
        <v>0</v>
      </c>
      <c r="E246" s="277">
        <v>0</v>
      </c>
      <c r="F246" s="277">
        <v>0</v>
      </c>
      <c r="G246" s="277">
        <v>0</v>
      </c>
      <c r="H246" s="277">
        <v>0</v>
      </c>
      <c r="I246" s="277">
        <v>0</v>
      </c>
      <c r="J246" s="277">
        <v>0</v>
      </c>
      <c r="K246" s="277">
        <v>0</v>
      </c>
      <c r="L246" s="277">
        <v>0</v>
      </c>
      <c r="M246" s="277">
        <v>0</v>
      </c>
      <c r="N246" s="277">
        <v>0</v>
      </c>
      <c r="O246" s="277">
        <v>0</v>
      </c>
      <c r="P246" s="277">
        <v>0</v>
      </c>
      <c r="Q246" s="277">
        <v>0</v>
      </c>
      <c r="R246" s="277">
        <v>0</v>
      </c>
      <c r="S246" s="277">
        <v>0</v>
      </c>
      <c r="T246" s="277">
        <v>0</v>
      </c>
      <c r="U246" s="277">
        <v>0</v>
      </c>
      <c r="V246" s="277">
        <v>0</v>
      </c>
      <c r="W246" s="277">
        <v>0</v>
      </c>
      <c r="X246" s="277">
        <v>0</v>
      </c>
      <c r="Y246" s="277">
        <v>0</v>
      </c>
      <c r="Z246" s="277">
        <v>0</v>
      </c>
      <c r="AA246" s="277">
        <v>0</v>
      </c>
      <c r="AB246" s="277">
        <v>0</v>
      </c>
      <c r="AC246" s="277">
        <v>0</v>
      </c>
      <c r="AD246" s="277">
        <v>0.3</v>
      </c>
      <c r="AE246" s="277">
        <v>0.3</v>
      </c>
      <c r="AF246" s="277">
        <v>0</v>
      </c>
      <c r="AG246" s="277">
        <v>0</v>
      </c>
      <c r="AH246" s="277">
        <v>0.3</v>
      </c>
      <c r="AI246" s="277">
        <v>0.3</v>
      </c>
      <c r="AJ246" s="277">
        <v>0.3</v>
      </c>
      <c r="AK246" s="277">
        <v>0.6</v>
      </c>
      <c r="AL246" s="277">
        <v>0</v>
      </c>
      <c r="AM246" s="277">
        <v>0</v>
      </c>
      <c r="AN246" s="277">
        <v>0</v>
      </c>
      <c r="AO246" s="277">
        <v>0</v>
      </c>
      <c r="AP246" s="277">
        <v>0.35</v>
      </c>
      <c r="AQ246" s="277">
        <v>0.5</v>
      </c>
      <c r="AR246" s="277">
        <v>0.5</v>
      </c>
      <c r="AS246"/>
      <c r="AT246"/>
    </row>
    <row r="247" spans="1:46">
      <c r="A247" s="101">
        <v>72</v>
      </c>
      <c r="B247" s="126" t="s">
        <v>2913</v>
      </c>
      <c r="C247" s="277">
        <v>0</v>
      </c>
      <c r="D247" s="277">
        <v>0</v>
      </c>
      <c r="E247" s="277">
        <v>0</v>
      </c>
      <c r="F247" s="277">
        <v>0</v>
      </c>
      <c r="G247" s="277">
        <v>0</v>
      </c>
      <c r="H247" s="277">
        <v>0</v>
      </c>
      <c r="I247" s="277">
        <v>0</v>
      </c>
      <c r="J247" s="277">
        <v>0</v>
      </c>
      <c r="K247" s="277">
        <v>0</v>
      </c>
      <c r="L247" s="277">
        <v>0</v>
      </c>
      <c r="M247" s="277">
        <v>0</v>
      </c>
      <c r="N247" s="277">
        <v>0</v>
      </c>
      <c r="O247" s="277">
        <v>0</v>
      </c>
      <c r="P247" s="277">
        <v>0</v>
      </c>
      <c r="Q247" s="277">
        <v>0</v>
      </c>
      <c r="R247" s="277">
        <v>0</v>
      </c>
      <c r="S247" s="277">
        <v>0</v>
      </c>
      <c r="T247" s="277">
        <v>0</v>
      </c>
      <c r="U247" s="277">
        <v>0</v>
      </c>
      <c r="V247" s="277">
        <v>0</v>
      </c>
      <c r="W247" s="277">
        <v>0</v>
      </c>
      <c r="X247" s="277">
        <v>0</v>
      </c>
      <c r="Y247" s="277">
        <v>0</v>
      </c>
      <c r="Z247" s="277">
        <v>0</v>
      </c>
      <c r="AA247" s="277">
        <v>0</v>
      </c>
      <c r="AB247" s="277">
        <v>0</v>
      </c>
      <c r="AC247" s="277">
        <v>0</v>
      </c>
      <c r="AD247" s="277">
        <v>0</v>
      </c>
      <c r="AE247" s="277">
        <v>0</v>
      </c>
      <c r="AF247" s="277">
        <v>0</v>
      </c>
      <c r="AG247" s="277">
        <v>0</v>
      </c>
      <c r="AH247" s="277">
        <v>0</v>
      </c>
      <c r="AI247" s="277">
        <v>0</v>
      </c>
      <c r="AJ247" s="277">
        <v>0</v>
      </c>
      <c r="AK247" s="277">
        <v>0</v>
      </c>
      <c r="AL247" s="277">
        <v>0</v>
      </c>
      <c r="AM247" s="277">
        <v>0</v>
      </c>
      <c r="AN247" s="277">
        <v>0</v>
      </c>
      <c r="AO247" s="277">
        <v>0</v>
      </c>
      <c r="AP247" s="277">
        <v>0</v>
      </c>
      <c r="AQ247" s="277">
        <v>3.9</v>
      </c>
      <c r="AR247" s="277">
        <v>7.7</v>
      </c>
      <c r="AS247"/>
      <c r="AT247"/>
    </row>
    <row r="248" spans="1:46">
      <c r="A248" s="101">
        <v>73</v>
      </c>
      <c r="B248" s="126" t="s">
        <v>85</v>
      </c>
      <c r="C248" s="277">
        <v>13.1</v>
      </c>
      <c r="D248" s="277">
        <v>13.4</v>
      </c>
      <c r="E248" s="277">
        <v>15.4</v>
      </c>
      <c r="F248" s="277">
        <v>18.899999999999999</v>
      </c>
      <c r="G248" s="277">
        <v>21.1</v>
      </c>
      <c r="H248" s="277">
        <v>22</v>
      </c>
      <c r="I248" s="277">
        <v>30.1</v>
      </c>
      <c r="J248" s="277">
        <v>35.200000000000003</v>
      </c>
      <c r="K248" s="277">
        <v>37.4</v>
      </c>
      <c r="L248" s="277">
        <v>40.6</v>
      </c>
      <c r="M248" s="277">
        <v>42.9</v>
      </c>
      <c r="N248" s="277">
        <v>47</v>
      </c>
      <c r="O248" s="277">
        <v>52.9</v>
      </c>
      <c r="P248" s="277">
        <v>52.9</v>
      </c>
      <c r="Q248" s="277">
        <v>54.2</v>
      </c>
      <c r="R248" s="277">
        <v>50.9</v>
      </c>
      <c r="S248" s="277">
        <v>60.5</v>
      </c>
      <c r="T248" s="277">
        <v>68</v>
      </c>
      <c r="U248" s="277">
        <v>117.1</v>
      </c>
      <c r="V248" s="277">
        <v>82.9</v>
      </c>
      <c r="W248" s="277">
        <v>66.8</v>
      </c>
      <c r="X248" s="277">
        <v>60.5</v>
      </c>
      <c r="Y248" s="277">
        <v>60.9</v>
      </c>
      <c r="Z248" s="277">
        <v>81.3</v>
      </c>
      <c r="AA248" s="277">
        <v>88.79</v>
      </c>
      <c r="AB248" s="277">
        <v>96.89</v>
      </c>
      <c r="AC248" s="277">
        <v>100.9</v>
      </c>
      <c r="AD248" s="277">
        <v>107.4</v>
      </c>
      <c r="AE248" s="277">
        <v>125.4</v>
      </c>
      <c r="AF248" s="277">
        <v>145</v>
      </c>
      <c r="AG248" s="277">
        <v>139.03200000000001</v>
      </c>
      <c r="AH248" s="277">
        <v>130.56200000000001</v>
      </c>
      <c r="AI248" s="277">
        <v>116.20099999999999</v>
      </c>
      <c r="AJ248" s="277">
        <v>111.396</v>
      </c>
      <c r="AK248" s="277">
        <v>113.158</v>
      </c>
      <c r="AL248" s="277">
        <v>131.15899999999999</v>
      </c>
      <c r="AM248" s="277">
        <v>126.80500000000001</v>
      </c>
      <c r="AN248" s="277">
        <v>121.258</v>
      </c>
      <c r="AO248" s="277">
        <v>142.619</v>
      </c>
      <c r="AP248" s="277">
        <v>151.108</v>
      </c>
      <c r="AQ248" s="277">
        <v>184.381</v>
      </c>
      <c r="AR248" s="277">
        <v>192.322</v>
      </c>
      <c r="AS248"/>
      <c r="AT248"/>
    </row>
    <row r="249" spans="1:46">
      <c r="A249" s="101">
        <v>74</v>
      </c>
      <c r="B249" s="126" t="s">
        <v>1929</v>
      </c>
      <c r="C249" s="277">
        <v>0</v>
      </c>
      <c r="D249" s="277">
        <v>0</v>
      </c>
      <c r="E249" s="277">
        <v>0</v>
      </c>
      <c r="F249" s="277">
        <v>0</v>
      </c>
      <c r="G249" s="277">
        <v>0</v>
      </c>
      <c r="H249" s="277">
        <v>0</v>
      </c>
      <c r="I249" s="277">
        <v>0</v>
      </c>
      <c r="J249" s="277">
        <v>0</v>
      </c>
      <c r="K249" s="277">
        <v>0</v>
      </c>
      <c r="L249" s="277">
        <v>0</v>
      </c>
      <c r="M249" s="277">
        <v>0</v>
      </c>
      <c r="N249" s="277">
        <v>0</v>
      </c>
      <c r="O249" s="277">
        <v>0</v>
      </c>
      <c r="P249" s="277">
        <v>0</v>
      </c>
      <c r="Q249" s="277">
        <v>0</v>
      </c>
      <c r="R249" s="277">
        <v>0</v>
      </c>
      <c r="S249" s="277">
        <v>0</v>
      </c>
      <c r="T249" s="277">
        <v>0</v>
      </c>
      <c r="U249" s="277">
        <v>0</v>
      </c>
      <c r="V249" s="277">
        <v>0</v>
      </c>
      <c r="W249" s="277">
        <v>0</v>
      </c>
      <c r="X249" s="277">
        <v>0</v>
      </c>
      <c r="Y249" s="277">
        <v>0</v>
      </c>
      <c r="Z249" s="277">
        <v>0</v>
      </c>
      <c r="AA249" s="277">
        <v>0</v>
      </c>
      <c r="AB249" s="277">
        <v>0</v>
      </c>
      <c r="AC249" s="277">
        <v>0</v>
      </c>
      <c r="AD249" s="277">
        <v>0</v>
      </c>
      <c r="AE249" s="277">
        <v>0</v>
      </c>
      <c r="AF249" s="277">
        <v>0</v>
      </c>
      <c r="AG249" s="277">
        <v>0</v>
      </c>
      <c r="AH249" s="277">
        <v>0</v>
      </c>
      <c r="AI249" s="277">
        <v>0</v>
      </c>
      <c r="AJ249" s="277">
        <v>0</v>
      </c>
      <c r="AK249" s="277">
        <v>0</v>
      </c>
      <c r="AL249" s="277">
        <v>0</v>
      </c>
      <c r="AM249" s="277">
        <v>0</v>
      </c>
      <c r="AN249" s="277">
        <v>0</v>
      </c>
      <c r="AO249" s="277">
        <v>6.9930000000000003</v>
      </c>
      <c r="AP249" s="277">
        <v>6.5359999999999996</v>
      </c>
      <c r="AQ249" s="277">
        <v>6.5359999999999996</v>
      </c>
      <c r="AR249" s="277">
        <v>7.6260000000000003</v>
      </c>
      <c r="AS249"/>
      <c r="AT249"/>
    </row>
    <row r="250" spans="1:46">
      <c r="A250" s="101">
        <v>75</v>
      </c>
      <c r="B250" s="126" t="s">
        <v>969</v>
      </c>
      <c r="C250" s="277">
        <v>0</v>
      </c>
      <c r="D250" s="277">
        <v>6</v>
      </c>
      <c r="E250" s="277">
        <v>5.8</v>
      </c>
      <c r="F250" s="277">
        <v>7.5</v>
      </c>
      <c r="G250" s="277">
        <v>6.8</v>
      </c>
      <c r="H250" s="277">
        <v>10.8</v>
      </c>
      <c r="I250" s="277">
        <v>14.1</v>
      </c>
      <c r="J250" s="277">
        <v>15.2</v>
      </c>
      <c r="K250" s="277">
        <v>17.899999999999999</v>
      </c>
      <c r="L250" s="277">
        <v>11.2</v>
      </c>
      <c r="M250" s="277">
        <v>11.1</v>
      </c>
      <c r="N250" s="277">
        <v>13.3</v>
      </c>
      <c r="O250" s="277">
        <v>14.4</v>
      </c>
      <c r="P250" s="277">
        <v>14.8</v>
      </c>
      <c r="Q250" s="277">
        <v>15.7</v>
      </c>
      <c r="R250" s="277">
        <v>21.2</v>
      </c>
      <c r="S250" s="277">
        <v>23.3</v>
      </c>
      <c r="T250" s="277">
        <v>21.3</v>
      </c>
      <c r="U250" s="277">
        <v>29.1</v>
      </c>
      <c r="V250" s="277">
        <v>33.799999999999997</v>
      </c>
      <c r="W250" s="277">
        <v>33.6</v>
      </c>
      <c r="X250" s="277">
        <v>31.9</v>
      </c>
      <c r="Y250" s="277">
        <v>34</v>
      </c>
      <c r="Z250" s="277">
        <v>40.799999999999997</v>
      </c>
      <c r="AA250" s="277">
        <v>39.200000000000003</v>
      </c>
      <c r="AB250" s="277">
        <v>39.200000000000003</v>
      </c>
      <c r="AC250" s="277">
        <v>35.1</v>
      </c>
      <c r="AD250" s="277">
        <v>35.1</v>
      </c>
      <c r="AE250" s="277">
        <v>35.799999999999997</v>
      </c>
      <c r="AF250" s="277">
        <v>37.5</v>
      </c>
      <c r="AG250" s="277">
        <v>42.22</v>
      </c>
      <c r="AH250" s="277">
        <v>50.070999999999998</v>
      </c>
      <c r="AI250" s="277">
        <v>53.404000000000003</v>
      </c>
      <c r="AJ250" s="277">
        <v>57.567999999999998</v>
      </c>
      <c r="AK250" s="277">
        <v>62.845999999999997</v>
      </c>
      <c r="AL250" s="277">
        <v>68.742000000000004</v>
      </c>
      <c r="AM250" s="277">
        <v>67.848254620000006</v>
      </c>
      <c r="AN250" s="277">
        <v>70.224999999999994</v>
      </c>
      <c r="AO250" s="277">
        <v>73.284999999999997</v>
      </c>
      <c r="AP250" s="277">
        <v>71.262</v>
      </c>
      <c r="AQ250" s="277">
        <v>61.456000000000003</v>
      </c>
      <c r="AR250" s="277">
        <v>70.102000000000004</v>
      </c>
      <c r="AS250"/>
      <c r="AT250"/>
    </row>
    <row r="251" spans="1:46">
      <c r="A251" s="101">
        <v>76</v>
      </c>
      <c r="B251" s="126" t="s">
        <v>86</v>
      </c>
      <c r="C251" s="277">
        <v>0</v>
      </c>
      <c r="D251" s="277">
        <v>0</v>
      </c>
      <c r="E251" s="277">
        <v>0</v>
      </c>
      <c r="F251" s="277">
        <v>0</v>
      </c>
      <c r="G251" s="277">
        <v>0</v>
      </c>
      <c r="H251" s="277">
        <v>0</v>
      </c>
      <c r="I251" s="277">
        <v>0</v>
      </c>
      <c r="J251" s="277">
        <v>0</v>
      </c>
      <c r="K251" s="277">
        <v>0</v>
      </c>
      <c r="L251" s="277">
        <v>0</v>
      </c>
      <c r="M251" s="277">
        <v>0</v>
      </c>
      <c r="N251" s="277">
        <v>0</v>
      </c>
      <c r="O251" s="277">
        <v>0</v>
      </c>
      <c r="P251" s="277">
        <v>3.375</v>
      </c>
      <c r="Q251" s="277">
        <v>3.9790000000000001</v>
      </c>
      <c r="R251" s="277">
        <v>4.1280000000000001</v>
      </c>
      <c r="S251" s="277">
        <v>3.681</v>
      </c>
      <c r="T251" s="277">
        <v>3.9</v>
      </c>
      <c r="U251" s="277">
        <v>4.0999999999999996</v>
      </c>
      <c r="V251" s="277">
        <v>4.0999999999999996</v>
      </c>
      <c r="W251" s="277">
        <v>3.4</v>
      </c>
      <c r="X251" s="277">
        <v>4.2</v>
      </c>
      <c r="Y251" s="277">
        <v>3.8</v>
      </c>
      <c r="Z251" s="277">
        <v>4.0999999999999996</v>
      </c>
      <c r="AA251" s="277">
        <v>4.0999999999999996</v>
      </c>
      <c r="AB251" s="277">
        <v>3.9</v>
      </c>
      <c r="AC251" s="277">
        <v>4</v>
      </c>
      <c r="AD251" s="277">
        <v>4.9000000000000004</v>
      </c>
      <c r="AE251" s="277">
        <v>4.8</v>
      </c>
      <c r="AF251" s="277">
        <v>4.8</v>
      </c>
      <c r="AG251" s="277">
        <v>3.4470000000000001</v>
      </c>
      <c r="AH251" s="277">
        <v>2.9649999999999999</v>
      </c>
      <c r="AI251" s="277">
        <v>2.577</v>
      </c>
      <c r="AJ251" s="277">
        <v>2.782</v>
      </c>
      <c r="AK251" s="277">
        <v>1.823</v>
      </c>
      <c r="AL251" s="277">
        <v>2.157</v>
      </c>
      <c r="AM251" s="277">
        <v>2.274</v>
      </c>
      <c r="AN251" s="277">
        <v>2.2690000000000001</v>
      </c>
      <c r="AO251" s="277">
        <v>0</v>
      </c>
      <c r="AP251" s="277">
        <v>0</v>
      </c>
      <c r="AQ251" s="277">
        <v>2.6</v>
      </c>
      <c r="AR251" s="277">
        <v>4.5999999999999996</v>
      </c>
      <c r="AS251"/>
      <c r="AT251"/>
    </row>
    <row r="252" spans="1:46">
      <c r="A252" s="101">
        <v>77</v>
      </c>
      <c r="B252" s="126" t="s">
        <v>2059</v>
      </c>
      <c r="C252" s="277">
        <v>0</v>
      </c>
      <c r="D252" s="277">
        <v>0</v>
      </c>
      <c r="E252" s="277">
        <v>0</v>
      </c>
      <c r="F252" s="277">
        <v>0</v>
      </c>
      <c r="G252" s="277">
        <v>0</v>
      </c>
      <c r="H252" s="277">
        <v>0</v>
      </c>
      <c r="I252" s="277">
        <v>0</v>
      </c>
      <c r="J252" s="277">
        <v>0</v>
      </c>
      <c r="K252" s="277">
        <v>0</v>
      </c>
      <c r="L252" s="277">
        <v>0</v>
      </c>
      <c r="M252" s="277">
        <v>0</v>
      </c>
      <c r="N252" s="277">
        <v>0</v>
      </c>
      <c r="O252" s="277">
        <v>0</v>
      </c>
      <c r="P252" s="277">
        <v>0</v>
      </c>
      <c r="Q252" s="277">
        <v>0</v>
      </c>
      <c r="R252" s="277">
        <v>0</v>
      </c>
      <c r="S252" s="277">
        <v>0</v>
      </c>
      <c r="T252" s="277">
        <v>0</v>
      </c>
      <c r="U252" s="277">
        <v>0</v>
      </c>
      <c r="V252" s="277">
        <v>0</v>
      </c>
      <c r="W252" s="277">
        <v>0</v>
      </c>
      <c r="X252" s="277">
        <v>0</v>
      </c>
      <c r="Y252" s="277">
        <v>0</v>
      </c>
      <c r="Z252" s="277">
        <v>0</v>
      </c>
      <c r="AA252" s="277">
        <v>0</v>
      </c>
      <c r="AB252" s="277">
        <v>0</v>
      </c>
      <c r="AC252" s="277">
        <v>0</v>
      </c>
      <c r="AD252" s="277">
        <v>0</v>
      </c>
      <c r="AE252" s="277">
        <v>0</v>
      </c>
      <c r="AF252" s="277">
        <v>0</v>
      </c>
      <c r="AG252" s="277">
        <v>0</v>
      </c>
      <c r="AH252" s="277">
        <v>0</v>
      </c>
      <c r="AI252" s="277">
        <v>0</v>
      </c>
      <c r="AJ252" s="277">
        <v>0</v>
      </c>
      <c r="AK252" s="277">
        <v>0</v>
      </c>
      <c r="AL252" s="277">
        <v>0</v>
      </c>
      <c r="AM252" s="277">
        <v>0</v>
      </c>
      <c r="AN252" s="277">
        <v>0.77200000000000002</v>
      </c>
      <c r="AO252" s="277">
        <v>10.38</v>
      </c>
      <c r="AP252" s="277">
        <v>8.2409999999999997</v>
      </c>
      <c r="AQ252" s="277">
        <v>3.665</v>
      </c>
      <c r="AR252" s="277">
        <v>2.66</v>
      </c>
      <c r="AS252"/>
      <c r="AT252"/>
    </row>
    <row r="253" spans="1:46">
      <c r="A253" s="101">
        <v>78</v>
      </c>
      <c r="B253" s="126" t="s">
        <v>2061</v>
      </c>
      <c r="C253" s="277">
        <v>0</v>
      </c>
      <c r="D253" s="277">
        <v>0</v>
      </c>
      <c r="E253" s="277">
        <v>0</v>
      </c>
      <c r="F253" s="277">
        <v>0</v>
      </c>
      <c r="G253" s="277">
        <v>0</v>
      </c>
      <c r="H253" s="277">
        <v>0</v>
      </c>
      <c r="I253" s="277">
        <v>0</v>
      </c>
      <c r="J253" s="277">
        <v>0</v>
      </c>
      <c r="K253" s="277">
        <v>0</v>
      </c>
      <c r="L253" s="277">
        <v>0</v>
      </c>
      <c r="M253" s="277">
        <v>0</v>
      </c>
      <c r="N253" s="277">
        <v>0</v>
      </c>
      <c r="O253" s="277">
        <v>0</v>
      </c>
      <c r="P253" s="277">
        <v>0</v>
      </c>
      <c r="Q253" s="277">
        <v>0</v>
      </c>
      <c r="R253" s="277">
        <v>0</v>
      </c>
      <c r="S253" s="277">
        <v>0</v>
      </c>
      <c r="T253" s="277">
        <v>0</v>
      </c>
      <c r="U253" s="277">
        <v>0</v>
      </c>
      <c r="V253" s="277">
        <v>0</v>
      </c>
      <c r="W253" s="277">
        <v>0</v>
      </c>
      <c r="X253" s="277">
        <v>0</v>
      </c>
      <c r="Y253" s="277">
        <v>0</v>
      </c>
      <c r="Z253" s="277">
        <v>0</v>
      </c>
      <c r="AA253" s="277">
        <v>0</v>
      </c>
      <c r="AB253" s="277">
        <v>0</v>
      </c>
      <c r="AC253" s="277">
        <v>0</v>
      </c>
      <c r="AD253" s="277">
        <v>0</v>
      </c>
      <c r="AE253" s="277">
        <v>0</v>
      </c>
      <c r="AF253" s="277">
        <v>0</v>
      </c>
      <c r="AG253" s="277">
        <v>0</v>
      </c>
      <c r="AH253" s="277">
        <v>0</v>
      </c>
      <c r="AI253" s="277">
        <v>0</v>
      </c>
      <c r="AJ253" s="277">
        <v>0</v>
      </c>
      <c r="AK253" s="277">
        <v>0</v>
      </c>
      <c r="AL253" s="277">
        <v>0</v>
      </c>
      <c r="AM253" s="277">
        <v>0</v>
      </c>
      <c r="AN253" s="277">
        <v>0</v>
      </c>
      <c r="AO253" s="277">
        <v>1.17</v>
      </c>
      <c r="AP253" s="277">
        <v>1.105</v>
      </c>
      <c r="AQ253" s="277">
        <v>1.105</v>
      </c>
      <c r="AR253" s="277">
        <v>1.117</v>
      </c>
      <c r="AS253"/>
      <c r="AT253"/>
    </row>
    <row r="254" spans="1:46">
      <c r="A254" s="101">
        <v>79</v>
      </c>
      <c r="B254" s="126" t="s">
        <v>1051</v>
      </c>
      <c r="C254" s="277">
        <v>0</v>
      </c>
      <c r="D254" s="277">
        <v>0</v>
      </c>
      <c r="E254" s="277">
        <v>0</v>
      </c>
      <c r="F254" s="277">
        <v>0</v>
      </c>
      <c r="G254" s="277">
        <v>0</v>
      </c>
      <c r="H254" s="277">
        <v>0</v>
      </c>
      <c r="I254" s="277">
        <v>0</v>
      </c>
      <c r="J254" s="277">
        <v>0</v>
      </c>
      <c r="K254" s="277">
        <v>0</v>
      </c>
      <c r="L254" s="277">
        <v>0</v>
      </c>
      <c r="M254" s="277">
        <v>0.6</v>
      </c>
      <c r="N254" s="277">
        <v>1.2</v>
      </c>
      <c r="O254" s="277">
        <v>3.1</v>
      </c>
      <c r="P254" s="277">
        <v>4.4000000000000004</v>
      </c>
      <c r="Q254" s="277">
        <v>8.3000000000000007</v>
      </c>
      <c r="R254" s="277">
        <v>9.6</v>
      </c>
      <c r="S254" s="277">
        <v>10.7</v>
      </c>
      <c r="T254" s="277">
        <v>11.4</v>
      </c>
      <c r="U254" s="277">
        <v>12</v>
      </c>
      <c r="V254" s="277">
        <v>11.4</v>
      </c>
      <c r="W254" s="277">
        <v>15.3</v>
      </c>
      <c r="X254" s="277">
        <v>15.8</v>
      </c>
      <c r="Y254" s="277">
        <v>15.8</v>
      </c>
      <c r="Z254" s="277">
        <v>29.5</v>
      </c>
      <c r="AA254" s="277">
        <v>30.2</v>
      </c>
      <c r="AB254" s="277">
        <v>30</v>
      </c>
      <c r="AC254" s="277">
        <v>30</v>
      </c>
      <c r="AD254" s="277">
        <v>32.9</v>
      </c>
      <c r="AE254" s="277">
        <v>34</v>
      </c>
      <c r="AF254" s="277">
        <v>36.200000000000003</v>
      </c>
      <c r="AG254" s="277">
        <v>32.351999999999997</v>
      </c>
      <c r="AH254" s="277">
        <v>40.186999999999998</v>
      </c>
      <c r="AI254" s="277">
        <v>39.229999999999997</v>
      </c>
      <c r="AJ254" s="277">
        <v>42</v>
      </c>
      <c r="AK254" s="277">
        <v>41.887999999999998</v>
      </c>
      <c r="AL254" s="277">
        <v>41.258000000000003</v>
      </c>
      <c r="AM254" s="277">
        <v>41.021000000000001</v>
      </c>
      <c r="AN254" s="277">
        <v>44.067</v>
      </c>
      <c r="AO254" s="277">
        <v>45.53</v>
      </c>
      <c r="AP254" s="277">
        <v>51.292000000000002</v>
      </c>
      <c r="AQ254" s="277">
        <v>52.18</v>
      </c>
      <c r="AR254" s="277">
        <v>53.68</v>
      </c>
      <c r="AS254"/>
      <c r="AT254"/>
    </row>
    <row r="255" spans="1:46">
      <c r="A255" s="101">
        <v>80</v>
      </c>
      <c r="B255" s="126" t="s">
        <v>305</v>
      </c>
      <c r="C255" s="277">
        <v>0</v>
      </c>
      <c r="D255" s="277">
        <v>0</v>
      </c>
      <c r="E255" s="277">
        <v>0</v>
      </c>
      <c r="F255" s="277">
        <v>0</v>
      </c>
      <c r="G255" s="277">
        <v>0</v>
      </c>
      <c r="H255" s="277">
        <v>0</v>
      </c>
      <c r="I255" s="277">
        <v>0</v>
      </c>
      <c r="J255" s="277">
        <v>0</v>
      </c>
      <c r="K255" s="277">
        <v>0</v>
      </c>
      <c r="L255" s="277">
        <v>0</v>
      </c>
      <c r="M255" s="277">
        <v>0</v>
      </c>
      <c r="N255" s="277">
        <v>0</v>
      </c>
      <c r="O255" s="277">
        <v>0</v>
      </c>
      <c r="P255" s="277">
        <v>0</v>
      </c>
      <c r="Q255" s="277">
        <v>0</v>
      </c>
      <c r="R255" s="277">
        <v>0</v>
      </c>
      <c r="S255" s="277">
        <v>0</v>
      </c>
      <c r="T255" s="277">
        <v>0</v>
      </c>
      <c r="U255" s="277">
        <v>0</v>
      </c>
      <c r="V255" s="277">
        <v>0</v>
      </c>
      <c r="W255" s="277">
        <v>0</v>
      </c>
      <c r="X255" s="277">
        <v>0</v>
      </c>
      <c r="Y255" s="277">
        <v>0</v>
      </c>
      <c r="Z255" s="277">
        <v>0</v>
      </c>
      <c r="AA255" s="277">
        <v>0</v>
      </c>
      <c r="AB255" s="277">
        <v>0</v>
      </c>
      <c r="AC255" s="277">
        <v>0</v>
      </c>
      <c r="AD255" s="277">
        <v>0</v>
      </c>
      <c r="AE255" s="277">
        <v>0</v>
      </c>
      <c r="AF255" s="277">
        <v>0</v>
      </c>
      <c r="AG255" s="277">
        <v>0</v>
      </c>
      <c r="AH255" s="277">
        <v>0</v>
      </c>
      <c r="AI255" s="277">
        <v>9.3000000000000007</v>
      </c>
      <c r="AJ255" s="277">
        <v>9.3000000000000007</v>
      </c>
      <c r="AK255" s="277">
        <v>9.3000000000000007</v>
      </c>
      <c r="AL255" s="277">
        <v>10.481999999999999</v>
      </c>
      <c r="AM255" s="277">
        <v>10.11</v>
      </c>
      <c r="AN255" s="277">
        <v>9.3149999999999995</v>
      </c>
      <c r="AO255" s="277">
        <v>12.846</v>
      </c>
      <c r="AP255" s="277">
        <v>10.930999999999999</v>
      </c>
      <c r="AQ255" s="277">
        <v>11.863</v>
      </c>
      <c r="AR255" s="277">
        <v>12.641</v>
      </c>
      <c r="AS255"/>
      <c r="AT255"/>
    </row>
    <row r="256" spans="1:46">
      <c r="A256" s="101">
        <v>81</v>
      </c>
      <c r="B256" s="126" t="s">
        <v>477</v>
      </c>
      <c r="C256" s="277">
        <v>0</v>
      </c>
      <c r="D256" s="277">
        <v>0</v>
      </c>
      <c r="E256" s="277">
        <v>0</v>
      </c>
      <c r="F256" s="277">
        <v>0</v>
      </c>
      <c r="G256" s="277">
        <v>0</v>
      </c>
      <c r="H256" s="277">
        <v>0</v>
      </c>
      <c r="I256" s="277">
        <v>0</v>
      </c>
      <c r="J256" s="277">
        <v>0</v>
      </c>
      <c r="K256" s="277">
        <v>0</v>
      </c>
      <c r="L256" s="277">
        <v>0</v>
      </c>
      <c r="M256" s="277">
        <v>0</v>
      </c>
      <c r="N256" s="277">
        <v>0</v>
      </c>
      <c r="O256" s="277">
        <v>0</v>
      </c>
      <c r="P256" s="277">
        <v>0</v>
      </c>
      <c r="Q256" s="277">
        <v>0</v>
      </c>
      <c r="R256" s="277">
        <v>0</v>
      </c>
      <c r="S256" s="277">
        <v>0</v>
      </c>
      <c r="T256" s="277">
        <v>0</v>
      </c>
      <c r="U256" s="277">
        <v>0</v>
      </c>
      <c r="V256" s="277">
        <v>0</v>
      </c>
      <c r="W256" s="277">
        <v>0</v>
      </c>
      <c r="X256" s="277">
        <v>0</v>
      </c>
      <c r="Y256" s="277">
        <v>0</v>
      </c>
      <c r="Z256" s="277">
        <v>0</v>
      </c>
      <c r="AA256" s="277">
        <v>0</v>
      </c>
      <c r="AB256" s="277">
        <v>0</v>
      </c>
      <c r="AC256" s="277">
        <v>0</v>
      </c>
      <c r="AD256" s="277">
        <v>0</v>
      </c>
      <c r="AE256" s="277">
        <v>0</v>
      </c>
      <c r="AF256" s="277">
        <v>0</v>
      </c>
      <c r="AG256" s="277">
        <v>0</v>
      </c>
      <c r="AH256" s="277">
        <v>0</v>
      </c>
      <c r="AI256" s="277">
        <v>0.54700000000000004</v>
      </c>
      <c r="AJ256" s="277">
        <v>0.29699999999999999</v>
      </c>
      <c r="AK256" s="277">
        <v>0</v>
      </c>
      <c r="AL256" s="277">
        <v>0.45200000000000001</v>
      </c>
      <c r="AM256" s="277">
        <v>0.22</v>
      </c>
      <c r="AN256" s="277">
        <v>0.53900000000000003</v>
      </c>
      <c r="AO256" s="277">
        <v>0.84</v>
      </c>
      <c r="AP256" s="277">
        <v>0.56399999999999995</v>
      </c>
      <c r="AQ256" s="277">
        <v>0.6</v>
      </c>
      <c r="AR256" s="277">
        <v>0.6</v>
      </c>
      <c r="AS256"/>
      <c r="AT256"/>
    </row>
    <row r="257" spans="1:46">
      <c r="A257" s="101">
        <v>82</v>
      </c>
      <c r="B257" s="126" t="s">
        <v>1969</v>
      </c>
      <c r="C257" s="277">
        <v>0</v>
      </c>
      <c r="D257" s="277">
        <v>0</v>
      </c>
      <c r="E257" s="277">
        <v>0</v>
      </c>
      <c r="F257" s="277">
        <v>0</v>
      </c>
      <c r="G257" s="277">
        <v>0</v>
      </c>
      <c r="H257" s="277">
        <v>0</v>
      </c>
      <c r="I257" s="277">
        <v>0</v>
      </c>
      <c r="J257" s="277">
        <v>0</v>
      </c>
      <c r="K257" s="277">
        <v>0</v>
      </c>
      <c r="L257" s="277">
        <v>0</v>
      </c>
      <c r="M257" s="277">
        <v>0</v>
      </c>
      <c r="N257" s="277">
        <v>0</v>
      </c>
      <c r="O257" s="277">
        <v>0</v>
      </c>
      <c r="P257" s="277">
        <v>0</v>
      </c>
      <c r="Q257" s="277">
        <v>0</v>
      </c>
      <c r="R257" s="277">
        <v>0</v>
      </c>
      <c r="S257" s="277">
        <v>0</v>
      </c>
      <c r="T257" s="277">
        <v>0</v>
      </c>
      <c r="U257" s="277">
        <v>0</v>
      </c>
      <c r="V257" s="277">
        <v>0</v>
      </c>
      <c r="W257" s="277">
        <v>0</v>
      </c>
      <c r="X257" s="277">
        <v>0</v>
      </c>
      <c r="Y257" s="277">
        <v>0</v>
      </c>
      <c r="Z257" s="277">
        <v>0</v>
      </c>
      <c r="AA257" s="277">
        <v>0</v>
      </c>
      <c r="AB257" s="277">
        <v>0</v>
      </c>
      <c r="AC257" s="277">
        <v>0</v>
      </c>
      <c r="AD257" s="277">
        <v>0</v>
      </c>
      <c r="AE257" s="277">
        <v>0</v>
      </c>
      <c r="AF257" s="277">
        <v>0</v>
      </c>
      <c r="AG257" s="277">
        <v>0</v>
      </c>
      <c r="AH257" s="277">
        <v>0</v>
      </c>
      <c r="AI257" s="277">
        <v>0</v>
      </c>
      <c r="AJ257" s="277">
        <v>0</v>
      </c>
      <c r="AK257" s="277">
        <v>0</v>
      </c>
      <c r="AL257" s="277">
        <v>0</v>
      </c>
      <c r="AM257" s="277">
        <v>0</v>
      </c>
      <c r="AN257" s="277">
        <v>0</v>
      </c>
      <c r="AO257" s="277">
        <v>0</v>
      </c>
      <c r="AP257" s="277">
        <v>2</v>
      </c>
      <c r="AQ257" s="277">
        <v>5</v>
      </c>
      <c r="AR257" s="277">
        <v>3</v>
      </c>
      <c r="AS257"/>
      <c r="AT257"/>
    </row>
    <row r="258" spans="1:46">
      <c r="A258" s="101">
        <v>83</v>
      </c>
      <c r="B258" s="126" t="s">
        <v>2645</v>
      </c>
      <c r="C258" s="277">
        <v>0</v>
      </c>
      <c r="D258" s="277">
        <v>0</v>
      </c>
      <c r="E258" s="277">
        <v>0</v>
      </c>
      <c r="F258" s="277">
        <v>0</v>
      </c>
      <c r="G258" s="277">
        <v>0</v>
      </c>
      <c r="H258" s="277">
        <v>0</v>
      </c>
      <c r="I258" s="277">
        <v>0</v>
      </c>
      <c r="J258" s="277">
        <v>0</v>
      </c>
      <c r="K258" s="277">
        <v>0</v>
      </c>
      <c r="L258" s="277">
        <v>0</v>
      </c>
      <c r="M258" s="277">
        <v>0</v>
      </c>
      <c r="N258" s="277">
        <v>0</v>
      </c>
      <c r="O258" s="277">
        <v>0</v>
      </c>
      <c r="P258" s="277">
        <v>0</v>
      </c>
      <c r="Q258" s="277">
        <v>0</v>
      </c>
      <c r="R258" s="277">
        <v>0</v>
      </c>
      <c r="S258" s="277">
        <v>0</v>
      </c>
      <c r="T258" s="277">
        <v>0</v>
      </c>
      <c r="U258" s="277">
        <v>0</v>
      </c>
      <c r="V258" s="277">
        <v>0</v>
      </c>
      <c r="W258" s="277">
        <v>0</v>
      </c>
      <c r="X258" s="277">
        <v>0</v>
      </c>
      <c r="Y258" s="277">
        <v>0</v>
      </c>
      <c r="Z258" s="277">
        <v>0</v>
      </c>
      <c r="AA258" s="277">
        <v>0</v>
      </c>
      <c r="AB258" s="277">
        <v>0</v>
      </c>
      <c r="AC258" s="277">
        <v>0</v>
      </c>
      <c r="AD258" s="277">
        <v>0</v>
      </c>
      <c r="AE258" s="277">
        <v>0</v>
      </c>
      <c r="AF258" s="277">
        <v>0</v>
      </c>
      <c r="AG258" s="277">
        <v>0</v>
      </c>
      <c r="AH258" s="277">
        <v>0</v>
      </c>
      <c r="AI258" s="277">
        <v>0</v>
      </c>
      <c r="AJ258" s="277">
        <v>0</v>
      </c>
      <c r="AK258" s="277">
        <v>0</v>
      </c>
      <c r="AL258" s="277">
        <v>0</v>
      </c>
      <c r="AM258" s="277">
        <v>0</v>
      </c>
      <c r="AN258" s="277">
        <v>1.75</v>
      </c>
      <c r="AO258" s="277">
        <v>4</v>
      </c>
      <c r="AP258" s="277">
        <v>10.75</v>
      </c>
      <c r="AQ258" s="277">
        <v>5.5</v>
      </c>
      <c r="AR258" s="277">
        <v>1.25</v>
      </c>
      <c r="AS258"/>
      <c r="AT258"/>
    </row>
    <row r="259" spans="1:46">
      <c r="A259" s="101">
        <v>84</v>
      </c>
      <c r="B259" s="126" t="s">
        <v>2024</v>
      </c>
      <c r="C259" s="277">
        <v>0</v>
      </c>
      <c r="D259" s="277">
        <v>0</v>
      </c>
      <c r="E259" s="277">
        <v>0</v>
      </c>
      <c r="F259" s="277">
        <v>0</v>
      </c>
      <c r="G259" s="277">
        <v>0</v>
      </c>
      <c r="H259" s="277">
        <v>0</v>
      </c>
      <c r="I259" s="277">
        <v>0</v>
      </c>
      <c r="J259" s="277">
        <v>0</v>
      </c>
      <c r="K259" s="277">
        <v>0</v>
      </c>
      <c r="L259" s="277">
        <v>0</v>
      </c>
      <c r="M259" s="277">
        <v>0</v>
      </c>
      <c r="N259" s="277">
        <v>0</v>
      </c>
      <c r="O259" s="277">
        <v>0</v>
      </c>
      <c r="P259" s="277">
        <v>0</v>
      </c>
      <c r="Q259" s="277">
        <v>0</v>
      </c>
      <c r="R259" s="277">
        <v>0</v>
      </c>
      <c r="S259" s="277">
        <v>0</v>
      </c>
      <c r="T259" s="277">
        <v>0</v>
      </c>
      <c r="U259" s="277">
        <v>0</v>
      </c>
      <c r="V259" s="277">
        <v>0</v>
      </c>
      <c r="W259" s="277">
        <v>0</v>
      </c>
      <c r="X259" s="277">
        <v>0</v>
      </c>
      <c r="Y259" s="277">
        <v>0</v>
      </c>
      <c r="Z259" s="277">
        <v>0</v>
      </c>
      <c r="AA259" s="277">
        <v>0</v>
      </c>
      <c r="AB259" s="277">
        <v>0</v>
      </c>
      <c r="AC259" s="277">
        <v>0</v>
      </c>
      <c r="AD259" s="277">
        <v>0</v>
      </c>
      <c r="AE259" s="277">
        <v>0</v>
      </c>
      <c r="AF259" s="277">
        <v>0</v>
      </c>
      <c r="AG259" s="277">
        <v>0</v>
      </c>
      <c r="AH259" s="277">
        <v>0</v>
      </c>
      <c r="AI259" s="277">
        <v>0</v>
      </c>
      <c r="AJ259" s="277">
        <v>0</v>
      </c>
      <c r="AK259" s="277">
        <v>0</v>
      </c>
      <c r="AL259" s="277">
        <v>0</v>
      </c>
      <c r="AM259" s="277">
        <v>0</v>
      </c>
      <c r="AN259" s="277">
        <v>0</v>
      </c>
      <c r="AO259" s="277">
        <v>0</v>
      </c>
      <c r="AP259" s="277">
        <v>0.66500000000000004</v>
      </c>
      <c r="AQ259" s="277">
        <v>0.66500000000000004</v>
      </c>
      <c r="AR259" s="277">
        <v>0.67</v>
      </c>
      <c r="AS259"/>
      <c r="AT259"/>
    </row>
    <row r="260" spans="1:46">
      <c r="A260" s="101">
        <v>85</v>
      </c>
      <c r="B260" s="126" t="s">
        <v>2054</v>
      </c>
      <c r="C260" s="277">
        <v>0</v>
      </c>
      <c r="D260" s="277">
        <v>0</v>
      </c>
      <c r="E260" s="277">
        <v>0</v>
      </c>
      <c r="F260" s="277">
        <v>0</v>
      </c>
      <c r="G260" s="277">
        <v>0</v>
      </c>
      <c r="H260" s="277">
        <v>0</v>
      </c>
      <c r="I260" s="277">
        <v>0</v>
      </c>
      <c r="J260" s="277">
        <v>0</v>
      </c>
      <c r="K260" s="277">
        <v>0</v>
      </c>
      <c r="L260" s="277">
        <v>0</v>
      </c>
      <c r="M260" s="277">
        <v>0</v>
      </c>
      <c r="N260" s="277">
        <v>0</v>
      </c>
      <c r="O260" s="277">
        <v>0</v>
      </c>
      <c r="P260" s="277">
        <v>0</v>
      </c>
      <c r="Q260" s="277">
        <v>0</v>
      </c>
      <c r="R260" s="277">
        <v>0</v>
      </c>
      <c r="S260" s="277">
        <v>0</v>
      </c>
      <c r="T260" s="277">
        <v>0</v>
      </c>
      <c r="U260" s="277">
        <v>0</v>
      </c>
      <c r="V260" s="277">
        <v>0</v>
      </c>
      <c r="W260" s="277">
        <v>0</v>
      </c>
      <c r="X260" s="277">
        <v>0</v>
      </c>
      <c r="Y260" s="277">
        <v>0</v>
      </c>
      <c r="Z260" s="277">
        <v>0</v>
      </c>
      <c r="AA260" s="277">
        <v>0</v>
      </c>
      <c r="AB260" s="277">
        <v>0</v>
      </c>
      <c r="AC260" s="277">
        <v>0</v>
      </c>
      <c r="AD260" s="277">
        <v>0</v>
      </c>
      <c r="AE260" s="277">
        <v>0</v>
      </c>
      <c r="AF260" s="277">
        <v>0</v>
      </c>
      <c r="AG260" s="277">
        <v>0</v>
      </c>
      <c r="AH260" s="277">
        <v>0</v>
      </c>
      <c r="AI260" s="277">
        <v>0</v>
      </c>
      <c r="AJ260" s="277">
        <v>0</v>
      </c>
      <c r="AK260" s="277">
        <v>0</v>
      </c>
      <c r="AL260" s="277">
        <v>0</v>
      </c>
      <c r="AM260" s="277">
        <v>0</v>
      </c>
      <c r="AN260" s="277">
        <v>0</v>
      </c>
      <c r="AO260" s="277">
        <v>0</v>
      </c>
      <c r="AP260" s="277">
        <v>2.1859999999999999</v>
      </c>
      <c r="AQ260" s="277">
        <v>2.0859999999999999</v>
      </c>
      <c r="AR260" s="277">
        <v>0.25</v>
      </c>
      <c r="AS260"/>
      <c r="AT260"/>
    </row>
    <row r="261" spans="1:46">
      <c r="A261" s="101">
        <v>86</v>
      </c>
      <c r="B261" s="126" t="s">
        <v>470</v>
      </c>
      <c r="C261" s="277">
        <v>0</v>
      </c>
      <c r="D261" s="277">
        <v>0</v>
      </c>
      <c r="E261" s="277">
        <v>0</v>
      </c>
      <c r="F261" s="277">
        <v>0</v>
      </c>
      <c r="G261" s="277">
        <v>0</v>
      </c>
      <c r="H261" s="277">
        <v>0</v>
      </c>
      <c r="I261" s="277">
        <v>0</v>
      </c>
      <c r="J261" s="277">
        <v>0</v>
      </c>
      <c r="K261" s="277">
        <v>0</v>
      </c>
      <c r="L261" s="277">
        <v>0</v>
      </c>
      <c r="M261" s="277">
        <v>0</v>
      </c>
      <c r="N261" s="277">
        <v>0</v>
      </c>
      <c r="O261" s="277">
        <v>0</v>
      </c>
      <c r="P261" s="277">
        <v>0</v>
      </c>
      <c r="Q261" s="277">
        <v>0</v>
      </c>
      <c r="R261" s="277">
        <v>0</v>
      </c>
      <c r="S261" s="277">
        <v>0</v>
      </c>
      <c r="T261" s="277">
        <v>0</v>
      </c>
      <c r="U261" s="277">
        <v>0</v>
      </c>
      <c r="V261" s="277">
        <v>0</v>
      </c>
      <c r="W261" s="277">
        <v>0</v>
      </c>
      <c r="X261" s="277">
        <v>0</v>
      </c>
      <c r="Y261" s="277">
        <v>0</v>
      </c>
      <c r="Z261" s="277">
        <v>0</v>
      </c>
      <c r="AA261" s="277">
        <v>0</v>
      </c>
      <c r="AB261" s="277">
        <v>0</v>
      </c>
      <c r="AC261" s="277">
        <v>0</v>
      </c>
      <c r="AD261" s="277">
        <v>0</v>
      </c>
      <c r="AE261" s="277">
        <v>0</v>
      </c>
      <c r="AF261" s="277">
        <v>0</v>
      </c>
      <c r="AG261" s="277">
        <v>0</v>
      </c>
      <c r="AH261" s="277">
        <v>0</v>
      </c>
      <c r="AI261" s="277">
        <v>5</v>
      </c>
      <c r="AJ261" s="277">
        <v>0</v>
      </c>
      <c r="AK261" s="277">
        <v>0</v>
      </c>
      <c r="AL261" s="277">
        <v>0</v>
      </c>
      <c r="AM261" s="277">
        <v>0</v>
      </c>
      <c r="AN261" s="277">
        <v>0</v>
      </c>
      <c r="AO261" s="277">
        <v>0</v>
      </c>
      <c r="AP261" s="277">
        <v>0</v>
      </c>
      <c r="AQ261" s="277">
        <v>0</v>
      </c>
      <c r="AR261" s="277">
        <v>1.5</v>
      </c>
      <c r="AS261"/>
      <c r="AT261"/>
    </row>
    <row r="262" spans="1:46">
      <c r="A262" s="101">
        <v>87</v>
      </c>
      <c r="B262" s="126" t="s">
        <v>284</v>
      </c>
      <c r="C262" s="277">
        <v>0</v>
      </c>
      <c r="D262" s="277">
        <v>0</v>
      </c>
      <c r="E262" s="277">
        <v>0</v>
      </c>
      <c r="F262" s="277">
        <v>0</v>
      </c>
      <c r="G262" s="277">
        <v>0</v>
      </c>
      <c r="H262" s="277">
        <v>0</v>
      </c>
      <c r="I262" s="277">
        <v>0</v>
      </c>
      <c r="J262" s="277">
        <v>0</v>
      </c>
      <c r="K262" s="277">
        <v>0</v>
      </c>
      <c r="L262" s="277">
        <v>0</v>
      </c>
      <c r="M262" s="277">
        <v>0</v>
      </c>
      <c r="N262" s="277">
        <v>0</v>
      </c>
      <c r="O262" s="277">
        <v>0</v>
      </c>
      <c r="P262" s="277">
        <v>0</v>
      </c>
      <c r="Q262" s="277">
        <v>0</v>
      </c>
      <c r="R262" s="277">
        <v>0</v>
      </c>
      <c r="S262" s="277">
        <v>0</v>
      </c>
      <c r="T262" s="277">
        <v>0</v>
      </c>
      <c r="U262" s="277">
        <v>0</v>
      </c>
      <c r="V262" s="277">
        <v>0</v>
      </c>
      <c r="W262" s="277">
        <v>0</v>
      </c>
      <c r="X262" s="277">
        <v>0</v>
      </c>
      <c r="Y262" s="277">
        <v>0</v>
      </c>
      <c r="Z262" s="277">
        <v>0</v>
      </c>
      <c r="AA262" s="277">
        <v>0</v>
      </c>
      <c r="AB262" s="277">
        <v>0</v>
      </c>
      <c r="AC262" s="277">
        <v>0</v>
      </c>
      <c r="AD262" s="277">
        <v>5.8760000000000003</v>
      </c>
      <c r="AE262" s="277">
        <v>0.76300000000000001</v>
      </c>
      <c r="AF262" s="277">
        <v>2.9580000000000002</v>
      </c>
      <c r="AG262" s="277">
        <v>2.9809999999999999</v>
      </c>
      <c r="AH262" s="277">
        <v>2.9849999999999999</v>
      </c>
      <c r="AI262" s="277">
        <v>2.9990000000000001</v>
      </c>
      <c r="AJ262" s="277">
        <v>2.9990000000000001</v>
      </c>
      <c r="AK262" s="277">
        <v>2.9990000000000001</v>
      </c>
      <c r="AL262" s="277">
        <v>3.3809999999999998</v>
      </c>
      <c r="AM262" s="277">
        <v>3.26</v>
      </c>
      <c r="AN262" s="277">
        <v>2.9990000000000001</v>
      </c>
      <c r="AO262" s="277">
        <v>3.8170000000000002</v>
      </c>
      <c r="AP262" s="277">
        <v>5.5049999999999999</v>
      </c>
      <c r="AQ262" s="277">
        <v>5.6159999999999997</v>
      </c>
      <c r="AR262" s="277">
        <v>5.7329999999999997</v>
      </c>
      <c r="AS262"/>
      <c r="AT262"/>
    </row>
    <row r="263" spans="1:46">
      <c r="A263" s="101">
        <v>88</v>
      </c>
      <c r="B263" s="126" t="s">
        <v>301</v>
      </c>
      <c r="C263" s="277">
        <v>0</v>
      </c>
      <c r="D263" s="277">
        <v>0</v>
      </c>
      <c r="E263" s="277">
        <v>0</v>
      </c>
      <c r="F263" s="277">
        <v>0</v>
      </c>
      <c r="G263" s="277">
        <v>0</v>
      </c>
      <c r="H263" s="277">
        <v>0</v>
      </c>
      <c r="I263" s="277">
        <v>0</v>
      </c>
      <c r="J263" s="277">
        <v>0</v>
      </c>
      <c r="K263" s="277">
        <v>0</v>
      </c>
      <c r="L263" s="277">
        <v>0</v>
      </c>
      <c r="M263" s="277">
        <v>0</v>
      </c>
      <c r="N263" s="277">
        <v>0</v>
      </c>
      <c r="O263" s="277">
        <v>0</v>
      </c>
      <c r="P263" s="277">
        <v>0</v>
      </c>
      <c r="Q263" s="277">
        <v>0</v>
      </c>
      <c r="R263" s="277">
        <v>0</v>
      </c>
      <c r="S263" s="277">
        <v>0</v>
      </c>
      <c r="T263" s="277">
        <v>0</v>
      </c>
      <c r="U263" s="277">
        <v>0</v>
      </c>
      <c r="V263" s="277">
        <v>0</v>
      </c>
      <c r="W263" s="277">
        <v>0</v>
      </c>
      <c r="X263" s="277">
        <v>0</v>
      </c>
      <c r="Y263" s="277">
        <v>0</v>
      </c>
      <c r="Z263" s="277">
        <v>0</v>
      </c>
      <c r="AA263" s="277">
        <v>0</v>
      </c>
      <c r="AB263" s="277">
        <v>0</v>
      </c>
      <c r="AC263" s="277">
        <v>0</v>
      </c>
      <c r="AD263" s="277">
        <v>0</v>
      </c>
      <c r="AE263" s="277">
        <v>0</v>
      </c>
      <c r="AF263" s="277">
        <v>0</v>
      </c>
      <c r="AG263" s="277">
        <v>0</v>
      </c>
      <c r="AH263" s="277">
        <v>0</v>
      </c>
      <c r="AI263" s="277">
        <v>0</v>
      </c>
      <c r="AJ263" s="277">
        <v>7.8</v>
      </c>
      <c r="AK263" s="277">
        <v>7.8</v>
      </c>
      <c r="AL263" s="277">
        <v>8.7910000000000004</v>
      </c>
      <c r="AM263" s="277">
        <v>8.48</v>
      </c>
      <c r="AN263" s="277">
        <v>7.8239999999999998</v>
      </c>
      <c r="AO263" s="277">
        <v>8.4429999999999996</v>
      </c>
      <c r="AP263" s="277">
        <v>9.6460000000000008</v>
      </c>
      <c r="AQ263" s="277">
        <v>9.6750000000000007</v>
      </c>
      <c r="AR263" s="277">
        <v>10.113</v>
      </c>
      <c r="AS263"/>
      <c r="AT263"/>
    </row>
    <row r="264" spans="1:46">
      <c r="A264" s="101">
        <v>89</v>
      </c>
      <c r="B264" s="126" t="s">
        <v>2964</v>
      </c>
      <c r="C264" s="277">
        <v>0</v>
      </c>
      <c r="D264" s="277">
        <v>0</v>
      </c>
      <c r="E264" s="277">
        <v>0</v>
      </c>
      <c r="F264" s="277">
        <v>0</v>
      </c>
      <c r="G264" s="277">
        <v>0</v>
      </c>
      <c r="H264" s="277">
        <v>0</v>
      </c>
      <c r="I264" s="277">
        <v>0</v>
      </c>
      <c r="J264" s="277">
        <v>0</v>
      </c>
      <c r="K264" s="277">
        <v>0</v>
      </c>
      <c r="L264" s="277">
        <v>0</v>
      </c>
      <c r="M264" s="277">
        <v>0</v>
      </c>
      <c r="N264" s="277">
        <v>0</v>
      </c>
      <c r="O264" s="277">
        <v>0</v>
      </c>
      <c r="P264" s="277">
        <v>0</v>
      </c>
      <c r="Q264" s="277">
        <v>0</v>
      </c>
      <c r="R264" s="277">
        <v>0</v>
      </c>
      <c r="S264" s="277">
        <v>0</v>
      </c>
      <c r="T264" s="277">
        <v>0</v>
      </c>
      <c r="U264" s="277">
        <v>0</v>
      </c>
      <c r="V264" s="277">
        <v>0</v>
      </c>
      <c r="W264" s="277">
        <v>0</v>
      </c>
      <c r="X264" s="277">
        <v>0</v>
      </c>
      <c r="Y264" s="277">
        <v>0</v>
      </c>
      <c r="Z264" s="277">
        <v>0</v>
      </c>
      <c r="AA264" s="277">
        <v>0</v>
      </c>
      <c r="AB264" s="277">
        <v>0</v>
      </c>
      <c r="AC264" s="277">
        <v>0</v>
      </c>
      <c r="AD264" s="277">
        <v>0</v>
      </c>
      <c r="AE264" s="277">
        <v>0</v>
      </c>
      <c r="AF264" s="277">
        <v>0</v>
      </c>
      <c r="AG264" s="277">
        <v>0</v>
      </c>
      <c r="AH264" s="277">
        <v>0</v>
      </c>
      <c r="AI264" s="277">
        <v>0</v>
      </c>
      <c r="AJ264" s="277">
        <v>0</v>
      </c>
      <c r="AK264" s="277">
        <v>0</v>
      </c>
      <c r="AL264" s="277">
        <v>0</v>
      </c>
      <c r="AM264" s="277">
        <v>0</v>
      </c>
      <c r="AN264" s="277">
        <v>0</v>
      </c>
      <c r="AO264" s="277">
        <v>0</v>
      </c>
      <c r="AP264" s="277">
        <v>0</v>
      </c>
      <c r="AQ264" s="277">
        <v>0</v>
      </c>
      <c r="AR264" s="277">
        <v>4</v>
      </c>
      <c r="AS264"/>
      <c r="AT264"/>
    </row>
    <row r="265" spans="1:46">
      <c r="A265" s="101">
        <v>90</v>
      </c>
      <c r="B265" s="126" t="s">
        <v>1924</v>
      </c>
      <c r="C265" s="277">
        <v>0</v>
      </c>
      <c r="D265" s="277">
        <v>0</v>
      </c>
      <c r="E265" s="277">
        <v>0</v>
      </c>
      <c r="F265" s="277">
        <v>0</v>
      </c>
      <c r="G265" s="277">
        <v>0</v>
      </c>
      <c r="H265" s="277">
        <v>0</v>
      </c>
      <c r="I265" s="277">
        <v>0</v>
      </c>
      <c r="J265" s="277">
        <v>0</v>
      </c>
      <c r="K265" s="277">
        <v>0</v>
      </c>
      <c r="L265" s="277">
        <v>0</v>
      </c>
      <c r="M265" s="277">
        <v>0</v>
      </c>
      <c r="N265" s="277">
        <v>0</v>
      </c>
      <c r="O265" s="277">
        <v>0</v>
      </c>
      <c r="P265" s="277">
        <v>0</v>
      </c>
      <c r="Q265" s="277">
        <v>0</v>
      </c>
      <c r="R265" s="277">
        <v>0</v>
      </c>
      <c r="S265" s="277">
        <v>0</v>
      </c>
      <c r="T265" s="277">
        <v>0</v>
      </c>
      <c r="U265" s="277">
        <v>0</v>
      </c>
      <c r="V265" s="277">
        <v>0</v>
      </c>
      <c r="W265" s="277">
        <v>0</v>
      </c>
      <c r="X265" s="277">
        <v>0</v>
      </c>
      <c r="Y265" s="277">
        <v>0</v>
      </c>
      <c r="Z265" s="277">
        <v>0</v>
      </c>
      <c r="AA265" s="277">
        <v>0</v>
      </c>
      <c r="AB265" s="277">
        <v>0</v>
      </c>
      <c r="AC265" s="277">
        <v>0</v>
      </c>
      <c r="AD265" s="277">
        <v>0</v>
      </c>
      <c r="AE265" s="277">
        <v>0</v>
      </c>
      <c r="AF265" s="277">
        <v>0</v>
      </c>
      <c r="AG265" s="277">
        <v>0</v>
      </c>
      <c r="AH265" s="277">
        <v>0</v>
      </c>
      <c r="AI265" s="277">
        <v>0</v>
      </c>
      <c r="AJ265" s="277">
        <v>0</v>
      </c>
      <c r="AK265" s="277">
        <v>0</v>
      </c>
      <c r="AL265" s="277">
        <v>0</v>
      </c>
      <c r="AM265" s="277">
        <v>0</v>
      </c>
      <c r="AN265" s="277">
        <v>0</v>
      </c>
      <c r="AO265" s="277">
        <v>0</v>
      </c>
      <c r="AP265" s="277">
        <v>1.75</v>
      </c>
      <c r="AQ265" s="277">
        <v>1.25</v>
      </c>
      <c r="AR265" s="277">
        <v>1.25</v>
      </c>
      <c r="AS265"/>
      <c r="AT265"/>
    </row>
    <row r="266" spans="1:46">
      <c r="A266" s="101">
        <v>91</v>
      </c>
      <c r="B266" s="126" t="s">
        <v>469</v>
      </c>
      <c r="C266" s="277">
        <v>0</v>
      </c>
      <c r="D266" s="277">
        <v>0</v>
      </c>
      <c r="E266" s="277">
        <v>0</v>
      </c>
      <c r="F266" s="277">
        <v>0</v>
      </c>
      <c r="G266" s="277">
        <v>0</v>
      </c>
      <c r="H266" s="277">
        <v>0</v>
      </c>
      <c r="I266" s="277">
        <v>0</v>
      </c>
      <c r="J266" s="277">
        <v>0</v>
      </c>
      <c r="K266" s="277">
        <v>0</v>
      </c>
      <c r="L266" s="277">
        <v>0</v>
      </c>
      <c r="M266" s="277">
        <v>0</v>
      </c>
      <c r="N266" s="277">
        <v>0</v>
      </c>
      <c r="O266" s="277">
        <v>0</v>
      </c>
      <c r="P266" s="277">
        <v>0</v>
      </c>
      <c r="Q266" s="277">
        <v>0</v>
      </c>
      <c r="R266" s="277">
        <v>0</v>
      </c>
      <c r="S266" s="277">
        <v>0</v>
      </c>
      <c r="T266" s="277">
        <v>0</v>
      </c>
      <c r="U266" s="277">
        <v>0</v>
      </c>
      <c r="V266" s="277">
        <v>0</v>
      </c>
      <c r="W266" s="277">
        <v>0</v>
      </c>
      <c r="X266" s="277">
        <v>0</v>
      </c>
      <c r="Y266" s="277">
        <v>0</v>
      </c>
      <c r="Z266" s="277">
        <v>0</v>
      </c>
      <c r="AA266" s="277">
        <v>0</v>
      </c>
      <c r="AB266" s="277">
        <v>0</v>
      </c>
      <c r="AC266" s="277">
        <v>0</v>
      </c>
      <c r="AD266" s="277">
        <v>0</v>
      </c>
      <c r="AE266" s="277">
        <v>0</v>
      </c>
      <c r="AF266" s="277">
        <v>0</v>
      </c>
      <c r="AG266" s="277">
        <v>0</v>
      </c>
      <c r="AH266" s="277">
        <v>0</v>
      </c>
      <c r="AI266" s="277">
        <v>0</v>
      </c>
      <c r="AJ266" s="277">
        <v>0</v>
      </c>
      <c r="AK266" s="277">
        <v>0</v>
      </c>
      <c r="AL266" s="277">
        <v>1.556</v>
      </c>
      <c r="AM266" s="277">
        <v>1.1399999999999999</v>
      </c>
      <c r="AN266" s="277">
        <v>1.153</v>
      </c>
      <c r="AO266" s="277">
        <v>1.042</v>
      </c>
      <c r="AP266" s="277">
        <v>0.6</v>
      </c>
      <c r="AQ266" s="277">
        <v>0.6</v>
      </c>
      <c r="AR266" s="277">
        <v>0.6</v>
      </c>
    </row>
    <row r="267" spans="1:46">
      <c r="A267" s="101">
        <v>92</v>
      </c>
      <c r="B267" s="126" t="s">
        <v>1052</v>
      </c>
      <c r="C267" s="277">
        <v>0</v>
      </c>
      <c r="D267" s="277">
        <v>0</v>
      </c>
      <c r="E267" s="277">
        <v>0</v>
      </c>
      <c r="F267" s="277">
        <v>0</v>
      </c>
      <c r="G267" s="277">
        <v>0</v>
      </c>
      <c r="H267" s="277">
        <v>0</v>
      </c>
      <c r="I267" s="277">
        <v>0</v>
      </c>
      <c r="J267" s="277">
        <v>0</v>
      </c>
      <c r="K267" s="277">
        <v>0</v>
      </c>
      <c r="L267" s="277">
        <v>0</v>
      </c>
      <c r="M267" s="277">
        <v>0</v>
      </c>
      <c r="N267" s="277">
        <v>0</v>
      </c>
      <c r="O267" s="277">
        <v>0</v>
      </c>
      <c r="P267" s="277">
        <v>0</v>
      </c>
      <c r="Q267" s="277">
        <v>0</v>
      </c>
      <c r="R267" s="277">
        <v>0</v>
      </c>
      <c r="S267" s="277">
        <v>0</v>
      </c>
      <c r="T267" s="277">
        <v>0</v>
      </c>
      <c r="U267" s="277">
        <v>0</v>
      </c>
      <c r="V267" s="277">
        <v>0</v>
      </c>
      <c r="W267" s="277">
        <v>0</v>
      </c>
      <c r="X267" s="277">
        <v>0</v>
      </c>
      <c r="Y267" s="277">
        <v>0</v>
      </c>
      <c r="Z267" s="277">
        <v>0</v>
      </c>
      <c r="AA267" s="277">
        <v>0</v>
      </c>
      <c r="AB267" s="277">
        <v>0</v>
      </c>
      <c r="AC267" s="277">
        <v>0</v>
      </c>
      <c r="AD267" s="277">
        <v>0</v>
      </c>
      <c r="AE267" s="277">
        <v>0</v>
      </c>
      <c r="AF267" s="277">
        <v>0</v>
      </c>
      <c r="AG267" s="277">
        <v>0</v>
      </c>
      <c r="AH267" s="277">
        <v>0</v>
      </c>
      <c r="AI267" s="277">
        <v>0</v>
      </c>
      <c r="AJ267" s="277">
        <v>0</v>
      </c>
      <c r="AK267" s="277">
        <v>0</v>
      </c>
      <c r="AL267" s="277">
        <v>0</v>
      </c>
      <c r="AM267" s="277">
        <v>0</v>
      </c>
      <c r="AN267" s="277">
        <v>0</v>
      </c>
      <c r="AO267" s="277">
        <v>55.783000000000001</v>
      </c>
      <c r="AP267" s="277">
        <v>81.415000000000006</v>
      </c>
      <c r="AQ267" s="277">
        <v>79.948999999999998</v>
      </c>
      <c r="AR267" s="277">
        <v>80.356999999999999</v>
      </c>
    </row>
    <row r="268" spans="1:46">
      <c r="A268" s="101">
        <v>93</v>
      </c>
      <c r="B268" s="126" t="s">
        <v>466</v>
      </c>
      <c r="C268" s="277">
        <v>0</v>
      </c>
      <c r="D268" s="277">
        <v>0</v>
      </c>
      <c r="E268" s="277">
        <v>0</v>
      </c>
      <c r="F268" s="277">
        <v>0</v>
      </c>
      <c r="G268" s="277">
        <v>0</v>
      </c>
      <c r="H268" s="277">
        <v>0</v>
      </c>
      <c r="I268" s="277">
        <v>0</v>
      </c>
      <c r="J268" s="277">
        <v>0</v>
      </c>
      <c r="K268" s="277">
        <v>0</v>
      </c>
      <c r="L268" s="277">
        <v>0</v>
      </c>
      <c r="M268" s="277">
        <v>0</v>
      </c>
      <c r="N268" s="277">
        <v>0</v>
      </c>
      <c r="O268" s="277">
        <v>0</v>
      </c>
      <c r="P268" s="277">
        <v>0</v>
      </c>
      <c r="Q268" s="277">
        <v>0</v>
      </c>
      <c r="R268" s="277">
        <v>0</v>
      </c>
      <c r="S268" s="277">
        <v>0</v>
      </c>
      <c r="T268" s="277">
        <v>0</v>
      </c>
      <c r="U268" s="277">
        <v>0</v>
      </c>
      <c r="V268" s="277">
        <v>0</v>
      </c>
      <c r="W268" s="277">
        <v>0</v>
      </c>
      <c r="X268" s="277">
        <v>0</v>
      </c>
      <c r="Y268" s="277">
        <v>0</v>
      </c>
      <c r="Z268" s="277">
        <v>0</v>
      </c>
      <c r="AA268" s="277">
        <v>0</v>
      </c>
      <c r="AB268" s="277">
        <v>0</v>
      </c>
      <c r="AC268" s="277">
        <v>0</v>
      </c>
      <c r="AD268" s="277">
        <v>0</v>
      </c>
      <c r="AE268" s="277">
        <v>0</v>
      </c>
      <c r="AF268" s="277">
        <v>0</v>
      </c>
      <c r="AG268" s="277">
        <v>0</v>
      </c>
      <c r="AH268" s="277">
        <v>0</v>
      </c>
      <c r="AI268" s="277">
        <v>0</v>
      </c>
      <c r="AJ268" s="277">
        <v>0</v>
      </c>
      <c r="AK268" s="277">
        <v>0</v>
      </c>
      <c r="AL268" s="277">
        <v>0</v>
      </c>
      <c r="AM268" s="277">
        <v>0</v>
      </c>
      <c r="AN268" s="277">
        <v>0</v>
      </c>
      <c r="AO268" s="277">
        <v>17.975999999999999</v>
      </c>
      <c r="AP268" s="277">
        <v>143.315</v>
      </c>
      <c r="AQ268" s="277">
        <v>222.38300000000001</v>
      </c>
      <c r="AR268" s="277">
        <v>392.70299999999997</v>
      </c>
    </row>
    <row r="269" spans="1:46">
      <c r="A269" s="101">
        <v>94</v>
      </c>
      <c r="B269" s="126" t="s">
        <v>2892</v>
      </c>
      <c r="C269" s="277">
        <v>0</v>
      </c>
      <c r="D269" s="277">
        <v>0</v>
      </c>
      <c r="E269" s="277">
        <v>0</v>
      </c>
      <c r="F269" s="277">
        <v>0</v>
      </c>
      <c r="G269" s="277">
        <v>0</v>
      </c>
      <c r="H269" s="277">
        <v>0</v>
      </c>
      <c r="I269" s="277">
        <v>0</v>
      </c>
      <c r="J269" s="277">
        <v>0</v>
      </c>
      <c r="K269" s="277">
        <v>0</v>
      </c>
      <c r="L269" s="277">
        <v>0</v>
      </c>
      <c r="M269" s="277">
        <v>0</v>
      </c>
      <c r="N269" s="277">
        <v>0</v>
      </c>
      <c r="O269" s="277">
        <v>0</v>
      </c>
      <c r="P269" s="277">
        <v>0</v>
      </c>
      <c r="Q269" s="277">
        <v>0</v>
      </c>
      <c r="R269" s="277">
        <v>0</v>
      </c>
      <c r="S269" s="277">
        <v>0</v>
      </c>
      <c r="T269" s="277">
        <v>0</v>
      </c>
      <c r="U269" s="277">
        <v>0</v>
      </c>
      <c r="V269" s="277">
        <v>0</v>
      </c>
      <c r="W269" s="277">
        <v>0</v>
      </c>
      <c r="X269" s="277">
        <v>0</v>
      </c>
      <c r="Y269" s="277">
        <v>0</v>
      </c>
      <c r="Z269" s="277">
        <v>0</v>
      </c>
      <c r="AA269" s="277">
        <v>0</v>
      </c>
      <c r="AB269" s="277">
        <v>0</v>
      </c>
      <c r="AC269" s="277">
        <v>0</v>
      </c>
      <c r="AD269" s="277">
        <v>0</v>
      </c>
      <c r="AE269" s="277">
        <v>0</v>
      </c>
      <c r="AF269" s="277">
        <v>0</v>
      </c>
      <c r="AG269" s="277">
        <v>0</v>
      </c>
      <c r="AH269" s="277">
        <v>0</v>
      </c>
      <c r="AI269" s="277">
        <v>0</v>
      </c>
      <c r="AJ269" s="277">
        <v>0</v>
      </c>
      <c r="AK269" s="277">
        <v>0</v>
      </c>
      <c r="AL269" s="277">
        <v>0</v>
      </c>
      <c r="AM269" s="277">
        <v>0</v>
      </c>
      <c r="AN269" s="277">
        <v>0</v>
      </c>
      <c r="AO269" s="277">
        <v>0</v>
      </c>
      <c r="AP269" s="277">
        <v>0</v>
      </c>
      <c r="AQ269" s="277">
        <v>0</v>
      </c>
      <c r="AR269" s="277">
        <v>1.5</v>
      </c>
    </row>
    <row r="270" spans="1:46">
      <c r="A270" s="101">
        <v>95</v>
      </c>
      <c r="B270" s="126" t="s">
        <v>511</v>
      </c>
      <c r="C270" s="277">
        <v>0</v>
      </c>
      <c r="D270" s="277">
        <v>0</v>
      </c>
      <c r="E270" s="277">
        <v>0</v>
      </c>
      <c r="F270" s="277">
        <v>0</v>
      </c>
      <c r="G270" s="277">
        <v>0</v>
      </c>
      <c r="H270" s="277">
        <v>0</v>
      </c>
      <c r="I270" s="277">
        <v>0</v>
      </c>
      <c r="J270" s="277">
        <v>0</v>
      </c>
      <c r="K270" s="277">
        <v>0</v>
      </c>
      <c r="L270" s="277">
        <v>0</v>
      </c>
      <c r="M270" s="277">
        <v>0</v>
      </c>
      <c r="N270" s="277">
        <v>0</v>
      </c>
      <c r="O270" s="277">
        <v>0</v>
      </c>
      <c r="P270" s="277">
        <v>0</v>
      </c>
      <c r="Q270" s="277">
        <v>0</v>
      </c>
      <c r="R270" s="277">
        <v>0</v>
      </c>
      <c r="S270" s="277">
        <v>0</v>
      </c>
      <c r="T270" s="277">
        <v>0</v>
      </c>
      <c r="U270" s="277">
        <v>0</v>
      </c>
      <c r="V270" s="277">
        <v>0</v>
      </c>
      <c r="W270" s="277">
        <v>0</v>
      </c>
      <c r="X270" s="277">
        <v>0</v>
      </c>
      <c r="Y270" s="277">
        <v>0</v>
      </c>
      <c r="Z270" s="277">
        <v>0</v>
      </c>
      <c r="AA270" s="277">
        <v>0</v>
      </c>
      <c r="AB270" s="277">
        <v>0</v>
      </c>
      <c r="AC270" s="277">
        <v>0</v>
      </c>
      <c r="AD270" s="277">
        <v>0</v>
      </c>
      <c r="AE270" s="277">
        <v>0</v>
      </c>
      <c r="AF270" s="277">
        <v>0</v>
      </c>
      <c r="AG270" s="277">
        <v>0</v>
      </c>
      <c r="AH270" s="277">
        <v>0</v>
      </c>
      <c r="AI270" s="277">
        <v>3.968</v>
      </c>
      <c r="AJ270" s="277">
        <v>4.0359999999999996</v>
      </c>
      <c r="AK270" s="277">
        <v>4.0990000000000002</v>
      </c>
      <c r="AL270" s="277">
        <v>4.2300000000000004</v>
      </c>
      <c r="AM270" s="277">
        <v>4.2699999999999996</v>
      </c>
      <c r="AN270" s="277">
        <v>4.3339999999999996</v>
      </c>
      <c r="AO270" s="277">
        <v>4.4610000000000003</v>
      </c>
      <c r="AP270" s="277">
        <v>4.5190000000000001</v>
      </c>
      <c r="AQ270" s="277">
        <v>4.5819999999999999</v>
      </c>
      <c r="AR270" s="277">
        <v>4.7210000000000001</v>
      </c>
    </row>
    <row r="271" spans="1:46">
      <c r="A271" s="101">
        <v>96</v>
      </c>
      <c r="B271" s="126" t="s">
        <v>597</v>
      </c>
      <c r="C271" s="277">
        <v>0</v>
      </c>
      <c r="D271" s="277">
        <v>0</v>
      </c>
      <c r="E271" s="277">
        <v>0</v>
      </c>
      <c r="F271" s="277">
        <v>0</v>
      </c>
      <c r="G271" s="277">
        <v>0</v>
      </c>
      <c r="H271" s="277">
        <v>0</v>
      </c>
      <c r="I271" s="277">
        <v>0</v>
      </c>
      <c r="J271" s="277">
        <v>0</v>
      </c>
      <c r="K271" s="277">
        <v>0</v>
      </c>
      <c r="L271" s="277">
        <v>0</v>
      </c>
      <c r="M271" s="277">
        <v>0</v>
      </c>
      <c r="N271" s="277">
        <v>0</v>
      </c>
      <c r="O271" s="277">
        <v>0</v>
      </c>
      <c r="P271" s="277">
        <v>0</v>
      </c>
      <c r="Q271" s="277">
        <v>0</v>
      </c>
      <c r="R271" s="277">
        <v>0</v>
      </c>
      <c r="S271" s="277">
        <v>0</v>
      </c>
      <c r="T271" s="277">
        <v>0</v>
      </c>
      <c r="U271" s="277">
        <v>0</v>
      </c>
      <c r="V271" s="277">
        <v>0</v>
      </c>
      <c r="W271" s="277">
        <v>0</v>
      </c>
      <c r="X271" s="277">
        <v>0</v>
      </c>
      <c r="Y271" s="277">
        <v>0</v>
      </c>
      <c r="Z271" s="277">
        <v>0</v>
      </c>
      <c r="AA271" s="277">
        <v>0</v>
      </c>
      <c r="AB271" s="277">
        <v>0</v>
      </c>
      <c r="AC271" s="277">
        <v>0</v>
      </c>
      <c r="AD271" s="277">
        <v>13.146000000000001</v>
      </c>
      <c r="AE271" s="277">
        <v>78.195999999999998</v>
      </c>
      <c r="AF271" s="277">
        <v>120.59699999999999</v>
      </c>
      <c r="AG271" s="277">
        <v>102.8</v>
      </c>
      <c r="AH271" s="277">
        <v>104.11</v>
      </c>
      <c r="AI271" s="277">
        <v>107.09</v>
      </c>
      <c r="AJ271" s="277">
        <v>0</v>
      </c>
      <c r="AK271" s="277">
        <v>0</v>
      </c>
      <c r="AL271" s="277">
        <v>80.099999999999994</v>
      </c>
      <c r="AM271" s="277">
        <v>100.1</v>
      </c>
      <c r="AN271" s="277">
        <v>150</v>
      </c>
      <c r="AO271" s="277">
        <v>150</v>
      </c>
      <c r="AP271" s="277">
        <v>421.267</v>
      </c>
      <c r="AQ271" s="277">
        <v>160.822</v>
      </c>
      <c r="AR271" s="277">
        <v>181.905</v>
      </c>
    </row>
    <row r="272" spans="1:46">
      <c r="A272" s="101">
        <v>97</v>
      </c>
      <c r="B272" s="126" t="s">
        <v>298</v>
      </c>
      <c r="C272" s="277">
        <v>0</v>
      </c>
      <c r="D272" s="277">
        <v>0</v>
      </c>
      <c r="E272" s="277">
        <v>0</v>
      </c>
      <c r="F272" s="277">
        <v>0</v>
      </c>
      <c r="G272" s="277">
        <v>0</v>
      </c>
      <c r="H272" s="277">
        <v>0</v>
      </c>
      <c r="I272" s="277">
        <v>0</v>
      </c>
      <c r="J272" s="277">
        <v>0</v>
      </c>
      <c r="K272" s="277">
        <v>0</v>
      </c>
      <c r="L272" s="277">
        <v>0</v>
      </c>
      <c r="M272" s="277">
        <v>0</v>
      </c>
      <c r="N272" s="277">
        <v>0</v>
      </c>
      <c r="O272" s="277">
        <v>0</v>
      </c>
      <c r="P272" s="277">
        <v>0</v>
      </c>
      <c r="Q272" s="277">
        <v>0</v>
      </c>
      <c r="R272" s="277">
        <v>0</v>
      </c>
      <c r="S272" s="277">
        <v>0</v>
      </c>
      <c r="T272" s="277">
        <v>0</v>
      </c>
      <c r="U272" s="277">
        <v>0</v>
      </c>
      <c r="V272" s="277">
        <v>0</v>
      </c>
      <c r="W272" s="277">
        <v>0</v>
      </c>
      <c r="X272" s="277">
        <v>0</v>
      </c>
      <c r="Y272" s="277">
        <v>0</v>
      </c>
      <c r="Z272" s="277">
        <v>0</v>
      </c>
      <c r="AA272" s="277">
        <v>0</v>
      </c>
      <c r="AB272" s="277">
        <v>0</v>
      </c>
      <c r="AC272" s="277">
        <v>0</v>
      </c>
      <c r="AD272" s="277">
        <v>0</v>
      </c>
      <c r="AE272" s="277">
        <v>0</v>
      </c>
      <c r="AF272" s="277">
        <v>0</v>
      </c>
      <c r="AG272" s="277">
        <v>0</v>
      </c>
      <c r="AH272" s="277">
        <v>0.47</v>
      </c>
      <c r="AI272" s="277">
        <v>0.32300000000000001</v>
      </c>
      <c r="AJ272" s="277">
        <v>0.86499999999999999</v>
      </c>
      <c r="AK272" s="277">
        <v>1.1339999999999999</v>
      </c>
      <c r="AL272" s="277">
        <v>0.76</v>
      </c>
      <c r="AM272" s="277">
        <v>0.53300000000000003</v>
      </c>
      <c r="AN272" s="277">
        <v>1.379</v>
      </c>
      <c r="AO272" s="277">
        <v>2.29</v>
      </c>
      <c r="AP272" s="277">
        <v>0.81499999999999995</v>
      </c>
      <c r="AQ272" s="277">
        <v>2.13</v>
      </c>
      <c r="AR272" s="277">
        <v>0.43099999999999999</v>
      </c>
    </row>
    <row r="273" spans="1:44">
      <c r="A273" s="101">
        <v>98</v>
      </c>
      <c r="B273" s="126" t="s">
        <v>2910</v>
      </c>
      <c r="C273" s="277">
        <v>0</v>
      </c>
      <c r="D273" s="277">
        <v>0</v>
      </c>
      <c r="E273" s="277">
        <v>0</v>
      </c>
      <c r="F273" s="277">
        <v>0</v>
      </c>
      <c r="G273" s="277">
        <v>0</v>
      </c>
      <c r="H273" s="277">
        <v>0</v>
      </c>
      <c r="I273" s="277">
        <v>0</v>
      </c>
      <c r="J273" s="277">
        <v>0</v>
      </c>
      <c r="K273" s="277">
        <v>0</v>
      </c>
      <c r="L273" s="277">
        <v>0</v>
      </c>
      <c r="M273" s="277">
        <v>0</v>
      </c>
      <c r="N273" s="277">
        <v>0</v>
      </c>
      <c r="O273" s="277">
        <v>0</v>
      </c>
      <c r="P273" s="277">
        <v>0</v>
      </c>
      <c r="Q273" s="277">
        <v>0</v>
      </c>
      <c r="R273" s="277">
        <v>0</v>
      </c>
      <c r="S273" s="277">
        <v>0</v>
      </c>
      <c r="T273" s="277">
        <v>0</v>
      </c>
      <c r="U273" s="277">
        <v>0</v>
      </c>
      <c r="V273" s="277">
        <v>0</v>
      </c>
      <c r="W273" s="277">
        <v>0</v>
      </c>
      <c r="X273" s="277">
        <v>0</v>
      </c>
      <c r="Y273" s="277">
        <v>0</v>
      </c>
      <c r="Z273" s="277">
        <v>0</v>
      </c>
      <c r="AA273" s="277">
        <v>0</v>
      </c>
      <c r="AB273" s="277">
        <v>0</v>
      </c>
      <c r="AC273" s="277">
        <v>0</v>
      </c>
      <c r="AD273" s="277">
        <v>0</v>
      </c>
      <c r="AE273" s="277">
        <v>0</v>
      </c>
      <c r="AF273" s="277">
        <v>0</v>
      </c>
      <c r="AG273" s="277">
        <v>0</v>
      </c>
      <c r="AH273" s="277">
        <v>0</v>
      </c>
      <c r="AI273" s="277">
        <v>0</v>
      </c>
      <c r="AJ273" s="277">
        <v>0</v>
      </c>
      <c r="AK273" s="277">
        <v>0</v>
      </c>
      <c r="AL273" s="277">
        <v>0</v>
      </c>
      <c r="AM273" s="277">
        <v>8.5990000000000002</v>
      </c>
      <c r="AN273" s="277">
        <v>27.254000000000001</v>
      </c>
      <c r="AO273" s="277">
        <v>25.2</v>
      </c>
      <c r="AP273" s="277">
        <v>25.2</v>
      </c>
      <c r="AQ273" s="277">
        <v>25.2</v>
      </c>
      <c r="AR273" s="277">
        <v>25.2</v>
      </c>
    </row>
    <row r="274" spans="1:44">
      <c r="A274" s="101">
        <v>99</v>
      </c>
      <c r="B274" s="126" t="s">
        <v>459</v>
      </c>
      <c r="C274" s="277">
        <v>0</v>
      </c>
      <c r="D274" s="277">
        <v>0</v>
      </c>
      <c r="E274" s="277">
        <v>0</v>
      </c>
      <c r="F274" s="277">
        <v>0</v>
      </c>
      <c r="G274" s="277">
        <v>0</v>
      </c>
      <c r="H274" s="277">
        <v>0</v>
      </c>
      <c r="I274" s="277">
        <v>0</v>
      </c>
      <c r="J274" s="277">
        <v>0</v>
      </c>
      <c r="K274" s="277">
        <v>0</v>
      </c>
      <c r="L274" s="277">
        <v>0</v>
      </c>
      <c r="M274" s="277">
        <v>0</v>
      </c>
      <c r="N274" s="277">
        <v>0</v>
      </c>
      <c r="O274" s="277">
        <v>0</v>
      </c>
      <c r="P274" s="277">
        <v>0</v>
      </c>
      <c r="Q274" s="277">
        <v>0</v>
      </c>
      <c r="R274" s="277">
        <v>0</v>
      </c>
      <c r="S274" s="277">
        <v>0</v>
      </c>
      <c r="T274" s="277">
        <v>0</v>
      </c>
      <c r="U274" s="277">
        <v>0</v>
      </c>
      <c r="V274" s="277">
        <v>0</v>
      </c>
      <c r="W274" s="277">
        <v>0</v>
      </c>
      <c r="X274" s="277">
        <v>0</v>
      </c>
      <c r="Y274" s="277">
        <v>0</v>
      </c>
      <c r="Z274" s="277">
        <v>0</v>
      </c>
      <c r="AA274" s="277">
        <v>0</v>
      </c>
      <c r="AB274" s="277">
        <v>0</v>
      </c>
      <c r="AC274" s="277">
        <v>0</v>
      </c>
      <c r="AD274" s="277">
        <v>0</v>
      </c>
      <c r="AE274" s="277">
        <v>0</v>
      </c>
      <c r="AF274" s="277">
        <v>0</v>
      </c>
      <c r="AG274" s="277">
        <v>0</v>
      </c>
      <c r="AH274" s="277">
        <v>0</v>
      </c>
      <c r="AI274" s="277">
        <v>0</v>
      </c>
      <c r="AJ274" s="277">
        <v>0</v>
      </c>
      <c r="AK274" s="277">
        <v>1.496</v>
      </c>
      <c r="AL274" s="277">
        <v>1.534</v>
      </c>
      <c r="AM274" s="277">
        <v>1.56</v>
      </c>
      <c r="AN274" s="277">
        <v>1.605</v>
      </c>
      <c r="AO274" s="277">
        <v>1.6</v>
      </c>
      <c r="AP274" s="277">
        <v>1.3</v>
      </c>
      <c r="AQ274" s="277">
        <v>1.3</v>
      </c>
      <c r="AR274" s="277">
        <v>1.9</v>
      </c>
    </row>
    <row r="275" spans="1:44">
      <c r="A275" s="101">
        <v>100</v>
      </c>
      <c r="B275" s="126" t="s">
        <v>665</v>
      </c>
      <c r="C275" s="277">
        <v>0</v>
      </c>
      <c r="D275" s="277">
        <v>0</v>
      </c>
      <c r="E275" s="277">
        <v>0</v>
      </c>
      <c r="F275" s="277">
        <v>71</v>
      </c>
      <c r="G275" s="277">
        <v>76</v>
      </c>
      <c r="H275" s="277">
        <v>81</v>
      </c>
      <c r="I275" s="277">
        <v>87</v>
      </c>
      <c r="J275" s="277">
        <v>93</v>
      </c>
      <c r="K275" s="277">
        <v>97</v>
      </c>
      <c r="L275" s="277">
        <v>100</v>
      </c>
      <c r="M275" s="277">
        <v>108</v>
      </c>
      <c r="N275" s="277">
        <v>122</v>
      </c>
      <c r="O275" s="277">
        <v>134</v>
      </c>
      <c r="P275" s="277">
        <v>141</v>
      </c>
      <c r="Q275" s="277">
        <v>145</v>
      </c>
      <c r="R275" s="277">
        <v>146</v>
      </c>
      <c r="S275" s="277">
        <v>147</v>
      </c>
      <c r="T275" s="277">
        <v>150</v>
      </c>
      <c r="U275" s="277">
        <v>152</v>
      </c>
      <c r="V275" s="277">
        <v>151</v>
      </c>
      <c r="W275" s="277">
        <v>151</v>
      </c>
      <c r="X275" s="277">
        <v>159.47499999999999</v>
      </c>
      <c r="Y275" s="277">
        <v>161.19749999999999</v>
      </c>
      <c r="Z275" s="277">
        <v>157.93199999999999</v>
      </c>
      <c r="AA275" s="277">
        <v>150.74199999999999</v>
      </c>
      <c r="AB275" s="277">
        <v>150.27799999999999</v>
      </c>
      <c r="AC275" s="277">
        <v>154.94800000000001</v>
      </c>
      <c r="AD275" s="277">
        <v>160.74199999999999</v>
      </c>
      <c r="AE275" s="277">
        <v>166.62899999999999</v>
      </c>
      <c r="AF275" s="277">
        <v>167.72499999999999</v>
      </c>
      <c r="AG275" s="277">
        <v>167.536</v>
      </c>
      <c r="AH275" s="277">
        <v>171.054</v>
      </c>
      <c r="AI275" s="277">
        <v>174.214</v>
      </c>
      <c r="AJ275" s="277">
        <v>178.24600000000001</v>
      </c>
      <c r="AK275" s="277">
        <v>184.423</v>
      </c>
      <c r="AL275" s="277">
        <v>188.8</v>
      </c>
      <c r="AM275" s="277">
        <v>191.3425</v>
      </c>
      <c r="AN275" s="277">
        <v>192.34</v>
      </c>
      <c r="AO275" s="277">
        <v>195.416</v>
      </c>
      <c r="AP275" s="277">
        <v>198.3475</v>
      </c>
      <c r="AQ275" s="277">
        <v>201.72200000000001</v>
      </c>
      <c r="AR275" s="277">
        <v>205.453</v>
      </c>
    </row>
    <row r="276" spans="1:44">
      <c r="A276" s="101">
        <v>101</v>
      </c>
      <c r="B276" s="126" t="s">
        <v>2933</v>
      </c>
      <c r="C276" s="277">
        <v>0</v>
      </c>
      <c r="D276" s="277">
        <v>0</v>
      </c>
      <c r="E276" s="277">
        <v>0</v>
      </c>
      <c r="F276" s="277">
        <v>0</v>
      </c>
      <c r="G276" s="277">
        <v>0</v>
      </c>
      <c r="H276" s="277">
        <v>0</v>
      </c>
      <c r="I276" s="277">
        <v>0</v>
      </c>
      <c r="J276" s="277">
        <v>0</v>
      </c>
      <c r="K276" s="277">
        <v>0</v>
      </c>
      <c r="L276" s="277">
        <v>0</v>
      </c>
      <c r="M276" s="277">
        <v>0</v>
      </c>
      <c r="N276" s="277">
        <v>0</v>
      </c>
      <c r="O276" s="277">
        <v>0</v>
      </c>
      <c r="P276" s="277">
        <v>0</v>
      </c>
      <c r="Q276" s="277">
        <v>0</v>
      </c>
      <c r="R276" s="277">
        <v>0</v>
      </c>
      <c r="S276" s="277">
        <v>0</v>
      </c>
      <c r="T276" s="277">
        <v>0</v>
      </c>
      <c r="U276" s="277">
        <v>0</v>
      </c>
      <c r="V276" s="277">
        <v>0</v>
      </c>
      <c r="W276" s="277">
        <v>0</v>
      </c>
      <c r="X276" s="277">
        <v>0</v>
      </c>
      <c r="Y276" s="277">
        <v>0</v>
      </c>
      <c r="Z276" s="277">
        <v>0</v>
      </c>
      <c r="AA276" s="277">
        <v>0</v>
      </c>
      <c r="AB276" s="277">
        <v>0</v>
      </c>
      <c r="AC276" s="277">
        <v>0</v>
      </c>
      <c r="AD276" s="277">
        <v>0</v>
      </c>
      <c r="AE276" s="277">
        <v>0</v>
      </c>
      <c r="AF276" s="277">
        <v>0</v>
      </c>
      <c r="AG276" s="277">
        <v>0</v>
      </c>
      <c r="AH276" s="277">
        <v>0</v>
      </c>
      <c r="AI276" s="277">
        <v>0</v>
      </c>
      <c r="AJ276" s="277">
        <v>0</v>
      </c>
      <c r="AK276" s="277">
        <v>0</v>
      </c>
      <c r="AL276" s="277">
        <v>0</v>
      </c>
      <c r="AM276" s="277">
        <v>0</v>
      </c>
      <c r="AN276" s="277">
        <v>0</v>
      </c>
      <c r="AO276" s="277">
        <v>0</v>
      </c>
      <c r="AP276" s="277">
        <v>0</v>
      </c>
      <c r="AQ276" s="277">
        <v>9.9160000000000004</v>
      </c>
      <c r="AR276" s="277">
        <v>17.399000000000001</v>
      </c>
    </row>
    <row r="277" spans="1:44">
      <c r="A277" s="101">
        <v>102</v>
      </c>
      <c r="B277" s="126" t="s">
        <v>2935</v>
      </c>
      <c r="C277" s="277">
        <v>0</v>
      </c>
      <c r="D277" s="277">
        <v>0</v>
      </c>
      <c r="E277" s="277">
        <v>0</v>
      </c>
      <c r="F277" s="277">
        <v>0</v>
      </c>
      <c r="G277" s="277">
        <v>0</v>
      </c>
      <c r="H277" s="277">
        <v>0</v>
      </c>
      <c r="I277" s="277">
        <v>0</v>
      </c>
      <c r="J277" s="277">
        <v>0</v>
      </c>
      <c r="K277" s="277">
        <v>0</v>
      </c>
      <c r="L277" s="277">
        <v>0</v>
      </c>
      <c r="M277" s="277">
        <v>0</v>
      </c>
      <c r="N277" s="277">
        <v>0</v>
      </c>
      <c r="O277" s="277">
        <v>0</v>
      </c>
      <c r="P277" s="277">
        <v>0</v>
      </c>
      <c r="Q277" s="277">
        <v>0</v>
      </c>
      <c r="R277" s="277">
        <v>0</v>
      </c>
      <c r="S277" s="277">
        <v>0</v>
      </c>
      <c r="T277" s="277">
        <v>0</v>
      </c>
      <c r="U277" s="277">
        <v>0</v>
      </c>
      <c r="V277" s="277">
        <v>0</v>
      </c>
      <c r="W277" s="277">
        <v>0</v>
      </c>
      <c r="X277" s="277">
        <v>0</v>
      </c>
      <c r="Y277" s="277">
        <v>0</v>
      </c>
      <c r="Z277" s="277">
        <v>0</v>
      </c>
      <c r="AA277" s="277">
        <v>0</v>
      </c>
      <c r="AB277" s="277">
        <v>0</v>
      </c>
      <c r="AC277" s="277">
        <v>0</v>
      </c>
      <c r="AD277" s="277">
        <v>0</v>
      </c>
      <c r="AE277" s="277">
        <v>0</v>
      </c>
      <c r="AF277" s="277">
        <v>0</v>
      </c>
      <c r="AG277" s="277">
        <v>0</v>
      </c>
      <c r="AH277" s="277">
        <v>0</v>
      </c>
      <c r="AI277" s="277">
        <v>0</v>
      </c>
      <c r="AJ277" s="277">
        <v>0</v>
      </c>
      <c r="AK277" s="277">
        <v>0</v>
      </c>
      <c r="AL277" s="277">
        <v>0</v>
      </c>
      <c r="AM277" s="277">
        <v>0</v>
      </c>
      <c r="AN277" s="277">
        <v>0</v>
      </c>
      <c r="AO277" s="277">
        <v>0</v>
      </c>
      <c r="AP277" s="277">
        <v>0</v>
      </c>
      <c r="AQ277" s="277">
        <v>14</v>
      </c>
      <c r="AR277" s="277">
        <v>5</v>
      </c>
    </row>
    <row r="278" spans="1:44">
      <c r="A278" s="101">
        <v>103</v>
      </c>
      <c r="B278" s="126" t="s">
        <v>544</v>
      </c>
      <c r="C278" s="277">
        <v>0</v>
      </c>
      <c r="D278" s="277">
        <v>0</v>
      </c>
      <c r="E278" s="277">
        <v>0</v>
      </c>
      <c r="F278" s="277">
        <v>0</v>
      </c>
      <c r="G278" s="277">
        <v>0</v>
      </c>
      <c r="H278" s="277">
        <v>0</v>
      </c>
      <c r="I278" s="277">
        <v>0</v>
      </c>
      <c r="J278" s="277">
        <v>0</v>
      </c>
      <c r="K278" s="277">
        <v>0</v>
      </c>
      <c r="L278" s="277">
        <v>0</v>
      </c>
      <c r="M278" s="277">
        <v>0</v>
      </c>
      <c r="N278" s="277">
        <v>0</v>
      </c>
      <c r="O278" s="277">
        <v>0</v>
      </c>
      <c r="P278" s="277">
        <v>0</v>
      </c>
      <c r="Q278" s="277">
        <v>0</v>
      </c>
      <c r="R278" s="277">
        <v>0</v>
      </c>
      <c r="S278" s="277">
        <v>0</v>
      </c>
      <c r="T278" s="277">
        <v>0</v>
      </c>
      <c r="U278" s="277">
        <v>0</v>
      </c>
      <c r="V278" s="277">
        <v>0</v>
      </c>
      <c r="W278" s="277">
        <v>0</v>
      </c>
      <c r="X278" s="277">
        <v>0</v>
      </c>
      <c r="Y278" s="277">
        <v>0</v>
      </c>
      <c r="Z278" s="277">
        <v>0</v>
      </c>
      <c r="AA278" s="277">
        <v>0</v>
      </c>
      <c r="AB278" s="277">
        <v>0</v>
      </c>
      <c r="AC278" s="277">
        <v>0</v>
      </c>
      <c r="AD278" s="277">
        <v>0</v>
      </c>
      <c r="AE278" s="277">
        <v>0</v>
      </c>
      <c r="AF278" s="277">
        <v>0</v>
      </c>
      <c r="AG278" s="277">
        <v>0</v>
      </c>
      <c r="AH278" s="277">
        <v>0</v>
      </c>
      <c r="AI278" s="277">
        <v>0</v>
      </c>
      <c r="AJ278" s="277">
        <v>0</v>
      </c>
      <c r="AK278" s="277">
        <v>0</v>
      </c>
      <c r="AL278" s="277">
        <v>0</v>
      </c>
      <c r="AM278" s="277">
        <v>0.45</v>
      </c>
      <c r="AN278" s="277">
        <v>0</v>
      </c>
      <c r="AO278" s="277">
        <v>4.0369999999999999</v>
      </c>
      <c r="AP278" s="277">
        <v>8.202</v>
      </c>
      <c r="AQ278" s="277">
        <v>2.278</v>
      </c>
      <c r="AR278" s="277">
        <v>0.84899999999999998</v>
      </c>
    </row>
    <row r="279" spans="1:44">
      <c r="A279" s="101">
        <v>104</v>
      </c>
      <c r="B279" s="126" t="s">
        <v>2057</v>
      </c>
      <c r="C279" s="277">
        <v>0</v>
      </c>
      <c r="D279" s="277">
        <v>0</v>
      </c>
      <c r="E279" s="277">
        <v>0</v>
      </c>
      <c r="F279" s="277">
        <v>0</v>
      </c>
      <c r="G279" s="277">
        <v>0</v>
      </c>
      <c r="H279" s="277">
        <v>0</v>
      </c>
      <c r="I279" s="277">
        <v>0</v>
      </c>
      <c r="J279" s="277">
        <v>0</v>
      </c>
      <c r="K279" s="277">
        <v>0</v>
      </c>
      <c r="L279" s="277">
        <v>0</v>
      </c>
      <c r="M279" s="277">
        <v>0</v>
      </c>
      <c r="N279" s="277">
        <v>0</v>
      </c>
      <c r="O279" s="277">
        <v>0</v>
      </c>
      <c r="P279" s="277">
        <v>0</v>
      </c>
      <c r="Q279" s="277">
        <v>0</v>
      </c>
      <c r="R279" s="277">
        <v>0</v>
      </c>
      <c r="S279" s="277">
        <v>0</v>
      </c>
      <c r="T279" s="277">
        <v>0</v>
      </c>
      <c r="U279" s="277">
        <v>0</v>
      </c>
      <c r="V279" s="277">
        <v>0</v>
      </c>
      <c r="W279" s="277">
        <v>0</v>
      </c>
      <c r="X279" s="277">
        <v>0</v>
      </c>
      <c r="Y279" s="277">
        <v>0</v>
      </c>
      <c r="Z279" s="277">
        <v>0</v>
      </c>
      <c r="AA279" s="277">
        <v>0</v>
      </c>
      <c r="AB279" s="277">
        <v>0</v>
      </c>
      <c r="AC279" s="277">
        <v>0</v>
      </c>
      <c r="AD279" s="277">
        <v>0</v>
      </c>
      <c r="AE279" s="277">
        <v>0</v>
      </c>
      <c r="AF279" s="277">
        <v>0</v>
      </c>
      <c r="AG279" s="277">
        <v>0</v>
      </c>
      <c r="AH279" s="277">
        <v>0</v>
      </c>
      <c r="AI279" s="277">
        <v>0</v>
      </c>
      <c r="AJ279" s="277">
        <v>0</v>
      </c>
      <c r="AK279" s="277">
        <v>0</v>
      </c>
      <c r="AL279" s="277">
        <v>0</v>
      </c>
      <c r="AM279" s="277">
        <v>0</v>
      </c>
      <c r="AN279" s="277">
        <v>0</v>
      </c>
      <c r="AO279" s="277">
        <v>0.3</v>
      </c>
      <c r="AP279" s="277">
        <v>0.6</v>
      </c>
      <c r="AQ279" s="277">
        <v>0.6</v>
      </c>
      <c r="AR279" s="277">
        <v>0.6</v>
      </c>
    </row>
    <row r="280" spans="1:44">
      <c r="A280" s="101">
        <v>105</v>
      </c>
      <c r="B280" s="126" t="s">
        <v>87</v>
      </c>
      <c r="C280" s="277">
        <v>0</v>
      </c>
      <c r="D280" s="277">
        <v>0</v>
      </c>
      <c r="E280" s="277">
        <v>0</v>
      </c>
      <c r="F280" s="277">
        <v>0</v>
      </c>
      <c r="G280" s="277">
        <v>0</v>
      </c>
      <c r="H280" s="277">
        <v>0</v>
      </c>
      <c r="I280" s="277">
        <v>0</v>
      </c>
      <c r="J280" s="277">
        <v>0</v>
      </c>
      <c r="K280" s="277">
        <v>0</v>
      </c>
      <c r="L280" s="277">
        <v>0</v>
      </c>
      <c r="M280" s="277">
        <v>0</v>
      </c>
      <c r="N280" s="277">
        <v>0</v>
      </c>
      <c r="O280" s="277">
        <v>0</v>
      </c>
      <c r="P280" s="277">
        <v>0</v>
      </c>
      <c r="Q280" s="277">
        <v>0</v>
      </c>
      <c r="R280" s="277">
        <v>0</v>
      </c>
      <c r="S280" s="277">
        <v>0</v>
      </c>
      <c r="T280" s="277">
        <v>0</v>
      </c>
      <c r="U280" s="277">
        <v>0</v>
      </c>
      <c r="V280" s="277">
        <v>0</v>
      </c>
      <c r="W280" s="277">
        <v>0</v>
      </c>
      <c r="X280" s="277">
        <v>0</v>
      </c>
      <c r="Y280" s="277">
        <v>0</v>
      </c>
      <c r="Z280" s="277">
        <v>0</v>
      </c>
      <c r="AA280" s="277">
        <v>0</v>
      </c>
      <c r="AB280" s="277">
        <v>0</v>
      </c>
      <c r="AC280" s="277">
        <v>8</v>
      </c>
      <c r="AD280" s="277">
        <v>8</v>
      </c>
      <c r="AE280" s="277">
        <v>8</v>
      </c>
      <c r="AF280" s="277">
        <v>8.5</v>
      </c>
      <c r="AG280" s="277">
        <v>8.5</v>
      </c>
      <c r="AH280" s="277">
        <v>9</v>
      </c>
      <c r="AI280" s="277">
        <v>9.5</v>
      </c>
      <c r="AJ280" s="277">
        <v>9.5</v>
      </c>
      <c r="AK280" s="277">
        <v>9.5</v>
      </c>
      <c r="AL280" s="277">
        <v>7.5</v>
      </c>
      <c r="AM280" s="277">
        <v>7.5</v>
      </c>
      <c r="AN280" s="277">
        <v>7.5</v>
      </c>
      <c r="AO280" s="277">
        <v>6.8</v>
      </c>
      <c r="AP280" s="277">
        <v>6.5</v>
      </c>
      <c r="AQ280" s="277">
        <v>6.5</v>
      </c>
      <c r="AR280" s="277">
        <v>6.5</v>
      </c>
    </row>
    <row r="281" spans="1:44">
      <c r="A281" s="101">
        <v>106</v>
      </c>
      <c r="B281" s="126" t="s">
        <v>2968</v>
      </c>
      <c r="C281" s="277">
        <v>0</v>
      </c>
      <c r="D281" s="277">
        <v>0</v>
      </c>
      <c r="E281" s="277">
        <v>0</v>
      </c>
      <c r="F281" s="277">
        <v>0</v>
      </c>
      <c r="G281" s="277">
        <v>0</v>
      </c>
      <c r="H281" s="277">
        <v>0</v>
      </c>
      <c r="I281" s="277">
        <v>0</v>
      </c>
      <c r="J281" s="277">
        <v>0</v>
      </c>
      <c r="K281" s="277">
        <v>0</v>
      </c>
      <c r="L281" s="277">
        <v>0</v>
      </c>
      <c r="M281" s="277">
        <v>0</v>
      </c>
      <c r="N281" s="277">
        <v>0</v>
      </c>
      <c r="O281" s="277">
        <v>0</v>
      </c>
      <c r="P281" s="277">
        <v>0</v>
      </c>
      <c r="Q281" s="277">
        <v>0</v>
      </c>
      <c r="R281" s="277">
        <v>0</v>
      </c>
      <c r="S281" s="277">
        <v>0</v>
      </c>
      <c r="T281" s="277">
        <v>0</v>
      </c>
      <c r="U281" s="277">
        <v>0</v>
      </c>
      <c r="V281" s="277">
        <v>0</v>
      </c>
      <c r="W281" s="277">
        <v>0</v>
      </c>
      <c r="X281" s="277">
        <v>0</v>
      </c>
      <c r="Y281" s="277">
        <v>0</v>
      </c>
      <c r="Z281" s="277">
        <v>0</v>
      </c>
      <c r="AA281" s="277">
        <v>0</v>
      </c>
      <c r="AB281" s="277">
        <v>0</v>
      </c>
      <c r="AC281" s="277">
        <v>0</v>
      </c>
      <c r="AD281" s="277">
        <v>0</v>
      </c>
      <c r="AE281" s="277">
        <v>0</v>
      </c>
      <c r="AF281" s="277">
        <v>0</v>
      </c>
      <c r="AG281" s="277">
        <v>0</v>
      </c>
      <c r="AH281" s="277">
        <v>0</v>
      </c>
      <c r="AI281" s="277">
        <v>0</v>
      </c>
      <c r="AJ281" s="277">
        <v>0</v>
      </c>
      <c r="AK281" s="277">
        <v>0</v>
      </c>
      <c r="AL281" s="277">
        <v>0</v>
      </c>
      <c r="AM281" s="277">
        <v>0</v>
      </c>
      <c r="AN281" s="277">
        <v>0</v>
      </c>
      <c r="AO281" s="277">
        <v>0</v>
      </c>
      <c r="AP281" s="277">
        <v>1.2849999999999999</v>
      </c>
      <c r="AQ281" s="277">
        <v>0.79900000000000004</v>
      </c>
      <c r="AR281" s="277">
        <v>0.66800000000000004</v>
      </c>
    </row>
    <row r="282" spans="1:44">
      <c r="A282" s="101">
        <v>107</v>
      </c>
      <c r="B282" s="126" t="s">
        <v>2056</v>
      </c>
      <c r="C282" s="277">
        <v>0</v>
      </c>
      <c r="D282" s="277">
        <v>0</v>
      </c>
      <c r="E282" s="277">
        <v>0</v>
      </c>
      <c r="F282" s="277">
        <v>0</v>
      </c>
      <c r="G282" s="277">
        <v>0</v>
      </c>
      <c r="H282" s="277">
        <v>0</v>
      </c>
      <c r="I282" s="277">
        <v>0</v>
      </c>
      <c r="J282" s="277">
        <v>0</v>
      </c>
      <c r="K282" s="277">
        <v>0</v>
      </c>
      <c r="L282" s="277">
        <v>0</v>
      </c>
      <c r="M282" s="277">
        <v>0</v>
      </c>
      <c r="N282" s="277">
        <v>0</v>
      </c>
      <c r="O282" s="277">
        <v>0</v>
      </c>
      <c r="P282" s="277">
        <v>0</v>
      </c>
      <c r="Q282" s="277">
        <v>0</v>
      </c>
      <c r="R282" s="277">
        <v>0</v>
      </c>
      <c r="S282" s="277">
        <v>0</v>
      </c>
      <c r="T282" s="277">
        <v>0</v>
      </c>
      <c r="U282" s="277">
        <v>0</v>
      </c>
      <c r="V282" s="277">
        <v>0</v>
      </c>
      <c r="W282" s="277">
        <v>0</v>
      </c>
      <c r="X282" s="277">
        <v>0</v>
      </c>
      <c r="Y282" s="277">
        <v>0</v>
      </c>
      <c r="Z282" s="277">
        <v>0</v>
      </c>
      <c r="AA282" s="277">
        <v>0</v>
      </c>
      <c r="AB282" s="277">
        <v>0</v>
      </c>
      <c r="AC282" s="277">
        <v>0</v>
      </c>
      <c r="AD282" s="277">
        <v>0</v>
      </c>
      <c r="AE282" s="277">
        <v>0</v>
      </c>
      <c r="AF282" s="277">
        <v>0</v>
      </c>
      <c r="AG282" s="277">
        <v>0</v>
      </c>
      <c r="AH282" s="277">
        <v>0</v>
      </c>
      <c r="AI282" s="277">
        <v>0</v>
      </c>
      <c r="AJ282" s="277">
        <v>0</v>
      </c>
      <c r="AK282" s="277">
        <v>0</v>
      </c>
      <c r="AL282" s="277">
        <v>0</v>
      </c>
      <c r="AM282" s="277">
        <v>0</v>
      </c>
      <c r="AN282" s="277">
        <v>0</v>
      </c>
      <c r="AO282" s="277">
        <v>12</v>
      </c>
      <c r="AP282" s="277">
        <v>12</v>
      </c>
      <c r="AQ282" s="277">
        <v>12</v>
      </c>
      <c r="AR282" s="277">
        <v>12</v>
      </c>
    </row>
    <row r="283" spans="1:44">
      <c r="A283" s="101">
        <v>108</v>
      </c>
      <c r="B283" s="126" t="s">
        <v>781</v>
      </c>
      <c r="C283" s="277">
        <v>0</v>
      </c>
      <c r="D283" s="277">
        <v>0</v>
      </c>
      <c r="E283" s="277">
        <v>0</v>
      </c>
      <c r="F283" s="277">
        <v>0</v>
      </c>
      <c r="G283" s="277">
        <v>0</v>
      </c>
      <c r="H283" s="277">
        <v>0</v>
      </c>
      <c r="I283" s="277">
        <v>0</v>
      </c>
      <c r="J283" s="277">
        <v>0</v>
      </c>
      <c r="K283" s="277">
        <v>0</v>
      </c>
      <c r="L283" s="277">
        <v>0</v>
      </c>
      <c r="M283" s="277">
        <v>0</v>
      </c>
      <c r="N283" s="277">
        <v>0</v>
      </c>
      <c r="O283" s="277">
        <v>0</v>
      </c>
      <c r="P283" s="277">
        <v>0</v>
      </c>
      <c r="Q283" s="277">
        <v>0</v>
      </c>
      <c r="R283" s="277">
        <v>0</v>
      </c>
      <c r="S283" s="277">
        <v>0</v>
      </c>
      <c r="T283" s="277">
        <v>0</v>
      </c>
      <c r="U283" s="277">
        <v>0</v>
      </c>
      <c r="V283" s="277">
        <v>0</v>
      </c>
      <c r="W283" s="277">
        <v>0</v>
      </c>
      <c r="X283" s="277">
        <v>0</v>
      </c>
      <c r="Y283" s="277">
        <v>0</v>
      </c>
      <c r="Z283" s="277">
        <v>0</v>
      </c>
      <c r="AA283" s="277">
        <v>0</v>
      </c>
      <c r="AB283" s="277">
        <v>0</v>
      </c>
      <c r="AC283" s="277">
        <v>0</v>
      </c>
      <c r="AD283" s="277">
        <v>0</v>
      </c>
      <c r="AE283" s="277">
        <v>0</v>
      </c>
      <c r="AF283" s="277">
        <v>0</v>
      </c>
      <c r="AG283" s="277">
        <v>1.6359999999999999</v>
      </c>
      <c r="AH283" s="277">
        <v>0.19500000000000001</v>
      </c>
      <c r="AI283" s="277">
        <v>0</v>
      </c>
      <c r="AJ283" s="277">
        <v>1.3819999999999999</v>
      </c>
      <c r="AK283" s="277">
        <v>1.4890000000000001</v>
      </c>
      <c r="AL283" s="277">
        <v>0</v>
      </c>
      <c r="AM283" s="277">
        <v>0.63</v>
      </c>
      <c r="AN283" s="277">
        <v>1.1000000000000001</v>
      </c>
      <c r="AO283" s="277">
        <v>2</v>
      </c>
      <c r="AP283" s="277">
        <v>0</v>
      </c>
      <c r="AQ283" s="277">
        <v>0.3</v>
      </c>
      <c r="AR283" s="277">
        <v>0.5</v>
      </c>
    </row>
    <row r="284" spans="1:44">
      <c r="A284" s="101">
        <v>109</v>
      </c>
      <c r="B284" s="126" t="s">
        <v>507</v>
      </c>
      <c r="C284" s="277">
        <v>13.2</v>
      </c>
      <c r="D284" s="277">
        <v>14</v>
      </c>
      <c r="E284" s="277">
        <v>18.7</v>
      </c>
      <c r="F284" s="277">
        <v>25.6</v>
      </c>
      <c r="G284" s="277">
        <v>30</v>
      </c>
      <c r="H284" s="277">
        <v>38.5</v>
      </c>
      <c r="I284" s="277">
        <v>44.2</v>
      </c>
      <c r="J284" s="277">
        <v>51.2</v>
      </c>
      <c r="K284" s="277">
        <v>61.7</v>
      </c>
      <c r="L284" s="277">
        <v>66.7</v>
      </c>
      <c r="M284" s="277">
        <v>73.400000000000006</v>
      </c>
      <c r="N284" s="277">
        <v>84.9</v>
      </c>
      <c r="O284" s="277">
        <v>96.5</v>
      </c>
      <c r="P284" s="277">
        <v>105.1</v>
      </c>
      <c r="Q284" s="277">
        <v>112.2</v>
      </c>
      <c r="R284" s="277">
        <v>120.8</v>
      </c>
      <c r="S284" s="277">
        <v>126.7</v>
      </c>
      <c r="T284" s="277">
        <v>141.30000000000001</v>
      </c>
      <c r="U284" s="277">
        <v>152.4</v>
      </c>
      <c r="V284" s="277">
        <v>164.3</v>
      </c>
      <c r="W284" s="277">
        <v>177.1</v>
      </c>
      <c r="X284" s="277">
        <v>173.6</v>
      </c>
      <c r="Y284" s="277">
        <v>183.3</v>
      </c>
      <c r="Z284" s="277">
        <v>243</v>
      </c>
      <c r="AA284" s="277">
        <v>290.510379</v>
      </c>
      <c r="AB284" s="277">
        <v>332.40829400000001</v>
      </c>
      <c r="AC284" s="277">
        <v>378.22399999999999</v>
      </c>
      <c r="AD284" s="277">
        <v>424.55500000000001</v>
      </c>
      <c r="AE284" s="277">
        <v>471.69299999999998</v>
      </c>
      <c r="AF284" s="277">
        <v>560.73099999999999</v>
      </c>
      <c r="AG284" s="277">
        <v>699.25699999999995</v>
      </c>
      <c r="AH284" s="277">
        <v>707.06799999999998</v>
      </c>
      <c r="AI284" s="277">
        <v>754.18399999999997</v>
      </c>
      <c r="AJ284" s="277">
        <v>811.81100000000004</v>
      </c>
      <c r="AK284" s="277">
        <v>763.02599999999995</v>
      </c>
      <c r="AL284" s="277">
        <v>863.41700000000003</v>
      </c>
      <c r="AM284" s="277">
        <v>904.50800000000004</v>
      </c>
      <c r="AN284" s="277">
        <v>825.49</v>
      </c>
      <c r="AO284" s="277">
        <v>840.50300000000004</v>
      </c>
      <c r="AP284" s="277">
        <v>853.09100000000001</v>
      </c>
      <c r="AQ284" s="277">
        <v>846.19399999999996</v>
      </c>
      <c r="AR284" s="277">
        <v>868.57500000000005</v>
      </c>
    </row>
    <row r="285" spans="1:44">
      <c r="A285" s="101">
        <v>110</v>
      </c>
      <c r="B285" s="126" t="s">
        <v>1982</v>
      </c>
      <c r="C285" s="277">
        <v>0</v>
      </c>
      <c r="D285" s="277">
        <v>0</v>
      </c>
      <c r="E285" s="277">
        <v>0</v>
      </c>
      <c r="F285" s="277">
        <v>0</v>
      </c>
      <c r="G285" s="277">
        <v>0</v>
      </c>
      <c r="H285" s="277">
        <v>0</v>
      </c>
      <c r="I285" s="277">
        <v>0</v>
      </c>
      <c r="J285" s="277">
        <v>0</v>
      </c>
      <c r="K285" s="277">
        <v>0</v>
      </c>
      <c r="L285" s="277">
        <v>0</v>
      </c>
      <c r="M285" s="277">
        <v>0</v>
      </c>
      <c r="N285" s="277">
        <v>0</v>
      </c>
      <c r="O285" s="277">
        <v>0</v>
      </c>
      <c r="P285" s="277">
        <v>0</v>
      </c>
      <c r="Q285" s="277">
        <v>0</v>
      </c>
      <c r="R285" s="277">
        <v>0</v>
      </c>
      <c r="S285" s="277">
        <v>0</v>
      </c>
      <c r="T285" s="277">
        <v>0</v>
      </c>
      <c r="U285" s="277">
        <v>0</v>
      </c>
      <c r="V285" s="277">
        <v>0</v>
      </c>
      <c r="W285" s="277">
        <v>0</v>
      </c>
      <c r="X285" s="277">
        <v>0</v>
      </c>
      <c r="Y285" s="277">
        <v>0</v>
      </c>
      <c r="Z285" s="277">
        <v>0</v>
      </c>
      <c r="AA285" s="277">
        <v>0</v>
      </c>
      <c r="AB285" s="277">
        <v>0</v>
      </c>
      <c r="AC285" s="277">
        <v>0</v>
      </c>
      <c r="AD285" s="277">
        <v>0</v>
      </c>
      <c r="AE285" s="277">
        <v>0</v>
      </c>
      <c r="AF285" s="277">
        <v>0</v>
      </c>
      <c r="AG285" s="277">
        <v>0</v>
      </c>
      <c r="AH285" s="277">
        <v>0</v>
      </c>
      <c r="AI285" s="277">
        <v>0</v>
      </c>
      <c r="AJ285" s="277">
        <v>0</v>
      </c>
      <c r="AK285" s="277">
        <v>0</v>
      </c>
      <c r="AL285" s="277">
        <v>0</v>
      </c>
      <c r="AM285" s="277">
        <v>0</v>
      </c>
      <c r="AN285" s="277">
        <v>0</v>
      </c>
      <c r="AO285" s="277">
        <v>1.1000000000000001</v>
      </c>
      <c r="AP285" s="277">
        <v>1</v>
      </c>
      <c r="AQ285" s="277">
        <v>1</v>
      </c>
      <c r="AR285" s="277">
        <v>1</v>
      </c>
    </row>
    <row r="286" spans="1:44">
      <c r="A286" s="101">
        <v>111</v>
      </c>
      <c r="B286" s="126" t="s">
        <v>570</v>
      </c>
      <c r="C286" s="277">
        <v>0</v>
      </c>
      <c r="D286" s="277">
        <v>0</v>
      </c>
      <c r="E286" s="277">
        <v>0</v>
      </c>
      <c r="F286" s="277">
        <v>0</v>
      </c>
      <c r="G286" s="277">
        <v>0</v>
      </c>
      <c r="H286" s="277">
        <v>0</v>
      </c>
      <c r="I286" s="277">
        <v>0</v>
      </c>
      <c r="J286" s="277">
        <v>0</v>
      </c>
      <c r="K286" s="277">
        <v>0</v>
      </c>
      <c r="L286" s="277">
        <v>0</v>
      </c>
      <c r="M286" s="277">
        <v>0</v>
      </c>
      <c r="N286" s="277">
        <v>0</v>
      </c>
      <c r="O286" s="277">
        <v>0</v>
      </c>
      <c r="P286" s="277">
        <v>0</v>
      </c>
      <c r="Q286" s="277">
        <v>0</v>
      </c>
      <c r="R286" s="277">
        <v>0</v>
      </c>
      <c r="S286" s="277">
        <v>0</v>
      </c>
      <c r="T286" s="277">
        <v>0</v>
      </c>
      <c r="U286" s="277">
        <v>0</v>
      </c>
      <c r="V286" s="277">
        <v>0</v>
      </c>
      <c r="W286" s="277">
        <v>0</v>
      </c>
      <c r="X286" s="277">
        <v>0</v>
      </c>
      <c r="Y286" s="277">
        <v>0</v>
      </c>
      <c r="Z286" s="277">
        <v>0</v>
      </c>
      <c r="AA286" s="277">
        <v>0</v>
      </c>
      <c r="AB286" s="277">
        <v>0</v>
      </c>
      <c r="AC286" s="277">
        <v>0</v>
      </c>
      <c r="AD286" s="277">
        <v>0</v>
      </c>
      <c r="AE286" s="277">
        <v>0</v>
      </c>
      <c r="AF286" s="277">
        <v>0</v>
      </c>
      <c r="AG286" s="277">
        <v>0</v>
      </c>
      <c r="AH286" s="277">
        <v>0</v>
      </c>
      <c r="AI286" s="277">
        <v>0</v>
      </c>
      <c r="AJ286" s="277">
        <v>0</v>
      </c>
      <c r="AK286" s="277">
        <v>0.16800000000000001</v>
      </c>
      <c r="AL286" s="277">
        <v>0</v>
      </c>
      <c r="AM286" s="277">
        <v>0</v>
      </c>
      <c r="AN286" s="277">
        <v>0.58699999999999997</v>
      </c>
      <c r="AO286" s="277">
        <v>0.371</v>
      </c>
      <c r="AP286" s="277">
        <v>0</v>
      </c>
      <c r="AQ286" s="277">
        <v>0.32100000000000001</v>
      </c>
      <c r="AR286" s="277">
        <v>0.16700000000000001</v>
      </c>
    </row>
    <row r="287" spans="1:44">
      <c r="A287" s="101">
        <v>112</v>
      </c>
      <c r="B287" s="126" t="s">
        <v>339</v>
      </c>
      <c r="C287" s="277">
        <v>0.3</v>
      </c>
      <c r="D287" s="277">
        <v>0.3</v>
      </c>
      <c r="E287" s="277">
        <v>0.3</v>
      </c>
      <c r="F287" s="277">
        <v>1.9</v>
      </c>
      <c r="G287" s="277">
        <v>2</v>
      </c>
      <c r="H287" s="277">
        <v>3</v>
      </c>
      <c r="I287" s="277">
        <v>2</v>
      </c>
      <c r="J287" s="277">
        <v>2</v>
      </c>
      <c r="K287" s="277">
        <v>2</v>
      </c>
      <c r="L287" s="277">
        <v>2</v>
      </c>
      <c r="M287" s="277">
        <v>2</v>
      </c>
      <c r="N287" s="277">
        <v>2</v>
      </c>
      <c r="O287" s="277">
        <v>2.2000000000000002</v>
      </c>
      <c r="P287" s="277">
        <v>2.2000000000000002</v>
      </c>
      <c r="Q287" s="277">
        <v>2.2000000000000002</v>
      </c>
      <c r="R287" s="277">
        <v>2.2000000000000002</v>
      </c>
      <c r="S287" s="277">
        <v>2.2000000000000002</v>
      </c>
      <c r="T287" s="277">
        <v>2.2999999999999998</v>
      </c>
      <c r="U287" s="277">
        <v>2.1</v>
      </c>
      <c r="V287" s="277">
        <v>2.2000000000000002</v>
      </c>
      <c r="W287" s="277">
        <v>1.4</v>
      </c>
      <c r="X287" s="277">
        <v>2.2000000000000002</v>
      </c>
      <c r="Y287" s="277">
        <v>1.8</v>
      </c>
      <c r="Z287" s="277">
        <v>1.8</v>
      </c>
      <c r="AA287" s="277">
        <v>1.8</v>
      </c>
      <c r="AB287" s="277">
        <v>1.9</v>
      </c>
      <c r="AC287" s="277">
        <v>1.9</v>
      </c>
      <c r="AD287" s="277">
        <v>2.2000000000000002</v>
      </c>
      <c r="AE287" s="277">
        <v>2.2000000000000002</v>
      </c>
      <c r="AF287" s="277">
        <v>2.8</v>
      </c>
      <c r="AG287" s="277">
        <v>2.74</v>
      </c>
      <c r="AH287" s="277">
        <v>3.1309999999999998</v>
      </c>
      <c r="AI287" s="277">
        <v>3.214</v>
      </c>
      <c r="AJ287" s="277">
        <v>3.3109999999999999</v>
      </c>
      <c r="AK287" s="277">
        <v>3.387</v>
      </c>
      <c r="AL287" s="277">
        <v>3.0259999999999998</v>
      </c>
      <c r="AM287" s="277">
        <v>3.0760000000000001</v>
      </c>
      <c r="AN287" s="277">
        <v>3.742</v>
      </c>
      <c r="AO287" s="277">
        <v>3.6469999999999998</v>
      </c>
      <c r="AP287" s="277">
        <v>3.72</v>
      </c>
      <c r="AQ287" s="277">
        <v>3.5950000000000002</v>
      </c>
      <c r="AR287" s="277">
        <v>0.104</v>
      </c>
    </row>
    <row r="288" spans="1:44">
      <c r="A288" s="101">
        <v>113</v>
      </c>
      <c r="B288" s="126" t="s">
        <v>2639</v>
      </c>
      <c r="C288" s="277">
        <v>0</v>
      </c>
      <c r="D288" s="277">
        <v>0</v>
      </c>
      <c r="E288" s="277">
        <v>0</v>
      </c>
      <c r="F288" s="277">
        <v>0</v>
      </c>
      <c r="G288" s="277">
        <v>0</v>
      </c>
      <c r="H288" s="277">
        <v>0</v>
      </c>
      <c r="I288" s="277">
        <v>0</v>
      </c>
      <c r="J288" s="277">
        <v>0</v>
      </c>
      <c r="K288" s="277">
        <v>0</v>
      </c>
      <c r="L288" s="277">
        <v>0</v>
      </c>
      <c r="M288" s="277">
        <v>0</v>
      </c>
      <c r="N288" s="277">
        <v>0</v>
      </c>
      <c r="O288" s="277">
        <v>0</v>
      </c>
      <c r="P288" s="277">
        <v>0</v>
      </c>
      <c r="Q288" s="277">
        <v>0</v>
      </c>
      <c r="R288" s="277">
        <v>0</v>
      </c>
      <c r="S288" s="277">
        <v>0</v>
      </c>
      <c r="T288" s="277">
        <v>0</v>
      </c>
      <c r="U288" s="277">
        <v>0</v>
      </c>
      <c r="V288" s="277">
        <v>0</v>
      </c>
      <c r="W288" s="277">
        <v>0</v>
      </c>
      <c r="X288" s="277">
        <v>0</v>
      </c>
      <c r="Y288" s="277">
        <v>0</v>
      </c>
      <c r="Z288" s="277">
        <v>0</v>
      </c>
      <c r="AA288" s="277">
        <v>0</v>
      </c>
      <c r="AB288" s="277">
        <v>0</v>
      </c>
      <c r="AC288" s="277">
        <v>0</v>
      </c>
      <c r="AD288" s="277">
        <v>0</v>
      </c>
      <c r="AE288" s="277">
        <v>0</v>
      </c>
      <c r="AF288" s="277">
        <v>0</v>
      </c>
      <c r="AG288" s="277">
        <v>0</v>
      </c>
      <c r="AH288" s="277">
        <v>0</v>
      </c>
      <c r="AI288" s="277">
        <v>0</v>
      </c>
      <c r="AJ288" s="277">
        <v>0</v>
      </c>
      <c r="AK288" s="277">
        <v>0</v>
      </c>
      <c r="AL288" s="277">
        <v>0</v>
      </c>
      <c r="AM288" s="277">
        <v>0</v>
      </c>
      <c r="AN288" s="277">
        <v>0.25</v>
      </c>
      <c r="AO288" s="277">
        <v>2.9990000000000001</v>
      </c>
      <c r="AP288" s="277">
        <v>1.5609999999999999</v>
      </c>
      <c r="AQ288" s="277">
        <v>0.874</v>
      </c>
      <c r="AR288" s="277">
        <v>0.187</v>
      </c>
    </row>
    <row r="289" spans="1:44">
      <c r="A289" s="101">
        <v>114</v>
      </c>
      <c r="B289" s="126" t="s">
        <v>2001</v>
      </c>
      <c r="C289" s="277">
        <v>0</v>
      </c>
      <c r="D289" s="277">
        <v>0</v>
      </c>
      <c r="E289" s="277">
        <v>0</v>
      </c>
      <c r="F289" s="277">
        <v>0</v>
      </c>
      <c r="G289" s="277">
        <v>0</v>
      </c>
      <c r="H289" s="277">
        <v>0</v>
      </c>
      <c r="I289" s="277">
        <v>0</v>
      </c>
      <c r="J289" s="277">
        <v>0</v>
      </c>
      <c r="K289" s="277">
        <v>0</v>
      </c>
      <c r="L289" s="277">
        <v>0</v>
      </c>
      <c r="M289" s="277">
        <v>0</v>
      </c>
      <c r="N289" s="277">
        <v>0</v>
      </c>
      <c r="O289" s="277">
        <v>0</v>
      </c>
      <c r="P289" s="277">
        <v>0</v>
      </c>
      <c r="Q289" s="277">
        <v>0</v>
      </c>
      <c r="R289" s="277">
        <v>0</v>
      </c>
      <c r="S289" s="277">
        <v>0</v>
      </c>
      <c r="T289" s="277">
        <v>0</v>
      </c>
      <c r="U289" s="277">
        <v>0</v>
      </c>
      <c r="V289" s="277">
        <v>0</v>
      </c>
      <c r="W289" s="277">
        <v>0</v>
      </c>
      <c r="X289" s="277">
        <v>0</v>
      </c>
      <c r="Y289" s="277">
        <v>0</v>
      </c>
      <c r="Z289" s="277">
        <v>0</v>
      </c>
      <c r="AA289" s="277">
        <v>0</v>
      </c>
      <c r="AB289" s="277">
        <v>0</v>
      </c>
      <c r="AC289" s="277">
        <v>0</v>
      </c>
      <c r="AD289" s="277">
        <v>0</v>
      </c>
      <c r="AE289" s="277">
        <v>0</v>
      </c>
      <c r="AF289" s="277">
        <v>0</v>
      </c>
      <c r="AG289" s="277">
        <v>0</v>
      </c>
      <c r="AH289" s="277">
        <v>0</v>
      </c>
      <c r="AI289" s="277">
        <v>0</v>
      </c>
      <c r="AJ289" s="277">
        <v>0</v>
      </c>
      <c r="AK289" s="277">
        <v>0</v>
      </c>
      <c r="AL289" s="277">
        <v>0</v>
      </c>
      <c r="AM289" s="277">
        <v>0</v>
      </c>
      <c r="AN289" s="277">
        <v>0</v>
      </c>
      <c r="AO289" s="277">
        <v>0</v>
      </c>
      <c r="AP289" s="277">
        <v>12</v>
      </c>
      <c r="AQ289" s="277">
        <v>0.1</v>
      </c>
      <c r="AR289" s="277">
        <v>0.1</v>
      </c>
    </row>
    <row r="290" spans="1:44">
      <c r="A290" s="101">
        <v>115</v>
      </c>
      <c r="B290" s="126" t="s">
        <v>312</v>
      </c>
      <c r="C290" s="277">
        <v>0</v>
      </c>
      <c r="D290" s="277">
        <v>0</v>
      </c>
      <c r="E290" s="277">
        <v>0</v>
      </c>
      <c r="F290" s="277">
        <v>0</v>
      </c>
      <c r="G290" s="277">
        <v>0</v>
      </c>
      <c r="H290" s="277">
        <v>0</v>
      </c>
      <c r="I290" s="277">
        <v>0</v>
      </c>
      <c r="J290" s="277">
        <v>0</v>
      </c>
      <c r="K290" s="277">
        <v>0</v>
      </c>
      <c r="L290" s="277">
        <v>0</v>
      </c>
      <c r="M290" s="277">
        <v>0</v>
      </c>
      <c r="N290" s="277">
        <v>0</v>
      </c>
      <c r="O290" s="277">
        <v>0</v>
      </c>
      <c r="P290" s="277">
        <v>0</v>
      </c>
      <c r="Q290" s="277">
        <v>0</v>
      </c>
      <c r="R290" s="277">
        <v>0</v>
      </c>
      <c r="S290" s="277">
        <v>0</v>
      </c>
      <c r="T290" s="277">
        <v>0</v>
      </c>
      <c r="U290" s="277">
        <v>0</v>
      </c>
      <c r="V290" s="277">
        <v>0</v>
      </c>
      <c r="W290" s="277">
        <v>0</v>
      </c>
      <c r="X290" s="277">
        <v>0</v>
      </c>
      <c r="Y290" s="277">
        <v>0</v>
      </c>
      <c r="Z290" s="277">
        <v>0</v>
      </c>
      <c r="AA290" s="277">
        <v>0</v>
      </c>
      <c r="AB290" s="277">
        <v>0</v>
      </c>
      <c r="AC290" s="277">
        <v>0</v>
      </c>
      <c r="AD290" s="277">
        <v>0</v>
      </c>
      <c r="AE290" s="277">
        <v>0.312</v>
      </c>
      <c r="AF290" s="277">
        <v>0</v>
      </c>
      <c r="AG290" s="277">
        <v>0</v>
      </c>
      <c r="AH290" s="277">
        <v>1.29</v>
      </c>
      <c r="AI290" s="277">
        <v>5.4</v>
      </c>
      <c r="AJ290" s="277">
        <v>3.6819999999999999</v>
      </c>
      <c r="AK290" s="277">
        <v>0.15</v>
      </c>
      <c r="AL290" s="277">
        <v>6.7</v>
      </c>
      <c r="AM290" s="277">
        <v>5.45</v>
      </c>
      <c r="AN290" s="277">
        <v>0</v>
      </c>
      <c r="AO290" s="277">
        <v>0</v>
      </c>
      <c r="AP290" s="277">
        <v>3.2</v>
      </c>
      <c r="AQ290" s="277">
        <v>4.5</v>
      </c>
      <c r="AR290" s="277">
        <v>3.8</v>
      </c>
    </row>
    <row r="291" spans="1:44">
      <c r="A291" s="101">
        <v>116</v>
      </c>
      <c r="B291" s="126" t="s">
        <v>455</v>
      </c>
      <c r="C291" s="277">
        <v>0</v>
      </c>
      <c r="D291" s="277">
        <v>0</v>
      </c>
      <c r="E291" s="277">
        <v>0</v>
      </c>
      <c r="F291" s="277">
        <v>0</v>
      </c>
      <c r="G291" s="277">
        <v>0</v>
      </c>
      <c r="H291" s="277">
        <v>0</v>
      </c>
      <c r="I291" s="277">
        <v>0</v>
      </c>
      <c r="J291" s="277">
        <v>0</v>
      </c>
      <c r="K291" s="277">
        <v>0</v>
      </c>
      <c r="L291" s="277">
        <v>0</v>
      </c>
      <c r="M291" s="277">
        <v>0</v>
      </c>
      <c r="N291" s="277">
        <v>0</v>
      </c>
      <c r="O291" s="277">
        <v>0</v>
      </c>
      <c r="P291" s="277">
        <v>0</v>
      </c>
      <c r="Q291" s="277">
        <v>0</v>
      </c>
      <c r="R291" s="277">
        <v>0</v>
      </c>
      <c r="S291" s="277">
        <v>0</v>
      </c>
      <c r="T291" s="277">
        <v>0</v>
      </c>
      <c r="U291" s="277">
        <v>0</v>
      </c>
      <c r="V291" s="277">
        <v>0</v>
      </c>
      <c r="W291" s="277">
        <v>0</v>
      </c>
      <c r="X291" s="277">
        <v>0</v>
      </c>
      <c r="Y291" s="277">
        <v>0</v>
      </c>
      <c r="Z291" s="277">
        <v>0</v>
      </c>
      <c r="AA291" s="277">
        <v>0</v>
      </c>
      <c r="AB291" s="277">
        <v>0</v>
      </c>
      <c r="AC291" s="277">
        <v>0</v>
      </c>
      <c r="AD291" s="277">
        <v>0</v>
      </c>
      <c r="AE291" s="277">
        <v>0</v>
      </c>
      <c r="AF291" s="277">
        <v>0</v>
      </c>
      <c r="AG291" s="277">
        <v>0</v>
      </c>
      <c r="AH291" s="277">
        <v>0</v>
      </c>
      <c r="AI291" s="277">
        <v>0</v>
      </c>
      <c r="AJ291" s="277">
        <v>0</v>
      </c>
      <c r="AK291" s="277">
        <v>0</v>
      </c>
      <c r="AL291" s="277">
        <v>0</v>
      </c>
      <c r="AM291" s="277">
        <v>0</v>
      </c>
      <c r="AN291" s="277">
        <v>1.4690000000000001</v>
      </c>
      <c r="AO291" s="277">
        <v>1.4339999999999999</v>
      </c>
      <c r="AP291" s="277">
        <v>7.5960000000000001</v>
      </c>
      <c r="AQ291" s="277">
        <v>21.218000000000004</v>
      </c>
      <c r="AR291" s="277">
        <v>18.006999999999998</v>
      </c>
    </row>
    <row r="292" spans="1:44">
      <c r="A292" s="101">
        <v>117</v>
      </c>
      <c r="B292" s="126" t="s">
        <v>259</v>
      </c>
      <c r="C292" s="277">
        <v>0</v>
      </c>
      <c r="D292" s="277">
        <v>0</v>
      </c>
      <c r="E292" s="277">
        <v>0</v>
      </c>
      <c r="F292" s="277">
        <v>0</v>
      </c>
      <c r="G292" s="277">
        <v>0</v>
      </c>
      <c r="H292" s="277">
        <v>0</v>
      </c>
      <c r="I292" s="277">
        <v>0</v>
      </c>
      <c r="J292" s="277">
        <v>0</v>
      </c>
      <c r="K292" s="277">
        <v>0</v>
      </c>
      <c r="L292" s="277">
        <v>0</v>
      </c>
      <c r="M292" s="277">
        <v>0</v>
      </c>
      <c r="N292" s="277">
        <v>0</v>
      </c>
      <c r="O292" s="277">
        <v>0</v>
      </c>
      <c r="P292" s="277">
        <v>0</v>
      </c>
      <c r="Q292" s="277">
        <v>0</v>
      </c>
      <c r="R292" s="277">
        <v>0</v>
      </c>
      <c r="S292" s="277">
        <v>0</v>
      </c>
      <c r="T292" s="277">
        <v>0</v>
      </c>
      <c r="U292" s="277">
        <v>0</v>
      </c>
      <c r="V292" s="277">
        <v>0</v>
      </c>
      <c r="W292" s="277">
        <v>0</v>
      </c>
      <c r="X292" s="277">
        <v>0</v>
      </c>
      <c r="Y292" s="277">
        <v>0</v>
      </c>
      <c r="Z292" s="277">
        <v>0</v>
      </c>
      <c r="AA292" s="277">
        <v>0</v>
      </c>
      <c r="AB292" s="277">
        <v>0</v>
      </c>
      <c r="AC292" s="277">
        <v>0</v>
      </c>
      <c r="AD292" s="277">
        <v>0</v>
      </c>
      <c r="AE292" s="277">
        <v>0</v>
      </c>
      <c r="AF292" s="277">
        <v>0</v>
      </c>
      <c r="AG292" s="277">
        <v>0</v>
      </c>
      <c r="AH292" s="277">
        <v>1.4059999999999999</v>
      </c>
      <c r="AI292" s="277">
        <v>1.363</v>
      </c>
      <c r="AJ292" s="277">
        <v>1.4319999999999999</v>
      </c>
      <c r="AK292" s="277">
        <v>1.357</v>
      </c>
      <c r="AL292" s="277">
        <v>1.2310000000000001</v>
      </c>
      <c r="AM292" s="277">
        <v>1.2649999999999999</v>
      </c>
      <c r="AN292" s="277">
        <v>1.2929999999999999</v>
      </c>
      <c r="AO292" s="277">
        <v>1.325</v>
      </c>
      <c r="AP292" s="277">
        <v>1.3540000000000001</v>
      </c>
      <c r="AQ292" s="277">
        <v>1.3819999999999999</v>
      </c>
      <c r="AR292" s="277">
        <v>1.411</v>
      </c>
    </row>
    <row r="293" spans="1:44">
      <c r="A293" s="101">
        <v>118</v>
      </c>
      <c r="B293" s="126" t="s">
        <v>2058</v>
      </c>
      <c r="C293" s="277">
        <v>0</v>
      </c>
      <c r="D293" s="277">
        <v>0</v>
      </c>
      <c r="E293" s="277">
        <v>0</v>
      </c>
      <c r="F293" s="277">
        <v>0</v>
      </c>
      <c r="G293" s="277">
        <v>0</v>
      </c>
      <c r="H293" s="277">
        <v>0</v>
      </c>
      <c r="I293" s="277">
        <v>0</v>
      </c>
      <c r="J293" s="277">
        <v>0</v>
      </c>
      <c r="K293" s="277">
        <v>0</v>
      </c>
      <c r="L293" s="277">
        <v>0</v>
      </c>
      <c r="M293" s="277">
        <v>0</v>
      </c>
      <c r="N293" s="277">
        <v>0</v>
      </c>
      <c r="O293" s="277">
        <v>0</v>
      </c>
      <c r="P293" s="277">
        <v>0</v>
      </c>
      <c r="Q293" s="277">
        <v>0</v>
      </c>
      <c r="R293" s="277">
        <v>0</v>
      </c>
      <c r="S293" s="277">
        <v>0</v>
      </c>
      <c r="T293" s="277">
        <v>0</v>
      </c>
      <c r="U293" s="277">
        <v>0</v>
      </c>
      <c r="V293" s="277">
        <v>0</v>
      </c>
      <c r="W293" s="277">
        <v>0</v>
      </c>
      <c r="X293" s="277">
        <v>0</v>
      </c>
      <c r="Y293" s="277">
        <v>0</v>
      </c>
      <c r="Z293" s="277">
        <v>0</v>
      </c>
      <c r="AA293" s="277">
        <v>0</v>
      </c>
      <c r="AB293" s="277">
        <v>0</v>
      </c>
      <c r="AC293" s="277">
        <v>0</v>
      </c>
      <c r="AD293" s="277">
        <v>0</v>
      </c>
      <c r="AE293" s="277">
        <v>0</v>
      </c>
      <c r="AF293" s="277">
        <v>0</v>
      </c>
      <c r="AG293" s="277">
        <v>0</v>
      </c>
      <c r="AH293" s="277">
        <v>0</v>
      </c>
      <c r="AI293" s="277">
        <v>0</v>
      </c>
      <c r="AJ293" s="277">
        <v>0</v>
      </c>
      <c r="AK293" s="277">
        <v>0</v>
      </c>
      <c r="AL293" s="277">
        <v>0</v>
      </c>
      <c r="AM293" s="277">
        <v>0</v>
      </c>
      <c r="AN293" s="277">
        <v>0</v>
      </c>
      <c r="AO293" s="277">
        <v>1.3</v>
      </c>
      <c r="AP293" s="277">
        <v>1.4</v>
      </c>
      <c r="AQ293" s="277">
        <v>2</v>
      </c>
      <c r="AR293" s="277">
        <v>1.3</v>
      </c>
    </row>
    <row r="294" spans="1:44">
      <c r="A294" s="101">
        <v>119</v>
      </c>
      <c r="B294" s="126" t="s">
        <v>449</v>
      </c>
      <c r="C294" s="277">
        <v>0</v>
      </c>
      <c r="D294" s="277">
        <v>0</v>
      </c>
      <c r="E294" s="277">
        <v>0</v>
      </c>
      <c r="F294" s="277">
        <v>0</v>
      </c>
      <c r="G294" s="277">
        <v>0</v>
      </c>
      <c r="H294" s="277">
        <v>0</v>
      </c>
      <c r="I294" s="277">
        <v>0</v>
      </c>
      <c r="J294" s="277">
        <v>0</v>
      </c>
      <c r="K294" s="277">
        <v>0</v>
      </c>
      <c r="L294" s="277">
        <v>0</v>
      </c>
      <c r="M294" s="277">
        <v>0</v>
      </c>
      <c r="N294" s="277">
        <v>0</v>
      </c>
      <c r="O294" s="277">
        <v>0</v>
      </c>
      <c r="P294" s="277">
        <v>0</v>
      </c>
      <c r="Q294" s="277">
        <v>0</v>
      </c>
      <c r="R294" s="277">
        <v>0</v>
      </c>
      <c r="S294" s="277">
        <v>0</v>
      </c>
      <c r="T294" s="277">
        <v>0</v>
      </c>
      <c r="U294" s="277">
        <v>0</v>
      </c>
      <c r="V294" s="277">
        <v>0</v>
      </c>
      <c r="W294" s="277">
        <v>0</v>
      </c>
      <c r="X294" s="277">
        <v>0</v>
      </c>
      <c r="Y294" s="277">
        <v>0</v>
      </c>
      <c r="Z294" s="277">
        <v>0</v>
      </c>
      <c r="AA294" s="277">
        <v>0</v>
      </c>
      <c r="AB294" s="277">
        <v>0</v>
      </c>
      <c r="AC294" s="277">
        <v>0</v>
      </c>
      <c r="AD294" s="277">
        <v>3</v>
      </c>
      <c r="AE294" s="277">
        <v>5.0839999999999996</v>
      </c>
      <c r="AF294" s="277">
        <v>5.673</v>
      </c>
      <c r="AG294" s="277">
        <v>5.8789999999999996</v>
      </c>
      <c r="AH294" s="277">
        <v>4.43</v>
      </c>
      <c r="AI294" s="277">
        <v>4.4189999999999996</v>
      </c>
      <c r="AJ294" s="277">
        <v>4.4039999999999999</v>
      </c>
      <c r="AK294" s="277">
        <v>4.5</v>
      </c>
      <c r="AL294" s="277">
        <v>6.51</v>
      </c>
      <c r="AM294" s="277">
        <v>5.2</v>
      </c>
      <c r="AN294" s="277">
        <v>4.79</v>
      </c>
      <c r="AO294" s="277">
        <v>5.68</v>
      </c>
      <c r="AP294" s="277">
        <v>4.9969999999999999</v>
      </c>
      <c r="AQ294" s="277">
        <v>5.5069999999999997</v>
      </c>
      <c r="AR294" s="277">
        <v>4.468</v>
      </c>
    </row>
    <row r="295" spans="1:44">
      <c r="A295" s="101">
        <v>120</v>
      </c>
      <c r="B295" s="126" t="s">
        <v>2890</v>
      </c>
      <c r="C295" s="277">
        <v>0</v>
      </c>
      <c r="D295" s="277">
        <v>0</v>
      </c>
      <c r="E295" s="277">
        <v>0</v>
      </c>
      <c r="F295" s="277">
        <v>0</v>
      </c>
      <c r="G295" s="277">
        <v>0</v>
      </c>
      <c r="H295" s="277">
        <v>0</v>
      </c>
      <c r="I295" s="277">
        <v>0</v>
      </c>
      <c r="J295" s="277">
        <v>0</v>
      </c>
      <c r="K295" s="277">
        <v>0</v>
      </c>
      <c r="L295" s="277">
        <v>0</v>
      </c>
      <c r="M295" s="277">
        <v>0</v>
      </c>
      <c r="N295" s="277">
        <v>0</v>
      </c>
      <c r="O295" s="277">
        <v>0</v>
      </c>
      <c r="P295" s="277">
        <v>0</v>
      </c>
      <c r="Q295" s="277">
        <v>0</v>
      </c>
      <c r="R295" s="277">
        <v>0</v>
      </c>
      <c r="S295" s="277">
        <v>0</v>
      </c>
      <c r="T295" s="277">
        <v>0</v>
      </c>
      <c r="U295" s="277">
        <v>0</v>
      </c>
      <c r="V295" s="277">
        <v>0</v>
      </c>
      <c r="W295" s="277">
        <v>0</v>
      </c>
      <c r="X295" s="277">
        <v>0</v>
      </c>
      <c r="Y295" s="277">
        <v>0</v>
      </c>
      <c r="Z295" s="277">
        <v>0</v>
      </c>
      <c r="AA295" s="277">
        <v>0</v>
      </c>
      <c r="AB295" s="277">
        <v>0</v>
      </c>
      <c r="AC295" s="277">
        <v>0</v>
      </c>
      <c r="AD295" s="277">
        <v>0</v>
      </c>
      <c r="AE295" s="277">
        <v>0</v>
      </c>
      <c r="AF295" s="277">
        <v>0</v>
      </c>
      <c r="AG295" s="277">
        <v>0</v>
      </c>
      <c r="AH295" s="277">
        <v>0</v>
      </c>
      <c r="AI295" s="277">
        <v>0</v>
      </c>
      <c r="AJ295" s="277">
        <v>0</v>
      </c>
      <c r="AK295" s="277">
        <v>0</v>
      </c>
      <c r="AL295" s="277">
        <v>0</v>
      </c>
      <c r="AM295" s="277">
        <v>0</v>
      </c>
      <c r="AN295" s="277">
        <v>0</v>
      </c>
      <c r="AO295" s="277">
        <v>0</v>
      </c>
      <c r="AP295" s="277">
        <v>0</v>
      </c>
      <c r="AQ295" s="277">
        <v>0</v>
      </c>
      <c r="AR295" s="277">
        <v>0.2</v>
      </c>
    </row>
    <row r="296" spans="1:44">
      <c r="A296" s="101">
        <v>121</v>
      </c>
      <c r="B296" s="126" t="s">
        <v>393</v>
      </c>
      <c r="C296" s="277">
        <v>0</v>
      </c>
      <c r="D296" s="277">
        <v>0</v>
      </c>
      <c r="E296" s="277">
        <v>0</v>
      </c>
      <c r="F296" s="277">
        <v>0</v>
      </c>
      <c r="G296" s="277">
        <v>0</v>
      </c>
      <c r="H296" s="277">
        <v>0</v>
      </c>
      <c r="I296" s="277">
        <v>0</v>
      </c>
      <c r="J296" s="277">
        <v>0</v>
      </c>
      <c r="K296" s="277">
        <v>0</v>
      </c>
      <c r="L296" s="277">
        <v>0</v>
      </c>
      <c r="M296" s="277">
        <v>0</v>
      </c>
      <c r="N296" s="277">
        <v>0</v>
      </c>
      <c r="O296" s="277">
        <v>0</v>
      </c>
      <c r="P296" s="277">
        <v>0</v>
      </c>
      <c r="Q296" s="277">
        <v>0</v>
      </c>
      <c r="R296" s="277">
        <v>0</v>
      </c>
      <c r="S296" s="277">
        <v>0</v>
      </c>
      <c r="T296" s="277">
        <v>0</v>
      </c>
      <c r="U296" s="277">
        <v>0</v>
      </c>
      <c r="V296" s="277">
        <v>0</v>
      </c>
      <c r="W296" s="277">
        <v>0</v>
      </c>
      <c r="X296" s="277">
        <v>0</v>
      </c>
      <c r="Y296" s="277">
        <v>0</v>
      </c>
      <c r="Z296" s="277">
        <v>0</v>
      </c>
      <c r="AA296" s="277">
        <v>0</v>
      </c>
      <c r="AB296" s="277">
        <v>0</v>
      </c>
      <c r="AC296" s="277">
        <v>0</v>
      </c>
      <c r="AD296" s="277">
        <v>0</v>
      </c>
      <c r="AE296" s="277">
        <v>0</v>
      </c>
      <c r="AF296" s="277">
        <v>0</v>
      </c>
      <c r="AG296" s="277">
        <v>0</v>
      </c>
      <c r="AH296" s="277">
        <v>0</v>
      </c>
      <c r="AI296" s="277">
        <v>0</v>
      </c>
      <c r="AJ296" s="277">
        <v>0</v>
      </c>
      <c r="AK296" s="277">
        <v>0</v>
      </c>
      <c r="AL296" s="277">
        <v>0</v>
      </c>
      <c r="AM296" s="277">
        <v>0</v>
      </c>
      <c r="AN296" s="277">
        <v>0</v>
      </c>
      <c r="AO296" s="277">
        <v>5</v>
      </c>
      <c r="AP296" s="277">
        <v>5</v>
      </c>
      <c r="AQ296" s="277">
        <v>5</v>
      </c>
      <c r="AR296" s="277">
        <v>5</v>
      </c>
    </row>
    <row r="297" spans="1:44">
      <c r="A297" s="101">
        <v>122</v>
      </c>
      <c r="B297" s="126" t="s">
        <v>384</v>
      </c>
      <c r="C297" s="277">
        <v>0</v>
      </c>
      <c r="D297" s="277">
        <v>0</v>
      </c>
      <c r="E297" s="277">
        <v>0</v>
      </c>
      <c r="F297" s="277">
        <v>0</v>
      </c>
      <c r="G297" s="277">
        <v>0</v>
      </c>
      <c r="H297" s="277">
        <v>0</v>
      </c>
      <c r="I297" s="277">
        <v>0</v>
      </c>
      <c r="J297" s="277">
        <v>0</v>
      </c>
      <c r="K297" s="277">
        <v>0</v>
      </c>
      <c r="L297" s="277">
        <v>0</v>
      </c>
      <c r="M297" s="277">
        <v>0</v>
      </c>
      <c r="N297" s="277">
        <v>0</v>
      </c>
      <c r="O297" s="277">
        <v>0</v>
      </c>
      <c r="P297" s="277">
        <v>0</v>
      </c>
      <c r="Q297" s="277">
        <v>0</v>
      </c>
      <c r="R297" s="277">
        <v>0</v>
      </c>
      <c r="S297" s="277">
        <v>0</v>
      </c>
      <c r="T297" s="277">
        <v>0</v>
      </c>
      <c r="U297" s="277">
        <v>0</v>
      </c>
      <c r="V297" s="277">
        <v>0</v>
      </c>
      <c r="W297" s="277">
        <v>0</v>
      </c>
      <c r="X297" s="277">
        <v>0</v>
      </c>
      <c r="Y297" s="277">
        <v>0</v>
      </c>
      <c r="Z297" s="277">
        <v>0</v>
      </c>
      <c r="AA297" s="277">
        <v>0</v>
      </c>
      <c r="AB297" s="277">
        <v>0</v>
      </c>
      <c r="AC297" s="277">
        <v>0</v>
      </c>
      <c r="AD297" s="277">
        <v>0</v>
      </c>
      <c r="AE297" s="277">
        <v>0</v>
      </c>
      <c r="AF297" s="277">
        <v>0</v>
      </c>
      <c r="AG297" s="277">
        <v>0</v>
      </c>
      <c r="AH297" s="277">
        <v>0</v>
      </c>
      <c r="AI297" s="277">
        <v>0</v>
      </c>
      <c r="AJ297" s="277">
        <v>1070</v>
      </c>
      <c r="AK297" s="277">
        <v>1160</v>
      </c>
      <c r="AL297" s="277">
        <v>970</v>
      </c>
      <c r="AM297" s="277">
        <v>830</v>
      </c>
      <c r="AN297" s="277">
        <v>780</v>
      </c>
      <c r="AO297" s="277">
        <v>700</v>
      </c>
      <c r="AP297" s="277">
        <v>650</v>
      </c>
      <c r="AQ297" s="277">
        <v>360</v>
      </c>
      <c r="AR297" s="277">
        <v>280</v>
      </c>
    </row>
    <row r="298" spans="1:44">
      <c r="A298" s="101">
        <v>123</v>
      </c>
      <c r="B298" s="126" t="s">
        <v>383</v>
      </c>
      <c r="C298" s="277">
        <v>0</v>
      </c>
      <c r="D298" s="277">
        <v>0</v>
      </c>
      <c r="E298" s="277">
        <v>0</v>
      </c>
      <c r="F298" s="277">
        <v>0</v>
      </c>
      <c r="G298" s="277">
        <v>0</v>
      </c>
      <c r="H298" s="277">
        <v>0</v>
      </c>
      <c r="I298" s="277">
        <v>0</v>
      </c>
      <c r="J298" s="277">
        <v>0</v>
      </c>
      <c r="K298" s="277">
        <v>0</v>
      </c>
      <c r="L298" s="277">
        <v>0</v>
      </c>
      <c r="M298" s="277">
        <v>0</v>
      </c>
      <c r="N298" s="277">
        <v>0</v>
      </c>
      <c r="O298" s="277">
        <v>0</v>
      </c>
      <c r="P298" s="277">
        <v>0</v>
      </c>
      <c r="Q298" s="277">
        <v>0</v>
      </c>
      <c r="R298" s="277">
        <v>0</v>
      </c>
      <c r="S298" s="277">
        <v>0</v>
      </c>
      <c r="T298" s="277">
        <v>0</v>
      </c>
      <c r="U298" s="277">
        <v>0</v>
      </c>
      <c r="V298" s="277">
        <v>0</v>
      </c>
      <c r="W298" s="277">
        <v>0</v>
      </c>
      <c r="X298" s="277">
        <v>0</v>
      </c>
      <c r="Y298" s="277">
        <v>0</v>
      </c>
      <c r="Z298" s="277">
        <v>0</v>
      </c>
      <c r="AA298" s="277">
        <v>0</v>
      </c>
      <c r="AB298" s="277">
        <v>0</v>
      </c>
      <c r="AC298" s="277">
        <v>0</v>
      </c>
      <c r="AD298" s="277">
        <v>0</v>
      </c>
      <c r="AE298" s="277">
        <v>0</v>
      </c>
      <c r="AF298" s="277">
        <v>0</v>
      </c>
      <c r="AG298" s="277">
        <v>0</v>
      </c>
      <c r="AH298" s="277">
        <v>0</v>
      </c>
      <c r="AI298" s="277">
        <v>0</v>
      </c>
      <c r="AJ298" s="277">
        <v>1517</v>
      </c>
      <c r="AK298" s="277">
        <v>1718</v>
      </c>
      <c r="AL298" s="277">
        <v>1873</v>
      </c>
      <c r="AM298" s="277">
        <v>2024</v>
      </c>
      <c r="AN298" s="277">
        <v>2064</v>
      </c>
      <c r="AO298" s="277">
        <v>1967</v>
      </c>
      <c r="AP298" s="277">
        <v>1929</v>
      </c>
      <c r="AQ298" s="277">
        <v>1699</v>
      </c>
      <c r="AR298" s="277">
        <v>1732</v>
      </c>
    </row>
    <row r="299" spans="1:44">
      <c r="A299" s="101">
        <v>124</v>
      </c>
      <c r="B299" s="126" t="s">
        <v>2538</v>
      </c>
      <c r="C299" s="277">
        <v>0</v>
      </c>
      <c r="D299" s="277">
        <v>0</v>
      </c>
      <c r="E299" s="277">
        <v>0</v>
      </c>
      <c r="F299" s="277">
        <v>0</v>
      </c>
      <c r="G299" s="277">
        <v>0</v>
      </c>
      <c r="H299" s="277">
        <v>0</v>
      </c>
      <c r="I299" s="277">
        <v>0</v>
      </c>
      <c r="J299" s="277">
        <v>0</v>
      </c>
      <c r="K299" s="277">
        <v>0</v>
      </c>
      <c r="L299" s="277">
        <v>0</v>
      </c>
      <c r="M299" s="277">
        <v>0</v>
      </c>
      <c r="N299" s="277">
        <v>0</v>
      </c>
      <c r="O299" s="277">
        <v>0</v>
      </c>
      <c r="P299" s="277">
        <v>0</v>
      </c>
      <c r="Q299" s="277">
        <v>0</v>
      </c>
      <c r="R299" s="277">
        <v>0</v>
      </c>
      <c r="S299" s="277">
        <v>0</v>
      </c>
      <c r="T299" s="277">
        <v>0</v>
      </c>
      <c r="U299" s="277">
        <v>0</v>
      </c>
      <c r="V299" s="277">
        <v>0</v>
      </c>
      <c r="W299" s="277">
        <v>0</v>
      </c>
      <c r="X299" s="277">
        <v>0</v>
      </c>
      <c r="Y299" s="277">
        <v>0</v>
      </c>
      <c r="Z299" s="277">
        <v>0</v>
      </c>
      <c r="AA299" s="277">
        <v>0</v>
      </c>
      <c r="AB299" s="277">
        <v>0</v>
      </c>
      <c r="AC299" s="277">
        <v>0</v>
      </c>
      <c r="AD299" s="277">
        <v>0</v>
      </c>
      <c r="AE299" s="277">
        <v>0</v>
      </c>
      <c r="AF299" s="277">
        <v>0</v>
      </c>
      <c r="AG299" s="277">
        <v>0</v>
      </c>
      <c r="AH299" s="277">
        <v>0</v>
      </c>
      <c r="AI299" s="277">
        <v>0</v>
      </c>
      <c r="AJ299" s="277">
        <v>0</v>
      </c>
      <c r="AK299" s="277">
        <v>0</v>
      </c>
      <c r="AL299" s="277">
        <v>0</v>
      </c>
      <c r="AM299" s="277">
        <v>0</v>
      </c>
      <c r="AN299" s="277">
        <v>0</v>
      </c>
      <c r="AO299" s="277">
        <v>0</v>
      </c>
      <c r="AP299" s="277">
        <v>0.4</v>
      </c>
      <c r="AQ299" s="277">
        <v>0.4</v>
      </c>
      <c r="AR299" s="277">
        <v>0.4</v>
      </c>
    </row>
    <row r="300" spans="1:44">
      <c r="A300" s="101">
        <v>125</v>
      </c>
      <c r="B300" s="126" t="s">
        <v>1866</v>
      </c>
      <c r="C300" s="277">
        <v>0</v>
      </c>
      <c r="D300" s="277">
        <v>0</v>
      </c>
      <c r="E300" s="277">
        <v>0</v>
      </c>
      <c r="F300" s="277">
        <v>0</v>
      </c>
      <c r="G300" s="277">
        <v>0</v>
      </c>
      <c r="H300" s="277">
        <v>0</v>
      </c>
      <c r="I300" s="277">
        <v>0</v>
      </c>
      <c r="J300" s="277">
        <v>0</v>
      </c>
      <c r="K300" s="277">
        <v>0</v>
      </c>
      <c r="L300" s="277">
        <v>0</v>
      </c>
      <c r="M300" s="277">
        <v>0</v>
      </c>
      <c r="N300" s="277">
        <v>0</v>
      </c>
      <c r="O300" s="277">
        <v>0</v>
      </c>
      <c r="P300" s="277">
        <v>0</v>
      </c>
      <c r="Q300" s="277">
        <v>0</v>
      </c>
      <c r="R300" s="277">
        <v>0</v>
      </c>
      <c r="S300" s="277">
        <v>0</v>
      </c>
      <c r="T300" s="277">
        <v>0</v>
      </c>
      <c r="U300" s="277">
        <v>0</v>
      </c>
      <c r="V300" s="277">
        <v>0</v>
      </c>
      <c r="W300" s="277">
        <v>0</v>
      </c>
      <c r="X300" s="277">
        <v>0</v>
      </c>
      <c r="Y300" s="277">
        <v>0</v>
      </c>
      <c r="Z300" s="277">
        <v>0</v>
      </c>
      <c r="AA300" s="277">
        <v>0</v>
      </c>
      <c r="AB300" s="277">
        <v>0</v>
      </c>
      <c r="AC300" s="277">
        <v>0</v>
      </c>
      <c r="AD300" s="277">
        <v>0</v>
      </c>
      <c r="AE300" s="277">
        <v>0</v>
      </c>
      <c r="AF300" s="277">
        <v>0</v>
      </c>
      <c r="AG300" s="277">
        <v>1.6890000000000001</v>
      </c>
      <c r="AH300" s="277">
        <v>1.86</v>
      </c>
      <c r="AI300" s="277">
        <v>1.798</v>
      </c>
      <c r="AJ300" s="277">
        <v>1.794</v>
      </c>
      <c r="AK300" s="277">
        <v>1.98</v>
      </c>
      <c r="AL300" s="277">
        <v>1.917</v>
      </c>
      <c r="AM300" s="277">
        <v>1.9890000000000001</v>
      </c>
      <c r="AN300" s="277">
        <v>1.784</v>
      </c>
      <c r="AO300" s="277">
        <v>1.784</v>
      </c>
      <c r="AP300" s="277">
        <v>1.784</v>
      </c>
      <c r="AQ300" s="277">
        <v>1.784</v>
      </c>
      <c r="AR300" s="277">
        <v>1.784</v>
      </c>
    </row>
    <row r="301" spans="1:44">
      <c r="A301" s="101">
        <v>126</v>
      </c>
      <c r="B301" s="126" t="s">
        <v>659</v>
      </c>
      <c r="C301" s="277">
        <v>0</v>
      </c>
      <c r="D301" s="277">
        <v>0</v>
      </c>
      <c r="E301" s="277">
        <v>0</v>
      </c>
      <c r="F301" s="277">
        <v>0</v>
      </c>
      <c r="G301" s="277">
        <v>0</v>
      </c>
      <c r="H301" s="277">
        <v>0</v>
      </c>
      <c r="I301" s="277">
        <v>0</v>
      </c>
      <c r="J301" s="277">
        <v>0</v>
      </c>
      <c r="K301" s="277">
        <v>0</v>
      </c>
      <c r="L301" s="277">
        <v>0</v>
      </c>
      <c r="M301" s="277">
        <v>0</v>
      </c>
      <c r="N301" s="277">
        <v>0</v>
      </c>
      <c r="O301" s="277">
        <v>0</v>
      </c>
      <c r="P301" s="277">
        <v>0</v>
      </c>
      <c r="Q301" s="277">
        <v>0</v>
      </c>
      <c r="R301" s="277">
        <v>0</v>
      </c>
      <c r="S301" s="277">
        <v>0</v>
      </c>
      <c r="T301" s="277">
        <v>0</v>
      </c>
      <c r="U301" s="277">
        <v>0</v>
      </c>
      <c r="V301" s="277">
        <v>0</v>
      </c>
      <c r="W301" s="277">
        <v>0</v>
      </c>
      <c r="X301" s="277">
        <v>0</v>
      </c>
      <c r="Y301" s="277">
        <v>0</v>
      </c>
      <c r="Z301" s="277">
        <v>0</v>
      </c>
      <c r="AA301" s="277">
        <v>0</v>
      </c>
      <c r="AB301" s="277">
        <v>0</v>
      </c>
      <c r="AC301" s="277">
        <v>0</v>
      </c>
      <c r="AD301" s="277">
        <v>0</v>
      </c>
      <c r="AE301" s="277">
        <v>0</v>
      </c>
      <c r="AF301" s="277">
        <v>0</v>
      </c>
      <c r="AG301" s="277">
        <v>0</v>
      </c>
      <c r="AH301" s="277">
        <v>0</v>
      </c>
      <c r="AI301" s="277">
        <v>0</v>
      </c>
      <c r="AJ301" s="277">
        <v>0</v>
      </c>
      <c r="AK301" s="277">
        <v>0</v>
      </c>
      <c r="AL301" s="277">
        <v>0</v>
      </c>
      <c r="AM301" s="277">
        <v>0</v>
      </c>
      <c r="AN301" s="277">
        <v>0</v>
      </c>
      <c r="AO301" s="277">
        <v>402.21499999999997</v>
      </c>
      <c r="AP301" s="277">
        <v>923.70899999999995</v>
      </c>
      <c r="AQ301" s="277">
        <v>894.01599999999996</v>
      </c>
      <c r="AR301" s="277">
        <v>902.06200000000001</v>
      </c>
    </row>
    <row r="302" spans="1:44">
      <c r="A302" s="101">
        <v>127</v>
      </c>
      <c r="B302" s="126" t="s">
        <v>657</v>
      </c>
      <c r="C302" s="277">
        <v>0</v>
      </c>
      <c r="D302" s="277">
        <v>0</v>
      </c>
      <c r="E302" s="277">
        <v>0</v>
      </c>
      <c r="F302" s="277">
        <v>0</v>
      </c>
      <c r="G302" s="277">
        <v>0</v>
      </c>
      <c r="H302" s="277">
        <v>0</v>
      </c>
      <c r="I302" s="277">
        <v>0</v>
      </c>
      <c r="J302" s="277">
        <v>0</v>
      </c>
      <c r="K302" s="277">
        <v>0</v>
      </c>
      <c r="L302" s="277">
        <v>0</v>
      </c>
      <c r="M302" s="277">
        <v>0</v>
      </c>
      <c r="N302" s="277">
        <v>0</v>
      </c>
      <c r="O302" s="277">
        <v>0</v>
      </c>
      <c r="P302" s="277">
        <v>0</v>
      </c>
      <c r="Q302" s="277">
        <v>0</v>
      </c>
      <c r="R302" s="277">
        <v>0</v>
      </c>
      <c r="S302" s="277">
        <v>0</v>
      </c>
      <c r="T302" s="277">
        <v>0</v>
      </c>
      <c r="U302" s="277">
        <v>0</v>
      </c>
      <c r="V302" s="277">
        <v>0</v>
      </c>
      <c r="W302" s="277">
        <v>0</v>
      </c>
      <c r="X302" s="277">
        <v>0</v>
      </c>
      <c r="Y302" s="277">
        <v>0</v>
      </c>
      <c r="Z302" s="277">
        <v>0</v>
      </c>
      <c r="AA302" s="277">
        <v>0</v>
      </c>
      <c r="AB302" s="277">
        <v>0</v>
      </c>
      <c r="AC302" s="277">
        <v>0</v>
      </c>
      <c r="AD302" s="277">
        <v>0</v>
      </c>
      <c r="AE302" s="277">
        <v>0</v>
      </c>
      <c r="AF302" s="277">
        <v>0</v>
      </c>
      <c r="AG302" s="277">
        <v>0</v>
      </c>
      <c r="AH302" s="277">
        <v>0</v>
      </c>
      <c r="AI302" s="277">
        <v>0</v>
      </c>
      <c r="AJ302" s="277">
        <v>0</v>
      </c>
      <c r="AK302" s="277">
        <v>0</v>
      </c>
      <c r="AL302" s="277">
        <v>0</v>
      </c>
      <c r="AM302" s="277">
        <v>0</v>
      </c>
      <c r="AN302" s="277">
        <v>0</v>
      </c>
      <c r="AO302" s="277">
        <v>505.95299999999997</v>
      </c>
      <c r="AP302" s="277">
        <v>1019.495</v>
      </c>
      <c r="AQ302" s="277">
        <v>1027.0840000000001</v>
      </c>
      <c r="AR302" s="277">
        <v>1036.328</v>
      </c>
    </row>
    <row r="303" spans="1:44">
      <c r="A303" s="101">
        <v>128</v>
      </c>
      <c r="B303" s="126" t="s">
        <v>2581</v>
      </c>
      <c r="C303" s="277">
        <v>0</v>
      </c>
      <c r="D303" s="277">
        <v>0</v>
      </c>
      <c r="E303" s="277">
        <v>0</v>
      </c>
      <c r="F303" s="277">
        <v>0</v>
      </c>
      <c r="G303" s="277">
        <v>0</v>
      </c>
      <c r="H303" s="277">
        <v>0</v>
      </c>
      <c r="I303" s="277">
        <v>0</v>
      </c>
      <c r="J303" s="277">
        <v>0</v>
      </c>
      <c r="K303" s="277">
        <v>0</v>
      </c>
      <c r="L303" s="277">
        <v>0</v>
      </c>
      <c r="M303" s="277">
        <v>0</v>
      </c>
      <c r="N303" s="277">
        <v>0</v>
      </c>
      <c r="O303" s="277">
        <v>0</v>
      </c>
      <c r="P303" s="277">
        <v>0</v>
      </c>
      <c r="Q303" s="277">
        <v>0</v>
      </c>
      <c r="R303" s="277">
        <v>0</v>
      </c>
      <c r="S303" s="277">
        <v>0</v>
      </c>
      <c r="T303" s="277">
        <v>0</v>
      </c>
      <c r="U303" s="277">
        <v>0</v>
      </c>
      <c r="V303" s="277">
        <v>0</v>
      </c>
      <c r="W303" s="277">
        <v>0</v>
      </c>
      <c r="X303" s="277">
        <v>0</v>
      </c>
      <c r="Y303" s="277">
        <v>0</v>
      </c>
      <c r="Z303" s="277">
        <v>0</v>
      </c>
      <c r="AA303" s="277">
        <v>0</v>
      </c>
      <c r="AB303" s="277">
        <v>0</v>
      </c>
      <c r="AC303" s="277">
        <v>0</v>
      </c>
      <c r="AD303" s="277">
        <v>0</v>
      </c>
      <c r="AE303" s="277">
        <v>0</v>
      </c>
      <c r="AF303" s="277">
        <v>0</v>
      </c>
      <c r="AG303" s="277">
        <v>0</v>
      </c>
      <c r="AH303" s="277">
        <v>0</v>
      </c>
      <c r="AI303" s="277">
        <v>0</v>
      </c>
      <c r="AJ303" s="277">
        <v>0</v>
      </c>
      <c r="AK303" s="277">
        <v>0</v>
      </c>
      <c r="AL303" s="277">
        <v>0</v>
      </c>
      <c r="AM303" s="277">
        <v>0</v>
      </c>
      <c r="AN303" s="277">
        <v>0</v>
      </c>
      <c r="AO303" s="277">
        <v>0.16500000000000001</v>
      </c>
      <c r="AP303" s="277">
        <v>0.03</v>
      </c>
      <c r="AQ303" s="277">
        <v>0.13700000000000001</v>
      </c>
      <c r="AR303" s="277">
        <v>0.20300000000000001</v>
      </c>
    </row>
    <row r="304" spans="1:44">
      <c r="A304" s="101">
        <v>129</v>
      </c>
      <c r="B304" s="126" t="s">
        <v>436</v>
      </c>
      <c r="C304" s="277">
        <v>0</v>
      </c>
      <c r="D304" s="277">
        <v>0</v>
      </c>
      <c r="E304" s="277">
        <v>0</v>
      </c>
      <c r="F304" s="277">
        <v>0</v>
      </c>
      <c r="G304" s="277">
        <v>0</v>
      </c>
      <c r="H304" s="277">
        <v>0</v>
      </c>
      <c r="I304" s="277">
        <v>0</v>
      </c>
      <c r="J304" s="277">
        <v>0</v>
      </c>
      <c r="K304" s="277">
        <v>0</v>
      </c>
      <c r="L304" s="277">
        <v>0</v>
      </c>
      <c r="M304" s="277">
        <v>0</v>
      </c>
      <c r="N304" s="277">
        <v>0</v>
      </c>
      <c r="O304" s="277">
        <v>0</v>
      </c>
      <c r="P304" s="277">
        <v>0</v>
      </c>
      <c r="Q304" s="277">
        <v>0</v>
      </c>
      <c r="R304" s="277">
        <v>0</v>
      </c>
      <c r="S304" s="277">
        <v>0</v>
      </c>
      <c r="T304" s="277">
        <v>0</v>
      </c>
      <c r="U304" s="277">
        <v>0</v>
      </c>
      <c r="V304" s="277">
        <v>0</v>
      </c>
      <c r="W304" s="277">
        <v>0</v>
      </c>
      <c r="X304" s="277">
        <v>0</v>
      </c>
      <c r="Y304" s="277">
        <v>0</v>
      </c>
      <c r="Z304" s="277">
        <v>0</v>
      </c>
      <c r="AA304" s="277">
        <v>0</v>
      </c>
      <c r="AB304" s="277">
        <v>0</v>
      </c>
      <c r="AC304" s="277">
        <v>0</v>
      </c>
      <c r="AD304" s="277">
        <v>0</v>
      </c>
      <c r="AE304" s="277">
        <v>0</v>
      </c>
      <c r="AF304" s="277">
        <v>0</v>
      </c>
      <c r="AG304" s="277">
        <v>0</v>
      </c>
      <c r="AH304" s="277">
        <v>0</v>
      </c>
      <c r="AI304" s="277">
        <v>0</v>
      </c>
      <c r="AJ304" s="277">
        <v>0</v>
      </c>
      <c r="AK304" s="277">
        <v>0.158</v>
      </c>
      <c r="AL304" s="277">
        <v>0.23200000000000001</v>
      </c>
      <c r="AM304" s="277">
        <v>0.17599999999999999</v>
      </c>
      <c r="AN304" s="277">
        <v>0</v>
      </c>
      <c r="AO304" s="277">
        <v>1.7999999999999999E-2</v>
      </c>
      <c r="AP304" s="277">
        <v>0.1</v>
      </c>
      <c r="AQ304" s="277">
        <v>0.2</v>
      </c>
      <c r="AR304" s="277">
        <v>0.49</v>
      </c>
    </row>
    <row r="305" spans="1:44">
      <c r="A305" s="101">
        <v>130</v>
      </c>
      <c r="B305" s="126" t="s">
        <v>2593</v>
      </c>
      <c r="C305" s="277">
        <v>0</v>
      </c>
      <c r="D305" s="277">
        <v>0</v>
      </c>
      <c r="E305" s="277">
        <v>0</v>
      </c>
      <c r="F305" s="277">
        <v>0</v>
      </c>
      <c r="G305" s="277">
        <v>0</v>
      </c>
      <c r="H305" s="277">
        <v>0</v>
      </c>
      <c r="I305" s="277">
        <v>0</v>
      </c>
      <c r="J305" s="277">
        <v>0</v>
      </c>
      <c r="K305" s="277">
        <v>0</v>
      </c>
      <c r="L305" s="277">
        <v>0</v>
      </c>
      <c r="M305" s="277">
        <v>0</v>
      </c>
      <c r="N305" s="277">
        <v>0</v>
      </c>
      <c r="O305" s="277">
        <v>0</v>
      </c>
      <c r="P305" s="277">
        <v>0</v>
      </c>
      <c r="Q305" s="277">
        <v>0</v>
      </c>
      <c r="R305" s="277">
        <v>0</v>
      </c>
      <c r="S305" s="277">
        <v>0</v>
      </c>
      <c r="T305" s="277">
        <v>0</v>
      </c>
      <c r="U305" s="277">
        <v>0</v>
      </c>
      <c r="V305" s="277">
        <v>0</v>
      </c>
      <c r="W305" s="277">
        <v>0</v>
      </c>
      <c r="X305" s="277">
        <v>0</v>
      </c>
      <c r="Y305" s="277">
        <v>0</v>
      </c>
      <c r="Z305" s="277">
        <v>0</v>
      </c>
      <c r="AA305" s="277">
        <v>0</v>
      </c>
      <c r="AB305" s="277">
        <v>0</v>
      </c>
      <c r="AC305" s="277">
        <v>0</v>
      </c>
      <c r="AD305" s="277">
        <v>0</v>
      </c>
      <c r="AE305" s="277">
        <v>0</v>
      </c>
      <c r="AF305" s="277">
        <v>0</v>
      </c>
      <c r="AG305" s="277">
        <v>0</v>
      </c>
      <c r="AH305" s="277">
        <v>0</v>
      </c>
      <c r="AI305" s="277">
        <v>0</v>
      </c>
      <c r="AJ305" s="277">
        <v>0</v>
      </c>
      <c r="AK305" s="277">
        <v>0</v>
      </c>
      <c r="AL305" s="277">
        <v>0</v>
      </c>
      <c r="AM305" s="277">
        <v>0</v>
      </c>
      <c r="AN305" s="277">
        <v>0</v>
      </c>
      <c r="AO305" s="277">
        <v>0.125</v>
      </c>
      <c r="AP305" s="277">
        <v>0.3</v>
      </c>
      <c r="AQ305" s="277">
        <v>0.1</v>
      </c>
      <c r="AR305" s="277">
        <v>7.4999999999999997E-2</v>
      </c>
    </row>
    <row r="306" spans="1:44">
      <c r="A306" s="101">
        <v>131</v>
      </c>
      <c r="B306" s="126" t="s">
        <v>2937</v>
      </c>
      <c r="C306" s="277">
        <v>0</v>
      </c>
      <c r="D306" s="277">
        <v>0</v>
      </c>
      <c r="E306" s="277">
        <v>0</v>
      </c>
      <c r="F306" s="277">
        <v>0</v>
      </c>
      <c r="G306" s="277">
        <v>0</v>
      </c>
      <c r="H306" s="277">
        <v>0</v>
      </c>
      <c r="I306" s="277">
        <v>0</v>
      </c>
      <c r="J306" s="277">
        <v>0</v>
      </c>
      <c r="K306" s="277">
        <v>0</v>
      </c>
      <c r="L306" s="277">
        <v>0</v>
      </c>
      <c r="M306" s="277">
        <v>0</v>
      </c>
      <c r="N306" s="277">
        <v>0</v>
      </c>
      <c r="O306" s="277">
        <v>0</v>
      </c>
      <c r="P306" s="277">
        <v>0</v>
      </c>
      <c r="Q306" s="277">
        <v>0</v>
      </c>
      <c r="R306" s="277">
        <v>0</v>
      </c>
      <c r="S306" s="277">
        <v>0</v>
      </c>
      <c r="T306" s="277">
        <v>0</v>
      </c>
      <c r="U306" s="277">
        <v>0</v>
      </c>
      <c r="V306" s="277">
        <v>0</v>
      </c>
      <c r="W306" s="277">
        <v>0</v>
      </c>
      <c r="X306" s="277">
        <v>0</v>
      </c>
      <c r="Y306" s="277">
        <v>0</v>
      </c>
      <c r="Z306" s="277">
        <v>0</v>
      </c>
      <c r="AA306" s="277">
        <v>0</v>
      </c>
      <c r="AB306" s="277">
        <v>0</v>
      </c>
      <c r="AC306" s="277">
        <v>0</v>
      </c>
      <c r="AD306" s="277">
        <v>0</v>
      </c>
      <c r="AE306" s="277">
        <v>0</v>
      </c>
      <c r="AF306" s="277">
        <v>0</v>
      </c>
      <c r="AG306" s="277">
        <v>0</v>
      </c>
      <c r="AH306" s="277">
        <v>0</v>
      </c>
      <c r="AI306" s="277">
        <v>0</v>
      </c>
      <c r="AJ306" s="277">
        <v>0</v>
      </c>
      <c r="AK306" s="277">
        <v>0</v>
      </c>
      <c r="AL306" s="277">
        <v>0</v>
      </c>
      <c r="AM306" s="277">
        <v>0</v>
      </c>
      <c r="AN306" s="277">
        <v>0</v>
      </c>
      <c r="AO306" s="277">
        <v>0</v>
      </c>
      <c r="AP306" s="277">
        <v>0</v>
      </c>
      <c r="AQ306" s="277">
        <v>0.3</v>
      </c>
      <c r="AR306" s="277">
        <v>2.5</v>
      </c>
    </row>
    <row r="307" spans="1:44">
      <c r="A307" s="101">
        <v>132</v>
      </c>
      <c r="B307" s="126" t="s">
        <v>3005</v>
      </c>
      <c r="C307" s="277">
        <v>0</v>
      </c>
      <c r="D307" s="277">
        <v>0</v>
      </c>
      <c r="E307" s="277">
        <v>0</v>
      </c>
      <c r="F307" s="277">
        <v>0</v>
      </c>
      <c r="G307" s="277">
        <v>0</v>
      </c>
      <c r="H307" s="277">
        <v>0</v>
      </c>
      <c r="I307" s="277">
        <v>0</v>
      </c>
      <c r="J307" s="277">
        <v>0</v>
      </c>
      <c r="K307" s="277">
        <v>0</v>
      </c>
      <c r="L307" s="277">
        <v>0</v>
      </c>
      <c r="M307" s="277">
        <v>0</v>
      </c>
      <c r="N307" s="277">
        <v>0</v>
      </c>
      <c r="O307" s="277">
        <v>0</v>
      </c>
      <c r="P307" s="277">
        <v>0</v>
      </c>
      <c r="Q307" s="277">
        <v>0</v>
      </c>
      <c r="R307" s="277">
        <v>0</v>
      </c>
      <c r="S307" s="277">
        <v>0</v>
      </c>
      <c r="T307" s="277">
        <v>0</v>
      </c>
      <c r="U307" s="277">
        <v>0</v>
      </c>
      <c r="V307" s="277">
        <v>0</v>
      </c>
      <c r="W307" s="277">
        <v>0</v>
      </c>
      <c r="X307" s="277">
        <v>0</v>
      </c>
      <c r="Y307" s="277">
        <v>0</v>
      </c>
      <c r="Z307" s="277">
        <v>0</v>
      </c>
      <c r="AA307" s="277">
        <v>0</v>
      </c>
      <c r="AB307" s="277">
        <v>0</v>
      </c>
      <c r="AC307" s="277">
        <v>0</v>
      </c>
      <c r="AD307" s="277">
        <v>0</v>
      </c>
      <c r="AE307" s="277">
        <v>0</v>
      </c>
      <c r="AF307" s="277">
        <v>0</v>
      </c>
      <c r="AG307" s="277">
        <v>0</v>
      </c>
      <c r="AH307" s="277">
        <v>0</v>
      </c>
      <c r="AI307" s="277">
        <v>0</v>
      </c>
      <c r="AJ307" s="277">
        <v>0</v>
      </c>
      <c r="AK307" s="277">
        <v>0</v>
      </c>
      <c r="AL307" s="277">
        <v>0</v>
      </c>
      <c r="AM307" s="277">
        <v>0</v>
      </c>
      <c r="AN307" s="277">
        <v>0</v>
      </c>
      <c r="AO307" s="277">
        <v>0</v>
      </c>
      <c r="AP307" s="277">
        <v>0</v>
      </c>
      <c r="AQ307" s="277">
        <v>0.32</v>
      </c>
      <c r="AR307" s="277">
        <v>0.08</v>
      </c>
    </row>
    <row r="308" spans="1:44">
      <c r="A308" s="101">
        <v>133</v>
      </c>
      <c r="B308" s="126" t="s">
        <v>363</v>
      </c>
      <c r="C308" s="277">
        <v>0</v>
      </c>
      <c r="D308" s="277">
        <v>0</v>
      </c>
      <c r="E308" s="277">
        <v>0</v>
      </c>
      <c r="F308" s="277">
        <v>0</v>
      </c>
      <c r="G308" s="277">
        <v>0</v>
      </c>
      <c r="H308" s="277">
        <v>0</v>
      </c>
      <c r="I308" s="277">
        <v>0</v>
      </c>
      <c r="J308" s="277">
        <v>0</v>
      </c>
      <c r="K308" s="277">
        <v>0</v>
      </c>
      <c r="L308" s="277">
        <v>0</v>
      </c>
      <c r="M308" s="277">
        <v>0</v>
      </c>
      <c r="N308" s="277">
        <v>0</v>
      </c>
      <c r="O308" s="277">
        <v>0</v>
      </c>
      <c r="P308" s="277">
        <v>0</v>
      </c>
      <c r="Q308" s="277">
        <v>0</v>
      </c>
      <c r="R308" s="277">
        <v>0</v>
      </c>
      <c r="S308" s="277">
        <v>0</v>
      </c>
      <c r="T308" s="277">
        <v>0</v>
      </c>
      <c r="U308" s="277">
        <v>0</v>
      </c>
      <c r="V308" s="277">
        <v>0</v>
      </c>
      <c r="W308" s="277">
        <v>0</v>
      </c>
      <c r="X308" s="277">
        <v>0</v>
      </c>
      <c r="Y308" s="277">
        <v>0</v>
      </c>
      <c r="Z308" s="277">
        <v>0</v>
      </c>
      <c r="AA308" s="277">
        <v>0</v>
      </c>
      <c r="AB308" s="277">
        <v>0</v>
      </c>
      <c r="AC308" s="277">
        <v>0</v>
      </c>
      <c r="AD308" s="277">
        <v>0</v>
      </c>
      <c r="AE308" s="277">
        <v>0</v>
      </c>
      <c r="AF308" s="277">
        <v>0</v>
      </c>
      <c r="AG308" s="277">
        <v>0</v>
      </c>
      <c r="AH308" s="277">
        <v>0</v>
      </c>
      <c r="AI308" s="277">
        <v>0</v>
      </c>
      <c r="AJ308" s="277">
        <v>1.613</v>
      </c>
      <c r="AK308" s="277">
        <v>1.5549999999999999</v>
      </c>
      <c r="AL308" s="277">
        <v>8.3640000000000008</v>
      </c>
      <c r="AM308" s="277">
        <v>9.5039999999999996</v>
      </c>
      <c r="AN308" s="277">
        <v>8.4380000000000006</v>
      </c>
      <c r="AO308" s="277">
        <v>7</v>
      </c>
      <c r="AP308" s="277">
        <v>4.0990000000000002</v>
      </c>
      <c r="AQ308" s="277">
        <v>19.48</v>
      </c>
      <c r="AR308" s="277">
        <v>42.8</v>
      </c>
    </row>
    <row r="309" spans="1:44">
      <c r="A309" s="101">
        <v>134</v>
      </c>
      <c r="B309" s="126" t="s">
        <v>1053</v>
      </c>
      <c r="C309" s="277">
        <v>0</v>
      </c>
      <c r="D309" s="277">
        <v>0</v>
      </c>
      <c r="E309" s="277">
        <v>0</v>
      </c>
      <c r="F309" s="277">
        <v>0</v>
      </c>
      <c r="G309" s="277">
        <v>0</v>
      </c>
      <c r="H309" s="277">
        <v>0</v>
      </c>
      <c r="I309" s="277">
        <v>0</v>
      </c>
      <c r="J309" s="277">
        <v>0</v>
      </c>
      <c r="K309" s="277">
        <v>0</v>
      </c>
      <c r="L309" s="277">
        <v>0</v>
      </c>
      <c r="M309" s="277">
        <v>0</v>
      </c>
      <c r="N309" s="277">
        <v>0</v>
      </c>
      <c r="O309" s="277">
        <v>0</v>
      </c>
      <c r="P309" s="277">
        <v>0</v>
      </c>
      <c r="Q309" s="277">
        <v>0</v>
      </c>
      <c r="R309" s="277">
        <v>0</v>
      </c>
      <c r="S309" s="277">
        <v>0</v>
      </c>
      <c r="T309" s="277">
        <v>0</v>
      </c>
      <c r="U309" s="277">
        <v>0</v>
      </c>
      <c r="V309" s="277">
        <v>0</v>
      </c>
      <c r="W309" s="277">
        <v>0</v>
      </c>
      <c r="X309" s="277">
        <v>0</v>
      </c>
      <c r="Y309" s="277">
        <v>0</v>
      </c>
      <c r="Z309" s="277">
        <v>0</v>
      </c>
      <c r="AA309" s="277">
        <v>0</v>
      </c>
      <c r="AB309" s="277">
        <v>0</v>
      </c>
      <c r="AC309" s="277">
        <v>0</v>
      </c>
      <c r="AD309" s="277">
        <v>0</v>
      </c>
      <c r="AE309" s="277">
        <v>0</v>
      </c>
      <c r="AF309" s="277">
        <v>0</v>
      </c>
      <c r="AG309" s="277">
        <v>0</v>
      </c>
      <c r="AH309" s="277">
        <v>0</v>
      </c>
      <c r="AI309" s="277">
        <v>0</v>
      </c>
      <c r="AJ309" s="277">
        <v>0</v>
      </c>
      <c r="AK309" s="277">
        <v>0</v>
      </c>
      <c r="AL309" s="277">
        <v>0</v>
      </c>
      <c r="AM309" s="277">
        <v>0</v>
      </c>
      <c r="AN309" s="277">
        <v>0</v>
      </c>
      <c r="AO309" s="277">
        <v>7.6040000000000001</v>
      </c>
      <c r="AP309" s="277">
        <v>6.7380000000000004</v>
      </c>
      <c r="AQ309" s="277">
        <v>6.29</v>
      </c>
      <c r="AR309" s="277">
        <v>6.29</v>
      </c>
    </row>
    <row r="310" spans="1:44">
      <c r="A310" s="101">
        <v>135</v>
      </c>
      <c r="B310" s="126" t="s">
        <v>2055</v>
      </c>
      <c r="C310" s="277">
        <v>0</v>
      </c>
      <c r="D310" s="277">
        <v>0</v>
      </c>
      <c r="E310" s="277">
        <v>0</v>
      </c>
      <c r="F310" s="277">
        <v>0</v>
      </c>
      <c r="G310" s="277">
        <v>0</v>
      </c>
      <c r="H310" s="277">
        <v>0</v>
      </c>
      <c r="I310" s="277">
        <v>0</v>
      </c>
      <c r="J310" s="277">
        <v>0</v>
      </c>
      <c r="K310" s="277">
        <v>0</v>
      </c>
      <c r="L310" s="277">
        <v>0</v>
      </c>
      <c r="M310" s="277">
        <v>0</v>
      </c>
      <c r="N310" s="277">
        <v>0</v>
      </c>
      <c r="O310" s="277">
        <v>0</v>
      </c>
      <c r="P310" s="277">
        <v>0</v>
      </c>
      <c r="Q310" s="277">
        <v>0</v>
      </c>
      <c r="R310" s="277">
        <v>0</v>
      </c>
      <c r="S310" s="277">
        <v>0</v>
      </c>
      <c r="T310" s="277">
        <v>0</v>
      </c>
      <c r="U310" s="277">
        <v>0</v>
      </c>
      <c r="V310" s="277">
        <v>0</v>
      </c>
      <c r="W310" s="277">
        <v>0</v>
      </c>
      <c r="X310" s="277">
        <v>0</v>
      </c>
      <c r="Y310" s="277">
        <v>0</v>
      </c>
      <c r="Z310" s="277">
        <v>0</v>
      </c>
      <c r="AA310" s="277">
        <v>0</v>
      </c>
      <c r="AB310" s="277">
        <v>0</v>
      </c>
      <c r="AC310" s="277">
        <v>0</v>
      </c>
      <c r="AD310" s="277">
        <v>0</v>
      </c>
      <c r="AE310" s="277">
        <v>0</v>
      </c>
      <c r="AF310" s="277">
        <v>0</v>
      </c>
      <c r="AG310" s="277">
        <v>0</v>
      </c>
      <c r="AH310" s="277">
        <v>0</v>
      </c>
      <c r="AI310" s="277">
        <v>0</v>
      </c>
      <c r="AJ310" s="277">
        <v>0</v>
      </c>
      <c r="AK310" s="277">
        <v>0</v>
      </c>
      <c r="AL310" s="277">
        <v>0</v>
      </c>
      <c r="AM310" s="277">
        <v>0</v>
      </c>
      <c r="AN310" s="277">
        <v>0</v>
      </c>
      <c r="AO310" s="277">
        <v>1</v>
      </c>
      <c r="AP310" s="277">
        <v>3</v>
      </c>
      <c r="AQ310" s="277">
        <v>4.1100000000000003</v>
      </c>
      <c r="AR310" s="277">
        <v>4.22</v>
      </c>
    </row>
    <row r="311" spans="1:44">
      <c r="A311" s="101">
        <v>136</v>
      </c>
      <c r="B311" s="126" t="s">
        <v>88</v>
      </c>
      <c r="C311" s="277">
        <v>0.8</v>
      </c>
      <c r="D311" s="277">
        <v>1.7</v>
      </c>
      <c r="E311" s="277">
        <v>3.1</v>
      </c>
      <c r="F311" s="277">
        <v>4</v>
      </c>
      <c r="G311" s="277">
        <v>6</v>
      </c>
      <c r="H311" s="277">
        <v>4.5</v>
      </c>
      <c r="I311" s="277">
        <v>4.7</v>
      </c>
      <c r="J311" s="277">
        <v>5.5</v>
      </c>
      <c r="K311" s="277">
        <v>6.1</v>
      </c>
      <c r="L311" s="277">
        <v>6</v>
      </c>
      <c r="M311" s="277">
        <v>6.6</v>
      </c>
      <c r="N311" s="277">
        <v>7.6</v>
      </c>
      <c r="O311" s="277">
        <v>6.7</v>
      </c>
      <c r="P311" s="277">
        <v>7.5</v>
      </c>
      <c r="Q311" s="277">
        <v>7.6</v>
      </c>
      <c r="R311" s="277">
        <v>6.6</v>
      </c>
      <c r="S311" s="277">
        <v>6.5</v>
      </c>
      <c r="T311" s="277">
        <v>6</v>
      </c>
      <c r="U311" s="277">
        <v>5.4</v>
      </c>
      <c r="V311" s="277">
        <v>4.3</v>
      </c>
      <c r="W311" s="277">
        <v>4.2</v>
      </c>
      <c r="X311" s="277">
        <v>6.5</v>
      </c>
      <c r="Y311" s="277">
        <v>7.4</v>
      </c>
      <c r="Z311" s="277">
        <v>8.4</v>
      </c>
      <c r="AA311" s="277">
        <v>8</v>
      </c>
      <c r="AB311" s="277">
        <v>7.1</v>
      </c>
      <c r="AC311" s="277">
        <v>7.8</v>
      </c>
      <c r="AD311" s="277">
        <v>7.5</v>
      </c>
      <c r="AE311" s="277">
        <v>11.1</v>
      </c>
      <c r="AF311" s="277">
        <v>11.2</v>
      </c>
      <c r="AG311" s="277">
        <v>11</v>
      </c>
      <c r="AH311" s="277">
        <v>12.4</v>
      </c>
      <c r="AI311" s="277">
        <v>12.9</v>
      </c>
      <c r="AJ311" s="277">
        <v>13.8</v>
      </c>
      <c r="AK311" s="277">
        <v>14</v>
      </c>
      <c r="AL311" s="277">
        <v>14.19</v>
      </c>
      <c r="AM311" s="277">
        <v>14.076000000000001</v>
      </c>
      <c r="AN311" s="277">
        <v>13.962</v>
      </c>
      <c r="AO311" s="277">
        <v>13.56</v>
      </c>
      <c r="AP311" s="277">
        <v>12.423</v>
      </c>
      <c r="AQ311" s="277">
        <v>12.377000000000001</v>
      </c>
      <c r="AR311" s="277">
        <v>12.641</v>
      </c>
    </row>
    <row r="312" spans="1:44">
      <c r="A312" s="101">
        <v>137</v>
      </c>
      <c r="B312" s="126" t="s">
        <v>445</v>
      </c>
      <c r="C312" s="277">
        <v>0</v>
      </c>
      <c r="D312" s="277">
        <v>0</v>
      </c>
      <c r="E312" s="277">
        <v>0</v>
      </c>
      <c r="F312" s="277">
        <v>0</v>
      </c>
      <c r="G312" s="277">
        <v>0</v>
      </c>
      <c r="H312" s="277">
        <v>0</v>
      </c>
      <c r="I312" s="277">
        <v>0</v>
      </c>
      <c r="J312" s="277">
        <v>0</v>
      </c>
      <c r="K312" s="277">
        <v>0</v>
      </c>
      <c r="L312" s="277">
        <v>0</v>
      </c>
      <c r="M312" s="277">
        <v>0</v>
      </c>
      <c r="N312" s="277">
        <v>0</v>
      </c>
      <c r="O312" s="277">
        <v>0</v>
      </c>
      <c r="P312" s="277">
        <v>0</v>
      </c>
      <c r="Q312" s="277">
        <v>0</v>
      </c>
      <c r="R312" s="277">
        <v>0</v>
      </c>
      <c r="S312" s="277">
        <v>0</v>
      </c>
      <c r="T312" s="277">
        <v>0</v>
      </c>
      <c r="U312" s="277">
        <v>0</v>
      </c>
      <c r="V312" s="277">
        <v>0</v>
      </c>
      <c r="W312" s="277">
        <v>0</v>
      </c>
      <c r="X312" s="277">
        <v>0</v>
      </c>
      <c r="Y312" s="277">
        <v>0</v>
      </c>
      <c r="Z312" s="277">
        <v>0</v>
      </c>
      <c r="AA312" s="277">
        <v>0</v>
      </c>
      <c r="AB312" s="277">
        <v>0</v>
      </c>
      <c r="AC312" s="277">
        <v>0</v>
      </c>
      <c r="AD312" s="277">
        <v>0</v>
      </c>
      <c r="AE312" s="277">
        <v>5.1050000000000004</v>
      </c>
      <c r="AF312" s="277">
        <v>5.2119999999999997</v>
      </c>
      <c r="AG312" s="277">
        <v>5.4290000000000003</v>
      </c>
      <c r="AH312" s="277">
        <v>5.5380000000000003</v>
      </c>
      <c r="AI312" s="277">
        <v>5.5259999999999998</v>
      </c>
      <c r="AJ312" s="277">
        <v>5.4050000000000002</v>
      </c>
      <c r="AK312" s="277">
        <v>5.56</v>
      </c>
      <c r="AL312" s="277">
        <v>5.9109999999999996</v>
      </c>
      <c r="AM312" s="277">
        <v>6.97</v>
      </c>
      <c r="AN312" s="277">
        <v>6.97</v>
      </c>
      <c r="AO312" s="277">
        <v>7.0449999999999999</v>
      </c>
      <c r="AP312" s="277">
        <v>5.9829999999999997</v>
      </c>
      <c r="AQ312" s="277">
        <v>6.2088340000000004</v>
      </c>
      <c r="AR312" s="277">
        <v>6.2949999999999999</v>
      </c>
    </row>
    <row r="313" spans="1:44">
      <c r="A313" s="101">
        <v>138</v>
      </c>
      <c r="B313" s="126" t="s">
        <v>2638</v>
      </c>
      <c r="C313" s="277">
        <v>0</v>
      </c>
      <c r="D313" s="277">
        <v>0</v>
      </c>
      <c r="E313" s="277">
        <v>0</v>
      </c>
      <c r="F313" s="277">
        <v>0</v>
      </c>
      <c r="G313" s="277">
        <v>0</v>
      </c>
      <c r="H313" s="277">
        <v>0</v>
      </c>
      <c r="I313" s="277">
        <v>0</v>
      </c>
      <c r="J313" s="277">
        <v>0</v>
      </c>
      <c r="K313" s="277">
        <v>0</v>
      </c>
      <c r="L313" s="277">
        <v>0</v>
      </c>
      <c r="M313" s="277">
        <v>0</v>
      </c>
      <c r="N313" s="277">
        <v>0</v>
      </c>
      <c r="O313" s="277">
        <v>0</v>
      </c>
      <c r="P313" s="277">
        <v>0</v>
      </c>
      <c r="Q313" s="277">
        <v>0</v>
      </c>
      <c r="R313" s="277">
        <v>0</v>
      </c>
      <c r="S313" s="277">
        <v>0</v>
      </c>
      <c r="T313" s="277">
        <v>0</v>
      </c>
      <c r="U313" s="277">
        <v>0</v>
      </c>
      <c r="V313" s="277">
        <v>0</v>
      </c>
      <c r="W313" s="277">
        <v>0</v>
      </c>
      <c r="X313" s="277">
        <v>0</v>
      </c>
      <c r="Y313" s="277">
        <v>0</v>
      </c>
      <c r="Z313" s="277">
        <v>0</v>
      </c>
      <c r="AA313" s="277">
        <v>0</v>
      </c>
      <c r="AB313" s="277">
        <v>0</v>
      </c>
      <c r="AC313" s="277">
        <v>0</v>
      </c>
      <c r="AD313" s="277">
        <v>0</v>
      </c>
      <c r="AE313" s="277">
        <v>0</v>
      </c>
      <c r="AF313" s="277">
        <v>0</v>
      </c>
      <c r="AG313" s="277">
        <v>0</v>
      </c>
      <c r="AH313" s="277">
        <v>0</v>
      </c>
      <c r="AI313" s="277">
        <v>0</v>
      </c>
      <c r="AJ313" s="277">
        <v>0</v>
      </c>
      <c r="AK313" s="277">
        <v>0</v>
      </c>
      <c r="AL313" s="277">
        <v>0</v>
      </c>
      <c r="AM313" s="277">
        <v>0</v>
      </c>
      <c r="AN313" s="277">
        <v>0</v>
      </c>
      <c r="AO313" s="277">
        <v>0</v>
      </c>
      <c r="AP313" s="277">
        <v>1.3</v>
      </c>
      <c r="AQ313" s="277">
        <v>1.3</v>
      </c>
      <c r="AR313" s="277">
        <v>1.3</v>
      </c>
    </row>
    <row r="314" spans="1:44">
      <c r="A314" s="101">
        <v>139</v>
      </c>
      <c r="B314" s="126" t="s">
        <v>257</v>
      </c>
      <c r="C314" s="277">
        <v>0</v>
      </c>
      <c r="D314" s="277">
        <v>0</v>
      </c>
      <c r="E314" s="277">
        <v>0</v>
      </c>
      <c r="F314" s="277">
        <v>0</v>
      </c>
      <c r="G314" s="277">
        <v>0</v>
      </c>
      <c r="H314" s="277">
        <v>0</v>
      </c>
      <c r="I314" s="277">
        <v>0</v>
      </c>
      <c r="J314" s="277">
        <v>0</v>
      </c>
      <c r="K314" s="277">
        <v>0</v>
      </c>
      <c r="L314" s="277">
        <v>0</v>
      </c>
      <c r="M314" s="277">
        <v>0</v>
      </c>
      <c r="N314" s="277">
        <v>0</v>
      </c>
      <c r="O314" s="277">
        <v>0</v>
      </c>
      <c r="P314" s="277">
        <v>0</v>
      </c>
      <c r="Q314" s="277">
        <v>0</v>
      </c>
      <c r="R314" s="277">
        <v>0</v>
      </c>
      <c r="S314" s="277">
        <v>0</v>
      </c>
      <c r="T314" s="277">
        <v>0</v>
      </c>
      <c r="U314" s="277">
        <v>0</v>
      </c>
      <c r="V314" s="277">
        <v>0</v>
      </c>
      <c r="W314" s="277">
        <v>0</v>
      </c>
      <c r="X314" s="277">
        <v>0</v>
      </c>
      <c r="Y314" s="277">
        <v>0</v>
      </c>
      <c r="Z314" s="277">
        <v>0</v>
      </c>
      <c r="AA314" s="277">
        <v>0</v>
      </c>
      <c r="AB314" s="277">
        <v>0</v>
      </c>
      <c r="AC314" s="277">
        <v>0</v>
      </c>
      <c r="AD314" s="277">
        <v>0</v>
      </c>
      <c r="AE314" s="277">
        <v>0</v>
      </c>
      <c r="AF314" s="277">
        <v>0</v>
      </c>
      <c r="AG314" s="277">
        <v>0</v>
      </c>
      <c r="AH314" s="277">
        <v>0</v>
      </c>
      <c r="AI314" s="277">
        <v>0</v>
      </c>
      <c r="AJ314" s="277">
        <v>0</v>
      </c>
      <c r="AK314" s="277">
        <v>0</v>
      </c>
      <c r="AL314" s="277">
        <v>0</v>
      </c>
      <c r="AM314" s="277">
        <v>1.3</v>
      </c>
      <c r="AN314" s="277">
        <v>1.3</v>
      </c>
      <c r="AO314" s="277">
        <v>1.3</v>
      </c>
      <c r="AP314" s="277">
        <v>1.3</v>
      </c>
      <c r="AQ314" s="277">
        <v>1.3</v>
      </c>
      <c r="AR314" s="277">
        <v>1.3</v>
      </c>
    </row>
    <row r="315" spans="1:44">
      <c r="A315" s="101">
        <v>140</v>
      </c>
      <c r="B315" s="126" t="s">
        <v>2313</v>
      </c>
      <c r="C315" s="277">
        <v>0</v>
      </c>
      <c r="D315" s="277">
        <v>0</v>
      </c>
      <c r="E315" s="277">
        <v>0</v>
      </c>
      <c r="F315" s="277">
        <v>0</v>
      </c>
      <c r="G315" s="277">
        <v>0</v>
      </c>
      <c r="H315" s="277">
        <v>0</v>
      </c>
      <c r="I315" s="277">
        <v>0</v>
      </c>
      <c r="J315" s="277">
        <v>0</v>
      </c>
      <c r="K315" s="277">
        <v>0</v>
      </c>
      <c r="L315" s="277">
        <v>0</v>
      </c>
      <c r="M315" s="277">
        <v>0</v>
      </c>
      <c r="N315" s="277">
        <v>0</v>
      </c>
      <c r="O315" s="277">
        <v>0</v>
      </c>
      <c r="P315" s="277">
        <v>0</v>
      </c>
      <c r="Q315" s="277">
        <v>0</v>
      </c>
      <c r="R315" s="277">
        <v>0</v>
      </c>
      <c r="S315" s="277">
        <v>0</v>
      </c>
      <c r="T315" s="277">
        <v>0</v>
      </c>
      <c r="U315" s="277">
        <v>0</v>
      </c>
      <c r="V315" s="277">
        <v>0</v>
      </c>
      <c r="W315" s="277">
        <v>0</v>
      </c>
      <c r="X315" s="277">
        <v>0</v>
      </c>
      <c r="Y315" s="277">
        <v>0</v>
      </c>
      <c r="Z315" s="277">
        <v>0</v>
      </c>
      <c r="AA315" s="277">
        <v>0</v>
      </c>
      <c r="AB315" s="277">
        <v>0</v>
      </c>
      <c r="AC315" s="277">
        <v>0</v>
      </c>
      <c r="AD315" s="277">
        <v>0</v>
      </c>
      <c r="AE315" s="277">
        <v>0</v>
      </c>
      <c r="AF315" s="277">
        <v>0</v>
      </c>
      <c r="AG315" s="277">
        <v>0</v>
      </c>
      <c r="AH315" s="277">
        <v>0</v>
      </c>
      <c r="AI315" s="277">
        <v>0</v>
      </c>
      <c r="AJ315" s="277">
        <v>0</v>
      </c>
      <c r="AK315" s="277">
        <v>0</v>
      </c>
      <c r="AL315" s="277">
        <v>0</v>
      </c>
      <c r="AM315" s="277">
        <v>0</v>
      </c>
      <c r="AN315" s="277">
        <v>0</v>
      </c>
      <c r="AO315" s="277">
        <v>12.426</v>
      </c>
      <c r="AP315" s="277">
        <v>13.897</v>
      </c>
      <c r="AQ315" s="277">
        <v>13.5</v>
      </c>
      <c r="AR315" s="277">
        <v>13.5</v>
      </c>
    </row>
    <row r="316" spans="1:44">
      <c r="A316"/>
      <c r="B316"/>
      <c r="C316"/>
      <c r="D316"/>
      <c r="E316"/>
      <c r="F316"/>
      <c r="G316"/>
      <c r="H316"/>
      <c r="I316"/>
      <c r="J316"/>
      <c r="K316"/>
      <c r="L316"/>
      <c r="M316"/>
      <c r="N316"/>
      <c r="O316"/>
    </row>
    <row r="317" spans="1:44">
      <c r="A317"/>
      <c r="B317"/>
      <c r="C317"/>
      <c r="D317"/>
      <c r="E317"/>
      <c r="F317"/>
      <c r="G317"/>
      <c r="H317"/>
      <c r="I317"/>
      <c r="J317"/>
      <c r="K317"/>
      <c r="L317"/>
      <c r="M317"/>
      <c r="N317"/>
      <c r="O317"/>
    </row>
    <row r="318" spans="1:44">
      <c r="A318"/>
      <c r="B318"/>
      <c r="C318"/>
      <c r="D318"/>
      <c r="E318"/>
      <c r="F318"/>
      <c r="G318"/>
      <c r="H318"/>
      <c r="I318"/>
      <c r="J318"/>
      <c r="K318"/>
      <c r="L318"/>
      <c r="M318"/>
      <c r="N318"/>
      <c r="O318"/>
    </row>
    <row r="319" spans="1:44">
      <c r="A319"/>
      <c r="B319"/>
      <c r="C319"/>
      <c r="D319"/>
      <c r="E319"/>
      <c r="F319"/>
      <c r="G319"/>
      <c r="H319"/>
      <c r="I319"/>
      <c r="J319"/>
      <c r="K319"/>
      <c r="L319"/>
      <c r="M319"/>
      <c r="N319"/>
      <c r="O319"/>
    </row>
    <row r="320" spans="1:44">
      <c r="A320"/>
      <c r="B320"/>
      <c r="C320"/>
      <c r="D320"/>
      <c r="E320"/>
      <c r="F320"/>
      <c r="G320"/>
      <c r="H320"/>
      <c r="I320"/>
      <c r="J320"/>
      <c r="K320"/>
      <c r="L320"/>
      <c r="M320"/>
      <c r="N320"/>
      <c r="O320"/>
    </row>
    <row r="321" spans="1:15">
      <c r="A321"/>
      <c r="B321"/>
      <c r="C321"/>
      <c r="D321"/>
      <c r="E321"/>
      <c r="F321"/>
      <c r="G321"/>
      <c r="H321"/>
      <c r="I321"/>
      <c r="J321"/>
      <c r="K321"/>
      <c r="L321"/>
      <c r="M321"/>
      <c r="N321"/>
      <c r="O321"/>
    </row>
    <row r="322" spans="1:15">
      <c r="A322"/>
      <c r="B322"/>
      <c r="C322"/>
      <c r="D322"/>
      <c r="E322"/>
      <c r="F322"/>
      <c r="G322"/>
      <c r="H322"/>
      <c r="I322"/>
      <c r="J322"/>
      <c r="K322"/>
      <c r="L322"/>
      <c r="M322"/>
      <c r="N322"/>
      <c r="O322"/>
    </row>
    <row r="323" spans="1:15">
      <c r="A323"/>
      <c r="B323"/>
      <c r="C323"/>
      <c r="D323"/>
      <c r="E323"/>
      <c r="F323"/>
      <c r="G323"/>
      <c r="H323"/>
      <c r="I323"/>
      <c r="J323"/>
      <c r="K323"/>
      <c r="L323"/>
      <c r="M323"/>
      <c r="N323"/>
      <c r="O323"/>
    </row>
    <row r="324" spans="1:15">
      <c r="A324"/>
      <c r="B324"/>
      <c r="C324"/>
      <c r="D324"/>
      <c r="E324"/>
      <c r="F324"/>
      <c r="G324"/>
      <c r="H324"/>
      <c r="I324"/>
      <c r="J324"/>
      <c r="K324"/>
      <c r="L324"/>
      <c r="M324"/>
      <c r="N324"/>
      <c r="O324"/>
    </row>
    <row r="325" spans="1:15">
      <c r="A325"/>
      <c r="B325"/>
      <c r="C325"/>
      <c r="D325"/>
      <c r="E325"/>
      <c r="F325"/>
      <c r="G325"/>
      <c r="H325"/>
      <c r="I325"/>
      <c r="J325"/>
      <c r="K325"/>
      <c r="L325"/>
      <c r="M325"/>
      <c r="N325"/>
      <c r="O325"/>
    </row>
    <row r="326" spans="1:15">
      <c r="A326"/>
      <c r="B326"/>
      <c r="C326"/>
      <c r="D326"/>
      <c r="E326"/>
      <c r="F326"/>
      <c r="G326"/>
      <c r="H326"/>
      <c r="I326"/>
      <c r="J326"/>
      <c r="K326"/>
      <c r="L326"/>
      <c r="M326"/>
      <c r="N326"/>
      <c r="O326"/>
    </row>
    <row r="327" spans="1:15">
      <c r="A327"/>
      <c r="B327"/>
      <c r="C327"/>
      <c r="D327"/>
      <c r="E327"/>
      <c r="F327"/>
      <c r="G327"/>
      <c r="H327"/>
      <c r="I327"/>
      <c r="J327"/>
      <c r="K327"/>
      <c r="L327"/>
      <c r="M327"/>
      <c r="N327"/>
      <c r="O327"/>
    </row>
    <row r="328" spans="1:15">
      <c r="A328"/>
      <c r="B328"/>
      <c r="C328"/>
      <c r="D328"/>
      <c r="E328"/>
      <c r="F328"/>
      <c r="G328"/>
      <c r="H328"/>
      <c r="I328"/>
      <c r="J328"/>
      <c r="K328"/>
      <c r="L328"/>
      <c r="M328"/>
      <c r="N328"/>
      <c r="O328"/>
    </row>
    <row r="329" spans="1:15">
      <c r="A329"/>
      <c r="B329"/>
      <c r="C329"/>
      <c r="D329"/>
      <c r="E329"/>
      <c r="F329"/>
      <c r="G329"/>
      <c r="H329"/>
      <c r="I329"/>
      <c r="J329"/>
      <c r="K329"/>
      <c r="L329"/>
      <c r="M329"/>
      <c r="N329"/>
      <c r="O329"/>
    </row>
    <row r="330" spans="1:15">
      <c r="A330"/>
      <c r="B330"/>
      <c r="C330"/>
      <c r="D330"/>
      <c r="E330"/>
      <c r="F330"/>
      <c r="G330"/>
      <c r="H330"/>
      <c r="I330"/>
      <c r="J330"/>
      <c r="K330"/>
      <c r="L330"/>
      <c r="M330"/>
      <c r="N330"/>
      <c r="O330"/>
    </row>
    <row r="331" spans="1:15">
      <c r="A331"/>
      <c r="B331"/>
      <c r="C331"/>
      <c r="D331"/>
      <c r="E331"/>
      <c r="F331"/>
      <c r="G331"/>
      <c r="H331"/>
      <c r="I331"/>
      <c r="J331"/>
      <c r="K331"/>
      <c r="L331"/>
      <c r="M331"/>
      <c r="N331"/>
      <c r="O331"/>
    </row>
    <row r="332" spans="1:15">
      <c r="A332"/>
      <c r="B332"/>
      <c r="C332"/>
      <c r="D332"/>
      <c r="E332"/>
      <c r="F332"/>
      <c r="G332"/>
      <c r="H332"/>
      <c r="I332"/>
      <c r="J332"/>
      <c r="K332"/>
      <c r="L332"/>
      <c r="M332"/>
      <c r="N332"/>
      <c r="O332"/>
    </row>
    <row r="333" spans="1:15">
      <c r="A333"/>
      <c r="B333"/>
      <c r="C333"/>
      <c r="D333"/>
      <c r="E333"/>
      <c r="F333"/>
      <c r="G333"/>
      <c r="H333"/>
      <c r="I333"/>
      <c r="J333"/>
      <c r="K333"/>
      <c r="L333"/>
      <c r="M333"/>
      <c r="N333"/>
      <c r="O333"/>
    </row>
    <row r="334" spans="1:15">
      <c r="A334"/>
      <c r="B334"/>
      <c r="C334"/>
      <c r="D334"/>
      <c r="E334"/>
      <c r="F334"/>
      <c r="G334"/>
      <c r="H334"/>
      <c r="I334"/>
      <c r="J334"/>
      <c r="K334"/>
      <c r="L334"/>
      <c r="M334"/>
      <c r="N334"/>
      <c r="O334"/>
    </row>
    <row r="335" spans="1:15">
      <c r="A335"/>
      <c r="B335"/>
      <c r="C335"/>
      <c r="D335"/>
      <c r="E335"/>
      <c r="F335"/>
      <c r="G335"/>
      <c r="H335"/>
      <c r="I335"/>
      <c r="J335"/>
      <c r="K335"/>
      <c r="L335"/>
      <c r="M335"/>
      <c r="N335"/>
      <c r="O335"/>
    </row>
    <row r="336" spans="1:15">
      <c r="A336"/>
      <c r="B336"/>
      <c r="C336"/>
      <c r="D336"/>
      <c r="E336"/>
      <c r="F336"/>
      <c r="G336"/>
      <c r="H336"/>
      <c r="I336"/>
      <c r="J336"/>
      <c r="K336"/>
      <c r="L336"/>
      <c r="M336"/>
      <c r="N336"/>
      <c r="O336"/>
    </row>
    <row r="337" spans="1:15">
      <c r="A337"/>
      <c r="B337"/>
      <c r="C337"/>
      <c r="D337"/>
      <c r="E337"/>
      <c r="F337"/>
      <c r="G337"/>
      <c r="H337"/>
      <c r="I337"/>
      <c r="J337"/>
      <c r="K337"/>
      <c r="L337"/>
      <c r="M337"/>
      <c r="N337"/>
      <c r="O337"/>
    </row>
    <row r="338" spans="1:15">
      <c r="A338"/>
      <c r="B338"/>
      <c r="C338"/>
      <c r="D338"/>
      <c r="E338"/>
      <c r="F338"/>
      <c r="G338"/>
      <c r="H338"/>
      <c r="I338"/>
      <c r="J338"/>
      <c r="K338"/>
      <c r="L338"/>
      <c r="M338"/>
      <c r="N338"/>
      <c r="O338"/>
    </row>
    <row r="339" spans="1:15">
      <c r="A339"/>
      <c r="B339"/>
      <c r="C339"/>
      <c r="D339"/>
      <c r="E339"/>
      <c r="F339"/>
      <c r="G339"/>
      <c r="H339"/>
      <c r="I339"/>
      <c r="J339"/>
      <c r="K339"/>
      <c r="L339"/>
      <c r="M339"/>
      <c r="N339"/>
      <c r="O339"/>
    </row>
    <row r="340" spans="1:15">
      <c r="A340"/>
      <c r="B340"/>
      <c r="C340"/>
      <c r="D340"/>
      <c r="E340"/>
      <c r="F340"/>
      <c r="G340"/>
      <c r="H340"/>
      <c r="I340"/>
      <c r="J340"/>
      <c r="K340"/>
      <c r="L340"/>
      <c r="M340"/>
      <c r="N340"/>
      <c r="O340"/>
    </row>
    <row r="341" spans="1:15">
      <c r="A341"/>
      <c r="B341"/>
      <c r="C341"/>
      <c r="D341"/>
      <c r="E341"/>
      <c r="F341"/>
      <c r="G341"/>
      <c r="H341"/>
      <c r="I341"/>
      <c r="J341"/>
      <c r="K341"/>
      <c r="L341"/>
      <c r="M341"/>
      <c r="N341"/>
      <c r="O341"/>
    </row>
    <row r="342" spans="1:15">
      <c r="A342"/>
      <c r="B342"/>
      <c r="C342"/>
      <c r="D342"/>
      <c r="E342"/>
      <c r="F342"/>
      <c r="G342"/>
      <c r="H342"/>
      <c r="I342"/>
      <c r="J342"/>
      <c r="K342"/>
      <c r="L342"/>
      <c r="M342"/>
      <c r="N342"/>
      <c r="O342"/>
    </row>
    <row r="343" spans="1:15">
      <c r="A343"/>
      <c r="B343"/>
      <c r="C343"/>
      <c r="D343"/>
      <c r="E343"/>
      <c r="F343"/>
      <c r="G343"/>
      <c r="H343"/>
      <c r="I343"/>
      <c r="J343"/>
      <c r="K343"/>
      <c r="L343"/>
      <c r="M343"/>
      <c r="N343"/>
      <c r="O343"/>
    </row>
    <row r="344" spans="1:15">
      <c r="A344"/>
      <c r="B344"/>
      <c r="C344"/>
      <c r="D344"/>
      <c r="E344"/>
      <c r="F344"/>
      <c r="G344"/>
      <c r="H344"/>
      <c r="I344"/>
      <c r="J344"/>
      <c r="K344"/>
      <c r="L344"/>
      <c r="M344"/>
      <c r="N344"/>
      <c r="O344"/>
    </row>
    <row r="345" spans="1:15">
      <c r="A345"/>
      <c r="B345"/>
      <c r="C345"/>
      <c r="D345"/>
      <c r="E345"/>
      <c r="F345"/>
      <c r="G345"/>
      <c r="H345"/>
      <c r="I345"/>
      <c r="J345"/>
      <c r="K345"/>
      <c r="L345"/>
      <c r="M345"/>
      <c r="N345"/>
      <c r="O345"/>
    </row>
    <row r="346" spans="1:15">
      <c r="A346"/>
      <c r="B346"/>
      <c r="C346"/>
      <c r="D346"/>
      <c r="E346"/>
      <c r="F346"/>
      <c r="G346"/>
      <c r="H346"/>
      <c r="I346"/>
      <c r="J346"/>
      <c r="K346"/>
      <c r="L346"/>
      <c r="M346"/>
      <c r="N346"/>
      <c r="O346"/>
    </row>
    <row r="347" spans="1:15">
      <c r="A347"/>
      <c r="B347"/>
      <c r="C347"/>
      <c r="D347"/>
      <c r="E347"/>
      <c r="F347"/>
      <c r="G347"/>
      <c r="H347"/>
      <c r="I347"/>
      <c r="J347"/>
      <c r="K347"/>
      <c r="L347"/>
      <c r="M347"/>
      <c r="N347"/>
      <c r="O347"/>
    </row>
    <row r="348" spans="1:15">
      <c r="A348"/>
      <c r="B348"/>
      <c r="C348"/>
      <c r="D348"/>
      <c r="E348"/>
      <c r="F348"/>
      <c r="G348"/>
      <c r="H348"/>
      <c r="I348"/>
      <c r="J348"/>
      <c r="K348"/>
      <c r="L348"/>
      <c r="M348"/>
      <c r="N348"/>
      <c r="O348"/>
    </row>
    <row r="349" spans="1:15">
      <c r="A349"/>
      <c r="B349"/>
      <c r="C349"/>
      <c r="D349"/>
      <c r="E349"/>
      <c r="F349"/>
      <c r="G349"/>
      <c r="H349"/>
      <c r="I349"/>
      <c r="J349"/>
      <c r="K349"/>
      <c r="L349"/>
      <c r="M349"/>
      <c r="N349"/>
      <c r="O349"/>
    </row>
    <row r="350" spans="1:15">
      <c r="A350"/>
      <c r="B350"/>
      <c r="C350"/>
      <c r="D350"/>
      <c r="E350"/>
      <c r="F350"/>
      <c r="G350"/>
      <c r="H350"/>
      <c r="I350"/>
      <c r="J350"/>
      <c r="K350"/>
      <c r="L350"/>
      <c r="M350"/>
      <c r="N350"/>
      <c r="O350"/>
    </row>
    <row r="351" spans="1:15">
      <c r="A351"/>
      <c r="B351"/>
      <c r="C351"/>
      <c r="D351"/>
      <c r="E351"/>
      <c r="F351"/>
      <c r="G351"/>
      <c r="H351"/>
      <c r="I351"/>
      <c r="J351"/>
      <c r="K351"/>
      <c r="L351"/>
      <c r="M351"/>
      <c r="N351"/>
      <c r="O351"/>
    </row>
    <row r="352" spans="1:15">
      <c r="A352"/>
      <c r="B352"/>
      <c r="C352"/>
      <c r="D352"/>
      <c r="E352"/>
      <c r="F352"/>
      <c r="G352"/>
      <c r="H352"/>
      <c r="I352"/>
      <c r="J352"/>
      <c r="K352"/>
      <c r="L352"/>
      <c r="M352"/>
      <c r="N352"/>
      <c r="O352"/>
    </row>
    <row r="353" spans="1:15">
      <c r="A353"/>
      <c r="B353"/>
      <c r="C353"/>
      <c r="D353"/>
      <c r="E353"/>
      <c r="F353"/>
      <c r="G353"/>
      <c r="H353"/>
      <c r="I353"/>
      <c r="J353"/>
      <c r="K353"/>
      <c r="L353"/>
      <c r="M353"/>
      <c r="N353"/>
      <c r="O353"/>
    </row>
    <row r="354" spans="1:15">
      <c r="A354"/>
      <c r="B354"/>
      <c r="C354"/>
      <c r="D354"/>
      <c r="E354"/>
      <c r="F354"/>
      <c r="G354"/>
      <c r="H354"/>
      <c r="I354"/>
      <c r="J354"/>
      <c r="K354"/>
      <c r="L354"/>
      <c r="M354"/>
      <c r="N354"/>
      <c r="O354"/>
    </row>
    <row r="355" spans="1:15">
      <c r="A355"/>
      <c r="B355"/>
      <c r="C355"/>
      <c r="D355"/>
      <c r="E355"/>
      <c r="F355"/>
      <c r="G355"/>
      <c r="H355"/>
      <c r="I355"/>
      <c r="J355"/>
      <c r="K355"/>
      <c r="L355"/>
      <c r="M355"/>
      <c r="N355"/>
      <c r="O355"/>
    </row>
    <row r="356" spans="1:15">
      <c r="A356"/>
      <c r="B356"/>
      <c r="C356"/>
      <c r="D356"/>
      <c r="E356"/>
      <c r="F356"/>
      <c r="G356"/>
      <c r="H356"/>
      <c r="I356"/>
      <c r="J356"/>
      <c r="K356"/>
      <c r="L356"/>
      <c r="M356"/>
      <c r="N356"/>
      <c r="O356"/>
    </row>
    <row r="357" spans="1:15">
      <c r="A357"/>
      <c r="B357"/>
      <c r="C357"/>
      <c r="D357"/>
      <c r="E357"/>
      <c r="F357"/>
      <c r="G357"/>
      <c r="H357"/>
      <c r="I357"/>
      <c r="J357"/>
      <c r="K357"/>
      <c r="L357"/>
      <c r="M357"/>
      <c r="N357"/>
      <c r="O357"/>
    </row>
    <row r="358" spans="1:15">
      <c r="A358"/>
      <c r="B358"/>
      <c r="C358"/>
      <c r="D358"/>
      <c r="E358"/>
      <c r="F358"/>
      <c r="G358"/>
      <c r="H358"/>
      <c r="I358"/>
      <c r="J358"/>
      <c r="K358"/>
      <c r="L358"/>
      <c r="M358"/>
      <c r="N358"/>
      <c r="O358"/>
    </row>
    <row r="359" spans="1:15">
      <c r="A359"/>
      <c r="B359"/>
      <c r="C359"/>
      <c r="D359"/>
      <c r="E359"/>
      <c r="F359"/>
      <c r="G359"/>
      <c r="H359"/>
      <c r="I359"/>
      <c r="J359"/>
      <c r="K359"/>
      <c r="L359"/>
      <c r="M359"/>
      <c r="N359"/>
      <c r="O359"/>
    </row>
    <row r="360" spans="1:15">
      <c r="A360"/>
      <c r="B360"/>
      <c r="C360"/>
      <c r="D360"/>
      <c r="E360"/>
      <c r="F360"/>
      <c r="G360"/>
      <c r="H360"/>
      <c r="I360"/>
      <c r="J360"/>
      <c r="K360"/>
      <c r="L360"/>
      <c r="M360"/>
      <c r="N360"/>
      <c r="O360"/>
    </row>
    <row r="361" spans="1:15">
      <c r="A361"/>
      <c r="B361"/>
      <c r="C361"/>
      <c r="D361"/>
      <c r="E361"/>
      <c r="F361"/>
      <c r="G361"/>
      <c r="H361"/>
      <c r="I361"/>
      <c r="J361"/>
      <c r="K361"/>
      <c r="L361"/>
      <c r="M361"/>
      <c r="N361"/>
      <c r="O361"/>
    </row>
    <row r="362" spans="1:15">
      <c r="A362"/>
      <c r="B362"/>
      <c r="C362"/>
      <c r="D362"/>
      <c r="E362"/>
      <c r="F362"/>
      <c r="G362"/>
      <c r="H362"/>
      <c r="I362"/>
      <c r="J362"/>
      <c r="K362"/>
      <c r="L362"/>
      <c r="M362"/>
      <c r="N362"/>
      <c r="O362"/>
    </row>
    <row r="363" spans="1:15">
      <c r="A363"/>
      <c r="B363"/>
      <c r="C363"/>
      <c r="D363"/>
      <c r="E363"/>
      <c r="F363"/>
      <c r="G363"/>
      <c r="H363"/>
      <c r="I363"/>
      <c r="J363"/>
      <c r="K363"/>
      <c r="L363"/>
      <c r="M363"/>
      <c r="N363"/>
      <c r="O363"/>
    </row>
    <row r="364" spans="1:15">
      <c r="A364"/>
      <c r="B364"/>
      <c r="C364"/>
      <c r="D364"/>
      <c r="E364"/>
      <c r="F364"/>
      <c r="G364"/>
      <c r="H364"/>
      <c r="I364"/>
      <c r="J364"/>
      <c r="K364"/>
      <c r="L364"/>
      <c r="M364"/>
      <c r="N364"/>
      <c r="O364"/>
    </row>
    <row r="365" spans="1:15">
      <c r="A365"/>
      <c r="B365"/>
      <c r="C365"/>
      <c r="D365"/>
      <c r="E365"/>
      <c r="F365"/>
      <c r="G365"/>
      <c r="H365"/>
      <c r="I365"/>
      <c r="J365"/>
      <c r="K365"/>
      <c r="L365"/>
      <c r="M365"/>
      <c r="N365"/>
      <c r="O365"/>
    </row>
    <row r="366" spans="1:15">
      <c r="A366"/>
      <c r="B366"/>
      <c r="C366"/>
      <c r="D366"/>
      <c r="E366"/>
      <c r="F366"/>
      <c r="G366"/>
      <c r="H366"/>
      <c r="I366"/>
      <c r="J366"/>
      <c r="K366"/>
      <c r="L366"/>
      <c r="M366"/>
      <c r="N366"/>
      <c r="O366"/>
    </row>
    <row r="367" spans="1:15">
      <c r="A367"/>
      <c r="B367"/>
      <c r="C367"/>
      <c r="D367"/>
      <c r="E367"/>
      <c r="F367"/>
      <c r="G367"/>
      <c r="H367"/>
      <c r="I367"/>
      <c r="J367"/>
      <c r="K367"/>
      <c r="L367"/>
      <c r="M367"/>
      <c r="N367"/>
      <c r="O367"/>
    </row>
    <row r="368" spans="1:15">
      <c r="A368"/>
      <c r="B368"/>
      <c r="C368"/>
      <c r="D368"/>
      <c r="E368"/>
      <c r="F368"/>
      <c r="G368"/>
      <c r="H368"/>
      <c r="I368"/>
      <c r="J368"/>
      <c r="K368"/>
      <c r="L368"/>
      <c r="M368"/>
      <c r="N368"/>
      <c r="O368"/>
    </row>
    <row r="369" spans="1:15">
      <c r="A369"/>
      <c r="B369"/>
      <c r="C369"/>
      <c r="D369"/>
      <c r="E369"/>
      <c r="F369"/>
      <c r="G369"/>
      <c r="H369"/>
      <c r="I369"/>
      <c r="J369"/>
      <c r="K369"/>
      <c r="L369"/>
      <c r="M369"/>
      <c r="N369"/>
      <c r="O369"/>
    </row>
    <row r="370" spans="1:15">
      <c r="A370"/>
      <c r="B370"/>
      <c r="C370"/>
      <c r="D370"/>
      <c r="E370"/>
      <c r="F370"/>
      <c r="G370"/>
      <c r="H370"/>
      <c r="I370"/>
      <c r="J370"/>
      <c r="K370"/>
      <c r="L370"/>
      <c r="M370"/>
      <c r="N370"/>
      <c r="O370"/>
    </row>
    <row r="371" spans="1:15">
      <c r="A371"/>
      <c r="B371"/>
      <c r="C371"/>
      <c r="D371"/>
      <c r="E371"/>
      <c r="F371"/>
      <c r="G371"/>
      <c r="H371"/>
      <c r="I371"/>
      <c r="J371"/>
      <c r="K371"/>
      <c r="L371"/>
      <c r="M371"/>
      <c r="N371"/>
      <c r="O371"/>
    </row>
    <row r="372" spans="1:15">
      <c r="A372"/>
      <c r="B372"/>
      <c r="C372"/>
      <c r="D372"/>
      <c r="E372"/>
      <c r="F372"/>
      <c r="G372"/>
      <c r="H372"/>
      <c r="I372"/>
      <c r="J372"/>
      <c r="K372"/>
      <c r="L372"/>
      <c r="M372"/>
      <c r="N372"/>
      <c r="O372"/>
    </row>
    <row r="373" spans="1:15">
      <c r="A373"/>
      <c r="B373"/>
      <c r="C373"/>
      <c r="D373"/>
      <c r="E373"/>
      <c r="F373"/>
      <c r="G373"/>
      <c r="H373"/>
      <c r="I373"/>
      <c r="J373"/>
      <c r="K373"/>
      <c r="L373"/>
      <c r="M373"/>
      <c r="N373"/>
      <c r="O373"/>
    </row>
    <row r="374" spans="1:15">
      <c r="A374"/>
      <c r="B374"/>
      <c r="C374"/>
      <c r="D374"/>
      <c r="E374"/>
      <c r="F374"/>
      <c r="G374"/>
      <c r="H374"/>
      <c r="I374"/>
      <c r="J374"/>
      <c r="K374"/>
      <c r="L374"/>
      <c r="M374"/>
      <c r="N374"/>
      <c r="O374"/>
    </row>
    <row r="375" spans="1:15">
      <c r="A375"/>
      <c r="B375"/>
      <c r="C375"/>
      <c r="D375"/>
      <c r="E375"/>
      <c r="F375"/>
      <c r="G375"/>
      <c r="H375"/>
      <c r="I375"/>
      <c r="J375"/>
      <c r="K375"/>
      <c r="L375"/>
      <c r="M375"/>
      <c r="N375"/>
      <c r="O375"/>
    </row>
    <row r="376" spans="1:15">
      <c r="A376"/>
      <c r="B376"/>
      <c r="C376"/>
      <c r="D376"/>
      <c r="E376"/>
      <c r="F376"/>
      <c r="G376"/>
      <c r="H376"/>
      <c r="I376"/>
      <c r="J376"/>
      <c r="K376"/>
      <c r="L376"/>
      <c r="M376"/>
      <c r="N376"/>
      <c r="O376"/>
    </row>
    <row r="377" spans="1:15">
      <c r="A377"/>
      <c r="B377"/>
      <c r="C377"/>
      <c r="D377"/>
      <c r="E377"/>
      <c r="F377"/>
      <c r="G377"/>
      <c r="H377"/>
      <c r="I377"/>
      <c r="J377"/>
      <c r="K377"/>
      <c r="L377"/>
      <c r="M377"/>
      <c r="N377"/>
      <c r="O377"/>
    </row>
    <row r="378" spans="1:15">
      <c r="A378"/>
      <c r="B378"/>
      <c r="C378"/>
      <c r="D378"/>
      <c r="E378"/>
      <c r="F378"/>
      <c r="G378"/>
      <c r="H378"/>
      <c r="I378"/>
      <c r="J378"/>
      <c r="K378"/>
      <c r="L378"/>
      <c r="M378"/>
      <c r="N378"/>
      <c r="O378"/>
    </row>
    <row r="379" spans="1:15">
      <c r="A379"/>
      <c r="B379"/>
      <c r="C379"/>
      <c r="D379"/>
      <c r="E379"/>
      <c r="F379"/>
      <c r="G379"/>
      <c r="H379"/>
      <c r="I379"/>
      <c r="J379"/>
      <c r="K379"/>
      <c r="L379"/>
      <c r="M379"/>
      <c r="N379"/>
      <c r="O379"/>
    </row>
    <row r="380" spans="1:15">
      <c r="A380"/>
      <c r="B380"/>
      <c r="C380"/>
      <c r="D380"/>
      <c r="E380"/>
      <c r="F380"/>
      <c r="G380"/>
      <c r="H380"/>
      <c r="I380"/>
      <c r="J380"/>
      <c r="K380"/>
      <c r="L380"/>
      <c r="M380"/>
      <c r="N380"/>
      <c r="O380"/>
    </row>
    <row r="381" spans="1:15">
      <c r="A381"/>
      <c r="B381"/>
      <c r="C381"/>
      <c r="D381"/>
      <c r="E381"/>
      <c r="F381"/>
      <c r="G381"/>
      <c r="H381"/>
      <c r="I381"/>
      <c r="J381"/>
      <c r="K381"/>
      <c r="L381"/>
      <c r="M381"/>
      <c r="N381"/>
      <c r="O381"/>
    </row>
    <row r="382" spans="1:15">
      <c r="A382"/>
      <c r="B382"/>
      <c r="C382"/>
      <c r="D382"/>
      <c r="E382"/>
      <c r="F382"/>
      <c r="G382"/>
      <c r="H382"/>
      <c r="I382"/>
      <c r="J382"/>
      <c r="K382"/>
      <c r="L382"/>
      <c r="M382"/>
      <c r="N382"/>
      <c r="O382"/>
    </row>
    <row r="383" spans="1:15">
      <c r="A383"/>
      <c r="B383"/>
      <c r="C383"/>
      <c r="D383"/>
      <c r="E383"/>
      <c r="F383"/>
      <c r="G383"/>
      <c r="H383"/>
      <c r="I383"/>
      <c r="J383"/>
      <c r="K383"/>
      <c r="L383"/>
      <c r="M383"/>
      <c r="N383"/>
      <c r="O383"/>
    </row>
    <row r="384" spans="1:15">
      <c r="A384"/>
      <c r="B384"/>
      <c r="C384"/>
      <c r="D384"/>
      <c r="E384"/>
      <c r="F384"/>
      <c r="G384"/>
      <c r="H384"/>
      <c r="I384"/>
      <c r="J384"/>
      <c r="K384"/>
      <c r="L384"/>
      <c r="M384"/>
      <c r="N384"/>
      <c r="O384"/>
    </row>
    <row r="385" spans="1:15">
      <c r="A385"/>
      <c r="B385"/>
      <c r="C385"/>
      <c r="D385"/>
      <c r="E385"/>
      <c r="F385"/>
      <c r="G385"/>
      <c r="H385"/>
      <c r="I385"/>
      <c r="J385"/>
      <c r="K385"/>
      <c r="L385"/>
      <c r="M385"/>
      <c r="N385"/>
      <c r="O385"/>
    </row>
    <row r="386" spans="1:15">
      <c r="A386"/>
      <c r="B386"/>
      <c r="C386"/>
      <c r="D386"/>
      <c r="E386"/>
      <c r="F386"/>
      <c r="G386"/>
      <c r="H386"/>
      <c r="I386"/>
      <c r="J386"/>
      <c r="K386"/>
      <c r="L386"/>
      <c r="M386"/>
      <c r="N386"/>
      <c r="O386"/>
    </row>
    <row r="387" spans="1:15">
      <c r="A387"/>
      <c r="B387"/>
      <c r="C387"/>
      <c r="D387"/>
      <c r="E387"/>
      <c r="F387"/>
      <c r="G387"/>
      <c r="H387"/>
      <c r="I387"/>
      <c r="J387"/>
      <c r="K387"/>
      <c r="L387"/>
      <c r="M387"/>
      <c r="N387"/>
      <c r="O387"/>
    </row>
    <row r="388" spans="1:15">
      <c r="A388"/>
      <c r="B388"/>
      <c r="C388"/>
      <c r="D388"/>
      <c r="E388"/>
      <c r="F388"/>
      <c r="G388"/>
      <c r="H388"/>
      <c r="I388"/>
      <c r="J388"/>
      <c r="K388"/>
      <c r="L388"/>
      <c r="M388"/>
      <c r="N388"/>
      <c r="O388"/>
    </row>
    <row r="389" spans="1:15">
      <c r="A389"/>
      <c r="B389"/>
      <c r="C389"/>
      <c r="D389"/>
      <c r="E389"/>
      <c r="F389"/>
      <c r="G389"/>
      <c r="H389"/>
      <c r="I389"/>
      <c r="J389"/>
      <c r="K389"/>
      <c r="L389"/>
      <c r="M389"/>
      <c r="N389"/>
      <c r="O389"/>
    </row>
    <row r="390" spans="1:15">
      <c r="A390"/>
      <c r="B390"/>
      <c r="C390"/>
      <c r="D390"/>
      <c r="E390"/>
      <c r="F390"/>
      <c r="G390"/>
      <c r="H390"/>
      <c r="I390"/>
      <c r="J390"/>
      <c r="K390"/>
      <c r="L390"/>
      <c r="M390"/>
      <c r="N390"/>
      <c r="O390"/>
    </row>
    <row r="391" spans="1:15">
      <c r="A391"/>
      <c r="B391"/>
      <c r="C391"/>
      <c r="D391"/>
      <c r="E391"/>
      <c r="F391"/>
      <c r="G391"/>
      <c r="H391"/>
      <c r="I391"/>
      <c r="J391"/>
      <c r="K391"/>
      <c r="L391"/>
      <c r="M391"/>
      <c r="N391"/>
      <c r="O391"/>
    </row>
    <row r="392" spans="1:15">
      <c r="A392"/>
      <c r="B392"/>
      <c r="C392"/>
      <c r="D392"/>
      <c r="E392"/>
      <c r="F392"/>
      <c r="G392"/>
      <c r="H392"/>
      <c r="I392"/>
      <c r="J392"/>
      <c r="K392"/>
      <c r="L392"/>
      <c r="M392"/>
      <c r="N392"/>
      <c r="O392"/>
    </row>
    <row r="393" spans="1:15">
      <c r="A393"/>
      <c r="B393"/>
      <c r="C393"/>
      <c r="D393"/>
      <c r="E393"/>
      <c r="F393"/>
      <c r="G393"/>
      <c r="H393"/>
      <c r="I393"/>
      <c r="J393"/>
      <c r="K393"/>
      <c r="L393"/>
      <c r="M393"/>
      <c r="N393"/>
      <c r="O393"/>
    </row>
    <row r="394" spans="1:15">
      <c r="A394"/>
      <c r="B394"/>
      <c r="C394"/>
      <c r="D394"/>
      <c r="E394"/>
      <c r="F394"/>
      <c r="G394"/>
      <c r="H394"/>
      <c r="I394"/>
      <c r="J394"/>
      <c r="K394"/>
      <c r="L394"/>
      <c r="M394"/>
      <c r="N394"/>
      <c r="O394"/>
    </row>
    <row r="395" spans="1:15">
      <c r="A395"/>
      <c r="B395"/>
      <c r="C395"/>
      <c r="D395"/>
      <c r="E395"/>
      <c r="F395"/>
      <c r="G395"/>
      <c r="H395"/>
      <c r="I395"/>
      <c r="J395"/>
      <c r="K395"/>
      <c r="L395"/>
      <c r="M395"/>
      <c r="N395"/>
      <c r="O395"/>
    </row>
    <row r="396" spans="1:15">
      <c r="A396"/>
      <c r="B396"/>
      <c r="C396"/>
      <c r="D396"/>
      <c r="E396"/>
      <c r="F396"/>
      <c r="G396"/>
      <c r="H396"/>
      <c r="I396"/>
      <c r="J396"/>
      <c r="K396"/>
      <c r="L396"/>
      <c r="M396"/>
      <c r="N396"/>
      <c r="O396"/>
    </row>
    <row r="397" spans="1:15">
      <c r="A397"/>
      <c r="B397"/>
      <c r="C397"/>
      <c r="D397"/>
      <c r="E397"/>
      <c r="F397"/>
      <c r="G397"/>
      <c r="H397"/>
      <c r="I397"/>
      <c r="J397"/>
      <c r="K397"/>
      <c r="L397"/>
      <c r="M397"/>
      <c r="N397"/>
      <c r="O397"/>
    </row>
    <row r="398" spans="1:15">
      <c r="A398"/>
      <c r="B398"/>
      <c r="C398"/>
      <c r="D398"/>
      <c r="E398"/>
      <c r="F398"/>
      <c r="G398"/>
      <c r="H398"/>
      <c r="I398"/>
      <c r="J398"/>
      <c r="K398"/>
      <c r="L398"/>
      <c r="M398"/>
      <c r="N398"/>
      <c r="O398"/>
    </row>
    <row r="399" spans="1:15">
      <c r="A399"/>
      <c r="B399"/>
      <c r="C399"/>
      <c r="D399"/>
      <c r="E399"/>
      <c r="F399"/>
      <c r="G399"/>
      <c r="H399"/>
      <c r="I399"/>
      <c r="J399"/>
      <c r="K399"/>
      <c r="L399"/>
      <c r="M399"/>
      <c r="N399"/>
      <c r="O399"/>
    </row>
    <row r="400" spans="1:15">
      <c r="A400"/>
      <c r="B400"/>
      <c r="C400"/>
      <c r="D400"/>
      <c r="E400"/>
      <c r="F400"/>
      <c r="G400"/>
      <c r="H400"/>
      <c r="I400"/>
      <c r="J400"/>
      <c r="K400"/>
      <c r="L400"/>
      <c r="M400"/>
      <c r="N400"/>
      <c r="O400"/>
    </row>
    <row r="401" spans="1:15">
      <c r="A401"/>
      <c r="B401"/>
      <c r="C401"/>
      <c r="D401"/>
      <c r="E401"/>
      <c r="F401"/>
      <c r="G401"/>
      <c r="H401"/>
      <c r="I401"/>
      <c r="J401"/>
      <c r="K401"/>
      <c r="L401"/>
      <c r="M401"/>
      <c r="N401"/>
      <c r="O401"/>
    </row>
    <row r="402" spans="1:15">
      <c r="A402"/>
      <c r="B402"/>
      <c r="C402"/>
      <c r="D402"/>
      <c r="E402"/>
      <c r="F402"/>
      <c r="G402"/>
      <c r="H402"/>
      <c r="I402"/>
      <c r="J402"/>
      <c r="K402"/>
      <c r="L402"/>
      <c r="M402"/>
      <c r="N402"/>
      <c r="O402"/>
    </row>
    <row r="403" spans="1:15">
      <c r="A403"/>
      <c r="B403"/>
      <c r="C403"/>
      <c r="D403"/>
      <c r="E403"/>
      <c r="F403"/>
      <c r="G403"/>
      <c r="H403"/>
      <c r="I403"/>
      <c r="J403"/>
      <c r="K403"/>
      <c r="L403"/>
      <c r="M403"/>
      <c r="N403"/>
      <c r="O403"/>
    </row>
    <row r="404" spans="1:15">
      <c r="A404"/>
      <c r="B404"/>
      <c r="C404"/>
      <c r="D404"/>
      <c r="E404"/>
      <c r="F404"/>
      <c r="G404"/>
      <c r="H404"/>
      <c r="I404"/>
      <c r="J404"/>
      <c r="K404"/>
      <c r="L404"/>
      <c r="M404"/>
      <c r="N404"/>
      <c r="O404"/>
    </row>
    <row r="405" spans="1:15">
      <c r="A405"/>
      <c r="B405"/>
      <c r="C405"/>
      <c r="D405"/>
      <c r="E405"/>
      <c r="F405"/>
      <c r="G405"/>
      <c r="H405"/>
      <c r="I405"/>
      <c r="J405"/>
      <c r="K405"/>
      <c r="L405"/>
      <c r="M405"/>
      <c r="N405"/>
      <c r="O405"/>
    </row>
    <row r="406" spans="1:15">
      <c r="A406"/>
      <c r="B406"/>
      <c r="C406"/>
      <c r="D406"/>
      <c r="E406"/>
      <c r="F406"/>
      <c r="G406"/>
      <c r="H406"/>
      <c r="I406"/>
      <c r="J406"/>
      <c r="K406"/>
      <c r="L406"/>
      <c r="M406"/>
      <c r="N406"/>
      <c r="O406"/>
    </row>
    <row r="407" spans="1:15">
      <c r="A407"/>
      <c r="B407"/>
      <c r="C407"/>
      <c r="D407"/>
      <c r="E407"/>
      <c r="F407"/>
      <c r="G407"/>
      <c r="H407"/>
      <c r="I407"/>
      <c r="J407"/>
      <c r="K407"/>
      <c r="L407"/>
      <c r="M407"/>
      <c r="N407"/>
      <c r="O407"/>
    </row>
    <row r="408" spans="1:15">
      <c r="A408"/>
      <c r="B408"/>
      <c r="C408"/>
      <c r="D408"/>
      <c r="E408"/>
      <c r="F408"/>
      <c r="G408"/>
      <c r="H408"/>
      <c r="I408"/>
      <c r="J408"/>
      <c r="K408"/>
      <c r="L408"/>
      <c r="M408"/>
      <c r="N408"/>
      <c r="O408"/>
    </row>
    <row r="409" spans="1:15">
      <c r="A409"/>
      <c r="B409"/>
      <c r="C409"/>
      <c r="D409"/>
      <c r="E409"/>
      <c r="F409"/>
      <c r="G409"/>
      <c r="H409"/>
      <c r="I409"/>
      <c r="J409"/>
      <c r="K409"/>
      <c r="L409"/>
      <c r="M409"/>
      <c r="N409"/>
      <c r="O409"/>
    </row>
    <row r="410" spans="1:15">
      <c r="A410"/>
      <c r="B410"/>
      <c r="C410"/>
      <c r="D410"/>
      <c r="E410"/>
      <c r="F410"/>
      <c r="G410"/>
      <c r="H410"/>
      <c r="I410"/>
      <c r="J410"/>
      <c r="K410"/>
      <c r="L410"/>
      <c r="M410"/>
      <c r="N410"/>
      <c r="O410"/>
    </row>
    <row r="411" spans="1:15">
      <c r="A411"/>
      <c r="B411"/>
      <c r="C411"/>
      <c r="D411"/>
      <c r="E411"/>
      <c r="F411"/>
      <c r="G411"/>
      <c r="H411"/>
      <c r="I411"/>
      <c r="J411"/>
      <c r="K411"/>
      <c r="L411"/>
      <c r="M411"/>
      <c r="N411"/>
      <c r="O411"/>
    </row>
    <row r="412" spans="1:15">
      <c r="A412"/>
      <c r="B412"/>
      <c r="C412"/>
      <c r="D412"/>
      <c r="E412"/>
      <c r="F412"/>
      <c r="G412"/>
      <c r="H412"/>
      <c r="I412"/>
      <c r="J412"/>
      <c r="K412"/>
      <c r="L412"/>
      <c r="M412"/>
      <c r="N412"/>
      <c r="O412"/>
    </row>
    <row r="413" spans="1:15">
      <c r="A413"/>
      <c r="B413"/>
      <c r="C413"/>
      <c r="D413"/>
      <c r="E413"/>
      <c r="F413"/>
      <c r="G413"/>
      <c r="H413"/>
      <c r="I413"/>
      <c r="J413"/>
      <c r="K413"/>
      <c r="L413"/>
      <c r="M413"/>
      <c r="N413"/>
      <c r="O413"/>
    </row>
    <row r="414" spans="1:15">
      <c r="A414"/>
      <c r="B414"/>
      <c r="C414"/>
      <c r="D414"/>
      <c r="E414"/>
      <c r="F414"/>
      <c r="G414"/>
      <c r="H414"/>
      <c r="I414"/>
      <c r="J414"/>
      <c r="K414"/>
      <c r="L414"/>
      <c r="M414"/>
      <c r="N414"/>
      <c r="O414"/>
    </row>
    <row r="415" spans="1:15">
      <c r="A415"/>
      <c r="B415"/>
      <c r="C415"/>
      <c r="D415"/>
      <c r="E415"/>
      <c r="F415"/>
      <c r="G415"/>
      <c r="H415"/>
      <c r="I415"/>
      <c r="J415"/>
      <c r="K415"/>
      <c r="L415"/>
      <c r="M415"/>
      <c r="N415"/>
      <c r="O415"/>
    </row>
    <row r="416" spans="1:15">
      <c r="A416"/>
      <c r="B416"/>
      <c r="C416"/>
      <c r="D416"/>
      <c r="E416"/>
      <c r="F416"/>
      <c r="G416"/>
      <c r="H416"/>
      <c r="I416"/>
      <c r="J416"/>
      <c r="K416"/>
      <c r="L416"/>
      <c r="M416"/>
      <c r="N416"/>
      <c r="O416"/>
    </row>
    <row r="417" spans="1:15">
      <c r="A417"/>
      <c r="B417"/>
      <c r="C417"/>
      <c r="D417"/>
      <c r="E417"/>
      <c r="F417"/>
      <c r="G417"/>
      <c r="H417"/>
      <c r="I417"/>
      <c r="J417"/>
      <c r="K417"/>
      <c r="L417"/>
      <c r="M417"/>
      <c r="N417"/>
      <c r="O417"/>
    </row>
    <row r="418" spans="1:15">
      <c r="A418"/>
      <c r="B418"/>
      <c r="C418"/>
      <c r="D418"/>
      <c r="E418"/>
      <c r="F418"/>
      <c r="G418"/>
      <c r="H418"/>
      <c r="I418"/>
      <c r="J418"/>
      <c r="K418"/>
      <c r="L418"/>
      <c r="M418"/>
      <c r="N418"/>
      <c r="O418"/>
    </row>
    <row r="419" spans="1:15">
      <c r="A419"/>
      <c r="B419"/>
      <c r="C419"/>
      <c r="D419"/>
      <c r="E419"/>
      <c r="F419"/>
      <c r="G419"/>
      <c r="H419"/>
      <c r="I419"/>
      <c r="J419"/>
      <c r="K419"/>
      <c r="L419"/>
      <c r="M419"/>
      <c r="N419"/>
      <c r="O419"/>
    </row>
    <row r="420" spans="1:15">
      <c r="A420"/>
      <c r="B420"/>
      <c r="C420"/>
      <c r="D420"/>
      <c r="E420"/>
      <c r="F420"/>
      <c r="G420"/>
      <c r="H420"/>
      <c r="I420"/>
      <c r="J420"/>
      <c r="K420"/>
      <c r="L420"/>
      <c r="M420"/>
      <c r="N420"/>
      <c r="O420"/>
    </row>
    <row r="421" spans="1:15">
      <c r="A421"/>
      <c r="B421"/>
      <c r="C421"/>
      <c r="D421"/>
      <c r="E421"/>
      <c r="F421"/>
      <c r="G421"/>
      <c r="H421"/>
      <c r="I421"/>
      <c r="J421"/>
      <c r="K421"/>
      <c r="L421"/>
      <c r="M421"/>
      <c r="N421"/>
      <c r="O421"/>
    </row>
    <row r="422" spans="1:15">
      <c r="A422"/>
      <c r="B422"/>
      <c r="C422"/>
      <c r="D422"/>
      <c r="E422"/>
      <c r="F422"/>
      <c r="G422"/>
      <c r="H422"/>
      <c r="I422"/>
      <c r="J422"/>
      <c r="K422"/>
      <c r="L422"/>
      <c r="M422"/>
      <c r="N422"/>
      <c r="O422"/>
    </row>
    <row r="423" spans="1:15">
      <c r="A423"/>
      <c r="B423"/>
      <c r="C423"/>
      <c r="D423"/>
      <c r="E423"/>
      <c r="F423"/>
      <c r="G423"/>
      <c r="H423"/>
      <c r="I423"/>
      <c r="J423"/>
      <c r="K423"/>
      <c r="L423"/>
      <c r="M423"/>
      <c r="N423"/>
      <c r="O423"/>
    </row>
    <row r="424" spans="1:15">
      <c r="A424"/>
      <c r="B424"/>
      <c r="C424"/>
      <c r="D424"/>
      <c r="E424"/>
      <c r="F424"/>
      <c r="G424"/>
      <c r="H424"/>
      <c r="I424"/>
      <c r="J424"/>
      <c r="K424"/>
      <c r="L424"/>
      <c r="M424"/>
      <c r="N424"/>
      <c r="O424"/>
    </row>
    <row r="425" spans="1:15">
      <c r="A425"/>
      <c r="B425"/>
      <c r="C425"/>
      <c r="D425"/>
      <c r="E425"/>
      <c r="F425"/>
      <c r="G425"/>
      <c r="H425"/>
      <c r="I425"/>
      <c r="J425"/>
      <c r="K425"/>
      <c r="L425"/>
      <c r="M425"/>
      <c r="N425"/>
      <c r="O425"/>
    </row>
    <row r="426" spans="1:15">
      <c r="A426"/>
      <c r="B426"/>
      <c r="C426"/>
      <c r="D426"/>
      <c r="E426"/>
      <c r="F426"/>
      <c r="G426"/>
      <c r="H426"/>
      <c r="I426"/>
      <c r="J426"/>
      <c r="K426"/>
      <c r="L426"/>
      <c r="M426"/>
      <c r="N426"/>
      <c r="O426"/>
    </row>
    <row r="427" spans="1:15">
      <c r="A427"/>
      <c r="B427"/>
      <c r="C427"/>
      <c r="D427"/>
      <c r="E427"/>
      <c r="F427"/>
      <c r="G427"/>
      <c r="H427"/>
      <c r="I427"/>
      <c r="J427"/>
      <c r="K427"/>
      <c r="L427"/>
      <c r="M427"/>
      <c r="N427"/>
      <c r="O427"/>
    </row>
    <row r="428" spans="1:15">
      <c r="A428"/>
      <c r="B428"/>
      <c r="C428"/>
      <c r="D428"/>
      <c r="E428"/>
      <c r="F428"/>
      <c r="G428"/>
      <c r="H428"/>
      <c r="I428"/>
      <c r="J428"/>
      <c r="K428"/>
      <c r="L428"/>
      <c r="M428"/>
      <c r="N428"/>
      <c r="O428"/>
    </row>
    <row r="429" spans="1:15">
      <c r="A429"/>
      <c r="B429"/>
      <c r="C429"/>
      <c r="D429"/>
      <c r="E429"/>
      <c r="F429"/>
      <c r="G429"/>
      <c r="H429"/>
      <c r="I429"/>
      <c r="J429"/>
      <c r="K429"/>
      <c r="L429"/>
      <c r="M429"/>
      <c r="N429"/>
      <c r="O429"/>
    </row>
    <row r="430" spans="1:15">
      <c r="A430"/>
      <c r="B430"/>
      <c r="C430"/>
      <c r="D430"/>
      <c r="E430"/>
      <c r="F430"/>
      <c r="G430"/>
      <c r="H430"/>
      <c r="I430"/>
      <c r="J430"/>
      <c r="K430"/>
      <c r="L430"/>
      <c r="M430"/>
      <c r="N430"/>
      <c r="O430"/>
    </row>
    <row r="431" spans="1:15">
      <c r="A431"/>
      <c r="B431"/>
      <c r="C431"/>
      <c r="D431"/>
      <c r="E431"/>
      <c r="F431"/>
      <c r="G431"/>
      <c r="H431"/>
      <c r="I431"/>
      <c r="J431"/>
      <c r="K431"/>
      <c r="L431"/>
      <c r="M431"/>
      <c r="N431"/>
      <c r="O431"/>
    </row>
    <row r="432" spans="1:15">
      <c r="A432"/>
      <c r="B432"/>
      <c r="C432"/>
      <c r="D432"/>
      <c r="E432"/>
      <c r="F432"/>
      <c r="G432"/>
      <c r="H432"/>
      <c r="I432"/>
      <c r="J432"/>
      <c r="K432"/>
      <c r="L432"/>
      <c r="M432"/>
      <c r="N432"/>
      <c r="O432"/>
    </row>
    <row r="433" spans="1:15">
      <c r="A433"/>
      <c r="B433"/>
      <c r="C433"/>
      <c r="D433"/>
      <c r="E433"/>
      <c r="F433"/>
      <c r="G433"/>
      <c r="H433"/>
      <c r="I433"/>
      <c r="J433"/>
      <c r="K433"/>
      <c r="L433"/>
      <c r="M433"/>
      <c r="N433"/>
      <c r="O433"/>
    </row>
    <row r="434" spans="1:15">
      <c r="A434"/>
      <c r="B434"/>
      <c r="C434"/>
      <c r="D434"/>
      <c r="E434"/>
      <c r="F434"/>
      <c r="G434"/>
      <c r="H434"/>
      <c r="I434"/>
      <c r="J434"/>
      <c r="K434"/>
      <c r="L434"/>
      <c r="M434"/>
      <c r="N434"/>
      <c r="O434"/>
    </row>
    <row r="435" spans="1:15">
      <c r="A435"/>
      <c r="B435"/>
      <c r="C435"/>
      <c r="D435"/>
      <c r="E435"/>
      <c r="F435"/>
      <c r="G435"/>
      <c r="H435"/>
      <c r="I435"/>
      <c r="J435"/>
      <c r="K435"/>
      <c r="L435"/>
      <c r="M435"/>
      <c r="N435"/>
      <c r="O435"/>
    </row>
    <row r="436" spans="1:15">
      <c r="A436"/>
      <c r="B436"/>
      <c r="C436"/>
      <c r="D436"/>
      <c r="E436"/>
      <c r="F436"/>
      <c r="G436"/>
      <c r="H436"/>
      <c r="I436"/>
      <c r="J436"/>
      <c r="K436"/>
      <c r="L436"/>
      <c r="M436"/>
      <c r="N436"/>
      <c r="O436"/>
    </row>
    <row r="437" spans="1:15">
      <c r="A437"/>
      <c r="B437"/>
      <c r="C437"/>
      <c r="D437"/>
      <c r="E437"/>
      <c r="F437"/>
      <c r="G437"/>
      <c r="H437"/>
      <c r="I437"/>
      <c r="J437"/>
      <c r="K437"/>
      <c r="L437"/>
      <c r="M437"/>
      <c r="N437"/>
      <c r="O437"/>
    </row>
    <row r="438" spans="1:15">
      <c r="A438"/>
      <c r="B438"/>
      <c r="C438"/>
      <c r="D438"/>
      <c r="E438"/>
      <c r="F438"/>
      <c r="G438"/>
      <c r="H438"/>
      <c r="I438"/>
      <c r="J438"/>
      <c r="K438"/>
      <c r="L438"/>
      <c r="M438"/>
      <c r="N438"/>
      <c r="O438"/>
    </row>
    <row r="439" spans="1:15">
      <c r="A439"/>
      <c r="B439"/>
      <c r="C439"/>
      <c r="D439"/>
      <c r="E439"/>
      <c r="F439"/>
      <c r="G439"/>
      <c r="H439"/>
      <c r="I439"/>
      <c r="J439"/>
      <c r="K439"/>
      <c r="L439"/>
      <c r="M439"/>
      <c r="N439"/>
      <c r="O439"/>
    </row>
  </sheetData>
  <conditionalFormatting sqref="C18:S18 C55:AR57 C62:AR62 C19:AH30">
    <cfRule type="cellIs" dxfId="519" priority="343" operator="equal">
      <formula>0</formula>
    </cfRule>
  </conditionalFormatting>
  <conditionalFormatting sqref="C53:AR53 C65:AR66">
    <cfRule type="cellIs" dxfId="518" priority="341" operator="equal">
      <formula>0</formula>
    </cfRule>
  </conditionalFormatting>
  <conditionalFormatting sqref="C58:AR58">
    <cfRule type="cellIs" dxfId="517" priority="332" operator="equal">
      <formula>0</formula>
    </cfRule>
  </conditionalFormatting>
  <conditionalFormatting sqref="C52:AR52">
    <cfRule type="cellIs" dxfId="516" priority="329" operator="equal">
      <formula>0</formula>
    </cfRule>
  </conditionalFormatting>
  <conditionalFormatting sqref="C59:AR59">
    <cfRule type="cellIs" dxfId="515" priority="324" operator="equal">
      <formula>0</formula>
    </cfRule>
  </conditionalFormatting>
  <conditionalFormatting sqref="C60:AR61">
    <cfRule type="cellIs" dxfId="514" priority="322" operator="equal">
      <formula>0</formula>
    </cfRule>
  </conditionalFormatting>
  <conditionalFormatting sqref="C63:AR64">
    <cfRule type="cellIs" dxfId="513" priority="320" operator="equal">
      <formula>0</formula>
    </cfRule>
  </conditionalFormatting>
  <conditionalFormatting sqref="C67:AR67">
    <cfRule type="cellIs" dxfId="512" priority="318" operator="equal">
      <formula>0</formula>
    </cfRule>
  </conditionalFormatting>
  <conditionalFormatting sqref="C54:AR54">
    <cfRule type="cellIs" dxfId="511" priority="316" operator="equal">
      <formula>0</formula>
    </cfRule>
  </conditionalFormatting>
  <conditionalFormatting sqref="D137:AO137">
    <cfRule type="cellIs" dxfId="510" priority="294" operator="equal">
      <formula>0</formula>
    </cfRule>
  </conditionalFormatting>
  <conditionalFormatting sqref="C51:AR51">
    <cfRule type="cellIs" dxfId="509" priority="247" operator="equal">
      <formula>0</formula>
    </cfRule>
  </conditionalFormatting>
  <conditionalFormatting sqref="C137">
    <cfRule type="cellIs" dxfId="508" priority="62" operator="equal">
      <formula>0</formula>
    </cfRule>
  </conditionalFormatting>
  <conditionalFormatting sqref="C31:AH33">
    <cfRule type="cellIs" dxfId="507" priority="61" operator="equal">
      <formula>0</formula>
    </cfRule>
  </conditionalFormatting>
  <conditionalFormatting sqref="C44:AR50">
    <cfRule type="cellIs" dxfId="506" priority="38" operator="equal">
      <formula>0</formula>
    </cfRule>
  </conditionalFormatting>
  <conditionalFormatting sqref="C78:AQ100">
    <cfRule type="cellIs" dxfId="505" priority="8" operator="equal">
      <formula>0</formula>
    </cfRule>
  </conditionalFormatting>
  <conditionalFormatting sqref="C148:AR163">
    <cfRule type="cellIs" dxfId="504" priority="4" operator="equal">
      <formula>0</formula>
    </cfRule>
  </conditionalFormatting>
  <conditionalFormatting sqref="C111:AR136">
    <cfRule type="cellIs" dxfId="503" priority="3" operator="equal">
      <formula>0</formula>
    </cfRule>
  </conditionalFormatting>
  <conditionalFormatting sqref="AR78:AR100">
    <cfRule type="cellIs" dxfId="502" priority="1" operator="equal">
      <formula>0</formula>
    </cfRule>
  </conditionalFormatting>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4"/>
  </sheetPr>
  <dimension ref="A1:BJ1029"/>
  <sheetViews>
    <sheetView zoomScaleNormal="100" workbookViewId="0"/>
  </sheetViews>
  <sheetFormatPr defaultRowHeight="12.75"/>
  <cols>
    <col min="1" max="1" width="60.140625" style="52" customWidth="1"/>
    <col min="2" max="2" width="51" style="52" customWidth="1"/>
    <col min="3" max="41" width="10.85546875" customWidth="1"/>
    <col min="42" max="42" width="10.85546875" style="21" customWidth="1"/>
    <col min="43" max="45" width="10.85546875" customWidth="1"/>
    <col min="46" max="46" width="10.85546875" style="75" customWidth="1"/>
    <col min="47" max="48" width="10.85546875" style="245" customWidth="1"/>
    <col min="49" max="49" width="11.140625" style="229" customWidth="1"/>
    <col min="50" max="50" width="10.5703125" style="229" customWidth="1"/>
    <col min="51" max="51" width="12.28515625" customWidth="1"/>
    <col min="52" max="52" width="11.140625" style="109" customWidth="1"/>
    <col min="53" max="53" width="22.42578125" customWidth="1"/>
    <col min="54" max="54" width="68.7109375" customWidth="1"/>
    <col min="55" max="55" width="27.85546875" customWidth="1"/>
    <col min="56" max="56" width="23.28515625" style="126" customWidth="1"/>
    <col min="57" max="57" width="20.140625" style="126" customWidth="1"/>
    <col min="58" max="58" width="18.140625" customWidth="1"/>
    <col min="59" max="59" width="62.140625" customWidth="1"/>
    <col min="60" max="60" width="37.42578125" style="128" customWidth="1"/>
    <col min="61" max="62" width="41.85546875" customWidth="1"/>
    <col min="63" max="64" width="9.140625" customWidth="1"/>
  </cols>
  <sheetData>
    <row r="1" spans="1:62" ht="45" customHeight="1">
      <c r="A1" s="726" t="s">
        <v>3110</v>
      </c>
      <c r="B1" s="665"/>
      <c r="C1" s="665"/>
      <c r="D1" s="665"/>
      <c r="E1" s="665"/>
      <c r="F1" s="665"/>
      <c r="G1" s="665"/>
      <c r="H1" s="665"/>
      <c r="I1" s="665"/>
      <c r="J1" s="665"/>
      <c r="K1" s="665"/>
      <c r="L1" s="665"/>
      <c r="M1" s="665"/>
      <c r="N1" s="665"/>
      <c r="O1" s="665"/>
      <c r="P1" s="665"/>
      <c r="Q1" s="665"/>
      <c r="R1" s="665"/>
      <c r="S1" s="665"/>
      <c r="T1" s="665"/>
      <c r="U1" s="665"/>
      <c r="V1" s="665"/>
      <c r="W1" s="665"/>
      <c r="X1" s="665"/>
      <c r="Y1" s="665"/>
      <c r="Z1" s="665"/>
      <c r="AA1" s="665"/>
      <c r="AB1" s="665"/>
      <c r="AC1" s="665"/>
      <c r="AD1" s="665"/>
      <c r="AE1" s="665"/>
      <c r="AF1" s="665"/>
      <c r="AG1" s="665"/>
      <c r="AH1" s="665"/>
      <c r="AI1" s="665"/>
      <c r="AJ1" s="665"/>
      <c r="AK1" s="665"/>
      <c r="AL1" s="665"/>
      <c r="AM1" s="665"/>
      <c r="AN1" s="665"/>
      <c r="AO1" s="665"/>
      <c r="AP1" s="665"/>
      <c r="AQ1" s="665"/>
      <c r="AR1" s="665"/>
      <c r="AS1" s="665"/>
      <c r="AT1" s="665"/>
      <c r="AU1" s="665"/>
      <c r="AV1" s="665"/>
      <c r="AW1" s="665"/>
      <c r="AX1" s="665"/>
      <c r="AY1" s="665"/>
      <c r="AZ1" s="665"/>
      <c r="BA1" s="665"/>
      <c r="BB1" s="665"/>
      <c r="BC1" s="665"/>
      <c r="BD1" s="665"/>
      <c r="BE1" s="665"/>
      <c r="BF1" s="665"/>
      <c r="BG1" s="665"/>
      <c r="BH1" s="665"/>
      <c r="BI1" s="665"/>
      <c r="BJ1" s="665"/>
    </row>
    <row r="2" spans="1:62" s="73" customFormat="1" ht="37.5" customHeight="1">
      <c r="A2" s="902"/>
      <c r="B2" s="902"/>
      <c r="C2" s="560"/>
      <c r="D2" s="560"/>
      <c r="E2" s="560"/>
      <c r="F2" s="560"/>
      <c r="G2" s="560"/>
      <c r="H2" s="560"/>
      <c r="I2" s="560"/>
      <c r="J2" s="560"/>
      <c r="K2" s="560"/>
      <c r="L2" s="560"/>
      <c r="M2" s="560"/>
      <c r="N2" s="560"/>
      <c r="O2" s="560"/>
      <c r="P2" s="560"/>
      <c r="Q2" s="560"/>
      <c r="R2" s="560"/>
      <c r="S2" s="560"/>
      <c r="T2" s="560"/>
      <c r="U2" s="560"/>
      <c r="V2" s="560"/>
      <c r="W2" s="560"/>
      <c r="X2" s="560"/>
      <c r="Y2" s="560"/>
      <c r="Z2" s="560"/>
      <c r="AA2" s="560"/>
      <c r="AB2" s="560"/>
      <c r="AC2" s="560"/>
      <c r="AD2" s="560"/>
      <c r="AE2" s="560"/>
      <c r="AF2" s="560"/>
      <c r="AG2" s="560"/>
      <c r="AH2" s="560"/>
      <c r="AI2" s="560"/>
      <c r="AJ2" s="560"/>
      <c r="AK2" s="560"/>
      <c r="AL2" s="560"/>
      <c r="AM2" s="560"/>
      <c r="AN2" s="560"/>
      <c r="AO2" s="560"/>
      <c r="AP2" s="903"/>
      <c r="AQ2" s="903"/>
      <c r="AR2" s="237" t="s">
        <v>1897</v>
      </c>
      <c r="AS2" s="237" t="s">
        <v>1898</v>
      </c>
      <c r="AT2" s="669"/>
      <c r="AU2" s="670" t="s">
        <v>2117</v>
      </c>
      <c r="AV2" s="666"/>
      <c r="AW2" s="904"/>
      <c r="AX2" s="904"/>
      <c r="AY2" s="905"/>
      <c r="AZ2" s="906"/>
      <c r="BA2" s="905"/>
      <c r="BB2" s="905"/>
      <c r="BC2" s="560"/>
      <c r="BD2" s="560"/>
      <c r="BE2" s="560"/>
      <c r="BF2" s="560"/>
      <c r="BG2" s="560"/>
      <c r="BH2" s="899"/>
      <c r="BI2" s="560"/>
      <c r="BJ2" s="560"/>
    </row>
    <row r="3" spans="1:62" s="229" customFormat="1" ht="24.75" customHeight="1">
      <c r="A3" s="235" t="s">
        <v>120</v>
      </c>
      <c r="B3" s="607" t="s">
        <v>1885</v>
      </c>
      <c r="C3" s="235" t="s">
        <v>64</v>
      </c>
      <c r="D3" s="235" t="s">
        <v>65</v>
      </c>
      <c r="E3" s="235" t="s">
        <v>66</v>
      </c>
      <c r="F3" s="235" t="s">
        <v>67</v>
      </c>
      <c r="G3" s="235" t="s">
        <v>68</v>
      </c>
      <c r="H3" s="235" t="s">
        <v>69</v>
      </c>
      <c r="I3" s="235" t="s">
        <v>70</v>
      </c>
      <c r="J3" s="235" t="s">
        <v>71</v>
      </c>
      <c r="K3" s="235" t="s">
        <v>72</v>
      </c>
      <c r="L3" s="235" t="s">
        <v>73</v>
      </c>
      <c r="M3" s="235" t="s">
        <v>1</v>
      </c>
      <c r="N3" s="235" t="s">
        <v>2</v>
      </c>
      <c r="O3" s="235" t="s">
        <v>3</v>
      </c>
      <c r="P3" s="235" t="s">
        <v>4</v>
      </c>
      <c r="Q3" s="235" t="s">
        <v>5</v>
      </c>
      <c r="R3" s="235" t="s">
        <v>6</v>
      </c>
      <c r="S3" s="235" t="s">
        <v>7</v>
      </c>
      <c r="T3" s="235" t="s">
        <v>8</v>
      </c>
      <c r="U3" s="235" t="s">
        <v>9</v>
      </c>
      <c r="V3" s="235" t="s">
        <v>10</v>
      </c>
      <c r="W3" s="235" t="s">
        <v>11</v>
      </c>
      <c r="X3" s="235" t="s">
        <v>12</v>
      </c>
      <c r="Y3" s="235" t="s">
        <v>13</v>
      </c>
      <c r="Z3" s="235" t="s">
        <v>14</v>
      </c>
      <c r="AA3" s="235" t="s">
        <v>15</v>
      </c>
      <c r="AB3" s="235" t="s">
        <v>16</v>
      </c>
      <c r="AC3" s="235" t="s">
        <v>17</v>
      </c>
      <c r="AD3" s="235" t="s">
        <v>18</v>
      </c>
      <c r="AE3" s="235" t="s">
        <v>19</v>
      </c>
      <c r="AF3" s="235" t="s">
        <v>20</v>
      </c>
      <c r="AG3" s="235" t="s">
        <v>21</v>
      </c>
      <c r="AH3" s="235" t="s">
        <v>22</v>
      </c>
      <c r="AI3" s="235" t="s">
        <v>23</v>
      </c>
      <c r="AJ3" s="235" t="s">
        <v>24</v>
      </c>
      <c r="AK3" s="235" t="s">
        <v>25</v>
      </c>
      <c r="AL3" s="235" t="s">
        <v>26</v>
      </c>
      <c r="AM3" s="235" t="s">
        <v>27</v>
      </c>
      <c r="AN3" s="235" t="s">
        <v>62</v>
      </c>
      <c r="AO3" s="235" t="s">
        <v>63</v>
      </c>
      <c r="AP3" s="235" t="s">
        <v>879</v>
      </c>
      <c r="AQ3" s="235" t="s">
        <v>1899</v>
      </c>
      <c r="AR3" s="237" t="s">
        <v>1900</v>
      </c>
      <c r="AS3" s="237" t="s">
        <v>1901</v>
      </c>
      <c r="AT3" s="374" t="s">
        <v>2308</v>
      </c>
      <c r="AU3" s="651" t="s">
        <v>2788</v>
      </c>
      <c r="AV3" s="418" t="s">
        <v>3189</v>
      </c>
      <c r="AW3" s="418" t="s">
        <v>2158</v>
      </c>
      <c r="AX3" s="418" t="s">
        <v>2159</v>
      </c>
      <c r="AY3" s="418" t="s">
        <v>2748</v>
      </c>
      <c r="AZ3" s="418" t="s">
        <v>2749</v>
      </c>
      <c r="BA3" s="228" t="s">
        <v>745</v>
      </c>
      <c r="BB3" s="228" t="s">
        <v>744</v>
      </c>
      <c r="BC3" s="228" t="s">
        <v>102</v>
      </c>
      <c r="BD3" s="267" t="s">
        <v>3013</v>
      </c>
      <c r="BE3" s="228" t="s">
        <v>2862</v>
      </c>
      <c r="BF3" s="228" t="s">
        <v>743</v>
      </c>
      <c r="BG3" s="228" t="s">
        <v>742</v>
      </c>
      <c r="BH3" s="228" t="s">
        <v>28</v>
      </c>
      <c r="BI3" s="228" t="s">
        <v>741</v>
      </c>
      <c r="BJ3" s="228" t="s">
        <v>740</v>
      </c>
    </row>
    <row r="4" spans="1:62" s="249" customFormat="1" ht="13.5" customHeight="1">
      <c r="A4" s="739" t="s">
        <v>3209</v>
      </c>
      <c r="B4" s="513" t="s">
        <v>726</v>
      </c>
      <c r="C4" s="233">
        <v>0</v>
      </c>
      <c r="D4" s="233">
        <v>0</v>
      </c>
      <c r="E4" s="233">
        <v>0</v>
      </c>
      <c r="F4" s="233">
        <v>0</v>
      </c>
      <c r="G4" s="233">
        <v>0</v>
      </c>
      <c r="H4" s="233">
        <v>0</v>
      </c>
      <c r="I4" s="233">
        <v>0</v>
      </c>
      <c r="J4" s="233">
        <v>0</v>
      </c>
      <c r="K4" s="233">
        <v>0</v>
      </c>
      <c r="L4" s="233">
        <v>0</v>
      </c>
      <c r="M4" s="233">
        <v>0</v>
      </c>
      <c r="N4" s="233">
        <v>0</v>
      </c>
      <c r="O4" s="233">
        <v>0</v>
      </c>
      <c r="P4" s="233">
        <v>0</v>
      </c>
      <c r="Q4" s="233">
        <v>0</v>
      </c>
      <c r="R4" s="233">
        <v>0</v>
      </c>
      <c r="S4" s="233">
        <v>0</v>
      </c>
      <c r="T4" s="233">
        <v>0</v>
      </c>
      <c r="U4" s="233">
        <v>0</v>
      </c>
      <c r="V4" s="233">
        <v>0</v>
      </c>
      <c r="W4" s="233">
        <v>0</v>
      </c>
      <c r="X4" s="233">
        <v>0</v>
      </c>
      <c r="Y4" s="233">
        <v>0</v>
      </c>
      <c r="Z4" s="233">
        <v>0</v>
      </c>
      <c r="AA4" s="233">
        <v>0</v>
      </c>
      <c r="AB4" s="233">
        <v>0</v>
      </c>
      <c r="AC4" s="233">
        <v>0</v>
      </c>
      <c r="AD4" s="233">
        <v>0</v>
      </c>
      <c r="AE4" s="233">
        <v>0</v>
      </c>
      <c r="AF4" s="233">
        <v>0</v>
      </c>
      <c r="AG4" s="233">
        <v>0</v>
      </c>
      <c r="AH4" s="233">
        <v>0</v>
      </c>
      <c r="AI4" s="233">
        <v>0</v>
      </c>
      <c r="AJ4" s="233">
        <v>0</v>
      </c>
      <c r="AK4" s="233">
        <v>0</v>
      </c>
      <c r="AL4" s="233">
        <v>0</v>
      </c>
      <c r="AM4" s="233">
        <v>19.291</v>
      </c>
      <c r="AN4" s="233">
        <v>29.295000000000002</v>
      </c>
      <c r="AO4" s="233">
        <v>18.399999999999999</v>
      </c>
      <c r="AP4" s="826">
        <v>13.590999999999999</v>
      </c>
      <c r="AQ4" s="233">
        <v>21.151</v>
      </c>
      <c r="AR4" s="287">
        <v>16.59</v>
      </c>
      <c r="AS4" s="289">
        <v>18.5</v>
      </c>
      <c r="AT4" s="250">
        <v>17.591000000000001</v>
      </c>
      <c r="AU4" s="250">
        <v>0</v>
      </c>
      <c r="AV4" s="807">
        <v>0</v>
      </c>
      <c r="AW4" s="292" t="str">
        <f t="shared" ref="AW4:AW67" si="0">INDEX(C$3:AS$3,MATCH(TRUE,INDEX(C4:AS4&lt;&gt;0,),0))</f>
        <v>2014-15</v>
      </c>
      <c r="AX4" s="292" t="str">
        <f t="shared" ref="AX4:AX67" si="1">LOOKUP(2,1/(C4:AS4&lt;&gt;0),$C$3:$AS$3)</f>
        <v>2020-21</v>
      </c>
      <c r="AY4" s="751">
        <f t="shared" ref="AY4:AY67" si="2">((LEFT(AX4,4)-LEFT(AW4,4))+1)</f>
        <v>7</v>
      </c>
      <c r="AZ4" s="120">
        <f t="shared" ref="AZ4:AZ67" si="3">SUM(C4:AS4)/AY4</f>
        <v>19.54542857142857</v>
      </c>
      <c r="BA4" s="248" t="s">
        <v>115</v>
      </c>
      <c r="BB4" s="248" t="s">
        <v>47</v>
      </c>
      <c r="BC4" s="248" t="s">
        <v>2703</v>
      </c>
      <c r="BD4" s="248" t="s">
        <v>763</v>
      </c>
      <c r="BE4" s="248" t="s">
        <v>2017</v>
      </c>
      <c r="BF4" s="248" t="s">
        <v>262</v>
      </c>
      <c r="BG4" s="252" t="s">
        <v>725</v>
      </c>
      <c r="BH4" s="251" t="s">
        <v>252</v>
      </c>
      <c r="BI4" s="295" t="s">
        <v>252</v>
      </c>
      <c r="BJ4" s="251" t="s">
        <v>252</v>
      </c>
    </row>
    <row r="5" spans="1:62" s="249" customFormat="1" ht="13.5" customHeight="1">
      <c r="A5" s="490" t="s">
        <v>3209</v>
      </c>
      <c r="B5" s="514" t="s">
        <v>540</v>
      </c>
      <c r="C5" s="246">
        <v>0</v>
      </c>
      <c r="D5" s="246">
        <v>0</v>
      </c>
      <c r="E5" s="246">
        <v>0</v>
      </c>
      <c r="F5" s="246">
        <v>0</v>
      </c>
      <c r="G5" s="246">
        <v>0</v>
      </c>
      <c r="H5" s="246">
        <v>0</v>
      </c>
      <c r="I5" s="246">
        <v>0</v>
      </c>
      <c r="J5" s="246">
        <v>0</v>
      </c>
      <c r="K5" s="246">
        <v>0</v>
      </c>
      <c r="L5" s="246">
        <v>0</v>
      </c>
      <c r="M5" s="246">
        <v>0</v>
      </c>
      <c r="N5" s="246">
        <v>0</v>
      </c>
      <c r="O5" s="246">
        <v>0</v>
      </c>
      <c r="P5" s="246">
        <v>0</v>
      </c>
      <c r="Q5" s="246">
        <v>0</v>
      </c>
      <c r="R5" s="246">
        <v>0</v>
      </c>
      <c r="S5" s="246">
        <v>0</v>
      </c>
      <c r="T5" s="246">
        <v>0</v>
      </c>
      <c r="U5" s="246">
        <v>0</v>
      </c>
      <c r="V5" s="246">
        <v>0</v>
      </c>
      <c r="W5" s="246">
        <v>0</v>
      </c>
      <c r="X5" s="246">
        <v>0</v>
      </c>
      <c r="Y5" s="246">
        <v>0</v>
      </c>
      <c r="Z5" s="246">
        <v>0</v>
      </c>
      <c r="AA5" s="246">
        <v>0</v>
      </c>
      <c r="AB5" s="246">
        <v>0</v>
      </c>
      <c r="AC5" s="246">
        <v>0</v>
      </c>
      <c r="AD5" s="246">
        <v>0.2</v>
      </c>
      <c r="AE5" s="246">
        <v>0.8</v>
      </c>
      <c r="AF5" s="246">
        <v>2.5179999999999998</v>
      </c>
      <c r="AG5" s="246">
        <v>8.6609999999999996</v>
      </c>
      <c r="AH5" s="246">
        <v>0</v>
      </c>
      <c r="AI5" s="246">
        <v>0</v>
      </c>
      <c r="AJ5" s="246">
        <v>0</v>
      </c>
      <c r="AK5" s="246">
        <v>0</v>
      </c>
      <c r="AL5" s="246">
        <v>0</v>
      </c>
      <c r="AM5" s="246">
        <v>0</v>
      </c>
      <c r="AN5" s="246">
        <v>0</v>
      </c>
      <c r="AO5" s="246">
        <v>0</v>
      </c>
      <c r="AP5" s="250">
        <v>0</v>
      </c>
      <c r="AQ5" s="246">
        <v>0</v>
      </c>
      <c r="AR5" s="290">
        <v>0</v>
      </c>
      <c r="AS5" s="289">
        <v>0</v>
      </c>
      <c r="AT5" s="250">
        <v>0</v>
      </c>
      <c r="AU5" s="250">
        <v>0</v>
      </c>
      <c r="AV5" s="284">
        <v>0</v>
      </c>
      <c r="AW5" s="292" t="str">
        <f t="shared" si="0"/>
        <v>2005-06</v>
      </c>
      <c r="AX5" s="292" t="str">
        <f t="shared" si="1"/>
        <v>2008-09</v>
      </c>
      <c r="AY5" s="751">
        <f t="shared" si="2"/>
        <v>4</v>
      </c>
      <c r="AZ5" s="120">
        <f t="shared" si="3"/>
        <v>3.0447499999999996</v>
      </c>
      <c r="BA5" s="248" t="s">
        <v>106</v>
      </c>
      <c r="BB5" s="248" t="s">
        <v>41</v>
      </c>
      <c r="BC5" s="248" t="s">
        <v>365</v>
      </c>
      <c r="BD5" s="248" t="s">
        <v>763</v>
      </c>
      <c r="BE5" s="248"/>
      <c r="BF5" s="248" t="s">
        <v>262</v>
      </c>
      <c r="BG5" s="252" t="s">
        <v>252</v>
      </c>
      <c r="BH5" s="251" t="s">
        <v>252</v>
      </c>
      <c r="BI5" s="295" t="s">
        <v>252</v>
      </c>
      <c r="BJ5" s="251" t="s">
        <v>252</v>
      </c>
    </row>
    <row r="6" spans="1:62" s="249" customFormat="1" ht="13.5" customHeight="1">
      <c r="A6" s="490" t="s">
        <v>3209</v>
      </c>
      <c r="B6" s="514" t="s">
        <v>3502</v>
      </c>
      <c r="C6" s="246">
        <v>0</v>
      </c>
      <c r="D6" s="246">
        <v>0</v>
      </c>
      <c r="E6" s="246">
        <v>0</v>
      </c>
      <c r="F6" s="246">
        <v>0</v>
      </c>
      <c r="G6" s="246">
        <v>0</v>
      </c>
      <c r="H6" s="246">
        <v>0</v>
      </c>
      <c r="I6" s="246">
        <v>0</v>
      </c>
      <c r="J6" s="246">
        <v>0</v>
      </c>
      <c r="K6" s="246">
        <v>0</v>
      </c>
      <c r="L6" s="246">
        <v>0</v>
      </c>
      <c r="M6" s="246">
        <v>0</v>
      </c>
      <c r="N6" s="246">
        <v>0</v>
      </c>
      <c r="O6" s="246">
        <v>0</v>
      </c>
      <c r="P6" s="246">
        <v>0</v>
      </c>
      <c r="Q6" s="246">
        <v>0</v>
      </c>
      <c r="R6" s="246">
        <v>0</v>
      </c>
      <c r="S6" s="246">
        <v>0</v>
      </c>
      <c r="T6" s="246">
        <v>0</v>
      </c>
      <c r="U6" s="246">
        <v>0</v>
      </c>
      <c r="V6" s="246">
        <v>0</v>
      </c>
      <c r="W6" s="246">
        <v>0</v>
      </c>
      <c r="X6" s="246">
        <v>0</v>
      </c>
      <c r="Y6" s="246">
        <v>0</v>
      </c>
      <c r="Z6" s="246">
        <v>0</v>
      </c>
      <c r="AA6" s="246">
        <v>0</v>
      </c>
      <c r="AB6" s="246">
        <v>0</v>
      </c>
      <c r="AC6" s="246">
        <v>0</v>
      </c>
      <c r="AD6" s="246">
        <v>0</v>
      </c>
      <c r="AE6" s="246">
        <v>0</v>
      </c>
      <c r="AF6" s="246">
        <v>0</v>
      </c>
      <c r="AG6" s="246">
        <v>0</v>
      </c>
      <c r="AH6" s="246">
        <v>0</v>
      </c>
      <c r="AI6" s="246">
        <v>0</v>
      </c>
      <c r="AJ6" s="246">
        <v>0</v>
      </c>
      <c r="AK6" s="246">
        <v>0</v>
      </c>
      <c r="AL6" s="246">
        <v>0</v>
      </c>
      <c r="AM6" s="246">
        <v>0</v>
      </c>
      <c r="AN6" s="246">
        <v>0</v>
      </c>
      <c r="AO6" s="246">
        <v>0</v>
      </c>
      <c r="AP6" s="246">
        <v>0</v>
      </c>
      <c r="AQ6" s="246">
        <v>0</v>
      </c>
      <c r="AR6" s="289">
        <v>0</v>
      </c>
      <c r="AS6" s="289">
        <v>3.77</v>
      </c>
      <c r="AT6" s="250">
        <v>3.39</v>
      </c>
      <c r="AU6" s="250">
        <v>5.84</v>
      </c>
      <c r="AV6" s="284">
        <v>0</v>
      </c>
      <c r="AW6" s="292" t="str">
        <f t="shared" si="0"/>
        <v>2020-21</v>
      </c>
      <c r="AX6" s="292" t="str">
        <f t="shared" si="1"/>
        <v>2020-21</v>
      </c>
      <c r="AY6" s="751">
        <f t="shared" si="2"/>
        <v>1</v>
      </c>
      <c r="AZ6" s="120">
        <f t="shared" si="3"/>
        <v>3.77</v>
      </c>
      <c r="BA6" s="248" t="s">
        <v>115</v>
      </c>
      <c r="BB6" s="248" t="s">
        <v>47</v>
      </c>
      <c r="BC6" s="248" t="s">
        <v>272</v>
      </c>
      <c r="BD6" s="248" t="s">
        <v>763</v>
      </c>
      <c r="BE6" s="248" t="s">
        <v>2789</v>
      </c>
      <c r="BF6" s="248" t="s">
        <v>255</v>
      </c>
      <c r="BG6" s="252" t="s">
        <v>3525</v>
      </c>
      <c r="BH6" s="251" t="s">
        <v>252</v>
      </c>
      <c r="BI6" s="295" t="s">
        <v>252</v>
      </c>
      <c r="BJ6" s="251" t="s">
        <v>252</v>
      </c>
    </row>
    <row r="7" spans="1:62" s="249" customFormat="1" ht="13.5" customHeight="1">
      <c r="A7" s="490" t="s">
        <v>3209</v>
      </c>
      <c r="B7" s="514" t="s">
        <v>2676</v>
      </c>
      <c r="C7" s="246">
        <v>0</v>
      </c>
      <c r="D7" s="246">
        <v>0</v>
      </c>
      <c r="E7" s="246">
        <v>0</v>
      </c>
      <c r="F7" s="246">
        <v>0</v>
      </c>
      <c r="G7" s="246">
        <v>0</v>
      </c>
      <c r="H7" s="246">
        <v>0</v>
      </c>
      <c r="I7" s="246">
        <v>0</v>
      </c>
      <c r="J7" s="246">
        <v>0</v>
      </c>
      <c r="K7" s="246">
        <v>0</v>
      </c>
      <c r="L7" s="246">
        <v>0</v>
      </c>
      <c r="M7" s="246">
        <v>0</v>
      </c>
      <c r="N7" s="246">
        <v>0</v>
      </c>
      <c r="O7" s="246">
        <v>0</v>
      </c>
      <c r="P7" s="246">
        <v>0</v>
      </c>
      <c r="Q7" s="246">
        <v>0</v>
      </c>
      <c r="R7" s="246">
        <v>0</v>
      </c>
      <c r="S7" s="246">
        <v>0</v>
      </c>
      <c r="T7" s="246">
        <v>0</v>
      </c>
      <c r="U7" s="246">
        <v>0</v>
      </c>
      <c r="V7" s="246">
        <v>0</v>
      </c>
      <c r="W7" s="246">
        <v>0</v>
      </c>
      <c r="X7" s="246">
        <v>0</v>
      </c>
      <c r="Y7" s="246">
        <v>0</v>
      </c>
      <c r="Z7" s="246">
        <v>0</v>
      </c>
      <c r="AA7" s="246">
        <v>0</v>
      </c>
      <c r="AB7" s="246">
        <v>0</v>
      </c>
      <c r="AC7" s="246">
        <v>0</v>
      </c>
      <c r="AD7" s="246">
        <v>0</v>
      </c>
      <c r="AE7" s="246">
        <v>0</v>
      </c>
      <c r="AF7" s="246">
        <v>0</v>
      </c>
      <c r="AG7" s="246">
        <v>0</v>
      </c>
      <c r="AH7" s="246">
        <v>0</v>
      </c>
      <c r="AI7" s="246">
        <v>0</v>
      </c>
      <c r="AJ7" s="246">
        <v>0</v>
      </c>
      <c r="AK7" s="246">
        <v>0</v>
      </c>
      <c r="AL7" s="246">
        <v>0</v>
      </c>
      <c r="AM7" s="246">
        <v>0</v>
      </c>
      <c r="AN7" s="246">
        <v>0</v>
      </c>
      <c r="AO7" s="246">
        <v>3.9649999999999999</v>
      </c>
      <c r="AP7" s="246">
        <v>4.8730000000000002</v>
      </c>
      <c r="AQ7" s="246">
        <v>5.1840000000000002</v>
      </c>
      <c r="AR7" s="289">
        <v>42.231999999999999</v>
      </c>
      <c r="AS7" s="289">
        <v>20</v>
      </c>
      <c r="AT7" s="250">
        <v>20</v>
      </c>
      <c r="AU7" s="250">
        <v>20</v>
      </c>
      <c r="AV7" s="284">
        <v>20</v>
      </c>
      <c r="AW7" s="292" t="str">
        <f t="shared" si="0"/>
        <v>2016-17</v>
      </c>
      <c r="AX7" s="292" t="str">
        <f t="shared" si="1"/>
        <v>2020-21</v>
      </c>
      <c r="AY7" s="751">
        <f t="shared" si="2"/>
        <v>5</v>
      </c>
      <c r="AZ7" s="120">
        <f t="shared" si="3"/>
        <v>15.250800000000002</v>
      </c>
      <c r="BA7" s="248" t="s">
        <v>118</v>
      </c>
      <c r="BB7" s="248" t="s">
        <v>47</v>
      </c>
      <c r="BC7" s="248" t="s">
        <v>2694</v>
      </c>
      <c r="BD7" s="248" t="s">
        <v>763</v>
      </c>
      <c r="BE7" s="248" t="s">
        <v>2017</v>
      </c>
      <c r="BF7" s="248" t="s">
        <v>255</v>
      </c>
      <c r="BG7" s="252" t="s">
        <v>3506</v>
      </c>
      <c r="BH7" s="251" t="s">
        <v>2692</v>
      </c>
      <c r="BI7" s="295" t="s">
        <v>252</v>
      </c>
      <c r="BJ7" s="251" t="s">
        <v>252</v>
      </c>
    </row>
    <row r="8" spans="1:62" s="249" customFormat="1" ht="13.5" customHeight="1">
      <c r="A8" s="490" t="s">
        <v>3209</v>
      </c>
      <c r="B8" s="514" t="s">
        <v>2684</v>
      </c>
      <c r="C8" s="246">
        <v>0</v>
      </c>
      <c r="D8" s="246">
        <v>0</v>
      </c>
      <c r="E8" s="246">
        <v>0</v>
      </c>
      <c r="F8" s="246">
        <v>0</v>
      </c>
      <c r="G8" s="246">
        <v>0</v>
      </c>
      <c r="H8" s="246">
        <v>0</v>
      </c>
      <c r="I8" s="246">
        <v>0</v>
      </c>
      <c r="J8" s="246">
        <v>0</v>
      </c>
      <c r="K8" s="246">
        <v>0</v>
      </c>
      <c r="L8" s="246">
        <v>0</v>
      </c>
      <c r="M8" s="246">
        <v>0</v>
      </c>
      <c r="N8" s="246">
        <v>0</v>
      </c>
      <c r="O8" s="246">
        <v>0</v>
      </c>
      <c r="P8" s="246">
        <v>0</v>
      </c>
      <c r="Q8" s="246">
        <v>0</v>
      </c>
      <c r="R8" s="246">
        <v>0</v>
      </c>
      <c r="S8" s="246">
        <v>0</v>
      </c>
      <c r="T8" s="246">
        <v>0</v>
      </c>
      <c r="U8" s="246">
        <v>0</v>
      </c>
      <c r="V8" s="246">
        <v>0</v>
      </c>
      <c r="W8" s="246">
        <v>0</v>
      </c>
      <c r="X8" s="246">
        <v>0</v>
      </c>
      <c r="Y8" s="246">
        <v>0</v>
      </c>
      <c r="Z8" s="246">
        <v>0</v>
      </c>
      <c r="AA8" s="246">
        <v>0</v>
      </c>
      <c r="AB8" s="246">
        <v>0</v>
      </c>
      <c r="AC8" s="246">
        <v>0</v>
      </c>
      <c r="AD8" s="246">
        <v>0</v>
      </c>
      <c r="AE8" s="246">
        <v>0</v>
      </c>
      <c r="AF8" s="246">
        <v>0</v>
      </c>
      <c r="AG8" s="246">
        <v>0</v>
      </c>
      <c r="AH8" s="246">
        <v>11.037000000000001</v>
      </c>
      <c r="AI8" s="246">
        <v>10.513999999999999</v>
      </c>
      <c r="AJ8" s="246">
        <v>11.757</v>
      </c>
      <c r="AK8" s="246">
        <v>11.618</v>
      </c>
      <c r="AL8" s="246">
        <v>11.319000000000001</v>
      </c>
      <c r="AM8" s="246">
        <v>9.4489999999999998</v>
      </c>
      <c r="AN8" s="246">
        <v>8.6280000000000001</v>
      </c>
      <c r="AO8" s="246">
        <v>9.17</v>
      </c>
      <c r="AP8" s="246">
        <v>9.3420000000000005</v>
      </c>
      <c r="AQ8" s="246">
        <v>11.478999999999999</v>
      </c>
      <c r="AR8" s="289">
        <v>9.2200000000000006</v>
      </c>
      <c r="AS8" s="289">
        <v>9.3580000000000005</v>
      </c>
      <c r="AT8" s="250">
        <v>9.4320000000000004</v>
      </c>
      <c r="AU8" s="250">
        <v>9.5359999999999996</v>
      </c>
      <c r="AV8" s="284">
        <v>9.6690000000000005</v>
      </c>
      <c r="AW8" s="292" t="str">
        <f t="shared" si="0"/>
        <v>2009-10</v>
      </c>
      <c r="AX8" s="292" t="str">
        <f t="shared" si="1"/>
        <v>2020-21</v>
      </c>
      <c r="AY8" s="751">
        <f t="shared" si="2"/>
        <v>12</v>
      </c>
      <c r="AZ8" s="120">
        <f t="shared" si="3"/>
        <v>10.240916666666667</v>
      </c>
      <c r="BA8" s="248" t="s">
        <v>118</v>
      </c>
      <c r="BB8" s="248" t="s">
        <v>47</v>
      </c>
      <c r="BC8" s="248" t="s">
        <v>2703</v>
      </c>
      <c r="BD8" s="248" t="s">
        <v>763</v>
      </c>
      <c r="BE8" s="248" t="s">
        <v>2017</v>
      </c>
      <c r="BF8" s="248" t="s">
        <v>262</v>
      </c>
      <c r="BG8" s="252" t="s">
        <v>2693</v>
      </c>
      <c r="BH8" s="251" t="s">
        <v>252</v>
      </c>
      <c r="BI8" s="295" t="s">
        <v>252</v>
      </c>
      <c r="BJ8" s="251" t="s">
        <v>252</v>
      </c>
    </row>
    <row r="9" spans="1:62" s="249" customFormat="1" ht="13.5" customHeight="1">
      <c r="A9" s="490" t="s">
        <v>3209</v>
      </c>
      <c r="B9" s="514" t="s">
        <v>825</v>
      </c>
      <c r="C9" s="246">
        <v>0</v>
      </c>
      <c r="D9" s="246">
        <v>0</v>
      </c>
      <c r="E9" s="246">
        <v>0</v>
      </c>
      <c r="F9" s="246">
        <v>0</v>
      </c>
      <c r="G9" s="246">
        <v>0</v>
      </c>
      <c r="H9" s="246">
        <v>0</v>
      </c>
      <c r="I9" s="246">
        <v>3.9</v>
      </c>
      <c r="J9" s="246">
        <v>4.0999999999999996</v>
      </c>
      <c r="K9" s="246">
        <v>4.4000000000000004</v>
      </c>
      <c r="L9" s="246">
        <v>4.7</v>
      </c>
      <c r="M9" s="246">
        <v>4.7</v>
      </c>
      <c r="N9" s="246">
        <v>4.9000000000000004</v>
      </c>
      <c r="O9" s="246">
        <v>5.3</v>
      </c>
      <c r="P9" s="246">
        <v>5.5</v>
      </c>
      <c r="Q9" s="246">
        <v>6</v>
      </c>
      <c r="R9" s="246">
        <v>5.9</v>
      </c>
      <c r="S9" s="246">
        <v>6.2</v>
      </c>
      <c r="T9" s="246">
        <v>5.8</v>
      </c>
      <c r="U9" s="246">
        <v>6</v>
      </c>
      <c r="V9" s="246">
        <v>6.1</v>
      </c>
      <c r="W9" s="246">
        <v>6.1</v>
      </c>
      <c r="X9" s="246">
        <v>6.1</v>
      </c>
      <c r="Y9" s="246">
        <v>5.8</v>
      </c>
      <c r="Z9" s="246">
        <v>5.8</v>
      </c>
      <c r="AA9" s="246">
        <v>6.1</v>
      </c>
      <c r="AB9" s="246">
        <v>6.2</v>
      </c>
      <c r="AC9" s="246">
        <v>0</v>
      </c>
      <c r="AD9" s="246">
        <v>0</v>
      </c>
      <c r="AE9" s="246">
        <v>0</v>
      </c>
      <c r="AF9" s="246">
        <v>0</v>
      </c>
      <c r="AG9" s="246">
        <v>0</v>
      </c>
      <c r="AH9" s="246">
        <v>0</v>
      </c>
      <c r="AI9" s="246">
        <v>0</v>
      </c>
      <c r="AJ9" s="246">
        <v>0</v>
      </c>
      <c r="AK9" s="246">
        <v>0</v>
      </c>
      <c r="AL9" s="246">
        <v>0</v>
      </c>
      <c r="AM9" s="246">
        <v>0</v>
      </c>
      <c r="AN9" s="246">
        <v>0</v>
      </c>
      <c r="AO9" s="246">
        <v>0</v>
      </c>
      <c r="AP9" s="246">
        <v>0</v>
      </c>
      <c r="AQ9" s="246">
        <v>0</v>
      </c>
      <c r="AR9" s="289">
        <v>0</v>
      </c>
      <c r="AS9" s="289">
        <v>0</v>
      </c>
      <c r="AT9" s="250">
        <v>0</v>
      </c>
      <c r="AU9" s="250">
        <v>0</v>
      </c>
      <c r="AV9" s="284">
        <v>0</v>
      </c>
      <c r="AW9" s="292" t="str">
        <f t="shared" si="0"/>
        <v>1984-85</v>
      </c>
      <c r="AX9" s="292" t="str">
        <f t="shared" si="1"/>
        <v>2003-04</v>
      </c>
      <c r="AY9" s="751">
        <f t="shared" si="2"/>
        <v>20</v>
      </c>
      <c r="AZ9" s="120">
        <f t="shared" si="3"/>
        <v>5.4799999999999986</v>
      </c>
      <c r="BA9" s="248" t="s">
        <v>119</v>
      </c>
      <c r="BB9" s="248" t="s">
        <v>47</v>
      </c>
      <c r="BC9" s="248" t="s">
        <v>267</v>
      </c>
      <c r="BD9" s="248" t="s">
        <v>3014</v>
      </c>
      <c r="BE9" s="248"/>
      <c r="BF9" s="248" t="s">
        <v>262</v>
      </c>
      <c r="BG9" s="252" t="s">
        <v>252</v>
      </c>
      <c r="BH9" s="251" t="s">
        <v>252</v>
      </c>
      <c r="BI9" s="295" t="s">
        <v>252</v>
      </c>
      <c r="BJ9" s="251" t="s">
        <v>252</v>
      </c>
    </row>
    <row r="10" spans="1:62" s="249" customFormat="1" ht="13.5" customHeight="1">
      <c r="A10" s="490" t="s">
        <v>3209</v>
      </c>
      <c r="B10" s="514" t="s">
        <v>2736</v>
      </c>
      <c r="C10" s="246">
        <v>12.1</v>
      </c>
      <c r="D10" s="246">
        <v>20.8</v>
      </c>
      <c r="E10" s="246">
        <v>22.8</v>
      </c>
      <c r="F10" s="246">
        <v>21.6</v>
      </c>
      <c r="G10" s="246">
        <v>32</v>
      </c>
      <c r="H10" s="246">
        <v>35.200000000000003</v>
      </c>
      <c r="I10" s="246">
        <v>37.4</v>
      </c>
      <c r="J10" s="246">
        <v>42.2</v>
      </c>
      <c r="K10" s="246">
        <v>47.4</v>
      </c>
      <c r="L10" s="246">
        <v>49.2</v>
      </c>
      <c r="M10" s="246">
        <v>46.3</v>
      </c>
      <c r="N10" s="246">
        <v>57.7</v>
      </c>
      <c r="O10" s="246">
        <v>62.8</v>
      </c>
      <c r="P10" s="246">
        <v>67.3</v>
      </c>
      <c r="Q10" s="246">
        <v>65.400000000000006</v>
      </c>
      <c r="R10" s="246">
        <v>61</v>
      </c>
      <c r="S10" s="246">
        <v>61.3</v>
      </c>
      <c r="T10" s="246">
        <v>63.1</v>
      </c>
      <c r="U10" s="246">
        <v>59.4</v>
      </c>
      <c r="V10" s="246">
        <v>61.9</v>
      </c>
      <c r="W10" s="246">
        <v>62.7</v>
      </c>
      <c r="X10" s="246">
        <v>80.099999999999994</v>
      </c>
      <c r="Y10" s="246">
        <v>83.8</v>
      </c>
      <c r="Z10" s="246">
        <v>91.989000000000004</v>
      </c>
      <c r="AA10" s="246">
        <v>84.6</v>
      </c>
      <c r="AB10" s="246">
        <v>85.5</v>
      </c>
      <c r="AC10" s="246">
        <v>86.5</v>
      </c>
      <c r="AD10" s="246">
        <v>94.6</v>
      </c>
      <c r="AE10" s="246">
        <v>99.6</v>
      </c>
      <c r="AF10" s="246">
        <v>105.5</v>
      </c>
      <c r="AG10" s="246">
        <v>104.6</v>
      </c>
      <c r="AH10" s="246">
        <v>116.851</v>
      </c>
      <c r="AI10" s="246">
        <v>101.58799999999999</v>
      </c>
      <c r="AJ10" s="246">
        <v>103.075</v>
      </c>
      <c r="AK10" s="246">
        <v>101.78</v>
      </c>
      <c r="AL10" s="246">
        <v>104.46</v>
      </c>
      <c r="AM10" s="246">
        <v>94.781000000000006</v>
      </c>
      <c r="AN10" s="246">
        <v>93.863</v>
      </c>
      <c r="AO10" s="246">
        <v>108.422</v>
      </c>
      <c r="AP10" s="250">
        <v>105.61799999999999</v>
      </c>
      <c r="AQ10" s="246">
        <v>113.643</v>
      </c>
      <c r="AR10" s="290">
        <v>123.44</v>
      </c>
      <c r="AS10" s="289">
        <v>181.78299999999999</v>
      </c>
      <c r="AT10" s="250">
        <v>169.96199999999999</v>
      </c>
      <c r="AU10" s="250">
        <v>129.33600000000001</v>
      </c>
      <c r="AV10" s="284">
        <v>131.22999999999999</v>
      </c>
      <c r="AW10" s="292" t="str">
        <f t="shared" si="0"/>
        <v>1978-79</v>
      </c>
      <c r="AX10" s="292" t="str">
        <f t="shared" si="1"/>
        <v>2020-21</v>
      </c>
      <c r="AY10" s="751">
        <f t="shared" si="2"/>
        <v>43</v>
      </c>
      <c r="AZ10" s="120">
        <f t="shared" si="3"/>
        <v>75.713790697674398</v>
      </c>
      <c r="BA10" s="248" t="s">
        <v>119</v>
      </c>
      <c r="BB10" s="248" t="s">
        <v>31</v>
      </c>
      <c r="BC10" s="248" t="s">
        <v>267</v>
      </c>
      <c r="BD10" s="248" t="s">
        <v>3014</v>
      </c>
      <c r="BE10" s="248"/>
      <c r="BF10" s="248" t="s">
        <v>262</v>
      </c>
      <c r="BG10" s="252" t="s">
        <v>2716</v>
      </c>
      <c r="BH10" s="251" t="s">
        <v>3507</v>
      </c>
      <c r="BI10" s="295" t="s">
        <v>252</v>
      </c>
      <c r="BJ10" s="251" t="s">
        <v>252</v>
      </c>
    </row>
    <row r="11" spans="1:62" s="249" customFormat="1" ht="13.5" customHeight="1">
      <c r="A11" s="490" t="s">
        <v>3209</v>
      </c>
      <c r="B11" s="514" t="s">
        <v>529</v>
      </c>
      <c r="C11" s="246">
        <v>0.2</v>
      </c>
      <c r="D11" s="246">
        <v>0.2</v>
      </c>
      <c r="E11" s="246">
        <v>0.6</v>
      </c>
      <c r="F11" s="246">
        <v>0.8</v>
      </c>
      <c r="G11" s="246">
        <v>1</v>
      </c>
      <c r="H11" s="246">
        <v>1.1000000000000001</v>
      </c>
      <c r="I11" s="246">
        <v>1.2</v>
      </c>
      <c r="J11" s="246">
        <v>1.2</v>
      </c>
      <c r="K11" s="246">
        <v>1</v>
      </c>
      <c r="L11" s="246">
        <v>1.1000000000000001</v>
      </c>
      <c r="M11" s="246">
        <v>1.3</v>
      </c>
      <c r="N11" s="246">
        <v>1.6</v>
      </c>
      <c r="O11" s="246">
        <v>1.2</v>
      </c>
      <c r="P11" s="246">
        <v>2</v>
      </c>
      <c r="Q11" s="246">
        <v>2.2999999999999998</v>
      </c>
      <c r="R11" s="246">
        <v>2.2999999999999998</v>
      </c>
      <c r="S11" s="246">
        <v>2</v>
      </c>
      <c r="T11" s="246">
        <v>1.8</v>
      </c>
      <c r="U11" s="246">
        <v>1.3</v>
      </c>
      <c r="V11" s="246">
        <v>1</v>
      </c>
      <c r="W11" s="246">
        <v>1.4</v>
      </c>
      <c r="X11" s="246">
        <v>2</v>
      </c>
      <c r="Y11" s="246">
        <v>1.6</v>
      </c>
      <c r="Z11" s="246">
        <v>4.5</v>
      </c>
      <c r="AA11" s="246">
        <v>3.7</v>
      </c>
      <c r="AB11" s="246">
        <v>3.1</v>
      </c>
      <c r="AC11" s="246">
        <v>3</v>
      </c>
      <c r="AD11" s="246">
        <v>3</v>
      </c>
      <c r="AE11" s="246">
        <v>1.9</v>
      </c>
      <c r="AF11" s="246">
        <v>2.0299999999999998</v>
      </c>
      <c r="AG11" s="246">
        <v>2.0299999999999998</v>
      </c>
      <c r="AH11" s="246">
        <v>2.0299999999999998</v>
      </c>
      <c r="AI11" s="246">
        <v>2.028</v>
      </c>
      <c r="AJ11" s="246">
        <v>2.0299999999999998</v>
      </c>
      <c r="AK11" s="246">
        <v>1.97</v>
      </c>
      <c r="AL11" s="246">
        <v>2.0299999999999998</v>
      </c>
      <c r="AM11" s="246">
        <v>2.0299999999999998</v>
      </c>
      <c r="AN11" s="246">
        <v>2.0299999999999998</v>
      </c>
      <c r="AO11" s="246">
        <v>2.0299999999999998</v>
      </c>
      <c r="AP11" s="246">
        <v>2.0299999999999998</v>
      </c>
      <c r="AQ11" s="246">
        <v>2.0299999999999998</v>
      </c>
      <c r="AR11" s="289">
        <v>2.0299999999999998</v>
      </c>
      <c r="AS11" s="289">
        <v>2.0299999999999998</v>
      </c>
      <c r="AT11" s="250">
        <v>2.0299999999999998</v>
      </c>
      <c r="AU11" s="250">
        <v>1.03</v>
      </c>
      <c r="AV11" s="284">
        <v>0</v>
      </c>
      <c r="AW11" s="292" t="str">
        <f t="shared" si="0"/>
        <v>1978-79</v>
      </c>
      <c r="AX11" s="292" t="str">
        <f t="shared" si="1"/>
        <v>2020-21</v>
      </c>
      <c r="AY11" s="751">
        <f t="shared" si="2"/>
        <v>43</v>
      </c>
      <c r="AZ11" s="120">
        <f t="shared" si="3"/>
        <v>1.8083255813953492</v>
      </c>
      <c r="BA11" s="248" t="s">
        <v>115</v>
      </c>
      <c r="BB11" s="248" t="s">
        <v>57</v>
      </c>
      <c r="BC11" s="248" t="s">
        <v>365</v>
      </c>
      <c r="BD11" s="248" t="s">
        <v>763</v>
      </c>
      <c r="BE11" s="248"/>
      <c r="BF11" s="248" t="s">
        <v>262</v>
      </c>
      <c r="BG11" s="252" t="s">
        <v>528</v>
      </c>
      <c r="BH11" s="251" t="s">
        <v>252</v>
      </c>
      <c r="BI11" s="295" t="s">
        <v>252</v>
      </c>
      <c r="BJ11" s="251" t="s">
        <v>252</v>
      </c>
    </row>
    <row r="12" spans="1:62" s="249" customFormat="1" ht="13.5" customHeight="1">
      <c r="A12" s="490" t="s">
        <v>3209</v>
      </c>
      <c r="B12" s="514" t="s">
        <v>560</v>
      </c>
      <c r="C12" s="246">
        <v>0</v>
      </c>
      <c r="D12" s="246">
        <v>0</v>
      </c>
      <c r="E12" s="246">
        <v>0</v>
      </c>
      <c r="F12" s="246">
        <v>0</v>
      </c>
      <c r="G12" s="246">
        <v>0</v>
      </c>
      <c r="H12" s="246">
        <v>0</v>
      </c>
      <c r="I12" s="246">
        <v>0</v>
      </c>
      <c r="J12" s="246">
        <v>0</v>
      </c>
      <c r="K12" s="246">
        <v>0</v>
      </c>
      <c r="L12" s="246">
        <v>0</v>
      </c>
      <c r="M12" s="246">
        <v>0</v>
      </c>
      <c r="N12" s="246">
        <v>0</v>
      </c>
      <c r="O12" s="246">
        <v>0</v>
      </c>
      <c r="P12" s="246">
        <v>0</v>
      </c>
      <c r="Q12" s="246">
        <v>0</v>
      </c>
      <c r="R12" s="246">
        <v>0</v>
      </c>
      <c r="S12" s="246">
        <v>0</v>
      </c>
      <c r="T12" s="246">
        <v>0</v>
      </c>
      <c r="U12" s="246">
        <v>0</v>
      </c>
      <c r="V12" s="246">
        <v>0</v>
      </c>
      <c r="W12" s="246">
        <v>0</v>
      </c>
      <c r="X12" s="246">
        <v>0</v>
      </c>
      <c r="Y12" s="246">
        <v>0</v>
      </c>
      <c r="Z12" s="246">
        <v>0</v>
      </c>
      <c r="AA12" s="246">
        <v>0</v>
      </c>
      <c r="AB12" s="246">
        <v>0</v>
      </c>
      <c r="AC12" s="246">
        <v>7.8</v>
      </c>
      <c r="AD12" s="246">
        <v>7.8</v>
      </c>
      <c r="AE12" s="246">
        <v>7.8</v>
      </c>
      <c r="AF12" s="246">
        <v>7.8</v>
      </c>
      <c r="AG12" s="246">
        <v>7.8</v>
      </c>
      <c r="AH12" s="246">
        <v>7.8</v>
      </c>
      <c r="AI12" s="246">
        <v>7.8</v>
      </c>
      <c r="AJ12" s="246">
        <v>7.8</v>
      </c>
      <c r="AK12" s="246">
        <v>7.45</v>
      </c>
      <c r="AL12" s="246">
        <v>6.1159999999999997</v>
      </c>
      <c r="AM12" s="246">
        <v>5.734</v>
      </c>
      <c r="AN12" s="246">
        <v>5.734</v>
      </c>
      <c r="AO12" s="246">
        <v>0</v>
      </c>
      <c r="AP12" s="250">
        <v>0</v>
      </c>
      <c r="AQ12" s="246">
        <v>0</v>
      </c>
      <c r="AR12" s="290">
        <v>0</v>
      </c>
      <c r="AS12" s="289">
        <v>0</v>
      </c>
      <c r="AT12" s="250">
        <v>0</v>
      </c>
      <c r="AU12" s="250">
        <v>0</v>
      </c>
      <c r="AV12" s="284">
        <v>0</v>
      </c>
      <c r="AW12" s="292" t="str">
        <f t="shared" si="0"/>
        <v>2004-05</v>
      </c>
      <c r="AX12" s="292" t="str">
        <f t="shared" si="1"/>
        <v>2015-16</v>
      </c>
      <c r="AY12" s="751">
        <f t="shared" si="2"/>
        <v>12</v>
      </c>
      <c r="AZ12" s="120">
        <f t="shared" si="3"/>
        <v>7.2861666666666656</v>
      </c>
      <c r="BA12" s="248" t="s">
        <v>106</v>
      </c>
      <c r="BB12" s="248" t="s">
        <v>31</v>
      </c>
      <c r="BC12" s="248" t="s">
        <v>365</v>
      </c>
      <c r="BD12" s="248" t="s">
        <v>763</v>
      </c>
      <c r="BE12" s="248"/>
      <c r="BF12" s="248" t="s">
        <v>262</v>
      </c>
      <c r="BG12" s="252" t="s">
        <v>559</v>
      </c>
      <c r="BH12" s="251" t="s">
        <v>558</v>
      </c>
      <c r="BI12" s="295" t="s">
        <v>252</v>
      </c>
      <c r="BJ12" s="251" t="s">
        <v>252</v>
      </c>
    </row>
    <row r="13" spans="1:62" s="249" customFormat="1" ht="13.5" customHeight="1">
      <c r="A13" s="490" t="s">
        <v>3209</v>
      </c>
      <c r="B13" s="514" t="s">
        <v>2668</v>
      </c>
      <c r="C13" s="246">
        <v>0</v>
      </c>
      <c r="D13" s="246">
        <v>0</v>
      </c>
      <c r="E13" s="246">
        <v>0</v>
      </c>
      <c r="F13" s="246">
        <v>0</v>
      </c>
      <c r="G13" s="246">
        <v>0</v>
      </c>
      <c r="H13" s="246">
        <v>0</v>
      </c>
      <c r="I13" s="246">
        <v>0</v>
      </c>
      <c r="J13" s="246">
        <v>0</v>
      </c>
      <c r="K13" s="246">
        <v>0</v>
      </c>
      <c r="L13" s="246">
        <v>0</v>
      </c>
      <c r="M13" s="246">
        <v>0</v>
      </c>
      <c r="N13" s="246">
        <v>0</v>
      </c>
      <c r="O13" s="246">
        <v>0</v>
      </c>
      <c r="P13" s="246">
        <v>0</v>
      </c>
      <c r="Q13" s="246">
        <v>0</v>
      </c>
      <c r="R13" s="246">
        <v>0</v>
      </c>
      <c r="S13" s="246">
        <v>0</v>
      </c>
      <c r="T13" s="246">
        <v>0</v>
      </c>
      <c r="U13" s="246">
        <v>0</v>
      </c>
      <c r="V13" s="246">
        <v>0</v>
      </c>
      <c r="W13" s="246">
        <v>0</v>
      </c>
      <c r="X13" s="246">
        <v>0</v>
      </c>
      <c r="Y13" s="246">
        <v>0</v>
      </c>
      <c r="Z13" s="246">
        <v>0</v>
      </c>
      <c r="AA13" s="246">
        <v>0</v>
      </c>
      <c r="AB13" s="246">
        <v>0</v>
      </c>
      <c r="AC13" s="246">
        <v>0</v>
      </c>
      <c r="AD13" s="246">
        <v>0</v>
      </c>
      <c r="AE13" s="246">
        <v>0</v>
      </c>
      <c r="AF13" s="246">
        <v>0</v>
      </c>
      <c r="AG13" s="246">
        <v>0</v>
      </c>
      <c r="AH13" s="246">
        <v>0</v>
      </c>
      <c r="AI13" s="246">
        <v>0</v>
      </c>
      <c r="AJ13" s="246">
        <v>0</v>
      </c>
      <c r="AK13" s="246">
        <v>0</v>
      </c>
      <c r="AL13" s="246">
        <v>0</v>
      </c>
      <c r="AM13" s="246">
        <v>0</v>
      </c>
      <c r="AN13" s="246">
        <v>1.536</v>
      </c>
      <c r="AO13" s="246">
        <v>1.956</v>
      </c>
      <c r="AP13" s="246">
        <v>2.633</v>
      </c>
      <c r="AQ13" s="246">
        <v>3.5139999999999998</v>
      </c>
      <c r="AR13" s="289">
        <v>3.048</v>
      </c>
      <c r="AS13" s="289">
        <v>2.65</v>
      </c>
      <c r="AT13" s="250">
        <v>2.843</v>
      </c>
      <c r="AU13" s="250">
        <v>2.843</v>
      </c>
      <c r="AV13" s="284">
        <v>2.843</v>
      </c>
      <c r="AW13" s="292" t="str">
        <f t="shared" si="0"/>
        <v>2015-16</v>
      </c>
      <c r="AX13" s="292" t="str">
        <f t="shared" si="1"/>
        <v>2020-21</v>
      </c>
      <c r="AY13" s="751">
        <f t="shared" si="2"/>
        <v>6</v>
      </c>
      <c r="AZ13" s="120">
        <f t="shared" si="3"/>
        <v>2.5561666666666665</v>
      </c>
      <c r="BA13" s="248" t="s">
        <v>118</v>
      </c>
      <c r="BB13" s="248" t="s">
        <v>47</v>
      </c>
      <c r="BC13" s="248" t="s">
        <v>2694</v>
      </c>
      <c r="BD13" s="248" t="s">
        <v>763</v>
      </c>
      <c r="BE13" s="248" t="s">
        <v>2017</v>
      </c>
      <c r="BF13" s="248" t="s">
        <v>255</v>
      </c>
      <c r="BG13" s="252" t="s">
        <v>3508</v>
      </c>
      <c r="BH13" s="251" t="s">
        <v>2010</v>
      </c>
      <c r="BI13" s="295" t="s">
        <v>252</v>
      </c>
      <c r="BJ13" s="251" t="s">
        <v>252</v>
      </c>
    </row>
    <row r="14" spans="1:62" s="249" customFormat="1" ht="13.5" customHeight="1">
      <c r="A14" s="490" t="s">
        <v>3209</v>
      </c>
      <c r="B14" s="514" t="s">
        <v>3505</v>
      </c>
      <c r="C14" s="246">
        <v>0</v>
      </c>
      <c r="D14" s="246">
        <v>0</v>
      </c>
      <c r="E14" s="246">
        <v>0</v>
      </c>
      <c r="F14" s="246">
        <v>0</v>
      </c>
      <c r="G14" s="246">
        <v>0</v>
      </c>
      <c r="H14" s="246">
        <v>0</v>
      </c>
      <c r="I14" s="246">
        <v>0</v>
      </c>
      <c r="J14" s="246">
        <v>0</v>
      </c>
      <c r="K14" s="246">
        <v>0</v>
      </c>
      <c r="L14" s="246">
        <v>0</v>
      </c>
      <c r="M14" s="246">
        <v>0</v>
      </c>
      <c r="N14" s="246">
        <v>0</v>
      </c>
      <c r="O14" s="246">
        <v>0</v>
      </c>
      <c r="P14" s="246">
        <v>0</v>
      </c>
      <c r="Q14" s="246">
        <v>0</v>
      </c>
      <c r="R14" s="246">
        <v>0</v>
      </c>
      <c r="S14" s="246">
        <v>0</v>
      </c>
      <c r="T14" s="246">
        <v>0</v>
      </c>
      <c r="U14" s="246">
        <v>0</v>
      </c>
      <c r="V14" s="246">
        <v>0</v>
      </c>
      <c r="W14" s="246">
        <v>0</v>
      </c>
      <c r="X14" s="246">
        <v>0</v>
      </c>
      <c r="Y14" s="246">
        <v>0</v>
      </c>
      <c r="Z14" s="246">
        <v>0</v>
      </c>
      <c r="AA14" s="246">
        <v>0</v>
      </c>
      <c r="AB14" s="246">
        <v>0</v>
      </c>
      <c r="AC14" s="246">
        <v>0</v>
      </c>
      <c r="AD14" s="246">
        <v>0</v>
      </c>
      <c r="AE14" s="246">
        <v>0</v>
      </c>
      <c r="AF14" s="246">
        <v>0</v>
      </c>
      <c r="AG14" s="246">
        <v>0</v>
      </c>
      <c r="AH14" s="246">
        <v>0</v>
      </c>
      <c r="AI14" s="246">
        <v>0</v>
      </c>
      <c r="AJ14" s="246">
        <v>0</v>
      </c>
      <c r="AK14" s="246">
        <v>0.16800000000000001</v>
      </c>
      <c r="AL14" s="246">
        <v>0</v>
      </c>
      <c r="AM14" s="246">
        <v>0</v>
      </c>
      <c r="AN14" s="246">
        <v>0.58699999999999997</v>
      </c>
      <c r="AO14" s="246">
        <v>0.371</v>
      </c>
      <c r="AP14" s="246">
        <v>0</v>
      </c>
      <c r="AQ14" s="246">
        <v>0.108</v>
      </c>
      <c r="AR14" s="289">
        <v>9.0999999999999998E-2</v>
      </c>
      <c r="AS14" s="289">
        <v>0.05</v>
      </c>
      <c r="AT14" s="250">
        <v>0</v>
      </c>
      <c r="AU14" s="250">
        <v>0</v>
      </c>
      <c r="AV14" s="284">
        <v>0</v>
      </c>
      <c r="AW14" s="292" t="str">
        <f t="shared" si="0"/>
        <v>2012-13</v>
      </c>
      <c r="AX14" s="292" t="str">
        <f t="shared" si="1"/>
        <v>2020-21</v>
      </c>
      <c r="AY14" s="751">
        <f t="shared" si="2"/>
        <v>9</v>
      </c>
      <c r="AZ14" s="120">
        <f t="shared" si="3"/>
        <v>0.15277777777777779</v>
      </c>
      <c r="BA14" s="248" t="s">
        <v>119</v>
      </c>
      <c r="BB14" s="248" t="s">
        <v>34</v>
      </c>
      <c r="BC14" s="248" t="s">
        <v>267</v>
      </c>
      <c r="BD14" s="248" t="s">
        <v>3014</v>
      </c>
      <c r="BE14" s="248"/>
      <c r="BF14" s="248" t="s">
        <v>262</v>
      </c>
      <c r="BG14" s="252" t="s">
        <v>1942</v>
      </c>
      <c r="BH14" s="251" t="s">
        <v>252</v>
      </c>
      <c r="BI14" s="295" t="s">
        <v>252</v>
      </c>
      <c r="BJ14" s="251" t="s">
        <v>252</v>
      </c>
    </row>
    <row r="15" spans="1:62" s="249" customFormat="1" ht="13.5" customHeight="1">
      <c r="A15" s="490" t="s">
        <v>3209</v>
      </c>
      <c r="B15" s="514" t="s">
        <v>1048</v>
      </c>
      <c r="C15" s="246">
        <v>0</v>
      </c>
      <c r="D15" s="246">
        <v>0</v>
      </c>
      <c r="E15" s="246">
        <v>0</v>
      </c>
      <c r="F15" s="246">
        <v>0</v>
      </c>
      <c r="G15" s="246">
        <v>0</v>
      </c>
      <c r="H15" s="246">
        <v>0</v>
      </c>
      <c r="I15" s="246">
        <v>0</v>
      </c>
      <c r="J15" s="246">
        <v>0</v>
      </c>
      <c r="K15" s="246">
        <v>0</v>
      </c>
      <c r="L15" s="246">
        <v>0</v>
      </c>
      <c r="M15" s="246">
        <v>0</v>
      </c>
      <c r="N15" s="246">
        <v>0</v>
      </c>
      <c r="O15" s="246">
        <v>0</v>
      </c>
      <c r="P15" s="246">
        <v>0</v>
      </c>
      <c r="Q15" s="246">
        <v>0</v>
      </c>
      <c r="R15" s="246">
        <v>0</v>
      </c>
      <c r="S15" s="246">
        <v>0</v>
      </c>
      <c r="T15" s="246">
        <v>0</v>
      </c>
      <c r="U15" s="246">
        <v>0</v>
      </c>
      <c r="V15" s="246">
        <v>0</v>
      </c>
      <c r="W15" s="246">
        <v>0</v>
      </c>
      <c r="X15" s="246">
        <v>0</v>
      </c>
      <c r="Y15" s="246">
        <v>0</v>
      </c>
      <c r="Z15" s="246">
        <v>0</v>
      </c>
      <c r="AA15" s="246">
        <v>0</v>
      </c>
      <c r="AB15" s="246">
        <v>0</v>
      </c>
      <c r="AC15" s="246">
        <v>0</v>
      </c>
      <c r="AD15" s="246">
        <v>0</v>
      </c>
      <c r="AE15" s="246">
        <v>0</v>
      </c>
      <c r="AF15" s="246">
        <v>0</v>
      </c>
      <c r="AG15" s="246">
        <v>0</v>
      </c>
      <c r="AH15" s="246">
        <v>0</v>
      </c>
      <c r="AI15" s="246">
        <v>0</v>
      </c>
      <c r="AJ15" s="246">
        <v>0</v>
      </c>
      <c r="AK15" s="246">
        <v>0</v>
      </c>
      <c r="AL15" s="246">
        <v>0</v>
      </c>
      <c r="AM15" s="246">
        <v>0</v>
      </c>
      <c r="AN15" s="246">
        <v>0</v>
      </c>
      <c r="AO15" s="246">
        <v>4.9400000000000004</v>
      </c>
      <c r="AP15" s="246">
        <v>5.4720000000000004</v>
      </c>
      <c r="AQ15" s="246">
        <v>5.1070000000000002</v>
      </c>
      <c r="AR15" s="289">
        <v>4.5069999999999997</v>
      </c>
      <c r="AS15" s="289">
        <v>5.452</v>
      </c>
      <c r="AT15" s="250">
        <v>5.7469999999999999</v>
      </c>
      <c r="AU15" s="250">
        <v>5.8150000000000004</v>
      </c>
      <c r="AV15" s="284">
        <v>5.8689999999999998</v>
      </c>
      <c r="AW15" s="292" t="str">
        <f t="shared" si="0"/>
        <v>2016-17</v>
      </c>
      <c r="AX15" s="292" t="str">
        <f t="shared" si="1"/>
        <v>2020-21</v>
      </c>
      <c r="AY15" s="751">
        <f t="shared" si="2"/>
        <v>5</v>
      </c>
      <c r="AZ15" s="120">
        <f t="shared" si="3"/>
        <v>5.0956000000000001</v>
      </c>
      <c r="BA15" s="248" t="s">
        <v>118</v>
      </c>
      <c r="BB15" s="248" t="s">
        <v>47</v>
      </c>
      <c r="BC15" s="248" t="s">
        <v>2694</v>
      </c>
      <c r="BD15" s="248" t="s">
        <v>763</v>
      </c>
      <c r="BE15" s="248" t="s">
        <v>2017</v>
      </c>
      <c r="BF15" s="248" t="s">
        <v>255</v>
      </c>
      <c r="BG15" s="252" t="s">
        <v>3509</v>
      </c>
      <c r="BH15" s="251" t="s">
        <v>2688</v>
      </c>
      <c r="BI15" s="295" t="s">
        <v>252</v>
      </c>
      <c r="BJ15" s="251" t="s">
        <v>252</v>
      </c>
    </row>
    <row r="16" spans="1:62" s="249" customFormat="1" ht="13.5" customHeight="1">
      <c r="A16" s="490" t="s">
        <v>3209</v>
      </c>
      <c r="B16" s="514" t="s">
        <v>1049</v>
      </c>
      <c r="C16" s="246">
        <v>3.1</v>
      </c>
      <c r="D16" s="246">
        <v>10.4</v>
      </c>
      <c r="E16" s="246">
        <v>6.9</v>
      </c>
      <c r="F16" s="246">
        <v>7.9</v>
      </c>
      <c r="G16" s="246">
        <v>8.6</v>
      </c>
      <c r="H16" s="246">
        <v>10</v>
      </c>
      <c r="I16" s="246">
        <v>11.7</v>
      </c>
      <c r="J16" s="246">
        <v>13</v>
      </c>
      <c r="K16" s="246">
        <v>14.4</v>
      </c>
      <c r="L16" s="246">
        <v>12.1</v>
      </c>
      <c r="M16" s="246">
        <v>21.7</v>
      </c>
      <c r="N16" s="246">
        <v>20.8</v>
      </c>
      <c r="O16" s="246">
        <v>11.7</v>
      </c>
      <c r="P16" s="246">
        <v>13.8</v>
      </c>
      <c r="Q16" s="246">
        <v>13.2</v>
      </c>
      <c r="R16" s="246">
        <v>12</v>
      </c>
      <c r="S16" s="246">
        <v>15.1</v>
      </c>
      <c r="T16" s="246">
        <v>11.7</v>
      </c>
      <c r="U16" s="246">
        <v>10.4</v>
      </c>
      <c r="V16" s="246">
        <v>7.2</v>
      </c>
      <c r="W16" s="246">
        <v>9.6</v>
      </c>
      <c r="X16" s="246">
        <v>9.1999999999999993</v>
      </c>
      <c r="Y16" s="246">
        <v>9</v>
      </c>
      <c r="Z16" s="246">
        <v>22.5</v>
      </c>
      <c r="AA16" s="246">
        <v>16.2</v>
      </c>
      <c r="AB16" s="246">
        <v>16.2</v>
      </c>
      <c r="AC16" s="246">
        <v>13.7</v>
      </c>
      <c r="AD16" s="246">
        <v>16.2</v>
      </c>
      <c r="AE16" s="246">
        <v>11.6</v>
      </c>
      <c r="AF16" s="246">
        <v>12.1</v>
      </c>
      <c r="AG16" s="246">
        <v>12.2</v>
      </c>
      <c r="AH16" s="246">
        <v>10.321999999999999</v>
      </c>
      <c r="AI16" s="246">
        <v>9.6</v>
      </c>
      <c r="AJ16" s="246">
        <v>11.5</v>
      </c>
      <c r="AK16" s="246">
        <v>13.746</v>
      </c>
      <c r="AL16" s="246">
        <v>12.97</v>
      </c>
      <c r="AM16" s="246">
        <v>12.478474390000001</v>
      </c>
      <c r="AN16" s="246">
        <v>13.423999999999999</v>
      </c>
      <c r="AO16" s="246">
        <v>14.742000000000001</v>
      </c>
      <c r="AP16" s="246">
        <v>17.87</v>
      </c>
      <c r="AQ16" s="246">
        <v>20.800999999999998</v>
      </c>
      <c r="AR16" s="289">
        <v>19.971</v>
      </c>
      <c r="AS16" s="289">
        <v>18.37</v>
      </c>
      <c r="AT16" s="250">
        <v>15.4</v>
      </c>
      <c r="AU16" s="250">
        <v>14.85</v>
      </c>
      <c r="AV16" s="284">
        <v>14.3</v>
      </c>
      <c r="AW16" s="292" t="str">
        <f t="shared" si="0"/>
        <v>1978-79</v>
      </c>
      <c r="AX16" s="292" t="str">
        <f t="shared" si="1"/>
        <v>2020-21</v>
      </c>
      <c r="AY16" s="751">
        <f t="shared" si="2"/>
        <v>43</v>
      </c>
      <c r="AZ16" s="120">
        <f t="shared" si="3"/>
        <v>13.023127311395347</v>
      </c>
      <c r="BA16" s="248" t="s">
        <v>118</v>
      </c>
      <c r="BB16" s="248" t="s">
        <v>47</v>
      </c>
      <c r="BC16" s="248" t="s">
        <v>2694</v>
      </c>
      <c r="BD16" s="248" t="s">
        <v>763</v>
      </c>
      <c r="BE16" s="248" t="s">
        <v>2017</v>
      </c>
      <c r="BF16" s="248" t="s">
        <v>255</v>
      </c>
      <c r="BG16" s="252" t="s">
        <v>3510</v>
      </c>
      <c r="BH16" s="251" t="s">
        <v>2010</v>
      </c>
      <c r="BI16" s="295" t="s">
        <v>252</v>
      </c>
      <c r="BJ16" s="251" t="s">
        <v>252</v>
      </c>
    </row>
    <row r="17" spans="1:62" s="249" customFormat="1" ht="13.5" customHeight="1">
      <c r="A17" s="490" t="s">
        <v>3209</v>
      </c>
      <c r="B17" s="514" t="s">
        <v>568</v>
      </c>
      <c r="C17" s="246">
        <v>0</v>
      </c>
      <c r="D17" s="246">
        <v>0</v>
      </c>
      <c r="E17" s="246">
        <v>0</v>
      </c>
      <c r="F17" s="246">
        <v>0</v>
      </c>
      <c r="G17" s="246">
        <v>0</v>
      </c>
      <c r="H17" s="246">
        <v>0</v>
      </c>
      <c r="I17" s="246">
        <v>0</v>
      </c>
      <c r="J17" s="246">
        <v>0</v>
      </c>
      <c r="K17" s="246">
        <v>0</v>
      </c>
      <c r="L17" s="246">
        <v>0</v>
      </c>
      <c r="M17" s="246">
        <v>0</v>
      </c>
      <c r="N17" s="246">
        <v>0</v>
      </c>
      <c r="O17" s="246">
        <v>0</v>
      </c>
      <c r="P17" s="246">
        <v>0</v>
      </c>
      <c r="Q17" s="246">
        <v>0</v>
      </c>
      <c r="R17" s="246">
        <v>0</v>
      </c>
      <c r="S17" s="246">
        <v>0</v>
      </c>
      <c r="T17" s="246">
        <v>0</v>
      </c>
      <c r="U17" s="246">
        <v>0</v>
      </c>
      <c r="V17" s="246">
        <v>0</v>
      </c>
      <c r="W17" s="246">
        <v>0</v>
      </c>
      <c r="X17" s="246">
        <v>0</v>
      </c>
      <c r="Y17" s="246">
        <v>0</v>
      </c>
      <c r="Z17" s="246">
        <v>0</v>
      </c>
      <c r="AA17" s="246">
        <v>0</v>
      </c>
      <c r="AB17" s="246">
        <v>0</v>
      </c>
      <c r="AC17" s="246">
        <v>0.22</v>
      </c>
      <c r="AD17" s="246">
        <v>0.1</v>
      </c>
      <c r="AE17" s="246">
        <v>1.1000000000000001</v>
      </c>
      <c r="AF17" s="246">
        <v>1.2</v>
      </c>
      <c r="AG17" s="246">
        <v>6.5</v>
      </c>
      <c r="AH17" s="246">
        <v>0</v>
      </c>
      <c r="AI17" s="246">
        <v>0</v>
      </c>
      <c r="AJ17" s="246">
        <v>0</v>
      </c>
      <c r="AK17" s="246">
        <v>0</v>
      </c>
      <c r="AL17" s="246">
        <v>0</v>
      </c>
      <c r="AM17" s="246">
        <v>0</v>
      </c>
      <c r="AN17" s="246">
        <v>0</v>
      </c>
      <c r="AO17" s="246">
        <v>0</v>
      </c>
      <c r="AP17" s="246">
        <v>0</v>
      </c>
      <c r="AQ17" s="246">
        <v>0</v>
      </c>
      <c r="AR17" s="289">
        <v>0</v>
      </c>
      <c r="AS17" s="289">
        <v>0</v>
      </c>
      <c r="AT17" s="250">
        <v>0</v>
      </c>
      <c r="AU17" s="250">
        <v>0</v>
      </c>
      <c r="AV17" s="284">
        <v>0</v>
      </c>
      <c r="AW17" s="292" t="str">
        <f t="shared" si="0"/>
        <v>2004-05</v>
      </c>
      <c r="AX17" s="292" t="str">
        <f t="shared" si="1"/>
        <v>2008-09</v>
      </c>
      <c r="AY17" s="751">
        <f t="shared" si="2"/>
        <v>5</v>
      </c>
      <c r="AZ17" s="120">
        <f t="shared" si="3"/>
        <v>1.8240000000000003</v>
      </c>
      <c r="BA17" s="248" t="s">
        <v>106</v>
      </c>
      <c r="BB17" s="248" t="s">
        <v>31</v>
      </c>
      <c r="BC17" s="248" t="s">
        <v>2104</v>
      </c>
      <c r="BD17" s="248" t="s">
        <v>765</v>
      </c>
      <c r="BE17" s="248"/>
      <c r="BF17" s="248" t="s">
        <v>262</v>
      </c>
      <c r="BG17" s="252" t="s">
        <v>252</v>
      </c>
      <c r="BH17" s="251" t="s">
        <v>252</v>
      </c>
      <c r="BI17" s="295" t="s">
        <v>252</v>
      </c>
      <c r="BJ17" s="251" t="s">
        <v>252</v>
      </c>
    </row>
    <row r="18" spans="1:62" s="249" customFormat="1" ht="13.5" customHeight="1">
      <c r="A18" s="490" t="s">
        <v>3209</v>
      </c>
      <c r="B18" s="514" t="s">
        <v>572</v>
      </c>
      <c r="C18" s="246">
        <v>0</v>
      </c>
      <c r="D18" s="246">
        <v>0.8</v>
      </c>
      <c r="E18" s="246">
        <v>0.9</v>
      </c>
      <c r="F18" s="246">
        <v>1.2</v>
      </c>
      <c r="G18" s="246">
        <v>1.7</v>
      </c>
      <c r="H18" s="246">
        <v>1.7</v>
      </c>
      <c r="I18" s="246">
        <v>1.8</v>
      </c>
      <c r="J18" s="246">
        <v>1.8</v>
      </c>
      <c r="K18" s="246">
        <v>2.2999999999999998</v>
      </c>
      <c r="L18" s="246">
        <v>2.5</v>
      </c>
      <c r="M18" s="246">
        <v>2.2000000000000002</v>
      </c>
      <c r="N18" s="246">
        <v>2.4</v>
      </c>
      <c r="O18" s="246">
        <v>2.8</v>
      </c>
      <c r="P18" s="246">
        <v>3.3</v>
      </c>
      <c r="Q18" s="246">
        <v>3.3</v>
      </c>
      <c r="R18" s="246">
        <v>3.6</v>
      </c>
      <c r="S18" s="246">
        <v>3.6</v>
      </c>
      <c r="T18" s="246">
        <v>4</v>
      </c>
      <c r="U18" s="246">
        <v>4.4000000000000004</v>
      </c>
      <c r="V18" s="246">
        <v>4.5</v>
      </c>
      <c r="W18" s="246">
        <v>4.4000000000000004</v>
      </c>
      <c r="X18" s="246">
        <v>10.3</v>
      </c>
      <c r="Y18" s="246">
        <v>10.7</v>
      </c>
      <c r="Z18" s="246">
        <v>9.4</v>
      </c>
      <c r="AA18" s="246">
        <v>9.6999999999999993</v>
      </c>
      <c r="AB18" s="246">
        <v>10.1</v>
      </c>
      <c r="AC18" s="246">
        <v>11</v>
      </c>
      <c r="AD18" s="246">
        <v>11.7</v>
      </c>
      <c r="AE18" s="246">
        <v>12.8</v>
      </c>
      <c r="AF18" s="246">
        <v>12.6</v>
      </c>
      <c r="AG18" s="246">
        <v>19.899999999999999</v>
      </c>
      <c r="AH18" s="246">
        <v>22.6</v>
      </c>
      <c r="AI18" s="246">
        <v>27.831</v>
      </c>
      <c r="AJ18" s="246">
        <v>31.01</v>
      </c>
      <c r="AK18" s="246">
        <v>32.405000000000001</v>
      </c>
      <c r="AL18" s="246">
        <v>31.507999999999999</v>
      </c>
      <c r="AM18" s="246">
        <v>26.777000000000001</v>
      </c>
      <c r="AN18" s="246">
        <v>24.326000000000001</v>
      </c>
      <c r="AO18" s="246">
        <v>17.297000000000001</v>
      </c>
      <c r="AP18" s="250">
        <v>15.157</v>
      </c>
      <c r="AQ18" s="246">
        <v>16.329000000000001</v>
      </c>
      <c r="AR18" s="290">
        <v>18.132000000000001</v>
      </c>
      <c r="AS18" s="289">
        <v>18.678000000000001</v>
      </c>
      <c r="AT18" s="250">
        <v>18.827424000000001</v>
      </c>
      <c r="AU18" s="250">
        <v>19.015698240000003</v>
      </c>
      <c r="AV18" s="284">
        <v>19.300933713599999</v>
      </c>
      <c r="AW18" s="292" t="str">
        <f t="shared" si="0"/>
        <v>1979-80</v>
      </c>
      <c r="AX18" s="292" t="str">
        <f t="shared" si="1"/>
        <v>2020-21</v>
      </c>
      <c r="AY18" s="751">
        <f t="shared" si="2"/>
        <v>42</v>
      </c>
      <c r="AZ18" s="120">
        <f t="shared" si="3"/>
        <v>10.796428571428571</v>
      </c>
      <c r="BA18" s="248" t="s">
        <v>119</v>
      </c>
      <c r="BB18" s="248" t="s">
        <v>381</v>
      </c>
      <c r="BC18" s="248" t="s">
        <v>267</v>
      </c>
      <c r="BD18" s="248" t="s">
        <v>3014</v>
      </c>
      <c r="BE18" s="248"/>
      <c r="BF18" s="248" t="s">
        <v>262</v>
      </c>
      <c r="BG18" s="252" t="s">
        <v>571</v>
      </c>
      <c r="BH18" s="251" t="s">
        <v>252</v>
      </c>
      <c r="BI18" s="295" t="s">
        <v>252</v>
      </c>
      <c r="BJ18" s="251" t="s">
        <v>252</v>
      </c>
    </row>
    <row r="19" spans="1:62" s="249" customFormat="1" ht="13.5" customHeight="1">
      <c r="A19" s="490" t="s">
        <v>3209</v>
      </c>
      <c r="B19" s="514" t="s">
        <v>527</v>
      </c>
      <c r="C19" s="246">
        <v>0</v>
      </c>
      <c r="D19" s="246">
        <v>0</v>
      </c>
      <c r="E19" s="246">
        <v>0</v>
      </c>
      <c r="F19" s="246">
        <v>0</v>
      </c>
      <c r="G19" s="246">
        <v>0</v>
      </c>
      <c r="H19" s="246">
        <v>0</v>
      </c>
      <c r="I19" s="246">
        <v>0</v>
      </c>
      <c r="J19" s="246">
        <v>0</v>
      </c>
      <c r="K19" s="246">
        <v>0</v>
      </c>
      <c r="L19" s="246">
        <v>0</v>
      </c>
      <c r="M19" s="246">
        <v>0</v>
      </c>
      <c r="N19" s="246">
        <v>0</v>
      </c>
      <c r="O19" s="246">
        <v>0</v>
      </c>
      <c r="P19" s="246">
        <v>0</v>
      </c>
      <c r="Q19" s="246">
        <v>0</v>
      </c>
      <c r="R19" s="246">
        <v>0</v>
      </c>
      <c r="S19" s="246">
        <v>0</v>
      </c>
      <c r="T19" s="246">
        <v>0</v>
      </c>
      <c r="U19" s="246">
        <v>0</v>
      </c>
      <c r="V19" s="246">
        <v>0</v>
      </c>
      <c r="W19" s="246">
        <v>0</v>
      </c>
      <c r="X19" s="246">
        <v>0</v>
      </c>
      <c r="Y19" s="246">
        <v>0</v>
      </c>
      <c r="Z19" s="246">
        <v>0</v>
      </c>
      <c r="AA19" s="246">
        <v>0</v>
      </c>
      <c r="AB19" s="246">
        <v>0</v>
      </c>
      <c r="AC19" s="246">
        <v>0</v>
      </c>
      <c r="AD19" s="246">
        <v>0</v>
      </c>
      <c r="AE19" s="246">
        <v>0</v>
      </c>
      <c r="AF19" s="246">
        <v>0</v>
      </c>
      <c r="AG19" s="246">
        <v>0</v>
      </c>
      <c r="AH19" s="246">
        <v>0</v>
      </c>
      <c r="AI19" s="246">
        <v>0.85</v>
      </c>
      <c r="AJ19" s="246">
        <v>1.7</v>
      </c>
      <c r="AK19" s="246">
        <v>0</v>
      </c>
      <c r="AL19" s="246">
        <v>0</v>
      </c>
      <c r="AM19" s="246">
        <v>0.747</v>
      </c>
      <c r="AN19" s="246">
        <v>0.82799999999999996</v>
      </c>
      <c r="AO19" s="246">
        <v>0.79700000000000004</v>
      </c>
      <c r="AP19" s="250">
        <v>0.15</v>
      </c>
      <c r="AQ19" s="246">
        <v>0</v>
      </c>
      <c r="AR19" s="290">
        <v>0.15</v>
      </c>
      <c r="AS19" s="289">
        <v>0.29199999999999998</v>
      </c>
      <c r="AT19" s="250">
        <v>0.29299999999999998</v>
      </c>
      <c r="AU19" s="250">
        <v>0</v>
      </c>
      <c r="AV19" s="284">
        <v>0</v>
      </c>
      <c r="AW19" s="292" t="str">
        <f t="shared" si="0"/>
        <v>2010-11</v>
      </c>
      <c r="AX19" s="292" t="str">
        <f t="shared" si="1"/>
        <v>2020-21</v>
      </c>
      <c r="AY19" s="751">
        <f t="shared" si="2"/>
        <v>11</v>
      </c>
      <c r="AZ19" s="120">
        <f t="shared" si="3"/>
        <v>0.50127272727272731</v>
      </c>
      <c r="BA19" s="248" t="s">
        <v>115</v>
      </c>
      <c r="BB19" s="248" t="s">
        <v>57</v>
      </c>
      <c r="BC19" s="248" t="s">
        <v>365</v>
      </c>
      <c r="BD19" s="248" t="s">
        <v>763</v>
      </c>
      <c r="BE19" s="248"/>
      <c r="BF19" s="248" t="s">
        <v>255</v>
      </c>
      <c r="BG19" s="252" t="s">
        <v>526</v>
      </c>
      <c r="BH19" s="251" t="s">
        <v>525</v>
      </c>
      <c r="BI19" s="295" t="s">
        <v>252</v>
      </c>
      <c r="BJ19" s="251" t="s">
        <v>252</v>
      </c>
    </row>
    <row r="20" spans="1:62" s="249" customFormat="1" ht="13.5" customHeight="1">
      <c r="A20" s="490" t="s">
        <v>3209</v>
      </c>
      <c r="B20" s="514" t="s">
        <v>567</v>
      </c>
      <c r="C20" s="246">
        <v>0</v>
      </c>
      <c r="D20" s="246">
        <v>0</v>
      </c>
      <c r="E20" s="246">
        <v>0</v>
      </c>
      <c r="F20" s="246">
        <v>0</v>
      </c>
      <c r="G20" s="246">
        <v>0</v>
      </c>
      <c r="H20" s="246">
        <v>0</v>
      </c>
      <c r="I20" s="246">
        <v>0</v>
      </c>
      <c r="J20" s="246">
        <v>0</v>
      </c>
      <c r="K20" s="246">
        <v>0</v>
      </c>
      <c r="L20" s="246">
        <v>0</v>
      </c>
      <c r="M20" s="246">
        <v>0</v>
      </c>
      <c r="N20" s="246">
        <v>0</v>
      </c>
      <c r="O20" s="246">
        <v>0</v>
      </c>
      <c r="P20" s="246">
        <v>0</v>
      </c>
      <c r="Q20" s="246">
        <v>0</v>
      </c>
      <c r="R20" s="246">
        <v>0</v>
      </c>
      <c r="S20" s="246">
        <v>0</v>
      </c>
      <c r="T20" s="246">
        <v>0</v>
      </c>
      <c r="U20" s="246">
        <v>0</v>
      </c>
      <c r="V20" s="246">
        <v>0</v>
      </c>
      <c r="W20" s="246">
        <v>0</v>
      </c>
      <c r="X20" s="246">
        <v>0</v>
      </c>
      <c r="Y20" s="246">
        <v>0</v>
      </c>
      <c r="Z20" s="246">
        <v>0</v>
      </c>
      <c r="AA20" s="246">
        <v>0</v>
      </c>
      <c r="AB20" s="246">
        <v>0</v>
      </c>
      <c r="AC20" s="246">
        <v>0</v>
      </c>
      <c r="AD20" s="246">
        <v>0</v>
      </c>
      <c r="AE20" s="246">
        <v>0</v>
      </c>
      <c r="AF20" s="246">
        <v>0</v>
      </c>
      <c r="AG20" s="246">
        <v>0</v>
      </c>
      <c r="AH20" s="246">
        <v>0</v>
      </c>
      <c r="AI20" s="246">
        <v>0</v>
      </c>
      <c r="AJ20" s="246">
        <v>0.123</v>
      </c>
      <c r="AK20" s="246">
        <v>0.42699999999999999</v>
      </c>
      <c r="AL20" s="246">
        <v>2.3610000000000002</v>
      </c>
      <c r="AM20" s="246">
        <v>0.47799999999999998</v>
      </c>
      <c r="AN20" s="246">
        <v>6.4000000000000001E-2</v>
      </c>
      <c r="AO20" s="246">
        <v>0</v>
      </c>
      <c r="AP20" s="250">
        <v>0</v>
      </c>
      <c r="AQ20" s="246">
        <v>0</v>
      </c>
      <c r="AR20" s="290">
        <v>0</v>
      </c>
      <c r="AS20" s="289">
        <v>0</v>
      </c>
      <c r="AT20" s="250">
        <v>0</v>
      </c>
      <c r="AU20" s="250">
        <v>0</v>
      </c>
      <c r="AV20" s="284">
        <v>0</v>
      </c>
      <c r="AW20" s="292" t="str">
        <f t="shared" si="0"/>
        <v>2011-12</v>
      </c>
      <c r="AX20" s="292" t="str">
        <f t="shared" si="1"/>
        <v>2015-16</v>
      </c>
      <c r="AY20" s="751">
        <f t="shared" si="2"/>
        <v>5</v>
      </c>
      <c r="AZ20" s="120">
        <f t="shared" si="3"/>
        <v>0.6906000000000001</v>
      </c>
      <c r="BA20" s="248" t="s">
        <v>115</v>
      </c>
      <c r="BB20" s="248" t="s">
        <v>34</v>
      </c>
      <c r="BC20" s="248" t="s">
        <v>2104</v>
      </c>
      <c r="BD20" s="248" t="s">
        <v>765</v>
      </c>
      <c r="BE20" s="248"/>
      <c r="BF20" s="248" t="s">
        <v>262</v>
      </c>
      <c r="BG20" s="252" t="s">
        <v>565</v>
      </c>
      <c r="BH20" s="251" t="s">
        <v>564</v>
      </c>
      <c r="BI20" s="295" t="s">
        <v>252</v>
      </c>
      <c r="BJ20" s="251" t="s">
        <v>252</v>
      </c>
    </row>
    <row r="21" spans="1:62" s="249" customFormat="1" ht="13.5" customHeight="1">
      <c r="A21" s="490" t="s">
        <v>3209</v>
      </c>
      <c r="B21" s="514" t="s">
        <v>554</v>
      </c>
      <c r="C21" s="246">
        <v>0</v>
      </c>
      <c r="D21" s="246">
        <v>0</v>
      </c>
      <c r="E21" s="246">
        <v>0</v>
      </c>
      <c r="F21" s="246">
        <v>0</v>
      </c>
      <c r="G21" s="246">
        <v>0</v>
      </c>
      <c r="H21" s="246">
        <v>0</v>
      </c>
      <c r="I21" s="246">
        <v>0</v>
      </c>
      <c r="J21" s="246">
        <v>0</v>
      </c>
      <c r="K21" s="246">
        <v>0</v>
      </c>
      <c r="L21" s="246">
        <v>0</v>
      </c>
      <c r="M21" s="246">
        <v>0</v>
      </c>
      <c r="N21" s="246">
        <v>0</v>
      </c>
      <c r="O21" s="246">
        <v>0</v>
      </c>
      <c r="P21" s="246">
        <v>0</v>
      </c>
      <c r="Q21" s="246">
        <v>0</v>
      </c>
      <c r="R21" s="246">
        <v>0</v>
      </c>
      <c r="S21" s="246">
        <v>0</v>
      </c>
      <c r="T21" s="246">
        <v>0</v>
      </c>
      <c r="U21" s="246">
        <v>0</v>
      </c>
      <c r="V21" s="246">
        <v>0</v>
      </c>
      <c r="W21" s="246">
        <v>0</v>
      </c>
      <c r="X21" s="246">
        <v>0</v>
      </c>
      <c r="Y21" s="246">
        <v>0</v>
      </c>
      <c r="Z21" s="246">
        <v>0</v>
      </c>
      <c r="AA21" s="246">
        <v>0</v>
      </c>
      <c r="AB21" s="246">
        <v>0</v>
      </c>
      <c r="AC21" s="246">
        <v>0</v>
      </c>
      <c r="AD21" s="246">
        <v>0</v>
      </c>
      <c r="AE21" s="246">
        <v>0</v>
      </c>
      <c r="AF21" s="246">
        <v>0</v>
      </c>
      <c r="AG21" s="246">
        <v>1.0209999999999999</v>
      </c>
      <c r="AH21" s="246">
        <v>0.12</v>
      </c>
      <c r="AI21" s="246">
        <v>3.278</v>
      </c>
      <c r="AJ21" s="246">
        <v>3.1</v>
      </c>
      <c r="AK21" s="246">
        <v>2.4329999999999998</v>
      </c>
      <c r="AL21" s="246">
        <v>2.1100000000000003</v>
      </c>
      <c r="AM21" s="246">
        <v>0</v>
      </c>
      <c r="AN21" s="246">
        <v>0</v>
      </c>
      <c r="AO21" s="246">
        <v>0</v>
      </c>
      <c r="AP21" s="246">
        <v>0</v>
      </c>
      <c r="AQ21" s="246">
        <v>0</v>
      </c>
      <c r="AR21" s="289">
        <v>0</v>
      </c>
      <c r="AS21" s="289">
        <v>0</v>
      </c>
      <c r="AT21" s="250">
        <v>0</v>
      </c>
      <c r="AU21" s="250">
        <v>0</v>
      </c>
      <c r="AV21" s="284">
        <v>0</v>
      </c>
      <c r="AW21" s="292" t="str">
        <f t="shared" si="0"/>
        <v>2008-09</v>
      </c>
      <c r="AX21" s="292" t="str">
        <f t="shared" si="1"/>
        <v>2013-14</v>
      </c>
      <c r="AY21" s="751">
        <f t="shared" si="2"/>
        <v>6</v>
      </c>
      <c r="AZ21" s="120">
        <f t="shared" si="3"/>
        <v>2.0103333333333335</v>
      </c>
      <c r="BA21" s="248" t="s">
        <v>106</v>
      </c>
      <c r="BB21" s="248" t="s">
        <v>34</v>
      </c>
      <c r="BC21" s="248" t="s">
        <v>365</v>
      </c>
      <c r="BD21" s="248" t="s">
        <v>763</v>
      </c>
      <c r="BE21" s="248"/>
      <c r="BF21" s="248" t="s">
        <v>262</v>
      </c>
      <c r="BG21" s="252" t="s">
        <v>252</v>
      </c>
      <c r="BH21" s="251" t="s">
        <v>553</v>
      </c>
      <c r="BI21" s="295" t="s">
        <v>252</v>
      </c>
      <c r="BJ21" s="251" t="s">
        <v>252</v>
      </c>
    </row>
    <row r="22" spans="1:62" s="249" customFormat="1" ht="13.5" customHeight="1">
      <c r="A22" s="490" t="s">
        <v>3209</v>
      </c>
      <c r="B22" s="514" t="s">
        <v>2683</v>
      </c>
      <c r="C22" s="246">
        <v>0</v>
      </c>
      <c r="D22" s="246">
        <v>0</v>
      </c>
      <c r="E22" s="246">
        <v>0</v>
      </c>
      <c r="F22" s="246">
        <v>0</v>
      </c>
      <c r="G22" s="246">
        <v>0</v>
      </c>
      <c r="H22" s="246">
        <v>0</v>
      </c>
      <c r="I22" s="246">
        <v>0</v>
      </c>
      <c r="J22" s="246">
        <v>0</v>
      </c>
      <c r="K22" s="246">
        <v>0</v>
      </c>
      <c r="L22" s="246">
        <v>0</v>
      </c>
      <c r="M22" s="246">
        <v>0</v>
      </c>
      <c r="N22" s="246">
        <v>0</v>
      </c>
      <c r="O22" s="246">
        <v>0</v>
      </c>
      <c r="P22" s="246">
        <v>0</v>
      </c>
      <c r="Q22" s="246">
        <v>0</v>
      </c>
      <c r="R22" s="246">
        <v>0</v>
      </c>
      <c r="S22" s="246">
        <v>0</v>
      </c>
      <c r="T22" s="246">
        <v>0</v>
      </c>
      <c r="U22" s="246">
        <v>0</v>
      </c>
      <c r="V22" s="246">
        <v>0</v>
      </c>
      <c r="W22" s="246">
        <v>0</v>
      </c>
      <c r="X22" s="246">
        <v>0</v>
      </c>
      <c r="Y22" s="246">
        <v>0</v>
      </c>
      <c r="Z22" s="246">
        <v>0</v>
      </c>
      <c r="AA22" s="246">
        <v>0</v>
      </c>
      <c r="AB22" s="246">
        <v>0</v>
      </c>
      <c r="AC22" s="246">
        <v>0</v>
      </c>
      <c r="AD22" s="246">
        <v>0</v>
      </c>
      <c r="AE22" s="246">
        <v>0</v>
      </c>
      <c r="AF22" s="246">
        <v>0</v>
      </c>
      <c r="AG22" s="246">
        <v>0</v>
      </c>
      <c r="AH22" s="246">
        <v>0</v>
      </c>
      <c r="AI22" s="246">
        <v>0</v>
      </c>
      <c r="AJ22" s="246">
        <v>0</v>
      </c>
      <c r="AK22" s="246">
        <v>0</v>
      </c>
      <c r="AL22" s="246">
        <v>0</v>
      </c>
      <c r="AM22" s="246">
        <v>0</v>
      </c>
      <c r="AN22" s="246">
        <v>0</v>
      </c>
      <c r="AO22" s="246">
        <v>0</v>
      </c>
      <c r="AP22" s="246">
        <v>4</v>
      </c>
      <c r="AQ22" s="246">
        <v>4</v>
      </c>
      <c r="AR22" s="289">
        <v>4</v>
      </c>
      <c r="AS22" s="289">
        <v>4</v>
      </c>
      <c r="AT22" s="250">
        <v>4</v>
      </c>
      <c r="AU22" s="250">
        <v>0</v>
      </c>
      <c r="AV22" s="284">
        <v>0</v>
      </c>
      <c r="AW22" s="292" t="str">
        <f t="shared" si="0"/>
        <v>2017-18</v>
      </c>
      <c r="AX22" s="292" t="str">
        <f t="shared" si="1"/>
        <v>2020-21</v>
      </c>
      <c r="AY22" s="751">
        <f t="shared" si="2"/>
        <v>4</v>
      </c>
      <c r="AZ22" s="120">
        <f t="shared" si="3"/>
        <v>4</v>
      </c>
      <c r="BA22" s="248" t="s">
        <v>119</v>
      </c>
      <c r="BB22" s="248" t="s">
        <v>47</v>
      </c>
      <c r="BC22" s="248" t="s">
        <v>2703</v>
      </c>
      <c r="BD22" s="248" t="s">
        <v>763</v>
      </c>
      <c r="BE22" s="248"/>
      <c r="BF22" s="248" t="s">
        <v>255</v>
      </c>
      <c r="BG22" s="252" t="s">
        <v>2685</v>
      </c>
      <c r="BH22" s="251" t="s">
        <v>2686</v>
      </c>
      <c r="BI22" s="295" t="s">
        <v>252</v>
      </c>
      <c r="BJ22" s="251" t="s">
        <v>252</v>
      </c>
    </row>
    <row r="23" spans="1:62" s="249" customFormat="1" ht="13.5" customHeight="1">
      <c r="A23" s="490" t="s">
        <v>3209</v>
      </c>
      <c r="B23" s="514" t="s">
        <v>734</v>
      </c>
      <c r="C23" s="246">
        <v>0</v>
      </c>
      <c r="D23" s="246">
        <v>0</v>
      </c>
      <c r="E23" s="246">
        <v>0</v>
      </c>
      <c r="F23" s="246">
        <v>0</v>
      </c>
      <c r="G23" s="246">
        <v>0</v>
      </c>
      <c r="H23" s="246">
        <v>0</v>
      </c>
      <c r="I23" s="246">
        <v>0</v>
      </c>
      <c r="J23" s="246">
        <v>0</v>
      </c>
      <c r="K23" s="246">
        <v>0</v>
      </c>
      <c r="L23" s="246">
        <v>0</v>
      </c>
      <c r="M23" s="246">
        <v>0</v>
      </c>
      <c r="N23" s="246">
        <v>0</v>
      </c>
      <c r="O23" s="246">
        <v>0</v>
      </c>
      <c r="P23" s="246">
        <v>0</v>
      </c>
      <c r="Q23" s="246">
        <v>0</v>
      </c>
      <c r="R23" s="246">
        <v>0</v>
      </c>
      <c r="S23" s="246">
        <v>0</v>
      </c>
      <c r="T23" s="246">
        <v>0</v>
      </c>
      <c r="U23" s="246">
        <v>0</v>
      </c>
      <c r="V23" s="246">
        <v>0</v>
      </c>
      <c r="W23" s="246">
        <v>0</v>
      </c>
      <c r="X23" s="246">
        <v>0</v>
      </c>
      <c r="Y23" s="246">
        <v>0</v>
      </c>
      <c r="Z23" s="246">
        <v>0</v>
      </c>
      <c r="AA23" s="246">
        <v>0</v>
      </c>
      <c r="AB23" s="246">
        <v>0</v>
      </c>
      <c r="AC23" s="246">
        <v>0.4</v>
      </c>
      <c r="AD23" s="246">
        <v>1.7</v>
      </c>
      <c r="AE23" s="246">
        <v>1.7</v>
      </c>
      <c r="AF23" s="246">
        <v>1.7</v>
      </c>
      <c r="AG23" s="246">
        <v>1.6890000000000001</v>
      </c>
      <c r="AH23" s="246">
        <v>1.6890000000000001</v>
      </c>
      <c r="AI23" s="246">
        <v>1.6890000000000001</v>
      </c>
      <c r="AJ23" s="246">
        <v>1.7190000000000001</v>
      </c>
      <c r="AK23" s="246">
        <v>1.6890000000000001</v>
      </c>
      <c r="AL23" s="246">
        <v>1.784</v>
      </c>
      <c r="AM23" s="246">
        <v>1.7929999999999999</v>
      </c>
      <c r="AN23" s="246">
        <v>1.782</v>
      </c>
      <c r="AO23" s="246">
        <v>1.7929999999999999</v>
      </c>
      <c r="AP23" s="246">
        <v>1.7809999999999999</v>
      </c>
      <c r="AQ23" s="246">
        <v>1.7809999999999999</v>
      </c>
      <c r="AR23" s="289">
        <v>1.8069999999999999</v>
      </c>
      <c r="AS23" s="289">
        <v>1.8340000000000001</v>
      </c>
      <c r="AT23" s="250">
        <v>1.8480000000000001</v>
      </c>
      <c r="AU23" s="250">
        <v>1.869</v>
      </c>
      <c r="AV23" s="284">
        <v>1.895</v>
      </c>
      <c r="AW23" s="292" t="str">
        <f t="shared" si="0"/>
        <v>2004-05</v>
      </c>
      <c r="AX23" s="292" t="str">
        <f t="shared" si="1"/>
        <v>2020-21</v>
      </c>
      <c r="AY23" s="751">
        <f t="shared" si="2"/>
        <v>17</v>
      </c>
      <c r="AZ23" s="120">
        <f t="shared" si="3"/>
        <v>1.6664705882352937</v>
      </c>
      <c r="BA23" s="248" t="s">
        <v>119</v>
      </c>
      <c r="BB23" s="248" t="s">
        <v>47</v>
      </c>
      <c r="BC23" s="248" t="s">
        <v>272</v>
      </c>
      <c r="BD23" s="248" t="s">
        <v>763</v>
      </c>
      <c r="BE23" s="248"/>
      <c r="BF23" s="248" t="s">
        <v>262</v>
      </c>
      <c r="BG23" s="252" t="s">
        <v>733</v>
      </c>
      <c r="BH23" s="251" t="s">
        <v>252</v>
      </c>
      <c r="BI23" s="295" t="s">
        <v>252</v>
      </c>
      <c r="BJ23" s="251" t="s">
        <v>252</v>
      </c>
    </row>
    <row r="24" spans="1:62" s="249" customFormat="1" ht="13.5" customHeight="1">
      <c r="A24" s="490" t="s">
        <v>3209</v>
      </c>
      <c r="B24" s="514" t="s">
        <v>3501</v>
      </c>
      <c r="C24" s="246">
        <v>0</v>
      </c>
      <c r="D24" s="246">
        <v>0</v>
      </c>
      <c r="E24" s="246">
        <v>0</v>
      </c>
      <c r="F24" s="246">
        <v>0</v>
      </c>
      <c r="G24" s="246">
        <v>0</v>
      </c>
      <c r="H24" s="246">
        <v>0</v>
      </c>
      <c r="I24" s="246">
        <v>0</v>
      </c>
      <c r="J24" s="246">
        <v>0</v>
      </c>
      <c r="K24" s="246">
        <v>0</v>
      </c>
      <c r="L24" s="246">
        <v>0</v>
      </c>
      <c r="M24" s="246">
        <v>0</v>
      </c>
      <c r="N24" s="246">
        <v>0</v>
      </c>
      <c r="O24" s="246">
        <v>0</v>
      </c>
      <c r="P24" s="246">
        <v>0</v>
      </c>
      <c r="Q24" s="246">
        <v>0</v>
      </c>
      <c r="R24" s="246">
        <v>0</v>
      </c>
      <c r="S24" s="246">
        <v>0</v>
      </c>
      <c r="T24" s="246">
        <v>0</v>
      </c>
      <c r="U24" s="246">
        <v>0</v>
      </c>
      <c r="V24" s="246">
        <v>0</v>
      </c>
      <c r="W24" s="246">
        <v>0</v>
      </c>
      <c r="X24" s="246">
        <v>0</v>
      </c>
      <c r="Y24" s="246">
        <v>0</v>
      </c>
      <c r="Z24" s="246">
        <v>0</v>
      </c>
      <c r="AA24" s="246">
        <v>0</v>
      </c>
      <c r="AB24" s="246">
        <v>0</v>
      </c>
      <c r="AC24" s="246">
        <v>0</v>
      </c>
      <c r="AD24" s="246">
        <v>0</v>
      </c>
      <c r="AE24" s="246">
        <v>0</v>
      </c>
      <c r="AF24" s="246">
        <v>0</v>
      </c>
      <c r="AG24" s="246">
        <v>0</v>
      </c>
      <c r="AH24" s="246">
        <v>0</v>
      </c>
      <c r="AI24" s="246">
        <v>0</v>
      </c>
      <c r="AJ24" s="246">
        <v>0</v>
      </c>
      <c r="AK24" s="246">
        <v>0</v>
      </c>
      <c r="AL24" s="246">
        <v>0</v>
      </c>
      <c r="AM24" s="246">
        <v>0</v>
      </c>
      <c r="AN24" s="246">
        <v>0</v>
      </c>
      <c r="AO24" s="246">
        <v>0</v>
      </c>
      <c r="AP24" s="250">
        <v>0</v>
      </c>
      <c r="AQ24" s="246">
        <v>5.5E-2</v>
      </c>
      <c r="AR24" s="290">
        <v>0</v>
      </c>
      <c r="AS24" s="289">
        <v>0</v>
      </c>
      <c r="AT24" s="250">
        <v>0</v>
      </c>
      <c r="AU24" s="250">
        <v>0</v>
      </c>
      <c r="AV24" s="284">
        <v>0</v>
      </c>
      <c r="AW24" s="292" t="str">
        <f t="shared" si="0"/>
        <v>2018-19</v>
      </c>
      <c r="AX24" s="292" t="str">
        <f t="shared" si="1"/>
        <v>2018-19</v>
      </c>
      <c r="AY24" s="751">
        <f t="shared" si="2"/>
        <v>1</v>
      </c>
      <c r="AZ24" s="120">
        <f t="shared" si="3"/>
        <v>5.5E-2</v>
      </c>
      <c r="BA24" s="248" t="s">
        <v>119</v>
      </c>
      <c r="BB24" s="248" t="s">
        <v>34</v>
      </c>
      <c r="BC24" s="248" t="s">
        <v>267</v>
      </c>
      <c r="BD24" s="248" t="s">
        <v>3014</v>
      </c>
      <c r="BE24" s="248"/>
      <c r="BF24" s="248" t="s">
        <v>262</v>
      </c>
      <c r="BG24" s="252" t="s">
        <v>3524</v>
      </c>
      <c r="BH24" s="251" t="s">
        <v>252</v>
      </c>
      <c r="BI24" s="295" t="s">
        <v>252</v>
      </c>
      <c r="BJ24" s="251" t="s">
        <v>252</v>
      </c>
    </row>
    <row r="25" spans="1:62" s="249" customFormat="1" ht="13.5" customHeight="1">
      <c r="A25" s="490" t="s">
        <v>3209</v>
      </c>
      <c r="B25" s="514" t="s">
        <v>738</v>
      </c>
      <c r="C25" s="246">
        <v>0</v>
      </c>
      <c r="D25" s="246">
        <v>0</v>
      </c>
      <c r="E25" s="246">
        <v>0</v>
      </c>
      <c r="F25" s="246">
        <v>0</v>
      </c>
      <c r="G25" s="246">
        <v>0</v>
      </c>
      <c r="H25" s="246">
        <v>0</v>
      </c>
      <c r="I25" s="246">
        <v>0</v>
      </c>
      <c r="J25" s="246">
        <v>0</v>
      </c>
      <c r="K25" s="246">
        <v>0</v>
      </c>
      <c r="L25" s="246">
        <v>0</v>
      </c>
      <c r="M25" s="246">
        <v>0</v>
      </c>
      <c r="N25" s="246">
        <v>0</v>
      </c>
      <c r="O25" s="246">
        <v>0</v>
      </c>
      <c r="P25" s="246">
        <v>0</v>
      </c>
      <c r="Q25" s="246">
        <v>0</v>
      </c>
      <c r="R25" s="246">
        <v>0</v>
      </c>
      <c r="S25" s="246">
        <v>0</v>
      </c>
      <c r="T25" s="246">
        <v>0</v>
      </c>
      <c r="U25" s="246">
        <v>0</v>
      </c>
      <c r="V25" s="246">
        <v>0</v>
      </c>
      <c r="W25" s="246">
        <v>0</v>
      </c>
      <c r="X25" s="246">
        <v>0</v>
      </c>
      <c r="Y25" s="246">
        <v>0</v>
      </c>
      <c r="Z25" s="246">
        <v>0</v>
      </c>
      <c r="AA25" s="246">
        <v>0</v>
      </c>
      <c r="AB25" s="246">
        <v>0</v>
      </c>
      <c r="AC25" s="246">
        <v>0</v>
      </c>
      <c r="AD25" s="246">
        <v>0</v>
      </c>
      <c r="AE25" s="246">
        <v>0</v>
      </c>
      <c r="AF25" s="246">
        <v>0</v>
      </c>
      <c r="AG25" s="246">
        <v>10</v>
      </c>
      <c r="AH25" s="246">
        <v>15</v>
      </c>
      <c r="AI25" s="246">
        <v>15</v>
      </c>
      <c r="AJ25" s="246">
        <v>6.1849999999999996</v>
      </c>
      <c r="AK25" s="246">
        <v>0</v>
      </c>
      <c r="AL25" s="246">
        <v>0</v>
      </c>
      <c r="AM25" s="246">
        <v>0</v>
      </c>
      <c r="AN25" s="246">
        <v>0</v>
      </c>
      <c r="AO25" s="246">
        <v>0</v>
      </c>
      <c r="AP25" s="246">
        <v>0</v>
      </c>
      <c r="AQ25" s="246">
        <v>0</v>
      </c>
      <c r="AR25" s="289">
        <v>0</v>
      </c>
      <c r="AS25" s="289">
        <v>0</v>
      </c>
      <c r="AT25" s="250">
        <v>0</v>
      </c>
      <c r="AU25" s="250">
        <v>0</v>
      </c>
      <c r="AV25" s="284">
        <v>0</v>
      </c>
      <c r="AW25" s="292" t="str">
        <f t="shared" si="0"/>
        <v>2008-09</v>
      </c>
      <c r="AX25" s="292" t="str">
        <f t="shared" si="1"/>
        <v>2011-12</v>
      </c>
      <c r="AY25" s="751">
        <f t="shared" si="2"/>
        <v>4</v>
      </c>
      <c r="AZ25" s="120">
        <f t="shared" si="3"/>
        <v>11.546250000000001</v>
      </c>
      <c r="BA25" s="248" t="s">
        <v>106</v>
      </c>
      <c r="BB25" s="248" t="s">
        <v>47</v>
      </c>
      <c r="BC25" s="248" t="s">
        <v>365</v>
      </c>
      <c r="BD25" s="248" t="s">
        <v>763</v>
      </c>
      <c r="BE25" s="248"/>
      <c r="BF25" s="248" t="s">
        <v>262</v>
      </c>
      <c r="BG25" s="252" t="s">
        <v>252</v>
      </c>
      <c r="BH25" s="251" t="s">
        <v>252</v>
      </c>
      <c r="BI25" s="295" t="s">
        <v>252</v>
      </c>
      <c r="BJ25" s="251" t="s">
        <v>252</v>
      </c>
    </row>
    <row r="26" spans="1:62" s="249" customFormat="1" ht="13.5" customHeight="1">
      <c r="A26" s="490" t="s">
        <v>3209</v>
      </c>
      <c r="B26" s="514" t="s">
        <v>2485</v>
      </c>
      <c r="C26" s="246">
        <v>0</v>
      </c>
      <c r="D26" s="246">
        <v>0</v>
      </c>
      <c r="E26" s="246">
        <v>0</v>
      </c>
      <c r="F26" s="246">
        <v>0</v>
      </c>
      <c r="G26" s="246">
        <v>0</v>
      </c>
      <c r="H26" s="246">
        <v>0</v>
      </c>
      <c r="I26" s="246">
        <v>0</v>
      </c>
      <c r="J26" s="246">
        <v>0</v>
      </c>
      <c r="K26" s="246">
        <v>0</v>
      </c>
      <c r="L26" s="246">
        <v>0</v>
      </c>
      <c r="M26" s="246">
        <v>0</v>
      </c>
      <c r="N26" s="246">
        <v>0</v>
      </c>
      <c r="O26" s="246">
        <v>0</v>
      </c>
      <c r="P26" s="246">
        <v>0</v>
      </c>
      <c r="Q26" s="246">
        <v>0</v>
      </c>
      <c r="R26" s="246">
        <v>0</v>
      </c>
      <c r="S26" s="246">
        <v>0</v>
      </c>
      <c r="T26" s="246">
        <v>0</v>
      </c>
      <c r="U26" s="246">
        <v>0</v>
      </c>
      <c r="V26" s="246">
        <v>0</v>
      </c>
      <c r="W26" s="246">
        <v>0</v>
      </c>
      <c r="X26" s="246">
        <v>0</v>
      </c>
      <c r="Y26" s="246">
        <v>0</v>
      </c>
      <c r="Z26" s="246">
        <v>0</v>
      </c>
      <c r="AA26" s="246">
        <v>0</v>
      </c>
      <c r="AB26" s="246">
        <v>0</v>
      </c>
      <c r="AC26" s="246">
        <v>0</v>
      </c>
      <c r="AD26" s="246">
        <v>0</v>
      </c>
      <c r="AE26" s="246">
        <v>0</v>
      </c>
      <c r="AF26" s="246">
        <v>0</v>
      </c>
      <c r="AG26" s="246">
        <v>0</v>
      </c>
      <c r="AH26" s="246">
        <v>0</v>
      </c>
      <c r="AI26" s="246">
        <v>0</v>
      </c>
      <c r="AJ26" s="246">
        <v>0</v>
      </c>
      <c r="AK26" s="246">
        <v>0</v>
      </c>
      <c r="AL26" s="246">
        <v>0</v>
      </c>
      <c r="AM26" s="246">
        <v>0</v>
      </c>
      <c r="AN26" s="246">
        <v>0</v>
      </c>
      <c r="AO26" s="246">
        <v>0</v>
      </c>
      <c r="AP26" s="250">
        <v>0</v>
      </c>
      <c r="AQ26" s="246">
        <v>1.95</v>
      </c>
      <c r="AR26" s="290">
        <v>1.95</v>
      </c>
      <c r="AS26" s="289">
        <v>1.95</v>
      </c>
      <c r="AT26" s="250">
        <v>0</v>
      </c>
      <c r="AU26" s="250">
        <v>0</v>
      </c>
      <c r="AV26" s="284">
        <v>0</v>
      </c>
      <c r="AW26" s="292" t="str">
        <f t="shared" si="0"/>
        <v>2018-19</v>
      </c>
      <c r="AX26" s="292" t="str">
        <f t="shared" si="1"/>
        <v>2020-21</v>
      </c>
      <c r="AY26" s="751">
        <f t="shared" si="2"/>
        <v>3</v>
      </c>
      <c r="AZ26" s="120">
        <f t="shared" si="3"/>
        <v>1.95</v>
      </c>
      <c r="BA26" s="248" t="s">
        <v>119</v>
      </c>
      <c r="BB26" s="248" t="s">
        <v>41</v>
      </c>
      <c r="BC26" s="248" t="s">
        <v>365</v>
      </c>
      <c r="BD26" s="248" t="s">
        <v>763</v>
      </c>
      <c r="BE26" s="248"/>
      <c r="BF26" s="248" t="s">
        <v>262</v>
      </c>
      <c r="BG26" s="252" t="s">
        <v>2486</v>
      </c>
      <c r="BH26" s="251" t="s">
        <v>252</v>
      </c>
      <c r="BI26" s="295" t="s">
        <v>252</v>
      </c>
      <c r="BJ26" s="251" t="s">
        <v>252</v>
      </c>
    </row>
    <row r="27" spans="1:62" s="249" customFormat="1" ht="13.5" customHeight="1">
      <c r="A27" s="490" t="s">
        <v>3209</v>
      </c>
      <c r="B27" s="514" t="s">
        <v>1945</v>
      </c>
      <c r="C27" s="246">
        <v>0</v>
      </c>
      <c r="D27" s="246">
        <v>0</v>
      </c>
      <c r="E27" s="246">
        <v>0</v>
      </c>
      <c r="F27" s="246">
        <v>0</v>
      </c>
      <c r="G27" s="246">
        <v>0</v>
      </c>
      <c r="H27" s="246">
        <v>0</v>
      </c>
      <c r="I27" s="246">
        <v>0</v>
      </c>
      <c r="J27" s="246">
        <v>0</v>
      </c>
      <c r="K27" s="246">
        <v>0</v>
      </c>
      <c r="L27" s="246">
        <v>0</v>
      </c>
      <c r="M27" s="246">
        <v>0</v>
      </c>
      <c r="N27" s="246">
        <v>0</v>
      </c>
      <c r="O27" s="246">
        <v>0</v>
      </c>
      <c r="P27" s="246">
        <v>0</v>
      </c>
      <c r="Q27" s="246">
        <v>0</v>
      </c>
      <c r="R27" s="246">
        <v>0</v>
      </c>
      <c r="S27" s="246">
        <v>0</v>
      </c>
      <c r="T27" s="246">
        <v>0</v>
      </c>
      <c r="U27" s="246">
        <v>0</v>
      </c>
      <c r="V27" s="246">
        <v>0</v>
      </c>
      <c r="W27" s="246">
        <v>0</v>
      </c>
      <c r="X27" s="246">
        <v>0</v>
      </c>
      <c r="Y27" s="246">
        <v>0</v>
      </c>
      <c r="Z27" s="246">
        <v>0</v>
      </c>
      <c r="AA27" s="246">
        <v>0</v>
      </c>
      <c r="AB27" s="246">
        <v>0</v>
      </c>
      <c r="AC27" s="246">
        <v>0</v>
      </c>
      <c r="AD27" s="246">
        <v>0</v>
      </c>
      <c r="AE27" s="246">
        <v>0</v>
      </c>
      <c r="AF27" s="246">
        <v>0</v>
      </c>
      <c r="AG27" s="246">
        <v>0</v>
      </c>
      <c r="AH27" s="246">
        <v>0</v>
      </c>
      <c r="AI27" s="246">
        <v>0</v>
      </c>
      <c r="AJ27" s="246">
        <v>0</v>
      </c>
      <c r="AK27" s="246">
        <v>0</v>
      </c>
      <c r="AL27" s="246">
        <v>0</v>
      </c>
      <c r="AM27" s="246">
        <v>0</v>
      </c>
      <c r="AN27" s="246">
        <v>0</v>
      </c>
      <c r="AO27" s="246">
        <v>0</v>
      </c>
      <c r="AP27" s="246">
        <v>10.77</v>
      </c>
      <c r="AQ27" s="246">
        <v>5.585</v>
      </c>
      <c r="AR27" s="289">
        <v>9.343</v>
      </c>
      <c r="AS27" s="289">
        <v>9.0340000000000007</v>
      </c>
      <c r="AT27" s="250">
        <v>0.64900000000000002</v>
      </c>
      <c r="AU27" s="250">
        <v>0</v>
      </c>
      <c r="AV27" s="284">
        <v>0</v>
      </c>
      <c r="AW27" s="292" t="str">
        <f t="shared" si="0"/>
        <v>2017-18</v>
      </c>
      <c r="AX27" s="292" t="str">
        <f t="shared" si="1"/>
        <v>2020-21</v>
      </c>
      <c r="AY27" s="751">
        <f t="shared" si="2"/>
        <v>4</v>
      </c>
      <c r="AZ27" s="120">
        <f t="shared" si="3"/>
        <v>8.6829999999999998</v>
      </c>
      <c r="BA27" s="248" t="s">
        <v>119</v>
      </c>
      <c r="BB27" s="248" t="s">
        <v>31</v>
      </c>
      <c r="BC27" s="248" t="s">
        <v>365</v>
      </c>
      <c r="BD27" s="248" t="s">
        <v>763</v>
      </c>
      <c r="BE27" s="248"/>
      <c r="BF27" s="248" t="s">
        <v>262</v>
      </c>
      <c r="BG27" s="252" t="s">
        <v>1947</v>
      </c>
      <c r="BH27" s="251" t="s">
        <v>252</v>
      </c>
      <c r="BI27" s="295" t="s">
        <v>252</v>
      </c>
      <c r="BJ27" s="251" t="s">
        <v>252</v>
      </c>
    </row>
    <row r="28" spans="1:62" s="249" customFormat="1" ht="13.5" customHeight="1">
      <c r="A28" s="490" t="s">
        <v>3209</v>
      </c>
      <c r="B28" s="514" t="s">
        <v>3504</v>
      </c>
      <c r="C28" s="246">
        <v>0</v>
      </c>
      <c r="D28" s="246">
        <v>0</v>
      </c>
      <c r="E28" s="246">
        <v>0</v>
      </c>
      <c r="F28" s="246">
        <v>0</v>
      </c>
      <c r="G28" s="246">
        <v>0</v>
      </c>
      <c r="H28" s="246">
        <v>0</v>
      </c>
      <c r="I28" s="246">
        <v>0</v>
      </c>
      <c r="J28" s="246">
        <v>0</v>
      </c>
      <c r="K28" s="246">
        <v>0</v>
      </c>
      <c r="L28" s="246">
        <v>0</v>
      </c>
      <c r="M28" s="246">
        <v>0</v>
      </c>
      <c r="N28" s="246">
        <v>0</v>
      </c>
      <c r="O28" s="246">
        <v>0</v>
      </c>
      <c r="P28" s="246">
        <v>0</v>
      </c>
      <c r="Q28" s="246">
        <v>0</v>
      </c>
      <c r="R28" s="246">
        <v>0</v>
      </c>
      <c r="S28" s="246">
        <v>0</v>
      </c>
      <c r="T28" s="246">
        <v>0</v>
      </c>
      <c r="U28" s="246">
        <v>0</v>
      </c>
      <c r="V28" s="246">
        <v>0</v>
      </c>
      <c r="W28" s="246">
        <v>0</v>
      </c>
      <c r="X28" s="246">
        <v>0</v>
      </c>
      <c r="Y28" s="246">
        <v>0</v>
      </c>
      <c r="Z28" s="246">
        <v>0</v>
      </c>
      <c r="AA28" s="246">
        <v>0</v>
      </c>
      <c r="AB28" s="246">
        <v>0</v>
      </c>
      <c r="AC28" s="246">
        <v>0</v>
      </c>
      <c r="AD28" s="246">
        <v>2.8849999999999998</v>
      </c>
      <c r="AE28" s="246">
        <v>15.493</v>
      </c>
      <c r="AF28" s="246">
        <v>22.959</v>
      </c>
      <c r="AG28" s="246">
        <v>25.395</v>
      </c>
      <c r="AH28" s="246">
        <v>24.356000000000002</v>
      </c>
      <c r="AI28" s="246">
        <v>20.02</v>
      </c>
      <c r="AJ28" s="246">
        <v>19.02</v>
      </c>
      <c r="AK28" s="246">
        <v>20.02</v>
      </c>
      <c r="AL28" s="246">
        <v>20.52</v>
      </c>
      <c r="AM28" s="246">
        <v>9.42</v>
      </c>
      <c r="AN28" s="246">
        <v>0</v>
      </c>
      <c r="AO28" s="246">
        <v>0</v>
      </c>
      <c r="AP28" s="250">
        <v>0</v>
      </c>
      <c r="AQ28" s="246">
        <v>0</v>
      </c>
      <c r="AR28" s="290">
        <v>0</v>
      </c>
      <c r="AS28" s="289">
        <v>0</v>
      </c>
      <c r="AT28" s="250">
        <v>0</v>
      </c>
      <c r="AU28" s="250">
        <v>0</v>
      </c>
      <c r="AV28" s="284">
        <v>0</v>
      </c>
      <c r="AW28" s="292" t="str">
        <f t="shared" si="0"/>
        <v>2005-06</v>
      </c>
      <c r="AX28" s="292" t="str">
        <f t="shared" si="1"/>
        <v>2014-15</v>
      </c>
      <c r="AY28" s="751">
        <f t="shared" si="2"/>
        <v>10</v>
      </c>
      <c r="AZ28" s="120">
        <f t="shared" si="3"/>
        <v>18.008800000000001</v>
      </c>
      <c r="BA28" s="248" t="s">
        <v>115</v>
      </c>
      <c r="BB28" s="248" t="s">
        <v>34</v>
      </c>
      <c r="BC28" s="248" t="s">
        <v>365</v>
      </c>
      <c r="BD28" s="248" t="s">
        <v>763</v>
      </c>
      <c r="BE28" s="248"/>
      <c r="BF28" s="248" t="s">
        <v>262</v>
      </c>
      <c r="BG28" s="252" t="s">
        <v>3518</v>
      </c>
      <c r="BH28" s="251" t="s">
        <v>252</v>
      </c>
      <c r="BI28" s="295" t="s">
        <v>252</v>
      </c>
      <c r="BJ28" s="251" t="s">
        <v>252</v>
      </c>
    </row>
    <row r="29" spans="1:62" s="249" customFormat="1" ht="13.5" customHeight="1">
      <c r="A29" s="490" t="s">
        <v>3209</v>
      </c>
      <c r="B29" s="514" t="s">
        <v>524</v>
      </c>
      <c r="C29" s="246">
        <v>0</v>
      </c>
      <c r="D29" s="246">
        <v>0</v>
      </c>
      <c r="E29" s="246">
        <v>0</v>
      </c>
      <c r="F29" s="246">
        <v>0</v>
      </c>
      <c r="G29" s="246">
        <v>0</v>
      </c>
      <c r="H29" s="246">
        <v>0</v>
      </c>
      <c r="I29" s="246">
        <v>0</v>
      </c>
      <c r="J29" s="246">
        <v>0</v>
      </c>
      <c r="K29" s="246">
        <v>0</v>
      </c>
      <c r="L29" s="246">
        <v>0</v>
      </c>
      <c r="M29" s="246">
        <v>0</v>
      </c>
      <c r="N29" s="246">
        <v>0</v>
      </c>
      <c r="O29" s="246">
        <v>0</v>
      </c>
      <c r="P29" s="246">
        <v>0</v>
      </c>
      <c r="Q29" s="246">
        <v>0</v>
      </c>
      <c r="R29" s="246">
        <v>0</v>
      </c>
      <c r="S29" s="246">
        <v>0</v>
      </c>
      <c r="T29" s="246">
        <v>0</v>
      </c>
      <c r="U29" s="246">
        <v>0</v>
      </c>
      <c r="V29" s="246">
        <v>0</v>
      </c>
      <c r="W29" s="246">
        <v>0</v>
      </c>
      <c r="X29" s="246">
        <v>0</v>
      </c>
      <c r="Y29" s="246">
        <v>0</v>
      </c>
      <c r="Z29" s="246">
        <v>0</v>
      </c>
      <c r="AA29" s="246">
        <v>0</v>
      </c>
      <c r="AB29" s="246">
        <v>0</v>
      </c>
      <c r="AC29" s="246">
        <v>0</v>
      </c>
      <c r="AD29" s="246">
        <v>0</v>
      </c>
      <c r="AE29" s="246">
        <v>0</v>
      </c>
      <c r="AF29" s="246">
        <v>0</v>
      </c>
      <c r="AG29" s="246">
        <v>0</v>
      </c>
      <c r="AH29" s="246">
        <v>0.31900000000000001</v>
      </c>
      <c r="AI29" s="246">
        <v>0.34699999999999998</v>
      </c>
      <c r="AJ29" s="246">
        <v>0.35499999999999998</v>
      </c>
      <c r="AK29" s="246">
        <v>0.39900000000000002</v>
      </c>
      <c r="AL29" s="246">
        <v>0.41099999999999998</v>
      </c>
      <c r="AM29" s="246">
        <v>0</v>
      </c>
      <c r="AN29" s="246">
        <v>0</v>
      </c>
      <c r="AO29" s="246">
        <v>0</v>
      </c>
      <c r="AP29" s="246">
        <v>0</v>
      </c>
      <c r="AQ29" s="246">
        <v>0</v>
      </c>
      <c r="AR29" s="289">
        <v>0</v>
      </c>
      <c r="AS29" s="289">
        <v>0</v>
      </c>
      <c r="AT29" s="250">
        <v>0</v>
      </c>
      <c r="AU29" s="250">
        <v>0</v>
      </c>
      <c r="AV29" s="284">
        <v>0</v>
      </c>
      <c r="AW29" s="292" t="str">
        <f t="shared" si="0"/>
        <v>2009-10</v>
      </c>
      <c r="AX29" s="292" t="str">
        <f t="shared" si="1"/>
        <v>2013-14</v>
      </c>
      <c r="AY29" s="751">
        <f t="shared" si="2"/>
        <v>5</v>
      </c>
      <c r="AZ29" s="120">
        <f t="shared" si="3"/>
        <v>0.36619999999999997</v>
      </c>
      <c r="BA29" s="248" t="s">
        <v>106</v>
      </c>
      <c r="BB29" s="248" t="s">
        <v>34</v>
      </c>
      <c r="BC29" s="248" t="s">
        <v>272</v>
      </c>
      <c r="BD29" s="248" t="s">
        <v>763</v>
      </c>
      <c r="BE29" s="248"/>
      <c r="BF29" s="248" t="s">
        <v>262</v>
      </c>
      <c r="BG29" s="252" t="s">
        <v>252</v>
      </c>
      <c r="BH29" s="251" t="s">
        <v>252</v>
      </c>
      <c r="BI29" s="295" t="s">
        <v>252</v>
      </c>
      <c r="BJ29" s="251" t="s">
        <v>252</v>
      </c>
    </row>
    <row r="30" spans="1:62" s="249" customFormat="1" ht="13.5" customHeight="1">
      <c r="A30" s="490" t="s">
        <v>3209</v>
      </c>
      <c r="B30" s="514" t="s">
        <v>967</v>
      </c>
      <c r="C30" s="246">
        <v>0</v>
      </c>
      <c r="D30" s="246">
        <v>0</v>
      </c>
      <c r="E30" s="246">
        <v>0</v>
      </c>
      <c r="F30" s="246">
        <v>0</v>
      </c>
      <c r="G30" s="246">
        <v>0</v>
      </c>
      <c r="H30" s="246">
        <v>0</v>
      </c>
      <c r="I30" s="246">
        <v>0</v>
      </c>
      <c r="J30" s="246">
        <v>0</v>
      </c>
      <c r="K30" s="246">
        <v>0</v>
      </c>
      <c r="L30" s="246">
        <v>0</v>
      </c>
      <c r="M30" s="246">
        <v>0</v>
      </c>
      <c r="N30" s="246">
        <v>0</v>
      </c>
      <c r="O30" s="246">
        <v>0</v>
      </c>
      <c r="P30" s="246">
        <v>0</v>
      </c>
      <c r="Q30" s="246">
        <v>0</v>
      </c>
      <c r="R30" s="246">
        <v>0</v>
      </c>
      <c r="S30" s="246">
        <v>0</v>
      </c>
      <c r="T30" s="246">
        <v>0</v>
      </c>
      <c r="U30" s="246">
        <v>0</v>
      </c>
      <c r="V30" s="246">
        <v>0</v>
      </c>
      <c r="W30" s="246">
        <v>0</v>
      </c>
      <c r="X30" s="246">
        <v>0</v>
      </c>
      <c r="Y30" s="246">
        <v>0</v>
      </c>
      <c r="Z30" s="246">
        <v>0</v>
      </c>
      <c r="AA30" s="246">
        <v>0</v>
      </c>
      <c r="AB30" s="246">
        <v>0</v>
      </c>
      <c r="AC30" s="246">
        <v>0</v>
      </c>
      <c r="AD30" s="246">
        <v>0</v>
      </c>
      <c r="AE30" s="246">
        <v>0</v>
      </c>
      <c r="AF30" s="246">
        <v>0</v>
      </c>
      <c r="AG30" s="246">
        <v>0</v>
      </c>
      <c r="AH30" s="246">
        <v>0</v>
      </c>
      <c r="AI30" s="246">
        <v>0</v>
      </c>
      <c r="AJ30" s="246">
        <v>0</v>
      </c>
      <c r="AK30" s="246">
        <v>0</v>
      </c>
      <c r="AL30" s="246">
        <v>0</v>
      </c>
      <c r="AM30" s="246">
        <v>0</v>
      </c>
      <c r="AN30" s="246">
        <v>0</v>
      </c>
      <c r="AO30" s="246">
        <v>6.1289999999999996</v>
      </c>
      <c r="AP30" s="250">
        <v>9.0890000000000004</v>
      </c>
      <c r="AQ30" s="246">
        <v>8.68</v>
      </c>
      <c r="AR30" s="290">
        <v>3.07</v>
      </c>
      <c r="AS30" s="289">
        <v>2.0070000000000001</v>
      </c>
      <c r="AT30" s="250">
        <v>3.98</v>
      </c>
      <c r="AU30" s="250">
        <v>7.49</v>
      </c>
      <c r="AV30" s="284">
        <v>8.7050000000000001</v>
      </c>
      <c r="AW30" s="292" t="str">
        <f t="shared" si="0"/>
        <v>2016-17</v>
      </c>
      <c r="AX30" s="292" t="str">
        <f t="shared" si="1"/>
        <v>2020-21</v>
      </c>
      <c r="AY30" s="751">
        <f t="shared" si="2"/>
        <v>5</v>
      </c>
      <c r="AZ30" s="120">
        <f t="shared" si="3"/>
        <v>5.7949999999999999</v>
      </c>
      <c r="BA30" s="248" t="s">
        <v>118</v>
      </c>
      <c r="BB30" s="248" t="s">
        <v>47</v>
      </c>
      <c r="BC30" s="248" t="s">
        <v>2694</v>
      </c>
      <c r="BD30" s="248" t="s">
        <v>763</v>
      </c>
      <c r="BE30" s="248" t="s">
        <v>2017</v>
      </c>
      <c r="BF30" s="248" t="s">
        <v>255</v>
      </c>
      <c r="BG30" s="252" t="s">
        <v>3511</v>
      </c>
      <c r="BH30" s="251" t="s">
        <v>2690</v>
      </c>
      <c r="BI30" s="295" t="s">
        <v>252</v>
      </c>
      <c r="BJ30" s="251" t="s">
        <v>252</v>
      </c>
    </row>
    <row r="31" spans="1:62" s="249" customFormat="1" ht="13.5" customHeight="1">
      <c r="A31" s="490" t="s">
        <v>3209</v>
      </c>
      <c r="B31" s="514" t="s">
        <v>99</v>
      </c>
      <c r="C31" s="246">
        <v>0</v>
      </c>
      <c r="D31" s="246">
        <v>0</v>
      </c>
      <c r="E31" s="246">
        <v>0</v>
      </c>
      <c r="F31" s="246">
        <v>0</v>
      </c>
      <c r="G31" s="246">
        <v>0</v>
      </c>
      <c r="H31" s="246">
        <v>0</v>
      </c>
      <c r="I31" s="246">
        <v>0</v>
      </c>
      <c r="J31" s="246">
        <v>0</v>
      </c>
      <c r="K31" s="246">
        <v>0</v>
      </c>
      <c r="L31" s="246">
        <v>0</v>
      </c>
      <c r="M31" s="246">
        <v>0</v>
      </c>
      <c r="N31" s="246">
        <v>0</v>
      </c>
      <c r="O31" s="246">
        <v>0</v>
      </c>
      <c r="P31" s="246">
        <v>0</v>
      </c>
      <c r="Q31" s="246">
        <v>0</v>
      </c>
      <c r="R31" s="246">
        <v>0</v>
      </c>
      <c r="S31" s="246">
        <v>0</v>
      </c>
      <c r="T31" s="246">
        <v>0</v>
      </c>
      <c r="U31" s="246">
        <v>0</v>
      </c>
      <c r="V31" s="246">
        <v>0</v>
      </c>
      <c r="W31" s="246">
        <v>0</v>
      </c>
      <c r="X31" s="246">
        <v>0</v>
      </c>
      <c r="Y31" s="246">
        <v>0</v>
      </c>
      <c r="Z31" s="246">
        <v>0</v>
      </c>
      <c r="AA31" s="246">
        <v>0</v>
      </c>
      <c r="AB31" s="246">
        <v>15.351667000000001</v>
      </c>
      <c r="AC31" s="246">
        <v>14.532978</v>
      </c>
      <c r="AD31" s="246">
        <v>15.359</v>
      </c>
      <c r="AE31" s="246">
        <v>15.997999999999999</v>
      </c>
      <c r="AF31" s="246">
        <v>18.297000000000001</v>
      </c>
      <c r="AG31" s="246">
        <v>19.167000000000002</v>
      </c>
      <c r="AH31" s="246">
        <v>19.641999999999999</v>
      </c>
      <c r="AI31" s="246">
        <v>17.748999999999999</v>
      </c>
      <c r="AJ31" s="246">
        <v>18.431999999999999</v>
      </c>
      <c r="AK31" s="246">
        <v>19.28</v>
      </c>
      <c r="AL31" s="246">
        <v>20.388000000000002</v>
      </c>
      <c r="AM31" s="246">
        <v>21.392051980000002</v>
      </c>
      <c r="AN31" s="246">
        <v>22.224</v>
      </c>
      <c r="AO31" s="246">
        <v>21.617999999999999</v>
      </c>
      <c r="AP31" s="250">
        <v>20.376000000000001</v>
      </c>
      <c r="AQ31" s="246">
        <v>20.210999999999999</v>
      </c>
      <c r="AR31" s="290">
        <v>21.856999999999999</v>
      </c>
      <c r="AS31" s="289">
        <v>21.661000000000001</v>
      </c>
      <c r="AT31" s="250">
        <v>21.364999999999998</v>
      </c>
      <c r="AU31" s="250">
        <v>21.225999999999999</v>
      </c>
      <c r="AV31" s="284">
        <v>21.49</v>
      </c>
      <c r="AW31" s="292" t="str">
        <f t="shared" si="0"/>
        <v>2003-04</v>
      </c>
      <c r="AX31" s="292" t="str">
        <f t="shared" si="1"/>
        <v>2020-21</v>
      </c>
      <c r="AY31" s="751">
        <f t="shared" si="2"/>
        <v>18</v>
      </c>
      <c r="AZ31" s="120">
        <f t="shared" si="3"/>
        <v>19.085316498888886</v>
      </c>
      <c r="BA31" s="248" t="s">
        <v>118</v>
      </c>
      <c r="BB31" s="248" t="s">
        <v>47</v>
      </c>
      <c r="BC31" s="248" t="s">
        <v>2694</v>
      </c>
      <c r="BD31" s="248" t="s">
        <v>763</v>
      </c>
      <c r="BE31" s="248" t="s">
        <v>2017</v>
      </c>
      <c r="BF31" s="248" t="s">
        <v>255</v>
      </c>
      <c r="BG31" s="252" t="s">
        <v>3512</v>
      </c>
      <c r="BH31" s="251" t="s">
        <v>2010</v>
      </c>
      <c r="BI31" s="295" t="s">
        <v>252</v>
      </c>
      <c r="BJ31" s="251" t="s">
        <v>252</v>
      </c>
    </row>
    <row r="32" spans="1:62" s="249" customFormat="1" ht="13.5" customHeight="1">
      <c r="A32" s="490" t="s">
        <v>3209</v>
      </c>
      <c r="B32" s="514" t="s">
        <v>552</v>
      </c>
      <c r="C32" s="246">
        <v>0</v>
      </c>
      <c r="D32" s="246">
        <v>0</v>
      </c>
      <c r="E32" s="246">
        <v>0</v>
      </c>
      <c r="F32" s="246">
        <v>0</v>
      </c>
      <c r="G32" s="246">
        <v>0</v>
      </c>
      <c r="H32" s="246">
        <v>0</v>
      </c>
      <c r="I32" s="246">
        <v>0</v>
      </c>
      <c r="J32" s="246">
        <v>0</v>
      </c>
      <c r="K32" s="246">
        <v>0</v>
      </c>
      <c r="L32" s="246">
        <v>0</v>
      </c>
      <c r="M32" s="246">
        <v>0</v>
      </c>
      <c r="N32" s="246">
        <v>0</v>
      </c>
      <c r="O32" s="246">
        <v>0</v>
      </c>
      <c r="P32" s="246">
        <v>0</v>
      </c>
      <c r="Q32" s="246">
        <v>0</v>
      </c>
      <c r="R32" s="246">
        <v>0</v>
      </c>
      <c r="S32" s="246">
        <v>0</v>
      </c>
      <c r="T32" s="246">
        <v>0</v>
      </c>
      <c r="U32" s="246">
        <v>0</v>
      </c>
      <c r="V32" s="246">
        <v>0</v>
      </c>
      <c r="W32" s="246">
        <v>0</v>
      </c>
      <c r="X32" s="246">
        <v>0</v>
      </c>
      <c r="Y32" s="246">
        <v>0</v>
      </c>
      <c r="Z32" s="246">
        <v>0</v>
      </c>
      <c r="AA32" s="246">
        <v>0</v>
      </c>
      <c r="AB32" s="246">
        <v>0</v>
      </c>
      <c r="AC32" s="246">
        <v>7.7</v>
      </c>
      <c r="AD32" s="246">
        <v>6.8</v>
      </c>
      <c r="AE32" s="246">
        <v>6.3</v>
      </c>
      <c r="AF32" s="246">
        <v>6.1</v>
      </c>
      <c r="AG32" s="246">
        <v>6.6</v>
      </c>
      <c r="AH32" s="246">
        <v>0</v>
      </c>
      <c r="AI32" s="246">
        <v>0</v>
      </c>
      <c r="AJ32" s="246">
        <v>0</v>
      </c>
      <c r="AK32" s="246">
        <v>0</v>
      </c>
      <c r="AL32" s="246">
        <v>0</v>
      </c>
      <c r="AM32" s="246">
        <v>0</v>
      </c>
      <c r="AN32" s="246">
        <v>0</v>
      </c>
      <c r="AO32" s="246">
        <v>0</v>
      </c>
      <c r="AP32" s="250">
        <v>0</v>
      </c>
      <c r="AQ32" s="246">
        <v>0</v>
      </c>
      <c r="AR32" s="290">
        <v>0</v>
      </c>
      <c r="AS32" s="289">
        <v>0</v>
      </c>
      <c r="AT32" s="250">
        <v>0</v>
      </c>
      <c r="AU32" s="250">
        <v>0</v>
      </c>
      <c r="AV32" s="284">
        <v>0</v>
      </c>
      <c r="AW32" s="292" t="str">
        <f t="shared" si="0"/>
        <v>2004-05</v>
      </c>
      <c r="AX32" s="292" t="str">
        <f t="shared" si="1"/>
        <v>2008-09</v>
      </c>
      <c r="AY32" s="751">
        <f t="shared" si="2"/>
        <v>5</v>
      </c>
      <c r="AZ32" s="120">
        <f t="shared" si="3"/>
        <v>6.7</v>
      </c>
      <c r="BA32" s="248" t="s">
        <v>106</v>
      </c>
      <c r="BB32" s="248" t="s">
        <v>34</v>
      </c>
      <c r="BC32" s="248" t="s">
        <v>365</v>
      </c>
      <c r="BD32" s="248" t="s">
        <v>763</v>
      </c>
      <c r="BE32" s="248"/>
      <c r="BF32" s="248" t="s">
        <v>262</v>
      </c>
      <c r="BG32" s="252" t="s">
        <v>252</v>
      </c>
      <c r="BH32" s="251" t="s">
        <v>252</v>
      </c>
      <c r="BI32" s="295" t="s">
        <v>252</v>
      </c>
      <c r="BJ32" s="251" t="s">
        <v>252</v>
      </c>
    </row>
    <row r="33" spans="1:62" s="249" customFormat="1" ht="13.5" customHeight="1">
      <c r="A33" s="490" t="s">
        <v>3209</v>
      </c>
      <c r="B33" s="514" t="s">
        <v>536</v>
      </c>
      <c r="C33" s="246">
        <v>0</v>
      </c>
      <c r="D33" s="246">
        <v>0</v>
      </c>
      <c r="E33" s="246">
        <v>0</v>
      </c>
      <c r="F33" s="246">
        <v>0</v>
      </c>
      <c r="G33" s="246">
        <v>0</v>
      </c>
      <c r="H33" s="246">
        <v>0</v>
      </c>
      <c r="I33" s="246">
        <v>0</v>
      </c>
      <c r="J33" s="246">
        <v>0</v>
      </c>
      <c r="K33" s="246">
        <v>0</v>
      </c>
      <c r="L33" s="246">
        <v>0</v>
      </c>
      <c r="M33" s="246">
        <v>0</v>
      </c>
      <c r="N33" s="246">
        <v>0</v>
      </c>
      <c r="O33" s="246">
        <v>0</v>
      </c>
      <c r="P33" s="246">
        <v>0</v>
      </c>
      <c r="Q33" s="246">
        <v>0</v>
      </c>
      <c r="R33" s="246">
        <v>0</v>
      </c>
      <c r="S33" s="246">
        <v>0</v>
      </c>
      <c r="T33" s="246">
        <v>0</v>
      </c>
      <c r="U33" s="246">
        <v>0</v>
      </c>
      <c r="V33" s="246">
        <v>0</v>
      </c>
      <c r="W33" s="246">
        <v>0</v>
      </c>
      <c r="X33" s="246">
        <v>0</v>
      </c>
      <c r="Y33" s="246">
        <v>0</v>
      </c>
      <c r="Z33" s="246">
        <v>0</v>
      </c>
      <c r="AA33" s="246">
        <v>0</v>
      </c>
      <c r="AB33" s="246">
        <v>0</v>
      </c>
      <c r="AC33" s="246">
        <v>0</v>
      </c>
      <c r="AD33" s="246">
        <v>0</v>
      </c>
      <c r="AE33" s="246">
        <v>0</v>
      </c>
      <c r="AF33" s="246">
        <v>0</v>
      </c>
      <c r="AG33" s="246">
        <v>5.843</v>
      </c>
      <c r="AH33" s="246">
        <v>0</v>
      </c>
      <c r="AI33" s="246">
        <v>0</v>
      </c>
      <c r="AJ33" s="246">
        <v>0</v>
      </c>
      <c r="AK33" s="246">
        <v>0</v>
      </c>
      <c r="AL33" s="246">
        <v>0</v>
      </c>
      <c r="AM33" s="246">
        <v>0</v>
      </c>
      <c r="AN33" s="246">
        <v>0</v>
      </c>
      <c r="AO33" s="246">
        <v>0</v>
      </c>
      <c r="AP33" s="246">
        <v>0</v>
      </c>
      <c r="AQ33" s="246">
        <v>0</v>
      </c>
      <c r="AR33" s="289">
        <v>0</v>
      </c>
      <c r="AS33" s="289">
        <v>0</v>
      </c>
      <c r="AT33" s="250">
        <v>0</v>
      </c>
      <c r="AU33" s="250">
        <v>0</v>
      </c>
      <c r="AV33" s="284">
        <v>0</v>
      </c>
      <c r="AW33" s="292" t="str">
        <f t="shared" si="0"/>
        <v>2008-09</v>
      </c>
      <c r="AX33" s="292" t="str">
        <f t="shared" si="1"/>
        <v>2008-09</v>
      </c>
      <c r="AY33" s="751">
        <f t="shared" si="2"/>
        <v>1</v>
      </c>
      <c r="AZ33" s="120">
        <f t="shared" si="3"/>
        <v>5.843</v>
      </c>
      <c r="BA33" s="248" t="s">
        <v>106</v>
      </c>
      <c r="BB33" s="248" t="s">
        <v>41</v>
      </c>
      <c r="BC33" s="248" t="s">
        <v>365</v>
      </c>
      <c r="BD33" s="248" t="s">
        <v>763</v>
      </c>
      <c r="BE33" s="248"/>
      <c r="BF33" s="248" t="s">
        <v>262</v>
      </c>
      <c r="BG33" s="252" t="s">
        <v>252</v>
      </c>
      <c r="BH33" s="251" t="s">
        <v>252</v>
      </c>
      <c r="BI33" s="295" t="s">
        <v>252</v>
      </c>
      <c r="BJ33" s="251" t="s">
        <v>252</v>
      </c>
    </row>
    <row r="34" spans="1:62" s="249" customFormat="1" ht="13.5" customHeight="1">
      <c r="A34" s="490" t="s">
        <v>3209</v>
      </c>
      <c r="B34" s="514" t="s">
        <v>849</v>
      </c>
      <c r="C34" s="246">
        <v>4</v>
      </c>
      <c r="D34" s="246">
        <v>5.3</v>
      </c>
      <c r="E34" s="246">
        <v>7</v>
      </c>
      <c r="F34" s="246">
        <v>10.7</v>
      </c>
      <c r="G34" s="246">
        <v>14</v>
      </c>
      <c r="H34" s="246">
        <v>16.399999999999999</v>
      </c>
      <c r="I34" s="246">
        <v>15.5</v>
      </c>
      <c r="J34" s="246">
        <v>13.2</v>
      </c>
      <c r="K34" s="246">
        <v>13.3</v>
      </c>
      <c r="L34" s="246">
        <v>10.199999999999999</v>
      </c>
      <c r="M34" s="246">
        <v>9.6</v>
      </c>
      <c r="N34" s="246">
        <v>11.2</v>
      </c>
      <c r="O34" s="246">
        <v>15.9</v>
      </c>
      <c r="P34" s="246">
        <v>11.8</v>
      </c>
      <c r="Q34" s="246">
        <v>11.6</v>
      </c>
      <c r="R34" s="246">
        <v>11</v>
      </c>
      <c r="S34" s="246">
        <v>11.1</v>
      </c>
      <c r="T34" s="246">
        <v>11.8</v>
      </c>
      <c r="U34" s="246">
        <v>6.6</v>
      </c>
      <c r="V34" s="246">
        <v>20.6</v>
      </c>
      <c r="W34" s="246">
        <v>1.5</v>
      </c>
      <c r="X34" s="246">
        <v>0</v>
      </c>
      <c r="Y34" s="246">
        <v>0</v>
      </c>
      <c r="Z34" s="246">
        <v>0</v>
      </c>
      <c r="AA34" s="246">
        <v>0</v>
      </c>
      <c r="AB34" s="246">
        <v>0</v>
      </c>
      <c r="AC34" s="246">
        <v>0</v>
      </c>
      <c r="AD34" s="246">
        <v>0</v>
      </c>
      <c r="AE34" s="246">
        <v>0</v>
      </c>
      <c r="AF34" s="246">
        <v>0</v>
      </c>
      <c r="AG34" s="246">
        <v>0</v>
      </c>
      <c r="AH34" s="246">
        <v>0</v>
      </c>
      <c r="AI34" s="246">
        <v>0</v>
      </c>
      <c r="AJ34" s="246">
        <v>0</v>
      </c>
      <c r="AK34" s="246">
        <v>0</v>
      </c>
      <c r="AL34" s="246">
        <v>0</v>
      </c>
      <c r="AM34" s="246">
        <v>0</v>
      </c>
      <c r="AN34" s="246">
        <v>0</v>
      </c>
      <c r="AO34" s="246">
        <v>0</v>
      </c>
      <c r="AP34" s="250">
        <v>0</v>
      </c>
      <c r="AQ34" s="246">
        <v>0</v>
      </c>
      <c r="AR34" s="290">
        <v>0</v>
      </c>
      <c r="AS34" s="289">
        <v>0</v>
      </c>
      <c r="AT34" s="250">
        <v>0</v>
      </c>
      <c r="AU34" s="250">
        <v>0</v>
      </c>
      <c r="AV34" s="284">
        <v>0</v>
      </c>
      <c r="AW34" s="292" t="str">
        <f t="shared" si="0"/>
        <v>1978-79</v>
      </c>
      <c r="AX34" s="292" t="str">
        <f t="shared" si="1"/>
        <v>1998-99</v>
      </c>
      <c r="AY34" s="751">
        <f t="shared" si="2"/>
        <v>21</v>
      </c>
      <c r="AZ34" s="120">
        <f t="shared" si="3"/>
        <v>11.061904761904762</v>
      </c>
      <c r="BA34" s="248" t="s">
        <v>119</v>
      </c>
      <c r="BB34" s="248" t="s">
        <v>41</v>
      </c>
      <c r="BC34" s="248" t="s">
        <v>365</v>
      </c>
      <c r="BD34" s="248" t="s">
        <v>763</v>
      </c>
      <c r="BE34" s="248"/>
      <c r="BF34" s="248" t="s">
        <v>262</v>
      </c>
      <c r="BG34" s="252" t="s">
        <v>252</v>
      </c>
      <c r="BH34" s="251" t="s">
        <v>252</v>
      </c>
      <c r="BI34" s="295" t="s">
        <v>252</v>
      </c>
      <c r="BJ34" s="251" t="s">
        <v>252</v>
      </c>
    </row>
    <row r="35" spans="1:62" s="249" customFormat="1" ht="13.5" customHeight="1">
      <c r="A35" s="490" t="s">
        <v>3209</v>
      </c>
      <c r="B35" s="514" t="s">
        <v>2906</v>
      </c>
      <c r="C35" s="246">
        <v>0</v>
      </c>
      <c r="D35" s="246">
        <v>0</v>
      </c>
      <c r="E35" s="246">
        <v>0</v>
      </c>
      <c r="F35" s="246">
        <v>0</v>
      </c>
      <c r="G35" s="246">
        <v>0</v>
      </c>
      <c r="H35" s="246">
        <v>0</v>
      </c>
      <c r="I35" s="246">
        <v>0</v>
      </c>
      <c r="J35" s="246">
        <v>0</v>
      </c>
      <c r="K35" s="246">
        <v>0</v>
      </c>
      <c r="L35" s="246">
        <v>0</v>
      </c>
      <c r="M35" s="246">
        <v>0</v>
      </c>
      <c r="N35" s="246">
        <v>0</v>
      </c>
      <c r="O35" s="246">
        <v>0</v>
      </c>
      <c r="P35" s="246">
        <v>0</v>
      </c>
      <c r="Q35" s="246">
        <v>0</v>
      </c>
      <c r="R35" s="246">
        <v>0</v>
      </c>
      <c r="S35" s="246">
        <v>0</v>
      </c>
      <c r="T35" s="246">
        <v>0</v>
      </c>
      <c r="U35" s="246">
        <v>0</v>
      </c>
      <c r="V35" s="246">
        <v>0</v>
      </c>
      <c r="W35" s="246">
        <v>0</v>
      </c>
      <c r="X35" s="246">
        <v>0</v>
      </c>
      <c r="Y35" s="246">
        <v>0</v>
      </c>
      <c r="Z35" s="246">
        <v>0</v>
      </c>
      <c r="AA35" s="246">
        <v>0</v>
      </c>
      <c r="AB35" s="246">
        <v>0</v>
      </c>
      <c r="AC35" s="246">
        <v>0</v>
      </c>
      <c r="AD35" s="246">
        <v>0</v>
      </c>
      <c r="AE35" s="246">
        <v>0</v>
      </c>
      <c r="AF35" s="246">
        <v>0</v>
      </c>
      <c r="AG35" s="246">
        <v>0</v>
      </c>
      <c r="AH35" s="246">
        <v>0</v>
      </c>
      <c r="AI35" s="246">
        <v>0</v>
      </c>
      <c r="AJ35" s="246">
        <v>0</v>
      </c>
      <c r="AK35" s="246">
        <v>0</v>
      </c>
      <c r="AL35" s="246">
        <v>0</v>
      </c>
      <c r="AM35" s="246">
        <v>6</v>
      </c>
      <c r="AN35" s="246">
        <v>0</v>
      </c>
      <c r="AO35" s="246">
        <v>0</v>
      </c>
      <c r="AP35" s="246">
        <v>0</v>
      </c>
      <c r="AQ35" s="246">
        <v>2.5</v>
      </c>
      <c r="AR35" s="289">
        <v>2.5</v>
      </c>
      <c r="AS35" s="289">
        <v>2.5</v>
      </c>
      <c r="AT35" s="250">
        <v>2.5</v>
      </c>
      <c r="AU35" s="250">
        <v>0</v>
      </c>
      <c r="AV35" s="284">
        <v>0</v>
      </c>
      <c r="AW35" s="292" t="str">
        <f t="shared" si="0"/>
        <v>2014-15</v>
      </c>
      <c r="AX35" s="292" t="str">
        <f t="shared" si="1"/>
        <v>2020-21</v>
      </c>
      <c r="AY35" s="751">
        <f t="shared" si="2"/>
        <v>7</v>
      </c>
      <c r="AZ35" s="120">
        <f t="shared" si="3"/>
        <v>1.9285714285714286</v>
      </c>
      <c r="BA35" s="248" t="s">
        <v>119</v>
      </c>
      <c r="BB35" s="248" t="s">
        <v>41</v>
      </c>
      <c r="BC35" s="248" t="s">
        <v>365</v>
      </c>
      <c r="BD35" s="248" t="s">
        <v>763</v>
      </c>
      <c r="BE35" s="248"/>
      <c r="BF35" s="248" t="s">
        <v>262</v>
      </c>
      <c r="BG35" s="252" t="s">
        <v>2468</v>
      </c>
      <c r="BH35" s="251" t="s">
        <v>2907</v>
      </c>
      <c r="BI35" s="295" t="s">
        <v>252</v>
      </c>
      <c r="BJ35" s="251" t="s">
        <v>252</v>
      </c>
    </row>
    <row r="36" spans="1:62" s="249" customFormat="1" ht="13.5" customHeight="1">
      <c r="A36" s="490" t="s">
        <v>3209</v>
      </c>
      <c r="B36" s="514" t="s">
        <v>561</v>
      </c>
      <c r="C36" s="246">
        <v>0</v>
      </c>
      <c r="D36" s="246">
        <v>0</v>
      </c>
      <c r="E36" s="246">
        <v>0</v>
      </c>
      <c r="F36" s="246">
        <v>0</v>
      </c>
      <c r="G36" s="246">
        <v>0</v>
      </c>
      <c r="H36" s="246">
        <v>0</v>
      </c>
      <c r="I36" s="246">
        <v>0</v>
      </c>
      <c r="J36" s="246">
        <v>0</v>
      </c>
      <c r="K36" s="246">
        <v>0</v>
      </c>
      <c r="L36" s="246">
        <v>0</v>
      </c>
      <c r="M36" s="246">
        <v>0</v>
      </c>
      <c r="N36" s="246">
        <v>0</v>
      </c>
      <c r="O36" s="246">
        <v>0</v>
      </c>
      <c r="P36" s="246">
        <v>0</v>
      </c>
      <c r="Q36" s="246">
        <v>0</v>
      </c>
      <c r="R36" s="246">
        <v>0</v>
      </c>
      <c r="S36" s="246">
        <v>0</v>
      </c>
      <c r="T36" s="246">
        <v>0</v>
      </c>
      <c r="U36" s="246">
        <v>0</v>
      </c>
      <c r="V36" s="246">
        <v>0</v>
      </c>
      <c r="W36" s="246">
        <v>0</v>
      </c>
      <c r="X36" s="246">
        <v>0</v>
      </c>
      <c r="Y36" s="246">
        <v>0</v>
      </c>
      <c r="Z36" s="246">
        <v>0</v>
      </c>
      <c r="AA36" s="246">
        <v>0</v>
      </c>
      <c r="AB36" s="246">
        <v>0</v>
      </c>
      <c r="AC36" s="246">
        <v>0</v>
      </c>
      <c r="AD36" s="246">
        <v>0</v>
      </c>
      <c r="AE36" s="246">
        <v>0</v>
      </c>
      <c r="AF36" s="246">
        <v>0</v>
      </c>
      <c r="AG36" s="246">
        <v>0</v>
      </c>
      <c r="AH36" s="246">
        <v>0</v>
      </c>
      <c r="AI36" s="246">
        <v>0</v>
      </c>
      <c r="AJ36" s="246">
        <v>0</v>
      </c>
      <c r="AK36" s="246">
        <v>0</v>
      </c>
      <c r="AL36" s="246">
        <v>0.5</v>
      </c>
      <c r="AM36" s="246">
        <v>1.9</v>
      </c>
      <c r="AN36" s="246">
        <v>1.9</v>
      </c>
      <c r="AO36" s="246">
        <v>1.9</v>
      </c>
      <c r="AP36" s="250">
        <v>1.9</v>
      </c>
      <c r="AQ36" s="246">
        <v>1.9</v>
      </c>
      <c r="AR36" s="290">
        <v>1.8979999999999999</v>
      </c>
      <c r="AS36" s="289">
        <v>2.5</v>
      </c>
      <c r="AT36" s="250">
        <v>2.5</v>
      </c>
      <c r="AU36" s="250">
        <v>2.5</v>
      </c>
      <c r="AV36" s="284">
        <v>2.5</v>
      </c>
      <c r="AW36" s="292" t="str">
        <f t="shared" si="0"/>
        <v>2013-14</v>
      </c>
      <c r="AX36" s="292" t="str">
        <f t="shared" si="1"/>
        <v>2020-21</v>
      </c>
      <c r="AY36" s="751">
        <f t="shared" si="2"/>
        <v>8</v>
      </c>
      <c r="AZ36" s="120">
        <f t="shared" si="3"/>
        <v>1.79975</v>
      </c>
      <c r="BA36" s="248" t="s">
        <v>115</v>
      </c>
      <c r="BB36" s="248" t="s">
        <v>34</v>
      </c>
      <c r="BC36" s="248" t="s">
        <v>365</v>
      </c>
      <c r="BD36" s="248" t="s">
        <v>763</v>
      </c>
      <c r="BE36" s="248"/>
      <c r="BF36" s="248" t="s">
        <v>262</v>
      </c>
      <c r="BG36" s="252" t="s">
        <v>2908</v>
      </c>
      <c r="BH36" s="251" t="s">
        <v>2909</v>
      </c>
      <c r="BI36" s="295" t="s">
        <v>252</v>
      </c>
      <c r="BJ36" s="251" t="s">
        <v>252</v>
      </c>
    </row>
    <row r="37" spans="1:62" s="249" customFormat="1" ht="13.5" customHeight="1">
      <c r="A37" s="490" t="s">
        <v>3209</v>
      </c>
      <c r="B37" s="514" t="s">
        <v>968</v>
      </c>
      <c r="C37" s="246">
        <v>0.7</v>
      </c>
      <c r="D37" s="246">
        <v>0.9</v>
      </c>
      <c r="E37" s="246">
        <v>1.3</v>
      </c>
      <c r="F37" s="246">
        <v>1.5</v>
      </c>
      <c r="G37" s="246">
        <v>2.5</v>
      </c>
      <c r="H37" s="246">
        <v>3.1</v>
      </c>
      <c r="I37" s="246">
        <v>4.3</v>
      </c>
      <c r="J37" s="246">
        <v>5</v>
      </c>
      <c r="K37" s="246">
        <v>6.2</v>
      </c>
      <c r="L37" s="246">
        <v>6.2</v>
      </c>
      <c r="M37" s="246">
        <v>5.4</v>
      </c>
      <c r="N37" s="246">
        <v>8.1</v>
      </c>
      <c r="O37" s="246">
        <v>8.4</v>
      </c>
      <c r="P37" s="246">
        <v>6.6</v>
      </c>
      <c r="Q37" s="246">
        <v>7.5</v>
      </c>
      <c r="R37" s="246">
        <v>8.5</v>
      </c>
      <c r="S37" s="246">
        <v>9.1999999999999993</v>
      </c>
      <c r="T37" s="246">
        <v>10.4</v>
      </c>
      <c r="U37" s="246">
        <v>11.3</v>
      </c>
      <c r="V37" s="246">
        <v>11.2</v>
      </c>
      <c r="W37" s="246">
        <v>12.1</v>
      </c>
      <c r="X37" s="246">
        <v>13.1</v>
      </c>
      <c r="Y37" s="246">
        <v>12.8</v>
      </c>
      <c r="Z37" s="246">
        <v>15.8</v>
      </c>
      <c r="AA37" s="246">
        <v>25.5</v>
      </c>
      <c r="AB37" s="246">
        <v>27.9</v>
      </c>
      <c r="AC37" s="246">
        <v>31.7</v>
      </c>
      <c r="AD37" s="246">
        <v>32.799999999999997</v>
      </c>
      <c r="AE37" s="246">
        <v>28</v>
      </c>
      <c r="AF37" s="246">
        <v>14.9</v>
      </c>
      <c r="AG37" s="246">
        <v>21.35</v>
      </c>
      <c r="AH37" s="246">
        <v>16.335000000000001</v>
      </c>
      <c r="AI37" s="246">
        <v>16.527999999999999</v>
      </c>
      <c r="AJ37" s="246">
        <v>17.494</v>
      </c>
      <c r="AK37" s="246">
        <v>17.041</v>
      </c>
      <c r="AL37" s="246">
        <v>18.120999999999999</v>
      </c>
      <c r="AM37" s="246">
        <v>18.708153619999997</v>
      </c>
      <c r="AN37" s="246">
        <v>19.783000000000001</v>
      </c>
      <c r="AO37" s="246">
        <v>22.021999999999998</v>
      </c>
      <c r="AP37" s="246">
        <v>22.710999999999999</v>
      </c>
      <c r="AQ37" s="246">
        <v>23.48</v>
      </c>
      <c r="AR37" s="289">
        <v>22.071999999999999</v>
      </c>
      <c r="AS37" s="289">
        <v>21.777999999999999</v>
      </c>
      <c r="AT37" s="250">
        <v>21.991</v>
      </c>
      <c r="AU37" s="250">
        <v>24.007000000000001</v>
      </c>
      <c r="AV37" s="284">
        <v>25.262</v>
      </c>
      <c r="AW37" s="292" t="str">
        <f t="shared" si="0"/>
        <v>1978-79</v>
      </c>
      <c r="AX37" s="292" t="str">
        <f t="shared" si="1"/>
        <v>2020-21</v>
      </c>
      <c r="AY37" s="751">
        <f t="shared" si="2"/>
        <v>43</v>
      </c>
      <c r="AZ37" s="120">
        <f t="shared" si="3"/>
        <v>13.728445433023257</v>
      </c>
      <c r="BA37" s="248" t="s">
        <v>118</v>
      </c>
      <c r="BB37" s="248" t="s">
        <v>47</v>
      </c>
      <c r="BC37" s="248" t="s">
        <v>2694</v>
      </c>
      <c r="BD37" s="248" t="s">
        <v>763</v>
      </c>
      <c r="BE37" s="248" t="s">
        <v>2017</v>
      </c>
      <c r="BF37" s="248" t="s">
        <v>255</v>
      </c>
      <c r="BG37" s="252" t="s">
        <v>3513</v>
      </c>
      <c r="BH37" s="251" t="s">
        <v>2010</v>
      </c>
      <c r="BI37" s="295" t="s">
        <v>252</v>
      </c>
      <c r="BJ37" s="251" t="s">
        <v>252</v>
      </c>
    </row>
    <row r="38" spans="1:62" s="249" customFormat="1" ht="13.5" customHeight="1">
      <c r="A38" s="490" t="s">
        <v>3209</v>
      </c>
      <c r="B38" s="514" t="s">
        <v>718</v>
      </c>
      <c r="C38" s="246">
        <v>0</v>
      </c>
      <c r="D38" s="246">
        <v>0</v>
      </c>
      <c r="E38" s="246">
        <v>0</v>
      </c>
      <c r="F38" s="246">
        <v>0</v>
      </c>
      <c r="G38" s="246">
        <v>0</v>
      </c>
      <c r="H38" s="246">
        <v>0</v>
      </c>
      <c r="I38" s="246">
        <v>0</v>
      </c>
      <c r="J38" s="246">
        <v>0</v>
      </c>
      <c r="K38" s="246">
        <v>0</v>
      </c>
      <c r="L38" s="246">
        <v>0</v>
      </c>
      <c r="M38" s="246">
        <v>0</v>
      </c>
      <c r="N38" s="246">
        <v>0</v>
      </c>
      <c r="O38" s="246">
        <v>0</v>
      </c>
      <c r="P38" s="246">
        <v>0</v>
      </c>
      <c r="Q38" s="246">
        <v>0</v>
      </c>
      <c r="R38" s="246">
        <v>0</v>
      </c>
      <c r="S38" s="246">
        <v>0</v>
      </c>
      <c r="T38" s="246">
        <v>0</v>
      </c>
      <c r="U38" s="246">
        <v>0</v>
      </c>
      <c r="V38" s="246">
        <v>0</v>
      </c>
      <c r="W38" s="246">
        <v>0</v>
      </c>
      <c r="X38" s="246">
        <v>0</v>
      </c>
      <c r="Y38" s="246">
        <v>0</v>
      </c>
      <c r="Z38" s="246">
        <v>0</v>
      </c>
      <c r="AA38" s="246">
        <v>0</v>
      </c>
      <c r="AB38" s="246">
        <v>0</v>
      </c>
      <c r="AC38" s="246">
        <v>3.84</v>
      </c>
      <c r="AD38" s="246">
        <v>3.0649999999999999</v>
      </c>
      <c r="AE38" s="246">
        <v>3.0760000000000001</v>
      </c>
      <c r="AF38" s="246">
        <v>3.0859999999999999</v>
      </c>
      <c r="AG38" s="246">
        <v>3.1509999999999998</v>
      </c>
      <c r="AH38" s="246">
        <v>3.76</v>
      </c>
      <c r="AI38" s="246">
        <v>1.5509999999999999</v>
      </c>
      <c r="AJ38" s="246">
        <v>0.13900000000000001</v>
      </c>
      <c r="AK38" s="246">
        <v>2.0939999999999999</v>
      </c>
      <c r="AL38" s="246">
        <v>2.0750000000000002</v>
      </c>
      <c r="AM38" s="246">
        <v>0.33900000000000002</v>
      </c>
      <c r="AN38" s="246">
        <v>0.38200000000000001</v>
      </c>
      <c r="AO38" s="246">
        <v>0.43999999999999995</v>
      </c>
      <c r="AP38" s="246">
        <v>0.496</v>
      </c>
      <c r="AQ38" s="246">
        <v>0.52900000000000003</v>
      </c>
      <c r="AR38" s="289">
        <v>0.61599999999999999</v>
      </c>
      <c r="AS38" s="289">
        <v>0.6</v>
      </c>
      <c r="AT38" s="250">
        <v>2.419</v>
      </c>
      <c r="AU38" s="250">
        <v>2.4460000000000002</v>
      </c>
      <c r="AV38" s="284">
        <v>2.4809999999999999</v>
      </c>
      <c r="AW38" s="292" t="str">
        <f t="shared" si="0"/>
        <v>2004-05</v>
      </c>
      <c r="AX38" s="292" t="str">
        <f t="shared" si="1"/>
        <v>2020-21</v>
      </c>
      <c r="AY38" s="751">
        <f t="shared" si="2"/>
        <v>17</v>
      </c>
      <c r="AZ38" s="120">
        <f t="shared" si="3"/>
        <v>1.7199411764705883</v>
      </c>
      <c r="BA38" s="248" t="s">
        <v>119</v>
      </c>
      <c r="BB38" s="248" t="s">
        <v>47</v>
      </c>
      <c r="BC38" s="248" t="s">
        <v>2703</v>
      </c>
      <c r="BD38" s="248" t="s">
        <v>763</v>
      </c>
      <c r="BE38" s="248" t="s">
        <v>2017</v>
      </c>
      <c r="BF38" s="248" t="s">
        <v>262</v>
      </c>
      <c r="BG38" s="252" t="s">
        <v>717</v>
      </c>
      <c r="BH38" s="251" t="s">
        <v>252</v>
      </c>
      <c r="BI38" s="295" t="s">
        <v>252</v>
      </c>
      <c r="BJ38" s="251" t="s">
        <v>252</v>
      </c>
    </row>
    <row r="39" spans="1:62" s="249" customFormat="1" ht="13.5" customHeight="1">
      <c r="A39" s="490" t="s">
        <v>3209</v>
      </c>
      <c r="B39" s="514" t="s">
        <v>1050</v>
      </c>
      <c r="C39" s="246">
        <v>0</v>
      </c>
      <c r="D39" s="246">
        <v>0</v>
      </c>
      <c r="E39" s="246">
        <v>0</v>
      </c>
      <c r="F39" s="246">
        <v>0</v>
      </c>
      <c r="G39" s="246">
        <v>0</v>
      </c>
      <c r="H39" s="246">
        <v>0</v>
      </c>
      <c r="I39" s="246">
        <v>0</v>
      </c>
      <c r="J39" s="246">
        <v>0</v>
      </c>
      <c r="K39" s="246">
        <v>0</v>
      </c>
      <c r="L39" s="246">
        <v>0</v>
      </c>
      <c r="M39" s="246">
        <v>0</v>
      </c>
      <c r="N39" s="246">
        <v>0</v>
      </c>
      <c r="O39" s="246">
        <v>0</v>
      </c>
      <c r="P39" s="246">
        <v>0</v>
      </c>
      <c r="Q39" s="246">
        <v>0</v>
      </c>
      <c r="R39" s="246">
        <v>0</v>
      </c>
      <c r="S39" s="246">
        <v>0</v>
      </c>
      <c r="T39" s="246">
        <v>0</v>
      </c>
      <c r="U39" s="246">
        <v>0</v>
      </c>
      <c r="V39" s="246">
        <v>0</v>
      </c>
      <c r="W39" s="246">
        <v>0</v>
      </c>
      <c r="X39" s="246">
        <v>0</v>
      </c>
      <c r="Y39" s="246">
        <v>0</v>
      </c>
      <c r="Z39" s="246">
        <v>0</v>
      </c>
      <c r="AA39" s="246">
        <v>0</v>
      </c>
      <c r="AB39" s="246">
        <v>0</v>
      </c>
      <c r="AC39" s="246">
        <v>0</v>
      </c>
      <c r="AD39" s="246">
        <v>0</v>
      </c>
      <c r="AE39" s="246">
        <v>0</v>
      </c>
      <c r="AF39" s="246">
        <v>0</v>
      </c>
      <c r="AG39" s="246">
        <v>0</v>
      </c>
      <c r="AH39" s="246">
        <v>0</v>
      </c>
      <c r="AI39" s="246">
        <v>0</v>
      </c>
      <c r="AJ39" s="246">
        <v>0</v>
      </c>
      <c r="AK39" s="246">
        <v>0</v>
      </c>
      <c r="AL39" s="246">
        <v>0</v>
      </c>
      <c r="AM39" s="246">
        <v>3.3042346999999999</v>
      </c>
      <c r="AN39" s="246">
        <v>4.1609999999999996</v>
      </c>
      <c r="AO39" s="246">
        <v>6.008</v>
      </c>
      <c r="AP39" s="250">
        <v>5.734</v>
      </c>
      <c r="AQ39" s="246">
        <v>6.1680000000000001</v>
      </c>
      <c r="AR39" s="290">
        <v>4.05</v>
      </c>
      <c r="AS39" s="289">
        <v>5.3639999999999999</v>
      </c>
      <c r="AT39" s="250">
        <v>5.5119999999999996</v>
      </c>
      <c r="AU39" s="250">
        <v>5.3970000000000002</v>
      </c>
      <c r="AV39" s="284">
        <v>5.3970000000000002</v>
      </c>
      <c r="AW39" s="292" t="str">
        <f t="shared" si="0"/>
        <v>2014-15</v>
      </c>
      <c r="AX39" s="292" t="str">
        <f t="shared" si="1"/>
        <v>2020-21</v>
      </c>
      <c r="AY39" s="751">
        <f t="shared" si="2"/>
        <v>7</v>
      </c>
      <c r="AZ39" s="120">
        <f t="shared" si="3"/>
        <v>4.9698906714285718</v>
      </c>
      <c r="BA39" s="248" t="s">
        <v>118</v>
      </c>
      <c r="BB39" s="248" t="s">
        <v>47</v>
      </c>
      <c r="BC39" s="248" t="s">
        <v>2694</v>
      </c>
      <c r="BD39" s="248" t="s">
        <v>763</v>
      </c>
      <c r="BE39" s="248" t="s">
        <v>2017</v>
      </c>
      <c r="BF39" s="248" t="s">
        <v>255</v>
      </c>
      <c r="BG39" s="252" t="s">
        <v>3514</v>
      </c>
      <c r="BH39" s="251" t="s">
        <v>2010</v>
      </c>
      <c r="BI39" s="295" t="s">
        <v>252</v>
      </c>
      <c r="BJ39" s="251" t="s">
        <v>252</v>
      </c>
    </row>
    <row r="40" spans="1:62" s="249" customFormat="1" ht="13.5" customHeight="1">
      <c r="A40" s="490" t="s">
        <v>3209</v>
      </c>
      <c r="B40" s="514" t="s">
        <v>739</v>
      </c>
      <c r="C40" s="246">
        <v>0</v>
      </c>
      <c r="D40" s="246">
        <v>0</v>
      </c>
      <c r="E40" s="246">
        <v>0</v>
      </c>
      <c r="F40" s="246">
        <v>0</v>
      </c>
      <c r="G40" s="246">
        <v>0</v>
      </c>
      <c r="H40" s="246">
        <v>0</v>
      </c>
      <c r="I40" s="246">
        <v>0</v>
      </c>
      <c r="J40" s="246">
        <v>0</v>
      </c>
      <c r="K40" s="246">
        <v>0</v>
      </c>
      <c r="L40" s="246">
        <v>0</v>
      </c>
      <c r="M40" s="246">
        <v>0</v>
      </c>
      <c r="N40" s="246">
        <v>0</v>
      </c>
      <c r="O40" s="246">
        <v>0</v>
      </c>
      <c r="P40" s="246">
        <v>0</v>
      </c>
      <c r="Q40" s="246">
        <v>0</v>
      </c>
      <c r="R40" s="246">
        <v>0</v>
      </c>
      <c r="S40" s="246">
        <v>0</v>
      </c>
      <c r="T40" s="246">
        <v>0</v>
      </c>
      <c r="U40" s="246">
        <v>0</v>
      </c>
      <c r="V40" s="246">
        <v>0</v>
      </c>
      <c r="W40" s="246">
        <v>0</v>
      </c>
      <c r="X40" s="246">
        <v>0</v>
      </c>
      <c r="Y40" s="246">
        <v>0</v>
      </c>
      <c r="Z40" s="246">
        <v>0</v>
      </c>
      <c r="AA40" s="246">
        <v>0</v>
      </c>
      <c r="AB40" s="246">
        <v>0</v>
      </c>
      <c r="AC40" s="246">
        <v>0</v>
      </c>
      <c r="AD40" s="246">
        <v>0</v>
      </c>
      <c r="AE40" s="246">
        <v>0</v>
      </c>
      <c r="AF40" s="246">
        <v>0</v>
      </c>
      <c r="AG40" s="246">
        <v>0</v>
      </c>
      <c r="AH40" s="246">
        <v>3.4729999999999999</v>
      </c>
      <c r="AI40" s="246">
        <v>1.294</v>
      </c>
      <c r="AJ40" s="246">
        <v>0</v>
      </c>
      <c r="AK40" s="246">
        <v>0</v>
      </c>
      <c r="AL40" s="246">
        <v>0</v>
      </c>
      <c r="AM40" s="246">
        <v>0</v>
      </c>
      <c r="AN40" s="246">
        <v>0</v>
      </c>
      <c r="AO40" s="246">
        <v>0</v>
      </c>
      <c r="AP40" s="246">
        <v>0</v>
      </c>
      <c r="AQ40" s="246">
        <v>0</v>
      </c>
      <c r="AR40" s="289">
        <v>0</v>
      </c>
      <c r="AS40" s="289">
        <v>0</v>
      </c>
      <c r="AT40" s="250">
        <v>0</v>
      </c>
      <c r="AU40" s="250">
        <v>0</v>
      </c>
      <c r="AV40" s="284">
        <v>0</v>
      </c>
      <c r="AW40" s="292" t="str">
        <f t="shared" si="0"/>
        <v>2009-10</v>
      </c>
      <c r="AX40" s="292" t="str">
        <f t="shared" si="1"/>
        <v>2010-11</v>
      </c>
      <c r="AY40" s="751">
        <f t="shared" si="2"/>
        <v>2</v>
      </c>
      <c r="AZ40" s="120">
        <f t="shared" si="3"/>
        <v>2.3834999999999997</v>
      </c>
      <c r="BA40" s="248" t="s">
        <v>106</v>
      </c>
      <c r="BB40" s="248" t="s">
        <v>47</v>
      </c>
      <c r="BC40" s="248" t="s">
        <v>2104</v>
      </c>
      <c r="BD40" s="248" t="s">
        <v>765</v>
      </c>
      <c r="BE40" s="248"/>
      <c r="BF40" s="248" t="s">
        <v>262</v>
      </c>
      <c r="BG40" s="252" t="s">
        <v>252</v>
      </c>
      <c r="BH40" s="251" t="s">
        <v>252</v>
      </c>
      <c r="BI40" s="295" t="s">
        <v>252</v>
      </c>
      <c r="BJ40" s="251" t="s">
        <v>252</v>
      </c>
    </row>
    <row r="41" spans="1:62" s="249" customFormat="1" ht="13.5" customHeight="1">
      <c r="A41" s="490" t="s">
        <v>3209</v>
      </c>
      <c r="B41" s="514" t="s">
        <v>3503</v>
      </c>
      <c r="C41" s="246">
        <v>0</v>
      </c>
      <c r="D41" s="246">
        <v>0</v>
      </c>
      <c r="E41" s="246">
        <v>0</v>
      </c>
      <c r="F41" s="246">
        <v>0</v>
      </c>
      <c r="G41" s="246">
        <v>0</v>
      </c>
      <c r="H41" s="246">
        <v>0</v>
      </c>
      <c r="I41" s="246">
        <v>0</v>
      </c>
      <c r="J41" s="246">
        <v>0</v>
      </c>
      <c r="K41" s="246">
        <v>0</v>
      </c>
      <c r="L41" s="246">
        <v>0</v>
      </c>
      <c r="M41" s="246">
        <v>0</v>
      </c>
      <c r="N41" s="246">
        <v>0</v>
      </c>
      <c r="O41" s="246">
        <v>0</v>
      </c>
      <c r="P41" s="246">
        <v>0</v>
      </c>
      <c r="Q41" s="246">
        <v>0</v>
      </c>
      <c r="R41" s="246">
        <v>0</v>
      </c>
      <c r="S41" s="246">
        <v>0</v>
      </c>
      <c r="T41" s="246">
        <v>0</v>
      </c>
      <c r="U41" s="246">
        <v>0</v>
      </c>
      <c r="V41" s="246">
        <v>0</v>
      </c>
      <c r="W41" s="246">
        <v>0</v>
      </c>
      <c r="X41" s="246">
        <v>0</v>
      </c>
      <c r="Y41" s="246">
        <v>0</v>
      </c>
      <c r="Z41" s="246">
        <v>0</v>
      </c>
      <c r="AA41" s="246">
        <v>0</v>
      </c>
      <c r="AB41" s="246">
        <v>0</v>
      </c>
      <c r="AC41" s="246">
        <v>0</v>
      </c>
      <c r="AD41" s="246">
        <v>0</v>
      </c>
      <c r="AE41" s="246">
        <v>0</v>
      </c>
      <c r="AF41" s="246">
        <v>0</v>
      </c>
      <c r="AG41" s="246">
        <v>0</v>
      </c>
      <c r="AH41" s="246">
        <v>0</v>
      </c>
      <c r="AI41" s="246">
        <v>0</v>
      </c>
      <c r="AJ41" s="246">
        <v>0</v>
      </c>
      <c r="AK41" s="246">
        <v>0</v>
      </c>
      <c r="AL41" s="246">
        <v>0</v>
      </c>
      <c r="AM41" s="246">
        <v>0</v>
      </c>
      <c r="AN41" s="246">
        <v>0</v>
      </c>
      <c r="AO41" s="246">
        <v>0</v>
      </c>
      <c r="AP41" s="246">
        <v>0</v>
      </c>
      <c r="AQ41" s="246">
        <v>30.8</v>
      </c>
      <c r="AR41" s="289">
        <v>18.399999999999999</v>
      </c>
      <c r="AS41" s="289">
        <v>18.399999999999999</v>
      </c>
      <c r="AT41" s="250">
        <v>18.399999999999999</v>
      </c>
      <c r="AU41" s="250">
        <v>0</v>
      </c>
      <c r="AV41" s="284">
        <v>0</v>
      </c>
      <c r="AW41" s="292" t="str">
        <f t="shared" si="0"/>
        <v>2018-19</v>
      </c>
      <c r="AX41" s="292" t="str">
        <f t="shared" si="1"/>
        <v>2020-21</v>
      </c>
      <c r="AY41" s="751">
        <f t="shared" si="2"/>
        <v>3</v>
      </c>
      <c r="AZ41" s="120">
        <f t="shared" si="3"/>
        <v>22.533333333333331</v>
      </c>
      <c r="BA41" s="248" t="s">
        <v>115</v>
      </c>
      <c r="BB41" s="248" t="s">
        <v>47</v>
      </c>
      <c r="BC41" s="248" t="s">
        <v>2703</v>
      </c>
      <c r="BD41" s="248" t="s">
        <v>763</v>
      </c>
      <c r="BE41" s="248"/>
      <c r="BF41" s="248" t="s">
        <v>255</v>
      </c>
      <c r="BG41" s="252" t="s">
        <v>3526</v>
      </c>
      <c r="BH41" s="251" t="s">
        <v>3527</v>
      </c>
      <c r="BI41" s="295" t="s">
        <v>252</v>
      </c>
      <c r="BJ41" s="251" t="s">
        <v>252</v>
      </c>
    </row>
    <row r="42" spans="1:62" s="249" customFormat="1" ht="13.5" customHeight="1">
      <c r="A42" s="490" t="s">
        <v>3209</v>
      </c>
      <c r="B42" s="514" t="s">
        <v>2912</v>
      </c>
      <c r="C42" s="246">
        <v>0</v>
      </c>
      <c r="D42" s="246">
        <v>0</v>
      </c>
      <c r="E42" s="246">
        <v>0</v>
      </c>
      <c r="F42" s="246">
        <v>0</v>
      </c>
      <c r="G42" s="246">
        <v>0</v>
      </c>
      <c r="H42" s="246">
        <v>0</v>
      </c>
      <c r="I42" s="246">
        <v>0</v>
      </c>
      <c r="J42" s="246">
        <v>0</v>
      </c>
      <c r="K42" s="246">
        <v>0</v>
      </c>
      <c r="L42" s="246">
        <v>0</v>
      </c>
      <c r="M42" s="246">
        <v>0</v>
      </c>
      <c r="N42" s="246">
        <v>0</v>
      </c>
      <c r="O42" s="246">
        <v>0</v>
      </c>
      <c r="P42" s="246">
        <v>0</v>
      </c>
      <c r="Q42" s="246">
        <v>0</v>
      </c>
      <c r="R42" s="246">
        <v>0</v>
      </c>
      <c r="S42" s="246">
        <v>0</v>
      </c>
      <c r="T42" s="246">
        <v>0</v>
      </c>
      <c r="U42" s="246">
        <v>0</v>
      </c>
      <c r="V42" s="246">
        <v>0</v>
      </c>
      <c r="W42" s="246">
        <v>0</v>
      </c>
      <c r="X42" s="246">
        <v>0</v>
      </c>
      <c r="Y42" s="246">
        <v>0</v>
      </c>
      <c r="Z42" s="246">
        <v>0</v>
      </c>
      <c r="AA42" s="246">
        <v>0</v>
      </c>
      <c r="AB42" s="246">
        <v>0</v>
      </c>
      <c r="AC42" s="246">
        <v>0</v>
      </c>
      <c r="AD42" s="246">
        <v>0</v>
      </c>
      <c r="AE42" s="246">
        <v>0</v>
      </c>
      <c r="AF42" s="246">
        <v>0</v>
      </c>
      <c r="AG42" s="246">
        <v>0</v>
      </c>
      <c r="AH42" s="246">
        <v>0</v>
      </c>
      <c r="AI42" s="246">
        <v>0</v>
      </c>
      <c r="AJ42" s="246">
        <v>0</v>
      </c>
      <c r="AK42" s="246">
        <v>0</v>
      </c>
      <c r="AL42" s="246">
        <v>0</v>
      </c>
      <c r="AM42" s="246">
        <v>0</v>
      </c>
      <c r="AN42" s="246">
        <v>0</v>
      </c>
      <c r="AO42" s="246">
        <v>0</v>
      </c>
      <c r="AP42" s="250">
        <v>0</v>
      </c>
      <c r="AQ42" s="246">
        <v>0</v>
      </c>
      <c r="AR42" s="290">
        <v>0</v>
      </c>
      <c r="AS42" s="289">
        <v>11.952</v>
      </c>
      <c r="AT42" s="250">
        <v>24.352</v>
      </c>
      <c r="AU42" s="250">
        <v>24.802</v>
      </c>
      <c r="AV42" s="284">
        <v>0</v>
      </c>
      <c r="AW42" s="292" t="str">
        <f t="shared" si="0"/>
        <v>2020-21</v>
      </c>
      <c r="AX42" s="292" t="str">
        <f t="shared" si="1"/>
        <v>2020-21</v>
      </c>
      <c r="AY42" s="751">
        <f t="shared" si="2"/>
        <v>1</v>
      </c>
      <c r="AZ42" s="120">
        <f t="shared" si="3"/>
        <v>11.952</v>
      </c>
      <c r="BA42" s="248" t="s">
        <v>115</v>
      </c>
      <c r="BB42" s="248" t="s">
        <v>34</v>
      </c>
      <c r="BC42" s="248" t="s">
        <v>365</v>
      </c>
      <c r="BD42" s="248" t="s">
        <v>763</v>
      </c>
      <c r="BE42" s="248"/>
      <c r="BF42" s="248" t="s">
        <v>262</v>
      </c>
      <c r="BG42" s="252" t="s">
        <v>2914</v>
      </c>
      <c r="BH42" s="251" t="s">
        <v>252</v>
      </c>
      <c r="BI42" s="295" t="s">
        <v>252</v>
      </c>
      <c r="BJ42" s="251" t="s">
        <v>252</v>
      </c>
    </row>
    <row r="43" spans="1:62" s="249" customFormat="1" ht="13.5" customHeight="1">
      <c r="A43" s="490" t="s">
        <v>3209</v>
      </c>
      <c r="B43" s="514" t="s">
        <v>2913</v>
      </c>
      <c r="C43" s="246">
        <v>0</v>
      </c>
      <c r="D43" s="246">
        <v>0</v>
      </c>
      <c r="E43" s="246">
        <v>0</v>
      </c>
      <c r="F43" s="246">
        <v>0</v>
      </c>
      <c r="G43" s="246">
        <v>0</v>
      </c>
      <c r="H43" s="246">
        <v>0</v>
      </c>
      <c r="I43" s="246">
        <v>0</v>
      </c>
      <c r="J43" s="246">
        <v>0</v>
      </c>
      <c r="K43" s="246">
        <v>0</v>
      </c>
      <c r="L43" s="246">
        <v>0</v>
      </c>
      <c r="M43" s="246">
        <v>0</v>
      </c>
      <c r="N43" s="246">
        <v>0</v>
      </c>
      <c r="O43" s="246">
        <v>0</v>
      </c>
      <c r="P43" s="246">
        <v>0</v>
      </c>
      <c r="Q43" s="246">
        <v>0</v>
      </c>
      <c r="R43" s="246">
        <v>0</v>
      </c>
      <c r="S43" s="246">
        <v>0</v>
      </c>
      <c r="T43" s="246">
        <v>0</v>
      </c>
      <c r="U43" s="246">
        <v>0</v>
      </c>
      <c r="V43" s="246">
        <v>0</v>
      </c>
      <c r="W43" s="246">
        <v>0</v>
      </c>
      <c r="X43" s="246">
        <v>0</v>
      </c>
      <c r="Y43" s="246">
        <v>0</v>
      </c>
      <c r="Z43" s="246">
        <v>0</v>
      </c>
      <c r="AA43" s="246">
        <v>0</v>
      </c>
      <c r="AB43" s="246">
        <v>0</v>
      </c>
      <c r="AC43" s="246">
        <v>0</v>
      </c>
      <c r="AD43" s="246">
        <v>0</v>
      </c>
      <c r="AE43" s="246">
        <v>0</v>
      </c>
      <c r="AF43" s="246">
        <v>0</v>
      </c>
      <c r="AG43" s="246">
        <v>0</v>
      </c>
      <c r="AH43" s="246">
        <v>0</v>
      </c>
      <c r="AI43" s="246">
        <v>0</v>
      </c>
      <c r="AJ43" s="246">
        <v>0</v>
      </c>
      <c r="AK43" s="246">
        <v>0</v>
      </c>
      <c r="AL43" s="246">
        <v>0</v>
      </c>
      <c r="AM43" s="246">
        <v>0</v>
      </c>
      <c r="AN43" s="246">
        <v>0</v>
      </c>
      <c r="AO43" s="246">
        <v>0</v>
      </c>
      <c r="AP43" s="250">
        <v>10.77</v>
      </c>
      <c r="AQ43" s="246">
        <v>5.585</v>
      </c>
      <c r="AR43" s="290">
        <v>9.343</v>
      </c>
      <c r="AS43" s="289">
        <v>9.0340000000000007</v>
      </c>
      <c r="AT43" s="250">
        <v>0.64900000000000002</v>
      </c>
      <c r="AU43" s="250">
        <v>0</v>
      </c>
      <c r="AV43" s="284">
        <v>0</v>
      </c>
      <c r="AW43" s="292" t="str">
        <f t="shared" si="0"/>
        <v>2017-18</v>
      </c>
      <c r="AX43" s="292" t="str">
        <f t="shared" si="1"/>
        <v>2020-21</v>
      </c>
      <c r="AY43" s="751">
        <f t="shared" si="2"/>
        <v>4</v>
      </c>
      <c r="AZ43" s="120">
        <f t="shared" si="3"/>
        <v>8.6829999999999998</v>
      </c>
      <c r="BA43" s="248" t="s">
        <v>106</v>
      </c>
      <c r="BB43" s="248" t="s">
        <v>34</v>
      </c>
      <c r="BC43" s="248" t="s">
        <v>365</v>
      </c>
      <c r="BD43" s="248" t="s">
        <v>763</v>
      </c>
      <c r="BE43" s="248"/>
      <c r="BF43" s="248" t="s">
        <v>262</v>
      </c>
      <c r="BG43" s="252" t="s">
        <v>2915</v>
      </c>
      <c r="BH43" s="251" t="s">
        <v>252</v>
      </c>
      <c r="BI43" s="295" t="s">
        <v>252</v>
      </c>
      <c r="BJ43" s="251" t="s">
        <v>252</v>
      </c>
    </row>
    <row r="44" spans="1:62" s="249" customFormat="1" ht="13.5" customHeight="1">
      <c r="A44" s="490" t="s">
        <v>3209</v>
      </c>
      <c r="B44" s="514" t="s">
        <v>969</v>
      </c>
      <c r="C44" s="246">
        <v>0</v>
      </c>
      <c r="D44" s="246">
        <v>6</v>
      </c>
      <c r="E44" s="246">
        <v>5.8</v>
      </c>
      <c r="F44" s="246">
        <v>7.5</v>
      </c>
      <c r="G44" s="246">
        <v>6.8</v>
      </c>
      <c r="H44" s="246">
        <v>10.8</v>
      </c>
      <c r="I44" s="246">
        <v>14.1</v>
      </c>
      <c r="J44" s="246">
        <v>15.2</v>
      </c>
      <c r="K44" s="246">
        <v>17.899999999999999</v>
      </c>
      <c r="L44" s="246">
        <v>11.2</v>
      </c>
      <c r="M44" s="246">
        <v>11.1</v>
      </c>
      <c r="N44" s="246">
        <v>13.3</v>
      </c>
      <c r="O44" s="246">
        <v>14.4</v>
      </c>
      <c r="P44" s="246">
        <v>14.8</v>
      </c>
      <c r="Q44" s="246">
        <v>15.7</v>
      </c>
      <c r="R44" s="246">
        <v>21.2</v>
      </c>
      <c r="S44" s="246">
        <v>23.3</v>
      </c>
      <c r="T44" s="246">
        <v>21.3</v>
      </c>
      <c r="U44" s="246">
        <v>29.1</v>
      </c>
      <c r="V44" s="246">
        <v>33.799999999999997</v>
      </c>
      <c r="W44" s="246">
        <v>33.6</v>
      </c>
      <c r="X44" s="246">
        <v>31.9</v>
      </c>
      <c r="Y44" s="246">
        <v>34</v>
      </c>
      <c r="Z44" s="246">
        <v>40.799999999999997</v>
      </c>
      <c r="AA44" s="246">
        <v>39.200000000000003</v>
      </c>
      <c r="AB44" s="246">
        <v>39.200000000000003</v>
      </c>
      <c r="AC44" s="246">
        <v>35.1</v>
      </c>
      <c r="AD44" s="246">
        <v>35.1</v>
      </c>
      <c r="AE44" s="246">
        <v>35.799999999999997</v>
      </c>
      <c r="AF44" s="246">
        <v>37.5</v>
      </c>
      <c r="AG44" s="246">
        <v>42.22</v>
      </c>
      <c r="AH44" s="246">
        <v>50.070999999999998</v>
      </c>
      <c r="AI44" s="246">
        <v>53.404000000000003</v>
      </c>
      <c r="AJ44" s="246">
        <v>57.567999999999998</v>
      </c>
      <c r="AK44" s="246">
        <v>62.845999999999997</v>
      </c>
      <c r="AL44" s="246">
        <v>68.742000000000004</v>
      </c>
      <c r="AM44" s="246">
        <v>67.848254620000006</v>
      </c>
      <c r="AN44" s="246">
        <v>70.224999999999994</v>
      </c>
      <c r="AO44" s="246">
        <v>73.284999999999997</v>
      </c>
      <c r="AP44" s="246">
        <v>71.262</v>
      </c>
      <c r="AQ44" s="246">
        <v>69.349999999999994</v>
      </c>
      <c r="AR44" s="289">
        <v>59.363</v>
      </c>
      <c r="AS44" s="289">
        <v>60.850999999999999</v>
      </c>
      <c r="AT44" s="250">
        <v>61.9</v>
      </c>
      <c r="AU44" s="250">
        <v>66.680000000000007</v>
      </c>
      <c r="AV44" s="284">
        <v>67.05</v>
      </c>
      <c r="AW44" s="292" t="str">
        <f t="shared" si="0"/>
        <v>1979-80</v>
      </c>
      <c r="AX44" s="292" t="str">
        <f t="shared" si="1"/>
        <v>2020-21</v>
      </c>
      <c r="AY44" s="751">
        <f t="shared" si="2"/>
        <v>42</v>
      </c>
      <c r="AZ44" s="120">
        <f t="shared" si="3"/>
        <v>34.822267967142849</v>
      </c>
      <c r="BA44" s="248" t="s">
        <v>118</v>
      </c>
      <c r="BB44" s="248" t="s">
        <v>47</v>
      </c>
      <c r="BC44" s="248" t="s">
        <v>2694</v>
      </c>
      <c r="BD44" s="248" t="s">
        <v>763</v>
      </c>
      <c r="BE44" s="248" t="s">
        <v>2017</v>
      </c>
      <c r="BF44" s="248" t="s">
        <v>255</v>
      </c>
      <c r="BG44" s="252" t="s">
        <v>3515</v>
      </c>
      <c r="BH44" s="251" t="s">
        <v>2010</v>
      </c>
      <c r="BI44" s="295" t="s">
        <v>252</v>
      </c>
      <c r="BJ44" s="251" t="s">
        <v>252</v>
      </c>
    </row>
    <row r="45" spans="1:62" s="249" customFormat="1" ht="13.5" customHeight="1">
      <c r="A45" s="490" t="s">
        <v>3209</v>
      </c>
      <c r="B45" s="514" t="s">
        <v>551</v>
      </c>
      <c r="C45" s="246">
        <v>0</v>
      </c>
      <c r="D45" s="246">
        <v>0</v>
      </c>
      <c r="E45" s="246">
        <v>0</v>
      </c>
      <c r="F45" s="246">
        <v>0</v>
      </c>
      <c r="G45" s="246">
        <v>0</v>
      </c>
      <c r="H45" s="246">
        <v>0</v>
      </c>
      <c r="I45" s="246">
        <v>0</v>
      </c>
      <c r="J45" s="246">
        <v>0</v>
      </c>
      <c r="K45" s="246">
        <v>0</v>
      </c>
      <c r="L45" s="246">
        <v>0</v>
      </c>
      <c r="M45" s="246">
        <v>0</v>
      </c>
      <c r="N45" s="246">
        <v>0</v>
      </c>
      <c r="O45" s="246">
        <v>0</v>
      </c>
      <c r="P45" s="246">
        <v>0</v>
      </c>
      <c r="Q45" s="246">
        <v>0</v>
      </c>
      <c r="R45" s="246">
        <v>0</v>
      </c>
      <c r="S45" s="246">
        <v>0</v>
      </c>
      <c r="T45" s="246">
        <v>0</v>
      </c>
      <c r="U45" s="246">
        <v>0</v>
      </c>
      <c r="V45" s="246">
        <v>0</v>
      </c>
      <c r="W45" s="246">
        <v>0</v>
      </c>
      <c r="X45" s="246">
        <v>0</v>
      </c>
      <c r="Y45" s="246">
        <v>0</v>
      </c>
      <c r="Z45" s="246">
        <v>0</v>
      </c>
      <c r="AA45" s="246">
        <v>0</v>
      </c>
      <c r="AB45" s="246">
        <v>0</v>
      </c>
      <c r="AC45" s="246">
        <v>0</v>
      </c>
      <c r="AD45" s="246">
        <v>0</v>
      </c>
      <c r="AE45" s="246">
        <v>0</v>
      </c>
      <c r="AF45" s="246">
        <v>0</v>
      </c>
      <c r="AG45" s="246">
        <v>0</v>
      </c>
      <c r="AH45" s="246">
        <v>0</v>
      </c>
      <c r="AI45" s="246">
        <v>0</v>
      </c>
      <c r="AJ45" s="246">
        <v>0</v>
      </c>
      <c r="AK45" s="246">
        <v>0</v>
      </c>
      <c r="AL45" s="246">
        <v>3.125</v>
      </c>
      <c r="AM45" s="246">
        <v>3.125</v>
      </c>
      <c r="AN45" s="246">
        <v>3.125</v>
      </c>
      <c r="AO45" s="246">
        <v>3.125</v>
      </c>
      <c r="AP45" s="250">
        <v>0</v>
      </c>
      <c r="AQ45" s="246">
        <v>0</v>
      </c>
      <c r="AR45" s="290">
        <v>0</v>
      </c>
      <c r="AS45" s="289">
        <v>0</v>
      </c>
      <c r="AT45" s="250">
        <v>0</v>
      </c>
      <c r="AU45" s="250">
        <v>0</v>
      </c>
      <c r="AV45" s="284">
        <v>0</v>
      </c>
      <c r="AW45" s="292" t="str">
        <f t="shared" si="0"/>
        <v>2013-14</v>
      </c>
      <c r="AX45" s="292" t="str">
        <f t="shared" si="1"/>
        <v>2016-17</v>
      </c>
      <c r="AY45" s="751">
        <f t="shared" si="2"/>
        <v>4</v>
      </c>
      <c r="AZ45" s="120">
        <f t="shared" si="3"/>
        <v>3.125</v>
      </c>
      <c r="BA45" s="248" t="s">
        <v>119</v>
      </c>
      <c r="BB45" s="248" t="s">
        <v>34</v>
      </c>
      <c r="BC45" s="248" t="s">
        <v>365</v>
      </c>
      <c r="BD45" s="248" t="s">
        <v>763</v>
      </c>
      <c r="BE45" s="248"/>
      <c r="BF45" s="248" t="s">
        <v>262</v>
      </c>
      <c r="BG45" s="252" t="s">
        <v>550</v>
      </c>
      <c r="BH45" s="251" t="s">
        <v>549</v>
      </c>
      <c r="BI45" s="295" t="s">
        <v>252</v>
      </c>
      <c r="BJ45" s="251" t="s">
        <v>252</v>
      </c>
    </row>
    <row r="46" spans="1:62" s="249" customFormat="1" ht="13.5" customHeight="1">
      <c r="A46" s="490" t="s">
        <v>3209</v>
      </c>
      <c r="B46" s="514" t="s">
        <v>548</v>
      </c>
      <c r="C46" s="246">
        <v>0</v>
      </c>
      <c r="D46" s="246">
        <v>0</v>
      </c>
      <c r="E46" s="246">
        <v>0</v>
      </c>
      <c r="F46" s="246">
        <v>0</v>
      </c>
      <c r="G46" s="246">
        <v>0</v>
      </c>
      <c r="H46" s="246">
        <v>0</v>
      </c>
      <c r="I46" s="246">
        <v>0</v>
      </c>
      <c r="J46" s="246">
        <v>0</v>
      </c>
      <c r="K46" s="246">
        <v>0</v>
      </c>
      <c r="L46" s="246">
        <v>0</v>
      </c>
      <c r="M46" s="246">
        <v>0</v>
      </c>
      <c r="N46" s="246">
        <v>0</v>
      </c>
      <c r="O46" s="246">
        <v>0</v>
      </c>
      <c r="P46" s="246">
        <v>0</v>
      </c>
      <c r="Q46" s="246">
        <v>0</v>
      </c>
      <c r="R46" s="246">
        <v>0</v>
      </c>
      <c r="S46" s="246">
        <v>0</v>
      </c>
      <c r="T46" s="246">
        <v>0</v>
      </c>
      <c r="U46" s="246">
        <v>0</v>
      </c>
      <c r="V46" s="246">
        <v>0</v>
      </c>
      <c r="W46" s="246">
        <v>0</v>
      </c>
      <c r="X46" s="246">
        <v>0</v>
      </c>
      <c r="Y46" s="246">
        <v>0</v>
      </c>
      <c r="Z46" s="246">
        <v>9</v>
      </c>
      <c r="AA46" s="246">
        <v>11.2</v>
      </c>
      <c r="AB46" s="246">
        <v>38.9</v>
      </c>
      <c r="AC46" s="246">
        <v>15.4</v>
      </c>
      <c r="AD46" s="246">
        <v>13.318</v>
      </c>
      <c r="AE46" s="246">
        <v>17.721</v>
      </c>
      <c r="AF46" s="246">
        <v>7.944</v>
      </c>
      <c r="AG46" s="246">
        <v>1.502</v>
      </c>
      <c r="AH46" s="246">
        <v>0</v>
      </c>
      <c r="AI46" s="246">
        <v>0</v>
      </c>
      <c r="AJ46" s="246">
        <v>0</v>
      </c>
      <c r="AK46" s="246">
        <v>0</v>
      </c>
      <c r="AL46" s="246">
        <v>0</v>
      </c>
      <c r="AM46" s="246">
        <v>0</v>
      </c>
      <c r="AN46" s="246">
        <v>0</v>
      </c>
      <c r="AO46" s="246">
        <v>0</v>
      </c>
      <c r="AP46" s="246">
        <v>0</v>
      </c>
      <c r="AQ46" s="246">
        <v>0</v>
      </c>
      <c r="AR46" s="289">
        <v>0</v>
      </c>
      <c r="AS46" s="289">
        <v>0</v>
      </c>
      <c r="AT46" s="250">
        <v>0</v>
      </c>
      <c r="AU46" s="250">
        <v>0</v>
      </c>
      <c r="AV46" s="284">
        <v>0</v>
      </c>
      <c r="AW46" s="292" t="str">
        <f t="shared" si="0"/>
        <v>2001-02</v>
      </c>
      <c r="AX46" s="292" t="str">
        <f t="shared" si="1"/>
        <v>2008-09</v>
      </c>
      <c r="AY46" s="751">
        <f t="shared" si="2"/>
        <v>8</v>
      </c>
      <c r="AZ46" s="120">
        <f t="shared" si="3"/>
        <v>14.373125</v>
      </c>
      <c r="BA46" s="248" t="s">
        <v>106</v>
      </c>
      <c r="BB46" s="248" t="s">
        <v>34</v>
      </c>
      <c r="BC46" s="248" t="s">
        <v>365</v>
      </c>
      <c r="BD46" s="248" t="s">
        <v>763</v>
      </c>
      <c r="BE46" s="248"/>
      <c r="BF46" s="248" t="s">
        <v>262</v>
      </c>
      <c r="BG46" s="252" t="s">
        <v>252</v>
      </c>
      <c r="BH46" s="251" t="s">
        <v>252</v>
      </c>
      <c r="BI46" s="295" t="s">
        <v>252</v>
      </c>
      <c r="BJ46" s="251" t="s">
        <v>252</v>
      </c>
    </row>
    <row r="47" spans="1:62" s="249" customFormat="1" ht="13.5" customHeight="1">
      <c r="A47" s="490" t="s">
        <v>3209</v>
      </c>
      <c r="B47" s="514" t="s">
        <v>826</v>
      </c>
      <c r="C47" s="246">
        <v>0</v>
      </c>
      <c r="D47" s="246">
        <v>0</v>
      </c>
      <c r="E47" s="246">
        <v>0</v>
      </c>
      <c r="F47" s="246">
        <v>0</v>
      </c>
      <c r="G47" s="246">
        <v>0</v>
      </c>
      <c r="H47" s="246">
        <v>0</v>
      </c>
      <c r="I47" s="246">
        <v>0</v>
      </c>
      <c r="J47" s="246">
        <v>0</v>
      </c>
      <c r="K47" s="246">
        <v>0</v>
      </c>
      <c r="L47" s="246">
        <v>0</v>
      </c>
      <c r="M47" s="246">
        <v>0.8</v>
      </c>
      <c r="N47" s="246">
        <v>5.7</v>
      </c>
      <c r="O47" s="246">
        <v>5.7</v>
      </c>
      <c r="P47" s="246">
        <v>6.1</v>
      </c>
      <c r="Q47" s="246">
        <v>6</v>
      </c>
      <c r="R47" s="246">
        <v>5.8</v>
      </c>
      <c r="S47" s="246">
        <v>6</v>
      </c>
      <c r="T47" s="246">
        <v>6</v>
      </c>
      <c r="U47" s="246">
        <v>3.5</v>
      </c>
      <c r="V47" s="246">
        <v>3.6</v>
      </c>
      <c r="W47" s="246">
        <v>3.1</v>
      </c>
      <c r="X47" s="246">
        <v>4</v>
      </c>
      <c r="Y47" s="246">
        <v>3.8</v>
      </c>
      <c r="Z47" s="246">
        <v>3.9</v>
      </c>
      <c r="AA47" s="246">
        <v>3.9</v>
      </c>
      <c r="AB47" s="246">
        <v>4.0999999999999996</v>
      </c>
      <c r="AC47" s="246">
        <v>0</v>
      </c>
      <c r="AD47" s="246">
        <v>0</v>
      </c>
      <c r="AE47" s="246">
        <v>0</v>
      </c>
      <c r="AF47" s="246">
        <v>0</v>
      </c>
      <c r="AG47" s="246">
        <v>0</v>
      </c>
      <c r="AH47" s="246">
        <v>0</v>
      </c>
      <c r="AI47" s="246">
        <v>0</v>
      </c>
      <c r="AJ47" s="246">
        <v>0</v>
      </c>
      <c r="AK47" s="246">
        <v>0</v>
      </c>
      <c r="AL47" s="246">
        <v>0</v>
      </c>
      <c r="AM47" s="246">
        <v>0</v>
      </c>
      <c r="AN47" s="246">
        <v>0</v>
      </c>
      <c r="AO47" s="246">
        <v>0</v>
      </c>
      <c r="AP47" s="250">
        <v>0</v>
      </c>
      <c r="AQ47" s="246">
        <v>0</v>
      </c>
      <c r="AR47" s="290">
        <v>0</v>
      </c>
      <c r="AS47" s="289">
        <v>0</v>
      </c>
      <c r="AT47" s="250">
        <v>0</v>
      </c>
      <c r="AU47" s="250">
        <v>0</v>
      </c>
      <c r="AV47" s="284">
        <v>0</v>
      </c>
      <c r="AW47" s="292" t="str">
        <f t="shared" si="0"/>
        <v>1988-89</v>
      </c>
      <c r="AX47" s="292" t="str">
        <f t="shared" si="1"/>
        <v>2003-04</v>
      </c>
      <c r="AY47" s="751">
        <f t="shared" si="2"/>
        <v>16</v>
      </c>
      <c r="AZ47" s="120">
        <f t="shared" si="3"/>
        <v>4.4999999999999991</v>
      </c>
      <c r="BA47" s="248" t="s">
        <v>119</v>
      </c>
      <c r="BB47" s="248" t="s">
        <v>34</v>
      </c>
      <c r="BC47" s="248" t="s">
        <v>365</v>
      </c>
      <c r="BD47" s="248" t="s">
        <v>763</v>
      </c>
      <c r="BE47" s="248"/>
      <c r="BF47" s="248" t="s">
        <v>262</v>
      </c>
      <c r="BG47" s="252" t="s">
        <v>827</v>
      </c>
      <c r="BH47" s="251" t="s">
        <v>252</v>
      </c>
      <c r="BI47" s="295" t="s">
        <v>252</v>
      </c>
      <c r="BJ47" s="251" t="s">
        <v>252</v>
      </c>
    </row>
    <row r="48" spans="1:62" s="249" customFormat="1" ht="13.5" customHeight="1">
      <c r="A48" s="490" t="s">
        <v>3209</v>
      </c>
      <c r="B48" s="514" t="s">
        <v>1051</v>
      </c>
      <c r="C48" s="246">
        <v>0</v>
      </c>
      <c r="D48" s="246">
        <v>0</v>
      </c>
      <c r="E48" s="246">
        <v>0</v>
      </c>
      <c r="F48" s="246">
        <v>0</v>
      </c>
      <c r="G48" s="246">
        <v>0</v>
      </c>
      <c r="H48" s="246">
        <v>0</v>
      </c>
      <c r="I48" s="246">
        <v>0</v>
      </c>
      <c r="J48" s="246">
        <v>0</v>
      </c>
      <c r="K48" s="246">
        <v>0</v>
      </c>
      <c r="L48" s="246">
        <v>0</v>
      </c>
      <c r="M48" s="246">
        <v>0.6</v>
      </c>
      <c r="N48" s="246">
        <v>1.2</v>
      </c>
      <c r="O48" s="246">
        <v>3.1</v>
      </c>
      <c r="P48" s="246">
        <v>4.4000000000000004</v>
      </c>
      <c r="Q48" s="246">
        <v>8.3000000000000007</v>
      </c>
      <c r="R48" s="246">
        <v>9.6</v>
      </c>
      <c r="S48" s="246">
        <v>10.7</v>
      </c>
      <c r="T48" s="246">
        <v>11.4</v>
      </c>
      <c r="U48" s="246">
        <v>12</v>
      </c>
      <c r="V48" s="246">
        <v>11.4</v>
      </c>
      <c r="W48" s="246">
        <v>15.3</v>
      </c>
      <c r="X48" s="246">
        <v>15.8</v>
      </c>
      <c r="Y48" s="246">
        <v>15.8</v>
      </c>
      <c r="Z48" s="246">
        <v>29.5</v>
      </c>
      <c r="AA48" s="246">
        <v>30.2</v>
      </c>
      <c r="AB48" s="246">
        <v>30</v>
      </c>
      <c r="AC48" s="246">
        <v>30</v>
      </c>
      <c r="AD48" s="246">
        <v>32.9</v>
      </c>
      <c r="AE48" s="246">
        <v>34</v>
      </c>
      <c r="AF48" s="246">
        <v>36.200000000000003</v>
      </c>
      <c r="AG48" s="246">
        <v>32.351999999999997</v>
      </c>
      <c r="AH48" s="246">
        <v>40.186999999999998</v>
      </c>
      <c r="AI48" s="246">
        <v>39.229999999999997</v>
      </c>
      <c r="AJ48" s="246">
        <v>42</v>
      </c>
      <c r="AK48" s="246">
        <v>41.887999999999998</v>
      </c>
      <c r="AL48" s="246">
        <v>41.258000000000003</v>
      </c>
      <c r="AM48" s="246">
        <v>41.021000000000001</v>
      </c>
      <c r="AN48" s="246">
        <v>44.067</v>
      </c>
      <c r="AO48" s="246">
        <v>45.53</v>
      </c>
      <c r="AP48" s="250">
        <v>51.292000000000002</v>
      </c>
      <c r="AQ48" s="246">
        <v>54.505000000000003</v>
      </c>
      <c r="AR48" s="290">
        <v>55.805</v>
      </c>
      <c r="AS48" s="289">
        <v>55</v>
      </c>
      <c r="AT48" s="250">
        <v>56</v>
      </c>
      <c r="AU48" s="250">
        <v>57</v>
      </c>
      <c r="AV48" s="284">
        <v>58</v>
      </c>
      <c r="AW48" s="292" t="str">
        <f t="shared" si="0"/>
        <v>1988-89</v>
      </c>
      <c r="AX48" s="292" t="str">
        <f t="shared" si="1"/>
        <v>2020-21</v>
      </c>
      <c r="AY48" s="751">
        <f t="shared" si="2"/>
        <v>33</v>
      </c>
      <c r="AZ48" s="120">
        <f t="shared" si="3"/>
        <v>28.076818181818179</v>
      </c>
      <c r="BA48" s="248" t="s">
        <v>118</v>
      </c>
      <c r="BB48" s="248" t="s">
        <v>47</v>
      </c>
      <c r="BC48" s="248" t="s">
        <v>2694</v>
      </c>
      <c r="BD48" s="248" t="s">
        <v>763</v>
      </c>
      <c r="BE48" s="248" t="s">
        <v>2017</v>
      </c>
      <c r="BF48" s="248" t="s">
        <v>255</v>
      </c>
      <c r="BG48" s="252" t="s">
        <v>3516</v>
      </c>
      <c r="BH48" s="251" t="s">
        <v>2010</v>
      </c>
      <c r="BI48" s="295" t="s">
        <v>252</v>
      </c>
      <c r="BJ48" s="251" t="s">
        <v>252</v>
      </c>
    </row>
    <row r="49" spans="1:62" s="249" customFormat="1" ht="13.5" customHeight="1">
      <c r="A49" s="490" t="s">
        <v>3209</v>
      </c>
      <c r="B49" s="514" t="s">
        <v>566</v>
      </c>
      <c r="C49" s="246">
        <v>0</v>
      </c>
      <c r="D49" s="246">
        <v>0</v>
      </c>
      <c r="E49" s="246">
        <v>0</v>
      </c>
      <c r="F49" s="246">
        <v>0</v>
      </c>
      <c r="G49" s="246">
        <v>0</v>
      </c>
      <c r="H49" s="246">
        <v>0</v>
      </c>
      <c r="I49" s="246">
        <v>0</v>
      </c>
      <c r="J49" s="246">
        <v>0</v>
      </c>
      <c r="K49" s="246">
        <v>0</v>
      </c>
      <c r="L49" s="246">
        <v>0</v>
      </c>
      <c r="M49" s="246">
        <v>0</v>
      </c>
      <c r="N49" s="246">
        <v>0</v>
      </c>
      <c r="O49" s="246">
        <v>0</v>
      </c>
      <c r="P49" s="246">
        <v>0</v>
      </c>
      <c r="Q49" s="246">
        <v>0</v>
      </c>
      <c r="R49" s="246">
        <v>0</v>
      </c>
      <c r="S49" s="246">
        <v>0</v>
      </c>
      <c r="T49" s="246">
        <v>0</v>
      </c>
      <c r="U49" s="246">
        <v>0</v>
      </c>
      <c r="V49" s="246">
        <v>0</v>
      </c>
      <c r="W49" s="246">
        <v>0</v>
      </c>
      <c r="X49" s="246">
        <v>0</v>
      </c>
      <c r="Y49" s="246">
        <v>0</v>
      </c>
      <c r="Z49" s="246">
        <v>0</v>
      </c>
      <c r="AA49" s="246">
        <v>0</v>
      </c>
      <c r="AB49" s="246">
        <v>0</v>
      </c>
      <c r="AC49" s="246">
        <v>0</v>
      </c>
      <c r="AD49" s="246">
        <v>0</v>
      </c>
      <c r="AE49" s="246">
        <v>0</v>
      </c>
      <c r="AF49" s="246">
        <v>0</v>
      </c>
      <c r="AG49" s="246">
        <v>0</v>
      </c>
      <c r="AH49" s="246">
        <v>0</v>
      </c>
      <c r="AI49" s="246">
        <v>0</v>
      </c>
      <c r="AJ49" s="246">
        <v>0</v>
      </c>
      <c r="AK49" s="246">
        <v>0.63200000000000001</v>
      </c>
      <c r="AL49" s="246">
        <v>0</v>
      </c>
      <c r="AM49" s="246">
        <v>0.40500000000000003</v>
      </c>
      <c r="AN49" s="246">
        <v>0.41099999999999998</v>
      </c>
      <c r="AO49" s="246">
        <v>0.41799999999999998</v>
      </c>
      <c r="AP49" s="246">
        <v>0</v>
      </c>
      <c r="AQ49" s="246">
        <v>0</v>
      </c>
      <c r="AR49" s="289">
        <v>0</v>
      </c>
      <c r="AS49" s="289">
        <v>0</v>
      </c>
      <c r="AT49" s="250">
        <v>0</v>
      </c>
      <c r="AU49" s="250">
        <v>0</v>
      </c>
      <c r="AV49" s="284">
        <v>0</v>
      </c>
      <c r="AW49" s="292" t="str">
        <f t="shared" si="0"/>
        <v>2012-13</v>
      </c>
      <c r="AX49" s="292" t="str">
        <f t="shared" si="1"/>
        <v>2016-17</v>
      </c>
      <c r="AY49" s="751">
        <f t="shared" si="2"/>
        <v>5</v>
      </c>
      <c r="AZ49" s="120">
        <f t="shared" si="3"/>
        <v>0.37319999999999998</v>
      </c>
      <c r="BA49" s="248" t="s">
        <v>115</v>
      </c>
      <c r="BB49" s="248" t="s">
        <v>34</v>
      </c>
      <c r="BC49" s="248" t="s">
        <v>2104</v>
      </c>
      <c r="BD49" s="248" t="s">
        <v>765</v>
      </c>
      <c r="BE49" s="248"/>
      <c r="BF49" s="248" t="s">
        <v>262</v>
      </c>
      <c r="BG49" s="252" t="s">
        <v>565</v>
      </c>
      <c r="BH49" s="251" t="s">
        <v>564</v>
      </c>
      <c r="BI49" s="295" t="s">
        <v>252</v>
      </c>
      <c r="BJ49" s="251" t="s">
        <v>252</v>
      </c>
    </row>
    <row r="50" spans="1:62" s="249" customFormat="1" ht="13.5" customHeight="1">
      <c r="A50" s="490" t="s">
        <v>3209</v>
      </c>
      <c r="B50" s="514" t="s">
        <v>1944</v>
      </c>
      <c r="C50" s="246">
        <v>0</v>
      </c>
      <c r="D50" s="246">
        <v>0</v>
      </c>
      <c r="E50" s="246">
        <v>0</v>
      </c>
      <c r="F50" s="246">
        <v>0</v>
      </c>
      <c r="G50" s="246">
        <v>0</v>
      </c>
      <c r="H50" s="246">
        <v>0</v>
      </c>
      <c r="I50" s="246">
        <v>0</v>
      </c>
      <c r="J50" s="246">
        <v>0</v>
      </c>
      <c r="K50" s="246">
        <v>0</v>
      </c>
      <c r="L50" s="246">
        <v>0</v>
      </c>
      <c r="M50" s="246">
        <v>0</v>
      </c>
      <c r="N50" s="246">
        <v>0</v>
      </c>
      <c r="O50" s="246">
        <v>0</v>
      </c>
      <c r="P50" s="246">
        <v>0</v>
      </c>
      <c r="Q50" s="246">
        <v>0</v>
      </c>
      <c r="R50" s="246">
        <v>0</v>
      </c>
      <c r="S50" s="246">
        <v>0</v>
      </c>
      <c r="T50" s="246">
        <v>0</v>
      </c>
      <c r="U50" s="246">
        <v>0</v>
      </c>
      <c r="V50" s="246">
        <v>0</v>
      </c>
      <c r="W50" s="246">
        <v>0</v>
      </c>
      <c r="X50" s="246">
        <v>0</v>
      </c>
      <c r="Y50" s="246">
        <v>0</v>
      </c>
      <c r="Z50" s="246">
        <v>0</v>
      </c>
      <c r="AA50" s="246">
        <v>0</v>
      </c>
      <c r="AB50" s="246">
        <v>0</v>
      </c>
      <c r="AC50" s="246">
        <v>0</v>
      </c>
      <c r="AD50" s="246">
        <v>0</v>
      </c>
      <c r="AE50" s="246">
        <v>0</v>
      </c>
      <c r="AF50" s="246">
        <v>0</v>
      </c>
      <c r="AG50" s="246">
        <v>0</v>
      </c>
      <c r="AH50" s="246">
        <v>0</v>
      </c>
      <c r="AI50" s="246">
        <v>0</v>
      </c>
      <c r="AJ50" s="246">
        <v>0</v>
      </c>
      <c r="AK50" s="246">
        <v>0</v>
      </c>
      <c r="AL50" s="246">
        <v>0</v>
      </c>
      <c r="AM50" s="246">
        <v>0</v>
      </c>
      <c r="AN50" s="246">
        <v>0</v>
      </c>
      <c r="AO50" s="246">
        <v>0.121</v>
      </c>
      <c r="AP50" s="250">
        <v>0</v>
      </c>
      <c r="AQ50" s="246">
        <v>0</v>
      </c>
      <c r="AR50" s="290">
        <v>0</v>
      </c>
      <c r="AS50" s="289">
        <v>0</v>
      </c>
      <c r="AT50" s="250">
        <v>0</v>
      </c>
      <c r="AU50" s="250">
        <v>0</v>
      </c>
      <c r="AV50" s="284">
        <v>0</v>
      </c>
      <c r="AW50" s="292" t="str">
        <f t="shared" si="0"/>
        <v>2016-17</v>
      </c>
      <c r="AX50" s="292" t="str">
        <f t="shared" si="1"/>
        <v>2016-17</v>
      </c>
      <c r="AY50" s="751">
        <f t="shared" si="2"/>
        <v>1</v>
      </c>
      <c r="AZ50" s="120">
        <f t="shared" si="3"/>
        <v>0.121</v>
      </c>
      <c r="BA50" s="248" t="s">
        <v>115</v>
      </c>
      <c r="BB50" s="248" t="s">
        <v>34</v>
      </c>
      <c r="BC50" s="248" t="s">
        <v>267</v>
      </c>
      <c r="BD50" s="248" t="s">
        <v>3014</v>
      </c>
      <c r="BE50" s="248"/>
      <c r="BF50" s="248" t="s">
        <v>262</v>
      </c>
      <c r="BG50" s="252" t="s">
        <v>1946</v>
      </c>
      <c r="BH50" s="251" t="s">
        <v>252</v>
      </c>
      <c r="BI50" s="295" t="s">
        <v>252</v>
      </c>
      <c r="BJ50" s="251" t="s">
        <v>252</v>
      </c>
    </row>
    <row r="51" spans="1:62" s="249" customFormat="1" ht="13.5" customHeight="1">
      <c r="A51" s="490" t="s">
        <v>3209</v>
      </c>
      <c r="B51" s="514" t="s">
        <v>521</v>
      </c>
      <c r="C51" s="246">
        <v>0</v>
      </c>
      <c r="D51" s="246">
        <v>0</v>
      </c>
      <c r="E51" s="246">
        <v>0</v>
      </c>
      <c r="F51" s="246">
        <v>0</v>
      </c>
      <c r="G51" s="246">
        <v>0</v>
      </c>
      <c r="H51" s="246">
        <v>0</v>
      </c>
      <c r="I51" s="246">
        <v>0</v>
      </c>
      <c r="J51" s="246">
        <v>0</v>
      </c>
      <c r="K51" s="246">
        <v>0</v>
      </c>
      <c r="L51" s="246">
        <v>0</v>
      </c>
      <c r="M51" s="246">
        <v>0</v>
      </c>
      <c r="N51" s="246">
        <v>0</v>
      </c>
      <c r="O51" s="246">
        <v>0</v>
      </c>
      <c r="P51" s="246">
        <v>0</v>
      </c>
      <c r="Q51" s="246">
        <v>0</v>
      </c>
      <c r="R51" s="246">
        <v>0</v>
      </c>
      <c r="S51" s="246">
        <v>0</v>
      </c>
      <c r="T51" s="246">
        <v>0</v>
      </c>
      <c r="U51" s="246">
        <v>0</v>
      </c>
      <c r="V51" s="246">
        <v>0</v>
      </c>
      <c r="W51" s="246">
        <v>0</v>
      </c>
      <c r="X51" s="246">
        <v>0</v>
      </c>
      <c r="Y51" s="246">
        <v>0</v>
      </c>
      <c r="Z51" s="246">
        <v>0</v>
      </c>
      <c r="AA51" s="246">
        <v>0</v>
      </c>
      <c r="AB51" s="246">
        <v>0</v>
      </c>
      <c r="AC51" s="246">
        <v>0</v>
      </c>
      <c r="AD51" s="246">
        <v>0</v>
      </c>
      <c r="AE51" s="246">
        <v>0</v>
      </c>
      <c r="AF51" s="246">
        <v>0</v>
      </c>
      <c r="AG51" s="246">
        <v>0.47499999999999998</v>
      </c>
      <c r="AH51" s="246">
        <v>2.71</v>
      </c>
      <c r="AI51" s="246">
        <v>0.45400000000000001</v>
      </c>
      <c r="AJ51" s="246">
        <v>1.87</v>
      </c>
      <c r="AK51" s="246">
        <v>4.125</v>
      </c>
      <c r="AL51" s="246">
        <v>0.95799999999999996</v>
      </c>
      <c r="AM51" s="246">
        <v>1.0529999999999999</v>
      </c>
      <c r="AN51" s="246">
        <v>1.5</v>
      </c>
      <c r="AO51" s="246">
        <v>0</v>
      </c>
      <c r="AP51" s="246">
        <v>0</v>
      </c>
      <c r="AQ51" s="246">
        <v>0</v>
      </c>
      <c r="AR51" s="289">
        <v>0</v>
      </c>
      <c r="AS51" s="289">
        <v>0</v>
      </c>
      <c r="AT51" s="250">
        <v>0</v>
      </c>
      <c r="AU51" s="250">
        <v>0</v>
      </c>
      <c r="AV51" s="284">
        <v>0</v>
      </c>
      <c r="AW51" s="292" t="str">
        <f t="shared" si="0"/>
        <v>2008-09</v>
      </c>
      <c r="AX51" s="292" t="str">
        <f t="shared" si="1"/>
        <v>2015-16</v>
      </c>
      <c r="AY51" s="751">
        <f t="shared" si="2"/>
        <v>8</v>
      </c>
      <c r="AZ51" s="120">
        <f t="shared" si="3"/>
        <v>1.6431249999999999</v>
      </c>
      <c r="BA51" s="248" t="s">
        <v>115</v>
      </c>
      <c r="BB51" s="248" t="s">
        <v>34</v>
      </c>
      <c r="BC51" s="248" t="s">
        <v>330</v>
      </c>
      <c r="BD51" s="248" t="s">
        <v>762</v>
      </c>
      <c r="BE51" s="248"/>
      <c r="BF51" s="248" t="s">
        <v>262</v>
      </c>
      <c r="BG51" s="252" t="s">
        <v>520</v>
      </c>
      <c r="BH51" s="251" t="s">
        <v>519</v>
      </c>
      <c r="BI51" s="295" t="s">
        <v>252</v>
      </c>
      <c r="BJ51" s="251" t="s">
        <v>252</v>
      </c>
    </row>
    <row r="52" spans="1:62" s="249" customFormat="1" ht="13.5" customHeight="1">
      <c r="A52" s="490" t="s">
        <v>3209</v>
      </c>
      <c r="B52" s="514" t="s">
        <v>737</v>
      </c>
      <c r="C52" s="246">
        <v>0</v>
      </c>
      <c r="D52" s="246">
        <v>0.4</v>
      </c>
      <c r="E52" s="246">
        <v>0.5</v>
      </c>
      <c r="F52" s="246">
        <v>0.7</v>
      </c>
      <c r="G52" s="246">
        <v>1.2</v>
      </c>
      <c r="H52" s="246">
        <v>0.7</v>
      </c>
      <c r="I52" s="246">
        <v>1.5</v>
      </c>
      <c r="J52" s="246">
        <v>1.8</v>
      </c>
      <c r="K52" s="246">
        <v>4.9000000000000004</v>
      </c>
      <c r="L52" s="246">
        <v>7.8</v>
      </c>
      <c r="M52" s="246">
        <v>10.4</v>
      </c>
      <c r="N52" s="246">
        <v>9.9</v>
      </c>
      <c r="O52" s="246">
        <v>13.3</v>
      </c>
      <c r="P52" s="246">
        <v>13.3</v>
      </c>
      <c r="Q52" s="246">
        <v>13.7</v>
      </c>
      <c r="R52" s="246">
        <v>11.8</v>
      </c>
      <c r="S52" s="246">
        <v>11.3</v>
      </c>
      <c r="T52" s="246">
        <v>10.6</v>
      </c>
      <c r="U52" s="246">
        <v>9.8000000000000007</v>
      </c>
      <c r="V52" s="246">
        <v>10.8</v>
      </c>
      <c r="W52" s="246">
        <v>11</v>
      </c>
      <c r="X52" s="246">
        <v>11</v>
      </c>
      <c r="Y52" s="246">
        <v>11.3</v>
      </c>
      <c r="Z52" s="246">
        <v>11.6</v>
      </c>
      <c r="AA52" s="246">
        <v>11.9</v>
      </c>
      <c r="AB52" s="246">
        <v>12.2</v>
      </c>
      <c r="AC52" s="246">
        <v>12.5</v>
      </c>
      <c r="AD52" s="246">
        <v>12.5</v>
      </c>
      <c r="AE52" s="246">
        <v>12.8</v>
      </c>
      <c r="AF52" s="246">
        <v>13</v>
      </c>
      <c r="AG52" s="246">
        <v>13.018000000000001</v>
      </c>
      <c r="AH52" s="246">
        <v>6.7</v>
      </c>
      <c r="AI52" s="246">
        <v>0</v>
      </c>
      <c r="AJ52" s="246">
        <v>0</v>
      </c>
      <c r="AK52" s="246">
        <v>0</v>
      </c>
      <c r="AL52" s="246">
        <v>0</v>
      </c>
      <c r="AM52" s="246">
        <v>0</v>
      </c>
      <c r="AN52" s="246">
        <v>0</v>
      </c>
      <c r="AO52" s="246">
        <v>0</v>
      </c>
      <c r="AP52" s="250">
        <v>0</v>
      </c>
      <c r="AQ52" s="246">
        <v>0</v>
      </c>
      <c r="AR52" s="290">
        <v>0</v>
      </c>
      <c r="AS52" s="289">
        <v>0</v>
      </c>
      <c r="AT52" s="250">
        <v>0</v>
      </c>
      <c r="AU52" s="250">
        <v>0</v>
      </c>
      <c r="AV52" s="284">
        <v>0</v>
      </c>
      <c r="AW52" s="292" t="str">
        <f t="shared" si="0"/>
        <v>1979-80</v>
      </c>
      <c r="AX52" s="292" t="str">
        <f t="shared" si="1"/>
        <v>2009-10</v>
      </c>
      <c r="AY52" s="751">
        <f t="shared" si="2"/>
        <v>31</v>
      </c>
      <c r="AZ52" s="120">
        <f t="shared" si="3"/>
        <v>8.8360645161290314</v>
      </c>
      <c r="BA52" s="248" t="s">
        <v>118</v>
      </c>
      <c r="BB52" s="248" t="s">
        <v>31</v>
      </c>
      <c r="BC52" s="248" t="s">
        <v>2694</v>
      </c>
      <c r="BD52" s="248" t="s">
        <v>763</v>
      </c>
      <c r="BE52" s="248"/>
      <c r="BF52" s="248" t="s">
        <v>262</v>
      </c>
      <c r="BG52" s="252" t="s">
        <v>2702</v>
      </c>
      <c r="BH52" s="251" t="s">
        <v>252</v>
      </c>
      <c r="BI52" s="295" t="s">
        <v>252</v>
      </c>
      <c r="BJ52" s="251" t="s">
        <v>252</v>
      </c>
    </row>
    <row r="53" spans="1:62" s="249" customFormat="1" ht="13.5" customHeight="1">
      <c r="A53" s="490" t="s">
        <v>3209</v>
      </c>
      <c r="B53" s="514" t="s">
        <v>547</v>
      </c>
      <c r="C53" s="246">
        <v>0</v>
      </c>
      <c r="D53" s="246">
        <v>0</v>
      </c>
      <c r="E53" s="246">
        <v>0</v>
      </c>
      <c r="F53" s="246">
        <v>0</v>
      </c>
      <c r="G53" s="246">
        <v>0</v>
      </c>
      <c r="H53" s="246">
        <v>0</v>
      </c>
      <c r="I53" s="246">
        <v>0</v>
      </c>
      <c r="J53" s="246">
        <v>0</v>
      </c>
      <c r="K53" s="246">
        <v>0</v>
      </c>
      <c r="L53" s="246">
        <v>0</v>
      </c>
      <c r="M53" s="246">
        <v>0</v>
      </c>
      <c r="N53" s="246">
        <v>0</v>
      </c>
      <c r="O53" s="246">
        <v>0</v>
      </c>
      <c r="P53" s="246">
        <v>0</v>
      </c>
      <c r="Q53" s="246">
        <v>0</v>
      </c>
      <c r="R53" s="246">
        <v>0</v>
      </c>
      <c r="S53" s="246">
        <v>0</v>
      </c>
      <c r="T53" s="246">
        <v>0</v>
      </c>
      <c r="U53" s="246">
        <v>0</v>
      </c>
      <c r="V53" s="246">
        <v>0</v>
      </c>
      <c r="W53" s="246">
        <v>0</v>
      </c>
      <c r="X53" s="246">
        <v>0</v>
      </c>
      <c r="Y53" s="246">
        <v>0</v>
      </c>
      <c r="Z53" s="246">
        <v>0</v>
      </c>
      <c r="AA53" s="246">
        <v>0</v>
      </c>
      <c r="AB53" s="246">
        <v>0</v>
      </c>
      <c r="AC53" s="246">
        <v>0.9</v>
      </c>
      <c r="AD53" s="246">
        <v>1.95</v>
      </c>
      <c r="AE53" s="246">
        <v>6.7359999999999998</v>
      </c>
      <c r="AF53" s="246">
        <v>3.0670000000000002</v>
      </c>
      <c r="AG53" s="246">
        <v>1.7330000000000001</v>
      </c>
      <c r="AH53" s="246">
        <v>0</v>
      </c>
      <c r="AI53" s="246">
        <v>0</v>
      </c>
      <c r="AJ53" s="246">
        <v>0</v>
      </c>
      <c r="AK53" s="246">
        <v>0</v>
      </c>
      <c r="AL53" s="246">
        <v>0</v>
      </c>
      <c r="AM53" s="246">
        <v>0</v>
      </c>
      <c r="AN53" s="246">
        <v>0</v>
      </c>
      <c r="AO53" s="246">
        <v>0</v>
      </c>
      <c r="AP53" s="246">
        <v>0</v>
      </c>
      <c r="AQ53" s="246">
        <v>0</v>
      </c>
      <c r="AR53" s="289">
        <v>0</v>
      </c>
      <c r="AS53" s="289">
        <v>0</v>
      </c>
      <c r="AT53" s="250">
        <v>0</v>
      </c>
      <c r="AU53" s="250">
        <v>0</v>
      </c>
      <c r="AV53" s="284">
        <v>0</v>
      </c>
      <c r="AW53" s="292" t="str">
        <f t="shared" si="0"/>
        <v>2004-05</v>
      </c>
      <c r="AX53" s="292" t="str">
        <f t="shared" si="1"/>
        <v>2008-09</v>
      </c>
      <c r="AY53" s="751">
        <f t="shared" si="2"/>
        <v>5</v>
      </c>
      <c r="AZ53" s="120">
        <f t="shared" si="3"/>
        <v>2.8772000000000002</v>
      </c>
      <c r="BA53" s="248" t="s">
        <v>106</v>
      </c>
      <c r="BB53" s="248" t="s">
        <v>34</v>
      </c>
      <c r="BC53" s="248" t="s">
        <v>365</v>
      </c>
      <c r="BD53" s="248" t="s">
        <v>763</v>
      </c>
      <c r="BE53" s="248"/>
      <c r="BF53" s="248" t="s">
        <v>262</v>
      </c>
      <c r="BG53" s="252" t="s">
        <v>252</v>
      </c>
      <c r="BH53" s="251" t="s">
        <v>252</v>
      </c>
      <c r="BI53" s="295" t="s">
        <v>252</v>
      </c>
      <c r="BJ53" s="251" t="s">
        <v>252</v>
      </c>
    </row>
    <row r="54" spans="1:62" s="249" customFormat="1" ht="13.5" customHeight="1">
      <c r="A54" s="490" t="s">
        <v>3209</v>
      </c>
      <c r="B54" s="514" t="s">
        <v>546</v>
      </c>
      <c r="C54" s="246">
        <v>0</v>
      </c>
      <c r="D54" s="246">
        <v>0</v>
      </c>
      <c r="E54" s="246">
        <v>0</v>
      </c>
      <c r="F54" s="246">
        <v>0</v>
      </c>
      <c r="G54" s="246">
        <v>0</v>
      </c>
      <c r="H54" s="246">
        <v>0</v>
      </c>
      <c r="I54" s="246">
        <v>0</v>
      </c>
      <c r="J54" s="246">
        <v>0</v>
      </c>
      <c r="K54" s="246">
        <v>0</v>
      </c>
      <c r="L54" s="246">
        <v>0</v>
      </c>
      <c r="M54" s="246">
        <v>0</v>
      </c>
      <c r="N54" s="246">
        <v>0</v>
      </c>
      <c r="O54" s="246">
        <v>0</v>
      </c>
      <c r="P54" s="246">
        <v>0</v>
      </c>
      <c r="Q54" s="246">
        <v>0</v>
      </c>
      <c r="R54" s="246">
        <v>0</v>
      </c>
      <c r="S54" s="246">
        <v>0</v>
      </c>
      <c r="T54" s="246">
        <v>0</v>
      </c>
      <c r="U54" s="246">
        <v>0</v>
      </c>
      <c r="V54" s="246">
        <v>0</v>
      </c>
      <c r="W54" s="246">
        <v>0</v>
      </c>
      <c r="X54" s="246">
        <v>0</v>
      </c>
      <c r="Y54" s="246">
        <v>0</v>
      </c>
      <c r="Z54" s="246">
        <v>0</v>
      </c>
      <c r="AA54" s="246">
        <v>0</v>
      </c>
      <c r="AB54" s="246">
        <v>0</v>
      </c>
      <c r="AC54" s="246">
        <v>1.8</v>
      </c>
      <c r="AD54" s="246">
        <v>2.1</v>
      </c>
      <c r="AE54" s="246">
        <v>9.6</v>
      </c>
      <c r="AF54" s="246">
        <v>8.5</v>
      </c>
      <c r="AG54" s="246">
        <v>13.923999999999999</v>
      </c>
      <c r="AH54" s="246">
        <v>6.4420000000000002</v>
      </c>
      <c r="AI54" s="246">
        <v>2.9159999999999999</v>
      </c>
      <c r="AJ54" s="246">
        <v>4.7380000000000004</v>
      </c>
      <c r="AK54" s="246">
        <v>9.6240000000000006</v>
      </c>
      <c r="AL54" s="246">
        <v>2.96</v>
      </c>
      <c r="AM54" s="246">
        <v>1</v>
      </c>
      <c r="AN54" s="246">
        <v>0</v>
      </c>
      <c r="AO54" s="246">
        <v>0</v>
      </c>
      <c r="AP54" s="250">
        <v>0</v>
      </c>
      <c r="AQ54" s="246">
        <v>0</v>
      </c>
      <c r="AR54" s="290">
        <v>0</v>
      </c>
      <c r="AS54" s="289">
        <v>0</v>
      </c>
      <c r="AT54" s="250">
        <v>0</v>
      </c>
      <c r="AU54" s="250">
        <v>0</v>
      </c>
      <c r="AV54" s="284">
        <v>0</v>
      </c>
      <c r="AW54" s="292" t="str">
        <f t="shared" si="0"/>
        <v>2004-05</v>
      </c>
      <c r="AX54" s="292" t="str">
        <f t="shared" si="1"/>
        <v>2014-15</v>
      </c>
      <c r="AY54" s="751">
        <f t="shared" si="2"/>
        <v>11</v>
      </c>
      <c r="AZ54" s="120">
        <f t="shared" si="3"/>
        <v>5.7821818181818179</v>
      </c>
      <c r="BA54" s="248" t="s">
        <v>119</v>
      </c>
      <c r="BB54" s="248" t="s">
        <v>34</v>
      </c>
      <c r="BC54" s="248" t="s">
        <v>365</v>
      </c>
      <c r="BD54" s="248" t="s">
        <v>763</v>
      </c>
      <c r="BE54" s="248"/>
      <c r="BF54" s="248" t="s">
        <v>262</v>
      </c>
      <c r="BG54" s="252" t="s">
        <v>252</v>
      </c>
      <c r="BH54" s="251" t="s">
        <v>252</v>
      </c>
      <c r="BI54" s="295" t="s">
        <v>252</v>
      </c>
      <c r="BJ54" s="251" t="s">
        <v>252</v>
      </c>
    </row>
    <row r="55" spans="1:62" s="249" customFormat="1" ht="13.5" customHeight="1">
      <c r="A55" s="490" t="s">
        <v>3209</v>
      </c>
      <c r="B55" s="514" t="s">
        <v>1052</v>
      </c>
      <c r="C55" s="246">
        <v>0</v>
      </c>
      <c r="D55" s="246">
        <v>0</v>
      </c>
      <c r="E55" s="246">
        <v>0</v>
      </c>
      <c r="F55" s="246">
        <v>0</v>
      </c>
      <c r="G55" s="246">
        <v>0</v>
      </c>
      <c r="H55" s="246">
        <v>0</v>
      </c>
      <c r="I55" s="246">
        <v>0</v>
      </c>
      <c r="J55" s="246">
        <v>0</v>
      </c>
      <c r="K55" s="246">
        <v>0</v>
      </c>
      <c r="L55" s="246">
        <v>0</v>
      </c>
      <c r="M55" s="246">
        <v>0</v>
      </c>
      <c r="N55" s="246">
        <v>0</v>
      </c>
      <c r="O55" s="246">
        <v>0</v>
      </c>
      <c r="P55" s="246">
        <v>0</v>
      </c>
      <c r="Q55" s="246">
        <v>0</v>
      </c>
      <c r="R55" s="246">
        <v>0</v>
      </c>
      <c r="S55" s="246">
        <v>0</v>
      </c>
      <c r="T55" s="246">
        <v>0</v>
      </c>
      <c r="U55" s="246">
        <v>0</v>
      </c>
      <c r="V55" s="246">
        <v>0</v>
      </c>
      <c r="W55" s="246">
        <v>0</v>
      </c>
      <c r="X55" s="246">
        <v>0</v>
      </c>
      <c r="Y55" s="246">
        <v>0</v>
      </c>
      <c r="Z55" s="246">
        <v>0</v>
      </c>
      <c r="AA55" s="246">
        <v>0</v>
      </c>
      <c r="AB55" s="246">
        <v>0</v>
      </c>
      <c r="AC55" s="246">
        <v>0</v>
      </c>
      <c r="AD55" s="246">
        <v>0</v>
      </c>
      <c r="AE55" s="246">
        <v>0</v>
      </c>
      <c r="AF55" s="246">
        <v>0</v>
      </c>
      <c r="AG55" s="246">
        <v>0</v>
      </c>
      <c r="AH55" s="246">
        <v>0</v>
      </c>
      <c r="AI55" s="246">
        <v>0</v>
      </c>
      <c r="AJ55" s="246">
        <v>0</v>
      </c>
      <c r="AK55" s="246">
        <v>0</v>
      </c>
      <c r="AL55" s="246">
        <v>0</v>
      </c>
      <c r="AM55" s="246">
        <v>0</v>
      </c>
      <c r="AN55" s="246">
        <v>0</v>
      </c>
      <c r="AO55" s="246">
        <v>55.783000000000001</v>
      </c>
      <c r="AP55" s="250">
        <v>81.415000000000006</v>
      </c>
      <c r="AQ55" s="246">
        <v>80.864999999999995</v>
      </c>
      <c r="AR55" s="290">
        <v>69.241</v>
      </c>
      <c r="AS55" s="289">
        <v>87.111000000000004</v>
      </c>
      <c r="AT55" s="250">
        <v>90.518000000000001</v>
      </c>
      <c r="AU55" s="250">
        <v>82.634</v>
      </c>
      <c r="AV55" s="284">
        <v>77.802000000000007</v>
      </c>
      <c r="AW55" s="292" t="str">
        <f t="shared" si="0"/>
        <v>2016-17</v>
      </c>
      <c r="AX55" s="292" t="str">
        <f t="shared" si="1"/>
        <v>2020-21</v>
      </c>
      <c r="AY55" s="751">
        <f t="shared" si="2"/>
        <v>5</v>
      </c>
      <c r="AZ55" s="120">
        <f t="shared" si="3"/>
        <v>74.882999999999996</v>
      </c>
      <c r="BA55" s="248" t="s">
        <v>118</v>
      </c>
      <c r="BB55" s="248" t="s">
        <v>47</v>
      </c>
      <c r="BC55" s="248" t="s">
        <v>2694</v>
      </c>
      <c r="BD55" s="248" t="s">
        <v>763</v>
      </c>
      <c r="BE55" s="248" t="s">
        <v>2017</v>
      </c>
      <c r="BF55" s="248" t="s">
        <v>255</v>
      </c>
      <c r="BG55" s="252" t="s">
        <v>3517</v>
      </c>
      <c r="BH55" s="251" t="s">
        <v>2687</v>
      </c>
      <c r="BI55" s="295" t="s">
        <v>252</v>
      </c>
      <c r="BJ55" s="251" t="s">
        <v>252</v>
      </c>
    </row>
    <row r="56" spans="1:62" s="249" customFormat="1" ht="13.5" customHeight="1">
      <c r="A56" s="490" t="s">
        <v>3209</v>
      </c>
      <c r="B56" s="514" t="s">
        <v>100</v>
      </c>
      <c r="C56" s="246">
        <v>6.5</v>
      </c>
      <c r="D56" s="246">
        <v>6.8</v>
      </c>
      <c r="E56" s="246">
        <v>3.7</v>
      </c>
      <c r="F56" s="246">
        <v>4</v>
      </c>
      <c r="G56" s="246">
        <v>4.5999999999999996</v>
      </c>
      <c r="H56" s="246">
        <v>5.4</v>
      </c>
      <c r="I56" s="246">
        <v>4</v>
      </c>
      <c r="J56" s="246">
        <v>5.5</v>
      </c>
      <c r="K56" s="246">
        <v>8.4</v>
      </c>
      <c r="L56" s="246">
        <v>8.6</v>
      </c>
      <c r="M56" s="246">
        <v>11.9</v>
      </c>
      <c r="N56" s="246">
        <v>13.8</v>
      </c>
      <c r="O56" s="246">
        <v>13.6</v>
      </c>
      <c r="P56" s="246">
        <v>20.8</v>
      </c>
      <c r="Q56" s="246">
        <v>22.9</v>
      </c>
      <c r="R56" s="246">
        <v>22.1</v>
      </c>
      <c r="S56" s="246">
        <v>25.1</v>
      </c>
      <c r="T56" s="246">
        <v>22.6</v>
      </c>
      <c r="U56" s="246">
        <v>21.1</v>
      </c>
      <c r="V56" s="246">
        <v>22.8</v>
      </c>
      <c r="W56" s="246">
        <v>21.4</v>
      </c>
      <c r="X56" s="246">
        <v>20.2</v>
      </c>
      <c r="Y56" s="246">
        <v>20.2</v>
      </c>
      <c r="Z56" s="246">
        <v>23.5</v>
      </c>
      <c r="AA56" s="246">
        <v>26.3</v>
      </c>
      <c r="AB56" s="246">
        <v>28.5</v>
      </c>
      <c r="AC56" s="246">
        <v>35.6</v>
      </c>
      <c r="AD56" s="246">
        <v>36.299999999999997</v>
      </c>
      <c r="AE56" s="246">
        <v>37.6</v>
      </c>
      <c r="AF56" s="246">
        <v>45</v>
      </c>
      <c r="AG56" s="246">
        <v>42.807000000000002</v>
      </c>
      <c r="AH56" s="246">
        <v>41.972000000000001</v>
      </c>
      <c r="AI56" s="246">
        <v>37.844000000000001</v>
      </c>
      <c r="AJ56" s="246">
        <v>49.447000000000003</v>
      </c>
      <c r="AK56" s="246">
        <v>40.585999999999999</v>
      </c>
      <c r="AL56" s="246">
        <v>51.142000000000003</v>
      </c>
      <c r="AM56" s="246">
        <v>47.447172259999995</v>
      </c>
      <c r="AN56" s="246">
        <v>50.843000000000004</v>
      </c>
      <c r="AO56" s="246">
        <v>0</v>
      </c>
      <c r="AP56" s="246">
        <v>0</v>
      </c>
      <c r="AQ56" s="246">
        <v>0</v>
      </c>
      <c r="AR56" s="289">
        <v>0</v>
      </c>
      <c r="AS56" s="289">
        <v>0</v>
      </c>
      <c r="AT56" s="250">
        <v>0</v>
      </c>
      <c r="AU56" s="250">
        <v>0</v>
      </c>
      <c r="AV56" s="284">
        <v>0</v>
      </c>
      <c r="AW56" s="292" t="str">
        <f t="shared" si="0"/>
        <v>1978-79</v>
      </c>
      <c r="AX56" s="292" t="str">
        <f t="shared" si="1"/>
        <v>2015-16</v>
      </c>
      <c r="AY56" s="751">
        <f t="shared" si="2"/>
        <v>38</v>
      </c>
      <c r="AZ56" s="120">
        <f t="shared" si="3"/>
        <v>23.97074137526316</v>
      </c>
      <c r="BA56" s="248" t="s">
        <v>118</v>
      </c>
      <c r="BB56" s="248" t="s">
        <v>47</v>
      </c>
      <c r="BC56" s="248" t="s">
        <v>2694</v>
      </c>
      <c r="BD56" s="248" t="s">
        <v>763</v>
      </c>
      <c r="BE56" s="248"/>
      <c r="BF56" s="248" t="s">
        <v>255</v>
      </c>
      <c r="BG56" s="252" t="s">
        <v>708</v>
      </c>
      <c r="BH56" s="251" t="s">
        <v>2010</v>
      </c>
      <c r="BI56" s="295" t="s">
        <v>252</v>
      </c>
      <c r="BJ56" s="251" t="s">
        <v>252</v>
      </c>
    </row>
    <row r="57" spans="1:62" s="249" customFormat="1" ht="13.5" customHeight="1">
      <c r="A57" s="490" t="s">
        <v>3209</v>
      </c>
      <c r="B57" s="514" t="s">
        <v>3500</v>
      </c>
      <c r="C57" s="246">
        <v>0</v>
      </c>
      <c r="D57" s="246">
        <v>0</v>
      </c>
      <c r="E57" s="246">
        <v>0</v>
      </c>
      <c r="F57" s="246">
        <v>0</v>
      </c>
      <c r="G57" s="246">
        <v>0</v>
      </c>
      <c r="H57" s="246">
        <v>0</v>
      </c>
      <c r="I57" s="246">
        <v>0</v>
      </c>
      <c r="J57" s="246">
        <v>0</v>
      </c>
      <c r="K57" s="246">
        <v>0</v>
      </c>
      <c r="L57" s="246">
        <v>0</v>
      </c>
      <c r="M57" s="246">
        <v>0</v>
      </c>
      <c r="N57" s="246">
        <v>0</v>
      </c>
      <c r="O57" s="246">
        <v>0</v>
      </c>
      <c r="P57" s="246">
        <v>0</v>
      </c>
      <c r="Q57" s="246">
        <v>0</v>
      </c>
      <c r="R57" s="246">
        <v>0</v>
      </c>
      <c r="S57" s="246">
        <v>0</v>
      </c>
      <c r="T57" s="246">
        <v>0</v>
      </c>
      <c r="U57" s="246">
        <v>0</v>
      </c>
      <c r="V57" s="246">
        <v>0</v>
      </c>
      <c r="W57" s="246">
        <v>0</v>
      </c>
      <c r="X57" s="246">
        <v>0</v>
      </c>
      <c r="Y57" s="246">
        <v>0</v>
      </c>
      <c r="Z57" s="246">
        <v>0</v>
      </c>
      <c r="AA57" s="246">
        <v>0</v>
      </c>
      <c r="AB57" s="246">
        <v>0</v>
      </c>
      <c r="AC57" s="246">
        <v>0</v>
      </c>
      <c r="AD57" s="246">
        <v>0</v>
      </c>
      <c r="AE57" s="246">
        <v>0</v>
      </c>
      <c r="AF57" s="246">
        <v>0</v>
      </c>
      <c r="AG57" s="246">
        <v>0</v>
      </c>
      <c r="AH57" s="246">
        <v>0</v>
      </c>
      <c r="AI57" s="246">
        <v>0</v>
      </c>
      <c r="AJ57" s="246">
        <v>0</v>
      </c>
      <c r="AK57" s="246">
        <v>0</v>
      </c>
      <c r="AL57" s="246">
        <v>0</v>
      </c>
      <c r="AM57" s="246">
        <v>0</v>
      </c>
      <c r="AN57" s="246">
        <v>0</v>
      </c>
      <c r="AO57" s="246">
        <v>0</v>
      </c>
      <c r="AP57" s="250">
        <v>0</v>
      </c>
      <c r="AQ57" s="246">
        <v>0</v>
      </c>
      <c r="AR57" s="290">
        <v>4.4999999999999998E-2</v>
      </c>
      <c r="AS57" s="289">
        <v>0</v>
      </c>
      <c r="AT57" s="250">
        <v>0</v>
      </c>
      <c r="AU57" s="250">
        <v>0</v>
      </c>
      <c r="AV57" s="284">
        <v>0</v>
      </c>
      <c r="AW57" s="292" t="str">
        <f t="shared" si="0"/>
        <v>2019-20</v>
      </c>
      <c r="AX57" s="292" t="str">
        <f t="shared" si="1"/>
        <v>2019-20</v>
      </c>
      <c r="AY57" s="751">
        <f t="shared" si="2"/>
        <v>1</v>
      </c>
      <c r="AZ57" s="120">
        <f t="shared" si="3"/>
        <v>4.4999999999999998E-2</v>
      </c>
      <c r="BA57" s="248" t="s">
        <v>119</v>
      </c>
      <c r="BB57" s="248" t="s">
        <v>34</v>
      </c>
      <c r="BC57" s="248" t="s">
        <v>267</v>
      </c>
      <c r="BD57" s="248" t="s">
        <v>3014</v>
      </c>
      <c r="BE57" s="248"/>
      <c r="BF57" s="248" t="s">
        <v>262</v>
      </c>
      <c r="BG57" s="252" t="s">
        <v>3523</v>
      </c>
      <c r="BH57" s="251" t="s">
        <v>252</v>
      </c>
      <c r="BI57" s="295" t="s">
        <v>252</v>
      </c>
      <c r="BJ57" s="251" t="s">
        <v>252</v>
      </c>
    </row>
    <row r="58" spans="1:62" s="249" customFormat="1" ht="13.5" customHeight="1">
      <c r="A58" s="490" t="s">
        <v>3209</v>
      </c>
      <c r="B58" s="514" t="s">
        <v>563</v>
      </c>
      <c r="C58" s="246">
        <v>0</v>
      </c>
      <c r="D58" s="246">
        <v>0</v>
      </c>
      <c r="E58" s="246">
        <v>0</v>
      </c>
      <c r="F58" s="246">
        <v>0</v>
      </c>
      <c r="G58" s="246">
        <v>0</v>
      </c>
      <c r="H58" s="246">
        <v>0</v>
      </c>
      <c r="I58" s="246">
        <v>0</v>
      </c>
      <c r="J58" s="246">
        <v>0</v>
      </c>
      <c r="K58" s="246">
        <v>0</v>
      </c>
      <c r="L58" s="246">
        <v>0</v>
      </c>
      <c r="M58" s="246">
        <v>0</v>
      </c>
      <c r="N58" s="246">
        <v>0</v>
      </c>
      <c r="O58" s="246">
        <v>0</v>
      </c>
      <c r="P58" s="246">
        <v>0</v>
      </c>
      <c r="Q58" s="246">
        <v>0</v>
      </c>
      <c r="R58" s="246">
        <v>0</v>
      </c>
      <c r="S58" s="246">
        <v>0</v>
      </c>
      <c r="T58" s="246">
        <v>0</v>
      </c>
      <c r="U58" s="246">
        <v>0</v>
      </c>
      <c r="V58" s="246">
        <v>0</v>
      </c>
      <c r="W58" s="246">
        <v>0.9</v>
      </c>
      <c r="X58" s="246">
        <v>3.1</v>
      </c>
      <c r="Y58" s="246">
        <v>5.9</v>
      </c>
      <c r="Z58" s="246">
        <v>4.8</v>
      </c>
      <c r="AA58" s="246">
        <v>3.2</v>
      </c>
      <c r="AB58" s="246">
        <v>3.6</v>
      </c>
      <c r="AC58" s="246">
        <v>0</v>
      </c>
      <c r="AD58" s="246">
        <v>0</v>
      </c>
      <c r="AE58" s="246">
        <v>0</v>
      </c>
      <c r="AF58" s="246">
        <v>2.5</v>
      </c>
      <c r="AG58" s="246">
        <v>3.2</v>
      </c>
      <c r="AH58" s="246">
        <v>0</v>
      </c>
      <c r="AI58" s="246">
        <v>0</v>
      </c>
      <c r="AJ58" s="246">
        <v>0</v>
      </c>
      <c r="AK58" s="246">
        <v>0</v>
      </c>
      <c r="AL58" s="246">
        <v>0</v>
      </c>
      <c r="AM58" s="246">
        <v>0</v>
      </c>
      <c r="AN58" s="246">
        <v>0</v>
      </c>
      <c r="AO58" s="246">
        <v>0</v>
      </c>
      <c r="AP58" s="246">
        <v>0</v>
      </c>
      <c r="AQ58" s="246">
        <v>0</v>
      </c>
      <c r="AR58" s="289">
        <v>0</v>
      </c>
      <c r="AS58" s="289">
        <v>0</v>
      </c>
      <c r="AT58" s="250">
        <v>0</v>
      </c>
      <c r="AU58" s="250">
        <v>0</v>
      </c>
      <c r="AV58" s="284">
        <v>0</v>
      </c>
      <c r="AW58" s="292" t="str">
        <f t="shared" si="0"/>
        <v>1998-99</v>
      </c>
      <c r="AX58" s="292" t="str">
        <f t="shared" si="1"/>
        <v>2008-09</v>
      </c>
      <c r="AY58" s="751">
        <f t="shared" si="2"/>
        <v>11</v>
      </c>
      <c r="AZ58" s="120">
        <f t="shared" si="3"/>
        <v>2.4727272727272727</v>
      </c>
      <c r="BA58" s="248" t="s">
        <v>106</v>
      </c>
      <c r="BB58" s="248" t="s">
        <v>34</v>
      </c>
      <c r="BC58" s="248" t="s">
        <v>2104</v>
      </c>
      <c r="BD58" s="248" t="s">
        <v>765</v>
      </c>
      <c r="BE58" s="248"/>
      <c r="BF58" s="248" t="s">
        <v>262</v>
      </c>
      <c r="BG58" s="252" t="s">
        <v>252</v>
      </c>
      <c r="BH58" s="251" t="s">
        <v>252</v>
      </c>
      <c r="BI58" s="295" t="s">
        <v>252</v>
      </c>
      <c r="BJ58" s="251" t="s">
        <v>252</v>
      </c>
    </row>
    <row r="59" spans="1:62" s="249" customFormat="1" ht="13.5" customHeight="1">
      <c r="A59" s="490" t="s">
        <v>3209</v>
      </c>
      <c r="B59" s="514" t="s">
        <v>562</v>
      </c>
      <c r="C59" s="246">
        <v>0</v>
      </c>
      <c r="D59" s="246">
        <v>0</v>
      </c>
      <c r="E59" s="246">
        <v>0</v>
      </c>
      <c r="F59" s="246">
        <v>0</v>
      </c>
      <c r="G59" s="246">
        <v>0</v>
      </c>
      <c r="H59" s="246">
        <v>0</v>
      </c>
      <c r="I59" s="246">
        <v>0</v>
      </c>
      <c r="J59" s="246">
        <v>0</v>
      </c>
      <c r="K59" s="246">
        <v>0</v>
      </c>
      <c r="L59" s="246">
        <v>0</v>
      </c>
      <c r="M59" s="246">
        <v>0</v>
      </c>
      <c r="N59" s="246">
        <v>0</v>
      </c>
      <c r="O59" s="246">
        <v>0</v>
      </c>
      <c r="P59" s="246">
        <v>0</v>
      </c>
      <c r="Q59" s="246">
        <v>0</v>
      </c>
      <c r="R59" s="246">
        <v>0</v>
      </c>
      <c r="S59" s="246">
        <v>0</v>
      </c>
      <c r="T59" s="246">
        <v>0</v>
      </c>
      <c r="U59" s="246">
        <v>0</v>
      </c>
      <c r="V59" s="246">
        <v>0</v>
      </c>
      <c r="W59" s="246">
        <v>0</v>
      </c>
      <c r="X59" s="246">
        <v>0</v>
      </c>
      <c r="Y59" s="246">
        <v>0</v>
      </c>
      <c r="Z59" s="246">
        <v>0</v>
      </c>
      <c r="AA59" s="246">
        <v>0</v>
      </c>
      <c r="AB59" s="246">
        <v>0</v>
      </c>
      <c r="AC59" s="246">
        <v>0</v>
      </c>
      <c r="AD59" s="246">
        <v>0</v>
      </c>
      <c r="AE59" s="246">
        <v>0</v>
      </c>
      <c r="AF59" s="246">
        <v>0</v>
      </c>
      <c r="AG59" s="246">
        <v>0</v>
      </c>
      <c r="AH59" s="246">
        <v>4</v>
      </c>
      <c r="AI59" s="246">
        <v>4.0330000000000004</v>
      </c>
      <c r="AJ59" s="246">
        <v>3.9</v>
      </c>
      <c r="AK59" s="246">
        <v>0.27600000000000002</v>
      </c>
      <c r="AL59" s="246">
        <v>0</v>
      </c>
      <c r="AM59" s="246">
        <v>0</v>
      </c>
      <c r="AN59" s="246">
        <v>0</v>
      </c>
      <c r="AO59" s="246">
        <v>0</v>
      </c>
      <c r="AP59" s="250">
        <v>0</v>
      </c>
      <c r="AQ59" s="246">
        <v>0</v>
      </c>
      <c r="AR59" s="290">
        <v>0</v>
      </c>
      <c r="AS59" s="289">
        <v>0</v>
      </c>
      <c r="AT59" s="250">
        <v>0</v>
      </c>
      <c r="AU59" s="250">
        <v>0</v>
      </c>
      <c r="AV59" s="284">
        <v>0</v>
      </c>
      <c r="AW59" s="292" t="str">
        <f t="shared" si="0"/>
        <v>2009-10</v>
      </c>
      <c r="AX59" s="292" t="str">
        <f t="shared" si="1"/>
        <v>2012-13</v>
      </c>
      <c r="AY59" s="751">
        <f t="shared" si="2"/>
        <v>4</v>
      </c>
      <c r="AZ59" s="120">
        <f t="shared" si="3"/>
        <v>3.0522500000000004</v>
      </c>
      <c r="BA59" s="248" t="s">
        <v>106</v>
      </c>
      <c r="BB59" s="248" t="s">
        <v>34</v>
      </c>
      <c r="BC59" s="248" t="s">
        <v>2104</v>
      </c>
      <c r="BD59" s="248" t="s">
        <v>765</v>
      </c>
      <c r="BE59" s="248"/>
      <c r="BF59" s="248" t="s">
        <v>262</v>
      </c>
      <c r="BG59" s="252" t="s">
        <v>252</v>
      </c>
      <c r="BH59" s="251" t="s">
        <v>252</v>
      </c>
      <c r="BI59" s="295" t="s">
        <v>252</v>
      </c>
      <c r="BJ59" s="251" t="s">
        <v>252</v>
      </c>
    </row>
    <row r="60" spans="1:62" s="249" customFormat="1" ht="13.5" customHeight="1">
      <c r="A60" s="490" t="s">
        <v>3209</v>
      </c>
      <c r="B60" s="514" t="s">
        <v>1984</v>
      </c>
      <c r="C60" s="246">
        <v>0</v>
      </c>
      <c r="D60" s="246">
        <v>0</v>
      </c>
      <c r="E60" s="246">
        <v>0</v>
      </c>
      <c r="F60" s="246">
        <v>0</v>
      </c>
      <c r="G60" s="246">
        <v>0</v>
      </c>
      <c r="H60" s="246">
        <v>0</v>
      </c>
      <c r="I60" s="246">
        <v>0</v>
      </c>
      <c r="J60" s="246">
        <v>0</v>
      </c>
      <c r="K60" s="246">
        <v>0</v>
      </c>
      <c r="L60" s="246">
        <v>0</v>
      </c>
      <c r="M60" s="246">
        <v>0</v>
      </c>
      <c r="N60" s="246">
        <v>0</v>
      </c>
      <c r="O60" s="246">
        <v>0</v>
      </c>
      <c r="P60" s="246">
        <v>0</v>
      </c>
      <c r="Q60" s="246">
        <v>0</v>
      </c>
      <c r="R60" s="246">
        <v>0</v>
      </c>
      <c r="S60" s="246">
        <v>0</v>
      </c>
      <c r="T60" s="246">
        <v>0</v>
      </c>
      <c r="U60" s="246">
        <v>0</v>
      </c>
      <c r="V60" s="246">
        <v>0</v>
      </c>
      <c r="W60" s="246">
        <v>0</v>
      </c>
      <c r="X60" s="246">
        <v>0</v>
      </c>
      <c r="Y60" s="246">
        <v>0</v>
      </c>
      <c r="Z60" s="246">
        <v>0</v>
      </c>
      <c r="AA60" s="246">
        <v>0</v>
      </c>
      <c r="AB60" s="246">
        <v>0</v>
      </c>
      <c r="AC60" s="246">
        <v>0</v>
      </c>
      <c r="AD60" s="246">
        <v>0</v>
      </c>
      <c r="AE60" s="246">
        <v>0</v>
      </c>
      <c r="AF60" s="246">
        <v>0</v>
      </c>
      <c r="AG60" s="246">
        <v>0</v>
      </c>
      <c r="AH60" s="246">
        <v>0</v>
      </c>
      <c r="AI60" s="246">
        <v>0</v>
      </c>
      <c r="AJ60" s="246">
        <v>0</v>
      </c>
      <c r="AK60" s="246">
        <v>0</v>
      </c>
      <c r="AL60" s="246">
        <v>0</v>
      </c>
      <c r="AM60" s="246">
        <v>0</v>
      </c>
      <c r="AN60" s="246">
        <v>0</v>
      </c>
      <c r="AO60" s="246">
        <v>4.2910000000000004</v>
      </c>
      <c r="AP60" s="246">
        <v>3.9049999999999998</v>
      </c>
      <c r="AQ60" s="246">
        <v>1.0149999999999999</v>
      </c>
      <c r="AR60" s="289">
        <v>0.5</v>
      </c>
      <c r="AS60" s="289">
        <v>0.4</v>
      </c>
      <c r="AT60" s="250">
        <v>0.1</v>
      </c>
      <c r="AU60" s="250">
        <v>0</v>
      </c>
      <c r="AV60" s="284">
        <v>0</v>
      </c>
      <c r="AW60" s="292" t="str">
        <f t="shared" si="0"/>
        <v>2016-17</v>
      </c>
      <c r="AX60" s="292" t="str">
        <f t="shared" si="1"/>
        <v>2020-21</v>
      </c>
      <c r="AY60" s="751">
        <f t="shared" si="2"/>
        <v>5</v>
      </c>
      <c r="AZ60" s="120">
        <f t="shared" si="3"/>
        <v>2.0222000000000002</v>
      </c>
      <c r="BA60" s="248" t="s">
        <v>119</v>
      </c>
      <c r="BB60" s="248" t="s">
        <v>47</v>
      </c>
      <c r="BC60" s="248" t="s">
        <v>2703</v>
      </c>
      <c r="BD60" s="248" t="s">
        <v>763</v>
      </c>
      <c r="BE60" s="248" t="s">
        <v>2790</v>
      </c>
      <c r="BF60" s="248" t="s">
        <v>262</v>
      </c>
      <c r="BG60" s="252" t="s">
        <v>1989</v>
      </c>
      <c r="BH60" s="251" t="s">
        <v>1990</v>
      </c>
      <c r="BI60" s="295" t="s">
        <v>252</v>
      </c>
      <c r="BJ60" s="251" t="s">
        <v>252</v>
      </c>
    </row>
    <row r="61" spans="1:62" s="249" customFormat="1" ht="13.5" customHeight="1">
      <c r="A61" s="490" t="s">
        <v>3209</v>
      </c>
      <c r="B61" s="514" t="s">
        <v>531</v>
      </c>
      <c r="C61" s="246">
        <v>0</v>
      </c>
      <c r="D61" s="246">
        <v>0</v>
      </c>
      <c r="E61" s="246">
        <v>0</v>
      </c>
      <c r="F61" s="246">
        <v>0</v>
      </c>
      <c r="G61" s="246">
        <v>0</v>
      </c>
      <c r="H61" s="246">
        <v>0</v>
      </c>
      <c r="I61" s="246">
        <v>0</v>
      </c>
      <c r="J61" s="246">
        <v>0</v>
      </c>
      <c r="K61" s="246">
        <v>0</v>
      </c>
      <c r="L61" s="246">
        <v>0</v>
      </c>
      <c r="M61" s="246">
        <v>0</v>
      </c>
      <c r="N61" s="246">
        <v>0</v>
      </c>
      <c r="O61" s="246">
        <v>0</v>
      </c>
      <c r="P61" s="246">
        <v>0</v>
      </c>
      <c r="Q61" s="246">
        <v>0</v>
      </c>
      <c r="R61" s="246">
        <v>0</v>
      </c>
      <c r="S61" s="246">
        <v>0</v>
      </c>
      <c r="T61" s="246">
        <v>0</v>
      </c>
      <c r="U61" s="246">
        <v>0</v>
      </c>
      <c r="V61" s="246">
        <v>0</v>
      </c>
      <c r="W61" s="246">
        <v>0</v>
      </c>
      <c r="X61" s="246">
        <v>0</v>
      </c>
      <c r="Y61" s="246">
        <v>0</v>
      </c>
      <c r="Z61" s="246">
        <v>0</v>
      </c>
      <c r="AA61" s="246">
        <v>0</v>
      </c>
      <c r="AB61" s="246">
        <v>0</v>
      </c>
      <c r="AC61" s="246">
        <v>0</v>
      </c>
      <c r="AD61" s="246">
        <v>0</v>
      </c>
      <c r="AE61" s="246">
        <v>0</v>
      </c>
      <c r="AF61" s="246">
        <v>0</v>
      </c>
      <c r="AG61" s="246">
        <v>0</v>
      </c>
      <c r="AH61" s="246">
        <v>0</v>
      </c>
      <c r="AI61" s="246">
        <v>0</v>
      </c>
      <c r="AJ61" s="246">
        <v>0</v>
      </c>
      <c r="AK61" s="246">
        <v>0</v>
      </c>
      <c r="AL61" s="246">
        <v>0</v>
      </c>
      <c r="AM61" s="246">
        <v>2.8050000000000002</v>
      </c>
      <c r="AN61" s="246">
        <v>3.266</v>
      </c>
      <c r="AO61" s="246">
        <v>2.73</v>
      </c>
      <c r="AP61" s="246">
        <v>0.3</v>
      </c>
      <c r="AQ61" s="246">
        <v>0</v>
      </c>
      <c r="AR61" s="289">
        <v>0</v>
      </c>
      <c r="AS61" s="289">
        <v>0</v>
      </c>
      <c r="AT61" s="250">
        <v>0</v>
      </c>
      <c r="AU61" s="250">
        <v>0</v>
      </c>
      <c r="AV61" s="284">
        <v>0</v>
      </c>
      <c r="AW61" s="292" t="str">
        <f t="shared" si="0"/>
        <v>2014-15</v>
      </c>
      <c r="AX61" s="292" t="str">
        <f t="shared" si="1"/>
        <v>2017-18</v>
      </c>
      <c r="AY61" s="751">
        <f t="shared" si="2"/>
        <v>4</v>
      </c>
      <c r="AZ61" s="120">
        <f t="shared" si="3"/>
        <v>2.2752500000000002</v>
      </c>
      <c r="BA61" s="248" t="s">
        <v>119</v>
      </c>
      <c r="BB61" s="248" t="s">
        <v>53</v>
      </c>
      <c r="BC61" s="248" t="s">
        <v>365</v>
      </c>
      <c r="BD61" s="248" t="s">
        <v>763</v>
      </c>
      <c r="BE61" s="248"/>
      <c r="BF61" s="248" t="s">
        <v>262</v>
      </c>
      <c r="BG61" s="252" t="s">
        <v>530</v>
      </c>
      <c r="BH61" s="251" t="s">
        <v>252</v>
      </c>
      <c r="BI61" s="295" t="s">
        <v>252</v>
      </c>
      <c r="BJ61" s="251" t="s">
        <v>252</v>
      </c>
    </row>
    <row r="62" spans="1:62" s="249" customFormat="1" ht="13.5" customHeight="1">
      <c r="A62" s="490" t="s">
        <v>3209</v>
      </c>
      <c r="B62" s="514" t="s">
        <v>2910</v>
      </c>
      <c r="C62" s="246">
        <v>0</v>
      </c>
      <c r="D62" s="246">
        <v>0</v>
      </c>
      <c r="E62" s="246">
        <v>0</v>
      </c>
      <c r="F62" s="246">
        <v>0</v>
      </c>
      <c r="G62" s="246">
        <v>0</v>
      </c>
      <c r="H62" s="246">
        <v>0</v>
      </c>
      <c r="I62" s="246">
        <v>0</v>
      </c>
      <c r="J62" s="246">
        <v>0</v>
      </c>
      <c r="K62" s="246">
        <v>0</v>
      </c>
      <c r="L62" s="246">
        <v>0</v>
      </c>
      <c r="M62" s="246">
        <v>0</v>
      </c>
      <c r="N62" s="246">
        <v>0</v>
      </c>
      <c r="O62" s="246">
        <v>0</v>
      </c>
      <c r="P62" s="246">
        <v>0</v>
      </c>
      <c r="Q62" s="246">
        <v>0</v>
      </c>
      <c r="R62" s="246">
        <v>0</v>
      </c>
      <c r="S62" s="246">
        <v>0</v>
      </c>
      <c r="T62" s="246">
        <v>0</v>
      </c>
      <c r="U62" s="246">
        <v>0</v>
      </c>
      <c r="V62" s="246">
        <v>0</v>
      </c>
      <c r="W62" s="246">
        <v>0</v>
      </c>
      <c r="X62" s="246">
        <v>0</v>
      </c>
      <c r="Y62" s="246">
        <v>0</v>
      </c>
      <c r="Z62" s="246">
        <v>0</v>
      </c>
      <c r="AA62" s="246">
        <v>0</v>
      </c>
      <c r="AB62" s="246">
        <v>0</v>
      </c>
      <c r="AC62" s="246">
        <v>0</v>
      </c>
      <c r="AD62" s="246">
        <v>0</v>
      </c>
      <c r="AE62" s="246">
        <v>0</v>
      </c>
      <c r="AF62" s="246">
        <v>0</v>
      </c>
      <c r="AG62" s="246">
        <v>0</v>
      </c>
      <c r="AH62" s="246">
        <v>0</v>
      </c>
      <c r="AI62" s="246">
        <v>0</v>
      </c>
      <c r="AJ62" s="246">
        <v>0</v>
      </c>
      <c r="AK62" s="246">
        <v>0</v>
      </c>
      <c r="AL62" s="246">
        <v>0</v>
      </c>
      <c r="AM62" s="246">
        <v>8.5990000000000002</v>
      </c>
      <c r="AN62" s="246">
        <v>27.254000000000001</v>
      </c>
      <c r="AO62" s="246">
        <v>25.52</v>
      </c>
      <c r="AP62" s="246">
        <v>25.52</v>
      </c>
      <c r="AQ62" s="246">
        <v>25.52</v>
      </c>
      <c r="AR62" s="289">
        <v>26.64</v>
      </c>
      <c r="AS62" s="289">
        <v>25.352</v>
      </c>
      <c r="AT62" s="250">
        <v>24.352</v>
      </c>
      <c r="AU62" s="250">
        <v>24.802</v>
      </c>
      <c r="AV62" s="284">
        <v>24.867000000000001</v>
      </c>
      <c r="AW62" s="292" t="str">
        <f t="shared" si="0"/>
        <v>2014-15</v>
      </c>
      <c r="AX62" s="292" t="str">
        <f t="shared" si="1"/>
        <v>2020-21</v>
      </c>
      <c r="AY62" s="751">
        <f t="shared" si="2"/>
        <v>7</v>
      </c>
      <c r="AZ62" s="120">
        <f t="shared" si="3"/>
        <v>23.486428571428572</v>
      </c>
      <c r="BA62" s="248" t="s">
        <v>115</v>
      </c>
      <c r="BB62" s="248" t="s">
        <v>34</v>
      </c>
      <c r="BC62" s="248" t="s">
        <v>365</v>
      </c>
      <c r="BD62" s="248" t="s">
        <v>763</v>
      </c>
      <c r="BE62" s="248"/>
      <c r="BF62" s="248" t="s">
        <v>262</v>
      </c>
      <c r="BG62" s="252" t="s">
        <v>545</v>
      </c>
      <c r="BH62" s="251" t="s">
        <v>794</v>
      </c>
      <c r="BI62" s="295" t="s">
        <v>252</v>
      </c>
      <c r="BJ62" s="251" t="s">
        <v>252</v>
      </c>
    </row>
    <row r="63" spans="1:62" s="249" customFormat="1" ht="13.5" customHeight="1">
      <c r="A63" s="490" t="s">
        <v>3209</v>
      </c>
      <c r="B63" s="514" t="s">
        <v>2933</v>
      </c>
      <c r="C63" s="246">
        <v>0</v>
      </c>
      <c r="D63" s="246">
        <v>0</v>
      </c>
      <c r="E63" s="246">
        <v>0</v>
      </c>
      <c r="F63" s="246">
        <v>0</v>
      </c>
      <c r="G63" s="246">
        <v>0</v>
      </c>
      <c r="H63" s="246">
        <v>0</v>
      </c>
      <c r="I63" s="246">
        <v>0</v>
      </c>
      <c r="J63" s="246">
        <v>0</v>
      </c>
      <c r="K63" s="246">
        <v>0</v>
      </c>
      <c r="L63" s="246">
        <v>0</v>
      </c>
      <c r="M63" s="246">
        <v>0</v>
      </c>
      <c r="N63" s="246">
        <v>0</v>
      </c>
      <c r="O63" s="246">
        <v>0</v>
      </c>
      <c r="P63" s="246">
        <v>0</v>
      </c>
      <c r="Q63" s="246">
        <v>0</v>
      </c>
      <c r="R63" s="246">
        <v>0</v>
      </c>
      <c r="S63" s="246">
        <v>0</v>
      </c>
      <c r="T63" s="246">
        <v>0</v>
      </c>
      <c r="U63" s="246">
        <v>0</v>
      </c>
      <c r="V63" s="246">
        <v>0</v>
      </c>
      <c r="W63" s="246">
        <v>0</v>
      </c>
      <c r="X63" s="246">
        <v>0</v>
      </c>
      <c r="Y63" s="246">
        <v>0</v>
      </c>
      <c r="Z63" s="246">
        <v>0</v>
      </c>
      <c r="AA63" s="246">
        <v>0</v>
      </c>
      <c r="AB63" s="246">
        <v>0</v>
      </c>
      <c r="AC63" s="246">
        <v>0</v>
      </c>
      <c r="AD63" s="246">
        <v>0</v>
      </c>
      <c r="AE63" s="246">
        <v>0</v>
      </c>
      <c r="AF63" s="246">
        <v>0</v>
      </c>
      <c r="AG63" s="246">
        <v>0</v>
      </c>
      <c r="AH63" s="246">
        <v>0</v>
      </c>
      <c r="AI63" s="246">
        <v>0</v>
      </c>
      <c r="AJ63" s="246">
        <v>0</v>
      </c>
      <c r="AK63" s="246">
        <v>0</v>
      </c>
      <c r="AL63" s="246">
        <v>0</v>
      </c>
      <c r="AM63" s="246">
        <v>0</v>
      </c>
      <c r="AN63" s="246">
        <v>0</v>
      </c>
      <c r="AO63" s="246">
        <v>0</v>
      </c>
      <c r="AP63" s="246">
        <v>0</v>
      </c>
      <c r="AQ63" s="246">
        <v>9.9160000000000004</v>
      </c>
      <c r="AR63" s="289">
        <v>17.399000000000001</v>
      </c>
      <c r="AS63" s="289">
        <v>15.221</v>
      </c>
      <c r="AT63" s="250">
        <v>5</v>
      </c>
      <c r="AU63" s="250">
        <v>10</v>
      </c>
      <c r="AV63" s="284">
        <v>0</v>
      </c>
      <c r="AW63" s="292" t="str">
        <f t="shared" si="0"/>
        <v>2018-19</v>
      </c>
      <c r="AX63" s="292" t="str">
        <f t="shared" si="1"/>
        <v>2020-21</v>
      </c>
      <c r="AY63" s="751">
        <f t="shared" si="2"/>
        <v>3</v>
      </c>
      <c r="AZ63" s="120">
        <f t="shared" si="3"/>
        <v>14.178666666666667</v>
      </c>
      <c r="BA63" s="248" t="s">
        <v>115</v>
      </c>
      <c r="BB63" s="248" t="s">
        <v>47</v>
      </c>
      <c r="BC63" s="248" t="s">
        <v>2694</v>
      </c>
      <c r="BD63" s="248" t="s">
        <v>763</v>
      </c>
      <c r="BE63" s="248" t="s">
        <v>2790</v>
      </c>
      <c r="BF63" s="248" t="s">
        <v>262</v>
      </c>
      <c r="BG63" s="252" t="s">
        <v>2934</v>
      </c>
      <c r="BH63" s="251" t="s">
        <v>252</v>
      </c>
      <c r="BI63" s="295" t="s">
        <v>252</v>
      </c>
      <c r="BJ63" s="251" t="s">
        <v>252</v>
      </c>
    </row>
    <row r="64" spans="1:62" s="249" customFormat="1" ht="13.5" customHeight="1">
      <c r="A64" s="490" t="s">
        <v>3209</v>
      </c>
      <c r="B64" s="514" t="s">
        <v>2935</v>
      </c>
      <c r="C64" s="246">
        <v>0</v>
      </c>
      <c r="D64" s="246">
        <v>0</v>
      </c>
      <c r="E64" s="246">
        <v>0</v>
      </c>
      <c r="F64" s="246">
        <v>0</v>
      </c>
      <c r="G64" s="246">
        <v>0</v>
      </c>
      <c r="H64" s="246">
        <v>0</v>
      </c>
      <c r="I64" s="246">
        <v>0</v>
      </c>
      <c r="J64" s="246">
        <v>0</v>
      </c>
      <c r="K64" s="246">
        <v>0</v>
      </c>
      <c r="L64" s="246">
        <v>0</v>
      </c>
      <c r="M64" s="246">
        <v>0</v>
      </c>
      <c r="N64" s="246">
        <v>0</v>
      </c>
      <c r="O64" s="246">
        <v>0</v>
      </c>
      <c r="P64" s="246">
        <v>0</v>
      </c>
      <c r="Q64" s="246">
        <v>0</v>
      </c>
      <c r="R64" s="246">
        <v>0</v>
      </c>
      <c r="S64" s="246">
        <v>0</v>
      </c>
      <c r="T64" s="246">
        <v>0</v>
      </c>
      <c r="U64" s="246">
        <v>0</v>
      </c>
      <c r="V64" s="246">
        <v>0</v>
      </c>
      <c r="W64" s="246">
        <v>0</v>
      </c>
      <c r="X64" s="246">
        <v>0</v>
      </c>
      <c r="Y64" s="246">
        <v>0</v>
      </c>
      <c r="Z64" s="246">
        <v>0</v>
      </c>
      <c r="AA64" s="246">
        <v>0</v>
      </c>
      <c r="AB64" s="246">
        <v>0</v>
      </c>
      <c r="AC64" s="246">
        <v>0</v>
      </c>
      <c r="AD64" s="246">
        <v>0</v>
      </c>
      <c r="AE64" s="246">
        <v>0</v>
      </c>
      <c r="AF64" s="246">
        <v>0</v>
      </c>
      <c r="AG64" s="246">
        <v>0</v>
      </c>
      <c r="AH64" s="246">
        <v>0</v>
      </c>
      <c r="AI64" s="246">
        <v>0</v>
      </c>
      <c r="AJ64" s="246">
        <v>0</v>
      </c>
      <c r="AK64" s="246">
        <v>0</v>
      </c>
      <c r="AL64" s="246">
        <v>0</v>
      </c>
      <c r="AM64" s="246">
        <v>0</v>
      </c>
      <c r="AN64" s="246">
        <v>0</v>
      </c>
      <c r="AO64" s="246">
        <v>0</v>
      </c>
      <c r="AP64" s="250">
        <v>0</v>
      </c>
      <c r="AQ64" s="246">
        <v>14</v>
      </c>
      <c r="AR64" s="290">
        <v>5</v>
      </c>
      <c r="AS64" s="289">
        <v>6.5</v>
      </c>
      <c r="AT64" s="250">
        <v>9</v>
      </c>
      <c r="AU64" s="250">
        <v>9</v>
      </c>
      <c r="AV64" s="284">
        <v>0</v>
      </c>
      <c r="AW64" s="292" t="str">
        <f t="shared" si="0"/>
        <v>2018-19</v>
      </c>
      <c r="AX64" s="292" t="str">
        <f t="shared" si="1"/>
        <v>2020-21</v>
      </c>
      <c r="AY64" s="751">
        <f t="shared" si="2"/>
        <v>3</v>
      </c>
      <c r="AZ64" s="120">
        <f t="shared" si="3"/>
        <v>8.5</v>
      </c>
      <c r="BA64" s="248" t="s">
        <v>115</v>
      </c>
      <c r="BB64" s="248" t="s">
        <v>47</v>
      </c>
      <c r="BC64" s="248" t="s">
        <v>2694</v>
      </c>
      <c r="BD64" s="248" t="s">
        <v>763</v>
      </c>
      <c r="BE64" s="248" t="s">
        <v>2790</v>
      </c>
      <c r="BF64" s="248" t="s">
        <v>262</v>
      </c>
      <c r="BG64" s="252" t="s">
        <v>2936</v>
      </c>
      <c r="BH64" s="251" t="s">
        <v>252</v>
      </c>
      <c r="BI64" s="295" t="s">
        <v>252</v>
      </c>
      <c r="BJ64" s="251" t="s">
        <v>252</v>
      </c>
    </row>
    <row r="65" spans="1:62" s="249" customFormat="1" ht="13.5" customHeight="1">
      <c r="A65" s="490" t="s">
        <v>3209</v>
      </c>
      <c r="B65" s="514" t="s">
        <v>544</v>
      </c>
      <c r="C65" s="246">
        <v>0</v>
      </c>
      <c r="D65" s="246">
        <v>0</v>
      </c>
      <c r="E65" s="246">
        <v>0</v>
      </c>
      <c r="F65" s="246">
        <v>0</v>
      </c>
      <c r="G65" s="246">
        <v>0</v>
      </c>
      <c r="H65" s="246">
        <v>0</v>
      </c>
      <c r="I65" s="246">
        <v>0</v>
      </c>
      <c r="J65" s="246">
        <v>0</v>
      </c>
      <c r="K65" s="246">
        <v>0</v>
      </c>
      <c r="L65" s="246">
        <v>0</v>
      </c>
      <c r="M65" s="246">
        <v>0</v>
      </c>
      <c r="N65" s="246">
        <v>0</v>
      </c>
      <c r="O65" s="246">
        <v>0</v>
      </c>
      <c r="P65" s="246">
        <v>0</v>
      </c>
      <c r="Q65" s="246">
        <v>0</v>
      </c>
      <c r="R65" s="246">
        <v>0</v>
      </c>
      <c r="S65" s="246">
        <v>0</v>
      </c>
      <c r="T65" s="246">
        <v>0</v>
      </c>
      <c r="U65" s="246">
        <v>0</v>
      </c>
      <c r="V65" s="246">
        <v>0</v>
      </c>
      <c r="W65" s="246">
        <v>0</v>
      </c>
      <c r="X65" s="246">
        <v>0</v>
      </c>
      <c r="Y65" s="246">
        <v>0</v>
      </c>
      <c r="Z65" s="246">
        <v>0</v>
      </c>
      <c r="AA65" s="246">
        <v>0</v>
      </c>
      <c r="AB65" s="246">
        <v>0</v>
      </c>
      <c r="AC65" s="246">
        <v>0</v>
      </c>
      <c r="AD65" s="246">
        <v>0</v>
      </c>
      <c r="AE65" s="246">
        <v>0</v>
      </c>
      <c r="AF65" s="246">
        <v>0</v>
      </c>
      <c r="AG65" s="246">
        <v>0</v>
      </c>
      <c r="AH65" s="246">
        <v>0</v>
      </c>
      <c r="AI65" s="246">
        <v>0</v>
      </c>
      <c r="AJ65" s="246">
        <v>0</v>
      </c>
      <c r="AK65" s="246">
        <v>0</v>
      </c>
      <c r="AL65" s="246">
        <v>0</v>
      </c>
      <c r="AM65" s="246">
        <v>0.45</v>
      </c>
      <c r="AN65" s="246">
        <v>0</v>
      </c>
      <c r="AO65" s="246">
        <v>4.0369999999999999</v>
      </c>
      <c r="AP65" s="246">
        <v>8.202</v>
      </c>
      <c r="AQ65" s="246">
        <v>2.278</v>
      </c>
      <c r="AR65" s="289">
        <v>0.84899999999999998</v>
      </c>
      <c r="AS65" s="289">
        <v>0.193</v>
      </c>
      <c r="AT65" s="250">
        <v>0.193</v>
      </c>
      <c r="AU65" s="250">
        <v>0</v>
      </c>
      <c r="AV65" s="284">
        <v>0</v>
      </c>
      <c r="AW65" s="292" t="str">
        <f t="shared" si="0"/>
        <v>2014-15</v>
      </c>
      <c r="AX65" s="292" t="str">
        <f t="shared" si="1"/>
        <v>2020-21</v>
      </c>
      <c r="AY65" s="751">
        <f t="shared" si="2"/>
        <v>7</v>
      </c>
      <c r="AZ65" s="120">
        <f t="shared" si="3"/>
        <v>2.2869999999999999</v>
      </c>
      <c r="BA65" s="248" t="s">
        <v>106</v>
      </c>
      <c r="BB65" s="248" t="s">
        <v>34</v>
      </c>
      <c r="BC65" s="248" t="s">
        <v>365</v>
      </c>
      <c r="BD65" s="248" t="s">
        <v>763</v>
      </c>
      <c r="BE65" s="248"/>
      <c r="BF65" s="248" t="s">
        <v>262</v>
      </c>
      <c r="BG65" s="252" t="s">
        <v>2469</v>
      </c>
      <c r="BH65" s="251" t="s">
        <v>252</v>
      </c>
      <c r="BI65" s="295" t="s">
        <v>252</v>
      </c>
      <c r="BJ65" s="251" t="s">
        <v>252</v>
      </c>
    </row>
    <row r="66" spans="1:62" s="249" customFormat="1" ht="13.5" customHeight="1">
      <c r="A66" s="490" t="s">
        <v>3209</v>
      </c>
      <c r="B66" s="514" t="s">
        <v>716</v>
      </c>
      <c r="C66" s="246">
        <v>0</v>
      </c>
      <c r="D66" s="246">
        <v>0</v>
      </c>
      <c r="E66" s="246">
        <v>0</v>
      </c>
      <c r="F66" s="246">
        <v>0</v>
      </c>
      <c r="G66" s="246">
        <v>0</v>
      </c>
      <c r="H66" s="246">
        <v>0</v>
      </c>
      <c r="I66" s="246">
        <v>0</v>
      </c>
      <c r="J66" s="246">
        <v>0</v>
      </c>
      <c r="K66" s="246">
        <v>0</v>
      </c>
      <c r="L66" s="246">
        <v>0</v>
      </c>
      <c r="M66" s="246">
        <v>0</v>
      </c>
      <c r="N66" s="246">
        <v>0</v>
      </c>
      <c r="O66" s="246">
        <v>0</v>
      </c>
      <c r="P66" s="246">
        <v>0</v>
      </c>
      <c r="Q66" s="246">
        <v>0</v>
      </c>
      <c r="R66" s="246">
        <v>0</v>
      </c>
      <c r="S66" s="246">
        <v>0</v>
      </c>
      <c r="T66" s="246">
        <v>0</v>
      </c>
      <c r="U66" s="246">
        <v>0</v>
      </c>
      <c r="V66" s="246">
        <v>0</v>
      </c>
      <c r="W66" s="246">
        <v>0</v>
      </c>
      <c r="X66" s="246">
        <v>0</v>
      </c>
      <c r="Y66" s="246">
        <v>0</v>
      </c>
      <c r="Z66" s="246">
        <v>0</v>
      </c>
      <c r="AA66" s="246">
        <v>0</v>
      </c>
      <c r="AB66" s="246">
        <v>0</v>
      </c>
      <c r="AC66" s="246">
        <v>0</v>
      </c>
      <c r="AD66" s="246">
        <v>0</v>
      </c>
      <c r="AE66" s="246">
        <v>0</v>
      </c>
      <c r="AF66" s="246">
        <v>0</v>
      </c>
      <c r="AG66" s="246">
        <v>0</v>
      </c>
      <c r="AH66" s="246">
        <v>0</v>
      </c>
      <c r="AI66" s="246">
        <v>0</v>
      </c>
      <c r="AJ66" s="246">
        <v>0</v>
      </c>
      <c r="AK66" s="246">
        <v>0</v>
      </c>
      <c r="AL66" s="246">
        <v>6.8440000000000003</v>
      </c>
      <c r="AM66" s="246">
        <v>10.255765</v>
      </c>
      <c r="AN66" s="246">
        <v>5.0330000000000004</v>
      </c>
      <c r="AO66" s="246">
        <v>0</v>
      </c>
      <c r="AP66" s="250">
        <v>0</v>
      </c>
      <c r="AQ66" s="246">
        <v>0</v>
      </c>
      <c r="AR66" s="290">
        <v>0</v>
      </c>
      <c r="AS66" s="289">
        <v>0</v>
      </c>
      <c r="AT66" s="250">
        <v>0</v>
      </c>
      <c r="AU66" s="250">
        <v>0</v>
      </c>
      <c r="AV66" s="284">
        <v>0</v>
      </c>
      <c r="AW66" s="292" t="str">
        <f t="shared" si="0"/>
        <v>2013-14</v>
      </c>
      <c r="AX66" s="292" t="str">
        <f t="shared" si="1"/>
        <v>2015-16</v>
      </c>
      <c r="AY66" s="751">
        <f t="shared" si="2"/>
        <v>3</v>
      </c>
      <c r="AZ66" s="120">
        <f t="shared" si="3"/>
        <v>7.3775883333333345</v>
      </c>
      <c r="BA66" s="248" t="s">
        <v>115</v>
      </c>
      <c r="BB66" s="248" t="s">
        <v>47</v>
      </c>
      <c r="BC66" s="248" t="s">
        <v>2703</v>
      </c>
      <c r="BD66" s="248" t="s">
        <v>763</v>
      </c>
      <c r="BE66" s="248"/>
      <c r="BF66" s="248" t="s">
        <v>262</v>
      </c>
      <c r="BG66" s="252" t="s">
        <v>715</v>
      </c>
      <c r="BH66" s="251" t="s">
        <v>252</v>
      </c>
      <c r="BI66" s="295" t="s">
        <v>252</v>
      </c>
      <c r="BJ66" s="251" t="s">
        <v>252</v>
      </c>
    </row>
    <row r="67" spans="1:62" s="249" customFormat="1" ht="13.5" customHeight="1">
      <c r="A67" s="490" t="s">
        <v>3209</v>
      </c>
      <c r="B67" s="514" t="s">
        <v>818</v>
      </c>
      <c r="C67" s="246">
        <v>0</v>
      </c>
      <c r="D67" s="246">
        <v>0</v>
      </c>
      <c r="E67" s="246">
        <v>0</v>
      </c>
      <c r="F67" s="246">
        <v>0</v>
      </c>
      <c r="G67" s="246">
        <v>0</v>
      </c>
      <c r="H67" s="246">
        <v>0</v>
      </c>
      <c r="I67" s="246">
        <v>0</v>
      </c>
      <c r="J67" s="246">
        <v>0</v>
      </c>
      <c r="K67" s="246">
        <v>0</v>
      </c>
      <c r="L67" s="246">
        <v>0</v>
      </c>
      <c r="M67" s="246">
        <v>0</v>
      </c>
      <c r="N67" s="246">
        <v>0</v>
      </c>
      <c r="O67" s="246">
        <v>0</v>
      </c>
      <c r="P67" s="246">
        <v>0</v>
      </c>
      <c r="Q67" s="246">
        <v>0</v>
      </c>
      <c r="R67" s="246">
        <v>0</v>
      </c>
      <c r="S67" s="246">
        <v>0</v>
      </c>
      <c r="T67" s="246">
        <v>0</v>
      </c>
      <c r="U67" s="246">
        <v>0</v>
      </c>
      <c r="V67" s="246">
        <v>0</v>
      </c>
      <c r="W67" s="246">
        <v>0</v>
      </c>
      <c r="X67" s="246">
        <v>0</v>
      </c>
      <c r="Y67" s="246">
        <v>0</v>
      </c>
      <c r="Z67" s="246">
        <v>2.1</v>
      </c>
      <c r="AA67" s="246">
        <v>3.9</v>
      </c>
      <c r="AB67" s="246">
        <v>1.3</v>
      </c>
      <c r="AC67" s="246">
        <v>2.1</v>
      </c>
      <c r="AD67" s="246">
        <v>0</v>
      </c>
      <c r="AE67" s="246">
        <v>0</v>
      </c>
      <c r="AF67" s="246">
        <v>0</v>
      </c>
      <c r="AG67" s="246">
        <v>0</v>
      </c>
      <c r="AH67" s="246">
        <v>0</v>
      </c>
      <c r="AI67" s="246">
        <v>0</v>
      </c>
      <c r="AJ67" s="246">
        <v>0</v>
      </c>
      <c r="AK67" s="246">
        <v>0</v>
      </c>
      <c r="AL67" s="246">
        <v>0</v>
      </c>
      <c r="AM67" s="246">
        <v>0</v>
      </c>
      <c r="AN67" s="246">
        <v>0</v>
      </c>
      <c r="AO67" s="246">
        <v>0</v>
      </c>
      <c r="AP67" s="246">
        <v>0</v>
      </c>
      <c r="AQ67" s="246">
        <v>0</v>
      </c>
      <c r="AR67" s="289">
        <v>0</v>
      </c>
      <c r="AS67" s="289">
        <v>0</v>
      </c>
      <c r="AT67" s="250">
        <v>0</v>
      </c>
      <c r="AU67" s="250">
        <v>0</v>
      </c>
      <c r="AV67" s="284">
        <v>0</v>
      </c>
      <c r="AW67" s="292" t="str">
        <f t="shared" si="0"/>
        <v>2001-02</v>
      </c>
      <c r="AX67" s="292" t="str">
        <f t="shared" si="1"/>
        <v>2004-05</v>
      </c>
      <c r="AY67" s="751">
        <f t="shared" si="2"/>
        <v>4</v>
      </c>
      <c r="AZ67" s="120">
        <f t="shared" si="3"/>
        <v>2.35</v>
      </c>
      <c r="BA67" s="248" t="s">
        <v>119</v>
      </c>
      <c r="BB67" s="248" t="s">
        <v>34</v>
      </c>
      <c r="BC67" s="248" t="s">
        <v>267</v>
      </c>
      <c r="BD67" s="248" t="s">
        <v>3014</v>
      </c>
      <c r="BE67" s="248"/>
      <c r="BF67" s="248" t="s">
        <v>255</v>
      </c>
      <c r="BG67" s="252" t="s">
        <v>252</v>
      </c>
      <c r="BH67" s="251" t="s">
        <v>252</v>
      </c>
      <c r="BI67" s="295" t="s">
        <v>252</v>
      </c>
      <c r="BJ67" s="251" t="s">
        <v>252</v>
      </c>
    </row>
    <row r="68" spans="1:62" s="249" customFormat="1" ht="13.5" customHeight="1">
      <c r="A68" s="490" t="s">
        <v>3209</v>
      </c>
      <c r="B68" s="514" t="s">
        <v>732</v>
      </c>
      <c r="C68" s="246">
        <v>0</v>
      </c>
      <c r="D68" s="246">
        <v>0</v>
      </c>
      <c r="E68" s="246">
        <v>0</v>
      </c>
      <c r="F68" s="246">
        <v>0</v>
      </c>
      <c r="G68" s="246">
        <v>0</v>
      </c>
      <c r="H68" s="246">
        <v>0</v>
      </c>
      <c r="I68" s="246">
        <v>0</v>
      </c>
      <c r="J68" s="246">
        <v>0</v>
      </c>
      <c r="K68" s="246">
        <v>0</v>
      </c>
      <c r="L68" s="246">
        <v>0</v>
      </c>
      <c r="M68" s="246">
        <v>0</v>
      </c>
      <c r="N68" s="246">
        <v>0</v>
      </c>
      <c r="O68" s="246">
        <v>0</v>
      </c>
      <c r="P68" s="246">
        <v>0</v>
      </c>
      <c r="Q68" s="246">
        <v>0</v>
      </c>
      <c r="R68" s="246">
        <v>0</v>
      </c>
      <c r="S68" s="246">
        <v>0</v>
      </c>
      <c r="T68" s="246">
        <v>0</v>
      </c>
      <c r="U68" s="246">
        <v>0</v>
      </c>
      <c r="V68" s="246">
        <v>0</v>
      </c>
      <c r="W68" s="246">
        <v>0</v>
      </c>
      <c r="X68" s="246">
        <v>0</v>
      </c>
      <c r="Y68" s="246">
        <v>0</v>
      </c>
      <c r="Z68" s="246">
        <v>0</v>
      </c>
      <c r="AA68" s="246">
        <v>0</v>
      </c>
      <c r="AB68" s="246">
        <v>0</v>
      </c>
      <c r="AC68" s="246">
        <v>0</v>
      </c>
      <c r="AD68" s="246">
        <v>0</v>
      </c>
      <c r="AE68" s="246">
        <v>0</v>
      </c>
      <c r="AF68" s="246">
        <v>0</v>
      </c>
      <c r="AG68" s="246">
        <v>3.1459999999999999</v>
      </c>
      <c r="AH68" s="246">
        <v>4.0890000000000004</v>
      </c>
      <c r="AI68" s="246">
        <v>3.9889999999999999</v>
      </c>
      <c r="AJ68" s="246">
        <v>4</v>
      </c>
      <c r="AK68" s="246">
        <v>0</v>
      </c>
      <c r="AL68" s="246">
        <v>0</v>
      </c>
      <c r="AM68" s="246">
        <v>0</v>
      </c>
      <c r="AN68" s="246">
        <v>0</v>
      </c>
      <c r="AO68" s="246">
        <v>0</v>
      </c>
      <c r="AP68" s="250">
        <v>0</v>
      </c>
      <c r="AQ68" s="246">
        <v>0</v>
      </c>
      <c r="AR68" s="290">
        <v>0</v>
      </c>
      <c r="AS68" s="289">
        <v>0</v>
      </c>
      <c r="AT68" s="250">
        <v>0</v>
      </c>
      <c r="AU68" s="250">
        <v>0</v>
      </c>
      <c r="AV68" s="284">
        <v>0</v>
      </c>
      <c r="AW68" s="292" t="str">
        <f t="shared" ref="AW68:AW131" si="4">INDEX(C$3:AS$3,MATCH(TRUE,INDEX(C68:AS68&lt;&gt;0,),0))</f>
        <v>2008-09</v>
      </c>
      <c r="AX68" s="292" t="str">
        <f t="shared" ref="AX68:AX131" si="5">LOOKUP(2,1/(C68:AS68&lt;&gt;0),$C$3:$AS$3)</f>
        <v>2011-12</v>
      </c>
      <c r="AY68" s="751">
        <f t="shared" ref="AY68:AY131" si="6">((LEFT(AX68,4)-LEFT(AW68,4))+1)</f>
        <v>4</v>
      </c>
      <c r="AZ68" s="120">
        <f t="shared" ref="AZ68:AZ131" si="7">SUM(C68:AS68)/AY68</f>
        <v>3.806</v>
      </c>
      <c r="BA68" s="248" t="s">
        <v>106</v>
      </c>
      <c r="BB68" s="248" t="s">
        <v>47</v>
      </c>
      <c r="BC68" s="248" t="s">
        <v>272</v>
      </c>
      <c r="BD68" s="248" t="s">
        <v>763</v>
      </c>
      <c r="BE68" s="248"/>
      <c r="BF68" s="248" t="s">
        <v>262</v>
      </c>
      <c r="BG68" s="252" t="s">
        <v>252</v>
      </c>
      <c r="BH68" s="251" t="s">
        <v>252</v>
      </c>
      <c r="BI68" s="295" t="s">
        <v>252</v>
      </c>
      <c r="BJ68" s="251" t="s">
        <v>252</v>
      </c>
    </row>
    <row r="69" spans="1:62" s="249" customFormat="1" ht="13.5" customHeight="1">
      <c r="A69" s="490" t="s">
        <v>3209</v>
      </c>
      <c r="B69" s="514" t="s">
        <v>543</v>
      </c>
      <c r="C69" s="246">
        <v>0</v>
      </c>
      <c r="D69" s="246">
        <v>0</v>
      </c>
      <c r="E69" s="246">
        <v>0</v>
      </c>
      <c r="F69" s="246">
        <v>0</v>
      </c>
      <c r="G69" s="246">
        <v>0</v>
      </c>
      <c r="H69" s="246">
        <v>0</v>
      </c>
      <c r="I69" s="246">
        <v>0</v>
      </c>
      <c r="J69" s="246">
        <v>0</v>
      </c>
      <c r="K69" s="246">
        <v>0</v>
      </c>
      <c r="L69" s="246">
        <v>0</v>
      </c>
      <c r="M69" s="246">
        <v>0</v>
      </c>
      <c r="N69" s="246">
        <v>0</v>
      </c>
      <c r="O69" s="246">
        <v>0</v>
      </c>
      <c r="P69" s="246">
        <v>0</v>
      </c>
      <c r="Q69" s="246">
        <v>0</v>
      </c>
      <c r="R69" s="246">
        <v>0</v>
      </c>
      <c r="S69" s="246">
        <v>0</v>
      </c>
      <c r="T69" s="246">
        <v>0</v>
      </c>
      <c r="U69" s="246">
        <v>0</v>
      </c>
      <c r="V69" s="246">
        <v>0</v>
      </c>
      <c r="W69" s="246">
        <v>0</v>
      </c>
      <c r="X69" s="246">
        <v>0</v>
      </c>
      <c r="Y69" s="246">
        <v>0</v>
      </c>
      <c r="Z69" s="246">
        <v>0</v>
      </c>
      <c r="AA69" s="246">
        <v>0</v>
      </c>
      <c r="AB69" s="246">
        <v>0</v>
      </c>
      <c r="AC69" s="246">
        <v>0</v>
      </c>
      <c r="AD69" s="246">
        <v>0</v>
      </c>
      <c r="AE69" s="246">
        <v>0</v>
      </c>
      <c r="AF69" s="246">
        <v>0</v>
      </c>
      <c r="AG69" s="246">
        <v>0</v>
      </c>
      <c r="AH69" s="246">
        <v>0</v>
      </c>
      <c r="AI69" s="246">
        <v>0</v>
      </c>
      <c r="AJ69" s="246">
        <v>0</v>
      </c>
      <c r="AK69" s="246">
        <v>5.5750000000000002</v>
      </c>
      <c r="AL69" s="246">
        <v>5.5609999999999999</v>
      </c>
      <c r="AM69" s="246">
        <v>1.25</v>
      </c>
      <c r="AN69" s="246">
        <v>1.2250000000000001</v>
      </c>
      <c r="AO69" s="246">
        <v>0</v>
      </c>
      <c r="AP69" s="246">
        <v>0</v>
      </c>
      <c r="AQ69" s="246">
        <v>0</v>
      </c>
      <c r="AR69" s="289">
        <v>0</v>
      </c>
      <c r="AS69" s="289">
        <v>0</v>
      </c>
      <c r="AT69" s="250">
        <v>0</v>
      </c>
      <c r="AU69" s="250">
        <v>0</v>
      </c>
      <c r="AV69" s="284">
        <v>0</v>
      </c>
      <c r="AW69" s="292" t="str">
        <f t="shared" si="4"/>
        <v>2012-13</v>
      </c>
      <c r="AX69" s="292" t="str">
        <f t="shared" si="5"/>
        <v>2015-16</v>
      </c>
      <c r="AY69" s="751">
        <f t="shared" si="6"/>
        <v>4</v>
      </c>
      <c r="AZ69" s="120">
        <f t="shared" si="7"/>
        <v>3.4027499999999997</v>
      </c>
      <c r="BA69" s="248" t="s">
        <v>115</v>
      </c>
      <c r="BB69" s="248" t="s">
        <v>34</v>
      </c>
      <c r="BC69" s="248" t="s">
        <v>365</v>
      </c>
      <c r="BD69" s="248" t="s">
        <v>763</v>
      </c>
      <c r="BE69" s="248"/>
      <c r="BF69" s="248" t="s">
        <v>262</v>
      </c>
      <c r="BG69" s="252" t="s">
        <v>542</v>
      </c>
      <c r="BH69" s="251" t="s">
        <v>541</v>
      </c>
      <c r="BI69" s="295" t="s">
        <v>252</v>
      </c>
      <c r="BJ69" s="251" t="s">
        <v>252</v>
      </c>
    </row>
    <row r="70" spans="1:62" s="249" customFormat="1" ht="13.5" customHeight="1">
      <c r="A70" s="490" t="s">
        <v>3209</v>
      </c>
      <c r="B70" s="514" t="s">
        <v>1982</v>
      </c>
      <c r="C70" s="246">
        <v>0</v>
      </c>
      <c r="D70" s="246">
        <v>0</v>
      </c>
      <c r="E70" s="246">
        <v>0</v>
      </c>
      <c r="F70" s="246">
        <v>0</v>
      </c>
      <c r="G70" s="246">
        <v>0</v>
      </c>
      <c r="H70" s="246">
        <v>0</v>
      </c>
      <c r="I70" s="246">
        <v>0</v>
      </c>
      <c r="J70" s="246">
        <v>0</v>
      </c>
      <c r="K70" s="246">
        <v>0</v>
      </c>
      <c r="L70" s="246">
        <v>0</v>
      </c>
      <c r="M70" s="246">
        <v>0</v>
      </c>
      <c r="N70" s="246">
        <v>0</v>
      </c>
      <c r="O70" s="246">
        <v>0</v>
      </c>
      <c r="P70" s="246">
        <v>0</v>
      </c>
      <c r="Q70" s="246">
        <v>0</v>
      </c>
      <c r="R70" s="246">
        <v>0</v>
      </c>
      <c r="S70" s="246">
        <v>0</v>
      </c>
      <c r="T70" s="246">
        <v>0</v>
      </c>
      <c r="U70" s="246">
        <v>0</v>
      </c>
      <c r="V70" s="246">
        <v>0</v>
      </c>
      <c r="W70" s="246">
        <v>0</v>
      </c>
      <c r="X70" s="246">
        <v>0</v>
      </c>
      <c r="Y70" s="246">
        <v>0</v>
      </c>
      <c r="Z70" s="246">
        <v>0</v>
      </c>
      <c r="AA70" s="246">
        <v>0</v>
      </c>
      <c r="AB70" s="246">
        <v>0</v>
      </c>
      <c r="AC70" s="246">
        <v>0</v>
      </c>
      <c r="AD70" s="246">
        <v>0</v>
      </c>
      <c r="AE70" s="246">
        <v>0</v>
      </c>
      <c r="AF70" s="246">
        <v>0</v>
      </c>
      <c r="AG70" s="246">
        <v>0</v>
      </c>
      <c r="AH70" s="246">
        <v>0</v>
      </c>
      <c r="AI70" s="246">
        <v>0</v>
      </c>
      <c r="AJ70" s="246">
        <v>0</v>
      </c>
      <c r="AK70" s="246">
        <v>0</v>
      </c>
      <c r="AL70" s="246">
        <v>0</v>
      </c>
      <c r="AM70" s="246">
        <v>0</v>
      </c>
      <c r="AN70" s="246">
        <v>0</v>
      </c>
      <c r="AO70" s="246">
        <v>1.1000000000000001</v>
      </c>
      <c r="AP70" s="246">
        <v>1</v>
      </c>
      <c r="AQ70" s="246">
        <v>1</v>
      </c>
      <c r="AR70" s="289">
        <v>1</v>
      </c>
      <c r="AS70" s="289">
        <v>0</v>
      </c>
      <c r="AT70" s="250">
        <v>0</v>
      </c>
      <c r="AU70" s="250">
        <v>0</v>
      </c>
      <c r="AV70" s="284">
        <v>0</v>
      </c>
      <c r="AW70" s="292" t="str">
        <f t="shared" si="4"/>
        <v>2016-17</v>
      </c>
      <c r="AX70" s="292" t="str">
        <f t="shared" si="5"/>
        <v>2019-20</v>
      </c>
      <c r="AY70" s="751">
        <f t="shared" si="6"/>
        <v>4</v>
      </c>
      <c r="AZ70" s="120">
        <f t="shared" si="7"/>
        <v>1.0249999999999999</v>
      </c>
      <c r="BA70" s="248" t="s">
        <v>119</v>
      </c>
      <c r="BB70" s="248" t="s">
        <v>47</v>
      </c>
      <c r="BC70" s="248" t="s">
        <v>2703</v>
      </c>
      <c r="BD70" s="248" t="s">
        <v>763</v>
      </c>
      <c r="BE70" s="248" t="s">
        <v>2789</v>
      </c>
      <c r="BF70" s="248" t="s">
        <v>262</v>
      </c>
      <c r="BG70" s="252" t="s">
        <v>1986</v>
      </c>
      <c r="BH70" s="251" t="s">
        <v>252</v>
      </c>
      <c r="BI70" s="295" t="s">
        <v>252</v>
      </c>
      <c r="BJ70" s="251" t="s">
        <v>252</v>
      </c>
    </row>
    <row r="71" spans="1:62" s="249" customFormat="1" ht="13.5" customHeight="1">
      <c r="A71" s="490" t="s">
        <v>3209</v>
      </c>
      <c r="B71" s="514" t="s">
        <v>557</v>
      </c>
      <c r="C71" s="246">
        <v>0</v>
      </c>
      <c r="D71" s="246">
        <v>0</v>
      </c>
      <c r="E71" s="246">
        <v>0</v>
      </c>
      <c r="F71" s="246">
        <v>0</v>
      </c>
      <c r="G71" s="246">
        <v>0</v>
      </c>
      <c r="H71" s="246">
        <v>0</v>
      </c>
      <c r="I71" s="246">
        <v>0</v>
      </c>
      <c r="J71" s="246">
        <v>0</v>
      </c>
      <c r="K71" s="246">
        <v>0</v>
      </c>
      <c r="L71" s="246">
        <v>0</v>
      </c>
      <c r="M71" s="246">
        <v>0</v>
      </c>
      <c r="N71" s="246">
        <v>0</v>
      </c>
      <c r="O71" s="246">
        <v>0</v>
      </c>
      <c r="P71" s="246">
        <v>0</v>
      </c>
      <c r="Q71" s="246">
        <v>0</v>
      </c>
      <c r="R71" s="246">
        <v>0</v>
      </c>
      <c r="S71" s="246">
        <v>0</v>
      </c>
      <c r="T71" s="246">
        <v>0</v>
      </c>
      <c r="U71" s="246">
        <v>0</v>
      </c>
      <c r="V71" s="246">
        <v>0</v>
      </c>
      <c r="W71" s="246">
        <v>0</v>
      </c>
      <c r="X71" s="246">
        <v>0</v>
      </c>
      <c r="Y71" s="246">
        <v>0</v>
      </c>
      <c r="Z71" s="246">
        <v>0</v>
      </c>
      <c r="AA71" s="246">
        <v>0</v>
      </c>
      <c r="AB71" s="246">
        <v>0</v>
      </c>
      <c r="AC71" s="246">
        <v>0</v>
      </c>
      <c r="AD71" s="246">
        <v>0</v>
      </c>
      <c r="AE71" s="246">
        <v>0</v>
      </c>
      <c r="AF71" s="246">
        <v>0</v>
      </c>
      <c r="AG71" s="246">
        <v>0</v>
      </c>
      <c r="AH71" s="246">
        <v>0</v>
      </c>
      <c r="AI71" s="246">
        <v>0</v>
      </c>
      <c r="AJ71" s="246">
        <v>30</v>
      </c>
      <c r="AK71" s="246">
        <v>15.04</v>
      </c>
      <c r="AL71" s="246">
        <v>19.545000000000002</v>
      </c>
      <c r="AM71" s="246">
        <v>19.623999999999999</v>
      </c>
      <c r="AN71" s="246">
        <v>18.164999999999999</v>
      </c>
      <c r="AO71" s="246">
        <v>2.9870000000000001</v>
      </c>
      <c r="AP71" s="250">
        <v>2.887</v>
      </c>
      <c r="AQ71" s="246">
        <v>0</v>
      </c>
      <c r="AR71" s="290">
        <v>0</v>
      </c>
      <c r="AS71" s="289">
        <v>0</v>
      </c>
      <c r="AT71" s="250">
        <v>0</v>
      </c>
      <c r="AU71" s="250">
        <v>0</v>
      </c>
      <c r="AV71" s="284">
        <v>0</v>
      </c>
      <c r="AW71" s="292" t="str">
        <f t="shared" si="4"/>
        <v>2011-12</v>
      </c>
      <c r="AX71" s="292" t="str">
        <f t="shared" si="5"/>
        <v>2017-18</v>
      </c>
      <c r="AY71" s="751">
        <f t="shared" si="6"/>
        <v>7</v>
      </c>
      <c r="AZ71" s="120">
        <f t="shared" si="7"/>
        <v>15.463999999999999</v>
      </c>
      <c r="BA71" s="248" t="s">
        <v>119</v>
      </c>
      <c r="BB71" s="248" t="s">
        <v>31</v>
      </c>
      <c r="BC71" s="248" t="s">
        <v>365</v>
      </c>
      <c r="BD71" s="248" t="s">
        <v>763</v>
      </c>
      <c r="BE71" s="248"/>
      <c r="BF71" s="248" t="s">
        <v>262</v>
      </c>
      <c r="BG71" s="252" t="s">
        <v>556</v>
      </c>
      <c r="BH71" s="251" t="s">
        <v>1943</v>
      </c>
      <c r="BI71" s="295" t="s">
        <v>252</v>
      </c>
      <c r="BJ71" s="251" t="s">
        <v>252</v>
      </c>
    </row>
    <row r="72" spans="1:62" s="249" customFormat="1" ht="13.5" customHeight="1">
      <c r="A72" s="490" t="s">
        <v>3209</v>
      </c>
      <c r="B72" s="514" t="s">
        <v>101</v>
      </c>
      <c r="C72" s="246">
        <v>6.5</v>
      </c>
      <c r="D72" s="246">
        <v>2.2000000000000002</v>
      </c>
      <c r="E72" s="246">
        <v>2.8</v>
      </c>
      <c r="F72" s="246">
        <v>2.8</v>
      </c>
      <c r="G72" s="246">
        <v>3.6</v>
      </c>
      <c r="H72" s="246">
        <v>4.5999999999999996</v>
      </c>
      <c r="I72" s="246">
        <v>5.4</v>
      </c>
      <c r="J72" s="246">
        <v>7</v>
      </c>
      <c r="K72" s="246">
        <v>10.6</v>
      </c>
      <c r="L72" s="246">
        <v>5.5</v>
      </c>
      <c r="M72" s="246">
        <v>8</v>
      </c>
      <c r="N72" s="246">
        <v>10.1</v>
      </c>
      <c r="O72" s="246">
        <v>11.7</v>
      </c>
      <c r="P72" s="246">
        <v>12.4</v>
      </c>
      <c r="Q72" s="246">
        <v>18.8</v>
      </c>
      <c r="R72" s="246">
        <v>21.3</v>
      </c>
      <c r="S72" s="246">
        <v>25.5</v>
      </c>
      <c r="T72" s="246">
        <v>28</v>
      </c>
      <c r="U72" s="246">
        <v>26.7</v>
      </c>
      <c r="V72" s="246">
        <v>32.5</v>
      </c>
      <c r="W72" s="246">
        <v>36.200000000000003</v>
      </c>
      <c r="X72" s="246">
        <v>33.200000000000003</v>
      </c>
      <c r="Y72" s="246">
        <v>34.5</v>
      </c>
      <c r="Z72" s="246">
        <v>36.6</v>
      </c>
      <c r="AA72" s="246">
        <v>40.1</v>
      </c>
      <c r="AB72" s="246">
        <v>41.9</v>
      </c>
      <c r="AC72" s="246">
        <v>37.700000000000003</v>
      </c>
      <c r="AD72" s="246">
        <v>37.799999999999997</v>
      </c>
      <c r="AE72" s="246">
        <v>47.6</v>
      </c>
      <c r="AF72" s="246">
        <v>50.8</v>
      </c>
      <c r="AG72" s="246">
        <v>45.923000000000002</v>
      </c>
      <c r="AH72" s="246">
        <v>22.315999999999999</v>
      </c>
      <c r="AI72" s="246">
        <v>23.657</v>
      </c>
      <c r="AJ72" s="246">
        <v>29.283000000000001</v>
      </c>
      <c r="AK72" s="246">
        <v>24.957000000000001</v>
      </c>
      <c r="AL72" s="246">
        <v>28.858000000000001</v>
      </c>
      <c r="AM72" s="246">
        <v>27.494</v>
      </c>
      <c r="AN72" s="246">
        <v>24.373999999999999</v>
      </c>
      <c r="AO72" s="246">
        <v>0</v>
      </c>
      <c r="AP72" s="246">
        <v>0</v>
      </c>
      <c r="AQ72" s="246">
        <v>0</v>
      </c>
      <c r="AR72" s="289">
        <v>0</v>
      </c>
      <c r="AS72" s="289">
        <v>0</v>
      </c>
      <c r="AT72" s="250">
        <v>0</v>
      </c>
      <c r="AU72" s="250">
        <v>0</v>
      </c>
      <c r="AV72" s="284">
        <v>0</v>
      </c>
      <c r="AW72" s="292" t="str">
        <f t="shared" si="4"/>
        <v>1978-79</v>
      </c>
      <c r="AX72" s="292" t="str">
        <f t="shared" si="5"/>
        <v>2015-16</v>
      </c>
      <c r="AY72" s="751">
        <f t="shared" si="6"/>
        <v>38</v>
      </c>
      <c r="AZ72" s="120">
        <f t="shared" si="7"/>
        <v>22.875315789473685</v>
      </c>
      <c r="BA72" s="248" t="s">
        <v>118</v>
      </c>
      <c r="BB72" s="248" t="s">
        <v>47</v>
      </c>
      <c r="BC72" s="248" t="s">
        <v>2694</v>
      </c>
      <c r="BD72" s="248" t="s">
        <v>763</v>
      </c>
      <c r="BE72" s="248"/>
      <c r="BF72" s="248" t="s">
        <v>255</v>
      </c>
      <c r="BG72" s="252" t="s">
        <v>707</v>
      </c>
      <c r="BH72" s="251" t="s">
        <v>2011</v>
      </c>
      <c r="BI72" s="295" t="s">
        <v>252</v>
      </c>
      <c r="BJ72" s="251" t="s">
        <v>252</v>
      </c>
    </row>
    <row r="73" spans="1:62" s="249" customFormat="1" ht="13.5" customHeight="1">
      <c r="A73" s="490" t="s">
        <v>3209</v>
      </c>
      <c r="B73" s="514" t="s">
        <v>731</v>
      </c>
      <c r="C73" s="246">
        <v>0</v>
      </c>
      <c r="D73" s="246">
        <v>0</v>
      </c>
      <c r="E73" s="246">
        <v>0</v>
      </c>
      <c r="F73" s="246">
        <v>0</v>
      </c>
      <c r="G73" s="246">
        <v>0</v>
      </c>
      <c r="H73" s="246">
        <v>0</v>
      </c>
      <c r="I73" s="246">
        <v>0</v>
      </c>
      <c r="J73" s="246">
        <v>0</v>
      </c>
      <c r="K73" s="246">
        <v>0</v>
      </c>
      <c r="L73" s="246">
        <v>0</v>
      </c>
      <c r="M73" s="246">
        <v>0</v>
      </c>
      <c r="N73" s="246">
        <v>0</v>
      </c>
      <c r="O73" s="246">
        <v>0</v>
      </c>
      <c r="P73" s="246">
        <v>0</v>
      </c>
      <c r="Q73" s="246">
        <v>0</v>
      </c>
      <c r="R73" s="246">
        <v>0</v>
      </c>
      <c r="S73" s="246">
        <v>0</v>
      </c>
      <c r="T73" s="246">
        <v>0</v>
      </c>
      <c r="U73" s="246">
        <v>0</v>
      </c>
      <c r="V73" s="246">
        <v>0</v>
      </c>
      <c r="W73" s="246">
        <v>0</v>
      </c>
      <c r="X73" s="246">
        <v>0</v>
      </c>
      <c r="Y73" s="246">
        <v>0</v>
      </c>
      <c r="Z73" s="246">
        <v>0</v>
      </c>
      <c r="AA73" s="246">
        <v>0</v>
      </c>
      <c r="AB73" s="246">
        <v>0</v>
      </c>
      <c r="AC73" s="246">
        <v>0</v>
      </c>
      <c r="AD73" s="246">
        <v>0</v>
      </c>
      <c r="AE73" s="246">
        <v>0</v>
      </c>
      <c r="AF73" s="246">
        <v>0</v>
      </c>
      <c r="AG73" s="246">
        <v>0</v>
      </c>
      <c r="AH73" s="246">
        <v>0</v>
      </c>
      <c r="AI73" s="246">
        <v>0.1</v>
      </c>
      <c r="AJ73" s="246">
        <v>0.1</v>
      </c>
      <c r="AK73" s="246">
        <v>0.1</v>
      </c>
      <c r="AL73" s="246">
        <v>0.1</v>
      </c>
      <c r="AM73" s="246">
        <v>0.1</v>
      </c>
      <c r="AN73" s="246">
        <v>0.1</v>
      </c>
      <c r="AO73" s="246">
        <v>0.1</v>
      </c>
      <c r="AP73" s="250">
        <v>0</v>
      </c>
      <c r="AQ73" s="246">
        <v>0</v>
      </c>
      <c r="AR73" s="290">
        <v>0</v>
      </c>
      <c r="AS73" s="289">
        <v>0</v>
      </c>
      <c r="AT73" s="250">
        <v>0</v>
      </c>
      <c r="AU73" s="250">
        <v>0</v>
      </c>
      <c r="AV73" s="284">
        <v>0</v>
      </c>
      <c r="AW73" s="292" t="str">
        <f t="shared" si="4"/>
        <v>2010-11</v>
      </c>
      <c r="AX73" s="292" t="str">
        <f t="shared" si="5"/>
        <v>2016-17</v>
      </c>
      <c r="AY73" s="751">
        <f t="shared" si="6"/>
        <v>7</v>
      </c>
      <c r="AZ73" s="120">
        <f t="shared" si="7"/>
        <v>9.9999999999999992E-2</v>
      </c>
      <c r="BA73" s="248" t="s">
        <v>119</v>
      </c>
      <c r="BB73" s="248" t="s">
        <v>47</v>
      </c>
      <c r="BC73" s="248" t="s">
        <v>272</v>
      </c>
      <c r="BD73" s="248" t="s">
        <v>763</v>
      </c>
      <c r="BE73" s="248" t="s">
        <v>2017</v>
      </c>
      <c r="BF73" s="248" t="s">
        <v>262</v>
      </c>
      <c r="BG73" s="252" t="s">
        <v>730</v>
      </c>
      <c r="BH73" s="251" t="s">
        <v>2008</v>
      </c>
      <c r="BI73" s="295" t="s">
        <v>252</v>
      </c>
      <c r="BJ73" s="251" t="s">
        <v>252</v>
      </c>
    </row>
    <row r="74" spans="1:62" s="249" customFormat="1" ht="13.5" customHeight="1">
      <c r="A74" s="490" t="s">
        <v>3209</v>
      </c>
      <c r="B74" s="514" t="s">
        <v>1983</v>
      </c>
      <c r="C74" s="246">
        <v>0</v>
      </c>
      <c r="D74" s="246">
        <v>0</v>
      </c>
      <c r="E74" s="246">
        <v>0</v>
      </c>
      <c r="F74" s="246">
        <v>0</v>
      </c>
      <c r="G74" s="246">
        <v>0</v>
      </c>
      <c r="H74" s="246">
        <v>0</v>
      </c>
      <c r="I74" s="246">
        <v>0</v>
      </c>
      <c r="J74" s="246">
        <v>0</v>
      </c>
      <c r="K74" s="246">
        <v>0</v>
      </c>
      <c r="L74" s="246">
        <v>0</v>
      </c>
      <c r="M74" s="246">
        <v>0</v>
      </c>
      <c r="N74" s="246">
        <v>0</v>
      </c>
      <c r="O74" s="246">
        <v>0</v>
      </c>
      <c r="P74" s="246">
        <v>0</v>
      </c>
      <c r="Q74" s="246">
        <v>0</v>
      </c>
      <c r="R74" s="246">
        <v>0</v>
      </c>
      <c r="S74" s="246">
        <v>0</v>
      </c>
      <c r="T74" s="246">
        <v>0</v>
      </c>
      <c r="U74" s="246">
        <v>0</v>
      </c>
      <c r="V74" s="246">
        <v>0</v>
      </c>
      <c r="W74" s="246">
        <v>0</v>
      </c>
      <c r="X74" s="246">
        <v>0</v>
      </c>
      <c r="Y74" s="246">
        <v>0</v>
      </c>
      <c r="Z74" s="246">
        <v>0</v>
      </c>
      <c r="AA74" s="246">
        <v>0</v>
      </c>
      <c r="AB74" s="246">
        <v>0</v>
      </c>
      <c r="AC74" s="246">
        <v>0</v>
      </c>
      <c r="AD74" s="246">
        <v>0</v>
      </c>
      <c r="AE74" s="246">
        <v>0</v>
      </c>
      <c r="AF74" s="246">
        <v>0</v>
      </c>
      <c r="AG74" s="246">
        <v>0</v>
      </c>
      <c r="AH74" s="246">
        <v>0</v>
      </c>
      <c r="AI74" s="246">
        <v>0</v>
      </c>
      <c r="AJ74" s="246">
        <v>0</v>
      </c>
      <c r="AK74" s="246">
        <v>0</v>
      </c>
      <c r="AL74" s="246">
        <v>0</v>
      </c>
      <c r="AM74" s="246">
        <v>0</v>
      </c>
      <c r="AN74" s="246">
        <v>7.5</v>
      </c>
      <c r="AO74" s="246">
        <v>3</v>
      </c>
      <c r="AP74" s="246">
        <v>1.6459999999999999</v>
      </c>
      <c r="AQ74" s="246">
        <v>6.7830000000000004</v>
      </c>
      <c r="AR74" s="289">
        <v>0</v>
      </c>
      <c r="AS74" s="289">
        <v>0</v>
      </c>
      <c r="AT74" s="250">
        <v>0</v>
      </c>
      <c r="AU74" s="250">
        <v>0</v>
      </c>
      <c r="AV74" s="284">
        <v>0</v>
      </c>
      <c r="AW74" s="292" t="str">
        <f t="shared" si="4"/>
        <v>2015-16</v>
      </c>
      <c r="AX74" s="292" t="str">
        <f t="shared" si="5"/>
        <v>2018-19</v>
      </c>
      <c r="AY74" s="751">
        <f t="shared" si="6"/>
        <v>4</v>
      </c>
      <c r="AZ74" s="120">
        <f t="shared" si="7"/>
        <v>4.7322500000000005</v>
      </c>
      <c r="BA74" s="248" t="s">
        <v>118</v>
      </c>
      <c r="BB74" s="248" t="s">
        <v>47</v>
      </c>
      <c r="BC74" s="248" t="s">
        <v>2703</v>
      </c>
      <c r="BD74" s="248" t="s">
        <v>763</v>
      </c>
      <c r="BE74" s="248" t="s">
        <v>2017</v>
      </c>
      <c r="BF74" s="248" t="s">
        <v>262</v>
      </c>
      <c r="BG74" s="252" t="s">
        <v>1987</v>
      </c>
      <c r="BH74" s="251" t="s">
        <v>1988</v>
      </c>
      <c r="BI74" s="295" t="s">
        <v>252</v>
      </c>
      <c r="BJ74" s="251" t="s">
        <v>252</v>
      </c>
    </row>
    <row r="75" spans="1:62" s="249" customFormat="1" ht="13.5" customHeight="1">
      <c r="A75" s="490" t="s">
        <v>3209</v>
      </c>
      <c r="B75" s="514" t="s">
        <v>2470</v>
      </c>
      <c r="C75" s="246">
        <v>0</v>
      </c>
      <c r="D75" s="246">
        <v>0</v>
      </c>
      <c r="E75" s="246">
        <v>0</v>
      </c>
      <c r="F75" s="246">
        <v>0</v>
      </c>
      <c r="G75" s="246">
        <v>0</v>
      </c>
      <c r="H75" s="246">
        <v>0</v>
      </c>
      <c r="I75" s="246">
        <v>0</v>
      </c>
      <c r="J75" s="246">
        <v>0</v>
      </c>
      <c r="K75" s="246">
        <v>0</v>
      </c>
      <c r="L75" s="246">
        <v>0</v>
      </c>
      <c r="M75" s="246">
        <v>0</v>
      </c>
      <c r="N75" s="246">
        <v>0</v>
      </c>
      <c r="O75" s="246">
        <v>0</v>
      </c>
      <c r="P75" s="246">
        <v>0</v>
      </c>
      <c r="Q75" s="246">
        <v>0</v>
      </c>
      <c r="R75" s="246">
        <v>0</v>
      </c>
      <c r="S75" s="246">
        <v>0</v>
      </c>
      <c r="T75" s="246">
        <v>0</v>
      </c>
      <c r="U75" s="246">
        <v>0</v>
      </c>
      <c r="V75" s="246">
        <v>0</v>
      </c>
      <c r="W75" s="246">
        <v>0</v>
      </c>
      <c r="X75" s="246">
        <v>0</v>
      </c>
      <c r="Y75" s="246">
        <v>0</v>
      </c>
      <c r="Z75" s="246">
        <v>0</v>
      </c>
      <c r="AA75" s="246">
        <v>0</v>
      </c>
      <c r="AB75" s="246">
        <v>0</v>
      </c>
      <c r="AC75" s="246">
        <v>0</v>
      </c>
      <c r="AD75" s="246">
        <v>0</v>
      </c>
      <c r="AE75" s="246">
        <v>0</v>
      </c>
      <c r="AF75" s="246">
        <v>0</v>
      </c>
      <c r="AG75" s="246">
        <v>0</v>
      </c>
      <c r="AH75" s="246">
        <v>0</v>
      </c>
      <c r="AI75" s="246">
        <v>0</v>
      </c>
      <c r="AJ75" s="246">
        <v>0</v>
      </c>
      <c r="AK75" s="246">
        <v>0</v>
      </c>
      <c r="AL75" s="246">
        <v>0</v>
      </c>
      <c r="AM75" s="246">
        <v>0</v>
      </c>
      <c r="AN75" s="246">
        <v>0</v>
      </c>
      <c r="AO75" s="246">
        <v>2.3170000000000002</v>
      </c>
      <c r="AP75" s="250">
        <v>101.75700000000001</v>
      </c>
      <c r="AQ75" s="246">
        <v>0.91200000000000003</v>
      </c>
      <c r="AR75" s="290">
        <v>0</v>
      </c>
      <c r="AS75" s="289">
        <v>0</v>
      </c>
      <c r="AT75" s="250">
        <v>0</v>
      </c>
      <c r="AU75" s="250">
        <v>0</v>
      </c>
      <c r="AV75" s="284">
        <v>0</v>
      </c>
      <c r="AW75" s="292" t="str">
        <f t="shared" si="4"/>
        <v>2016-17</v>
      </c>
      <c r="AX75" s="292" t="str">
        <f t="shared" si="5"/>
        <v>2018-19</v>
      </c>
      <c r="AY75" s="751">
        <f t="shared" si="6"/>
        <v>3</v>
      </c>
      <c r="AZ75" s="120">
        <f t="shared" si="7"/>
        <v>34.995333333333342</v>
      </c>
      <c r="BA75" s="248" t="s">
        <v>119</v>
      </c>
      <c r="BB75" s="248" t="s">
        <v>34</v>
      </c>
      <c r="BC75" s="248" t="s">
        <v>365</v>
      </c>
      <c r="BD75" s="248" t="s">
        <v>763</v>
      </c>
      <c r="BE75" s="248"/>
      <c r="BF75" s="248" t="s">
        <v>262</v>
      </c>
      <c r="BG75" s="252" t="s">
        <v>2471</v>
      </c>
      <c r="BH75" s="251" t="s">
        <v>252</v>
      </c>
      <c r="BI75" s="295" t="s">
        <v>252</v>
      </c>
      <c r="BJ75" s="251" t="s">
        <v>252</v>
      </c>
    </row>
    <row r="76" spans="1:62" s="249" customFormat="1" ht="13.5" customHeight="1">
      <c r="A76" s="490" t="s">
        <v>3209</v>
      </c>
      <c r="B76" s="514" t="s">
        <v>535</v>
      </c>
      <c r="C76" s="246">
        <v>0</v>
      </c>
      <c r="D76" s="246">
        <v>0</v>
      </c>
      <c r="E76" s="246">
        <v>0</v>
      </c>
      <c r="F76" s="246">
        <v>0</v>
      </c>
      <c r="G76" s="246">
        <v>0</v>
      </c>
      <c r="H76" s="246">
        <v>0</v>
      </c>
      <c r="I76" s="246">
        <v>0</v>
      </c>
      <c r="J76" s="246">
        <v>0</v>
      </c>
      <c r="K76" s="246">
        <v>0</v>
      </c>
      <c r="L76" s="246">
        <v>0</v>
      </c>
      <c r="M76" s="246">
        <v>0</v>
      </c>
      <c r="N76" s="246">
        <v>0</v>
      </c>
      <c r="O76" s="246">
        <v>0</v>
      </c>
      <c r="P76" s="246">
        <v>0</v>
      </c>
      <c r="Q76" s="246">
        <v>0</v>
      </c>
      <c r="R76" s="246">
        <v>0</v>
      </c>
      <c r="S76" s="246">
        <v>0</v>
      </c>
      <c r="T76" s="246">
        <v>0</v>
      </c>
      <c r="U76" s="246">
        <v>0</v>
      </c>
      <c r="V76" s="246">
        <v>0</v>
      </c>
      <c r="W76" s="246">
        <v>0</v>
      </c>
      <c r="X76" s="246">
        <v>0</v>
      </c>
      <c r="Y76" s="246">
        <v>6.8</v>
      </c>
      <c r="Z76" s="246">
        <v>8.9</v>
      </c>
      <c r="AA76" s="246">
        <v>9.1999999999999993</v>
      </c>
      <c r="AB76" s="246">
        <v>9.1999999999999993</v>
      </c>
      <c r="AC76" s="246">
        <v>2.9</v>
      </c>
      <c r="AD76" s="246">
        <v>1.694</v>
      </c>
      <c r="AE76" s="246">
        <v>1.5189999999999999</v>
      </c>
      <c r="AF76" s="246">
        <v>0</v>
      </c>
      <c r="AG76" s="246">
        <v>0</v>
      </c>
      <c r="AH76" s="246">
        <v>0</v>
      </c>
      <c r="AI76" s="246">
        <v>0</v>
      </c>
      <c r="AJ76" s="246">
        <v>0</v>
      </c>
      <c r="AK76" s="246">
        <v>0</v>
      </c>
      <c r="AL76" s="246">
        <v>0</v>
      </c>
      <c r="AM76" s="246">
        <v>0</v>
      </c>
      <c r="AN76" s="246">
        <v>0</v>
      </c>
      <c r="AO76" s="246">
        <v>0</v>
      </c>
      <c r="AP76" s="246">
        <v>0</v>
      </c>
      <c r="AQ76" s="246">
        <v>0</v>
      </c>
      <c r="AR76" s="289">
        <v>0</v>
      </c>
      <c r="AS76" s="289">
        <v>0</v>
      </c>
      <c r="AT76" s="250">
        <v>0</v>
      </c>
      <c r="AU76" s="250">
        <v>0</v>
      </c>
      <c r="AV76" s="284">
        <v>0</v>
      </c>
      <c r="AW76" s="292" t="str">
        <f t="shared" si="4"/>
        <v>2000-01</v>
      </c>
      <c r="AX76" s="292" t="str">
        <f t="shared" si="5"/>
        <v>2006-07</v>
      </c>
      <c r="AY76" s="751">
        <f t="shared" si="6"/>
        <v>7</v>
      </c>
      <c r="AZ76" s="120">
        <f t="shared" si="7"/>
        <v>5.7447142857142852</v>
      </c>
      <c r="BA76" s="248" t="s">
        <v>106</v>
      </c>
      <c r="BB76" s="248" t="s">
        <v>41</v>
      </c>
      <c r="BC76" s="248" t="s">
        <v>365</v>
      </c>
      <c r="BD76" s="248" t="s">
        <v>763</v>
      </c>
      <c r="BE76" s="248"/>
      <c r="BF76" s="248" t="s">
        <v>262</v>
      </c>
      <c r="BG76" s="252" t="s">
        <v>252</v>
      </c>
      <c r="BH76" s="251" t="s">
        <v>252</v>
      </c>
      <c r="BI76" s="295" t="s">
        <v>252</v>
      </c>
      <c r="BJ76" s="251" t="s">
        <v>252</v>
      </c>
    </row>
    <row r="77" spans="1:62" s="249" customFormat="1" ht="13.5" customHeight="1">
      <c r="A77" s="490" t="s">
        <v>3209</v>
      </c>
      <c r="B77" s="514" t="s">
        <v>534</v>
      </c>
      <c r="C77" s="246">
        <v>0</v>
      </c>
      <c r="D77" s="246">
        <v>0</v>
      </c>
      <c r="E77" s="246">
        <v>0</v>
      </c>
      <c r="F77" s="246">
        <v>0</v>
      </c>
      <c r="G77" s="246">
        <v>0</v>
      </c>
      <c r="H77" s="246">
        <v>0</v>
      </c>
      <c r="I77" s="246">
        <v>0</v>
      </c>
      <c r="J77" s="246">
        <v>0</v>
      </c>
      <c r="K77" s="246">
        <v>0</v>
      </c>
      <c r="L77" s="246">
        <v>0</v>
      </c>
      <c r="M77" s="246">
        <v>0</v>
      </c>
      <c r="N77" s="246">
        <v>0</v>
      </c>
      <c r="O77" s="246">
        <v>0</v>
      </c>
      <c r="P77" s="246">
        <v>0</v>
      </c>
      <c r="Q77" s="246">
        <v>0</v>
      </c>
      <c r="R77" s="246">
        <v>0</v>
      </c>
      <c r="S77" s="246">
        <v>0</v>
      </c>
      <c r="T77" s="246">
        <v>0</v>
      </c>
      <c r="U77" s="246">
        <v>0</v>
      </c>
      <c r="V77" s="246">
        <v>0</v>
      </c>
      <c r="W77" s="246">
        <v>2</v>
      </c>
      <c r="X77" s="246">
        <v>2.7</v>
      </c>
      <c r="Y77" s="246">
        <v>3.2</v>
      </c>
      <c r="Z77" s="246">
        <v>2.5</v>
      </c>
      <c r="AA77" s="246">
        <v>1.9</v>
      </c>
      <c r="AB77" s="246">
        <v>3.4</v>
      </c>
      <c r="AC77" s="246">
        <v>0.4</v>
      </c>
      <c r="AD77" s="246">
        <v>1.3380000000000001</v>
      </c>
      <c r="AE77" s="246">
        <v>0.81899999999999995</v>
      </c>
      <c r="AF77" s="246">
        <v>1.7989999999999999</v>
      </c>
      <c r="AG77" s="246">
        <v>0</v>
      </c>
      <c r="AH77" s="246">
        <v>0</v>
      </c>
      <c r="AI77" s="246">
        <v>0</v>
      </c>
      <c r="AJ77" s="246">
        <v>0</v>
      </c>
      <c r="AK77" s="246">
        <v>0</v>
      </c>
      <c r="AL77" s="246">
        <v>0</v>
      </c>
      <c r="AM77" s="246">
        <v>0</v>
      </c>
      <c r="AN77" s="246">
        <v>0</v>
      </c>
      <c r="AO77" s="246">
        <v>0</v>
      </c>
      <c r="AP77" s="250">
        <v>0</v>
      </c>
      <c r="AQ77" s="246">
        <v>0</v>
      </c>
      <c r="AR77" s="290">
        <v>0</v>
      </c>
      <c r="AS77" s="289">
        <v>0</v>
      </c>
      <c r="AT77" s="250">
        <v>0</v>
      </c>
      <c r="AU77" s="250">
        <v>0</v>
      </c>
      <c r="AV77" s="284">
        <v>0</v>
      </c>
      <c r="AW77" s="292" t="str">
        <f t="shared" si="4"/>
        <v>1998-99</v>
      </c>
      <c r="AX77" s="292" t="str">
        <f t="shared" si="5"/>
        <v>2007-08</v>
      </c>
      <c r="AY77" s="751">
        <f t="shared" si="6"/>
        <v>10</v>
      </c>
      <c r="AZ77" s="120">
        <f t="shared" si="7"/>
        <v>2.0056000000000003</v>
      </c>
      <c r="BA77" s="248" t="s">
        <v>106</v>
      </c>
      <c r="BB77" s="248" t="s">
        <v>41</v>
      </c>
      <c r="BC77" s="248" t="s">
        <v>365</v>
      </c>
      <c r="BD77" s="248" t="s">
        <v>763</v>
      </c>
      <c r="BE77" s="248"/>
      <c r="BF77" s="248" t="s">
        <v>262</v>
      </c>
      <c r="BG77" s="252" t="s">
        <v>252</v>
      </c>
      <c r="BH77" s="251" t="s">
        <v>252</v>
      </c>
      <c r="BI77" s="295" t="s">
        <v>252</v>
      </c>
      <c r="BJ77" s="251" t="s">
        <v>252</v>
      </c>
    </row>
    <row r="78" spans="1:62" s="249" customFormat="1" ht="13.5" customHeight="1">
      <c r="A78" s="490" t="s">
        <v>3209</v>
      </c>
      <c r="B78" s="514" t="s">
        <v>533</v>
      </c>
      <c r="C78" s="246">
        <v>0</v>
      </c>
      <c r="D78" s="246">
        <v>0</v>
      </c>
      <c r="E78" s="246">
        <v>0</v>
      </c>
      <c r="F78" s="246">
        <v>0</v>
      </c>
      <c r="G78" s="246">
        <v>0</v>
      </c>
      <c r="H78" s="246">
        <v>0</v>
      </c>
      <c r="I78" s="246">
        <v>0</v>
      </c>
      <c r="J78" s="246">
        <v>0</v>
      </c>
      <c r="K78" s="246">
        <v>0</v>
      </c>
      <c r="L78" s="246">
        <v>0</v>
      </c>
      <c r="M78" s="246">
        <v>0</v>
      </c>
      <c r="N78" s="246">
        <v>0</v>
      </c>
      <c r="O78" s="246">
        <v>0</v>
      </c>
      <c r="P78" s="246">
        <v>0</v>
      </c>
      <c r="Q78" s="246">
        <v>0</v>
      </c>
      <c r="R78" s="246">
        <v>0</v>
      </c>
      <c r="S78" s="246">
        <v>0</v>
      </c>
      <c r="T78" s="246">
        <v>0</v>
      </c>
      <c r="U78" s="246">
        <v>0</v>
      </c>
      <c r="V78" s="246">
        <v>0</v>
      </c>
      <c r="W78" s="246">
        <v>0</v>
      </c>
      <c r="X78" s="246">
        <v>0</v>
      </c>
      <c r="Y78" s="246">
        <v>0</v>
      </c>
      <c r="Z78" s="246">
        <v>0</v>
      </c>
      <c r="AA78" s="246">
        <v>0</v>
      </c>
      <c r="AB78" s="246">
        <v>0</v>
      </c>
      <c r="AC78" s="246">
        <v>0</v>
      </c>
      <c r="AD78" s="246">
        <v>0</v>
      </c>
      <c r="AE78" s="246">
        <v>0</v>
      </c>
      <c r="AF78" s="246">
        <v>0</v>
      </c>
      <c r="AG78" s="246">
        <v>4.9000000000000004</v>
      </c>
      <c r="AH78" s="246">
        <v>0</v>
      </c>
      <c r="AI78" s="246">
        <v>0</v>
      </c>
      <c r="AJ78" s="246">
        <v>0</v>
      </c>
      <c r="AK78" s="246">
        <v>0</v>
      </c>
      <c r="AL78" s="246">
        <v>0</v>
      </c>
      <c r="AM78" s="246">
        <v>0</v>
      </c>
      <c r="AN78" s="246">
        <v>0</v>
      </c>
      <c r="AO78" s="246">
        <v>0</v>
      </c>
      <c r="AP78" s="246">
        <v>0</v>
      </c>
      <c r="AQ78" s="246">
        <v>0</v>
      </c>
      <c r="AR78" s="289">
        <v>0</v>
      </c>
      <c r="AS78" s="289">
        <v>0</v>
      </c>
      <c r="AT78" s="250">
        <v>0</v>
      </c>
      <c r="AU78" s="250">
        <v>0</v>
      </c>
      <c r="AV78" s="284">
        <v>0</v>
      </c>
      <c r="AW78" s="292" t="str">
        <f t="shared" si="4"/>
        <v>2008-09</v>
      </c>
      <c r="AX78" s="292" t="str">
        <f t="shared" si="5"/>
        <v>2008-09</v>
      </c>
      <c r="AY78" s="751">
        <f t="shared" si="6"/>
        <v>1</v>
      </c>
      <c r="AZ78" s="120">
        <f t="shared" si="7"/>
        <v>4.9000000000000004</v>
      </c>
      <c r="BA78" s="248" t="s">
        <v>106</v>
      </c>
      <c r="BB78" s="248" t="s">
        <v>41</v>
      </c>
      <c r="BC78" s="248" t="s">
        <v>365</v>
      </c>
      <c r="BD78" s="248" t="s">
        <v>763</v>
      </c>
      <c r="BE78" s="248"/>
      <c r="BF78" s="248" t="s">
        <v>262</v>
      </c>
      <c r="BG78" s="252" t="s">
        <v>252</v>
      </c>
      <c r="BH78" s="251" t="s">
        <v>252</v>
      </c>
      <c r="BI78" s="295" t="s">
        <v>252</v>
      </c>
      <c r="BJ78" s="251" t="s">
        <v>252</v>
      </c>
    </row>
    <row r="79" spans="1:62" s="249" customFormat="1" ht="13.5" customHeight="1">
      <c r="A79" s="490" t="s">
        <v>3209</v>
      </c>
      <c r="B79" s="514" t="s">
        <v>713</v>
      </c>
      <c r="C79" s="246">
        <v>0</v>
      </c>
      <c r="D79" s="246">
        <v>0</v>
      </c>
      <c r="E79" s="246">
        <v>0</v>
      </c>
      <c r="F79" s="246">
        <v>0</v>
      </c>
      <c r="G79" s="246">
        <v>0.2</v>
      </c>
      <c r="H79" s="246">
        <v>0.1</v>
      </c>
      <c r="I79" s="246">
        <v>0.3</v>
      </c>
      <c r="J79" s="246">
        <v>0.4</v>
      </c>
      <c r="K79" s="246">
        <v>1.5</v>
      </c>
      <c r="L79" s="246">
        <v>3</v>
      </c>
      <c r="M79" s="246">
        <v>4</v>
      </c>
      <c r="N79" s="246">
        <v>5</v>
      </c>
      <c r="O79" s="246">
        <v>6</v>
      </c>
      <c r="P79" s="246">
        <v>8.4</v>
      </c>
      <c r="Q79" s="246">
        <v>10.5</v>
      </c>
      <c r="R79" s="246">
        <v>10.5</v>
      </c>
      <c r="S79" s="246">
        <v>10.5</v>
      </c>
      <c r="T79" s="246">
        <v>10.5</v>
      </c>
      <c r="U79" s="246">
        <v>5.6</v>
      </c>
      <c r="V79" s="246">
        <v>10.8</v>
      </c>
      <c r="W79" s="246">
        <v>11</v>
      </c>
      <c r="X79" s="246">
        <v>3.8</v>
      </c>
      <c r="Y79" s="246">
        <v>3.7</v>
      </c>
      <c r="Z79" s="246">
        <v>17.2</v>
      </c>
      <c r="AA79" s="246">
        <v>14.92</v>
      </c>
      <c r="AB79" s="246">
        <v>14.8</v>
      </c>
      <c r="AC79" s="246">
        <v>14.6</v>
      </c>
      <c r="AD79" s="246">
        <v>14.9</v>
      </c>
      <c r="AE79" s="246">
        <v>14.9</v>
      </c>
      <c r="AF79" s="246">
        <v>13.4</v>
      </c>
      <c r="AG79" s="246">
        <v>13.345000000000001</v>
      </c>
      <c r="AH79" s="246">
        <v>13.991</v>
      </c>
      <c r="AI79" s="246">
        <v>13.125999999999999</v>
      </c>
      <c r="AJ79" s="246">
        <v>15.071</v>
      </c>
      <c r="AK79" s="246">
        <v>14.719000000000001</v>
      </c>
      <c r="AL79" s="246">
        <v>14.461</v>
      </c>
      <c r="AM79" s="246">
        <v>13.02844653</v>
      </c>
      <c r="AN79" s="246">
        <v>11.837</v>
      </c>
      <c r="AO79" s="246">
        <v>0</v>
      </c>
      <c r="AP79" s="250">
        <v>0</v>
      </c>
      <c r="AQ79" s="246">
        <v>0</v>
      </c>
      <c r="AR79" s="290">
        <v>0</v>
      </c>
      <c r="AS79" s="289">
        <v>0</v>
      </c>
      <c r="AT79" s="250">
        <v>0</v>
      </c>
      <c r="AU79" s="250">
        <v>0</v>
      </c>
      <c r="AV79" s="284">
        <v>0</v>
      </c>
      <c r="AW79" s="292" t="str">
        <f t="shared" si="4"/>
        <v>1982-83</v>
      </c>
      <c r="AX79" s="292" t="str">
        <f t="shared" si="5"/>
        <v>2015-16</v>
      </c>
      <c r="AY79" s="751">
        <f t="shared" si="6"/>
        <v>34</v>
      </c>
      <c r="AZ79" s="120">
        <f t="shared" si="7"/>
        <v>9.4146601920588235</v>
      </c>
      <c r="BA79" s="248" t="s">
        <v>118</v>
      </c>
      <c r="BB79" s="248" t="s">
        <v>47</v>
      </c>
      <c r="BC79" s="248" t="s">
        <v>2694</v>
      </c>
      <c r="BD79" s="248" t="s">
        <v>763</v>
      </c>
      <c r="BE79" s="248"/>
      <c r="BF79" s="248" t="s">
        <v>255</v>
      </c>
      <c r="BG79" s="252" t="s">
        <v>712</v>
      </c>
      <c r="BH79" s="251" t="s">
        <v>2009</v>
      </c>
      <c r="BI79" s="295" t="s">
        <v>252</v>
      </c>
      <c r="BJ79" s="251" t="s">
        <v>252</v>
      </c>
    </row>
    <row r="80" spans="1:62" s="249" customFormat="1" ht="13.5" customHeight="1">
      <c r="A80" s="490" t="s">
        <v>3209</v>
      </c>
      <c r="B80" s="514" t="s">
        <v>2937</v>
      </c>
      <c r="C80" s="246">
        <v>0</v>
      </c>
      <c r="D80" s="246">
        <v>0</v>
      </c>
      <c r="E80" s="246">
        <v>0</v>
      </c>
      <c r="F80" s="246">
        <v>0</v>
      </c>
      <c r="G80" s="246">
        <v>0</v>
      </c>
      <c r="H80" s="246">
        <v>0</v>
      </c>
      <c r="I80" s="246">
        <v>0</v>
      </c>
      <c r="J80" s="246">
        <v>0</v>
      </c>
      <c r="K80" s="246">
        <v>0</v>
      </c>
      <c r="L80" s="246">
        <v>0</v>
      </c>
      <c r="M80" s="246">
        <v>0</v>
      </c>
      <c r="N80" s="246">
        <v>0</v>
      </c>
      <c r="O80" s="246">
        <v>0</v>
      </c>
      <c r="P80" s="246">
        <v>0</v>
      </c>
      <c r="Q80" s="246">
        <v>0</v>
      </c>
      <c r="R80" s="246">
        <v>0</v>
      </c>
      <c r="S80" s="246">
        <v>0</v>
      </c>
      <c r="T80" s="246">
        <v>0</v>
      </c>
      <c r="U80" s="246">
        <v>0</v>
      </c>
      <c r="V80" s="246">
        <v>0</v>
      </c>
      <c r="W80" s="246">
        <v>0</v>
      </c>
      <c r="X80" s="246">
        <v>0</v>
      </c>
      <c r="Y80" s="246">
        <v>0</v>
      </c>
      <c r="Z80" s="246">
        <v>0</v>
      </c>
      <c r="AA80" s="246">
        <v>0</v>
      </c>
      <c r="AB80" s="246">
        <v>0</v>
      </c>
      <c r="AC80" s="246">
        <v>0</v>
      </c>
      <c r="AD80" s="246">
        <v>0</v>
      </c>
      <c r="AE80" s="246">
        <v>0</v>
      </c>
      <c r="AF80" s="246">
        <v>0</v>
      </c>
      <c r="AG80" s="246">
        <v>0</v>
      </c>
      <c r="AH80" s="246">
        <v>0</v>
      </c>
      <c r="AI80" s="246">
        <v>0</v>
      </c>
      <c r="AJ80" s="246">
        <v>0</v>
      </c>
      <c r="AK80" s="246">
        <v>0</v>
      </c>
      <c r="AL80" s="246">
        <v>0</v>
      </c>
      <c r="AM80" s="246">
        <v>0</v>
      </c>
      <c r="AN80" s="246">
        <v>0</v>
      </c>
      <c r="AO80" s="246">
        <v>0</v>
      </c>
      <c r="AP80" s="250">
        <v>0</v>
      </c>
      <c r="AQ80" s="246">
        <v>0</v>
      </c>
      <c r="AR80" s="290">
        <v>2.5</v>
      </c>
      <c r="AS80" s="289">
        <v>2.8</v>
      </c>
      <c r="AT80" s="250">
        <v>1.2</v>
      </c>
      <c r="AU80" s="250">
        <v>0</v>
      </c>
      <c r="AV80" s="284">
        <v>0</v>
      </c>
      <c r="AW80" s="292" t="str">
        <f t="shared" si="4"/>
        <v>2019-20</v>
      </c>
      <c r="AX80" s="292" t="str">
        <f t="shared" si="5"/>
        <v>2020-21</v>
      </c>
      <c r="AY80" s="751">
        <f t="shared" si="6"/>
        <v>2</v>
      </c>
      <c r="AZ80" s="120">
        <f t="shared" si="7"/>
        <v>2.65</v>
      </c>
      <c r="BA80" s="248" t="s">
        <v>119</v>
      </c>
      <c r="BB80" s="248" t="s">
        <v>47</v>
      </c>
      <c r="BC80" s="248" t="s">
        <v>272</v>
      </c>
      <c r="BD80" s="248" t="s">
        <v>763</v>
      </c>
      <c r="BE80" s="248"/>
      <c r="BF80" s="248" t="s">
        <v>262</v>
      </c>
      <c r="BG80" s="252" t="s">
        <v>2938</v>
      </c>
      <c r="BH80" s="251" t="s">
        <v>252</v>
      </c>
      <c r="BI80" s="295" t="s">
        <v>252</v>
      </c>
      <c r="BJ80" s="251" t="s">
        <v>252</v>
      </c>
    </row>
    <row r="81" spans="1:62" s="249" customFormat="1" ht="13.5" customHeight="1">
      <c r="A81" s="490" t="s">
        <v>3209</v>
      </c>
      <c r="B81" s="514" t="s">
        <v>840</v>
      </c>
      <c r="C81" s="246">
        <v>0.1</v>
      </c>
      <c r="D81" s="246">
        <v>0.1</v>
      </c>
      <c r="E81" s="246">
        <v>0.2</v>
      </c>
      <c r="F81" s="246">
        <v>0.2</v>
      </c>
      <c r="G81" s="246">
        <v>0</v>
      </c>
      <c r="H81" s="246">
        <v>0</v>
      </c>
      <c r="I81" s="246">
        <v>0</v>
      </c>
      <c r="J81" s="246">
        <v>0</v>
      </c>
      <c r="K81" s="246">
        <v>0</v>
      </c>
      <c r="L81" s="246">
        <v>0</v>
      </c>
      <c r="M81" s="246">
        <v>0</v>
      </c>
      <c r="N81" s="246">
        <v>0</v>
      </c>
      <c r="O81" s="246">
        <v>0</v>
      </c>
      <c r="P81" s="246">
        <v>0</v>
      </c>
      <c r="Q81" s="246">
        <v>0</v>
      </c>
      <c r="R81" s="246">
        <v>0</v>
      </c>
      <c r="S81" s="246">
        <v>0</v>
      </c>
      <c r="T81" s="246">
        <v>0</v>
      </c>
      <c r="U81" s="246">
        <v>0</v>
      </c>
      <c r="V81" s="246">
        <v>0</v>
      </c>
      <c r="W81" s="246">
        <v>0</v>
      </c>
      <c r="X81" s="246">
        <v>0</v>
      </c>
      <c r="Y81" s="246">
        <v>0</v>
      </c>
      <c r="Z81" s="246">
        <v>0</v>
      </c>
      <c r="AA81" s="246">
        <v>0</v>
      </c>
      <c r="AB81" s="246">
        <v>0</v>
      </c>
      <c r="AC81" s="246">
        <v>0</v>
      </c>
      <c r="AD81" s="246">
        <v>0</v>
      </c>
      <c r="AE81" s="246">
        <v>0</v>
      </c>
      <c r="AF81" s="246">
        <v>0</v>
      </c>
      <c r="AG81" s="246">
        <v>0</v>
      </c>
      <c r="AH81" s="246">
        <v>0</v>
      </c>
      <c r="AI81" s="246">
        <v>0</v>
      </c>
      <c r="AJ81" s="246">
        <v>0</v>
      </c>
      <c r="AK81" s="246">
        <v>0</v>
      </c>
      <c r="AL81" s="246">
        <v>0</v>
      </c>
      <c r="AM81" s="246">
        <v>0</v>
      </c>
      <c r="AN81" s="246">
        <v>0</v>
      </c>
      <c r="AO81" s="246">
        <v>0</v>
      </c>
      <c r="AP81" s="246">
        <v>0</v>
      </c>
      <c r="AQ81" s="246">
        <v>0</v>
      </c>
      <c r="AR81" s="289">
        <v>0</v>
      </c>
      <c r="AS81" s="289">
        <v>0</v>
      </c>
      <c r="AT81" s="250">
        <v>0</v>
      </c>
      <c r="AU81" s="250">
        <v>0</v>
      </c>
      <c r="AV81" s="284">
        <v>0</v>
      </c>
      <c r="AW81" s="292" t="str">
        <f t="shared" si="4"/>
        <v>1978-79</v>
      </c>
      <c r="AX81" s="292" t="str">
        <f t="shared" si="5"/>
        <v>1981-82</v>
      </c>
      <c r="AY81" s="751">
        <f t="shared" si="6"/>
        <v>4</v>
      </c>
      <c r="AZ81" s="120">
        <f t="shared" si="7"/>
        <v>0.15000000000000002</v>
      </c>
      <c r="BA81" s="248" t="s">
        <v>119</v>
      </c>
      <c r="BB81" s="248" t="s">
        <v>47</v>
      </c>
      <c r="BC81" s="248" t="s">
        <v>2703</v>
      </c>
      <c r="BD81" s="248" t="s">
        <v>763</v>
      </c>
      <c r="BE81" s="248"/>
      <c r="BF81" s="248" t="s">
        <v>262</v>
      </c>
      <c r="BG81" s="252" t="s">
        <v>252</v>
      </c>
      <c r="BH81" s="251" t="s">
        <v>252</v>
      </c>
      <c r="BI81" s="295" t="s">
        <v>252</v>
      </c>
      <c r="BJ81" s="251" t="s">
        <v>252</v>
      </c>
    </row>
    <row r="82" spans="1:62" s="249" customFormat="1" ht="13.5" customHeight="1">
      <c r="A82" s="490" t="s">
        <v>3209</v>
      </c>
      <c r="B82" s="514" t="s">
        <v>1053</v>
      </c>
      <c r="C82" s="246">
        <v>0</v>
      </c>
      <c r="D82" s="246">
        <v>0</v>
      </c>
      <c r="E82" s="246">
        <v>0</v>
      </c>
      <c r="F82" s="246">
        <v>0</v>
      </c>
      <c r="G82" s="246">
        <v>0</v>
      </c>
      <c r="H82" s="246">
        <v>0</v>
      </c>
      <c r="I82" s="246">
        <v>0</v>
      </c>
      <c r="J82" s="246">
        <v>0</v>
      </c>
      <c r="K82" s="246">
        <v>0</v>
      </c>
      <c r="L82" s="246">
        <v>0</v>
      </c>
      <c r="M82" s="246">
        <v>0</v>
      </c>
      <c r="N82" s="246">
        <v>0</v>
      </c>
      <c r="O82" s="246">
        <v>0</v>
      </c>
      <c r="P82" s="246">
        <v>0</v>
      </c>
      <c r="Q82" s="246">
        <v>0</v>
      </c>
      <c r="R82" s="246">
        <v>0</v>
      </c>
      <c r="S82" s="246">
        <v>0</v>
      </c>
      <c r="T82" s="246">
        <v>0</v>
      </c>
      <c r="U82" s="246">
        <v>0</v>
      </c>
      <c r="V82" s="246">
        <v>0</v>
      </c>
      <c r="W82" s="246">
        <v>0</v>
      </c>
      <c r="X82" s="246">
        <v>0</v>
      </c>
      <c r="Y82" s="246">
        <v>0</v>
      </c>
      <c r="Z82" s="246">
        <v>0</v>
      </c>
      <c r="AA82" s="246">
        <v>0</v>
      </c>
      <c r="AB82" s="246">
        <v>0</v>
      </c>
      <c r="AC82" s="246">
        <v>0</v>
      </c>
      <c r="AD82" s="246">
        <v>0</v>
      </c>
      <c r="AE82" s="246">
        <v>0</v>
      </c>
      <c r="AF82" s="246">
        <v>0</v>
      </c>
      <c r="AG82" s="246">
        <v>0</v>
      </c>
      <c r="AH82" s="246">
        <v>0</v>
      </c>
      <c r="AI82" s="246">
        <v>0</v>
      </c>
      <c r="AJ82" s="246">
        <v>0</v>
      </c>
      <c r="AK82" s="246">
        <v>0</v>
      </c>
      <c r="AL82" s="246">
        <v>0</v>
      </c>
      <c r="AM82" s="246">
        <v>0</v>
      </c>
      <c r="AN82" s="246">
        <v>0</v>
      </c>
      <c r="AO82" s="246">
        <v>7.6040000000000001</v>
      </c>
      <c r="AP82" s="250">
        <v>6.7380000000000004</v>
      </c>
      <c r="AQ82" s="246">
        <v>6.5990000000000002</v>
      </c>
      <c r="AR82" s="290">
        <v>6.2590000000000003</v>
      </c>
      <c r="AS82" s="289">
        <v>6.1790000000000003</v>
      </c>
      <c r="AT82" s="250">
        <v>6.1790000000000003</v>
      </c>
      <c r="AU82" s="250">
        <v>6.1790000000000003</v>
      </c>
      <c r="AV82" s="284">
        <v>6.1790000000000003</v>
      </c>
      <c r="AW82" s="292" t="str">
        <f t="shared" si="4"/>
        <v>2016-17</v>
      </c>
      <c r="AX82" s="292" t="str">
        <f t="shared" si="5"/>
        <v>2020-21</v>
      </c>
      <c r="AY82" s="751">
        <f t="shared" si="6"/>
        <v>5</v>
      </c>
      <c r="AZ82" s="120">
        <f t="shared" si="7"/>
        <v>6.6758000000000006</v>
      </c>
      <c r="BA82" s="248" t="s">
        <v>118</v>
      </c>
      <c r="BB82" s="248" t="s">
        <v>47</v>
      </c>
      <c r="BC82" s="248" t="s">
        <v>2694</v>
      </c>
      <c r="BD82" s="248" t="s">
        <v>763</v>
      </c>
      <c r="BE82" s="248" t="s">
        <v>2017</v>
      </c>
      <c r="BF82" s="248" t="s">
        <v>255</v>
      </c>
      <c r="BG82" s="252" t="s">
        <v>3519</v>
      </c>
      <c r="BH82" s="251" t="s">
        <v>2689</v>
      </c>
      <c r="BI82" s="295" t="s">
        <v>252</v>
      </c>
      <c r="BJ82" s="251" t="s">
        <v>252</v>
      </c>
    </row>
    <row r="83" spans="1:62" s="249" customFormat="1" ht="13.5" customHeight="1">
      <c r="A83" s="490" t="s">
        <v>3209</v>
      </c>
      <c r="B83" s="514" t="s">
        <v>88</v>
      </c>
      <c r="C83" s="246">
        <v>0.8</v>
      </c>
      <c r="D83" s="246">
        <v>1.7</v>
      </c>
      <c r="E83" s="246">
        <v>3.1</v>
      </c>
      <c r="F83" s="246">
        <v>4</v>
      </c>
      <c r="G83" s="246">
        <v>6</v>
      </c>
      <c r="H83" s="246">
        <v>4.5</v>
      </c>
      <c r="I83" s="246">
        <v>4.7</v>
      </c>
      <c r="J83" s="246">
        <v>5.5</v>
      </c>
      <c r="K83" s="246">
        <v>6.1</v>
      </c>
      <c r="L83" s="246">
        <v>6</v>
      </c>
      <c r="M83" s="246">
        <v>6.6</v>
      </c>
      <c r="N83" s="246">
        <v>7.6</v>
      </c>
      <c r="O83" s="246">
        <v>6.7</v>
      </c>
      <c r="P83" s="246">
        <v>7.5</v>
      </c>
      <c r="Q83" s="246">
        <v>7.6</v>
      </c>
      <c r="R83" s="246">
        <v>6.6</v>
      </c>
      <c r="S83" s="246">
        <v>6.5</v>
      </c>
      <c r="T83" s="246">
        <v>6</v>
      </c>
      <c r="U83" s="246">
        <v>5.4</v>
      </c>
      <c r="V83" s="246">
        <v>4.3</v>
      </c>
      <c r="W83" s="246">
        <v>4.2</v>
      </c>
      <c r="X83" s="246">
        <v>6.5</v>
      </c>
      <c r="Y83" s="246">
        <v>7.4</v>
      </c>
      <c r="Z83" s="246">
        <v>8.4</v>
      </c>
      <c r="AA83" s="246">
        <v>8</v>
      </c>
      <c r="AB83" s="246">
        <v>7.1</v>
      </c>
      <c r="AC83" s="246">
        <v>7.8</v>
      </c>
      <c r="AD83" s="246">
        <v>7.5</v>
      </c>
      <c r="AE83" s="246">
        <v>11.1</v>
      </c>
      <c r="AF83" s="246">
        <v>11.2</v>
      </c>
      <c r="AG83" s="246">
        <v>11</v>
      </c>
      <c r="AH83" s="246">
        <v>12.4</v>
      </c>
      <c r="AI83" s="246">
        <v>12.9</v>
      </c>
      <c r="AJ83" s="246">
        <v>13.8</v>
      </c>
      <c r="AK83" s="246">
        <v>14</v>
      </c>
      <c r="AL83" s="246">
        <v>14.19</v>
      </c>
      <c r="AM83" s="246">
        <v>14.076000000000001</v>
      </c>
      <c r="AN83" s="246">
        <v>13.962</v>
      </c>
      <c r="AO83" s="246">
        <v>13.56</v>
      </c>
      <c r="AP83" s="250">
        <v>12.423</v>
      </c>
      <c r="AQ83" s="246">
        <v>12.377000000000001</v>
      </c>
      <c r="AR83" s="290">
        <v>12.641</v>
      </c>
      <c r="AS83" s="289">
        <v>0</v>
      </c>
      <c r="AT83" s="250">
        <v>0</v>
      </c>
      <c r="AU83" s="250">
        <v>0</v>
      </c>
      <c r="AV83" s="284">
        <v>0</v>
      </c>
      <c r="AW83" s="292" t="str">
        <f t="shared" si="4"/>
        <v>1978-79</v>
      </c>
      <c r="AX83" s="292" t="str">
        <f t="shared" si="5"/>
        <v>2019-20</v>
      </c>
      <c r="AY83" s="751">
        <f t="shared" si="6"/>
        <v>42</v>
      </c>
      <c r="AZ83" s="120">
        <f t="shared" si="7"/>
        <v>8.1840238095238114</v>
      </c>
      <c r="BA83" s="248" t="s">
        <v>119</v>
      </c>
      <c r="BB83" s="248" t="s">
        <v>34</v>
      </c>
      <c r="BC83" s="248" t="s">
        <v>267</v>
      </c>
      <c r="BD83" s="248" t="s">
        <v>3014</v>
      </c>
      <c r="BE83" s="248" t="s">
        <v>2017</v>
      </c>
      <c r="BF83" s="248" t="s">
        <v>262</v>
      </c>
      <c r="BG83" s="252" t="s">
        <v>2911</v>
      </c>
      <c r="BH83" s="251" t="s">
        <v>569</v>
      </c>
      <c r="BI83" s="295" t="s">
        <v>252</v>
      </c>
      <c r="BJ83" s="251" t="s">
        <v>252</v>
      </c>
    </row>
    <row r="84" spans="1:62" s="249" customFormat="1" ht="13.5" customHeight="1">
      <c r="A84" s="490" t="s">
        <v>3209</v>
      </c>
      <c r="B84" s="514" t="s">
        <v>3499</v>
      </c>
      <c r="C84" s="246">
        <v>0</v>
      </c>
      <c r="D84" s="246">
        <v>0</v>
      </c>
      <c r="E84" s="246">
        <v>0</v>
      </c>
      <c r="F84" s="246">
        <v>0</v>
      </c>
      <c r="G84" s="246">
        <v>0</v>
      </c>
      <c r="H84" s="246">
        <v>0</v>
      </c>
      <c r="I84" s="246">
        <v>0</v>
      </c>
      <c r="J84" s="246">
        <v>0</v>
      </c>
      <c r="K84" s="246">
        <v>0</v>
      </c>
      <c r="L84" s="246">
        <v>0</v>
      </c>
      <c r="M84" s="246">
        <v>0</v>
      </c>
      <c r="N84" s="246">
        <v>0</v>
      </c>
      <c r="O84" s="246">
        <v>0</v>
      </c>
      <c r="P84" s="246">
        <v>0</v>
      </c>
      <c r="Q84" s="246">
        <v>0</v>
      </c>
      <c r="R84" s="246">
        <v>0</v>
      </c>
      <c r="S84" s="246">
        <v>0</v>
      </c>
      <c r="T84" s="246">
        <v>0</v>
      </c>
      <c r="U84" s="246">
        <v>0</v>
      </c>
      <c r="V84" s="246">
        <v>0</v>
      </c>
      <c r="W84" s="246">
        <v>0</v>
      </c>
      <c r="X84" s="246">
        <v>0</v>
      </c>
      <c r="Y84" s="246">
        <v>0</v>
      </c>
      <c r="Z84" s="246">
        <v>0</v>
      </c>
      <c r="AA84" s="246">
        <v>0</v>
      </c>
      <c r="AB84" s="246">
        <v>0</v>
      </c>
      <c r="AC84" s="246">
        <v>0</v>
      </c>
      <c r="AD84" s="246">
        <v>0</v>
      </c>
      <c r="AE84" s="246">
        <v>0</v>
      </c>
      <c r="AF84" s="246">
        <v>0</v>
      </c>
      <c r="AG84" s="246">
        <v>0</v>
      </c>
      <c r="AH84" s="246">
        <v>0</v>
      </c>
      <c r="AI84" s="246">
        <v>0</v>
      </c>
      <c r="AJ84" s="246">
        <v>0</v>
      </c>
      <c r="AK84" s="246">
        <v>0</v>
      </c>
      <c r="AL84" s="246">
        <v>0</v>
      </c>
      <c r="AM84" s="246">
        <v>0</v>
      </c>
      <c r="AN84" s="246">
        <v>0</v>
      </c>
      <c r="AO84" s="246">
        <v>0</v>
      </c>
      <c r="AP84" s="250">
        <v>0</v>
      </c>
      <c r="AQ84" s="246">
        <v>0</v>
      </c>
      <c r="AR84" s="290">
        <v>5.1999999999999998E-2</v>
      </c>
      <c r="AS84" s="289">
        <v>0</v>
      </c>
      <c r="AT84" s="250">
        <v>0</v>
      </c>
      <c r="AU84" s="250">
        <v>0</v>
      </c>
      <c r="AV84" s="284">
        <v>0</v>
      </c>
      <c r="AW84" s="292" t="str">
        <f t="shared" si="4"/>
        <v>2019-20</v>
      </c>
      <c r="AX84" s="292" t="str">
        <f t="shared" si="5"/>
        <v>2019-20</v>
      </c>
      <c r="AY84" s="751">
        <f t="shared" si="6"/>
        <v>1</v>
      </c>
      <c r="AZ84" s="120">
        <f t="shared" si="7"/>
        <v>5.1999999999999998E-2</v>
      </c>
      <c r="BA84" s="248" t="s">
        <v>119</v>
      </c>
      <c r="BB84" s="248" t="s">
        <v>34</v>
      </c>
      <c r="BC84" s="248" t="s">
        <v>267</v>
      </c>
      <c r="BD84" s="248" t="s">
        <v>3014</v>
      </c>
      <c r="BE84" s="248"/>
      <c r="BF84" s="248" t="s">
        <v>262</v>
      </c>
      <c r="BG84" s="252" t="s">
        <v>3522</v>
      </c>
      <c r="BH84" s="251" t="s">
        <v>252</v>
      </c>
      <c r="BI84" s="295" t="s">
        <v>252</v>
      </c>
      <c r="BJ84" s="251" t="s">
        <v>252</v>
      </c>
    </row>
    <row r="85" spans="1:62" s="249" customFormat="1" ht="13.5" customHeight="1">
      <c r="A85" s="490" t="s">
        <v>3209</v>
      </c>
      <c r="B85" s="514" t="s">
        <v>3498</v>
      </c>
      <c r="C85" s="246">
        <v>0</v>
      </c>
      <c r="D85" s="246">
        <v>0</v>
      </c>
      <c r="E85" s="246">
        <v>0</v>
      </c>
      <c r="F85" s="246">
        <v>0</v>
      </c>
      <c r="G85" s="246">
        <v>0</v>
      </c>
      <c r="H85" s="246">
        <v>0</v>
      </c>
      <c r="I85" s="246">
        <v>0</v>
      </c>
      <c r="J85" s="246">
        <v>0</v>
      </c>
      <c r="K85" s="246">
        <v>0</v>
      </c>
      <c r="L85" s="246">
        <v>0</v>
      </c>
      <c r="M85" s="246">
        <v>0</v>
      </c>
      <c r="N85" s="246">
        <v>0</v>
      </c>
      <c r="O85" s="246">
        <v>0</v>
      </c>
      <c r="P85" s="246">
        <v>0</v>
      </c>
      <c r="Q85" s="246">
        <v>0</v>
      </c>
      <c r="R85" s="246">
        <v>0</v>
      </c>
      <c r="S85" s="246">
        <v>0</v>
      </c>
      <c r="T85" s="246">
        <v>0</v>
      </c>
      <c r="U85" s="246">
        <v>0</v>
      </c>
      <c r="V85" s="246">
        <v>0</v>
      </c>
      <c r="W85" s="246">
        <v>0</v>
      </c>
      <c r="X85" s="246">
        <v>0</v>
      </c>
      <c r="Y85" s="246">
        <v>0</v>
      </c>
      <c r="Z85" s="246">
        <v>0</v>
      </c>
      <c r="AA85" s="246">
        <v>0</v>
      </c>
      <c r="AB85" s="246">
        <v>0</v>
      </c>
      <c r="AC85" s="246">
        <v>0</v>
      </c>
      <c r="AD85" s="246">
        <v>0</v>
      </c>
      <c r="AE85" s="246">
        <v>0</v>
      </c>
      <c r="AF85" s="246">
        <v>0</v>
      </c>
      <c r="AG85" s="246">
        <v>0</v>
      </c>
      <c r="AH85" s="246">
        <v>0</v>
      </c>
      <c r="AI85" s="246">
        <v>0</v>
      </c>
      <c r="AJ85" s="246">
        <v>0</v>
      </c>
      <c r="AK85" s="246">
        <v>0</v>
      </c>
      <c r="AL85" s="246">
        <v>0</v>
      </c>
      <c r="AM85" s="246">
        <v>0</v>
      </c>
      <c r="AN85" s="246">
        <v>0</v>
      </c>
      <c r="AO85" s="246">
        <v>0</v>
      </c>
      <c r="AP85" s="250">
        <v>0</v>
      </c>
      <c r="AQ85" s="246">
        <v>0</v>
      </c>
      <c r="AR85" s="290">
        <v>5.1999999999999998E-2</v>
      </c>
      <c r="AS85" s="289">
        <v>0.06</v>
      </c>
      <c r="AT85" s="250">
        <v>6.0999999999999999E-2</v>
      </c>
      <c r="AU85" s="250">
        <v>0</v>
      </c>
      <c r="AV85" s="284">
        <v>0</v>
      </c>
      <c r="AW85" s="292" t="str">
        <f t="shared" si="4"/>
        <v>2019-20</v>
      </c>
      <c r="AX85" s="292" t="str">
        <f t="shared" si="5"/>
        <v>2020-21</v>
      </c>
      <c r="AY85" s="751">
        <f t="shared" si="6"/>
        <v>2</v>
      </c>
      <c r="AZ85" s="120">
        <f t="shared" si="7"/>
        <v>5.5999999999999994E-2</v>
      </c>
      <c r="BA85" s="248" t="s">
        <v>119</v>
      </c>
      <c r="BB85" s="248" t="s">
        <v>34</v>
      </c>
      <c r="BC85" s="248" t="s">
        <v>267</v>
      </c>
      <c r="BD85" s="248" t="s">
        <v>3014</v>
      </c>
      <c r="BE85" s="248"/>
      <c r="BF85" s="248" t="s">
        <v>262</v>
      </c>
      <c r="BG85" s="252" t="s">
        <v>3521</v>
      </c>
      <c r="BH85" s="251" t="s">
        <v>252</v>
      </c>
      <c r="BI85" s="295" t="s">
        <v>252</v>
      </c>
      <c r="BJ85" s="251" t="s">
        <v>252</v>
      </c>
    </row>
    <row r="86" spans="1:62" s="249" customFormat="1" ht="13.5" customHeight="1">
      <c r="A86" s="490" t="s">
        <v>3209</v>
      </c>
      <c r="B86" s="514" t="s">
        <v>555</v>
      </c>
      <c r="C86" s="246">
        <v>0</v>
      </c>
      <c r="D86" s="246">
        <v>0</v>
      </c>
      <c r="E86" s="246">
        <v>0</v>
      </c>
      <c r="F86" s="246">
        <v>0</v>
      </c>
      <c r="G86" s="246">
        <v>0</v>
      </c>
      <c r="H86" s="246">
        <v>0</v>
      </c>
      <c r="I86" s="246">
        <v>0</v>
      </c>
      <c r="J86" s="246">
        <v>0</v>
      </c>
      <c r="K86" s="246">
        <v>0</v>
      </c>
      <c r="L86" s="246">
        <v>0</v>
      </c>
      <c r="M86" s="246">
        <v>0</v>
      </c>
      <c r="N86" s="246">
        <v>0</v>
      </c>
      <c r="O86" s="246">
        <v>0</v>
      </c>
      <c r="P86" s="246">
        <v>0</v>
      </c>
      <c r="Q86" s="246">
        <v>0</v>
      </c>
      <c r="R86" s="246">
        <v>0</v>
      </c>
      <c r="S86" s="246">
        <v>0</v>
      </c>
      <c r="T86" s="246">
        <v>0</v>
      </c>
      <c r="U86" s="246">
        <v>0</v>
      </c>
      <c r="V86" s="246">
        <v>0</v>
      </c>
      <c r="W86" s="246">
        <v>0</v>
      </c>
      <c r="X86" s="246">
        <v>0</v>
      </c>
      <c r="Y86" s="246">
        <v>0</v>
      </c>
      <c r="Z86" s="246">
        <v>0</v>
      </c>
      <c r="AA86" s="246">
        <v>0</v>
      </c>
      <c r="AB86" s="246">
        <v>0</v>
      </c>
      <c r="AC86" s="246">
        <v>0</v>
      </c>
      <c r="AD86" s="246">
        <v>0</v>
      </c>
      <c r="AE86" s="246">
        <v>0</v>
      </c>
      <c r="AF86" s="246">
        <v>0</v>
      </c>
      <c r="AG86" s="246">
        <v>4</v>
      </c>
      <c r="AH86" s="246">
        <v>9</v>
      </c>
      <c r="AI86" s="246">
        <v>8</v>
      </c>
      <c r="AJ86" s="246">
        <v>8</v>
      </c>
      <c r="AK86" s="246">
        <v>10</v>
      </c>
      <c r="AL86" s="246">
        <v>1</v>
      </c>
      <c r="AM86" s="246">
        <v>0</v>
      </c>
      <c r="AN86" s="246">
        <v>0</v>
      </c>
      <c r="AO86" s="246">
        <v>0</v>
      </c>
      <c r="AP86" s="246">
        <v>0</v>
      </c>
      <c r="AQ86" s="246">
        <v>0</v>
      </c>
      <c r="AR86" s="289">
        <v>0</v>
      </c>
      <c r="AS86" s="289">
        <v>0</v>
      </c>
      <c r="AT86" s="250">
        <v>0</v>
      </c>
      <c r="AU86" s="250">
        <v>0</v>
      </c>
      <c r="AV86" s="284">
        <v>0</v>
      </c>
      <c r="AW86" s="292" t="str">
        <f t="shared" si="4"/>
        <v>2008-09</v>
      </c>
      <c r="AX86" s="292" t="str">
        <f t="shared" si="5"/>
        <v>2013-14</v>
      </c>
      <c r="AY86" s="751">
        <f t="shared" si="6"/>
        <v>6</v>
      </c>
      <c r="AZ86" s="120">
        <f t="shared" si="7"/>
        <v>6.666666666666667</v>
      </c>
      <c r="BA86" s="248" t="s">
        <v>106</v>
      </c>
      <c r="BB86" s="248" t="s">
        <v>31</v>
      </c>
      <c r="BC86" s="248" t="s">
        <v>365</v>
      </c>
      <c r="BD86" s="248" t="s">
        <v>763</v>
      </c>
      <c r="BE86" s="248"/>
      <c r="BF86" s="248" t="s">
        <v>262</v>
      </c>
      <c r="BG86" s="252" t="s">
        <v>252</v>
      </c>
      <c r="BH86" s="251" t="s">
        <v>252</v>
      </c>
      <c r="BI86" s="295" t="s">
        <v>252</v>
      </c>
      <c r="BJ86" s="251" t="s">
        <v>252</v>
      </c>
    </row>
    <row r="87" spans="1:62" s="249" customFormat="1" ht="13.5" customHeight="1">
      <c r="A87" s="490" t="s">
        <v>3209</v>
      </c>
      <c r="B87" s="514" t="s">
        <v>523</v>
      </c>
      <c r="C87" s="246">
        <v>0</v>
      </c>
      <c r="D87" s="246">
        <v>0</v>
      </c>
      <c r="E87" s="246">
        <v>0</v>
      </c>
      <c r="F87" s="246">
        <v>0</v>
      </c>
      <c r="G87" s="246">
        <v>0</v>
      </c>
      <c r="H87" s="246">
        <v>0</v>
      </c>
      <c r="I87" s="246">
        <v>0</v>
      </c>
      <c r="J87" s="246">
        <v>0</v>
      </c>
      <c r="K87" s="246">
        <v>0</v>
      </c>
      <c r="L87" s="246">
        <v>0</v>
      </c>
      <c r="M87" s="246">
        <v>0</v>
      </c>
      <c r="N87" s="246">
        <v>0</v>
      </c>
      <c r="O87" s="246">
        <v>0</v>
      </c>
      <c r="P87" s="246">
        <v>0</v>
      </c>
      <c r="Q87" s="246">
        <v>0</v>
      </c>
      <c r="R87" s="246">
        <v>0</v>
      </c>
      <c r="S87" s="246">
        <v>0</v>
      </c>
      <c r="T87" s="246">
        <v>0</v>
      </c>
      <c r="U87" s="246">
        <v>0</v>
      </c>
      <c r="V87" s="246">
        <v>0</v>
      </c>
      <c r="W87" s="246">
        <v>0</v>
      </c>
      <c r="X87" s="246">
        <v>0</v>
      </c>
      <c r="Y87" s="246">
        <v>0</v>
      </c>
      <c r="Z87" s="246">
        <v>0</v>
      </c>
      <c r="AA87" s="246">
        <v>0</v>
      </c>
      <c r="AB87" s="246">
        <v>0</v>
      </c>
      <c r="AC87" s="246">
        <v>0</v>
      </c>
      <c r="AD87" s="246">
        <v>0</v>
      </c>
      <c r="AE87" s="246">
        <v>0</v>
      </c>
      <c r="AF87" s="246">
        <v>0.17499999999999999</v>
      </c>
      <c r="AG87" s="246">
        <v>0.17499999999999999</v>
      </c>
      <c r="AH87" s="246">
        <v>0.17499999999999999</v>
      </c>
      <c r="AI87" s="246">
        <v>0.17499999999999999</v>
      </c>
      <c r="AJ87" s="246">
        <v>0.17499999999999999</v>
      </c>
      <c r="AK87" s="246">
        <v>0.17499999999999999</v>
      </c>
      <c r="AL87" s="246">
        <v>0.17499999999999999</v>
      </c>
      <c r="AM87" s="246">
        <v>0.17499999999999999</v>
      </c>
      <c r="AN87" s="246">
        <v>0.17499999999999999</v>
      </c>
      <c r="AO87" s="246">
        <v>0.17499999999999999</v>
      </c>
      <c r="AP87" s="250">
        <v>0</v>
      </c>
      <c r="AQ87" s="246">
        <v>0</v>
      </c>
      <c r="AR87" s="290">
        <v>0</v>
      </c>
      <c r="AS87" s="289">
        <v>0</v>
      </c>
      <c r="AT87" s="250">
        <v>0</v>
      </c>
      <c r="AU87" s="250">
        <v>0</v>
      </c>
      <c r="AV87" s="284">
        <v>0</v>
      </c>
      <c r="AW87" s="779" t="str">
        <f t="shared" si="4"/>
        <v>2007-08</v>
      </c>
      <c r="AX87" s="779" t="str">
        <f t="shared" si="5"/>
        <v>2016-17</v>
      </c>
      <c r="AY87" s="780">
        <f t="shared" si="6"/>
        <v>10</v>
      </c>
      <c r="AZ87" s="238">
        <f t="shared" si="7"/>
        <v>0.17500000000000002</v>
      </c>
      <c r="BA87" s="248" t="s">
        <v>119</v>
      </c>
      <c r="BB87" s="248" t="s">
        <v>34</v>
      </c>
      <c r="BC87" s="248" t="s">
        <v>272</v>
      </c>
      <c r="BD87" s="248" t="s">
        <v>763</v>
      </c>
      <c r="BE87" s="248"/>
      <c r="BF87" s="248" t="s">
        <v>262</v>
      </c>
      <c r="BG87" s="252" t="s">
        <v>522</v>
      </c>
      <c r="BH87" s="251" t="s">
        <v>252</v>
      </c>
      <c r="BI87" s="251" t="s">
        <v>252</v>
      </c>
      <c r="BJ87" s="251" t="s">
        <v>252</v>
      </c>
    </row>
    <row r="88" spans="1:62" s="249" customFormat="1" ht="13.5" customHeight="1">
      <c r="A88" s="490" t="s">
        <v>3209</v>
      </c>
      <c r="B88" s="514" t="s">
        <v>532</v>
      </c>
      <c r="C88" s="246">
        <v>0</v>
      </c>
      <c r="D88" s="246">
        <v>0</v>
      </c>
      <c r="E88" s="246">
        <v>0</v>
      </c>
      <c r="F88" s="246">
        <v>0</v>
      </c>
      <c r="G88" s="246">
        <v>0</v>
      </c>
      <c r="H88" s="246">
        <v>0</v>
      </c>
      <c r="I88" s="246">
        <v>0</v>
      </c>
      <c r="J88" s="246">
        <v>0</v>
      </c>
      <c r="K88" s="246">
        <v>0</v>
      </c>
      <c r="L88" s="246">
        <v>0</v>
      </c>
      <c r="M88" s="246">
        <v>0</v>
      </c>
      <c r="N88" s="246">
        <v>0</v>
      </c>
      <c r="O88" s="246">
        <v>0</v>
      </c>
      <c r="P88" s="246">
        <v>0</v>
      </c>
      <c r="Q88" s="246">
        <v>0</v>
      </c>
      <c r="R88" s="246">
        <v>0</v>
      </c>
      <c r="S88" s="246">
        <v>0</v>
      </c>
      <c r="T88" s="246">
        <v>0</v>
      </c>
      <c r="U88" s="246">
        <v>0</v>
      </c>
      <c r="V88" s="246">
        <v>0</v>
      </c>
      <c r="W88" s="246">
        <v>0</v>
      </c>
      <c r="X88" s="246">
        <v>0</v>
      </c>
      <c r="Y88" s="246">
        <v>0</v>
      </c>
      <c r="Z88" s="246">
        <v>0</v>
      </c>
      <c r="AA88" s="246">
        <v>0</v>
      </c>
      <c r="AB88" s="246">
        <v>0</v>
      </c>
      <c r="AC88" s="246">
        <v>0.9</v>
      </c>
      <c r="AD88" s="246">
        <v>4.5</v>
      </c>
      <c r="AE88" s="246">
        <v>4</v>
      </c>
      <c r="AF88" s="246">
        <v>3.2</v>
      </c>
      <c r="AG88" s="246">
        <v>1.3</v>
      </c>
      <c r="AH88" s="246">
        <v>0</v>
      </c>
      <c r="AI88" s="246">
        <v>0</v>
      </c>
      <c r="AJ88" s="246">
        <v>0</v>
      </c>
      <c r="AK88" s="246">
        <v>0</v>
      </c>
      <c r="AL88" s="246">
        <v>0</v>
      </c>
      <c r="AM88" s="246">
        <v>0</v>
      </c>
      <c r="AN88" s="246">
        <v>0</v>
      </c>
      <c r="AO88" s="246">
        <v>0</v>
      </c>
      <c r="AP88" s="246">
        <v>0</v>
      </c>
      <c r="AQ88" s="246">
        <v>0</v>
      </c>
      <c r="AR88" s="289">
        <v>0</v>
      </c>
      <c r="AS88" s="289">
        <v>0</v>
      </c>
      <c r="AT88" s="250">
        <v>0</v>
      </c>
      <c r="AU88" s="250">
        <v>0</v>
      </c>
      <c r="AV88" s="284">
        <v>0</v>
      </c>
      <c r="AW88" s="292" t="str">
        <f t="shared" si="4"/>
        <v>2004-05</v>
      </c>
      <c r="AX88" s="292" t="str">
        <f t="shared" si="5"/>
        <v>2008-09</v>
      </c>
      <c r="AY88" s="751">
        <f t="shared" si="6"/>
        <v>5</v>
      </c>
      <c r="AZ88" s="120">
        <f t="shared" si="7"/>
        <v>2.7800000000000002</v>
      </c>
      <c r="BA88" s="248" t="s">
        <v>106</v>
      </c>
      <c r="BB88" s="248" t="s">
        <v>41</v>
      </c>
      <c r="BC88" s="248" t="s">
        <v>365</v>
      </c>
      <c r="BD88" s="248" t="s">
        <v>763</v>
      </c>
      <c r="BE88" s="248"/>
      <c r="BF88" s="248" t="s">
        <v>262</v>
      </c>
      <c r="BG88" s="252" t="s">
        <v>252</v>
      </c>
      <c r="BH88" s="251" t="s">
        <v>252</v>
      </c>
      <c r="BI88" s="295" t="s">
        <v>252</v>
      </c>
      <c r="BJ88" s="251" t="s">
        <v>252</v>
      </c>
    </row>
    <row r="89" spans="1:62" s="249" customFormat="1" ht="13.5" customHeight="1">
      <c r="A89" s="490" t="s">
        <v>3209</v>
      </c>
      <c r="B89" s="514" t="s">
        <v>2313</v>
      </c>
      <c r="C89" s="246">
        <v>0</v>
      </c>
      <c r="D89" s="246">
        <v>0</v>
      </c>
      <c r="E89" s="246">
        <v>0</v>
      </c>
      <c r="F89" s="246">
        <v>0</v>
      </c>
      <c r="G89" s="246">
        <v>0</v>
      </c>
      <c r="H89" s="246">
        <v>0</v>
      </c>
      <c r="I89" s="246">
        <v>0</v>
      </c>
      <c r="J89" s="246">
        <v>0</v>
      </c>
      <c r="K89" s="246">
        <v>0</v>
      </c>
      <c r="L89" s="246">
        <v>0</v>
      </c>
      <c r="M89" s="246">
        <v>0</v>
      </c>
      <c r="N89" s="246">
        <v>0</v>
      </c>
      <c r="O89" s="246">
        <v>0</v>
      </c>
      <c r="P89" s="246">
        <v>0</v>
      </c>
      <c r="Q89" s="246">
        <v>0</v>
      </c>
      <c r="R89" s="246">
        <v>0</v>
      </c>
      <c r="S89" s="246">
        <v>0</v>
      </c>
      <c r="T89" s="246">
        <v>0</v>
      </c>
      <c r="U89" s="246">
        <v>0</v>
      </c>
      <c r="V89" s="246">
        <v>0</v>
      </c>
      <c r="W89" s="246">
        <v>0</v>
      </c>
      <c r="X89" s="246">
        <v>0</v>
      </c>
      <c r="Y89" s="246">
        <v>0</v>
      </c>
      <c r="Z89" s="246">
        <v>0</v>
      </c>
      <c r="AA89" s="246">
        <v>0</v>
      </c>
      <c r="AB89" s="246">
        <v>0</v>
      </c>
      <c r="AC89" s="246">
        <v>0</v>
      </c>
      <c r="AD89" s="246">
        <v>0</v>
      </c>
      <c r="AE89" s="246">
        <v>0</v>
      </c>
      <c r="AF89" s="246">
        <v>0</v>
      </c>
      <c r="AG89" s="246">
        <v>0</v>
      </c>
      <c r="AH89" s="246">
        <v>0</v>
      </c>
      <c r="AI89" s="246">
        <v>0</v>
      </c>
      <c r="AJ89" s="246">
        <v>0</v>
      </c>
      <c r="AK89" s="246">
        <v>0</v>
      </c>
      <c r="AL89" s="246">
        <v>0</v>
      </c>
      <c r="AM89" s="246">
        <v>0</v>
      </c>
      <c r="AN89" s="246">
        <v>0</v>
      </c>
      <c r="AO89" s="246">
        <v>12.426</v>
      </c>
      <c r="AP89" s="250">
        <v>13.897</v>
      </c>
      <c r="AQ89" s="246">
        <v>13.715999999999999</v>
      </c>
      <c r="AR89" s="290">
        <v>14.11</v>
      </c>
      <c r="AS89" s="289">
        <v>13.5</v>
      </c>
      <c r="AT89" s="250">
        <v>13.5</v>
      </c>
      <c r="AU89" s="250">
        <v>11.6</v>
      </c>
      <c r="AV89" s="284">
        <v>11.6</v>
      </c>
      <c r="AW89" s="292" t="str">
        <f t="shared" si="4"/>
        <v>2016-17</v>
      </c>
      <c r="AX89" s="292" t="str">
        <f t="shared" si="5"/>
        <v>2020-21</v>
      </c>
      <c r="AY89" s="751">
        <f t="shared" si="6"/>
        <v>5</v>
      </c>
      <c r="AZ89" s="120">
        <f t="shared" si="7"/>
        <v>13.5298</v>
      </c>
      <c r="BA89" s="248" t="s">
        <v>118</v>
      </c>
      <c r="BB89" s="248" t="s">
        <v>47</v>
      </c>
      <c r="BC89" s="248" t="s">
        <v>2694</v>
      </c>
      <c r="BD89" s="248" t="s">
        <v>763</v>
      </c>
      <c r="BE89" s="248" t="s">
        <v>2017</v>
      </c>
      <c r="BF89" s="248" t="s">
        <v>255</v>
      </c>
      <c r="BG89" s="252" t="s">
        <v>3520</v>
      </c>
      <c r="BH89" s="251" t="s">
        <v>2691</v>
      </c>
      <c r="BI89" s="295" t="s">
        <v>252</v>
      </c>
      <c r="BJ89" s="251" t="s">
        <v>252</v>
      </c>
    </row>
    <row r="90" spans="1:62" s="249" customFormat="1" ht="13.5" customHeight="1">
      <c r="A90" s="490" t="s">
        <v>3209</v>
      </c>
      <c r="B90" s="514" t="s">
        <v>709</v>
      </c>
      <c r="C90" s="246">
        <v>0</v>
      </c>
      <c r="D90" s="246">
        <v>0</v>
      </c>
      <c r="E90" s="246">
        <v>0</v>
      </c>
      <c r="F90" s="246">
        <v>0</v>
      </c>
      <c r="G90" s="246">
        <v>0</v>
      </c>
      <c r="H90" s="246">
        <v>0</v>
      </c>
      <c r="I90" s="246">
        <v>0</v>
      </c>
      <c r="J90" s="246">
        <v>0</v>
      </c>
      <c r="K90" s="246">
        <v>0</v>
      </c>
      <c r="L90" s="246">
        <v>0</v>
      </c>
      <c r="M90" s="246">
        <v>0</v>
      </c>
      <c r="N90" s="246">
        <v>0</v>
      </c>
      <c r="O90" s="246">
        <v>0</v>
      </c>
      <c r="P90" s="246">
        <v>0</v>
      </c>
      <c r="Q90" s="246">
        <v>0</v>
      </c>
      <c r="R90" s="246">
        <v>0</v>
      </c>
      <c r="S90" s="246">
        <v>0</v>
      </c>
      <c r="T90" s="246">
        <v>0</v>
      </c>
      <c r="U90" s="246">
        <v>0</v>
      </c>
      <c r="V90" s="246">
        <v>0</v>
      </c>
      <c r="W90" s="246">
        <v>0</v>
      </c>
      <c r="X90" s="246">
        <v>0</v>
      </c>
      <c r="Y90" s="246">
        <v>0</v>
      </c>
      <c r="Z90" s="246">
        <v>0</v>
      </c>
      <c r="AA90" s="246">
        <v>0</v>
      </c>
      <c r="AB90" s="246">
        <v>0</v>
      </c>
      <c r="AC90" s="246">
        <v>0</v>
      </c>
      <c r="AD90" s="246">
        <v>0</v>
      </c>
      <c r="AE90" s="246">
        <v>0</v>
      </c>
      <c r="AF90" s="246">
        <v>0</v>
      </c>
      <c r="AG90" s="246">
        <v>0</v>
      </c>
      <c r="AH90" s="246">
        <v>0</v>
      </c>
      <c r="AI90" s="246">
        <v>0</v>
      </c>
      <c r="AJ90" s="246">
        <v>0</v>
      </c>
      <c r="AK90" s="246">
        <v>0</v>
      </c>
      <c r="AL90" s="246">
        <v>1.05</v>
      </c>
      <c r="AM90" s="246">
        <v>0</v>
      </c>
      <c r="AN90" s="246">
        <v>0</v>
      </c>
      <c r="AO90" s="246">
        <v>0</v>
      </c>
      <c r="AP90" s="250">
        <v>0</v>
      </c>
      <c r="AQ90" s="246">
        <v>0</v>
      </c>
      <c r="AR90" s="290">
        <v>0</v>
      </c>
      <c r="AS90" s="289">
        <v>0</v>
      </c>
      <c r="AT90" s="250">
        <v>0</v>
      </c>
      <c r="AU90" s="250">
        <v>0</v>
      </c>
      <c r="AV90" s="284">
        <v>0</v>
      </c>
      <c r="AW90" s="779" t="str">
        <f t="shared" si="4"/>
        <v>2013-14</v>
      </c>
      <c r="AX90" s="779" t="str">
        <f t="shared" si="5"/>
        <v>2013-14</v>
      </c>
      <c r="AY90" s="780">
        <f t="shared" si="6"/>
        <v>1</v>
      </c>
      <c r="AZ90" s="238">
        <f t="shared" si="7"/>
        <v>1.05</v>
      </c>
      <c r="BA90" s="248" t="s">
        <v>118</v>
      </c>
      <c r="BB90" s="248" t="s">
        <v>47</v>
      </c>
      <c r="BC90" s="248" t="s">
        <v>2703</v>
      </c>
      <c r="BD90" s="248" t="s">
        <v>763</v>
      </c>
      <c r="BE90" s="248"/>
      <c r="BF90" s="248" t="s">
        <v>262</v>
      </c>
      <c r="BG90" s="252" t="s">
        <v>252</v>
      </c>
      <c r="BH90" s="251" t="s">
        <v>252</v>
      </c>
      <c r="BI90" s="251" t="s">
        <v>252</v>
      </c>
      <c r="BJ90" s="251" t="s">
        <v>252</v>
      </c>
    </row>
    <row r="91" spans="1:62" s="249" customFormat="1" ht="13.5" customHeight="1">
      <c r="A91" s="490" t="s">
        <v>110</v>
      </c>
      <c r="B91" s="514" t="s">
        <v>3619</v>
      </c>
      <c r="C91" s="246">
        <v>0</v>
      </c>
      <c r="D91" s="246">
        <v>0</v>
      </c>
      <c r="E91" s="246">
        <v>0</v>
      </c>
      <c r="F91" s="246">
        <v>0</v>
      </c>
      <c r="G91" s="246">
        <v>0</v>
      </c>
      <c r="H91" s="246">
        <v>0</v>
      </c>
      <c r="I91" s="246">
        <v>0</v>
      </c>
      <c r="J91" s="246">
        <v>0</v>
      </c>
      <c r="K91" s="246">
        <v>0</v>
      </c>
      <c r="L91" s="246">
        <v>0</v>
      </c>
      <c r="M91" s="246">
        <v>0</v>
      </c>
      <c r="N91" s="246">
        <v>0</v>
      </c>
      <c r="O91" s="246">
        <v>0</v>
      </c>
      <c r="P91" s="246">
        <v>0</v>
      </c>
      <c r="Q91" s="246">
        <v>0</v>
      </c>
      <c r="R91" s="246">
        <v>0</v>
      </c>
      <c r="S91" s="246">
        <v>0</v>
      </c>
      <c r="T91" s="246">
        <v>0</v>
      </c>
      <c r="U91" s="246">
        <v>0</v>
      </c>
      <c r="V91" s="246">
        <v>0</v>
      </c>
      <c r="W91" s="246">
        <v>0</v>
      </c>
      <c r="X91" s="246">
        <v>0</v>
      </c>
      <c r="Y91" s="246">
        <v>0</v>
      </c>
      <c r="Z91" s="246">
        <v>0</v>
      </c>
      <c r="AA91" s="246">
        <v>0</v>
      </c>
      <c r="AB91" s="246">
        <v>0</v>
      </c>
      <c r="AC91" s="246">
        <v>0</v>
      </c>
      <c r="AD91" s="246">
        <v>0</v>
      </c>
      <c r="AE91" s="246">
        <v>0</v>
      </c>
      <c r="AF91" s="246">
        <v>0</v>
      </c>
      <c r="AG91" s="246">
        <v>0</v>
      </c>
      <c r="AH91" s="246">
        <v>0</v>
      </c>
      <c r="AI91" s="246">
        <v>0</v>
      </c>
      <c r="AJ91" s="246">
        <v>0</v>
      </c>
      <c r="AK91" s="246">
        <v>0</v>
      </c>
      <c r="AL91" s="246">
        <v>0</v>
      </c>
      <c r="AM91" s="246">
        <v>0</v>
      </c>
      <c r="AN91" s="246">
        <v>0</v>
      </c>
      <c r="AO91" s="246">
        <v>0</v>
      </c>
      <c r="AP91" s="246">
        <v>0</v>
      </c>
      <c r="AQ91" s="246">
        <v>0</v>
      </c>
      <c r="AR91" s="289">
        <v>0.19</v>
      </c>
      <c r="AS91" s="289">
        <v>0.34799999999999998</v>
      </c>
      <c r="AT91" s="250">
        <v>0</v>
      </c>
      <c r="AU91" s="250">
        <v>0</v>
      </c>
      <c r="AV91" s="284">
        <v>0</v>
      </c>
      <c r="AW91" s="292" t="str">
        <f t="shared" si="4"/>
        <v>2019-20</v>
      </c>
      <c r="AX91" s="292" t="str">
        <f t="shared" si="5"/>
        <v>2020-21</v>
      </c>
      <c r="AY91" s="751">
        <f t="shared" si="6"/>
        <v>2</v>
      </c>
      <c r="AZ91" s="120">
        <f t="shared" si="7"/>
        <v>0.26900000000000002</v>
      </c>
      <c r="BA91" s="248" t="s">
        <v>119</v>
      </c>
      <c r="BB91" s="248" t="s">
        <v>59</v>
      </c>
      <c r="BC91" s="248" t="s">
        <v>267</v>
      </c>
      <c r="BD91" s="248" t="s">
        <v>3014</v>
      </c>
      <c r="BE91" s="248"/>
      <c r="BF91" s="248" t="s">
        <v>262</v>
      </c>
      <c r="BG91" s="252" t="s">
        <v>3626</v>
      </c>
      <c r="BH91" s="251" t="s">
        <v>252</v>
      </c>
      <c r="BI91" s="295" t="s">
        <v>252</v>
      </c>
      <c r="BJ91" s="251" t="s">
        <v>252</v>
      </c>
    </row>
    <row r="92" spans="1:62" s="249" customFormat="1" ht="13.5" customHeight="1">
      <c r="A92" s="490" t="s">
        <v>110</v>
      </c>
      <c r="B92" s="514" t="s">
        <v>2888</v>
      </c>
      <c r="C92" s="246">
        <v>0</v>
      </c>
      <c r="D92" s="246">
        <v>0</v>
      </c>
      <c r="E92" s="246">
        <v>0</v>
      </c>
      <c r="F92" s="246">
        <v>0</v>
      </c>
      <c r="G92" s="246">
        <v>0</v>
      </c>
      <c r="H92" s="246">
        <v>0</v>
      </c>
      <c r="I92" s="246">
        <v>0</v>
      </c>
      <c r="J92" s="246">
        <v>0</v>
      </c>
      <c r="K92" s="246">
        <v>0</v>
      </c>
      <c r="L92" s="246">
        <v>0</v>
      </c>
      <c r="M92" s="246">
        <v>0</v>
      </c>
      <c r="N92" s="246">
        <v>0</v>
      </c>
      <c r="O92" s="246">
        <v>0</v>
      </c>
      <c r="P92" s="246">
        <v>0</v>
      </c>
      <c r="Q92" s="246">
        <v>0</v>
      </c>
      <c r="R92" s="246">
        <v>0</v>
      </c>
      <c r="S92" s="246">
        <v>0</v>
      </c>
      <c r="T92" s="246">
        <v>0</v>
      </c>
      <c r="U92" s="246">
        <v>0</v>
      </c>
      <c r="V92" s="246">
        <v>0</v>
      </c>
      <c r="W92" s="246">
        <v>0</v>
      </c>
      <c r="X92" s="246">
        <v>0</v>
      </c>
      <c r="Y92" s="246">
        <v>0</v>
      </c>
      <c r="Z92" s="246">
        <v>0</v>
      </c>
      <c r="AA92" s="246">
        <v>0</v>
      </c>
      <c r="AB92" s="246">
        <v>0</v>
      </c>
      <c r="AC92" s="246">
        <v>0</v>
      </c>
      <c r="AD92" s="246">
        <v>0</v>
      </c>
      <c r="AE92" s="246">
        <v>0</v>
      </c>
      <c r="AF92" s="246">
        <v>0</v>
      </c>
      <c r="AG92" s="246">
        <v>0</v>
      </c>
      <c r="AH92" s="246">
        <v>0</v>
      </c>
      <c r="AI92" s="246">
        <v>0</v>
      </c>
      <c r="AJ92" s="246">
        <v>0</v>
      </c>
      <c r="AK92" s="246">
        <v>0</v>
      </c>
      <c r="AL92" s="246">
        <v>0</v>
      </c>
      <c r="AM92" s="246">
        <v>0</v>
      </c>
      <c r="AN92" s="246">
        <v>0</v>
      </c>
      <c r="AO92" s="246">
        <v>0.72</v>
      </c>
      <c r="AP92" s="250">
        <v>0.36</v>
      </c>
      <c r="AQ92" s="246">
        <v>0.36</v>
      </c>
      <c r="AR92" s="290">
        <v>0.36</v>
      </c>
      <c r="AS92" s="289">
        <v>0</v>
      </c>
      <c r="AT92" s="250">
        <v>0</v>
      </c>
      <c r="AU92" s="250">
        <v>0</v>
      </c>
      <c r="AV92" s="284">
        <v>0</v>
      </c>
      <c r="AW92" s="292" t="str">
        <f t="shared" si="4"/>
        <v>2016-17</v>
      </c>
      <c r="AX92" s="292" t="str">
        <f t="shared" si="5"/>
        <v>2019-20</v>
      </c>
      <c r="AY92" s="751">
        <f t="shared" si="6"/>
        <v>4</v>
      </c>
      <c r="AZ92" s="120">
        <f t="shared" si="7"/>
        <v>0.44999999999999996</v>
      </c>
      <c r="BA92" s="248" t="s">
        <v>106</v>
      </c>
      <c r="BB92" s="248" t="s">
        <v>59</v>
      </c>
      <c r="BC92" s="248" t="s">
        <v>256</v>
      </c>
      <c r="BD92" s="248" t="s">
        <v>3015</v>
      </c>
      <c r="BE92" s="248" t="s">
        <v>2791</v>
      </c>
      <c r="BF92" s="248" t="s">
        <v>262</v>
      </c>
      <c r="BG92" s="252" t="s">
        <v>2889</v>
      </c>
      <c r="BH92" s="251" t="s">
        <v>252</v>
      </c>
      <c r="BI92" s="295" t="s">
        <v>252</v>
      </c>
      <c r="BJ92" s="251" t="s">
        <v>252</v>
      </c>
    </row>
    <row r="93" spans="1:62" s="249" customFormat="1" ht="13.5" customHeight="1">
      <c r="A93" s="490" t="s">
        <v>110</v>
      </c>
      <c r="B93" s="514" t="s">
        <v>3620</v>
      </c>
      <c r="C93" s="246">
        <v>0</v>
      </c>
      <c r="D93" s="246">
        <v>0</v>
      </c>
      <c r="E93" s="246">
        <v>0</v>
      </c>
      <c r="F93" s="246">
        <v>0</v>
      </c>
      <c r="G93" s="246">
        <v>0</v>
      </c>
      <c r="H93" s="246">
        <v>0</v>
      </c>
      <c r="I93" s="246">
        <v>0</v>
      </c>
      <c r="J93" s="246">
        <v>0</v>
      </c>
      <c r="K93" s="246">
        <v>0</v>
      </c>
      <c r="L93" s="246">
        <v>0</v>
      </c>
      <c r="M93" s="246">
        <v>0</v>
      </c>
      <c r="N93" s="246">
        <v>0</v>
      </c>
      <c r="O93" s="246">
        <v>0</v>
      </c>
      <c r="P93" s="246">
        <v>0</v>
      </c>
      <c r="Q93" s="246">
        <v>0</v>
      </c>
      <c r="R93" s="246">
        <v>0</v>
      </c>
      <c r="S93" s="246">
        <v>0</v>
      </c>
      <c r="T93" s="246">
        <v>0</v>
      </c>
      <c r="U93" s="246">
        <v>0</v>
      </c>
      <c r="V93" s="246">
        <v>0</v>
      </c>
      <c r="W93" s="246">
        <v>0</v>
      </c>
      <c r="X93" s="246">
        <v>0</v>
      </c>
      <c r="Y93" s="246">
        <v>0</v>
      </c>
      <c r="Z93" s="246">
        <v>0</v>
      </c>
      <c r="AA93" s="246">
        <v>0</v>
      </c>
      <c r="AB93" s="246">
        <v>0</v>
      </c>
      <c r="AC93" s="246">
        <v>0</v>
      </c>
      <c r="AD93" s="246">
        <v>0</v>
      </c>
      <c r="AE93" s="246">
        <v>0</v>
      </c>
      <c r="AF93" s="246">
        <v>0</v>
      </c>
      <c r="AG93" s="246">
        <v>0</v>
      </c>
      <c r="AH93" s="246">
        <v>0</v>
      </c>
      <c r="AI93" s="246">
        <v>0</v>
      </c>
      <c r="AJ93" s="246">
        <v>0</v>
      </c>
      <c r="AK93" s="246">
        <v>0</v>
      </c>
      <c r="AL93" s="246">
        <v>0</v>
      </c>
      <c r="AM93" s="246">
        <v>0</v>
      </c>
      <c r="AN93" s="246">
        <v>0</v>
      </c>
      <c r="AO93" s="246">
        <v>0</v>
      </c>
      <c r="AP93" s="246">
        <v>0</v>
      </c>
      <c r="AQ93" s="246">
        <v>0.443</v>
      </c>
      <c r="AR93" s="289">
        <v>0.48199999999999998</v>
      </c>
      <c r="AS93" s="289">
        <v>0</v>
      </c>
      <c r="AT93" s="250">
        <v>0</v>
      </c>
      <c r="AU93" s="250">
        <v>0</v>
      </c>
      <c r="AV93" s="284">
        <v>0</v>
      </c>
      <c r="AW93" s="292" t="str">
        <f t="shared" si="4"/>
        <v>2018-19</v>
      </c>
      <c r="AX93" s="292" t="str">
        <f t="shared" si="5"/>
        <v>2019-20</v>
      </c>
      <c r="AY93" s="751">
        <f t="shared" si="6"/>
        <v>2</v>
      </c>
      <c r="AZ93" s="120">
        <f t="shared" si="7"/>
        <v>0.46250000000000002</v>
      </c>
      <c r="BA93" s="248" t="s">
        <v>119</v>
      </c>
      <c r="BB93" s="248" t="s">
        <v>59</v>
      </c>
      <c r="BC93" s="248" t="s">
        <v>267</v>
      </c>
      <c r="BD93" s="248" t="s">
        <v>3014</v>
      </c>
      <c r="BE93" s="248"/>
      <c r="BF93" s="248" t="s">
        <v>262</v>
      </c>
      <c r="BG93" s="252" t="s">
        <v>3627</v>
      </c>
      <c r="BH93" s="251" t="s">
        <v>252</v>
      </c>
      <c r="BI93" s="295" t="s">
        <v>252</v>
      </c>
      <c r="BJ93" s="251" t="s">
        <v>252</v>
      </c>
    </row>
    <row r="94" spans="1:62" s="249" customFormat="1" ht="13.5" customHeight="1">
      <c r="A94" s="490" t="s">
        <v>110</v>
      </c>
      <c r="B94" s="514" t="s">
        <v>684</v>
      </c>
      <c r="C94" s="246">
        <v>0</v>
      </c>
      <c r="D94" s="246">
        <v>0</v>
      </c>
      <c r="E94" s="246">
        <v>0</v>
      </c>
      <c r="F94" s="246">
        <v>0</v>
      </c>
      <c r="G94" s="246">
        <v>0</v>
      </c>
      <c r="H94" s="246">
        <v>0</v>
      </c>
      <c r="I94" s="246">
        <v>0</v>
      </c>
      <c r="J94" s="246">
        <v>0</v>
      </c>
      <c r="K94" s="246">
        <v>0</v>
      </c>
      <c r="L94" s="246">
        <v>0</v>
      </c>
      <c r="M94" s="246">
        <v>0</v>
      </c>
      <c r="N94" s="246">
        <v>0</v>
      </c>
      <c r="O94" s="246">
        <v>0</v>
      </c>
      <c r="P94" s="246">
        <v>0</v>
      </c>
      <c r="Q94" s="246">
        <v>0</v>
      </c>
      <c r="R94" s="246">
        <v>0</v>
      </c>
      <c r="S94" s="246">
        <v>0</v>
      </c>
      <c r="T94" s="246">
        <v>0</v>
      </c>
      <c r="U94" s="246">
        <v>0</v>
      </c>
      <c r="V94" s="246">
        <v>0</v>
      </c>
      <c r="W94" s="246">
        <v>0</v>
      </c>
      <c r="X94" s="246">
        <v>0</v>
      </c>
      <c r="Y94" s="246">
        <v>0</v>
      </c>
      <c r="Z94" s="246">
        <v>0</v>
      </c>
      <c r="AA94" s="246">
        <v>0</v>
      </c>
      <c r="AB94" s="246">
        <v>0</v>
      </c>
      <c r="AC94" s="246">
        <v>0</v>
      </c>
      <c r="AD94" s="246">
        <v>0</v>
      </c>
      <c r="AE94" s="246">
        <v>0</v>
      </c>
      <c r="AF94" s="246">
        <v>0</v>
      </c>
      <c r="AG94" s="246">
        <v>0</v>
      </c>
      <c r="AH94" s="246">
        <v>0.30399999999999999</v>
      </c>
      <c r="AI94" s="246">
        <v>0.77400000000000002</v>
      </c>
      <c r="AJ94" s="246">
        <v>0.875</v>
      </c>
      <c r="AK94" s="246">
        <v>1.254</v>
      </c>
      <c r="AL94" s="246">
        <v>0.45300000000000001</v>
      </c>
      <c r="AM94" s="246">
        <v>0.38600000000000001</v>
      </c>
      <c r="AN94" s="246">
        <v>0.52100000000000002</v>
      </c>
      <c r="AO94" s="246">
        <v>0.33</v>
      </c>
      <c r="AP94" s="250">
        <v>0.32</v>
      </c>
      <c r="AQ94" s="246">
        <v>0.23599999999999999</v>
      </c>
      <c r="AR94" s="290">
        <v>0.72799999999999998</v>
      </c>
      <c r="AS94" s="289">
        <v>0.747</v>
      </c>
      <c r="AT94" s="250">
        <v>0.76600000000000001</v>
      </c>
      <c r="AU94" s="250">
        <v>0.78400000000000003</v>
      </c>
      <c r="AV94" s="284">
        <v>0.80400000000000005</v>
      </c>
      <c r="AW94" s="292" t="str">
        <f t="shared" si="4"/>
        <v>2009-10</v>
      </c>
      <c r="AX94" s="292" t="str">
        <f t="shared" si="5"/>
        <v>2020-21</v>
      </c>
      <c r="AY94" s="751">
        <f t="shared" si="6"/>
        <v>12</v>
      </c>
      <c r="AZ94" s="120">
        <f t="shared" si="7"/>
        <v>0.57733333333333325</v>
      </c>
      <c r="BA94" s="248" t="s">
        <v>119</v>
      </c>
      <c r="BB94" s="248" t="s">
        <v>59</v>
      </c>
      <c r="BC94" s="248" t="s">
        <v>272</v>
      </c>
      <c r="BD94" s="248" t="s">
        <v>763</v>
      </c>
      <c r="BE94" s="248"/>
      <c r="BF94" s="248" t="s">
        <v>262</v>
      </c>
      <c r="BG94" s="252" t="s">
        <v>683</v>
      </c>
      <c r="BH94" s="251" t="s">
        <v>252</v>
      </c>
      <c r="BI94" s="295" t="s">
        <v>252</v>
      </c>
      <c r="BJ94" s="251" t="s">
        <v>252</v>
      </c>
    </row>
    <row r="95" spans="1:62" s="249" customFormat="1" ht="13.5" customHeight="1">
      <c r="A95" s="490" t="s">
        <v>110</v>
      </c>
      <c r="B95" s="514" t="s">
        <v>682</v>
      </c>
      <c r="C95" s="246">
        <v>0</v>
      </c>
      <c r="D95" s="246">
        <v>0</v>
      </c>
      <c r="E95" s="246">
        <v>0</v>
      </c>
      <c r="F95" s="246">
        <v>0</v>
      </c>
      <c r="G95" s="246">
        <v>0</v>
      </c>
      <c r="H95" s="246">
        <v>0</v>
      </c>
      <c r="I95" s="246">
        <v>0</v>
      </c>
      <c r="J95" s="246">
        <v>0</v>
      </c>
      <c r="K95" s="246">
        <v>0</v>
      </c>
      <c r="L95" s="246">
        <v>0</v>
      </c>
      <c r="M95" s="246">
        <v>0</v>
      </c>
      <c r="N95" s="246">
        <v>0</v>
      </c>
      <c r="O95" s="246">
        <v>0</v>
      </c>
      <c r="P95" s="246">
        <v>0</v>
      </c>
      <c r="Q95" s="246">
        <v>0</v>
      </c>
      <c r="R95" s="246">
        <v>0</v>
      </c>
      <c r="S95" s="246">
        <v>0</v>
      </c>
      <c r="T95" s="246">
        <v>0</v>
      </c>
      <c r="U95" s="246">
        <v>0</v>
      </c>
      <c r="V95" s="246">
        <v>0</v>
      </c>
      <c r="W95" s="246">
        <v>0</v>
      </c>
      <c r="X95" s="246">
        <v>0</v>
      </c>
      <c r="Y95" s="246">
        <v>0</v>
      </c>
      <c r="Z95" s="246">
        <v>0</v>
      </c>
      <c r="AA95" s="246">
        <v>0</v>
      </c>
      <c r="AB95" s="246">
        <v>0</v>
      </c>
      <c r="AC95" s="246">
        <v>0</v>
      </c>
      <c r="AD95" s="246">
        <v>0</v>
      </c>
      <c r="AE95" s="246">
        <v>0</v>
      </c>
      <c r="AF95" s="246">
        <v>2.2250000000000001</v>
      </c>
      <c r="AG95" s="246">
        <v>10.869</v>
      </c>
      <c r="AH95" s="246">
        <v>10.416</v>
      </c>
      <c r="AI95" s="246">
        <v>10.057</v>
      </c>
      <c r="AJ95" s="246">
        <v>10.36</v>
      </c>
      <c r="AK95" s="246">
        <v>1.2E-2</v>
      </c>
      <c r="AL95" s="246">
        <v>0</v>
      </c>
      <c r="AM95" s="246">
        <v>0</v>
      </c>
      <c r="AN95" s="246">
        <v>0</v>
      </c>
      <c r="AO95" s="246">
        <v>0</v>
      </c>
      <c r="AP95" s="250">
        <v>0</v>
      </c>
      <c r="AQ95" s="246">
        <v>0</v>
      </c>
      <c r="AR95" s="290">
        <v>0</v>
      </c>
      <c r="AS95" s="289">
        <v>0</v>
      </c>
      <c r="AT95" s="250">
        <v>0</v>
      </c>
      <c r="AU95" s="250">
        <v>0</v>
      </c>
      <c r="AV95" s="284">
        <v>0</v>
      </c>
      <c r="AW95" s="292" t="str">
        <f t="shared" si="4"/>
        <v>2007-08</v>
      </c>
      <c r="AX95" s="292" t="str">
        <f t="shared" si="5"/>
        <v>2012-13</v>
      </c>
      <c r="AY95" s="751">
        <f t="shared" si="6"/>
        <v>6</v>
      </c>
      <c r="AZ95" s="120">
        <f t="shared" si="7"/>
        <v>7.3231666666666664</v>
      </c>
      <c r="BA95" s="248" t="s">
        <v>106</v>
      </c>
      <c r="BB95" s="248" t="s">
        <v>59</v>
      </c>
      <c r="BC95" s="248" t="s">
        <v>272</v>
      </c>
      <c r="BD95" s="248" t="s">
        <v>763</v>
      </c>
      <c r="BE95" s="248"/>
      <c r="BF95" s="248" t="s">
        <v>262</v>
      </c>
      <c r="BG95" s="252" t="s">
        <v>252</v>
      </c>
      <c r="BH95" s="251" t="s">
        <v>1997</v>
      </c>
      <c r="BI95" s="295" t="s">
        <v>252</v>
      </c>
      <c r="BJ95" s="251" t="s">
        <v>252</v>
      </c>
    </row>
    <row r="96" spans="1:62" s="249" customFormat="1" ht="13.5" customHeight="1">
      <c r="A96" s="490" t="s">
        <v>110</v>
      </c>
      <c r="B96" s="514" t="s">
        <v>2447</v>
      </c>
      <c r="C96" s="246">
        <v>0</v>
      </c>
      <c r="D96" s="246">
        <v>0</v>
      </c>
      <c r="E96" s="246">
        <v>0</v>
      </c>
      <c r="F96" s="246">
        <v>0</v>
      </c>
      <c r="G96" s="246">
        <v>0</v>
      </c>
      <c r="H96" s="246">
        <v>0</v>
      </c>
      <c r="I96" s="246">
        <v>0</v>
      </c>
      <c r="J96" s="246">
        <v>0</v>
      </c>
      <c r="K96" s="246">
        <v>0</v>
      </c>
      <c r="L96" s="246">
        <v>0</v>
      </c>
      <c r="M96" s="246">
        <v>0</v>
      </c>
      <c r="N96" s="246">
        <v>0</v>
      </c>
      <c r="O96" s="246">
        <v>0</v>
      </c>
      <c r="P96" s="246">
        <v>0</v>
      </c>
      <c r="Q96" s="246">
        <v>0</v>
      </c>
      <c r="R96" s="246">
        <v>0</v>
      </c>
      <c r="S96" s="246">
        <v>0</v>
      </c>
      <c r="T96" s="246">
        <v>0</v>
      </c>
      <c r="U96" s="246">
        <v>0</v>
      </c>
      <c r="V96" s="246">
        <v>0</v>
      </c>
      <c r="W96" s="246">
        <v>0</v>
      </c>
      <c r="X96" s="246">
        <v>0</v>
      </c>
      <c r="Y96" s="246">
        <v>0</v>
      </c>
      <c r="Z96" s="246">
        <v>0</v>
      </c>
      <c r="AA96" s="246">
        <v>0</v>
      </c>
      <c r="AB96" s="246">
        <v>0</v>
      </c>
      <c r="AC96" s="246">
        <v>0</v>
      </c>
      <c r="AD96" s="246">
        <v>0</v>
      </c>
      <c r="AE96" s="246">
        <v>0</v>
      </c>
      <c r="AF96" s="246">
        <v>0</v>
      </c>
      <c r="AG96" s="246">
        <v>0</v>
      </c>
      <c r="AH96" s="246">
        <v>0</v>
      </c>
      <c r="AI96" s="246">
        <v>0</v>
      </c>
      <c r="AJ96" s="246">
        <v>0</v>
      </c>
      <c r="AK96" s="246">
        <v>0</v>
      </c>
      <c r="AL96" s="246">
        <v>0</v>
      </c>
      <c r="AM96" s="246">
        <v>2.5</v>
      </c>
      <c r="AN96" s="246">
        <v>2.7</v>
      </c>
      <c r="AO96" s="246">
        <v>3</v>
      </c>
      <c r="AP96" s="250">
        <v>3.1</v>
      </c>
      <c r="AQ96" s="246">
        <v>3</v>
      </c>
      <c r="AR96" s="290">
        <v>3.1</v>
      </c>
      <c r="AS96" s="289">
        <v>0</v>
      </c>
      <c r="AT96" s="250">
        <v>0</v>
      </c>
      <c r="AU96" s="250">
        <v>0</v>
      </c>
      <c r="AV96" s="284">
        <v>0</v>
      </c>
      <c r="AW96" s="292" t="str">
        <f t="shared" si="4"/>
        <v>2014-15</v>
      </c>
      <c r="AX96" s="292" t="str">
        <f t="shared" si="5"/>
        <v>2019-20</v>
      </c>
      <c r="AY96" s="751">
        <f t="shared" si="6"/>
        <v>6</v>
      </c>
      <c r="AZ96" s="120">
        <f t="shared" si="7"/>
        <v>2.9</v>
      </c>
      <c r="BA96" s="248" t="s">
        <v>119</v>
      </c>
      <c r="BB96" s="248" t="s">
        <v>59</v>
      </c>
      <c r="BC96" s="248" t="s">
        <v>267</v>
      </c>
      <c r="BD96" s="248" t="s">
        <v>3014</v>
      </c>
      <c r="BE96" s="248" t="s">
        <v>2017</v>
      </c>
      <c r="BF96" s="248" t="s">
        <v>262</v>
      </c>
      <c r="BG96" s="252" t="s">
        <v>2449</v>
      </c>
      <c r="BH96" s="251" t="s">
        <v>252</v>
      </c>
      <c r="BI96" s="295" t="s">
        <v>252</v>
      </c>
      <c r="BJ96" s="251" t="s">
        <v>252</v>
      </c>
    </row>
    <row r="97" spans="1:62" s="249" customFormat="1" ht="13.5" customHeight="1">
      <c r="A97" s="490" t="s">
        <v>110</v>
      </c>
      <c r="B97" s="514" t="s">
        <v>681</v>
      </c>
      <c r="C97" s="246">
        <v>0</v>
      </c>
      <c r="D97" s="246">
        <v>0</v>
      </c>
      <c r="E97" s="246">
        <v>0</v>
      </c>
      <c r="F97" s="246">
        <v>0</v>
      </c>
      <c r="G97" s="246">
        <v>0</v>
      </c>
      <c r="H97" s="246">
        <v>0</v>
      </c>
      <c r="I97" s="246">
        <v>0</v>
      </c>
      <c r="J97" s="246">
        <v>0</v>
      </c>
      <c r="K97" s="246">
        <v>0</v>
      </c>
      <c r="L97" s="246">
        <v>0</v>
      </c>
      <c r="M97" s="246">
        <v>0</v>
      </c>
      <c r="N97" s="246">
        <v>0</v>
      </c>
      <c r="O97" s="246">
        <v>0</v>
      </c>
      <c r="P97" s="246">
        <v>0</v>
      </c>
      <c r="Q97" s="246">
        <v>0</v>
      </c>
      <c r="R97" s="246">
        <v>0</v>
      </c>
      <c r="S97" s="246">
        <v>0</v>
      </c>
      <c r="T97" s="246">
        <v>0</v>
      </c>
      <c r="U97" s="246">
        <v>0</v>
      </c>
      <c r="V97" s="246">
        <v>0</v>
      </c>
      <c r="W97" s="246">
        <v>0</v>
      </c>
      <c r="X97" s="246">
        <v>0</v>
      </c>
      <c r="Y97" s="246">
        <v>0</v>
      </c>
      <c r="Z97" s="246">
        <v>0</v>
      </c>
      <c r="AA97" s="246">
        <v>0</v>
      </c>
      <c r="AB97" s="246">
        <v>0</v>
      </c>
      <c r="AC97" s="246">
        <v>0</v>
      </c>
      <c r="AD97" s="246">
        <v>0</v>
      </c>
      <c r="AE97" s="246">
        <v>0</v>
      </c>
      <c r="AF97" s="246">
        <v>1.2</v>
      </c>
      <c r="AG97" s="246">
        <v>3</v>
      </c>
      <c r="AH97" s="246">
        <v>4</v>
      </c>
      <c r="AI97" s="246">
        <v>4.3</v>
      </c>
      <c r="AJ97" s="246">
        <v>5.4</v>
      </c>
      <c r="AK97" s="246">
        <v>6.8</v>
      </c>
      <c r="AL97" s="246">
        <v>6.8</v>
      </c>
      <c r="AM97" s="246">
        <v>4.5</v>
      </c>
      <c r="AN97" s="246">
        <v>6.5</v>
      </c>
      <c r="AO97" s="246">
        <v>3</v>
      </c>
      <c r="AP97" s="246">
        <v>0</v>
      </c>
      <c r="AQ97" s="246">
        <v>0</v>
      </c>
      <c r="AR97" s="289">
        <v>0</v>
      </c>
      <c r="AS97" s="289">
        <v>0</v>
      </c>
      <c r="AT97" s="250">
        <v>0</v>
      </c>
      <c r="AU97" s="250">
        <v>0</v>
      </c>
      <c r="AV97" s="284">
        <v>0</v>
      </c>
      <c r="AW97" s="292" t="str">
        <f t="shared" si="4"/>
        <v>2007-08</v>
      </c>
      <c r="AX97" s="292" t="str">
        <f t="shared" si="5"/>
        <v>2016-17</v>
      </c>
      <c r="AY97" s="751">
        <f t="shared" si="6"/>
        <v>10</v>
      </c>
      <c r="AZ97" s="120">
        <f t="shared" si="7"/>
        <v>4.55</v>
      </c>
      <c r="BA97" s="248" t="s">
        <v>119</v>
      </c>
      <c r="BB97" s="248" t="s">
        <v>59</v>
      </c>
      <c r="BC97" s="248" t="s">
        <v>272</v>
      </c>
      <c r="BD97" s="248" t="s">
        <v>763</v>
      </c>
      <c r="BE97" s="248"/>
      <c r="BF97" s="248" t="s">
        <v>262</v>
      </c>
      <c r="BG97" s="252" t="s">
        <v>680</v>
      </c>
      <c r="BH97" s="251" t="s">
        <v>1997</v>
      </c>
      <c r="BI97" s="295" t="s">
        <v>252</v>
      </c>
      <c r="BJ97" s="251" t="s">
        <v>252</v>
      </c>
    </row>
    <row r="98" spans="1:62" s="249" customFormat="1" ht="13.5" customHeight="1">
      <c r="A98" s="490" t="s">
        <v>110</v>
      </c>
      <c r="B98" s="514" t="s">
        <v>2452</v>
      </c>
      <c r="C98" s="246">
        <v>0</v>
      </c>
      <c r="D98" s="246">
        <v>0</v>
      </c>
      <c r="E98" s="246">
        <v>0</v>
      </c>
      <c r="F98" s="246">
        <v>0</v>
      </c>
      <c r="G98" s="246">
        <v>0</v>
      </c>
      <c r="H98" s="246">
        <v>0</v>
      </c>
      <c r="I98" s="246">
        <v>0</v>
      </c>
      <c r="J98" s="246">
        <v>0</v>
      </c>
      <c r="K98" s="246">
        <v>0</v>
      </c>
      <c r="L98" s="246">
        <v>0</v>
      </c>
      <c r="M98" s="246">
        <v>0</v>
      </c>
      <c r="N98" s="246">
        <v>0</v>
      </c>
      <c r="O98" s="246">
        <v>0</v>
      </c>
      <c r="P98" s="246">
        <v>0</v>
      </c>
      <c r="Q98" s="246">
        <v>0</v>
      </c>
      <c r="R98" s="246">
        <v>0</v>
      </c>
      <c r="S98" s="246">
        <v>0</v>
      </c>
      <c r="T98" s="246">
        <v>0</v>
      </c>
      <c r="U98" s="246">
        <v>0</v>
      </c>
      <c r="V98" s="246">
        <v>0</v>
      </c>
      <c r="W98" s="246">
        <v>0</v>
      </c>
      <c r="X98" s="246">
        <v>0</v>
      </c>
      <c r="Y98" s="246">
        <v>0</v>
      </c>
      <c r="Z98" s="246">
        <v>0</v>
      </c>
      <c r="AA98" s="246">
        <v>0</v>
      </c>
      <c r="AB98" s="246">
        <v>0</v>
      </c>
      <c r="AC98" s="246">
        <v>0</v>
      </c>
      <c r="AD98" s="246">
        <v>0</v>
      </c>
      <c r="AE98" s="246">
        <v>0</v>
      </c>
      <c r="AF98" s="246">
        <v>0</v>
      </c>
      <c r="AG98" s="246">
        <v>0</v>
      </c>
      <c r="AH98" s="246">
        <v>0</v>
      </c>
      <c r="AI98" s="246">
        <v>0</v>
      </c>
      <c r="AJ98" s="246">
        <v>0</v>
      </c>
      <c r="AK98" s="246">
        <v>0</v>
      </c>
      <c r="AL98" s="246">
        <v>0</v>
      </c>
      <c r="AM98" s="246">
        <v>0</v>
      </c>
      <c r="AN98" s="246">
        <v>0</v>
      </c>
      <c r="AO98" s="246">
        <v>39.5</v>
      </c>
      <c r="AP98" s="246">
        <v>55.3</v>
      </c>
      <c r="AQ98" s="246">
        <v>52.9</v>
      </c>
      <c r="AR98" s="289">
        <v>64.587000000000003</v>
      </c>
      <c r="AS98" s="289">
        <v>89.8</v>
      </c>
      <c r="AT98" s="250">
        <v>93</v>
      </c>
      <c r="AU98" s="250">
        <v>71</v>
      </c>
      <c r="AV98" s="284">
        <v>70.099999999999994</v>
      </c>
      <c r="AW98" s="292" t="str">
        <f t="shared" si="4"/>
        <v>2016-17</v>
      </c>
      <c r="AX98" s="292" t="str">
        <f t="shared" si="5"/>
        <v>2020-21</v>
      </c>
      <c r="AY98" s="751">
        <f t="shared" si="6"/>
        <v>5</v>
      </c>
      <c r="AZ98" s="120">
        <f t="shared" si="7"/>
        <v>60.417400000000001</v>
      </c>
      <c r="BA98" s="248" t="s">
        <v>116</v>
      </c>
      <c r="BB98" s="248" t="s">
        <v>59</v>
      </c>
      <c r="BC98" s="248" t="s">
        <v>272</v>
      </c>
      <c r="BD98" s="248" t="s">
        <v>763</v>
      </c>
      <c r="BE98" s="248"/>
      <c r="BF98" s="248" t="s">
        <v>262</v>
      </c>
      <c r="BG98" s="252" t="s">
        <v>3631</v>
      </c>
      <c r="BH98" s="251" t="s">
        <v>3632</v>
      </c>
      <c r="BI98" s="295" t="s">
        <v>252</v>
      </c>
      <c r="BJ98" s="251" t="s">
        <v>252</v>
      </c>
    </row>
    <row r="99" spans="1:62" s="249" customFormat="1" ht="13.5" customHeight="1">
      <c r="A99" s="490" t="s">
        <v>110</v>
      </c>
      <c r="B99" s="514" t="s">
        <v>691</v>
      </c>
      <c r="C99" s="246">
        <v>77.8</v>
      </c>
      <c r="D99" s="246">
        <v>85.9</v>
      </c>
      <c r="E99" s="246">
        <v>95.4</v>
      </c>
      <c r="F99" s="246">
        <v>126.1</v>
      </c>
      <c r="G99" s="246">
        <v>138.80000000000001</v>
      </c>
      <c r="H99" s="246">
        <v>146.6</v>
      </c>
      <c r="I99" s="246">
        <v>158.4</v>
      </c>
      <c r="J99" s="246">
        <v>165.9</v>
      </c>
      <c r="K99" s="246">
        <v>191.4</v>
      </c>
      <c r="L99" s="246">
        <v>195.1</v>
      </c>
      <c r="M99" s="246">
        <v>219</v>
      </c>
      <c r="N99" s="246">
        <v>235</v>
      </c>
      <c r="O99" s="246">
        <v>237.1</v>
      </c>
      <c r="P99" s="246">
        <v>242.4</v>
      </c>
      <c r="Q99" s="246">
        <v>241.5</v>
      </c>
      <c r="R99" s="246">
        <v>268.5</v>
      </c>
      <c r="S99" s="246">
        <v>247.4</v>
      </c>
      <c r="T99" s="246">
        <v>267.60000000000002</v>
      </c>
      <c r="U99" s="246">
        <v>254.9</v>
      </c>
      <c r="V99" s="246">
        <v>212.1</v>
      </c>
      <c r="W99" s="246">
        <v>221.3</v>
      </c>
      <c r="X99" s="246">
        <v>237.6</v>
      </c>
      <c r="Y99" s="246">
        <v>261</v>
      </c>
      <c r="Z99" s="246">
        <v>275</v>
      </c>
      <c r="AA99" s="246">
        <v>283.39999999999998</v>
      </c>
      <c r="AB99" s="246">
        <v>293.89999999999998</v>
      </c>
      <c r="AC99" s="246">
        <v>315.39999999999998</v>
      </c>
      <c r="AD99" s="246">
        <v>351.13099999999997</v>
      </c>
      <c r="AE99" s="246">
        <v>408.1</v>
      </c>
      <c r="AF99" s="246">
        <v>406.04</v>
      </c>
      <c r="AG99" s="246">
        <v>379.54599999999999</v>
      </c>
      <c r="AH99" s="246">
        <v>407.60599999999999</v>
      </c>
      <c r="AI99" s="246">
        <v>421.71499999999997</v>
      </c>
      <c r="AJ99" s="246">
        <v>450.91199999999998</v>
      </c>
      <c r="AK99" s="246">
        <v>434.07</v>
      </c>
      <c r="AL99" s="246">
        <v>425.66399999999999</v>
      </c>
      <c r="AM99" s="246">
        <v>439.76600000000002</v>
      </c>
      <c r="AN99" s="246">
        <v>503.483</v>
      </c>
      <c r="AO99" s="246">
        <v>447.46800000000002</v>
      </c>
      <c r="AP99" s="246">
        <v>471.86599999999999</v>
      </c>
      <c r="AQ99" s="246">
        <v>468.75400000000002</v>
      </c>
      <c r="AR99" s="289">
        <v>377.71199999999999</v>
      </c>
      <c r="AS99" s="289">
        <v>411.536</v>
      </c>
      <c r="AT99" s="250">
        <v>446.572</v>
      </c>
      <c r="AU99" s="250">
        <v>403.38200000000001</v>
      </c>
      <c r="AV99" s="284">
        <v>360.51600000000002</v>
      </c>
      <c r="AW99" s="292" t="str">
        <f t="shared" si="4"/>
        <v>1978-79</v>
      </c>
      <c r="AX99" s="292" t="str">
        <f t="shared" si="5"/>
        <v>2020-21</v>
      </c>
      <c r="AY99" s="751">
        <f t="shared" si="6"/>
        <v>43</v>
      </c>
      <c r="AZ99" s="120">
        <f t="shared" si="7"/>
        <v>290.69462790697673</v>
      </c>
      <c r="BA99" s="248" t="s">
        <v>119</v>
      </c>
      <c r="BB99" s="248" t="s">
        <v>59</v>
      </c>
      <c r="BC99" s="248" t="s">
        <v>690</v>
      </c>
      <c r="BD99" s="248" t="s">
        <v>3014</v>
      </c>
      <c r="BE99" s="248" t="s">
        <v>2792</v>
      </c>
      <c r="BF99" s="248" t="s">
        <v>262</v>
      </c>
      <c r="BG99" s="252" t="s">
        <v>689</v>
      </c>
      <c r="BH99" s="251" t="s">
        <v>688</v>
      </c>
      <c r="BI99" s="295" t="s">
        <v>252</v>
      </c>
      <c r="BJ99" s="251" t="s">
        <v>252</v>
      </c>
    </row>
    <row r="100" spans="1:62" s="249" customFormat="1" ht="13.5" customHeight="1">
      <c r="A100" s="490" t="s">
        <v>110</v>
      </c>
      <c r="B100" s="514" t="s">
        <v>2894</v>
      </c>
      <c r="C100" s="246">
        <v>0</v>
      </c>
      <c r="D100" s="246">
        <v>0</v>
      </c>
      <c r="E100" s="246">
        <v>0</v>
      </c>
      <c r="F100" s="246">
        <v>0</v>
      </c>
      <c r="G100" s="246">
        <v>0</v>
      </c>
      <c r="H100" s="246">
        <v>0</v>
      </c>
      <c r="I100" s="246">
        <v>0</v>
      </c>
      <c r="J100" s="246">
        <v>0</v>
      </c>
      <c r="K100" s="246">
        <v>0</v>
      </c>
      <c r="L100" s="246">
        <v>0</v>
      </c>
      <c r="M100" s="246">
        <v>0</v>
      </c>
      <c r="N100" s="246">
        <v>0</v>
      </c>
      <c r="O100" s="246">
        <v>0</v>
      </c>
      <c r="P100" s="246">
        <v>0</v>
      </c>
      <c r="Q100" s="246">
        <v>0</v>
      </c>
      <c r="R100" s="246">
        <v>0</v>
      </c>
      <c r="S100" s="246">
        <v>0</v>
      </c>
      <c r="T100" s="246">
        <v>0</v>
      </c>
      <c r="U100" s="246">
        <v>0</v>
      </c>
      <c r="V100" s="246">
        <v>0</v>
      </c>
      <c r="W100" s="246">
        <v>0</v>
      </c>
      <c r="X100" s="246">
        <v>0</v>
      </c>
      <c r="Y100" s="246">
        <v>0</v>
      </c>
      <c r="Z100" s="246">
        <v>0</v>
      </c>
      <c r="AA100" s="246">
        <v>0</v>
      </c>
      <c r="AB100" s="246">
        <v>0</v>
      </c>
      <c r="AC100" s="246">
        <v>0</v>
      </c>
      <c r="AD100" s="246">
        <v>0</v>
      </c>
      <c r="AE100" s="246">
        <v>0</v>
      </c>
      <c r="AF100" s="246">
        <v>0</v>
      </c>
      <c r="AG100" s="246">
        <v>0</v>
      </c>
      <c r="AH100" s="246">
        <v>0</v>
      </c>
      <c r="AI100" s="246">
        <v>0</v>
      </c>
      <c r="AJ100" s="246">
        <v>0</v>
      </c>
      <c r="AK100" s="246">
        <v>0</v>
      </c>
      <c r="AL100" s="246">
        <v>0</v>
      </c>
      <c r="AM100" s="246">
        <v>0</v>
      </c>
      <c r="AN100" s="246">
        <v>0</v>
      </c>
      <c r="AO100" s="246">
        <v>0</v>
      </c>
      <c r="AP100" s="250">
        <v>0</v>
      </c>
      <c r="AQ100" s="246">
        <v>0</v>
      </c>
      <c r="AR100" s="290">
        <v>0.15</v>
      </c>
      <c r="AS100" s="289">
        <v>0</v>
      </c>
      <c r="AT100" s="250">
        <v>0</v>
      </c>
      <c r="AU100" s="250">
        <v>0</v>
      </c>
      <c r="AV100" s="284">
        <v>0</v>
      </c>
      <c r="AW100" s="292" t="str">
        <f t="shared" si="4"/>
        <v>2019-20</v>
      </c>
      <c r="AX100" s="292" t="str">
        <f t="shared" si="5"/>
        <v>2019-20</v>
      </c>
      <c r="AY100" s="751">
        <f t="shared" si="6"/>
        <v>1</v>
      </c>
      <c r="AZ100" s="120">
        <f t="shared" si="7"/>
        <v>0.15</v>
      </c>
      <c r="BA100" s="248" t="s">
        <v>119</v>
      </c>
      <c r="BB100" s="248" t="s">
        <v>59</v>
      </c>
      <c r="BC100" s="248" t="s">
        <v>267</v>
      </c>
      <c r="BD100" s="248" t="s">
        <v>3014</v>
      </c>
      <c r="BE100" s="248"/>
      <c r="BF100" s="248" t="s">
        <v>262</v>
      </c>
      <c r="BG100" s="252" t="s">
        <v>2895</v>
      </c>
      <c r="BH100" s="251" t="s">
        <v>252</v>
      </c>
      <c r="BI100" s="295" t="s">
        <v>252</v>
      </c>
      <c r="BJ100" s="251" t="s">
        <v>252</v>
      </c>
    </row>
    <row r="101" spans="1:62" s="249" customFormat="1" ht="13.5" customHeight="1">
      <c r="A101" s="490" t="s">
        <v>110</v>
      </c>
      <c r="B101" s="514" t="s">
        <v>2896</v>
      </c>
      <c r="C101" s="246">
        <v>0</v>
      </c>
      <c r="D101" s="246">
        <v>0</v>
      </c>
      <c r="E101" s="246">
        <v>0</v>
      </c>
      <c r="F101" s="246">
        <v>0</v>
      </c>
      <c r="G101" s="246">
        <v>0</v>
      </c>
      <c r="H101" s="246">
        <v>0</v>
      </c>
      <c r="I101" s="246">
        <v>0</v>
      </c>
      <c r="J101" s="246">
        <v>0</v>
      </c>
      <c r="K101" s="246">
        <v>0</v>
      </c>
      <c r="L101" s="246">
        <v>0</v>
      </c>
      <c r="M101" s="246">
        <v>0</v>
      </c>
      <c r="N101" s="246">
        <v>0</v>
      </c>
      <c r="O101" s="246">
        <v>0</v>
      </c>
      <c r="P101" s="246">
        <v>0</v>
      </c>
      <c r="Q101" s="246">
        <v>0</v>
      </c>
      <c r="R101" s="246">
        <v>0</v>
      </c>
      <c r="S101" s="246">
        <v>0</v>
      </c>
      <c r="T101" s="246">
        <v>0</v>
      </c>
      <c r="U101" s="246">
        <v>0</v>
      </c>
      <c r="V101" s="246">
        <v>0</v>
      </c>
      <c r="W101" s="246">
        <v>0</v>
      </c>
      <c r="X101" s="246">
        <v>0</v>
      </c>
      <c r="Y101" s="246">
        <v>0</v>
      </c>
      <c r="Z101" s="246">
        <v>0</v>
      </c>
      <c r="AA101" s="246">
        <v>0</v>
      </c>
      <c r="AB101" s="246">
        <v>0</v>
      </c>
      <c r="AC101" s="246">
        <v>0</v>
      </c>
      <c r="AD101" s="246">
        <v>0</v>
      </c>
      <c r="AE101" s="246">
        <v>0</v>
      </c>
      <c r="AF101" s="246">
        <v>0</v>
      </c>
      <c r="AG101" s="246">
        <v>0</v>
      </c>
      <c r="AH101" s="246">
        <v>0</v>
      </c>
      <c r="AI101" s="246">
        <v>0</v>
      </c>
      <c r="AJ101" s="246">
        <v>0</v>
      </c>
      <c r="AK101" s="246">
        <v>0</v>
      </c>
      <c r="AL101" s="246">
        <v>0</v>
      </c>
      <c r="AM101" s="246">
        <v>0</v>
      </c>
      <c r="AN101" s="246">
        <v>0</v>
      </c>
      <c r="AO101" s="246">
        <v>0</v>
      </c>
      <c r="AP101" s="246">
        <v>0</v>
      </c>
      <c r="AQ101" s="246">
        <v>0</v>
      </c>
      <c r="AR101" s="289">
        <v>0.15</v>
      </c>
      <c r="AS101" s="289">
        <v>0</v>
      </c>
      <c r="AT101" s="250">
        <v>0</v>
      </c>
      <c r="AU101" s="250">
        <v>0</v>
      </c>
      <c r="AV101" s="284">
        <v>0</v>
      </c>
      <c r="AW101" s="292" t="str">
        <f t="shared" si="4"/>
        <v>2019-20</v>
      </c>
      <c r="AX101" s="292" t="str">
        <f t="shared" si="5"/>
        <v>2019-20</v>
      </c>
      <c r="AY101" s="751">
        <f t="shared" si="6"/>
        <v>1</v>
      </c>
      <c r="AZ101" s="120">
        <f t="shared" si="7"/>
        <v>0.15</v>
      </c>
      <c r="BA101" s="248" t="s">
        <v>119</v>
      </c>
      <c r="BB101" s="248" t="s">
        <v>59</v>
      </c>
      <c r="BC101" s="248" t="s">
        <v>267</v>
      </c>
      <c r="BD101" s="248" t="s">
        <v>3014</v>
      </c>
      <c r="BE101" s="248"/>
      <c r="BF101" s="248" t="s">
        <v>262</v>
      </c>
      <c r="BG101" s="252" t="s">
        <v>2895</v>
      </c>
      <c r="BH101" s="251" t="s">
        <v>252</v>
      </c>
      <c r="BI101" s="295" t="s">
        <v>252</v>
      </c>
      <c r="BJ101" s="251" t="s">
        <v>252</v>
      </c>
    </row>
    <row r="102" spans="1:62" s="249" customFormat="1" ht="13.5" customHeight="1">
      <c r="A102" s="490" t="s">
        <v>110</v>
      </c>
      <c r="B102" s="514" t="s">
        <v>687</v>
      </c>
      <c r="C102" s="246">
        <v>0</v>
      </c>
      <c r="D102" s="246">
        <v>0</v>
      </c>
      <c r="E102" s="246">
        <v>0</v>
      </c>
      <c r="F102" s="246">
        <v>0</v>
      </c>
      <c r="G102" s="246">
        <v>0</v>
      </c>
      <c r="H102" s="246">
        <v>0</v>
      </c>
      <c r="I102" s="246">
        <v>0</v>
      </c>
      <c r="J102" s="246">
        <v>0</v>
      </c>
      <c r="K102" s="246">
        <v>0</v>
      </c>
      <c r="L102" s="246">
        <v>0</v>
      </c>
      <c r="M102" s="246">
        <v>0</v>
      </c>
      <c r="N102" s="246">
        <v>0</v>
      </c>
      <c r="O102" s="246">
        <v>0</v>
      </c>
      <c r="P102" s="246">
        <v>0</v>
      </c>
      <c r="Q102" s="246">
        <v>0</v>
      </c>
      <c r="R102" s="246">
        <v>0</v>
      </c>
      <c r="S102" s="246">
        <v>0</v>
      </c>
      <c r="T102" s="246">
        <v>0</v>
      </c>
      <c r="U102" s="246">
        <v>0</v>
      </c>
      <c r="V102" s="246">
        <v>0</v>
      </c>
      <c r="W102" s="246">
        <v>0</v>
      </c>
      <c r="X102" s="246">
        <v>0</v>
      </c>
      <c r="Y102" s="246">
        <v>0</v>
      </c>
      <c r="Z102" s="246">
        <v>0</v>
      </c>
      <c r="AA102" s="246">
        <v>0</v>
      </c>
      <c r="AB102" s="246">
        <v>0</v>
      </c>
      <c r="AC102" s="246">
        <v>0</v>
      </c>
      <c r="AD102" s="246">
        <v>0</v>
      </c>
      <c r="AE102" s="246">
        <v>0</v>
      </c>
      <c r="AF102" s="246">
        <v>0</v>
      </c>
      <c r="AG102" s="246">
        <v>0</v>
      </c>
      <c r="AH102" s="246">
        <v>0</v>
      </c>
      <c r="AI102" s="246">
        <v>0</v>
      </c>
      <c r="AJ102" s="246">
        <v>0</v>
      </c>
      <c r="AK102" s="246">
        <v>0</v>
      </c>
      <c r="AL102" s="246">
        <v>0</v>
      </c>
      <c r="AM102" s="246">
        <v>5.0999999999999997E-2</v>
      </c>
      <c r="AN102" s="246">
        <v>9.5000000000000001E-2</v>
      </c>
      <c r="AO102" s="246">
        <v>4.2999999999999997E-2</v>
      </c>
      <c r="AP102" s="246">
        <v>4.9000000000000002E-2</v>
      </c>
      <c r="AQ102" s="246">
        <v>0.76</v>
      </c>
      <c r="AR102" s="289">
        <v>1.8939999999999999</v>
      </c>
      <c r="AS102" s="289">
        <v>1.9419999999999999</v>
      </c>
      <c r="AT102" s="250">
        <v>1.9910000000000001</v>
      </c>
      <c r="AU102" s="250">
        <v>2.0409999999999999</v>
      </c>
      <c r="AV102" s="284">
        <v>2.0819999999999999</v>
      </c>
      <c r="AW102" s="292" t="str">
        <f t="shared" si="4"/>
        <v>2014-15</v>
      </c>
      <c r="AX102" s="292" t="str">
        <f t="shared" si="5"/>
        <v>2020-21</v>
      </c>
      <c r="AY102" s="751">
        <f t="shared" si="6"/>
        <v>7</v>
      </c>
      <c r="AZ102" s="120">
        <f t="shared" si="7"/>
        <v>0.6905714285714285</v>
      </c>
      <c r="BA102" s="248" t="s">
        <v>119</v>
      </c>
      <c r="BB102" s="248" t="s">
        <v>59</v>
      </c>
      <c r="BC102" s="248" t="s">
        <v>267</v>
      </c>
      <c r="BD102" s="248" t="s">
        <v>3014</v>
      </c>
      <c r="BE102" s="248" t="s">
        <v>2793</v>
      </c>
      <c r="BF102" s="248" t="s">
        <v>262</v>
      </c>
      <c r="BG102" s="252" t="s">
        <v>790</v>
      </c>
      <c r="BH102" s="251" t="s">
        <v>252</v>
      </c>
      <c r="BI102" s="295" t="s">
        <v>252</v>
      </c>
      <c r="BJ102" s="251" t="s">
        <v>252</v>
      </c>
    </row>
    <row r="103" spans="1:62" s="249" customFormat="1" ht="13.5" customHeight="1">
      <c r="A103" s="490" t="s">
        <v>110</v>
      </c>
      <c r="B103" s="514" t="s">
        <v>1998</v>
      </c>
      <c r="C103" s="246">
        <v>0</v>
      </c>
      <c r="D103" s="246">
        <v>0</v>
      </c>
      <c r="E103" s="246">
        <v>0</v>
      </c>
      <c r="F103" s="246">
        <v>0</v>
      </c>
      <c r="G103" s="246">
        <v>0</v>
      </c>
      <c r="H103" s="246">
        <v>0</v>
      </c>
      <c r="I103" s="246">
        <v>0</v>
      </c>
      <c r="J103" s="246">
        <v>0</v>
      </c>
      <c r="K103" s="246">
        <v>0</v>
      </c>
      <c r="L103" s="246">
        <v>0</v>
      </c>
      <c r="M103" s="246">
        <v>0</v>
      </c>
      <c r="N103" s="246">
        <v>0</v>
      </c>
      <c r="O103" s="246">
        <v>0</v>
      </c>
      <c r="P103" s="246">
        <v>0</v>
      </c>
      <c r="Q103" s="246">
        <v>0</v>
      </c>
      <c r="R103" s="246">
        <v>0</v>
      </c>
      <c r="S103" s="246">
        <v>0</v>
      </c>
      <c r="T103" s="246">
        <v>0</v>
      </c>
      <c r="U103" s="246">
        <v>0</v>
      </c>
      <c r="V103" s="246">
        <v>0</v>
      </c>
      <c r="W103" s="246">
        <v>0</v>
      </c>
      <c r="X103" s="246">
        <v>0</v>
      </c>
      <c r="Y103" s="246">
        <v>0</v>
      </c>
      <c r="Z103" s="246">
        <v>0</v>
      </c>
      <c r="AA103" s="246">
        <v>0</v>
      </c>
      <c r="AB103" s="246">
        <v>0</v>
      </c>
      <c r="AC103" s="246">
        <v>0</v>
      </c>
      <c r="AD103" s="246">
        <v>0</v>
      </c>
      <c r="AE103" s="246">
        <v>0</v>
      </c>
      <c r="AF103" s="246">
        <v>0</v>
      </c>
      <c r="AG103" s="246">
        <v>0</v>
      </c>
      <c r="AH103" s="246">
        <v>0</v>
      </c>
      <c r="AI103" s="246">
        <v>0</v>
      </c>
      <c r="AJ103" s="246">
        <v>0</v>
      </c>
      <c r="AK103" s="246">
        <v>0</v>
      </c>
      <c r="AL103" s="246">
        <v>0</v>
      </c>
      <c r="AM103" s="246">
        <v>0</v>
      </c>
      <c r="AN103" s="246">
        <v>0</v>
      </c>
      <c r="AO103" s="246">
        <v>9.2999999999999999E-2</v>
      </c>
      <c r="AP103" s="250">
        <v>0</v>
      </c>
      <c r="AQ103" s="246">
        <v>0</v>
      </c>
      <c r="AR103" s="290">
        <v>0</v>
      </c>
      <c r="AS103" s="289">
        <v>0</v>
      </c>
      <c r="AT103" s="250">
        <v>0</v>
      </c>
      <c r="AU103" s="250">
        <v>0</v>
      </c>
      <c r="AV103" s="284">
        <v>0</v>
      </c>
      <c r="AW103" s="292" t="str">
        <f t="shared" si="4"/>
        <v>2016-17</v>
      </c>
      <c r="AX103" s="292" t="str">
        <f t="shared" si="5"/>
        <v>2016-17</v>
      </c>
      <c r="AY103" s="751">
        <f t="shared" si="6"/>
        <v>1</v>
      </c>
      <c r="AZ103" s="120">
        <f t="shared" si="7"/>
        <v>9.2999999999999999E-2</v>
      </c>
      <c r="BA103" s="248" t="s">
        <v>106</v>
      </c>
      <c r="BB103" s="248" t="s">
        <v>59</v>
      </c>
      <c r="BC103" s="248" t="s">
        <v>272</v>
      </c>
      <c r="BD103" s="248" t="s">
        <v>763</v>
      </c>
      <c r="BE103" s="248"/>
      <c r="BF103" s="248" t="s">
        <v>262</v>
      </c>
      <c r="BG103" s="252" t="s">
        <v>2003</v>
      </c>
      <c r="BH103" s="251" t="s">
        <v>252</v>
      </c>
      <c r="BI103" s="295" t="s">
        <v>252</v>
      </c>
      <c r="BJ103" s="251" t="s">
        <v>252</v>
      </c>
    </row>
    <row r="104" spans="1:62" s="249" customFormat="1" ht="13.5" customHeight="1">
      <c r="A104" s="490" t="s">
        <v>110</v>
      </c>
      <c r="B104" s="514" t="s">
        <v>3615</v>
      </c>
      <c r="C104" s="246">
        <v>0</v>
      </c>
      <c r="D104" s="246">
        <v>0</v>
      </c>
      <c r="E104" s="246">
        <v>0</v>
      </c>
      <c r="F104" s="246">
        <v>0</v>
      </c>
      <c r="G104" s="246">
        <v>0</v>
      </c>
      <c r="H104" s="246">
        <v>0</v>
      </c>
      <c r="I104" s="246">
        <v>0</v>
      </c>
      <c r="J104" s="246">
        <v>0</v>
      </c>
      <c r="K104" s="246">
        <v>0</v>
      </c>
      <c r="L104" s="246">
        <v>0</v>
      </c>
      <c r="M104" s="246">
        <v>0</v>
      </c>
      <c r="N104" s="246">
        <v>0</v>
      </c>
      <c r="O104" s="246">
        <v>0</v>
      </c>
      <c r="P104" s="246">
        <v>0</v>
      </c>
      <c r="Q104" s="246">
        <v>0</v>
      </c>
      <c r="R104" s="246">
        <v>0</v>
      </c>
      <c r="S104" s="246">
        <v>0</v>
      </c>
      <c r="T104" s="246">
        <v>0</v>
      </c>
      <c r="U104" s="246">
        <v>0</v>
      </c>
      <c r="V104" s="246">
        <v>0</v>
      </c>
      <c r="W104" s="246">
        <v>0</v>
      </c>
      <c r="X104" s="246">
        <v>0</v>
      </c>
      <c r="Y104" s="246">
        <v>0</v>
      </c>
      <c r="Z104" s="246">
        <v>0</v>
      </c>
      <c r="AA104" s="246">
        <v>0</v>
      </c>
      <c r="AB104" s="246">
        <v>0</v>
      </c>
      <c r="AC104" s="246">
        <v>0</v>
      </c>
      <c r="AD104" s="246">
        <v>0</v>
      </c>
      <c r="AE104" s="246">
        <v>0</v>
      </c>
      <c r="AF104" s="246">
        <v>0</v>
      </c>
      <c r="AG104" s="246">
        <v>0</v>
      </c>
      <c r="AH104" s="246">
        <v>0</v>
      </c>
      <c r="AI104" s="246">
        <v>0</v>
      </c>
      <c r="AJ104" s="246">
        <v>0</v>
      </c>
      <c r="AK104" s="246">
        <v>0</v>
      </c>
      <c r="AL104" s="246">
        <v>0</v>
      </c>
      <c r="AM104" s="246">
        <v>0</v>
      </c>
      <c r="AN104" s="246">
        <v>0</v>
      </c>
      <c r="AO104" s="246">
        <v>0</v>
      </c>
      <c r="AP104" s="246">
        <v>0</v>
      </c>
      <c r="AQ104" s="246">
        <v>0</v>
      </c>
      <c r="AR104" s="289">
        <v>0</v>
      </c>
      <c r="AS104" s="289">
        <v>0.2</v>
      </c>
      <c r="AT104" s="250">
        <v>1</v>
      </c>
      <c r="AU104" s="250">
        <v>1</v>
      </c>
      <c r="AV104" s="284">
        <v>1</v>
      </c>
      <c r="AW104" s="292" t="str">
        <f t="shared" si="4"/>
        <v>2020-21</v>
      </c>
      <c r="AX104" s="292" t="str">
        <f t="shared" si="5"/>
        <v>2020-21</v>
      </c>
      <c r="AY104" s="751">
        <f t="shared" si="6"/>
        <v>1</v>
      </c>
      <c r="AZ104" s="120">
        <f t="shared" si="7"/>
        <v>0.2</v>
      </c>
      <c r="BA104" s="248" t="s">
        <v>119</v>
      </c>
      <c r="BB104" s="248" t="s">
        <v>59</v>
      </c>
      <c r="BC104" s="248" t="s">
        <v>267</v>
      </c>
      <c r="BD104" s="248" t="s">
        <v>3014</v>
      </c>
      <c r="BE104" s="248" t="s">
        <v>50</v>
      </c>
      <c r="BF104" s="248" t="s">
        <v>262</v>
      </c>
      <c r="BG104" s="252" t="s">
        <v>3616</v>
      </c>
      <c r="BH104" s="251" t="s">
        <v>252</v>
      </c>
      <c r="BI104" s="295" t="s">
        <v>252</v>
      </c>
      <c r="BJ104" s="251" t="s">
        <v>252</v>
      </c>
    </row>
    <row r="105" spans="1:62" s="249" customFormat="1" ht="13.5" customHeight="1">
      <c r="A105" s="490" t="s">
        <v>110</v>
      </c>
      <c r="B105" s="514" t="s">
        <v>3621</v>
      </c>
      <c r="C105" s="246">
        <v>0</v>
      </c>
      <c r="D105" s="246">
        <v>0</v>
      </c>
      <c r="E105" s="246">
        <v>0</v>
      </c>
      <c r="F105" s="246">
        <v>0</v>
      </c>
      <c r="G105" s="246">
        <v>0</v>
      </c>
      <c r="H105" s="246">
        <v>0</v>
      </c>
      <c r="I105" s="246">
        <v>0</v>
      </c>
      <c r="J105" s="246">
        <v>0</v>
      </c>
      <c r="K105" s="246">
        <v>0</v>
      </c>
      <c r="L105" s="246">
        <v>0</v>
      </c>
      <c r="M105" s="246">
        <v>0</v>
      </c>
      <c r="N105" s="246">
        <v>0</v>
      </c>
      <c r="O105" s="246">
        <v>0</v>
      </c>
      <c r="P105" s="246">
        <v>0</v>
      </c>
      <c r="Q105" s="246">
        <v>0</v>
      </c>
      <c r="R105" s="246">
        <v>0</v>
      </c>
      <c r="S105" s="246">
        <v>0</v>
      </c>
      <c r="T105" s="246">
        <v>0</v>
      </c>
      <c r="U105" s="246">
        <v>0</v>
      </c>
      <c r="V105" s="246">
        <v>0</v>
      </c>
      <c r="W105" s="246">
        <v>0</v>
      </c>
      <c r="X105" s="246">
        <v>0</v>
      </c>
      <c r="Y105" s="246">
        <v>0</v>
      </c>
      <c r="Z105" s="246">
        <v>0</v>
      </c>
      <c r="AA105" s="246">
        <v>0</v>
      </c>
      <c r="AB105" s="246">
        <v>0</v>
      </c>
      <c r="AC105" s="246">
        <v>0</v>
      </c>
      <c r="AD105" s="246">
        <v>0</v>
      </c>
      <c r="AE105" s="246">
        <v>0</v>
      </c>
      <c r="AF105" s="246">
        <v>0</v>
      </c>
      <c r="AG105" s="246">
        <v>0</v>
      </c>
      <c r="AH105" s="246">
        <v>0</v>
      </c>
      <c r="AI105" s="246">
        <v>0</v>
      </c>
      <c r="AJ105" s="246">
        <v>0</v>
      </c>
      <c r="AK105" s="246">
        <v>0</v>
      </c>
      <c r="AL105" s="246">
        <v>0</v>
      </c>
      <c r="AM105" s="246">
        <v>0</v>
      </c>
      <c r="AN105" s="246">
        <v>0</v>
      </c>
      <c r="AO105" s="246">
        <v>0</v>
      </c>
      <c r="AP105" s="250">
        <v>0</v>
      </c>
      <c r="AQ105" s="246">
        <v>0.11899999999999999</v>
      </c>
      <c r="AR105" s="290">
        <v>0.17499999999999999</v>
      </c>
      <c r="AS105" s="289">
        <v>0.20399999999999999</v>
      </c>
      <c r="AT105" s="250">
        <v>6.7000000000000004E-2</v>
      </c>
      <c r="AU105" s="250">
        <v>0</v>
      </c>
      <c r="AV105" s="284">
        <v>0</v>
      </c>
      <c r="AW105" s="292" t="str">
        <f t="shared" si="4"/>
        <v>2018-19</v>
      </c>
      <c r="AX105" s="292" t="str">
        <f t="shared" si="5"/>
        <v>2020-21</v>
      </c>
      <c r="AY105" s="751">
        <f t="shared" si="6"/>
        <v>3</v>
      </c>
      <c r="AZ105" s="120">
        <f t="shared" si="7"/>
        <v>0.16600000000000001</v>
      </c>
      <c r="BA105" s="248" t="s">
        <v>119</v>
      </c>
      <c r="BB105" s="248" t="s">
        <v>59</v>
      </c>
      <c r="BC105" s="248" t="s">
        <v>267</v>
      </c>
      <c r="BD105" s="248" t="s">
        <v>3014</v>
      </c>
      <c r="BE105" s="248"/>
      <c r="BF105" s="248" t="s">
        <v>262</v>
      </c>
      <c r="BG105" s="252" t="s">
        <v>3628</v>
      </c>
      <c r="BH105" s="251" t="s">
        <v>252</v>
      </c>
      <c r="BI105" s="295" t="s">
        <v>252</v>
      </c>
      <c r="BJ105" s="251" t="s">
        <v>252</v>
      </c>
    </row>
    <row r="106" spans="1:62" s="249" customFormat="1" ht="13.5" customHeight="1">
      <c r="A106" s="490" t="s">
        <v>110</v>
      </c>
      <c r="B106" s="514" t="s">
        <v>3622</v>
      </c>
      <c r="C106" s="246">
        <v>0</v>
      </c>
      <c r="D106" s="246">
        <v>0</v>
      </c>
      <c r="E106" s="246">
        <v>0</v>
      </c>
      <c r="F106" s="246">
        <v>0</v>
      </c>
      <c r="G106" s="246">
        <v>0</v>
      </c>
      <c r="H106" s="246">
        <v>0</v>
      </c>
      <c r="I106" s="246">
        <v>0</v>
      </c>
      <c r="J106" s="246">
        <v>0</v>
      </c>
      <c r="K106" s="246">
        <v>0</v>
      </c>
      <c r="L106" s="246">
        <v>0</v>
      </c>
      <c r="M106" s="246">
        <v>0</v>
      </c>
      <c r="N106" s="246">
        <v>0</v>
      </c>
      <c r="O106" s="246">
        <v>0</v>
      </c>
      <c r="P106" s="246">
        <v>0</v>
      </c>
      <c r="Q106" s="246">
        <v>0</v>
      </c>
      <c r="R106" s="246">
        <v>0</v>
      </c>
      <c r="S106" s="246">
        <v>0</v>
      </c>
      <c r="T106" s="246">
        <v>0</v>
      </c>
      <c r="U106" s="246">
        <v>0</v>
      </c>
      <c r="V106" s="246">
        <v>0</v>
      </c>
      <c r="W106" s="246">
        <v>0</v>
      </c>
      <c r="X106" s="246">
        <v>0</v>
      </c>
      <c r="Y106" s="246">
        <v>0</v>
      </c>
      <c r="Z106" s="246">
        <v>0</v>
      </c>
      <c r="AA106" s="246">
        <v>0</v>
      </c>
      <c r="AB106" s="246">
        <v>0</v>
      </c>
      <c r="AC106" s="246">
        <v>0</v>
      </c>
      <c r="AD106" s="246">
        <v>0</v>
      </c>
      <c r="AE106" s="246">
        <v>0</v>
      </c>
      <c r="AF106" s="246">
        <v>0</v>
      </c>
      <c r="AG106" s="246">
        <v>0</v>
      </c>
      <c r="AH106" s="246">
        <v>0</v>
      </c>
      <c r="AI106" s="246">
        <v>0</v>
      </c>
      <c r="AJ106" s="246">
        <v>0</v>
      </c>
      <c r="AK106" s="246">
        <v>0</v>
      </c>
      <c r="AL106" s="246">
        <v>0</v>
      </c>
      <c r="AM106" s="246">
        <v>0</v>
      </c>
      <c r="AN106" s="246">
        <v>0</v>
      </c>
      <c r="AO106" s="246">
        <v>0</v>
      </c>
      <c r="AP106" s="246">
        <v>0</v>
      </c>
      <c r="AQ106" s="246">
        <v>0</v>
      </c>
      <c r="AR106" s="289">
        <v>7.0000000000000007E-2</v>
      </c>
      <c r="AS106" s="289">
        <v>0.4</v>
      </c>
      <c r="AT106" s="250">
        <v>0</v>
      </c>
      <c r="AU106" s="250">
        <v>0</v>
      </c>
      <c r="AV106" s="284">
        <v>0</v>
      </c>
      <c r="AW106" s="292" t="str">
        <f t="shared" si="4"/>
        <v>2019-20</v>
      </c>
      <c r="AX106" s="292" t="str">
        <f t="shared" si="5"/>
        <v>2020-21</v>
      </c>
      <c r="AY106" s="751">
        <f t="shared" si="6"/>
        <v>2</v>
      </c>
      <c r="AZ106" s="120">
        <f t="shared" si="7"/>
        <v>0.23500000000000001</v>
      </c>
      <c r="BA106" s="248" t="s">
        <v>119</v>
      </c>
      <c r="BB106" s="248" t="s">
        <v>59</v>
      </c>
      <c r="BC106" s="248" t="s">
        <v>267</v>
      </c>
      <c r="BD106" s="248" t="s">
        <v>3014</v>
      </c>
      <c r="BE106" s="248"/>
      <c r="BF106" s="248" t="s">
        <v>262</v>
      </c>
      <c r="BG106" s="252" t="s">
        <v>3629</v>
      </c>
      <c r="BH106" s="251" t="s">
        <v>252</v>
      </c>
      <c r="BI106" s="295" t="s">
        <v>252</v>
      </c>
      <c r="BJ106" s="251" t="s">
        <v>252</v>
      </c>
    </row>
    <row r="107" spans="1:62" s="249" customFormat="1" ht="13.5" customHeight="1">
      <c r="A107" s="490" t="s">
        <v>110</v>
      </c>
      <c r="B107" s="514" t="s">
        <v>679</v>
      </c>
      <c r="C107" s="246">
        <v>0</v>
      </c>
      <c r="D107" s="246">
        <v>0</v>
      </c>
      <c r="E107" s="246">
        <v>0</v>
      </c>
      <c r="F107" s="246">
        <v>0</v>
      </c>
      <c r="G107" s="246">
        <v>0</v>
      </c>
      <c r="H107" s="246">
        <v>0</v>
      </c>
      <c r="I107" s="246">
        <v>0</v>
      </c>
      <c r="J107" s="246">
        <v>0</v>
      </c>
      <c r="K107" s="246">
        <v>0</v>
      </c>
      <c r="L107" s="246">
        <v>0</v>
      </c>
      <c r="M107" s="246">
        <v>0</v>
      </c>
      <c r="N107" s="246">
        <v>0</v>
      </c>
      <c r="O107" s="246">
        <v>0</v>
      </c>
      <c r="P107" s="246">
        <v>0</v>
      </c>
      <c r="Q107" s="246">
        <v>0</v>
      </c>
      <c r="R107" s="246">
        <v>0</v>
      </c>
      <c r="S107" s="246">
        <v>0</v>
      </c>
      <c r="T107" s="246">
        <v>0</v>
      </c>
      <c r="U107" s="246">
        <v>0</v>
      </c>
      <c r="V107" s="246">
        <v>0</v>
      </c>
      <c r="W107" s="246">
        <v>0</v>
      </c>
      <c r="X107" s="246">
        <v>0</v>
      </c>
      <c r="Y107" s="246">
        <v>0</v>
      </c>
      <c r="Z107" s="246">
        <v>0</v>
      </c>
      <c r="AA107" s="246">
        <v>0</v>
      </c>
      <c r="AB107" s="246">
        <v>0</v>
      </c>
      <c r="AC107" s="246">
        <v>0</v>
      </c>
      <c r="AD107" s="246">
        <v>0</v>
      </c>
      <c r="AE107" s="246">
        <v>0</v>
      </c>
      <c r="AF107" s="246">
        <v>0</v>
      </c>
      <c r="AG107" s="246">
        <v>0</v>
      </c>
      <c r="AH107" s="246">
        <v>0</v>
      </c>
      <c r="AI107" s="246">
        <v>0.27900000000000003</v>
      </c>
      <c r="AJ107" s="246">
        <v>0.81799999999999995</v>
      </c>
      <c r="AK107" s="246">
        <v>1.1579999999999999</v>
      </c>
      <c r="AL107" s="246">
        <v>0.58099999999999996</v>
      </c>
      <c r="AM107" s="246">
        <v>0</v>
      </c>
      <c r="AN107" s="246">
        <v>0</v>
      </c>
      <c r="AO107" s="246">
        <v>0</v>
      </c>
      <c r="AP107" s="246">
        <v>0</v>
      </c>
      <c r="AQ107" s="246">
        <v>0</v>
      </c>
      <c r="AR107" s="289">
        <v>0</v>
      </c>
      <c r="AS107" s="289">
        <v>0</v>
      </c>
      <c r="AT107" s="250">
        <v>0</v>
      </c>
      <c r="AU107" s="250">
        <v>0</v>
      </c>
      <c r="AV107" s="284">
        <v>0</v>
      </c>
      <c r="AW107" s="292" t="str">
        <f t="shared" si="4"/>
        <v>2010-11</v>
      </c>
      <c r="AX107" s="292" t="str">
        <f t="shared" si="5"/>
        <v>2013-14</v>
      </c>
      <c r="AY107" s="751">
        <f t="shared" si="6"/>
        <v>4</v>
      </c>
      <c r="AZ107" s="120">
        <f t="shared" si="7"/>
        <v>0.70899999999999996</v>
      </c>
      <c r="BA107" s="248" t="s">
        <v>106</v>
      </c>
      <c r="BB107" s="248" t="s">
        <v>59</v>
      </c>
      <c r="BC107" s="248" t="s">
        <v>272</v>
      </c>
      <c r="BD107" s="248" t="s">
        <v>763</v>
      </c>
      <c r="BE107" s="248"/>
      <c r="BF107" s="248" t="s">
        <v>262</v>
      </c>
      <c r="BG107" s="252" t="s">
        <v>252</v>
      </c>
      <c r="BH107" s="251" t="s">
        <v>252</v>
      </c>
      <c r="BI107" s="295" t="s">
        <v>252</v>
      </c>
      <c r="BJ107" s="251" t="s">
        <v>252</v>
      </c>
    </row>
    <row r="108" spans="1:62" s="249" customFormat="1" ht="13.5" customHeight="1">
      <c r="A108" s="490" t="s">
        <v>110</v>
      </c>
      <c r="B108" s="514" t="s">
        <v>791</v>
      </c>
      <c r="C108" s="246">
        <v>0</v>
      </c>
      <c r="D108" s="246">
        <v>0</v>
      </c>
      <c r="E108" s="246">
        <v>0</v>
      </c>
      <c r="F108" s="246">
        <v>0</v>
      </c>
      <c r="G108" s="246">
        <v>0</v>
      </c>
      <c r="H108" s="246">
        <v>0</v>
      </c>
      <c r="I108" s="246">
        <v>0</v>
      </c>
      <c r="J108" s="246">
        <v>0</v>
      </c>
      <c r="K108" s="246">
        <v>0</v>
      </c>
      <c r="L108" s="246">
        <v>0</v>
      </c>
      <c r="M108" s="246">
        <v>0</v>
      </c>
      <c r="N108" s="246">
        <v>0</v>
      </c>
      <c r="O108" s="246">
        <v>0</v>
      </c>
      <c r="P108" s="246">
        <v>0</v>
      </c>
      <c r="Q108" s="246">
        <v>0</v>
      </c>
      <c r="R108" s="246">
        <v>0</v>
      </c>
      <c r="S108" s="246">
        <v>0</v>
      </c>
      <c r="T108" s="246">
        <v>0</v>
      </c>
      <c r="U108" s="246">
        <v>0</v>
      </c>
      <c r="V108" s="246">
        <v>0</v>
      </c>
      <c r="W108" s="246">
        <v>0</v>
      </c>
      <c r="X108" s="246">
        <v>0</v>
      </c>
      <c r="Y108" s="246">
        <v>0</v>
      </c>
      <c r="Z108" s="246">
        <v>0</v>
      </c>
      <c r="AA108" s="246">
        <v>0</v>
      </c>
      <c r="AB108" s="246">
        <v>0</v>
      </c>
      <c r="AC108" s="246">
        <v>0</v>
      </c>
      <c r="AD108" s="246">
        <v>0</v>
      </c>
      <c r="AE108" s="246">
        <v>0</v>
      </c>
      <c r="AF108" s="246">
        <v>0</v>
      </c>
      <c r="AG108" s="246">
        <v>0</v>
      </c>
      <c r="AH108" s="246">
        <v>0</v>
      </c>
      <c r="AI108" s="246">
        <v>0</v>
      </c>
      <c r="AJ108" s="246">
        <v>0</v>
      </c>
      <c r="AK108" s="246">
        <v>0</v>
      </c>
      <c r="AL108" s="246">
        <v>0</v>
      </c>
      <c r="AM108" s="246">
        <v>0.11700000000000001</v>
      </c>
      <c r="AN108" s="246">
        <v>0.71299999999999997</v>
      </c>
      <c r="AO108" s="246">
        <v>0.28100000000000003</v>
      </c>
      <c r="AP108" s="250">
        <v>0</v>
      </c>
      <c r="AQ108" s="246">
        <v>0</v>
      </c>
      <c r="AR108" s="290">
        <v>0</v>
      </c>
      <c r="AS108" s="289">
        <v>0</v>
      </c>
      <c r="AT108" s="250">
        <v>0</v>
      </c>
      <c r="AU108" s="250">
        <v>0</v>
      </c>
      <c r="AV108" s="284">
        <v>0</v>
      </c>
      <c r="AW108" s="292" t="str">
        <f t="shared" si="4"/>
        <v>2014-15</v>
      </c>
      <c r="AX108" s="292" t="str">
        <f t="shared" si="5"/>
        <v>2016-17</v>
      </c>
      <c r="AY108" s="751">
        <f t="shared" si="6"/>
        <v>3</v>
      </c>
      <c r="AZ108" s="120">
        <f t="shared" si="7"/>
        <v>0.37033333333333335</v>
      </c>
      <c r="BA108" s="248" t="s">
        <v>119</v>
      </c>
      <c r="BB108" s="248" t="s">
        <v>59</v>
      </c>
      <c r="BC108" s="248" t="s">
        <v>267</v>
      </c>
      <c r="BD108" s="248" t="s">
        <v>3014</v>
      </c>
      <c r="BE108" s="248"/>
      <c r="BF108" s="248" t="s">
        <v>262</v>
      </c>
      <c r="BG108" s="252" t="s">
        <v>686</v>
      </c>
      <c r="BH108" s="251" t="s">
        <v>252</v>
      </c>
      <c r="BI108" s="295" t="s">
        <v>252</v>
      </c>
      <c r="BJ108" s="251" t="s">
        <v>252</v>
      </c>
    </row>
    <row r="109" spans="1:62" s="249" customFormat="1" ht="13.5" customHeight="1">
      <c r="A109" s="490" t="s">
        <v>110</v>
      </c>
      <c r="B109" s="514" t="s">
        <v>1999</v>
      </c>
      <c r="C109" s="246">
        <v>0</v>
      </c>
      <c r="D109" s="246">
        <v>0</v>
      </c>
      <c r="E109" s="246">
        <v>0</v>
      </c>
      <c r="F109" s="246">
        <v>0</v>
      </c>
      <c r="G109" s="246">
        <v>0</v>
      </c>
      <c r="H109" s="246">
        <v>0</v>
      </c>
      <c r="I109" s="246">
        <v>0</v>
      </c>
      <c r="J109" s="246">
        <v>0</v>
      </c>
      <c r="K109" s="246">
        <v>0</v>
      </c>
      <c r="L109" s="246">
        <v>0</v>
      </c>
      <c r="M109" s="246">
        <v>0</v>
      </c>
      <c r="N109" s="246">
        <v>0</v>
      </c>
      <c r="O109" s="246">
        <v>0</v>
      </c>
      <c r="P109" s="246">
        <v>0</v>
      </c>
      <c r="Q109" s="246">
        <v>0</v>
      </c>
      <c r="R109" s="246">
        <v>0</v>
      </c>
      <c r="S109" s="246">
        <v>0</v>
      </c>
      <c r="T109" s="246">
        <v>0</v>
      </c>
      <c r="U109" s="246">
        <v>0</v>
      </c>
      <c r="V109" s="246">
        <v>0</v>
      </c>
      <c r="W109" s="246">
        <v>0</v>
      </c>
      <c r="X109" s="246">
        <v>0</v>
      </c>
      <c r="Y109" s="246">
        <v>0</v>
      </c>
      <c r="Z109" s="246">
        <v>0</v>
      </c>
      <c r="AA109" s="246">
        <v>0</v>
      </c>
      <c r="AB109" s="246">
        <v>0</v>
      </c>
      <c r="AC109" s="246">
        <v>0</v>
      </c>
      <c r="AD109" s="246">
        <v>0</v>
      </c>
      <c r="AE109" s="246">
        <v>0</v>
      </c>
      <c r="AF109" s="246">
        <v>0</v>
      </c>
      <c r="AG109" s="246">
        <v>0</v>
      </c>
      <c r="AH109" s="246">
        <v>0</v>
      </c>
      <c r="AI109" s="246">
        <v>0</v>
      </c>
      <c r="AJ109" s="246">
        <v>0</v>
      </c>
      <c r="AK109" s="246">
        <v>0</v>
      </c>
      <c r="AL109" s="246">
        <v>0</v>
      </c>
      <c r="AM109" s="246">
        <v>0</v>
      </c>
      <c r="AN109" s="246">
        <v>0</v>
      </c>
      <c r="AO109" s="246">
        <v>0.59</v>
      </c>
      <c r="AP109" s="246">
        <v>0</v>
      </c>
      <c r="AQ109" s="246">
        <v>0</v>
      </c>
      <c r="AR109" s="289">
        <v>0</v>
      </c>
      <c r="AS109" s="289">
        <v>0</v>
      </c>
      <c r="AT109" s="250">
        <v>0</v>
      </c>
      <c r="AU109" s="250">
        <v>0</v>
      </c>
      <c r="AV109" s="284">
        <v>0</v>
      </c>
      <c r="AW109" s="292" t="str">
        <f t="shared" si="4"/>
        <v>2016-17</v>
      </c>
      <c r="AX109" s="292" t="str">
        <f t="shared" si="5"/>
        <v>2016-17</v>
      </c>
      <c r="AY109" s="751">
        <f t="shared" si="6"/>
        <v>1</v>
      </c>
      <c r="AZ109" s="120">
        <f t="shared" si="7"/>
        <v>0.59</v>
      </c>
      <c r="BA109" s="248" t="s">
        <v>119</v>
      </c>
      <c r="BB109" s="248" t="s">
        <v>59</v>
      </c>
      <c r="BC109" s="248" t="s">
        <v>267</v>
      </c>
      <c r="BD109" s="248" t="s">
        <v>3014</v>
      </c>
      <c r="BE109" s="248"/>
      <c r="BF109" s="248" t="s">
        <v>262</v>
      </c>
      <c r="BG109" s="252" t="s">
        <v>2004</v>
      </c>
      <c r="BH109" s="251" t="s">
        <v>252</v>
      </c>
      <c r="BI109" s="295" t="s">
        <v>252</v>
      </c>
      <c r="BJ109" s="251" t="s">
        <v>252</v>
      </c>
    </row>
    <row r="110" spans="1:62" s="249" customFormat="1" ht="13.5" customHeight="1">
      <c r="A110" s="490" t="s">
        <v>110</v>
      </c>
      <c r="B110" s="514" t="s">
        <v>2000</v>
      </c>
      <c r="C110" s="246">
        <v>0</v>
      </c>
      <c r="D110" s="246">
        <v>0</v>
      </c>
      <c r="E110" s="246">
        <v>0</v>
      </c>
      <c r="F110" s="246">
        <v>0</v>
      </c>
      <c r="G110" s="246">
        <v>0</v>
      </c>
      <c r="H110" s="246">
        <v>0</v>
      </c>
      <c r="I110" s="246">
        <v>0</v>
      </c>
      <c r="J110" s="246">
        <v>0</v>
      </c>
      <c r="K110" s="246">
        <v>0</v>
      </c>
      <c r="L110" s="246">
        <v>0</v>
      </c>
      <c r="M110" s="246">
        <v>0</v>
      </c>
      <c r="N110" s="246">
        <v>0</v>
      </c>
      <c r="O110" s="246">
        <v>0</v>
      </c>
      <c r="P110" s="246">
        <v>0</v>
      </c>
      <c r="Q110" s="246">
        <v>0</v>
      </c>
      <c r="R110" s="246">
        <v>0</v>
      </c>
      <c r="S110" s="246">
        <v>0</v>
      </c>
      <c r="T110" s="246">
        <v>0</v>
      </c>
      <c r="U110" s="246">
        <v>0</v>
      </c>
      <c r="V110" s="246">
        <v>0</v>
      </c>
      <c r="W110" s="246">
        <v>0</v>
      </c>
      <c r="X110" s="246">
        <v>0</v>
      </c>
      <c r="Y110" s="246">
        <v>0</v>
      </c>
      <c r="Z110" s="246">
        <v>0</v>
      </c>
      <c r="AA110" s="246">
        <v>0</v>
      </c>
      <c r="AB110" s="246">
        <v>0</v>
      </c>
      <c r="AC110" s="246">
        <v>0</v>
      </c>
      <c r="AD110" s="246">
        <v>0</v>
      </c>
      <c r="AE110" s="246">
        <v>0</v>
      </c>
      <c r="AF110" s="246">
        <v>0</v>
      </c>
      <c r="AG110" s="246">
        <v>0</v>
      </c>
      <c r="AH110" s="246">
        <v>0</v>
      </c>
      <c r="AI110" s="246">
        <v>0</v>
      </c>
      <c r="AJ110" s="246">
        <v>0</v>
      </c>
      <c r="AK110" s="246">
        <v>0</v>
      </c>
      <c r="AL110" s="246">
        <v>0</v>
      </c>
      <c r="AM110" s="246">
        <v>0</v>
      </c>
      <c r="AN110" s="246">
        <v>0</v>
      </c>
      <c r="AO110" s="246">
        <v>0.20699999999999999</v>
      </c>
      <c r="AP110" s="250">
        <v>0</v>
      </c>
      <c r="AQ110" s="246">
        <v>0</v>
      </c>
      <c r="AR110" s="290">
        <v>0</v>
      </c>
      <c r="AS110" s="289">
        <v>0</v>
      </c>
      <c r="AT110" s="250">
        <v>0</v>
      </c>
      <c r="AU110" s="250">
        <v>0</v>
      </c>
      <c r="AV110" s="284">
        <v>0</v>
      </c>
      <c r="AW110" s="292" t="str">
        <f t="shared" si="4"/>
        <v>2016-17</v>
      </c>
      <c r="AX110" s="292" t="str">
        <f t="shared" si="5"/>
        <v>2016-17</v>
      </c>
      <c r="AY110" s="751">
        <f t="shared" si="6"/>
        <v>1</v>
      </c>
      <c r="AZ110" s="120">
        <f t="shared" si="7"/>
        <v>0.20699999999999999</v>
      </c>
      <c r="BA110" s="248" t="s">
        <v>119</v>
      </c>
      <c r="BB110" s="248" t="s">
        <v>59</v>
      </c>
      <c r="BC110" s="248" t="s">
        <v>267</v>
      </c>
      <c r="BD110" s="248" t="s">
        <v>3014</v>
      </c>
      <c r="BE110" s="248"/>
      <c r="BF110" s="248" t="s">
        <v>262</v>
      </c>
      <c r="BG110" s="252" t="s">
        <v>2005</v>
      </c>
      <c r="BH110" s="251" t="s">
        <v>252</v>
      </c>
      <c r="BI110" s="295" t="s">
        <v>252</v>
      </c>
      <c r="BJ110" s="251" t="s">
        <v>252</v>
      </c>
    </row>
    <row r="111" spans="1:62" s="249" customFormat="1" ht="13.5" customHeight="1">
      <c r="A111" s="490" t="s">
        <v>110</v>
      </c>
      <c r="B111" s="514" t="s">
        <v>678</v>
      </c>
      <c r="C111" s="246">
        <v>0</v>
      </c>
      <c r="D111" s="246">
        <v>0</v>
      </c>
      <c r="E111" s="246">
        <v>0</v>
      </c>
      <c r="F111" s="246">
        <v>0</v>
      </c>
      <c r="G111" s="246">
        <v>0</v>
      </c>
      <c r="H111" s="246">
        <v>0</v>
      </c>
      <c r="I111" s="246">
        <v>0</v>
      </c>
      <c r="J111" s="246">
        <v>0</v>
      </c>
      <c r="K111" s="246">
        <v>0</v>
      </c>
      <c r="L111" s="246">
        <v>0</v>
      </c>
      <c r="M111" s="246">
        <v>0</v>
      </c>
      <c r="N111" s="246">
        <v>0</v>
      </c>
      <c r="O111" s="246">
        <v>0</v>
      </c>
      <c r="P111" s="246">
        <v>0</v>
      </c>
      <c r="Q111" s="246">
        <v>0</v>
      </c>
      <c r="R111" s="246">
        <v>0</v>
      </c>
      <c r="S111" s="246">
        <v>0</v>
      </c>
      <c r="T111" s="246">
        <v>0</v>
      </c>
      <c r="U111" s="246">
        <v>0</v>
      </c>
      <c r="V111" s="246">
        <v>0</v>
      </c>
      <c r="W111" s="246">
        <v>0</v>
      </c>
      <c r="X111" s="246">
        <v>0</v>
      </c>
      <c r="Y111" s="246">
        <v>0</v>
      </c>
      <c r="Z111" s="246">
        <v>0</v>
      </c>
      <c r="AA111" s="246">
        <v>0</v>
      </c>
      <c r="AB111" s="246">
        <v>0</v>
      </c>
      <c r="AC111" s="246">
        <v>0</v>
      </c>
      <c r="AD111" s="246">
        <v>0</v>
      </c>
      <c r="AE111" s="246">
        <v>0</v>
      </c>
      <c r="AF111" s="246">
        <v>0</v>
      </c>
      <c r="AG111" s="246">
        <v>0</v>
      </c>
      <c r="AH111" s="246">
        <v>0.12</v>
      </c>
      <c r="AI111" s="246">
        <v>0.14000000000000001</v>
      </c>
      <c r="AJ111" s="246">
        <v>0.27</v>
      </c>
      <c r="AK111" s="246">
        <v>0.3</v>
      </c>
      <c r="AL111" s="246">
        <v>0</v>
      </c>
      <c r="AM111" s="246">
        <v>0.17899999999999999</v>
      </c>
      <c r="AN111" s="246">
        <v>0.20699999999999999</v>
      </c>
      <c r="AO111" s="246">
        <v>0.29499999999999998</v>
      </c>
      <c r="AP111" s="250">
        <v>0.36</v>
      </c>
      <c r="AQ111" s="246">
        <v>0.35</v>
      </c>
      <c r="AR111" s="290">
        <v>0</v>
      </c>
      <c r="AS111" s="289">
        <v>0</v>
      </c>
      <c r="AT111" s="250">
        <v>0</v>
      </c>
      <c r="AU111" s="250">
        <v>0</v>
      </c>
      <c r="AV111" s="284">
        <v>0.29799999999999999</v>
      </c>
      <c r="AW111" s="292" t="str">
        <f t="shared" si="4"/>
        <v>2009-10</v>
      </c>
      <c r="AX111" s="292" t="str">
        <f t="shared" si="5"/>
        <v>2018-19</v>
      </c>
      <c r="AY111" s="751">
        <f t="shared" si="6"/>
        <v>10</v>
      </c>
      <c r="AZ111" s="120">
        <f t="shared" si="7"/>
        <v>0.22210000000000002</v>
      </c>
      <c r="BA111" s="248" t="s">
        <v>119</v>
      </c>
      <c r="BB111" s="248" t="s">
        <v>59</v>
      </c>
      <c r="BC111" s="248" t="s">
        <v>272</v>
      </c>
      <c r="BD111" s="248" t="s">
        <v>763</v>
      </c>
      <c r="BE111" s="248" t="s">
        <v>50</v>
      </c>
      <c r="BF111" s="248" t="s">
        <v>262</v>
      </c>
      <c r="BG111" s="252" t="s">
        <v>3613</v>
      </c>
      <c r="BH111" s="251" t="s">
        <v>252</v>
      </c>
      <c r="BI111" s="295" t="s">
        <v>252</v>
      </c>
      <c r="BJ111" s="251" t="s">
        <v>252</v>
      </c>
    </row>
    <row r="112" spans="1:62" s="249" customFormat="1" ht="13.5" customHeight="1">
      <c r="A112" s="490" t="s">
        <v>110</v>
      </c>
      <c r="B112" s="514" t="s">
        <v>685</v>
      </c>
      <c r="C112" s="246">
        <v>0</v>
      </c>
      <c r="D112" s="246">
        <v>0</v>
      </c>
      <c r="E112" s="246">
        <v>0</v>
      </c>
      <c r="F112" s="246">
        <v>0</v>
      </c>
      <c r="G112" s="246">
        <v>0</v>
      </c>
      <c r="H112" s="246">
        <v>0</v>
      </c>
      <c r="I112" s="246">
        <v>0</v>
      </c>
      <c r="J112" s="246">
        <v>0</v>
      </c>
      <c r="K112" s="246">
        <v>0</v>
      </c>
      <c r="L112" s="246">
        <v>0</v>
      </c>
      <c r="M112" s="246">
        <v>0</v>
      </c>
      <c r="N112" s="246">
        <v>0</v>
      </c>
      <c r="O112" s="246">
        <v>0</v>
      </c>
      <c r="P112" s="246">
        <v>0</v>
      </c>
      <c r="Q112" s="246">
        <v>0</v>
      </c>
      <c r="R112" s="246">
        <v>0</v>
      </c>
      <c r="S112" s="246">
        <v>0</v>
      </c>
      <c r="T112" s="246">
        <v>0</v>
      </c>
      <c r="U112" s="246">
        <v>0</v>
      </c>
      <c r="V112" s="246">
        <v>0</v>
      </c>
      <c r="W112" s="246">
        <v>0</v>
      </c>
      <c r="X112" s="246">
        <v>0</v>
      </c>
      <c r="Y112" s="246">
        <v>0</v>
      </c>
      <c r="Z112" s="246">
        <v>0</v>
      </c>
      <c r="AA112" s="246">
        <v>0</v>
      </c>
      <c r="AB112" s="246">
        <v>0</v>
      </c>
      <c r="AC112" s="246">
        <v>0</v>
      </c>
      <c r="AD112" s="246">
        <v>0</v>
      </c>
      <c r="AE112" s="246">
        <v>0</v>
      </c>
      <c r="AF112" s="246">
        <v>0</v>
      </c>
      <c r="AG112" s="246">
        <v>0</v>
      </c>
      <c r="AH112" s="246">
        <v>0</v>
      </c>
      <c r="AI112" s="246">
        <v>0</v>
      </c>
      <c r="AJ112" s="246">
        <v>0</v>
      </c>
      <c r="AK112" s="246">
        <v>0</v>
      </c>
      <c r="AL112" s="246">
        <v>0</v>
      </c>
      <c r="AM112" s="246">
        <v>0.34599999999999997</v>
      </c>
      <c r="AN112" s="246">
        <v>0.48399999999999999</v>
      </c>
      <c r="AO112" s="246">
        <v>0.5</v>
      </c>
      <c r="AP112" s="246">
        <v>0.23799999999999999</v>
      </c>
      <c r="AQ112" s="246">
        <v>0</v>
      </c>
      <c r="AR112" s="289">
        <v>0</v>
      </c>
      <c r="AS112" s="289">
        <v>0</v>
      </c>
      <c r="AT112" s="250">
        <v>0</v>
      </c>
      <c r="AU112" s="250">
        <v>0</v>
      </c>
      <c r="AV112" s="284">
        <v>0</v>
      </c>
      <c r="AW112" s="292" t="str">
        <f t="shared" si="4"/>
        <v>2014-15</v>
      </c>
      <c r="AX112" s="292" t="str">
        <f t="shared" si="5"/>
        <v>2017-18</v>
      </c>
      <c r="AY112" s="751">
        <f t="shared" si="6"/>
        <v>4</v>
      </c>
      <c r="AZ112" s="120">
        <f t="shared" si="7"/>
        <v>0.39200000000000002</v>
      </c>
      <c r="BA112" s="248" t="s">
        <v>119</v>
      </c>
      <c r="BB112" s="248" t="s">
        <v>59</v>
      </c>
      <c r="BC112" s="248" t="s">
        <v>272</v>
      </c>
      <c r="BD112" s="248" t="s">
        <v>763</v>
      </c>
      <c r="BE112" s="248" t="s">
        <v>50</v>
      </c>
      <c r="BF112" s="248" t="s">
        <v>262</v>
      </c>
      <c r="BG112" s="252" t="s">
        <v>3614</v>
      </c>
      <c r="BH112" s="251" t="s">
        <v>252</v>
      </c>
      <c r="BI112" s="295" t="s">
        <v>252</v>
      </c>
      <c r="BJ112" s="251" t="s">
        <v>252</v>
      </c>
    </row>
    <row r="113" spans="1:62" s="249" customFormat="1" ht="13.5" customHeight="1">
      <c r="A113" s="490" t="s">
        <v>110</v>
      </c>
      <c r="B113" s="514" t="s">
        <v>2122</v>
      </c>
      <c r="C113" s="246">
        <v>0</v>
      </c>
      <c r="D113" s="246">
        <v>0</v>
      </c>
      <c r="E113" s="246">
        <v>0</v>
      </c>
      <c r="F113" s="246">
        <v>0</v>
      </c>
      <c r="G113" s="246">
        <v>0</v>
      </c>
      <c r="H113" s="246">
        <v>0</v>
      </c>
      <c r="I113" s="246">
        <v>0</v>
      </c>
      <c r="J113" s="246">
        <v>0</v>
      </c>
      <c r="K113" s="246">
        <v>0</v>
      </c>
      <c r="L113" s="246">
        <v>0</v>
      </c>
      <c r="M113" s="246">
        <v>0</v>
      </c>
      <c r="N113" s="246">
        <v>0</v>
      </c>
      <c r="O113" s="246">
        <v>0</v>
      </c>
      <c r="P113" s="246">
        <v>0</v>
      </c>
      <c r="Q113" s="246">
        <v>0</v>
      </c>
      <c r="R113" s="246">
        <v>0</v>
      </c>
      <c r="S113" s="246">
        <v>0</v>
      </c>
      <c r="T113" s="246">
        <v>0</v>
      </c>
      <c r="U113" s="246">
        <v>0</v>
      </c>
      <c r="V113" s="246">
        <v>0</v>
      </c>
      <c r="W113" s="246">
        <v>0</v>
      </c>
      <c r="X113" s="246">
        <v>0</v>
      </c>
      <c r="Y113" s="246">
        <v>0</v>
      </c>
      <c r="Z113" s="246">
        <v>0</v>
      </c>
      <c r="AA113" s="246">
        <v>0</v>
      </c>
      <c r="AB113" s="246">
        <v>0</v>
      </c>
      <c r="AC113" s="246">
        <v>0</v>
      </c>
      <c r="AD113" s="246">
        <v>0</v>
      </c>
      <c r="AE113" s="246">
        <v>0</v>
      </c>
      <c r="AF113" s="246">
        <v>0</v>
      </c>
      <c r="AG113" s="246">
        <v>0</v>
      </c>
      <c r="AH113" s="246">
        <v>0</v>
      </c>
      <c r="AI113" s="246">
        <v>0</v>
      </c>
      <c r="AJ113" s="246">
        <v>0</v>
      </c>
      <c r="AK113" s="246">
        <v>0</v>
      </c>
      <c r="AL113" s="246">
        <v>0</v>
      </c>
      <c r="AM113" s="246">
        <v>0</v>
      </c>
      <c r="AN113" s="246">
        <v>0.154</v>
      </c>
      <c r="AO113" s="246">
        <v>0.87</v>
      </c>
      <c r="AP113" s="246">
        <v>2.3E-2</v>
      </c>
      <c r="AQ113" s="246">
        <v>0</v>
      </c>
      <c r="AR113" s="289">
        <v>0</v>
      </c>
      <c r="AS113" s="289">
        <v>0.01</v>
      </c>
      <c r="AT113" s="250">
        <v>0.01</v>
      </c>
      <c r="AU113" s="250">
        <v>0.01</v>
      </c>
      <c r="AV113" s="284">
        <v>0.01</v>
      </c>
      <c r="AW113" s="292" t="str">
        <f t="shared" si="4"/>
        <v>2015-16</v>
      </c>
      <c r="AX113" s="292" t="str">
        <f t="shared" si="5"/>
        <v>2020-21</v>
      </c>
      <c r="AY113" s="751">
        <f t="shared" si="6"/>
        <v>6</v>
      </c>
      <c r="AZ113" s="120">
        <f t="shared" si="7"/>
        <v>0.17616666666666667</v>
      </c>
      <c r="BA113" s="248" t="s">
        <v>119</v>
      </c>
      <c r="BB113" s="248" t="s">
        <v>59</v>
      </c>
      <c r="BC113" s="248" t="s">
        <v>267</v>
      </c>
      <c r="BD113" s="248" t="s">
        <v>3014</v>
      </c>
      <c r="BE113" s="248" t="s">
        <v>50</v>
      </c>
      <c r="BF113" s="248" t="s">
        <v>262</v>
      </c>
      <c r="BG113" s="252" t="s">
        <v>2006</v>
      </c>
      <c r="BH113" s="251" t="s">
        <v>252</v>
      </c>
      <c r="BI113" s="295" t="s">
        <v>252</v>
      </c>
      <c r="BJ113" s="251" t="s">
        <v>252</v>
      </c>
    </row>
    <row r="114" spans="1:62" s="249" customFormat="1" ht="13.5" customHeight="1">
      <c r="A114" s="490" t="s">
        <v>110</v>
      </c>
      <c r="B114" s="514" t="s">
        <v>3618</v>
      </c>
      <c r="C114" s="246">
        <v>0</v>
      </c>
      <c r="D114" s="246">
        <v>0</v>
      </c>
      <c r="E114" s="246">
        <v>0</v>
      </c>
      <c r="F114" s="246">
        <v>0</v>
      </c>
      <c r="G114" s="246">
        <v>0</v>
      </c>
      <c r="H114" s="246">
        <v>0</v>
      </c>
      <c r="I114" s="246">
        <v>0</v>
      </c>
      <c r="J114" s="246">
        <v>0</v>
      </c>
      <c r="K114" s="246">
        <v>0</v>
      </c>
      <c r="L114" s="246">
        <v>0</v>
      </c>
      <c r="M114" s="246">
        <v>0</v>
      </c>
      <c r="N114" s="246">
        <v>0</v>
      </c>
      <c r="O114" s="246">
        <v>0</v>
      </c>
      <c r="P114" s="246">
        <v>0</v>
      </c>
      <c r="Q114" s="246">
        <v>0</v>
      </c>
      <c r="R114" s="246">
        <v>0</v>
      </c>
      <c r="S114" s="246">
        <v>0</v>
      </c>
      <c r="T114" s="246">
        <v>0</v>
      </c>
      <c r="U114" s="246">
        <v>0</v>
      </c>
      <c r="V114" s="246">
        <v>0</v>
      </c>
      <c r="W114" s="246">
        <v>0</v>
      </c>
      <c r="X114" s="246">
        <v>0</v>
      </c>
      <c r="Y114" s="246">
        <v>0</v>
      </c>
      <c r="Z114" s="246">
        <v>0</v>
      </c>
      <c r="AA114" s="246">
        <v>0</v>
      </c>
      <c r="AB114" s="246">
        <v>0</v>
      </c>
      <c r="AC114" s="246">
        <v>0</v>
      </c>
      <c r="AD114" s="246">
        <v>0</v>
      </c>
      <c r="AE114" s="246">
        <v>0</v>
      </c>
      <c r="AF114" s="246">
        <v>0</v>
      </c>
      <c r="AG114" s="246">
        <v>0</v>
      </c>
      <c r="AH114" s="246">
        <v>0</v>
      </c>
      <c r="AI114" s="246">
        <v>0</v>
      </c>
      <c r="AJ114" s="246">
        <v>0</v>
      </c>
      <c r="AK114" s="246">
        <v>0</v>
      </c>
      <c r="AL114" s="246">
        <v>0</v>
      </c>
      <c r="AM114" s="246">
        <v>0</v>
      </c>
      <c r="AN114" s="246">
        <v>0</v>
      </c>
      <c r="AO114" s="246">
        <v>0</v>
      </c>
      <c r="AP114" s="250">
        <v>0</v>
      </c>
      <c r="AQ114" s="246">
        <v>0</v>
      </c>
      <c r="AR114" s="290">
        <v>0</v>
      </c>
      <c r="AS114" s="289">
        <v>0.223</v>
      </c>
      <c r="AT114" s="250">
        <v>0</v>
      </c>
      <c r="AU114" s="250">
        <v>0</v>
      </c>
      <c r="AV114" s="284">
        <v>0</v>
      </c>
      <c r="AW114" s="292" t="str">
        <f t="shared" si="4"/>
        <v>2020-21</v>
      </c>
      <c r="AX114" s="292" t="str">
        <f t="shared" si="5"/>
        <v>2020-21</v>
      </c>
      <c r="AY114" s="751">
        <f t="shared" si="6"/>
        <v>1</v>
      </c>
      <c r="AZ114" s="120">
        <f t="shared" si="7"/>
        <v>0.223</v>
      </c>
      <c r="BA114" s="248" t="s">
        <v>119</v>
      </c>
      <c r="BB114" s="248" t="s">
        <v>59</v>
      </c>
      <c r="BC114" s="248" t="s">
        <v>272</v>
      </c>
      <c r="BD114" s="248" t="s">
        <v>763</v>
      </c>
      <c r="BE114" s="248" t="s">
        <v>50</v>
      </c>
      <c r="BF114" s="248" t="s">
        <v>262</v>
      </c>
      <c r="BG114" s="252" t="s">
        <v>3625</v>
      </c>
      <c r="BH114" s="251" t="s">
        <v>252</v>
      </c>
      <c r="BI114" s="295" t="s">
        <v>252</v>
      </c>
      <c r="BJ114" s="251" t="s">
        <v>252</v>
      </c>
    </row>
    <row r="115" spans="1:62" s="249" customFormat="1" ht="13.5" customHeight="1">
      <c r="A115" s="490" t="s">
        <v>110</v>
      </c>
      <c r="B115" s="514" t="s">
        <v>2892</v>
      </c>
      <c r="C115" s="246">
        <v>0</v>
      </c>
      <c r="D115" s="246">
        <v>0</v>
      </c>
      <c r="E115" s="246">
        <v>0</v>
      </c>
      <c r="F115" s="246">
        <v>0</v>
      </c>
      <c r="G115" s="246">
        <v>0</v>
      </c>
      <c r="H115" s="246">
        <v>0</v>
      </c>
      <c r="I115" s="246">
        <v>0</v>
      </c>
      <c r="J115" s="246">
        <v>0</v>
      </c>
      <c r="K115" s="246">
        <v>0</v>
      </c>
      <c r="L115" s="246">
        <v>0</v>
      </c>
      <c r="M115" s="246">
        <v>0</v>
      </c>
      <c r="N115" s="246">
        <v>0</v>
      </c>
      <c r="O115" s="246">
        <v>0</v>
      </c>
      <c r="P115" s="246">
        <v>0</v>
      </c>
      <c r="Q115" s="246">
        <v>0</v>
      </c>
      <c r="R115" s="246">
        <v>0</v>
      </c>
      <c r="S115" s="246">
        <v>0</v>
      </c>
      <c r="T115" s="246">
        <v>0</v>
      </c>
      <c r="U115" s="246">
        <v>0</v>
      </c>
      <c r="V115" s="246">
        <v>0</v>
      </c>
      <c r="W115" s="246">
        <v>0</v>
      </c>
      <c r="X115" s="246">
        <v>0</v>
      </c>
      <c r="Y115" s="246">
        <v>0</v>
      </c>
      <c r="Z115" s="246">
        <v>0</v>
      </c>
      <c r="AA115" s="246">
        <v>0</v>
      </c>
      <c r="AB115" s="246">
        <v>0</v>
      </c>
      <c r="AC115" s="246">
        <v>0</v>
      </c>
      <c r="AD115" s="246">
        <v>0</v>
      </c>
      <c r="AE115" s="246">
        <v>0</v>
      </c>
      <c r="AF115" s="246">
        <v>0</v>
      </c>
      <c r="AG115" s="246">
        <v>0</v>
      </c>
      <c r="AH115" s="246">
        <v>0</v>
      </c>
      <c r="AI115" s="246">
        <v>0</v>
      </c>
      <c r="AJ115" s="246">
        <v>0</v>
      </c>
      <c r="AK115" s="246">
        <v>0</v>
      </c>
      <c r="AL115" s="246">
        <v>0</v>
      </c>
      <c r="AM115" s="246">
        <v>0</v>
      </c>
      <c r="AN115" s="246">
        <v>0</v>
      </c>
      <c r="AO115" s="246">
        <v>0</v>
      </c>
      <c r="AP115" s="250">
        <v>0</v>
      </c>
      <c r="AQ115" s="246">
        <v>0</v>
      </c>
      <c r="AR115" s="290">
        <v>1.5</v>
      </c>
      <c r="AS115" s="289">
        <v>0</v>
      </c>
      <c r="AT115" s="250">
        <v>0</v>
      </c>
      <c r="AU115" s="250">
        <v>0</v>
      </c>
      <c r="AV115" s="284">
        <v>0</v>
      </c>
      <c r="AW115" s="292" t="str">
        <f t="shared" si="4"/>
        <v>2019-20</v>
      </c>
      <c r="AX115" s="292" t="str">
        <f t="shared" si="5"/>
        <v>2019-20</v>
      </c>
      <c r="AY115" s="751">
        <f t="shared" si="6"/>
        <v>1</v>
      </c>
      <c r="AZ115" s="120">
        <f t="shared" si="7"/>
        <v>1.5</v>
      </c>
      <c r="BA115" s="248" t="s">
        <v>119</v>
      </c>
      <c r="BB115" s="248" t="s">
        <v>59</v>
      </c>
      <c r="BC115" s="248" t="s">
        <v>267</v>
      </c>
      <c r="BD115" s="248" t="s">
        <v>3014</v>
      </c>
      <c r="BE115" s="248" t="s">
        <v>50</v>
      </c>
      <c r="BF115" s="248" t="s">
        <v>262</v>
      </c>
      <c r="BG115" s="252" t="s">
        <v>2893</v>
      </c>
      <c r="BH115" s="251" t="s">
        <v>252</v>
      </c>
      <c r="BI115" s="295" t="s">
        <v>252</v>
      </c>
      <c r="BJ115" s="251" t="s">
        <v>252</v>
      </c>
    </row>
    <row r="116" spans="1:62" s="249" customFormat="1" ht="13.5" customHeight="1">
      <c r="A116" s="490" t="s">
        <v>110</v>
      </c>
      <c r="B116" s="514" t="s">
        <v>3623</v>
      </c>
      <c r="C116" s="246">
        <v>0</v>
      </c>
      <c r="D116" s="246">
        <v>0</v>
      </c>
      <c r="E116" s="246">
        <v>0</v>
      </c>
      <c r="F116" s="246">
        <v>0</v>
      </c>
      <c r="G116" s="246">
        <v>0</v>
      </c>
      <c r="H116" s="246">
        <v>0</v>
      </c>
      <c r="I116" s="246">
        <v>0</v>
      </c>
      <c r="J116" s="246">
        <v>0</v>
      </c>
      <c r="K116" s="246">
        <v>0</v>
      </c>
      <c r="L116" s="246">
        <v>0</v>
      </c>
      <c r="M116" s="246">
        <v>0</v>
      </c>
      <c r="N116" s="246">
        <v>0</v>
      </c>
      <c r="O116" s="246">
        <v>0</v>
      </c>
      <c r="P116" s="246">
        <v>0</v>
      </c>
      <c r="Q116" s="246">
        <v>0</v>
      </c>
      <c r="R116" s="246">
        <v>0</v>
      </c>
      <c r="S116" s="246">
        <v>0</v>
      </c>
      <c r="T116" s="246">
        <v>0</v>
      </c>
      <c r="U116" s="246">
        <v>0</v>
      </c>
      <c r="V116" s="246">
        <v>0</v>
      </c>
      <c r="W116" s="246">
        <v>0</v>
      </c>
      <c r="X116" s="246">
        <v>0</v>
      </c>
      <c r="Y116" s="246">
        <v>0</v>
      </c>
      <c r="Z116" s="246">
        <v>0</v>
      </c>
      <c r="AA116" s="246">
        <v>0</v>
      </c>
      <c r="AB116" s="246">
        <v>0</v>
      </c>
      <c r="AC116" s="246">
        <v>0</v>
      </c>
      <c r="AD116" s="246">
        <v>0</v>
      </c>
      <c r="AE116" s="246">
        <v>0</v>
      </c>
      <c r="AF116" s="246">
        <v>0</v>
      </c>
      <c r="AG116" s="246">
        <v>0</v>
      </c>
      <c r="AH116" s="246">
        <v>0</v>
      </c>
      <c r="AI116" s="246">
        <v>0</v>
      </c>
      <c r="AJ116" s="246">
        <v>0</v>
      </c>
      <c r="AK116" s="246">
        <v>0</v>
      </c>
      <c r="AL116" s="246">
        <v>0</v>
      </c>
      <c r="AM116" s="246">
        <v>0</v>
      </c>
      <c r="AN116" s="246">
        <v>0</v>
      </c>
      <c r="AO116" s="246">
        <v>0</v>
      </c>
      <c r="AP116" s="250">
        <v>0</v>
      </c>
      <c r="AQ116" s="246">
        <v>0.6</v>
      </c>
      <c r="AR116" s="290">
        <v>0.3</v>
      </c>
      <c r="AS116" s="289">
        <v>0.39500000000000002</v>
      </c>
      <c r="AT116" s="250">
        <v>0</v>
      </c>
      <c r="AU116" s="250">
        <v>0</v>
      </c>
      <c r="AV116" s="284">
        <v>0</v>
      </c>
      <c r="AW116" s="292" t="str">
        <f t="shared" si="4"/>
        <v>2018-19</v>
      </c>
      <c r="AX116" s="292" t="str">
        <f t="shared" si="5"/>
        <v>2020-21</v>
      </c>
      <c r="AY116" s="751">
        <f t="shared" si="6"/>
        <v>3</v>
      </c>
      <c r="AZ116" s="120">
        <f t="shared" si="7"/>
        <v>0.43166666666666664</v>
      </c>
      <c r="BA116" s="248" t="s">
        <v>119</v>
      </c>
      <c r="BB116" s="248" t="s">
        <v>59</v>
      </c>
      <c r="BC116" s="248" t="s">
        <v>267</v>
      </c>
      <c r="BD116" s="248" t="s">
        <v>3014</v>
      </c>
      <c r="BE116" s="248"/>
      <c r="BF116" s="248" t="s">
        <v>262</v>
      </c>
      <c r="BG116" s="252" t="s">
        <v>3630</v>
      </c>
      <c r="BH116" s="251" t="s">
        <v>252</v>
      </c>
      <c r="BI116" s="295" t="s">
        <v>252</v>
      </c>
      <c r="BJ116" s="251" t="s">
        <v>252</v>
      </c>
    </row>
    <row r="117" spans="1:62" s="249" customFormat="1" ht="13.5" customHeight="1">
      <c r="A117" s="490" t="s">
        <v>110</v>
      </c>
      <c r="B117" s="514" t="s">
        <v>2448</v>
      </c>
      <c r="C117" s="246">
        <v>0</v>
      </c>
      <c r="D117" s="246">
        <v>0</v>
      </c>
      <c r="E117" s="246">
        <v>0</v>
      </c>
      <c r="F117" s="246">
        <v>0</v>
      </c>
      <c r="G117" s="246">
        <v>0</v>
      </c>
      <c r="H117" s="246">
        <v>0</v>
      </c>
      <c r="I117" s="246">
        <v>0</v>
      </c>
      <c r="J117" s="246">
        <v>0</v>
      </c>
      <c r="K117" s="246">
        <v>0</v>
      </c>
      <c r="L117" s="246">
        <v>0</v>
      </c>
      <c r="M117" s="246">
        <v>0</v>
      </c>
      <c r="N117" s="246">
        <v>0</v>
      </c>
      <c r="O117" s="246">
        <v>0</v>
      </c>
      <c r="P117" s="246">
        <v>0</v>
      </c>
      <c r="Q117" s="246">
        <v>0</v>
      </c>
      <c r="R117" s="246">
        <v>0</v>
      </c>
      <c r="S117" s="246">
        <v>0</v>
      </c>
      <c r="T117" s="246">
        <v>0</v>
      </c>
      <c r="U117" s="246">
        <v>0</v>
      </c>
      <c r="V117" s="246">
        <v>0</v>
      </c>
      <c r="W117" s="246">
        <v>0</v>
      </c>
      <c r="X117" s="246">
        <v>0</v>
      </c>
      <c r="Y117" s="246">
        <v>0</v>
      </c>
      <c r="Z117" s="246">
        <v>0</v>
      </c>
      <c r="AA117" s="246">
        <v>0</v>
      </c>
      <c r="AB117" s="246">
        <v>0</v>
      </c>
      <c r="AC117" s="246">
        <v>0</v>
      </c>
      <c r="AD117" s="246">
        <v>0</v>
      </c>
      <c r="AE117" s="246">
        <v>0</v>
      </c>
      <c r="AF117" s="246">
        <v>0</v>
      </c>
      <c r="AG117" s="246">
        <v>0</v>
      </c>
      <c r="AH117" s="246">
        <v>0</v>
      </c>
      <c r="AI117" s="246">
        <v>0</v>
      </c>
      <c r="AJ117" s="246">
        <v>0</v>
      </c>
      <c r="AK117" s="246">
        <v>0</v>
      </c>
      <c r="AL117" s="246">
        <v>0</v>
      </c>
      <c r="AM117" s="246">
        <v>0</v>
      </c>
      <c r="AN117" s="246">
        <v>0</v>
      </c>
      <c r="AO117" s="246">
        <v>0</v>
      </c>
      <c r="AP117" s="246">
        <v>15</v>
      </c>
      <c r="AQ117" s="246">
        <v>0</v>
      </c>
      <c r="AR117" s="289">
        <v>0</v>
      </c>
      <c r="AS117" s="289">
        <v>0</v>
      </c>
      <c r="AT117" s="250">
        <v>0</v>
      </c>
      <c r="AU117" s="250">
        <v>0</v>
      </c>
      <c r="AV117" s="284">
        <v>0</v>
      </c>
      <c r="AW117" s="292" t="str">
        <f t="shared" si="4"/>
        <v>2017-18</v>
      </c>
      <c r="AX117" s="292" t="str">
        <f t="shared" si="5"/>
        <v>2017-18</v>
      </c>
      <c r="AY117" s="751">
        <f t="shared" si="6"/>
        <v>1</v>
      </c>
      <c r="AZ117" s="120">
        <f t="shared" si="7"/>
        <v>15</v>
      </c>
      <c r="BA117" s="248" t="s">
        <v>119</v>
      </c>
      <c r="BB117" s="248" t="s">
        <v>59</v>
      </c>
      <c r="BC117" s="248" t="s">
        <v>267</v>
      </c>
      <c r="BD117" s="248" t="s">
        <v>3014</v>
      </c>
      <c r="BE117" s="248" t="s">
        <v>2790</v>
      </c>
      <c r="BF117" s="248" t="s">
        <v>262</v>
      </c>
      <c r="BG117" s="252" t="s">
        <v>2450</v>
      </c>
      <c r="BH117" s="251" t="s">
        <v>252</v>
      </c>
      <c r="BI117" s="295" t="s">
        <v>252</v>
      </c>
      <c r="BJ117" s="251" t="s">
        <v>252</v>
      </c>
    </row>
    <row r="118" spans="1:62" s="249" customFormat="1" ht="13.5" customHeight="1">
      <c r="A118" s="490" t="s">
        <v>110</v>
      </c>
      <c r="B118" s="514" t="s">
        <v>3617</v>
      </c>
      <c r="C118" s="246">
        <v>0</v>
      </c>
      <c r="D118" s="246">
        <v>0</v>
      </c>
      <c r="E118" s="246">
        <v>0</v>
      </c>
      <c r="F118" s="246">
        <v>0</v>
      </c>
      <c r="G118" s="246">
        <v>0</v>
      </c>
      <c r="H118" s="246">
        <v>0</v>
      </c>
      <c r="I118" s="246">
        <v>0</v>
      </c>
      <c r="J118" s="246">
        <v>0</v>
      </c>
      <c r="K118" s="246">
        <v>0</v>
      </c>
      <c r="L118" s="246">
        <v>0</v>
      </c>
      <c r="M118" s="246">
        <v>0</v>
      </c>
      <c r="N118" s="246">
        <v>0</v>
      </c>
      <c r="O118" s="246">
        <v>0</v>
      </c>
      <c r="P118" s="246">
        <v>0</v>
      </c>
      <c r="Q118" s="246">
        <v>0</v>
      </c>
      <c r="R118" s="246">
        <v>0</v>
      </c>
      <c r="S118" s="246">
        <v>0</v>
      </c>
      <c r="T118" s="246">
        <v>0</v>
      </c>
      <c r="U118" s="246">
        <v>0</v>
      </c>
      <c r="V118" s="246">
        <v>0</v>
      </c>
      <c r="W118" s="246">
        <v>0</v>
      </c>
      <c r="X118" s="246">
        <v>0</v>
      </c>
      <c r="Y118" s="246">
        <v>0</v>
      </c>
      <c r="Z118" s="246">
        <v>0</v>
      </c>
      <c r="AA118" s="246">
        <v>0</v>
      </c>
      <c r="AB118" s="246">
        <v>0</v>
      </c>
      <c r="AC118" s="246">
        <v>0</v>
      </c>
      <c r="AD118" s="246">
        <v>0</v>
      </c>
      <c r="AE118" s="246">
        <v>0</v>
      </c>
      <c r="AF118" s="246">
        <v>0</v>
      </c>
      <c r="AG118" s="246">
        <v>0</v>
      </c>
      <c r="AH118" s="246">
        <v>0</v>
      </c>
      <c r="AI118" s="246">
        <v>0</v>
      </c>
      <c r="AJ118" s="246">
        <v>0</v>
      </c>
      <c r="AK118" s="246">
        <v>0</v>
      </c>
      <c r="AL118" s="246">
        <v>0</v>
      </c>
      <c r="AM118" s="246">
        <v>0</v>
      </c>
      <c r="AN118" s="246">
        <v>0</v>
      </c>
      <c r="AO118" s="246">
        <v>0</v>
      </c>
      <c r="AP118" s="250">
        <v>0</v>
      </c>
      <c r="AQ118" s="246">
        <v>0</v>
      </c>
      <c r="AR118" s="290">
        <v>0.69899999999999995</v>
      </c>
      <c r="AS118" s="289">
        <v>2.4460000000000002</v>
      </c>
      <c r="AT118" s="250">
        <v>1.206</v>
      </c>
      <c r="AU118" s="250">
        <v>0</v>
      </c>
      <c r="AV118" s="284">
        <v>0</v>
      </c>
      <c r="AW118" s="292" t="str">
        <f t="shared" si="4"/>
        <v>2019-20</v>
      </c>
      <c r="AX118" s="292" t="str">
        <f t="shared" si="5"/>
        <v>2020-21</v>
      </c>
      <c r="AY118" s="751">
        <f t="shared" si="6"/>
        <v>2</v>
      </c>
      <c r="AZ118" s="120">
        <f t="shared" si="7"/>
        <v>1.5725</v>
      </c>
      <c r="BA118" s="248" t="s">
        <v>119</v>
      </c>
      <c r="BB118" s="248" t="s">
        <v>59</v>
      </c>
      <c r="BC118" s="248" t="s">
        <v>267</v>
      </c>
      <c r="BD118" s="248" t="s">
        <v>3014</v>
      </c>
      <c r="BE118" s="248" t="s">
        <v>2790</v>
      </c>
      <c r="BF118" s="248" t="s">
        <v>262</v>
      </c>
      <c r="BG118" s="252" t="s">
        <v>3624</v>
      </c>
      <c r="BH118" s="251" t="s">
        <v>252</v>
      </c>
      <c r="BI118" s="295" t="s">
        <v>252</v>
      </c>
      <c r="BJ118" s="251" t="s">
        <v>252</v>
      </c>
    </row>
    <row r="119" spans="1:62" s="249" customFormat="1" ht="13.5" customHeight="1">
      <c r="A119" s="490" t="s">
        <v>110</v>
      </c>
      <c r="B119" s="514" t="s">
        <v>2001</v>
      </c>
      <c r="C119" s="246">
        <v>0</v>
      </c>
      <c r="D119" s="246">
        <v>0</v>
      </c>
      <c r="E119" s="246">
        <v>0</v>
      </c>
      <c r="F119" s="246">
        <v>0</v>
      </c>
      <c r="G119" s="246">
        <v>0</v>
      </c>
      <c r="H119" s="246">
        <v>0</v>
      </c>
      <c r="I119" s="246">
        <v>0</v>
      </c>
      <c r="J119" s="246">
        <v>0</v>
      </c>
      <c r="K119" s="246">
        <v>0</v>
      </c>
      <c r="L119" s="246">
        <v>0</v>
      </c>
      <c r="M119" s="246">
        <v>0</v>
      </c>
      <c r="N119" s="246">
        <v>0</v>
      </c>
      <c r="O119" s="246">
        <v>0</v>
      </c>
      <c r="P119" s="246">
        <v>0</v>
      </c>
      <c r="Q119" s="246">
        <v>0</v>
      </c>
      <c r="R119" s="246">
        <v>0</v>
      </c>
      <c r="S119" s="246">
        <v>0</v>
      </c>
      <c r="T119" s="246">
        <v>0</v>
      </c>
      <c r="U119" s="246">
        <v>0</v>
      </c>
      <c r="V119" s="246">
        <v>0</v>
      </c>
      <c r="W119" s="246">
        <v>0</v>
      </c>
      <c r="X119" s="246">
        <v>0</v>
      </c>
      <c r="Y119" s="246">
        <v>0</v>
      </c>
      <c r="Z119" s="246">
        <v>0</v>
      </c>
      <c r="AA119" s="246">
        <v>0</v>
      </c>
      <c r="AB119" s="246">
        <v>0</v>
      </c>
      <c r="AC119" s="246">
        <v>0</v>
      </c>
      <c r="AD119" s="246">
        <v>0</v>
      </c>
      <c r="AE119" s="246">
        <v>0</v>
      </c>
      <c r="AF119" s="246">
        <v>0</v>
      </c>
      <c r="AG119" s="246">
        <v>0</v>
      </c>
      <c r="AH119" s="246">
        <v>0</v>
      </c>
      <c r="AI119" s="246">
        <v>0</v>
      </c>
      <c r="AJ119" s="246">
        <v>0</v>
      </c>
      <c r="AK119" s="246">
        <v>0</v>
      </c>
      <c r="AL119" s="246">
        <v>0</v>
      </c>
      <c r="AM119" s="246">
        <v>0</v>
      </c>
      <c r="AN119" s="246">
        <v>0</v>
      </c>
      <c r="AO119" s="246">
        <v>0</v>
      </c>
      <c r="AP119" s="250">
        <v>12</v>
      </c>
      <c r="AQ119" s="246">
        <v>0.1</v>
      </c>
      <c r="AR119" s="290">
        <v>0.1</v>
      </c>
      <c r="AS119" s="289">
        <v>0.1</v>
      </c>
      <c r="AT119" s="250">
        <v>0</v>
      </c>
      <c r="AU119" s="250">
        <v>0</v>
      </c>
      <c r="AV119" s="284">
        <v>0</v>
      </c>
      <c r="AW119" s="292" t="str">
        <f t="shared" si="4"/>
        <v>2017-18</v>
      </c>
      <c r="AX119" s="292" t="str">
        <f t="shared" si="5"/>
        <v>2020-21</v>
      </c>
      <c r="AY119" s="751">
        <f t="shared" si="6"/>
        <v>4</v>
      </c>
      <c r="AZ119" s="120">
        <f t="shared" si="7"/>
        <v>3.0749999999999997</v>
      </c>
      <c r="BA119" s="248" t="s">
        <v>119</v>
      </c>
      <c r="BB119" s="248" t="s">
        <v>59</v>
      </c>
      <c r="BC119" s="248" t="s">
        <v>267</v>
      </c>
      <c r="BD119" s="248" t="s">
        <v>3014</v>
      </c>
      <c r="BE119" s="248" t="s">
        <v>50</v>
      </c>
      <c r="BF119" s="248" t="s">
        <v>262</v>
      </c>
      <c r="BG119" s="252" t="s">
        <v>2007</v>
      </c>
      <c r="BH119" s="251" t="s">
        <v>252</v>
      </c>
      <c r="BI119" s="295" t="s">
        <v>252</v>
      </c>
      <c r="BJ119" s="251" t="s">
        <v>252</v>
      </c>
    </row>
    <row r="120" spans="1:62" s="249" customFormat="1" ht="13.5" customHeight="1">
      <c r="A120" s="490" t="s">
        <v>110</v>
      </c>
      <c r="B120" s="514" t="s">
        <v>2890</v>
      </c>
      <c r="C120" s="246">
        <v>0</v>
      </c>
      <c r="D120" s="246">
        <v>0</v>
      </c>
      <c r="E120" s="246">
        <v>0</v>
      </c>
      <c r="F120" s="246">
        <v>0</v>
      </c>
      <c r="G120" s="246">
        <v>0</v>
      </c>
      <c r="H120" s="246">
        <v>0</v>
      </c>
      <c r="I120" s="246">
        <v>0</v>
      </c>
      <c r="J120" s="246">
        <v>0</v>
      </c>
      <c r="K120" s="246">
        <v>0</v>
      </c>
      <c r="L120" s="246">
        <v>0</v>
      </c>
      <c r="M120" s="246">
        <v>0</v>
      </c>
      <c r="N120" s="246">
        <v>0</v>
      </c>
      <c r="O120" s="246">
        <v>0</v>
      </c>
      <c r="P120" s="246">
        <v>0</v>
      </c>
      <c r="Q120" s="246">
        <v>0</v>
      </c>
      <c r="R120" s="246">
        <v>0</v>
      </c>
      <c r="S120" s="246">
        <v>0</v>
      </c>
      <c r="T120" s="246">
        <v>0</v>
      </c>
      <c r="U120" s="246">
        <v>0</v>
      </c>
      <c r="V120" s="246">
        <v>0</v>
      </c>
      <c r="W120" s="246">
        <v>0</v>
      </c>
      <c r="X120" s="246">
        <v>0</v>
      </c>
      <c r="Y120" s="246">
        <v>0</v>
      </c>
      <c r="Z120" s="246">
        <v>0</v>
      </c>
      <c r="AA120" s="246">
        <v>0</v>
      </c>
      <c r="AB120" s="246">
        <v>0</v>
      </c>
      <c r="AC120" s="246">
        <v>0</v>
      </c>
      <c r="AD120" s="246">
        <v>0</v>
      </c>
      <c r="AE120" s="246">
        <v>0</v>
      </c>
      <c r="AF120" s="246">
        <v>0</v>
      </c>
      <c r="AG120" s="246">
        <v>0</v>
      </c>
      <c r="AH120" s="246">
        <v>0</v>
      </c>
      <c r="AI120" s="246">
        <v>0</v>
      </c>
      <c r="AJ120" s="246">
        <v>0</v>
      </c>
      <c r="AK120" s="246">
        <v>0</v>
      </c>
      <c r="AL120" s="246">
        <v>0</v>
      </c>
      <c r="AM120" s="246">
        <v>0</v>
      </c>
      <c r="AN120" s="246">
        <v>0</v>
      </c>
      <c r="AO120" s="246">
        <v>0</v>
      </c>
      <c r="AP120" s="246">
        <v>0</v>
      </c>
      <c r="AQ120" s="246">
        <v>0</v>
      </c>
      <c r="AR120" s="289">
        <v>0.2</v>
      </c>
      <c r="AS120" s="289">
        <v>0</v>
      </c>
      <c r="AT120" s="250">
        <v>0</v>
      </c>
      <c r="AU120" s="250">
        <v>0</v>
      </c>
      <c r="AV120" s="284">
        <v>0</v>
      </c>
      <c r="AW120" s="292" t="str">
        <f t="shared" si="4"/>
        <v>2019-20</v>
      </c>
      <c r="AX120" s="292" t="str">
        <f t="shared" si="5"/>
        <v>2019-20</v>
      </c>
      <c r="AY120" s="751">
        <f t="shared" si="6"/>
        <v>1</v>
      </c>
      <c r="AZ120" s="120">
        <f t="shared" si="7"/>
        <v>0.2</v>
      </c>
      <c r="BA120" s="248" t="s">
        <v>119</v>
      </c>
      <c r="BB120" s="248" t="s">
        <v>59</v>
      </c>
      <c r="BC120" s="248" t="s">
        <v>267</v>
      </c>
      <c r="BD120" s="248" t="s">
        <v>3014</v>
      </c>
      <c r="BE120" s="248" t="s">
        <v>50</v>
      </c>
      <c r="BF120" s="248" t="s">
        <v>262</v>
      </c>
      <c r="BG120" s="252" t="s">
        <v>2891</v>
      </c>
      <c r="BH120" s="251" t="s">
        <v>252</v>
      </c>
      <c r="BI120" s="295" t="s">
        <v>252</v>
      </c>
      <c r="BJ120" s="251" t="s">
        <v>252</v>
      </c>
    </row>
    <row r="121" spans="1:62" s="249" customFormat="1" ht="13.5" customHeight="1">
      <c r="A121" s="490" t="s">
        <v>3238</v>
      </c>
      <c r="B121" s="514" t="s">
        <v>636</v>
      </c>
      <c r="C121" s="246">
        <v>0</v>
      </c>
      <c r="D121" s="246">
        <v>0</v>
      </c>
      <c r="E121" s="246">
        <v>0</v>
      </c>
      <c r="F121" s="246">
        <v>0</v>
      </c>
      <c r="G121" s="246">
        <v>0</v>
      </c>
      <c r="H121" s="246">
        <v>0</v>
      </c>
      <c r="I121" s="246">
        <v>0</v>
      </c>
      <c r="J121" s="246">
        <v>0</v>
      </c>
      <c r="K121" s="246">
        <v>0</v>
      </c>
      <c r="L121" s="246">
        <v>0</v>
      </c>
      <c r="M121" s="246">
        <v>0</v>
      </c>
      <c r="N121" s="246">
        <v>0</v>
      </c>
      <c r="O121" s="246">
        <v>0</v>
      </c>
      <c r="P121" s="246">
        <v>0</v>
      </c>
      <c r="Q121" s="246">
        <v>0</v>
      </c>
      <c r="R121" s="246">
        <v>0</v>
      </c>
      <c r="S121" s="246">
        <v>0</v>
      </c>
      <c r="T121" s="246">
        <v>0</v>
      </c>
      <c r="U121" s="246">
        <v>0</v>
      </c>
      <c r="V121" s="246">
        <v>0</v>
      </c>
      <c r="W121" s="246">
        <v>0</v>
      </c>
      <c r="X121" s="246">
        <v>0</v>
      </c>
      <c r="Y121" s="246">
        <v>0</v>
      </c>
      <c r="Z121" s="246">
        <v>0</v>
      </c>
      <c r="AA121" s="246">
        <v>0</v>
      </c>
      <c r="AB121" s="246">
        <v>0</v>
      </c>
      <c r="AC121" s="246">
        <v>0</v>
      </c>
      <c r="AD121" s="246">
        <v>0</v>
      </c>
      <c r="AE121" s="246">
        <v>0</v>
      </c>
      <c r="AF121" s="246">
        <v>0</v>
      </c>
      <c r="AG121" s="246">
        <v>0</v>
      </c>
      <c r="AH121" s="246">
        <v>0</v>
      </c>
      <c r="AI121" s="246">
        <v>0</v>
      </c>
      <c r="AJ121" s="246">
        <v>0</v>
      </c>
      <c r="AK121" s="246">
        <v>0</v>
      </c>
      <c r="AL121" s="246">
        <v>0</v>
      </c>
      <c r="AM121" s="246">
        <v>0</v>
      </c>
      <c r="AN121" s="246">
        <v>0</v>
      </c>
      <c r="AO121" s="246">
        <v>0.46300000000000002</v>
      </c>
      <c r="AP121" s="246">
        <v>0.47</v>
      </c>
      <c r="AQ121" s="246">
        <v>0.47899999999999998</v>
      </c>
      <c r="AR121" s="289">
        <v>0.48799999999999999</v>
      </c>
      <c r="AS121" s="289">
        <v>0</v>
      </c>
      <c r="AT121" s="250">
        <v>0</v>
      </c>
      <c r="AU121" s="250">
        <v>0</v>
      </c>
      <c r="AV121" s="284">
        <v>0</v>
      </c>
      <c r="AW121" s="292" t="str">
        <f t="shared" si="4"/>
        <v>2016-17</v>
      </c>
      <c r="AX121" s="292" t="str">
        <f t="shared" si="5"/>
        <v>2019-20</v>
      </c>
      <c r="AY121" s="751">
        <f t="shared" si="6"/>
        <v>4</v>
      </c>
      <c r="AZ121" s="120">
        <f t="shared" si="7"/>
        <v>0.47499999999999998</v>
      </c>
      <c r="BA121" s="248" t="s">
        <v>116</v>
      </c>
      <c r="BB121" s="248" t="s">
        <v>57</v>
      </c>
      <c r="BC121" s="248" t="s">
        <v>256</v>
      </c>
      <c r="BD121" s="248" t="s">
        <v>3015</v>
      </c>
      <c r="BE121" s="248" t="s">
        <v>2792</v>
      </c>
      <c r="BF121" s="248" t="s">
        <v>255</v>
      </c>
      <c r="BG121" s="252" t="s">
        <v>635</v>
      </c>
      <c r="BH121" s="251" t="s">
        <v>634</v>
      </c>
      <c r="BI121" s="295" t="s">
        <v>2985</v>
      </c>
      <c r="BJ121" s="251" t="s">
        <v>2986</v>
      </c>
    </row>
    <row r="122" spans="1:62" s="249" customFormat="1" ht="13.5" customHeight="1">
      <c r="A122" s="490" t="s">
        <v>3238</v>
      </c>
      <c r="B122" s="514" t="s">
        <v>2123</v>
      </c>
      <c r="C122" s="246">
        <v>0</v>
      </c>
      <c r="D122" s="246">
        <v>0</v>
      </c>
      <c r="E122" s="246">
        <v>0</v>
      </c>
      <c r="F122" s="246">
        <v>0</v>
      </c>
      <c r="G122" s="246">
        <v>0</v>
      </c>
      <c r="H122" s="246">
        <v>0</v>
      </c>
      <c r="I122" s="246">
        <v>0</v>
      </c>
      <c r="J122" s="246">
        <v>0</v>
      </c>
      <c r="K122" s="246">
        <v>0</v>
      </c>
      <c r="L122" s="246">
        <v>0</v>
      </c>
      <c r="M122" s="246">
        <v>0</v>
      </c>
      <c r="N122" s="246">
        <v>0</v>
      </c>
      <c r="O122" s="246">
        <v>0</v>
      </c>
      <c r="P122" s="246">
        <v>0</v>
      </c>
      <c r="Q122" s="246">
        <v>0</v>
      </c>
      <c r="R122" s="246">
        <v>0</v>
      </c>
      <c r="S122" s="246">
        <v>0</v>
      </c>
      <c r="T122" s="246">
        <v>0</v>
      </c>
      <c r="U122" s="246">
        <v>0</v>
      </c>
      <c r="V122" s="246">
        <v>0</v>
      </c>
      <c r="W122" s="246">
        <v>0</v>
      </c>
      <c r="X122" s="246">
        <v>0</v>
      </c>
      <c r="Y122" s="246">
        <v>0</v>
      </c>
      <c r="Z122" s="246">
        <v>0</v>
      </c>
      <c r="AA122" s="246">
        <v>0</v>
      </c>
      <c r="AB122" s="246">
        <v>0</v>
      </c>
      <c r="AC122" s="246">
        <v>0</v>
      </c>
      <c r="AD122" s="246">
        <v>0</v>
      </c>
      <c r="AE122" s="246">
        <v>0</v>
      </c>
      <c r="AF122" s="246">
        <v>0</v>
      </c>
      <c r="AG122" s="246">
        <v>0</v>
      </c>
      <c r="AH122" s="246">
        <v>0</v>
      </c>
      <c r="AI122" s="246">
        <v>0</v>
      </c>
      <c r="AJ122" s="246">
        <v>9.35E-2</v>
      </c>
      <c r="AK122" s="246">
        <v>9.35E-2</v>
      </c>
      <c r="AL122" s="246">
        <v>9.35E-2</v>
      </c>
      <c r="AM122" s="246">
        <v>0</v>
      </c>
      <c r="AN122" s="246">
        <v>0</v>
      </c>
      <c r="AO122" s="246">
        <v>0</v>
      </c>
      <c r="AP122" s="246">
        <v>0</v>
      </c>
      <c r="AQ122" s="246">
        <v>0</v>
      </c>
      <c r="AR122" s="289">
        <v>0</v>
      </c>
      <c r="AS122" s="289">
        <v>0</v>
      </c>
      <c r="AT122" s="250">
        <v>0</v>
      </c>
      <c r="AU122" s="250">
        <v>0</v>
      </c>
      <c r="AV122" s="284">
        <v>0</v>
      </c>
      <c r="AW122" s="292" t="str">
        <f t="shared" si="4"/>
        <v>2011-12</v>
      </c>
      <c r="AX122" s="292" t="str">
        <f t="shared" si="5"/>
        <v>2013-14</v>
      </c>
      <c r="AY122" s="751">
        <f t="shared" si="6"/>
        <v>3</v>
      </c>
      <c r="AZ122" s="120">
        <f t="shared" si="7"/>
        <v>9.3499999999999986E-2</v>
      </c>
      <c r="BA122" s="248" t="s">
        <v>119</v>
      </c>
      <c r="BB122" s="248" t="s">
        <v>53</v>
      </c>
      <c r="BC122" s="248" t="s">
        <v>256</v>
      </c>
      <c r="BD122" s="248" t="s">
        <v>3015</v>
      </c>
      <c r="BE122" s="248"/>
      <c r="BF122" s="248" t="s">
        <v>262</v>
      </c>
      <c r="BG122" s="252" t="s">
        <v>252</v>
      </c>
      <c r="BH122" s="251" t="s">
        <v>252</v>
      </c>
      <c r="BI122" s="295" t="s">
        <v>252</v>
      </c>
      <c r="BJ122" s="251" t="s">
        <v>252</v>
      </c>
    </row>
    <row r="123" spans="1:62" s="249" customFormat="1" ht="13.5" customHeight="1">
      <c r="A123" s="490" t="s">
        <v>3238</v>
      </c>
      <c r="B123" s="514" t="s">
        <v>2540</v>
      </c>
      <c r="C123" s="246">
        <v>0</v>
      </c>
      <c r="D123" s="246">
        <v>0</v>
      </c>
      <c r="E123" s="246">
        <v>0</v>
      </c>
      <c r="F123" s="246">
        <v>0</v>
      </c>
      <c r="G123" s="246">
        <v>0</v>
      </c>
      <c r="H123" s="246">
        <v>0</v>
      </c>
      <c r="I123" s="246">
        <v>0</v>
      </c>
      <c r="J123" s="246">
        <v>0</v>
      </c>
      <c r="K123" s="246">
        <v>0</v>
      </c>
      <c r="L123" s="246">
        <v>0</v>
      </c>
      <c r="M123" s="246">
        <v>0</v>
      </c>
      <c r="N123" s="246">
        <v>0</v>
      </c>
      <c r="O123" s="246">
        <v>0</v>
      </c>
      <c r="P123" s="246">
        <v>0</v>
      </c>
      <c r="Q123" s="246">
        <v>0</v>
      </c>
      <c r="R123" s="246">
        <v>0</v>
      </c>
      <c r="S123" s="246">
        <v>0</v>
      </c>
      <c r="T123" s="246">
        <v>0</v>
      </c>
      <c r="U123" s="246">
        <v>0</v>
      </c>
      <c r="V123" s="246">
        <v>0</v>
      </c>
      <c r="W123" s="246">
        <v>0</v>
      </c>
      <c r="X123" s="246">
        <v>0</v>
      </c>
      <c r="Y123" s="246">
        <v>0</v>
      </c>
      <c r="Z123" s="246">
        <v>0</v>
      </c>
      <c r="AA123" s="246">
        <v>0</v>
      </c>
      <c r="AB123" s="246">
        <v>0</v>
      </c>
      <c r="AC123" s="246">
        <v>0</v>
      </c>
      <c r="AD123" s="246">
        <v>0</v>
      </c>
      <c r="AE123" s="246">
        <v>0</v>
      </c>
      <c r="AF123" s="246">
        <v>0</v>
      </c>
      <c r="AG123" s="246">
        <v>0</v>
      </c>
      <c r="AH123" s="246">
        <v>0</v>
      </c>
      <c r="AI123" s="246">
        <v>0</v>
      </c>
      <c r="AJ123" s="246">
        <v>0</v>
      </c>
      <c r="AK123" s="246">
        <v>0</v>
      </c>
      <c r="AL123" s="246">
        <v>0</v>
      </c>
      <c r="AM123" s="246">
        <v>0</v>
      </c>
      <c r="AN123" s="246">
        <v>0</v>
      </c>
      <c r="AO123" s="246">
        <v>0</v>
      </c>
      <c r="AP123" s="250">
        <v>0.05</v>
      </c>
      <c r="AQ123" s="246">
        <v>0.05</v>
      </c>
      <c r="AR123" s="290">
        <v>0.05</v>
      </c>
      <c r="AS123" s="289">
        <v>0</v>
      </c>
      <c r="AT123" s="250">
        <v>0</v>
      </c>
      <c r="AU123" s="250">
        <v>0</v>
      </c>
      <c r="AV123" s="284">
        <v>0</v>
      </c>
      <c r="AW123" s="292" t="str">
        <f t="shared" si="4"/>
        <v>2017-18</v>
      </c>
      <c r="AX123" s="292" t="str">
        <f t="shared" si="5"/>
        <v>2019-20</v>
      </c>
      <c r="AY123" s="751">
        <f t="shared" si="6"/>
        <v>3</v>
      </c>
      <c r="AZ123" s="120">
        <f t="shared" si="7"/>
        <v>5.000000000000001E-2</v>
      </c>
      <c r="BA123" s="248" t="s">
        <v>119</v>
      </c>
      <c r="BB123" s="248" t="s">
        <v>53</v>
      </c>
      <c r="BC123" s="248" t="s">
        <v>2104</v>
      </c>
      <c r="BD123" s="248" t="s">
        <v>765</v>
      </c>
      <c r="BE123" s="248"/>
      <c r="BF123" s="248" t="s">
        <v>262</v>
      </c>
      <c r="BG123" s="252" t="s">
        <v>2542</v>
      </c>
      <c r="BH123" s="251" t="s">
        <v>2543</v>
      </c>
      <c r="BI123" s="295" t="s">
        <v>252</v>
      </c>
      <c r="BJ123" s="251" t="s">
        <v>252</v>
      </c>
    </row>
    <row r="124" spans="1:62" s="249" customFormat="1" ht="13.5" customHeight="1">
      <c r="A124" s="490" t="s">
        <v>3238</v>
      </c>
      <c r="B124" s="514" t="s">
        <v>2119</v>
      </c>
      <c r="C124" s="246">
        <v>12.7</v>
      </c>
      <c r="D124" s="246">
        <v>13.9</v>
      </c>
      <c r="E124" s="246">
        <v>18.399999999999999</v>
      </c>
      <c r="F124" s="246">
        <v>20.7</v>
      </c>
      <c r="G124" s="246">
        <v>22.7</v>
      </c>
      <c r="H124" s="246">
        <v>25.5</v>
      </c>
      <c r="I124" s="246">
        <v>30.8</v>
      </c>
      <c r="J124" s="246">
        <v>34.6</v>
      </c>
      <c r="K124" s="246">
        <v>39.799999999999997</v>
      </c>
      <c r="L124" s="246">
        <v>42.7</v>
      </c>
      <c r="M124" s="246">
        <v>50.7</v>
      </c>
      <c r="N124" s="246">
        <v>35.6</v>
      </c>
      <c r="O124" s="246">
        <v>1.2</v>
      </c>
      <c r="P124" s="246">
        <v>0</v>
      </c>
      <c r="Q124" s="246">
        <v>0</v>
      </c>
      <c r="R124" s="246">
        <v>0</v>
      </c>
      <c r="S124" s="246">
        <v>0</v>
      </c>
      <c r="T124" s="246">
        <v>0</v>
      </c>
      <c r="U124" s="246">
        <v>0</v>
      </c>
      <c r="V124" s="246">
        <v>0</v>
      </c>
      <c r="W124" s="246">
        <v>0</v>
      </c>
      <c r="X124" s="246">
        <v>0</v>
      </c>
      <c r="Y124" s="246">
        <v>0</v>
      </c>
      <c r="Z124" s="246">
        <v>0</v>
      </c>
      <c r="AA124" s="246">
        <v>0</v>
      </c>
      <c r="AB124" s="246">
        <v>0</v>
      </c>
      <c r="AC124" s="246">
        <v>0</v>
      </c>
      <c r="AD124" s="246">
        <v>0</v>
      </c>
      <c r="AE124" s="246">
        <v>0</v>
      </c>
      <c r="AF124" s="246">
        <v>0</v>
      </c>
      <c r="AG124" s="246">
        <v>0</v>
      </c>
      <c r="AH124" s="246">
        <v>0</v>
      </c>
      <c r="AI124" s="246">
        <v>0</v>
      </c>
      <c r="AJ124" s="246">
        <v>0</v>
      </c>
      <c r="AK124" s="246">
        <v>0</v>
      </c>
      <c r="AL124" s="246">
        <v>0</v>
      </c>
      <c r="AM124" s="246">
        <v>0</v>
      </c>
      <c r="AN124" s="246">
        <v>0</v>
      </c>
      <c r="AO124" s="246">
        <v>0</v>
      </c>
      <c r="AP124" s="246">
        <v>0</v>
      </c>
      <c r="AQ124" s="246">
        <v>0</v>
      </c>
      <c r="AR124" s="289">
        <v>0</v>
      </c>
      <c r="AS124" s="289">
        <v>0</v>
      </c>
      <c r="AT124" s="250">
        <v>0</v>
      </c>
      <c r="AU124" s="250">
        <v>0</v>
      </c>
      <c r="AV124" s="284">
        <v>0</v>
      </c>
      <c r="AW124" s="292" t="str">
        <f t="shared" si="4"/>
        <v>1978-79</v>
      </c>
      <c r="AX124" s="292" t="str">
        <f t="shared" si="5"/>
        <v>1990-91</v>
      </c>
      <c r="AY124" s="751">
        <f t="shared" si="6"/>
        <v>13</v>
      </c>
      <c r="AZ124" s="120">
        <f t="shared" si="7"/>
        <v>26.869230769230771</v>
      </c>
      <c r="BA124" s="248" t="s">
        <v>115</v>
      </c>
      <c r="BB124" s="248" t="s">
        <v>55</v>
      </c>
      <c r="BC124" s="248" t="s">
        <v>811</v>
      </c>
      <c r="BD124" s="248" t="s">
        <v>3015</v>
      </c>
      <c r="BE124" s="248"/>
      <c r="BF124" s="248" t="s">
        <v>262</v>
      </c>
      <c r="BG124" s="252" t="s">
        <v>252</v>
      </c>
      <c r="BH124" s="251" t="s">
        <v>252</v>
      </c>
      <c r="BI124" s="295" t="s">
        <v>817</v>
      </c>
      <c r="BJ124" s="251" t="s">
        <v>252</v>
      </c>
    </row>
    <row r="125" spans="1:62" s="249" customFormat="1" ht="13.5" customHeight="1">
      <c r="A125" s="490" t="s">
        <v>3238</v>
      </c>
      <c r="B125" s="514" t="s">
        <v>615</v>
      </c>
      <c r="C125" s="246">
        <v>0</v>
      </c>
      <c r="D125" s="246">
        <v>0</v>
      </c>
      <c r="E125" s="246">
        <v>0</v>
      </c>
      <c r="F125" s="246">
        <v>0</v>
      </c>
      <c r="G125" s="246">
        <v>0</v>
      </c>
      <c r="H125" s="246">
        <v>0</v>
      </c>
      <c r="I125" s="246">
        <v>0</v>
      </c>
      <c r="J125" s="246">
        <v>0</v>
      </c>
      <c r="K125" s="246">
        <v>0</v>
      </c>
      <c r="L125" s="246">
        <v>0</v>
      </c>
      <c r="M125" s="246">
        <v>0</v>
      </c>
      <c r="N125" s="246">
        <v>0</v>
      </c>
      <c r="O125" s="246">
        <v>0</v>
      </c>
      <c r="P125" s="246">
        <v>0</v>
      </c>
      <c r="Q125" s="246">
        <v>0</v>
      </c>
      <c r="R125" s="246">
        <v>0</v>
      </c>
      <c r="S125" s="246">
        <v>0</v>
      </c>
      <c r="T125" s="246">
        <v>0</v>
      </c>
      <c r="U125" s="246">
        <v>0</v>
      </c>
      <c r="V125" s="246">
        <v>0</v>
      </c>
      <c r="W125" s="246">
        <v>0</v>
      </c>
      <c r="X125" s="246">
        <v>0</v>
      </c>
      <c r="Y125" s="246">
        <v>0</v>
      </c>
      <c r="Z125" s="246">
        <v>0</v>
      </c>
      <c r="AA125" s="246">
        <v>0</v>
      </c>
      <c r="AB125" s="246">
        <v>0</v>
      </c>
      <c r="AC125" s="246">
        <v>0</v>
      </c>
      <c r="AD125" s="246">
        <v>0</v>
      </c>
      <c r="AE125" s="246">
        <v>0</v>
      </c>
      <c r="AF125" s="246">
        <v>0</v>
      </c>
      <c r="AG125" s="246">
        <v>0</v>
      </c>
      <c r="AH125" s="246">
        <v>0</v>
      </c>
      <c r="AI125" s="246">
        <v>0</v>
      </c>
      <c r="AJ125" s="246">
        <v>0</v>
      </c>
      <c r="AK125" s="246">
        <v>1.1579999999999999</v>
      </c>
      <c r="AL125" s="246">
        <v>2.3159999999999998</v>
      </c>
      <c r="AM125" s="246">
        <v>0</v>
      </c>
      <c r="AN125" s="246">
        <v>0</v>
      </c>
      <c r="AO125" s="246">
        <v>0</v>
      </c>
      <c r="AP125" s="250">
        <v>0</v>
      </c>
      <c r="AQ125" s="246">
        <v>0</v>
      </c>
      <c r="AR125" s="290">
        <v>0</v>
      </c>
      <c r="AS125" s="289">
        <v>0</v>
      </c>
      <c r="AT125" s="250">
        <v>0</v>
      </c>
      <c r="AU125" s="250">
        <v>0</v>
      </c>
      <c r="AV125" s="284">
        <v>0</v>
      </c>
      <c r="AW125" s="292" t="str">
        <f t="shared" si="4"/>
        <v>2012-13</v>
      </c>
      <c r="AX125" s="292" t="str">
        <f t="shared" si="5"/>
        <v>2013-14</v>
      </c>
      <c r="AY125" s="751">
        <f t="shared" si="6"/>
        <v>2</v>
      </c>
      <c r="AZ125" s="120">
        <f t="shared" si="7"/>
        <v>1.7369999999999999</v>
      </c>
      <c r="BA125" s="248" t="s">
        <v>119</v>
      </c>
      <c r="BB125" s="248" t="s">
        <v>57</v>
      </c>
      <c r="BC125" s="248" t="s">
        <v>256</v>
      </c>
      <c r="BD125" s="248" t="s">
        <v>3015</v>
      </c>
      <c r="BE125" s="248"/>
      <c r="BF125" s="248" t="s">
        <v>255</v>
      </c>
      <c r="BG125" s="252" t="s">
        <v>252</v>
      </c>
      <c r="BH125" s="251" t="s">
        <v>252</v>
      </c>
      <c r="BI125" s="295" t="s">
        <v>602</v>
      </c>
      <c r="BJ125" s="251" t="s">
        <v>601</v>
      </c>
    </row>
    <row r="126" spans="1:62" s="249" customFormat="1" ht="13.5" customHeight="1">
      <c r="A126" s="490" t="s">
        <v>3238</v>
      </c>
      <c r="B126" s="514" t="s">
        <v>623</v>
      </c>
      <c r="C126" s="246">
        <v>0</v>
      </c>
      <c r="D126" s="246">
        <v>0</v>
      </c>
      <c r="E126" s="246">
        <v>0</v>
      </c>
      <c r="F126" s="246">
        <v>0</v>
      </c>
      <c r="G126" s="246">
        <v>0</v>
      </c>
      <c r="H126" s="246">
        <v>0</v>
      </c>
      <c r="I126" s="246">
        <v>0</v>
      </c>
      <c r="J126" s="246">
        <v>0</v>
      </c>
      <c r="K126" s="246">
        <v>0</v>
      </c>
      <c r="L126" s="246">
        <v>0</v>
      </c>
      <c r="M126" s="246">
        <v>0</v>
      </c>
      <c r="N126" s="246">
        <v>0</v>
      </c>
      <c r="O126" s="246">
        <v>0</v>
      </c>
      <c r="P126" s="246">
        <v>0</v>
      </c>
      <c r="Q126" s="246">
        <v>0</v>
      </c>
      <c r="R126" s="246">
        <v>0</v>
      </c>
      <c r="S126" s="246">
        <v>0</v>
      </c>
      <c r="T126" s="246">
        <v>0</v>
      </c>
      <c r="U126" s="246">
        <v>0</v>
      </c>
      <c r="V126" s="246">
        <v>0</v>
      </c>
      <c r="W126" s="246">
        <v>0</v>
      </c>
      <c r="X126" s="246">
        <v>0</v>
      </c>
      <c r="Y126" s="246">
        <v>0</v>
      </c>
      <c r="Z126" s="246">
        <v>0</v>
      </c>
      <c r="AA126" s="246">
        <v>0</v>
      </c>
      <c r="AB126" s="246">
        <v>0</v>
      </c>
      <c r="AC126" s="246">
        <v>0</v>
      </c>
      <c r="AD126" s="246">
        <v>0</v>
      </c>
      <c r="AE126" s="246">
        <v>0</v>
      </c>
      <c r="AF126" s="246">
        <v>0</v>
      </c>
      <c r="AG126" s="246">
        <v>0</v>
      </c>
      <c r="AH126" s="246">
        <v>0</v>
      </c>
      <c r="AI126" s="246">
        <v>0</v>
      </c>
      <c r="AJ126" s="246">
        <v>0</v>
      </c>
      <c r="AK126" s="246">
        <v>0.93200000000000005</v>
      </c>
      <c r="AL126" s="246">
        <v>1.863</v>
      </c>
      <c r="AM126" s="246">
        <v>0</v>
      </c>
      <c r="AN126" s="246">
        <v>0</v>
      </c>
      <c r="AO126" s="246">
        <v>0</v>
      </c>
      <c r="AP126" s="246">
        <v>0</v>
      </c>
      <c r="AQ126" s="246">
        <v>0</v>
      </c>
      <c r="AR126" s="289">
        <v>0</v>
      </c>
      <c r="AS126" s="289">
        <v>0</v>
      </c>
      <c r="AT126" s="250">
        <v>0</v>
      </c>
      <c r="AU126" s="250">
        <v>0</v>
      </c>
      <c r="AV126" s="284">
        <v>0</v>
      </c>
      <c r="AW126" s="292" t="str">
        <f t="shared" si="4"/>
        <v>2012-13</v>
      </c>
      <c r="AX126" s="292" t="str">
        <f t="shared" si="5"/>
        <v>2013-14</v>
      </c>
      <c r="AY126" s="751">
        <f t="shared" si="6"/>
        <v>2</v>
      </c>
      <c r="AZ126" s="120">
        <f t="shared" si="7"/>
        <v>1.3975</v>
      </c>
      <c r="BA126" s="248" t="s">
        <v>119</v>
      </c>
      <c r="BB126" s="248" t="s">
        <v>34</v>
      </c>
      <c r="BC126" s="248" t="s">
        <v>256</v>
      </c>
      <c r="BD126" s="248" t="s">
        <v>3015</v>
      </c>
      <c r="BE126" s="248"/>
      <c r="BF126" s="248" t="s">
        <v>255</v>
      </c>
      <c r="BG126" s="252" t="s">
        <v>252</v>
      </c>
      <c r="BH126" s="251" t="s">
        <v>252</v>
      </c>
      <c r="BI126" s="295" t="s">
        <v>602</v>
      </c>
      <c r="BJ126" s="251" t="s">
        <v>601</v>
      </c>
    </row>
    <row r="127" spans="1:62" s="249" customFormat="1" ht="13.5" customHeight="1">
      <c r="A127" s="490" t="s">
        <v>3238</v>
      </c>
      <c r="B127" s="514" t="s">
        <v>594</v>
      </c>
      <c r="C127" s="246">
        <v>0</v>
      </c>
      <c r="D127" s="246">
        <v>0</v>
      </c>
      <c r="E127" s="246">
        <v>0</v>
      </c>
      <c r="F127" s="246">
        <v>0</v>
      </c>
      <c r="G127" s="246">
        <v>0</v>
      </c>
      <c r="H127" s="246">
        <v>0</v>
      </c>
      <c r="I127" s="246">
        <v>0</v>
      </c>
      <c r="J127" s="246">
        <v>0</v>
      </c>
      <c r="K127" s="246">
        <v>0</v>
      </c>
      <c r="L127" s="246">
        <v>0</v>
      </c>
      <c r="M127" s="246">
        <v>0</v>
      </c>
      <c r="N127" s="246">
        <v>0</v>
      </c>
      <c r="O127" s="246">
        <v>0</v>
      </c>
      <c r="P127" s="246">
        <v>0</v>
      </c>
      <c r="Q127" s="246">
        <v>0</v>
      </c>
      <c r="R127" s="246">
        <v>0</v>
      </c>
      <c r="S127" s="246">
        <v>0</v>
      </c>
      <c r="T127" s="246">
        <v>0</v>
      </c>
      <c r="U127" s="246">
        <v>0</v>
      </c>
      <c r="V127" s="246">
        <v>0</v>
      </c>
      <c r="W127" s="246">
        <v>0</v>
      </c>
      <c r="X127" s="246">
        <v>0</v>
      </c>
      <c r="Y127" s="246">
        <v>0</v>
      </c>
      <c r="Z127" s="246">
        <v>0</v>
      </c>
      <c r="AA127" s="246">
        <v>0</v>
      </c>
      <c r="AB127" s="246">
        <v>0</v>
      </c>
      <c r="AC127" s="246">
        <v>0</v>
      </c>
      <c r="AD127" s="246">
        <v>0</v>
      </c>
      <c r="AE127" s="246">
        <v>0</v>
      </c>
      <c r="AF127" s="246">
        <v>0</v>
      </c>
      <c r="AG127" s="246">
        <v>0</v>
      </c>
      <c r="AH127" s="246">
        <v>0</v>
      </c>
      <c r="AI127" s="246">
        <v>7.2910000000000004</v>
      </c>
      <c r="AJ127" s="246">
        <v>6.8289999999999997</v>
      </c>
      <c r="AK127" s="246">
        <v>5.2919999999999998</v>
      </c>
      <c r="AL127" s="246">
        <v>3.5880000000000001</v>
      </c>
      <c r="AM127" s="246">
        <v>0</v>
      </c>
      <c r="AN127" s="246">
        <v>0</v>
      </c>
      <c r="AO127" s="246">
        <v>0</v>
      </c>
      <c r="AP127" s="250">
        <v>0</v>
      </c>
      <c r="AQ127" s="246">
        <v>0</v>
      </c>
      <c r="AR127" s="290">
        <v>0</v>
      </c>
      <c r="AS127" s="289">
        <v>0</v>
      </c>
      <c r="AT127" s="250">
        <v>0</v>
      </c>
      <c r="AU127" s="250">
        <v>0</v>
      </c>
      <c r="AV127" s="284">
        <v>0</v>
      </c>
      <c r="AW127" s="292" t="str">
        <f t="shared" si="4"/>
        <v>2010-11</v>
      </c>
      <c r="AX127" s="292" t="str">
        <f t="shared" si="5"/>
        <v>2013-14</v>
      </c>
      <c r="AY127" s="751">
        <f t="shared" si="6"/>
        <v>4</v>
      </c>
      <c r="AZ127" s="120">
        <f t="shared" si="7"/>
        <v>5.75</v>
      </c>
      <c r="BA127" s="248" t="s">
        <v>119</v>
      </c>
      <c r="BB127" s="248" t="s">
        <v>31</v>
      </c>
      <c r="BC127" s="248" t="s">
        <v>272</v>
      </c>
      <c r="BD127" s="248" t="s">
        <v>763</v>
      </c>
      <c r="BE127" s="248"/>
      <c r="BF127" s="248" t="s">
        <v>255</v>
      </c>
      <c r="BG127" s="252" t="s">
        <v>252</v>
      </c>
      <c r="BH127" s="251" t="s">
        <v>252</v>
      </c>
      <c r="BI127" s="295" t="s">
        <v>575</v>
      </c>
      <c r="BJ127" s="251" t="s">
        <v>252</v>
      </c>
    </row>
    <row r="128" spans="1:62" s="249" customFormat="1" ht="13.5" customHeight="1">
      <c r="A128" s="490" t="s">
        <v>3238</v>
      </c>
      <c r="B128" s="514" t="s">
        <v>676</v>
      </c>
      <c r="C128" s="246">
        <v>0</v>
      </c>
      <c r="D128" s="246">
        <v>0</v>
      </c>
      <c r="E128" s="246">
        <v>0</v>
      </c>
      <c r="F128" s="246">
        <v>0</v>
      </c>
      <c r="G128" s="246">
        <v>0</v>
      </c>
      <c r="H128" s="246">
        <v>0</v>
      </c>
      <c r="I128" s="246">
        <v>0</v>
      </c>
      <c r="J128" s="246">
        <v>0</v>
      </c>
      <c r="K128" s="246">
        <v>0</v>
      </c>
      <c r="L128" s="246">
        <v>0</v>
      </c>
      <c r="M128" s="246">
        <v>0</v>
      </c>
      <c r="N128" s="246">
        <v>0</v>
      </c>
      <c r="O128" s="246">
        <v>0</v>
      </c>
      <c r="P128" s="246">
        <v>0</v>
      </c>
      <c r="Q128" s="246">
        <v>0</v>
      </c>
      <c r="R128" s="246">
        <v>0</v>
      </c>
      <c r="S128" s="246">
        <v>0</v>
      </c>
      <c r="T128" s="246">
        <v>0</v>
      </c>
      <c r="U128" s="246">
        <v>0</v>
      </c>
      <c r="V128" s="246">
        <v>0</v>
      </c>
      <c r="W128" s="246">
        <v>0</v>
      </c>
      <c r="X128" s="246">
        <v>0</v>
      </c>
      <c r="Y128" s="246">
        <v>0</v>
      </c>
      <c r="Z128" s="246">
        <v>0</v>
      </c>
      <c r="AA128" s="246">
        <v>0</v>
      </c>
      <c r="AB128" s="246">
        <v>0</v>
      </c>
      <c r="AC128" s="246">
        <v>0</v>
      </c>
      <c r="AD128" s="246">
        <v>0</v>
      </c>
      <c r="AE128" s="246">
        <v>0</v>
      </c>
      <c r="AF128" s="246">
        <v>0</v>
      </c>
      <c r="AG128" s="246">
        <v>0</v>
      </c>
      <c r="AH128" s="246">
        <v>0</v>
      </c>
      <c r="AI128" s="246">
        <v>0</v>
      </c>
      <c r="AJ128" s="246">
        <v>0</v>
      </c>
      <c r="AK128" s="246">
        <v>0</v>
      </c>
      <c r="AL128" s="246">
        <v>0</v>
      </c>
      <c r="AM128" s="246">
        <v>0</v>
      </c>
      <c r="AN128" s="246">
        <v>0.64</v>
      </c>
      <c r="AO128" s="246">
        <v>0</v>
      </c>
      <c r="AP128" s="246">
        <v>0</v>
      </c>
      <c r="AQ128" s="246">
        <v>0</v>
      </c>
      <c r="AR128" s="289">
        <v>0</v>
      </c>
      <c r="AS128" s="289">
        <v>0</v>
      </c>
      <c r="AT128" s="250">
        <v>0</v>
      </c>
      <c r="AU128" s="250">
        <v>0</v>
      </c>
      <c r="AV128" s="284">
        <v>0</v>
      </c>
      <c r="AW128" s="292" t="str">
        <f t="shared" si="4"/>
        <v>2015-16</v>
      </c>
      <c r="AX128" s="292" t="str">
        <f t="shared" si="5"/>
        <v>2015-16</v>
      </c>
      <c r="AY128" s="751">
        <f t="shared" si="6"/>
        <v>1</v>
      </c>
      <c r="AZ128" s="120">
        <f t="shared" si="7"/>
        <v>0.64</v>
      </c>
      <c r="BA128" s="248" t="s">
        <v>119</v>
      </c>
      <c r="BB128" s="248" t="s">
        <v>53</v>
      </c>
      <c r="BC128" s="248" t="s">
        <v>267</v>
      </c>
      <c r="BD128" s="248" t="s">
        <v>3014</v>
      </c>
      <c r="BE128" s="248"/>
      <c r="BF128" s="248" t="s">
        <v>262</v>
      </c>
      <c r="BG128" s="252" t="s">
        <v>252</v>
      </c>
      <c r="BH128" s="251" t="s">
        <v>252</v>
      </c>
      <c r="BI128" s="295" t="s">
        <v>252</v>
      </c>
      <c r="BJ128" s="251" t="s">
        <v>252</v>
      </c>
    </row>
    <row r="129" spans="1:62" s="249" customFormat="1" ht="13.5" customHeight="1">
      <c r="A129" s="490" t="s">
        <v>3238</v>
      </c>
      <c r="B129" s="514" t="s">
        <v>584</v>
      </c>
      <c r="C129" s="246">
        <v>0</v>
      </c>
      <c r="D129" s="246">
        <v>0</v>
      </c>
      <c r="E129" s="246">
        <v>0</v>
      </c>
      <c r="F129" s="246">
        <v>0</v>
      </c>
      <c r="G129" s="246">
        <v>0</v>
      </c>
      <c r="H129" s="246">
        <v>0</v>
      </c>
      <c r="I129" s="246">
        <v>0</v>
      </c>
      <c r="J129" s="246">
        <v>0</v>
      </c>
      <c r="K129" s="246">
        <v>0</v>
      </c>
      <c r="L129" s="246">
        <v>0</v>
      </c>
      <c r="M129" s="246">
        <v>0</v>
      </c>
      <c r="N129" s="246">
        <v>0</v>
      </c>
      <c r="O129" s="246">
        <v>0</v>
      </c>
      <c r="P129" s="246">
        <v>0</v>
      </c>
      <c r="Q129" s="246">
        <v>0</v>
      </c>
      <c r="R129" s="246">
        <v>0</v>
      </c>
      <c r="S129" s="246">
        <v>0</v>
      </c>
      <c r="T129" s="246">
        <v>0</v>
      </c>
      <c r="U129" s="246">
        <v>0</v>
      </c>
      <c r="V129" s="246">
        <v>0</v>
      </c>
      <c r="W129" s="246">
        <v>0</v>
      </c>
      <c r="X129" s="246">
        <v>0</v>
      </c>
      <c r="Y129" s="246">
        <v>0</v>
      </c>
      <c r="Z129" s="246">
        <v>0</v>
      </c>
      <c r="AA129" s="246">
        <v>0</v>
      </c>
      <c r="AB129" s="246">
        <v>0</v>
      </c>
      <c r="AC129" s="246">
        <v>0</v>
      </c>
      <c r="AD129" s="246">
        <v>0</v>
      </c>
      <c r="AE129" s="246">
        <v>0</v>
      </c>
      <c r="AF129" s="246">
        <v>0</v>
      </c>
      <c r="AG129" s="246">
        <v>0</v>
      </c>
      <c r="AH129" s="246">
        <v>0</v>
      </c>
      <c r="AI129" s="246">
        <v>3.5</v>
      </c>
      <c r="AJ129" s="246">
        <v>15</v>
      </c>
      <c r="AK129" s="246">
        <v>18.5</v>
      </c>
      <c r="AL129" s="246">
        <v>0</v>
      </c>
      <c r="AM129" s="246">
        <v>0</v>
      </c>
      <c r="AN129" s="246">
        <v>0</v>
      </c>
      <c r="AO129" s="246">
        <v>0</v>
      </c>
      <c r="AP129" s="250">
        <v>0</v>
      </c>
      <c r="AQ129" s="246">
        <v>0</v>
      </c>
      <c r="AR129" s="290">
        <v>0</v>
      </c>
      <c r="AS129" s="289">
        <v>0</v>
      </c>
      <c r="AT129" s="250">
        <v>0</v>
      </c>
      <c r="AU129" s="250">
        <v>0</v>
      </c>
      <c r="AV129" s="284">
        <v>0</v>
      </c>
      <c r="AW129" s="292" t="str">
        <f t="shared" si="4"/>
        <v>2010-11</v>
      </c>
      <c r="AX129" s="292" t="str">
        <f t="shared" si="5"/>
        <v>2012-13</v>
      </c>
      <c r="AY129" s="751">
        <f t="shared" si="6"/>
        <v>3</v>
      </c>
      <c r="AZ129" s="120">
        <f t="shared" si="7"/>
        <v>12.333333333333334</v>
      </c>
      <c r="BA129" s="248" t="s">
        <v>119</v>
      </c>
      <c r="BB129" s="248" t="s">
        <v>43</v>
      </c>
      <c r="BC129" s="248" t="s">
        <v>272</v>
      </c>
      <c r="BD129" s="248" t="s">
        <v>763</v>
      </c>
      <c r="BE129" s="248"/>
      <c r="BF129" s="248" t="s">
        <v>255</v>
      </c>
      <c r="BG129" s="252" t="s">
        <v>252</v>
      </c>
      <c r="BH129" s="251" t="s">
        <v>252</v>
      </c>
      <c r="BI129" s="295" t="s">
        <v>575</v>
      </c>
      <c r="BJ129" s="251" t="s">
        <v>252</v>
      </c>
    </row>
    <row r="130" spans="1:62" s="249" customFormat="1" ht="13.5" customHeight="1">
      <c r="A130" s="490" t="s">
        <v>3238</v>
      </c>
      <c r="B130" s="514" t="s">
        <v>618</v>
      </c>
      <c r="C130" s="246">
        <v>0</v>
      </c>
      <c r="D130" s="246">
        <v>0</v>
      </c>
      <c r="E130" s="246">
        <v>0</v>
      </c>
      <c r="F130" s="246">
        <v>0</v>
      </c>
      <c r="G130" s="246">
        <v>0</v>
      </c>
      <c r="H130" s="246">
        <v>0</v>
      </c>
      <c r="I130" s="246">
        <v>0</v>
      </c>
      <c r="J130" s="246">
        <v>0</v>
      </c>
      <c r="K130" s="246">
        <v>0</v>
      </c>
      <c r="L130" s="246">
        <v>0</v>
      </c>
      <c r="M130" s="246">
        <v>0</v>
      </c>
      <c r="N130" s="246">
        <v>0</v>
      </c>
      <c r="O130" s="246">
        <v>0</v>
      </c>
      <c r="P130" s="246">
        <v>0</v>
      </c>
      <c r="Q130" s="246">
        <v>0</v>
      </c>
      <c r="R130" s="246">
        <v>0</v>
      </c>
      <c r="S130" s="246">
        <v>0</v>
      </c>
      <c r="T130" s="246">
        <v>0</v>
      </c>
      <c r="U130" s="246">
        <v>0</v>
      </c>
      <c r="V130" s="246">
        <v>0</v>
      </c>
      <c r="W130" s="246">
        <v>0</v>
      </c>
      <c r="X130" s="246">
        <v>0</v>
      </c>
      <c r="Y130" s="246">
        <v>0</v>
      </c>
      <c r="Z130" s="246">
        <v>0</v>
      </c>
      <c r="AA130" s="246">
        <v>0</v>
      </c>
      <c r="AB130" s="246">
        <v>0</v>
      </c>
      <c r="AC130" s="246">
        <v>0</v>
      </c>
      <c r="AD130" s="246">
        <v>0</v>
      </c>
      <c r="AE130" s="246">
        <v>0</v>
      </c>
      <c r="AF130" s="246">
        <v>0</v>
      </c>
      <c r="AG130" s="246">
        <v>0</v>
      </c>
      <c r="AH130" s="246">
        <v>27.8</v>
      </c>
      <c r="AI130" s="246">
        <v>16</v>
      </c>
      <c r="AJ130" s="246">
        <v>0</v>
      </c>
      <c r="AK130" s="246">
        <v>0</v>
      </c>
      <c r="AL130" s="246">
        <v>0</v>
      </c>
      <c r="AM130" s="246">
        <v>0</v>
      </c>
      <c r="AN130" s="246">
        <v>0</v>
      </c>
      <c r="AO130" s="246">
        <v>0</v>
      </c>
      <c r="AP130" s="246">
        <v>0</v>
      </c>
      <c r="AQ130" s="246">
        <v>0</v>
      </c>
      <c r="AR130" s="289">
        <v>0</v>
      </c>
      <c r="AS130" s="289">
        <v>0</v>
      </c>
      <c r="AT130" s="250">
        <v>0</v>
      </c>
      <c r="AU130" s="250">
        <v>0</v>
      </c>
      <c r="AV130" s="284">
        <v>0</v>
      </c>
      <c r="AW130" s="292" t="str">
        <f t="shared" si="4"/>
        <v>2009-10</v>
      </c>
      <c r="AX130" s="292" t="str">
        <f t="shared" si="5"/>
        <v>2010-11</v>
      </c>
      <c r="AY130" s="751">
        <f t="shared" si="6"/>
        <v>2</v>
      </c>
      <c r="AZ130" s="120">
        <f t="shared" si="7"/>
        <v>21.9</v>
      </c>
      <c r="BA130" s="248" t="s">
        <v>119</v>
      </c>
      <c r="BB130" s="248" t="s">
        <v>43</v>
      </c>
      <c r="BC130" s="248" t="s">
        <v>256</v>
      </c>
      <c r="BD130" s="248" t="s">
        <v>3015</v>
      </c>
      <c r="BE130" s="248"/>
      <c r="BF130" s="248" t="s">
        <v>255</v>
      </c>
      <c r="BG130" s="252" t="s">
        <v>252</v>
      </c>
      <c r="BH130" s="251" t="s">
        <v>252</v>
      </c>
      <c r="BI130" s="295" t="s">
        <v>578</v>
      </c>
      <c r="BJ130" s="251" t="s">
        <v>252</v>
      </c>
    </row>
    <row r="131" spans="1:62" s="249" customFormat="1" ht="13.5" customHeight="1">
      <c r="A131" s="490" t="s">
        <v>3238</v>
      </c>
      <c r="B131" s="514" t="s">
        <v>614</v>
      </c>
      <c r="C131" s="246">
        <v>0</v>
      </c>
      <c r="D131" s="246">
        <v>0</v>
      </c>
      <c r="E131" s="246">
        <v>0</v>
      </c>
      <c r="F131" s="246">
        <v>0</v>
      </c>
      <c r="G131" s="246">
        <v>0</v>
      </c>
      <c r="H131" s="246">
        <v>0</v>
      </c>
      <c r="I131" s="246">
        <v>0</v>
      </c>
      <c r="J131" s="246">
        <v>0</v>
      </c>
      <c r="K131" s="246">
        <v>0</v>
      </c>
      <c r="L131" s="246">
        <v>0</v>
      </c>
      <c r="M131" s="246">
        <v>0</v>
      </c>
      <c r="N131" s="246">
        <v>0</v>
      </c>
      <c r="O131" s="246">
        <v>0</v>
      </c>
      <c r="P131" s="246">
        <v>0</v>
      </c>
      <c r="Q131" s="246">
        <v>0</v>
      </c>
      <c r="R131" s="246">
        <v>0</v>
      </c>
      <c r="S131" s="246">
        <v>0</v>
      </c>
      <c r="T131" s="246">
        <v>0</v>
      </c>
      <c r="U131" s="246">
        <v>0</v>
      </c>
      <c r="V131" s="246">
        <v>0</v>
      </c>
      <c r="W131" s="246">
        <v>0</v>
      </c>
      <c r="X131" s="246">
        <v>0</v>
      </c>
      <c r="Y131" s="246">
        <v>0</v>
      </c>
      <c r="Z131" s="246">
        <v>0</v>
      </c>
      <c r="AA131" s="246">
        <v>0</v>
      </c>
      <c r="AB131" s="246">
        <v>0</v>
      </c>
      <c r="AC131" s="246">
        <v>0</v>
      </c>
      <c r="AD131" s="246">
        <v>0</v>
      </c>
      <c r="AE131" s="246">
        <v>0</v>
      </c>
      <c r="AF131" s="246">
        <v>0</v>
      </c>
      <c r="AG131" s="246">
        <v>0</v>
      </c>
      <c r="AH131" s="246">
        <v>0</v>
      </c>
      <c r="AI131" s="246">
        <v>0</v>
      </c>
      <c r="AJ131" s="246">
        <v>0</v>
      </c>
      <c r="AK131" s="246">
        <v>1.6919999999999999</v>
      </c>
      <c r="AL131" s="246">
        <v>3.3839999999999999</v>
      </c>
      <c r="AM131" s="246">
        <v>0</v>
      </c>
      <c r="AN131" s="246">
        <v>0</v>
      </c>
      <c r="AO131" s="246">
        <v>0</v>
      </c>
      <c r="AP131" s="250">
        <v>0</v>
      </c>
      <c r="AQ131" s="246">
        <v>0</v>
      </c>
      <c r="AR131" s="290">
        <v>0</v>
      </c>
      <c r="AS131" s="289">
        <v>0</v>
      </c>
      <c r="AT131" s="250">
        <v>0</v>
      </c>
      <c r="AU131" s="250">
        <v>0</v>
      </c>
      <c r="AV131" s="284">
        <v>0</v>
      </c>
      <c r="AW131" s="292" t="str">
        <f t="shared" si="4"/>
        <v>2012-13</v>
      </c>
      <c r="AX131" s="292" t="str">
        <f t="shared" si="5"/>
        <v>2013-14</v>
      </c>
      <c r="AY131" s="751">
        <f t="shared" si="6"/>
        <v>2</v>
      </c>
      <c r="AZ131" s="120">
        <f t="shared" si="7"/>
        <v>2.5379999999999998</v>
      </c>
      <c r="BA131" s="248" t="s">
        <v>119</v>
      </c>
      <c r="BB131" s="248" t="s">
        <v>57</v>
      </c>
      <c r="BC131" s="248" t="s">
        <v>256</v>
      </c>
      <c r="BD131" s="248" t="s">
        <v>3015</v>
      </c>
      <c r="BE131" s="248"/>
      <c r="BF131" s="248" t="s">
        <v>255</v>
      </c>
      <c r="BG131" s="252" t="s">
        <v>252</v>
      </c>
      <c r="BH131" s="251" t="s">
        <v>252</v>
      </c>
      <c r="BI131" s="295" t="s">
        <v>602</v>
      </c>
      <c r="BJ131" s="251" t="s">
        <v>601</v>
      </c>
    </row>
    <row r="132" spans="1:62" s="249" customFormat="1" ht="13.5" customHeight="1">
      <c r="A132" s="490" t="s">
        <v>3238</v>
      </c>
      <c r="B132" s="514" t="s">
        <v>613</v>
      </c>
      <c r="C132" s="246">
        <v>0</v>
      </c>
      <c r="D132" s="246">
        <v>0</v>
      </c>
      <c r="E132" s="246">
        <v>0</v>
      </c>
      <c r="F132" s="246">
        <v>0</v>
      </c>
      <c r="G132" s="246">
        <v>0</v>
      </c>
      <c r="H132" s="246">
        <v>0</v>
      </c>
      <c r="I132" s="246">
        <v>0</v>
      </c>
      <c r="J132" s="246">
        <v>0</v>
      </c>
      <c r="K132" s="246">
        <v>0</v>
      </c>
      <c r="L132" s="246">
        <v>0</v>
      </c>
      <c r="M132" s="246">
        <v>0</v>
      </c>
      <c r="N132" s="246">
        <v>0</v>
      </c>
      <c r="O132" s="246">
        <v>0</v>
      </c>
      <c r="P132" s="246">
        <v>0</v>
      </c>
      <c r="Q132" s="246">
        <v>0</v>
      </c>
      <c r="R132" s="246">
        <v>0</v>
      </c>
      <c r="S132" s="246">
        <v>0</v>
      </c>
      <c r="T132" s="246">
        <v>0</v>
      </c>
      <c r="U132" s="246">
        <v>0</v>
      </c>
      <c r="V132" s="246">
        <v>0</v>
      </c>
      <c r="W132" s="246">
        <v>0</v>
      </c>
      <c r="X132" s="246">
        <v>0</v>
      </c>
      <c r="Y132" s="246">
        <v>0</v>
      </c>
      <c r="Z132" s="246">
        <v>0</v>
      </c>
      <c r="AA132" s="246">
        <v>0</v>
      </c>
      <c r="AB132" s="246">
        <v>0</v>
      </c>
      <c r="AC132" s="246">
        <v>0</v>
      </c>
      <c r="AD132" s="246">
        <v>0</v>
      </c>
      <c r="AE132" s="246">
        <v>0</v>
      </c>
      <c r="AF132" s="246">
        <v>0</v>
      </c>
      <c r="AG132" s="246">
        <v>0</v>
      </c>
      <c r="AH132" s="246">
        <v>0</v>
      </c>
      <c r="AI132" s="246">
        <v>0</v>
      </c>
      <c r="AJ132" s="246">
        <v>0</v>
      </c>
      <c r="AK132" s="246">
        <v>1</v>
      </c>
      <c r="AL132" s="246">
        <v>2</v>
      </c>
      <c r="AM132" s="246">
        <v>0</v>
      </c>
      <c r="AN132" s="246">
        <v>0</v>
      </c>
      <c r="AO132" s="246">
        <v>0</v>
      </c>
      <c r="AP132" s="246">
        <v>0</v>
      </c>
      <c r="AQ132" s="246">
        <v>0</v>
      </c>
      <c r="AR132" s="289">
        <v>0</v>
      </c>
      <c r="AS132" s="289">
        <v>0</v>
      </c>
      <c r="AT132" s="250">
        <v>0</v>
      </c>
      <c r="AU132" s="250">
        <v>0</v>
      </c>
      <c r="AV132" s="284">
        <v>0</v>
      </c>
      <c r="AW132" s="292" t="str">
        <f t="shared" ref="AW132:AW195" si="8">INDEX(C$3:AS$3,MATCH(TRUE,INDEX(C132:AS132&lt;&gt;0,),0))</f>
        <v>2012-13</v>
      </c>
      <c r="AX132" s="292" t="str">
        <f t="shared" ref="AX132:AX195" si="9">LOOKUP(2,1/(C132:AS132&lt;&gt;0),$C$3:$AS$3)</f>
        <v>2013-14</v>
      </c>
      <c r="AY132" s="751">
        <f t="shared" ref="AY132:AY195" si="10">((LEFT(AX132,4)-LEFT(AW132,4))+1)</f>
        <v>2</v>
      </c>
      <c r="AZ132" s="120">
        <f t="shared" ref="AZ132:AZ195" si="11">SUM(C132:AS132)/AY132</f>
        <v>1.5</v>
      </c>
      <c r="BA132" s="248" t="s">
        <v>119</v>
      </c>
      <c r="BB132" s="248" t="s">
        <v>57</v>
      </c>
      <c r="BC132" s="248" t="s">
        <v>256</v>
      </c>
      <c r="BD132" s="248" t="s">
        <v>3015</v>
      </c>
      <c r="BE132" s="248"/>
      <c r="BF132" s="248" t="s">
        <v>255</v>
      </c>
      <c r="BG132" s="252" t="s">
        <v>252</v>
      </c>
      <c r="BH132" s="251" t="s">
        <v>252</v>
      </c>
      <c r="BI132" s="295" t="s">
        <v>602</v>
      </c>
      <c r="BJ132" s="251" t="s">
        <v>601</v>
      </c>
    </row>
    <row r="133" spans="1:62" s="249" customFormat="1" ht="13.5" customHeight="1">
      <c r="A133" s="490" t="s">
        <v>3238</v>
      </c>
      <c r="B133" s="514" t="s">
        <v>612</v>
      </c>
      <c r="C133" s="246">
        <v>0</v>
      </c>
      <c r="D133" s="246">
        <v>0</v>
      </c>
      <c r="E133" s="246">
        <v>0</v>
      </c>
      <c r="F133" s="246">
        <v>0</v>
      </c>
      <c r="G133" s="246">
        <v>0</v>
      </c>
      <c r="H133" s="246">
        <v>0</v>
      </c>
      <c r="I133" s="246">
        <v>0</v>
      </c>
      <c r="J133" s="246">
        <v>0</v>
      </c>
      <c r="K133" s="246">
        <v>0</v>
      </c>
      <c r="L133" s="246">
        <v>0</v>
      </c>
      <c r="M133" s="246">
        <v>0</v>
      </c>
      <c r="N133" s="246">
        <v>0</v>
      </c>
      <c r="O133" s="246">
        <v>0</v>
      </c>
      <c r="P133" s="246">
        <v>0</v>
      </c>
      <c r="Q133" s="246">
        <v>0</v>
      </c>
      <c r="R133" s="246">
        <v>0</v>
      </c>
      <c r="S133" s="246">
        <v>0</v>
      </c>
      <c r="T133" s="246">
        <v>0</v>
      </c>
      <c r="U133" s="246">
        <v>0</v>
      </c>
      <c r="V133" s="246">
        <v>0</v>
      </c>
      <c r="W133" s="246">
        <v>0</v>
      </c>
      <c r="X133" s="246">
        <v>0</v>
      </c>
      <c r="Y133" s="246">
        <v>0</v>
      </c>
      <c r="Z133" s="246">
        <v>0</v>
      </c>
      <c r="AA133" s="246">
        <v>0</v>
      </c>
      <c r="AB133" s="246">
        <v>0</v>
      </c>
      <c r="AC133" s="246">
        <v>0</v>
      </c>
      <c r="AD133" s="246">
        <v>0</v>
      </c>
      <c r="AE133" s="246">
        <v>0</v>
      </c>
      <c r="AF133" s="246">
        <v>0</v>
      </c>
      <c r="AG133" s="246">
        <v>0</v>
      </c>
      <c r="AH133" s="246">
        <v>0</v>
      </c>
      <c r="AI133" s="246">
        <v>0</v>
      </c>
      <c r="AJ133" s="246">
        <v>0</v>
      </c>
      <c r="AK133" s="246">
        <v>2.4369999999999998</v>
      </c>
      <c r="AL133" s="246">
        <v>4.8730000000000002</v>
      </c>
      <c r="AM133" s="246">
        <v>0</v>
      </c>
      <c r="AN133" s="246">
        <v>0</v>
      </c>
      <c r="AO133" s="246">
        <v>0</v>
      </c>
      <c r="AP133" s="250">
        <v>0</v>
      </c>
      <c r="AQ133" s="246">
        <v>0</v>
      </c>
      <c r="AR133" s="290">
        <v>0</v>
      </c>
      <c r="AS133" s="289">
        <v>0</v>
      </c>
      <c r="AT133" s="250">
        <v>0</v>
      </c>
      <c r="AU133" s="250">
        <v>0</v>
      </c>
      <c r="AV133" s="284">
        <v>0</v>
      </c>
      <c r="AW133" s="292" t="str">
        <f t="shared" si="8"/>
        <v>2012-13</v>
      </c>
      <c r="AX133" s="292" t="str">
        <f t="shared" si="9"/>
        <v>2013-14</v>
      </c>
      <c r="AY133" s="751">
        <f t="shared" si="10"/>
        <v>2</v>
      </c>
      <c r="AZ133" s="120">
        <f t="shared" si="11"/>
        <v>3.6550000000000002</v>
      </c>
      <c r="BA133" s="248" t="s">
        <v>119</v>
      </c>
      <c r="BB133" s="248" t="s">
        <v>57</v>
      </c>
      <c r="BC133" s="248" t="s">
        <v>256</v>
      </c>
      <c r="BD133" s="248" t="s">
        <v>3015</v>
      </c>
      <c r="BE133" s="248"/>
      <c r="BF133" s="248" t="s">
        <v>255</v>
      </c>
      <c r="BG133" s="252" t="s">
        <v>252</v>
      </c>
      <c r="BH133" s="251" t="s">
        <v>252</v>
      </c>
      <c r="BI133" s="295" t="s">
        <v>602</v>
      </c>
      <c r="BJ133" s="251" t="s">
        <v>601</v>
      </c>
    </row>
    <row r="134" spans="1:62" s="249" customFormat="1" ht="13.5" customHeight="1">
      <c r="A134" s="490" t="s">
        <v>3238</v>
      </c>
      <c r="B134" s="514" t="s">
        <v>645</v>
      </c>
      <c r="C134" s="246">
        <v>0</v>
      </c>
      <c r="D134" s="246">
        <v>0</v>
      </c>
      <c r="E134" s="246">
        <v>0</v>
      </c>
      <c r="F134" s="246">
        <v>0</v>
      </c>
      <c r="G134" s="246">
        <v>0</v>
      </c>
      <c r="H134" s="246">
        <v>0</v>
      </c>
      <c r="I134" s="246">
        <v>0</v>
      </c>
      <c r="J134" s="246">
        <v>0</v>
      </c>
      <c r="K134" s="246">
        <v>0</v>
      </c>
      <c r="L134" s="246">
        <v>0</v>
      </c>
      <c r="M134" s="246">
        <v>0</v>
      </c>
      <c r="N134" s="246">
        <v>0</v>
      </c>
      <c r="O134" s="246">
        <v>0</v>
      </c>
      <c r="P134" s="246">
        <v>0</v>
      </c>
      <c r="Q134" s="246">
        <v>0</v>
      </c>
      <c r="R134" s="246">
        <v>0</v>
      </c>
      <c r="S134" s="246">
        <v>0</v>
      </c>
      <c r="T134" s="246">
        <v>0</v>
      </c>
      <c r="U134" s="246">
        <v>0</v>
      </c>
      <c r="V134" s="246">
        <v>0</v>
      </c>
      <c r="W134" s="246">
        <v>0</v>
      </c>
      <c r="X134" s="246">
        <v>0</v>
      </c>
      <c r="Y134" s="246">
        <v>0</v>
      </c>
      <c r="Z134" s="246">
        <v>0</v>
      </c>
      <c r="AA134" s="246">
        <v>0</v>
      </c>
      <c r="AB134" s="246">
        <v>0</v>
      </c>
      <c r="AC134" s="246">
        <v>0</v>
      </c>
      <c r="AD134" s="246">
        <v>0</v>
      </c>
      <c r="AE134" s="246">
        <v>0</v>
      </c>
      <c r="AF134" s="246">
        <v>0</v>
      </c>
      <c r="AG134" s="246">
        <v>0</v>
      </c>
      <c r="AH134" s="246">
        <v>0</v>
      </c>
      <c r="AI134" s="246">
        <v>1.65</v>
      </c>
      <c r="AJ134" s="246">
        <v>2.375</v>
      </c>
      <c r="AK134" s="246">
        <v>0.125</v>
      </c>
      <c r="AL134" s="246">
        <v>0.75</v>
      </c>
      <c r="AM134" s="246">
        <v>0</v>
      </c>
      <c r="AN134" s="246">
        <v>0</v>
      </c>
      <c r="AO134" s="246">
        <v>0</v>
      </c>
      <c r="AP134" s="246">
        <v>0</v>
      </c>
      <c r="AQ134" s="246">
        <v>0</v>
      </c>
      <c r="AR134" s="289">
        <v>0</v>
      </c>
      <c r="AS134" s="289">
        <v>0</v>
      </c>
      <c r="AT134" s="250">
        <v>0</v>
      </c>
      <c r="AU134" s="250">
        <v>0</v>
      </c>
      <c r="AV134" s="284">
        <v>0</v>
      </c>
      <c r="AW134" s="292" t="str">
        <f t="shared" si="8"/>
        <v>2010-11</v>
      </c>
      <c r="AX134" s="292" t="str">
        <f t="shared" si="9"/>
        <v>2013-14</v>
      </c>
      <c r="AY134" s="751">
        <f t="shared" si="10"/>
        <v>4</v>
      </c>
      <c r="AZ134" s="120">
        <f t="shared" si="11"/>
        <v>1.2250000000000001</v>
      </c>
      <c r="BA134" s="248" t="s">
        <v>119</v>
      </c>
      <c r="BB134" s="248" t="s">
        <v>53</v>
      </c>
      <c r="BC134" s="248" t="s">
        <v>256</v>
      </c>
      <c r="BD134" s="248" t="s">
        <v>3015</v>
      </c>
      <c r="BE134" s="248"/>
      <c r="BF134" s="248" t="s">
        <v>262</v>
      </c>
      <c r="BG134" s="252" t="s">
        <v>252</v>
      </c>
      <c r="BH134" s="251" t="s">
        <v>637</v>
      </c>
      <c r="BI134" s="295" t="s">
        <v>637</v>
      </c>
      <c r="BJ134" s="251" t="s">
        <v>252</v>
      </c>
    </row>
    <row r="135" spans="1:62" s="249" customFormat="1" ht="13.5" customHeight="1">
      <c r="A135" s="490" t="s">
        <v>3238</v>
      </c>
      <c r="B135" s="514" t="s">
        <v>633</v>
      </c>
      <c r="C135" s="246">
        <v>0</v>
      </c>
      <c r="D135" s="246">
        <v>0</v>
      </c>
      <c r="E135" s="246">
        <v>0</v>
      </c>
      <c r="F135" s="246">
        <v>0</v>
      </c>
      <c r="G135" s="246">
        <v>0</v>
      </c>
      <c r="H135" s="246">
        <v>0</v>
      </c>
      <c r="I135" s="246">
        <v>0</v>
      </c>
      <c r="J135" s="246">
        <v>0</v>
      </c>
      <c r="K135" s="246">
        <v>0</v>
      </c>
      <c r="L135" s="246">
        <v>0</v>
      </c>
      <c r="M135" s="246">
        <v>0</v>
      </c>
      <c r="N135" s="246">
        <v>0</v>
      </c>
      <c r="O135" s="246">
        <v>0</v>
      </c>
      <c r="P135" s="246">
        <v>0</v>
      </c>
      <c r="Q135" s="246">
        <v>0</v>
      </c>
      <c r="R135" s="246">
        <v>0</v>
      </c>
      <c r="S135" s="246">
        <v>0</v>
      </c>
      <c r="T135" s="246">
        <v>0</v>
      </c>
      <c r="U135" s="246">
        <v>0</v>
      </c>
      <c r="V135" s="246">
        <v>0</v>
      </c>
      <c r="W135" s="246">
        <v>0</v>
      </c>
      <c r="X135" s="246">
        <v>0</v>
      </c>
      <c r="Y135" s="246">
        <v>0</v>
      </c>
      <c r="Z135" s="246">
        <v>0</v>
      </c>
      <c r="AA135" s="246">
        <v>0</v>
      </c>
      <c r="AB135" s="246">
        <v>0</v>
      </c>
      <c r="AC135" s="246">
        <v>0</v>
      </c>
      <c r="AD135" s="246">
        <v>125</v>
      </c>
      <c r="AE135" s="246">
        <v>0</v>
      </c>
      <c r="AF135" s="246">
        <v>0</v>
      </c>
      <c r="AG135" s="246">
        <v>0</v>
      </c>
      <c r="AH135" s="246">
        <v>0</v>
      </c>
      <c r="AI135" s="246">
        <v>0</v>
      </c>
      <c r="AJ135" s="246">
        <v>0</v>
      </c>
      <c r="AK135" s="246">
        <v>0</v>
      </c>
      <c r="AL135" s="246">
        <v>0</v>
      </c>
      <c r="AM135" s="246">
        <v>0</v>
      </c>
      <c r="AN135" s="246">
        <v>0</v>
      </c>
      <c r="AO135" s="246">
        <v>0</v>
      </c>
      <c r="AP135" s="250">
        <v>0</v>
      </c>
      <c r="AQ135" s="246">
        <v>0</v>
      </c>
      <c r="AR135" s="290">
        <v>0</v>
      </c>
      <c r="AS135" s="289">
        <v>0</v>
      </c>
      <c r="AT135" s="250">
        <v>0</v>
      </c>
      <c r="AU135" s="250">
        <v>0</v>
      </c>
      <c r="AV135" s="284">
        <v>0</v>
      </c>
      <c r="AW135" s="292" t="str">
        <f t="shared" si="8"/>
        <v>2005-06</v>
      </c>
      <c r="AX135" s="292" t="str">
        <f t="shared" si="9"/>
        <v>2005-06</v>
      </c>
      <c r="AY135" s="751">
        <f t="shared" si="10"/>
        <v>1</v>
      </c>
      <c r="AZ135" s="120">
        <f t="shared" si="11"/>
        <v>125</v>
      </c>
      <c r="BA135" s="248" t="s">
        <v>119</v>
      </c>
      <c r="BB135" s="248" t="s">
        <v>57</v>
      </c>
      <c r="BC135" s="248" t="s">
        <v>256</v>
      </c>
      <c r="BD135" s="248" t="s">
        <v>3015</v>
      </c>
      <c r="BE135" s="248"/>
      <c r="BF135" s="248" t="s">
        <v>262</v>
      </c>
      <c r="BG135" s="252" t="s">
        <v>252</v>
      </c>
      <c r="BH135" s="251" t="s">
        <v>252</v>
      </c>
      <c r="BI135" s="295" t="s">
        <v>252</v>
      </c>
      <c r="BJ135" s="251" t="s">
        <v>252</v>
      </c>
    </row>
    <row r="136" spans="1:62" s="249" customFormat="1" ht="13.5" customHeight="1">
      <c r="A136" s="490" t="s">
        <v>3238</v>
      </c>
      <c r="B136" s="514" t="s">
        <v>611</v>
      </c>
      <c r="C136" s="246">
        <v>0</v>
      </c>
      <c r="D136" s="246">
        <v>0</v>
      </c>
      <c r="E136" s="246">
        <v>0</v>
      </c>
      <c r="F136" s="246">
        <v>0</v>
      </c>
      <c r="G136" s="246">
        <v>0</v>
      </c>
      <c r="H136" s="246">
        <v>0</v>
      </c>
      <c r="I136" s="246">
        <v>0</v>
      </c>
      <c r="J136" s="246">
        <v>0</v>
      </c>
      <c r="K136" s="246">
        <v>0</v>
      </c>
      <c r="L136" s="246">
        <v>0</v>
      </c>
      <c r="M136" s="246">
        <v>0</v>
      </c>
      <c r="N136" s="246">
        <v>0</v>
      </c>
      <c r="O136" s="246">
        <v>0</v>
      </c>
      <c r="P136" s="246">
        <v>0</v>
      </c>
      <c r="Q136" s="246">
        <v>0</v>
      </c>
      <c r="R136" s="246">
        <v>0</v>
      </c>
      <c r="S136" s="246">
        <v>0</v>
      </c>
      <c r="T136" s="246">
        <v>0</v>
      </c>
      <c r="U136" s="246">
        <v>0</v>
      </c>
      <c r="V136" s="246">
        <v>0</v>
      </c>
      <c r="W136" s="246">
        <v>0</v>
      </c>
      <c r="X136" s="246">
        <v>0</v>
      </c>
      <c r="Y136" s="246">
        <v>0</v>
      </c>
      <c r="Z136" s="246">
        <v>0</v>
      </c>
      <c r="AA136" s="246">
        <v>0</v>
      </c>
      <c r="AB136" s="246">
        <v>0</v>
      </c>
      <c r="AC136" s="246">
        <v>0</v>
      </c>
      <c r="AD136" s="246">
        <v>0</v>
      </c>
      <c r="AE136" s="246">
        <v>0</v>
      </c>
      <c r="AF136" s="246">
        <v>0</v>
      </c>
      <c r="AG136" s="246">
        <v>0</v>
      </c>
      <c r="AH136" s="246">
        <v>0</v>
      </c>
      <c r="AI136" s="246">
        <v>0</v>
      </c>
      <c r="AJ136" s="246">
        <v>0</v>
      </c>
      <c r="AK136" s="246">
        <v>1.5669999999999999</v>
      </c>
      <c r="AL136" s="246">
        <v>3.133</v>
      </c>
      <c r="AM136" s="246">
        <v>0</v>
      </c>
      <c r="AN136" s="246">
        <v>0</v>
      </c>
      <c r="AO136" s="246">
        <v>0</v>
      </c>
      <c r="AP136" s="246">
        <v>0</v>
      </c>
      <c r="AQ136" s="246">
        <v>0</v>
      </c>
      <c r="AR136" s="289">
        <v>0</v>
      </c>
      <c r="AS136" s="289">
        <v>0</v>
      </c>
      <c r="AT136" s="250">
        <v>0</v>
      </c>
      <c r="AU136" s="250">
        <v>0</v>
      </c>
      <c r="AV136" s="284">
        <v>0</v>
      </c>
      <c r="AW136" s="292" t="str">
        <f t="shared" si="8"/>
        <v>2012-13</v>
      </c>
      <c r="AX136" s="292" t="str">
        <f t="shared" si="9"/>
        <v>2013-14</v>
      </c>
      <c r="AY136" s="751">
        <f t="shared" si="10"/>
        <v>2</v>
      </c>
      <c r="AZ136" s="120">
        <f t="shared" si="11"/>
        <v>2.35</v>
      </c>
      <c r="BA136" s="248" t="s">
        <v>119</v>
      </c>
      <c r="BB136" s="248" t="s">
        <v>57</v>
      </c>
      <c r="BC136" s="248" t="s">
        <v>256</v>
      </c>
      <c r="BD136" s="248" t="s">
        <v>3015</v>
      </c>
      <c r="BE136" s="248"/>
      <c r="BF136" s="248" t="s">
        <v>255</v>
      </c>
      <c r="BG136" s="252" t="s">
        <v>252</v>
      </c>
      <c r="BH136" s="251" t="s">
        <v>252</v>
      </c>
      <c r="BI136" s="295" t="s">
        <v>602</v>
      </c>
      <c r="BJ136" s="251" t="s">
        <v>601</v>
      </c>
    </row>
    <row r="137" spans="1:62" s="249" customFormat="1" ht="13.5" customHeight="1">
      <c r="A137" s="490" t="s">
        <v>3238</v>
      </c>
      <c r="B137" s="514" t="s">
        <v>610</v>
      </c>
      <c r="C137" s="246">
        <v>0</v>
      </c>
      <c r="D137" s="246">
        <v>0</v>
      </c>
      <c r="E137" s="246">
        <v>0</v>
      </c>
      <c r="F137" s="246">
        <v>0</v>
      </c>
      <c r="G137" s="246">
        <v>0</v>
      </c>
      <c r="H137" s="246">
        <v>0</v>
      </c>
      <c r="I137" s="246">
        <v>0</v>
      </c>
      <c r="J137" s="246">
        <v>0</v>
      </c>
      <c r="K137" s="246">
        <v>0</v>
      </c>
      <c r="L137" s="246">
        <v>0</v>
      </c>
      <c r="M137" s="246">
        <v>0</v>
      </c>
      <c r="N137" s="246">
        <v>0</v>
      </c>
      <c r="O137" s="246">
        <v>0</v>
      </c>
      <c r="P137" s="246">
        <v>0</v>
      </c>
      <c r="Q137" s="246">
        <v>0</v>
      </c>
      <c r="R137" s="246">
        <v>0</v>
      </c>
      <c r="S137" s="246">
        <v>0</v>
      </c>
      <c r="T137" s="246">
        <v>0</v>
      </c>
      <c r="U137" s="246">
        <v>0</v>
      </c>
      <c r="V137" s="246">
        <v>0</v>
      </c>
      <c r="W137" s="246">
        <v>0</v>
      </c>
      <c r="X137" s="246">
        <v>0</v>
      </c>
      <c r="Y137" s="246">
        <v>0</v>
      </c>
      <c r="Z137" s="246">
        <v>0</v>
      </c>
      <c r="AA137" s="246">
        <v>0</v>
      </c>
      <c r="AB137" s="246">
        <v>0</v>
      </c>
      <c r="AC137" s="246">
        <v>0</v>
      </c>
      <c r="AD137" s="246">
        <v>0</v>
      </c>
      <c r="AE137" s="246">
        <v>0</v>
      </c>
      <c r="AF137" s="246">
        <v>0</v>
      </c>
      <c r="AG137" s="246">
        <v>0</v>
      </c>
      <c r="AH137" s="246">
        <v>0</v>
      </c>
      <c r="AI137" s="246">
        <v>0</v>
      </c>
      <c r="AJ137" s="246">
        <v>0</v>
      </c>
      <c r="AK137" s="246">
        <v>1.093</v>
      </c>
      <c r="AL137" s="246">
        <v>2.1869999999999998</v>
      </c>
      <c r="AM137" s="246">
        <v>0</v>
      </c>
      <c r="AN137" s="246">
        <v>0</v>
      </c>
      <c r="AO137" s="246">
        <v>0</v>
      </c>
      <c r="AP137" s="250">
        <v>0</v>
      </c>
      <c r="AQ137" s="246">
        <v>0</v>
      </c>
      <c r="AR137" s="290">
        <v>0</v>
      </c>
      <c r="AS137" s="289">
        <v>0</v>
      </c>
      <c r="AT137" s="250">
        <v>0</v>
      </c>
      <c r="AU137" s="250">
        <v>0</v>
      </c>
      <c r="AV137" s="284">
        <v>0</v>
      </c>
      <c r="AW137" s="292" t="str">
        <f t="shared" si="8"/>
        <v>2012-13</v>
      </c>
      <c r="AX137" s="292" t="str">
        <f t="shared" si="9"/>
        <v>2013-14</v>
      </c>
      <c r="AY137" s="751">
        <f t="shared" si="10"/>
        <v>2</v>
      </c>
      <c r="AZ137" s="120">
        <f t="shared" si="11"/>
        <v>1.64</v>
      </c>
      <c r="BA137" s="248" t="s">
        <v>119</v>
      </c>
      <c r="BB137" s="248" t="s">
        <v>57</v>
      </c>
      <c r="BC137" s="248" t="s">
        <v>256</v>
      </c>
      <c r="BD137" s="248" t="s">
        <v>3015</v>
      </c>
      <c r="BE137" s="248"/>
      <c r="BF137" s="248" t="s">
        <v>255</v>
      </c>
      <c r="BG137" s="252" t="s">
        <v>252</v>
      </c>
      <c r="BH137" s="251" t="s">
        <v>252</v>
      </c>
      <c r="BI137" s="295" t="s">
        <v>602</v>
      </c>
      <c r="BJ137" s="251" t="s">
        <v>601</v>
      </c>
    </row>
    <row r="138" spans="1:62" s="249" customFormat="1" ht="13.5" customHeight="1">
      <c r="A138" s="490" t="s">
        <v>3238</v>
      </c>
      <c r="B138" s="514" t="s">
        <v>673</v>
      </c>
      <c r="C138" s="246">
        <v>0</v>
      </c>
      <c r="D138" s="246">
        <v>0</v>
      </c>
      <c r="E138" s="246">
        <v>0</v>
      </c>
      <c r="F138" s="246">
        <v>0</v>
      </c>
      <c r="G138" s="246">
        <v>0</v>
      </c>
      <c r="H138" s="246">
        <v>0</v>
      </c>
      <c r="I138" s="246">
        <v>0</v>
      </c>
      <c r="J138" s="246">
        <v>0</v>
      </c>
      <c r="K138" s="246">
        <v>0</v>
      </c>
      <c r="L138" s="246">
        <v>0</v>
      </c>
      <c r="M138" s="246">
        <v>0</v>
      </c>
      <c r="N138" s="246">
        <v>0</v>
      </c>
      <c r="O138" s="246">
        <v>0</v>
      </c>
      <c r="P138" s="246">
        <v>0</v>
      </c>
      <c r="Q138" s="246">
        <v>0</v>
      </c>
      <c r="R138" s="246">
        <v>0</v>
      </c>
      <c r="S138" s="246">
        <v>0</v>
      </c>
      <c r="T138" s="246">
        <v>0</v>
      </c>
      <c r="U138" s="246">
        <v>0</v>
      </c>
      <c r="V138" s="246">
        <v>0</v>
      </c>
      <c r="W138" s="246">
        <v>0</v>
      </c>
      <c r="X138" s="246">
        <v>0</v>
      </c>
      <c r="Y138" s="246">
        <v>83.1</v>
      </c>
      <c r="Z138" s="246">
        <v>83.2</v>
      </c>
      <c r="AA138" s="246">
        <v>87.1</v>
      </c>
      <c r="AB138" s="246">
        <v>89.5</v>
      </c>
      <c r="AC138" s="246">
        <v>91.2</v>
      </c>
      <c r="AD138" s="246">
        <v>93.1</v>
      </c>
      <c r="AE138" s="246">
        <v>94.1</v>
      </c>
      <c r="AF138" s="246">
        <v>96.6</v>
      </c>
      <c r="AG138" s="246">
        <v>101.404</v>
      </c>
      <c r="AH138" s="246">
        <v>151.09</v>
      </c>
      <c r="AI138" s="246">
        <v>182.97399999999999</v>
      </c>
      <c r="AJ138" s="246">
        <v>218.86699999999999</v>
      </c>
      <c r="AK138" s="246">
        <v>248.36799999999999</v>
      </c>
      <c r="AL138" s="246">
        <v>266.28699999999998</v>
      </c>
      <c r="AM138" s="246">
        <v>276.137</v>
      </c>
      <c r="AN138" s="246">
        <v>282.10599999999999</v>
      </c>
      <c r="AO138" s="246">
        <v>142.209</v>
      </c>
      <c r="AP138" s="246">
        <v>0</v>
      </c>
      <c r="AQ138" s="246">
        <v>0</v>
      </c>
      <c r="AR138" s="289">
        <v>0</v>
      </c>
      <c r="AS138" s="289">
        <v>0</v>
      </c>
      <c r="AT138" s="250">
        <v>0</v>
      </c>
      <c r="AU138" s="250">
        <v>0</v>
      </c>
      <c r="AV138" s="284">
        <v>0</v>
      </c>
      <c r="AW138" s="292" t="str">
        <f t="shared" si="8"/>
        <v>2000-01</v>
      </c>
      <c r="AX138" s="292" t="str">
        <f t="shared" si="9"/>
        <v>2016-17</v>
      </c>
      <c r="AY138" s="751">
        <f t="shared" si="10"/>
        <v>17</v>
      </c>
      <c r="AZ138" s="120">
        <f t="shared" si="11"/>
        <v>152.19658823529409</v>
      </c>
      <c r="BA138" s="248" t="s">
        <v>118</v>
      </c>
      <c r="BB138" s="248" t="s">
        <v>55</v>
      </c>
      <c r="BC138" s="248" t="s">
        <v>648</v>
      </c>
      <c r="BD138" s="248" t="s">
        <v>3015</v>
      </c>
      <c r="BE138" s="248"/>
      <c r="BF138" s="248" t="s">
        <v>255</v>
      </c>
      <c r="BG138" s="252" t="s">
        <v>672</v>
      </c>
      <c r="BH138" s="251" t="s">
        <v>653</v>
      </c>
      <c r="BI138" s="295" t="s">
        <v>671</v>
      </c>
      <c r="BJ138" s="251" t="s">
        <v>252</v>
      </c>
    </row>
    <row r="139" spans="1:62" s="249" customFormat="1" ht="13.5" customHeight="1">
      <c r="A139" s="490" t="s">
        <v>3238</v>
      </c>
      <c r="B139" s="514" t="s">
        <v>675</v>
      </c>
      <c r="C139" s="246">
        <v>0</v>
      </c>
      <c r="D139" s="246">
        <v>0</v>
      </c>
      <c r="E139" s="246">
        <v>0</v>
      </c>
      <c r="F139" s="246">
        <v>0</v>
      </c>
      <c r="G139" s="246">
        <v>0</v>
      </c>
      <c r="H139" s="246">
        <v>0</v>
      </c>
      <c r="I139" s="246">
        <v>0</v>
      </c>
      <c r="J139" s="246">
        <v>0</v>
      </c>
      <c r="K139" s="246">
        <v>0</v>
      </c>
      <c r="L139" s="246">
        <v>0</v>
      </c>
      <c r="M139" s="246">
        <v>0</v>
      </c>
      <c r="N139" s="246">
        <v>0</v>
      </c>
      <c r="O139" s="246">
        <v>0</v>
      </c>
      <c r="P139" s="246">
        <v>0</v>
      </c>
      <c r="Q139" s="246">
        <v>0</v>
      </c>
      <c r="R139" s="246">
        <v>0</v>
      </c>
      <c r="S139" s="246">
        <v>0</v>
      </c>
      <c r="T139" s="246">
        <v>0</v>
      </c>
      <c r="U139" s="246">
        <v>0</v>
      </c>
      <c r="V139" s="246">
        <v>0</v>
      </c>
      <c r="W139" s="246">
        <v>0</v>
      </c>
      <c r="X139" s="246">
        <v>0</v>
      </c>
      <c r="Y139" s="246">
        <v>237.19399999999999</v>
      </c>
      <c r="Z139" s="246">
        <v>261.74400000000003</v>
      </c>
      <c r="AA139" s="246">
        <v>298.94099999999997</v>
      </c>
      <c r="AB139" s="246">
        <v>399.6</v>
      </c>
      <c r="AC139" s="246">
        <v>457.79300000000001</v>
      </c>
      <c r="AD139" s="246">
        <v>566.43200000000002</v>
      </c>
      <c r="AE139" s="246">
        <v>571.476</v>
      </c>
      <c r="AF139" s="246">
        <v>573.08500000000004</v>
      </c>
      <c r="AG139" s="246">
        <v>583.81700000000001</v>
      </c>
      <c r="AH139" s="246">
        <v>647.57399999999996</v>
      </c>
      <c r="AI139" s="246">
        <v>703.47299999999996</v>
      </c>
      <c r="AJ139" s="246">
        <v>797.87300000000005</v>
      </c>
      <c r="AK139" s="246">
        <v>873.23099999999999</v>
      </c>
      <c r="AL139" s="246">
        <v>883.28399999999999</v>
      </c>
      <c r="AM139" s="246">
        <v>852.89800000000002</v>
      </c>
      <c r="AN139" s="246">
        <v>815.30399999999997</v>
      </c>
      <c r="AO139" s="246">
        <v>743.66200000000003</v>
      </c>
      <c r="AP139" s="250">
        <v>758.03</v>
      </c>
      <c r="AQ139" s="246">
        <v>764.10500000000002</v>
      </c>
      <c r="AR139" s="290">
        <v>791.34199999999998</v>
      </c>
      <c r="AS139" s="289">
        <v>805.24599999999998</v>
      </c>
      <c r="AT139" s="250">
        <v>821.55700000000002</v>
      </c>
      <c r="AU139" s="250">
        <v>838.83900000000006</v>
      </c>
      <c r="AV139" s="284">
        <v>0</v>
      </c>
      <c r="AW139" s="292" t="str">
        <f t="shared" si="8"/>
        <v>2000-01</v>
      </c>
      <c r="AX139" s="292" t="str">
        <f t="shared" si="9"/>
        <v>2020-21</v>
      </c>
      <c r="AY139" s="751">
        <f t="shared" si="10"/>
        <v>21</v>
      </c>
      <c r="AZ139" s="120">
        <f t="shared" si="11"/>
        <v>637.43352380952376</v>
      </c>
      <c r="BA139" s="248" t="s">
        <v>115</v>
      </c>
      <c r="BB139" s="248" t="s">
        <v>381</v>
      </c>
      <c r="BC139" s="248" t="s">
        <v>674</v>
      </c>
      <c r="BD139" s="248" t="s">
        <v>3015</v>
      </c>
      <c r="BE139" s="248" t="s">
        <v>2017</v>
      </c>
      <c r="BF139" s="248" t="s">
        <v>255</v>
      </c>
      <c r="BG139" s="252" t="s">
        <v>2016</v>
      </c>
      <c r="BH139" s="251" t="s">
        <v>3467</v>
      </c>
      <c r="BI139" s="295" t="s">
        <v>252</v>
      </c>
      <c r="BJ139" s="251" t="s">
        <v>2017</v>
      </c>
    </row>
    <row r="140" spans="1:62" s="249" customFormat="1" ht="13.5" customHeight="1">
      <c r="A140" s="490" t="s">
        <v>3238</v>
      </c>
      <c r="B140" s="514" t="s">
        <v>646</v>
      </c>
      <c r="C140" s="246">
        <v>0</v>
      </c>
      <c r="D140" s="246">
        <v>0</v>
      </c>
      <c r="E140" s="246">
        <v>0</v>
      </c>
      <c r="F140" s="246">
        <v>0</v>
      </c>
      <c r="G140" s="246">
        <v>0</v>
      </c>
      <c r="H140" s="246">
        <v>0</v>
      </c>
      <c r="I140" s="246">
        <v>0</v>
      </c>
      <c r="J140" s="246">
        <v>0</v>
      </c>
      <c r="K140" s="246">
        <v>0</v>
      </c>
      <c r="L140" s="246">
        <v>0</v>
      </c>
      <c r="M140" s="246">
        <v>0</v>
      </c>
      <c r="N140" s="246">
        <v>0</v>
      </c>
      <c r="O140" s="246">
        <v>0</v>
      </c>
      <c r="P140" s="246">
        <v>0</v>
      </c>
      <c r="Q140" s="246">
        <v>0</v>
      </c>
      <c r="R140" s="246">
        <v>0</v>
      </c>
      <c r="S140" s="246">
        <v>0</v>
      </c>
      <c r="T140" s="246">
        <v>0</v>
      </c>
      <c r="U140" s="246">
        <v>0</v>
      </c>
      <c r="V140" s="246">
        <v>0</v>
      </c>
      <c r="W140" s="246">
        <v>0</v>
      </c>
      <c r="X140" s="246">
        <v>0</v>
      </c>
      <c r="Y140" s="246">
        <v>0</v>
      </c>
      <c r="Z140" s="246">
        <v>0</v>
      </c>
      <c r="AA140" s="246">
        <v>0</v>
      </c>
      <c r="AB140" s="246">
        <v>0</v>
      </c>
      <c r="AC140" s="246">
        <v>0</v>
      </c>
      <c r="AD140" s="246">
        <v>0</v>
      </c>
      <c r="AE140" s="246">
        <v>0</v>
      </c>
      <c r="AF140" s="246">
        <v>0</v>
      </c>
      <c r="AG140" s="246">
        <v>2.5419999999999998</v>
      </c>
      <c r="AH140" s="246">
        <v>0</v>
      </c>
      <c r="AI140" s="246">
        <v>0</v>
      </c>
      <c r="AJ140" s="246">
        <v>0</v>
      </c>
      <c r="AK140" s="246">
        <v>0</v>
      </c>
      <c r="AL140" s="246">
        <v>0</v>
      </c>
      <c r="AM140" s="246">
        <v>0</v>
      </c>
      <c r="AN140" s="246">
        <v>0</v>
      </c>
      <c r="AO140" s="246">
        <v>0</v>
      </c>
      <c r="AP140" s="250">
        <v>0</v>
      </c>
      <c r="AQ140" s="246">
        <v>0</v>
      </c>
      <c r="AR140" s="290">
        <v>0</v>
      </c>
      <c r="AS140" s="289">
        <v>0</v>
      </c>
      <c r="AT140" s="250">
        <v>0</v>
      </c>
      <c r="AU140" s="250">
        <v>0</v>
      </c>
      <c r="AV140" s="284">
        <v>0</v>
      </c>
      <c r="AW140" s="292" t="str">
        <f t="shared" si="8"/>
        <v>2008-09</v>
      </c>
      <c r="AX140" s="292" t="str">
        <f t="shared" si="9"/>
        <v>2008-09</v>
      </c>
      <c r="AY140" s="751">
        <f t="shared" si="10"/>
        <v>1</v>
      </c>
      <c r="AZ140" s="120">
        <f t="shared" si="11"/>
        <v>2.5419999999999998</v>
      </c>
      <c r="BA140" s="248" t="s">
        <v>119</v>
      </c>
      <c r="BB140" s="248" t="s">
        <v>49</v>
      </c>
      <c r="BC140" s="248" t="s">
        <v>256</v>
      </c>
      <c r="BD140" s="248" t="s">
        <v>3015</v>
      </c>
      <c r="BE140" s="248"/>
      <c r="BF140" s="248" t="s">
        <v>262</v>
      </c>
      <c r="BG140" s="252" t="s">
        <v>252</v>
      </c>
      <c r="BH140" s="251" t="s">
        <v>252</v>
      </c>
      <c r="BI140" s="295" t="s">
        <v>252</v>
      </c>
      <c r="BJ140" s="251" t="s">
        <v>252</v>
      </c>
    </row>
    <row r="141" spans="1:62" s="249" customFormat="1" ht="13.5" customHeight="1">
      <c r="A141" s="490" t="s">
        <v>3238</v>
      </c>
      <c r="B141" s="514" t="s">
        <v>647</v>
      </c>
      <c r="C141" s="246">
        <v>0</v>
      </c>
      <c r="D141" s="246">
        <v>0</v>
      </c>
      <c r="E141" s="246">
        <v>0</v>
      </c>
      <c r="F141" s="246">
        <v>0</v>
      </c>
      <c r="G141" s="246">
        <v>0</v>
      </c>
      <c r="H141" s="246">
        <v>0</v>
      </c>
      <c r="I141" s="246">
        <v>0</v>
      </c>
      <c r="J141" s="246">
        <v>0</v>
      </c>
      <c r="K141" s="246">
        <v>0</v>
      </c>
      <c r="L141" s="246">
        <v>0</v>
      </c>
      <c r="M141" s="246">
        <v>0</v>
      </c>
      <c r="N141" s="246">
        <v>0</v>
      </c>
      <c r="O141" s="246">
        <v>0</v>
      </c>
      <c r="P141" s="246">
        <v>0</v>
      </c>
      <c r="Q141" s="246">
        <v>0</v>
      </c>
      <c r="R141" s="246">
        <v>0</v>
      </c>
      <c r="S141" s="246">
        <v>0</v>
      </c>
      <c r="T141" s="246">
        <v>0</v>
      </c>
      <c r="U141" s="246">
        <v>0</v>
      </c>
      <c r="V141" s="246">
        <v>0</v>
      </c>
      <c r="W141" s="246">
        <v>0</v>
      </c>
      <c r="X141" s="246">
        <v>0</v>
      </c>
      <c r="Y141" s="246">
        <v>0</v>
      </c>
      <c r="Z141" s="246">
        <v>0</v>
      </c>
      <c r="AA141" s="246">
        <v>0</v>
      </c>
      <c r="AB141" s="246">
        <v>0</v>
      </c>
      <c r="AC141" s="246">
        <v>0</v>
      </c>
      <c r="AD141" s="246">
        <v>4.5</v>
      </c>
      <c r="AE141" s="246">
        <v>0</v>
      </c>
      <c r="AF141" s="246">
        <v>0</v>
      </c>
      <c r="AG141" s="246">
        <v>0</v>
      </c>
      <c r="AH141" s="246">
        <v>0</v>
      </c>
      <c r="AI141" s="246">
        <v>0</v>
      </c>
      <c r="AJ141" s="246">
        <v>0</v>
      </c>
      <c r="AK141" s="246">
        <v>0</v>
      </c>
      <c r="AL141" s="246">
        <v>0</v>
      </c>
      <c r="AM141" s="246">
        <v>0</v>
      </c>
      <c r="AN141" s="246">
        <v>0</v>
      </c>
      <c r="AO141" s="246">
        <v>0</v>
      </c>
      <c r="AP141" s="246">
        <v>0</v>
      </c>
      <c r="AQ141" s="246">
        <v>0</v>
      </c>
      <c r="AR141" s="289">
        <v>0</v>
      </c>
      <c r="AS141" s="289">
        <v>0</v>
      </c>
      <c r="AT141" s="250">
        <v>0</v>
      </c>
      <c r="AU141" s="250">
        <v>0</v>
      </c>
      <c r="AV141" s="284">
        <v>0</v>
      </c>
      <c r="AW141" s="292" t="str">
        <f t="shared" si="8"/>
        <v>2005-06</v>
      </c>
      <c r="AX141" s="292" t="str">
        <f t="shared" si="9"/>
        <v>2005-06</v>
      </c>
      <c r="AY141" s="751">
        <f t="shared" si="10"/>
        <v>1</v>
      </c>
      <c r="AZ141" s="120">
        <f t="shared" si="11"/>
        <v>4.5</v>
      </c>
      <c r="BA141" s="248" t="s">
        <v>119</v>
      </c>
      <c r="BB141" s="248" t="s">
        <v>45</v>
      </c>
      <c r="BC141" s="248" t="s">
        <v>256</v>
      </c>
      <c r="BD141" s="248" t="s">
        <v>3015</v>
      </c>
      <c r="BE141" s="248"/>
      <c r="BF141" s="248" t="s">
        <v>262</v>
      </c>
      <c r="BG141" s="252" t="s">
        <v>252</v>
      </c>
      <c r="BH141" s="251" t="s">
        <v>252</v>
      </c>
      <c r="BI141" s="295" t="s">
        <v>252</v>
      </c>
      <c r="BJ141" s="251" t="s">
        <v>252</v>
      </c>
    </row>
    <row r="142" spans="1:62" s="249" customFormat="1" ht="13.5" customHeight="1">
      <c r="A142" s="490" t="s">
        <v>3238</v>
      </c>
      <c r="B142" s="514" t="s">
        <v>644</v>
      </c>
      <c r="C142" s="246">
        <v>0</v>
      </c>
      <c r="D142" s="246">
        <v>0</v>
      </c>
      <c r="E142" s="246">
        <v>0</v>
      </c>
      <c r="F142" s="246">
        <v>0</v>
      </c>
      <c r="G142" s="246">
        <v>0</v>
      </c>
      <c r="H142" s="246">
        <v>0</v>
      </c>
      <c r="I142" s="246">
        <v>0</v>
      </c>
      <c r="J142" s="246">
        <v>0</v>
      </c>
      <c r="K142" s="246">
        <v>0</v>
      </c>
      <c r="L142" s="246">
        <v>0</v>
      </c>
      <c r="M142" s="246">
        <v>0</v>
      </c>
      <c r="N142" s="246">
        <v>0</v>
      </c>
      <c r="O142" s="246">
        <v>0</v>
      </c>
      <c r="P142" s="246">
        <v>0</v>
      </c>
      <c r="Q142" s="246">
        <v>0</v>
      </c>
      <c r="R142" s="246">
        <v>0</v>
      </c>
      <c r="S142" s="246">
        <v>0</v>
      </c>
      <c r="T142" s="246">
        <v>0</v>
      </c>
      <c r="U142" s="246">
        <v>0</v>
      </c>
      <c r="V142" s="246">
        <v>0</v>
      </c>
      <c r="W142" s="246">
        <v>0</v>
      </c>
      <c r="X142" s="246">
        <v>0</v>
      </c>
      <c r="Y142" s="246">
        <v>0</v>
      </c>
      <c r="Z142" s="246">
        <v>0</v>
      </c>
      <c r="AA142" s="246">
        <v>0</v>
      </c>
      <c r="AB142" s="246">
        <v>0</v>
      </c>
      <c r="AC142" s="246">
        <v>0</v>
      </c>
      <c r="AD142" s="246">
        <v>0</v>
      </c>
      <c r="AE142" s="246">
        <v>0</v>
      </c>
      <c r="AF142" s="246">
        <v>0</v>
      </c>
      <c r="AG142" s="246">
        <v>0</v>
      </c>
      <c r="AH142" s="246">
        <v>0</v>
      </c>
      <c r="AI142" s="246">
        <v>10.1</v>
      </c>
      <c r="AJ142" s="246">
        <v>5.35</v>
      </c>
      <c r="AK142" s="246">
        <v>2.65</v>
      </c>
      <c r="AL142" s="246">
        <v>0</v>
      </c>
      <c r="AM142" s="246">
        <v>0</v>
      </c>
      <c r="AN142" s="246">
        <v>0</v>
      </c>
      <c r="AO142" s="246">
        <v>0</v>
      </c>
      <c r="AP142" s="250">
        <v>0</v>
      </c>
      <c r="AQ142" s="246">
        <v>0</v>
      </c>
      <c r="AR142" s="290">
        <v>0</v>
      </c>
      <c r="AS142" s="289">
        <v>0</v>
      </c>
      <c r="AT142" s="250">
        <v>0</v>
      </c>
      <c r="AU142" s="250">
        <v>0</v>
      </c>
      <c r="AV142" s="284">
        <v>0</v>
      </c>
      <c r="AW142" s="292" t="str">
        <f t="shared" si="8"/>
        <v>2010-11</v>
      </c>
      <c r="AX142" s="292" t="str">
        <f t="shared" si="9"/>
        <v>2012-13</v>
      </c>
      <c r="AY142" s="751">
        <f t="shared" si="10"/>
        <v>3</v>
      </c>
      <c r="AZ142" s="120">
        <f t="shared" si="11"/>
        <v>6.0333333333333323</v>
      </c>
      <c r="BA142" s="248" t="s">
        <v>119</v>
      </c>
      <c r="BB142" s="248" t="s">
        <v>53</v>
      </c>
      <c r="BC142" s="248" t="s">
        <v>256</v>
      </c>
      <c r="BD142" s="248" t="s">
        <v>3015</v>
      </c>
      <c r="BE142" s="248"/>
      <c r="BF142" s="248" t="s">
        <v>262</v>
      </c>
      <c r="BG142" s="252" t="s">
        <v>252</v>
      </c>
      <c r="BH142" s="251" t="s">
        <v>252</v>
      </c>
      <c r="BI142" s="295" t="s">
        <v>637</v>
      </c>
      <c r="BJ142" s="251" t="s">
        <v>252</v>
      </c>
    </row>
    <row r="143" spans="1:62" s="249" customFormat="1" ht="13.5" customHeight="1">
      <c r="A143" s="490" t="s">
        <v>3238</v>
      </c>
      <c r="B143" s="514" t="s">
        <v>643</v>
      </c>
      <c r="C143" s="246">
        <v>0</v>
      </c>
      <c r="D143" s="246">
        <v>0</v>
      </c>
      <c r="E143" s="246">
        <v>0</v>
      </c>
      <c r="F143" s="246">
        <v>0</v>
      </c>
      <c r="G143" s="246">
        <v>0</v>
      </c>
      <c r="H143" s="246">
        <v>0</v>
      </c>
      <c r="I143" s="246">
        <v>0</v>
      </c>
      <c r="J143" s="246">
        <v>0</v>
      </c>
      <c r="K143" s="246">
        <v>0</v>
      </c>
      <c r="L143" s="246">
        <v>0</v>
      </c>
      <c r="M143" s="246">
        <v>0</v>
      </c>
      <c r="N143" s="246">
        <v>0</v>
      </c>
      <c r="O143" s="246">
        <v>0</v>
      </c>
      <c r="P143" s="246">
        <v>0</v>
      </c>
      <c r="Q143" s="246">
        <v>0</v>
      </c>
      <c r="R143" s="246">
        <v>0</v>
      </c>
      <c r="S143" s="246">
        <v>0</v>
      </c>
      <c r="T143" s="246">
        <v>0</v>
      </c>
      <c r="U143" s="246">
        <v>0</v>
      </c>
      <c r="V143" s="246">
        <v>0</v>
      </c>
      <c r="W143" s="246">
        <v>0</v>
      </c>
      <c r="X143" s="246">
        <v>0</v>
      </c>
      <c r="Y143" s="246">
        <v>0</v>
      </c>
      <c r="Z143" s="246">
        <v>0</v>
      </c>
      <c r="AA143" s="246">
        <v>0</v>
      </c>
      <c r="AB143" s="246">
        <v>0</v>
      </c>
      <c r="AC143" s="246">
        <v>0</v>
      </c>
      <c r="AD143" s="246">
        <v>0</v>
      </c>
      <c r="AE143" s="246">
        <v>0</v>
      </c>
      <c r="AF143" s="246">
        <v>0</v>
      </c>
      <c r="AG143" s="246">
        <v>0</v>
      </c>
      <c r="AH143" s="246">
        <v>0</v>
      </c>
      <c r="AI143" s="246">
        <v>0.13100000000000001</v>
      </c>
      <c r="AJ143" s="246">
        <v>0.16600000000000001</v>
      </c>
      <c r="AK143" s="246">
        <v>0</v>
      </c>
      <c r="AL143" s="246">
        <v>0</v>
      </c>
      <c r="AM143" s="246">
        <v>0</v>
      </c>
      <c r="AN143" s="246">
        <v>0</v>
      </c>
      <c r="AO143" s="246">
        <v>0</v>
      </c>
      <c r="AP143" s="246">
        <v>0</v>
      </c>
      <c r="AQ143" s="246">
        <v>0</v>
      </c>
      <c r="AR143" s="289">
        <v>0</v>
      </c>
      <c r="AS143" s="289">
        <v>0</v>
      </c>
      <c r="AT143" s="250">
        <v>0</v>
      </c>
      <c r="AU143" s="250">
        <v>0</v>
      </c>
      <c r="AV143" s="284">
        <v>0</v>
      </c>
      <c r="AW143" s="292" t="str">
        <f t="shared" si="8"/>
        <v>2010-11</v>
      </c>
      <c r="AX143" s="292" t="str">
        <f t="shared" si="9"/>
        <v>2011-12</v>
      </c>
      <c r="AY143" s="751">
        <f t="shared" si="10"/>
        <v>2</v>
      </c>
      <c r="AZ143" s="120">
        <f t="shared" si="11"/>
        <v>0.14850000000000002</v>
      </c>
      <c r="BA143" s="248" t="s">
        <v>119</v>
      </c>
      <c r="BB143" s="248" t="s">
        <v>53</v>
      </c>
      <c r="BC143" s="248" t="s">
        <v>256</v>
      </c>
      <c r="BD143" s="248" t="s">
        <v>3015</v>
      </c>
      <c r="BE143" s="248"/>
      <c r="BF143" s="248" t="s">
        <v>262</v>
      </c>
      <c r="BG143" s="252" t="s">
        <v>252</v>
      </c>
      <c r="BH143" s="251" t="s">
        <v>252</v>
      </c>
      <c r="BI143" s="295" t="s">
        <v>637</v>
      </c>
      <c r="BJ143" s="251" t="s">
        <v>252</v>
      </c>
    </row>
    <row r="144" spans="1:62" s="249" customFormat="1" ht="13.5" customHeight="1">
      <c r="A144" s="490" t="s">
        <v>3238</v>
      </c>
      <c r="B144" s="514" t="s">
        <v>622</v>
      </c>
      <c r="C144" s="246">
        <v>0</v>
      </c>
      <c r="D144" s="246">
        <v>0</v>
      </c>
      <c r="E144" s="246">
        <v>0</v>
      </c>
      <c r="F144" s="246">
        <v>0</v>
      </c>
      <c r="G144" s="246">
        <v>0</v>
      </c>
      <c r="H144" s="246">
        <v>0</v>
      </c>
      <c r="I144" s="246">
        <v>0</v>
      </c>
      <c r="J144" s="246">
        <v>0</v>
      </c>
      <c r="K144" s="246">
        <v>0</v>
      </c>
      <c r="L144" s="246">
        <v>0</v>
      </c>
      <c r="M144" s="246">
        <v>0</v>
      </c>
      <c r="N144" s="246">
        <v>0</v>
      </c>
      <c r="O144" s="246">
        <v>0</v>
      </c>
      <c r="P144" s="246">
        <v>0</v>
      </c>
      <c r="Q144" s="246">
        <v>0</v>
      </c>
      <c r="R144" s="246">
        <v>0</v>
      </c>
      <c r="S144" s="246">
        <v>0</v>
      </c>
      <c r="T144" s="246">
        <v>0</v>
      </c>
      <c r="U144" s="246">
        <v>0</v>
      </c>
      <c r="V144" s="246">
        <v>0</v>
      </c>
      <c r="W144" s="246">
        <v>0</v>
      </c>
      <c r="X144" s="246">
        <v>0</v>
      </c>
      <c r="Y144" s="246">
        <v>0</v>
      </c>
      <c r="Z144" s="246">
        <v>0</v>
      </c>
      <c r="AA144" s="246">
        <v>0</v>
      </c>
      <c r="AB144" s="246">
        <v>0</v>
      </c>
      <c r="AC144" s="246">
        <v>0</v>
      </c>
      <c r="AD144" s="246">
        <v>0</v>
      </c>
      <c r="AE144" s="246">
        <v>0</v>
      </c>
      <c r="AF144" s="246">
        <v>0</v>
      </c>
      <c r="AG144" s="246">
        <v>0</v>
      </c>
      <c r="AH144" s="246">
        <v>10.51</v>
      </c>
      <c r="AI144" s="246">
        <v>5.99</v>
      </c>
      <c r="AJ144" s="246">
        <v>3</v>
      </c>
      <c r="AK144" s="246">
        <v>0</v>
      </c>
      <c r="AL144" s="246">
        <v>0</v>
      </c>
      <c r="AM144" s="246">
        <v>0</v>
      </c>
      <c r="AN144" s="246">
        <v>0</v>
      </c>
      <c r="AO144" s="246">
        <v>0</v>
      </c>
      <c r="AP144" s="250">
        <v>0</v>
      </c>
      <c r="AQ144" s="246">
        <v>0</v>
      </c>
      <c r="AR144" s="290">
        <v>0</v>
      </c>
      <c r="AS144" s="289">
        <v>0</v>
      </c>
      <c r="AT144" s="250">
        <v>0</v>
      </c>
      <c r="AU144" s="250">
        <v>0</v>
      </c>
      <c r="AV144" s="284">
        <v>0</v>
      </c>
      <c r="AW144" s="292" t="str">
        <f t="shared" si="8"/>
        <v>2009-10</v>
      </c>
      <c r="AX144" s="292" t="str">
        <f t="shared" si="9"/>
        <v>2011-12</v>
      </c>
      <c r="AY144" s="751">
        <f t="shared" si="10"/>
        <v>3</v>
      </c>
      <c r="AZ144" s="120">
        <f t="shared" si="11"/>
        <v>6.5</v>
      </c>
      <c r="BA144" s="248" t="s">
        <v>119</v>
      </c>
      <c r="BB144" s="248" t="s">
        <v>34</v>
      </c>
      <c r="BC144" s="248" t="s">
        <v>256</v>
      </c>
      <c r="BD144" s="248" t="s">
        <v>3015</v>
      </c>
      <c r="BE144" s="248"/>
      <c r="BF144" s="248" t="s">
        <v>255</v>
      </c>
      <c r="BG144" s="252" t="s">
        <v>252</v>
      </c>
      <c r="BH144" s="251" t="s">
        <v>252</v>
      </c>
      <c r="BI144" s="295" t="s">
        <v>578</v>
      </c>
      <c r="BJ144" s="251" t="s">
        <v>252</v>
      </c>
    </row>
    <row r="145" spans="1:62" s="249" customFormat="1" ht="13.5" customHeight="1">
      <c r="A145" s="490" t="s">
        <v>3238</v>
      </c>
      <c r="B145" s="514" t="s">
        <v>3668</v>
      </c>
      <c r="C145" s="246"/>
      <c r="D145" s="246"/>
      <c r="E145" s="246"/>
      <c r="F145" s="246"/>
      <c r="G145" s="246"/>
      <c r="H145" s="246"/>
      <c r="I145" s="246"/>
      <c r="J145" s="246"/>
      <c r="K145" s="246"/>
      <c r="L145" s="246"/>
      <c r="M145" s="246"/>
      <c r="N145" s="246"/>
      <c r="O145" s="246"/>
      <c r="P145" s="246"/>
      <c r="Q145" s="246"/>
      <c r="R145" s="246"/>
      <c r="S145" s="246"/>
      <c r="T145" s="246"/>
      <c r="U145" s="246"/>
      <c r="V145" s="246"/>
      <c r="W145" s="246"/>
      <c r="X145" s="246"/>
      <c r="Y145" s="246"/>
      <c r="Z145" s="246"/>
      <c r="AA145" s="246"/>
      <c r="AB145" s="246"/>
      <c r="AC145" s="246"/>
      <c r="AD145" s="246"/>
      <c r="AE145" s="246"/>
      <c r="AF145" s="246"/>
      <c r="AG145" s="246"/>
      <c r="AH145" s="246"/>
      <c r="AI145" s="246"/>
      <c r="AJ145" s="246"/>
      <c r="AK145" s="246"/>
      <c r="AL145" s="246"/>
      <c r="AM145" s="246"/>
      <c r="AN145" s="246"/>
      <c r="AO145" s="246"/>
      <c r="AP145" s="250"/>
      <c r="AQ145" s="246"/>
      <c r="AR145" s="290"/>
      <c r="AS145" s="289">
        <v>5</v>
      </c>
      <c r="AT145" s="250">
        <v>5</v>
      </c>
      <c r="AU145" s="250">
        <v>5</v>
      </c>
      <c r="AV145" s="284">
        <v>5</v>
      </c>
      <c r="AW145" s="292" t="str">
        <f t="shared" si="8"/>
        <v>2020-21</v>
      </c>
      <c r="AX145" s="292" t="str">
        <f t="shared" si="9"/>
        <v>2020-21</v>
      </c>
      <c r="AY145" s="751">
        <f t="shared" si="10"/>
        <v>1</v>
      </c>
      <c r="AZ145" s="120">
        <f t="shared" si="11"/>
        <v>5</v>
      </c>
      <c r="BA145" s="248" t="s">
        <v>119</v>
      </c>
      <c r="BB145" s="248" t="s">
        <v>55</v>
      </c>
      <c r="BC145" s="248" t="s">
        <v>256</v>
      </c>
      <c r="BD145" s="248" t="s">
        <v>3015</v>
      </c>
      <c r="BE145" s="248"/>
      <c r="BF145" s="248" t="s">
        <v>255</v>
      </c>
      <c r="BG145" s="252" t="s">
        <v>3672</v>
      </c>
      <c r="BH145" s="251" t="s">
        <v>252</v>
      </c>
      <c r="BI145" s="295" t="s">
        <v>252</v>
      </c>
      <c r="BJ145" s="251" t="s">
        <v>252</v>
      </c>
    </row>
    <row r="146" spans="1:62" s="249" customFormat="1" ht="13.5" customHeight="1">
      <c r="A146" s="490" t="s">
        <v>3238</v>
      </c>
      <c r="B146" s="514" t="s">
        <v>629</v>
      </c>
      <c r="C146" s="246">
        <v>0</v>
      </c>
      <c r="D146" s="246">
        <v>0</v>
      </c>
      <c r="E146" s="246">
        <v>0</v>
      </c>
      <c r="F146" s="246">
        <v>0</v>
      </c>
      <c r="G146" s="246">
        <v>0</v>
      </c>
      <c r="H146" s="246">
        <v>0</v>
      </c>
      <c r="I146" s="246">
        <v>0</v>
      </c>
      <c r="J146" s="246">
        <v>0</v>
      </c>
      <c r="K146" s="246">
        <v>0</v>
      </c>
      <c r="L146" s="246">
        <v>0</v>
      </c>
      <c r="M146" s="246">
        <v>0</v>
      </c>
      <c r="N146" s="246">
        <v>0</v>
      </c>
      <c r="O146" s="246">
        <v>0</v>
      </c>
      <c r="P146" s="246">
        <v>0</v>
      </c>
      <c r="Q146" s="246">
        <v>0</v>
      </c>
      <c r="R146" s="246">
        <v>0</v>
      </c>
      <c r="S146" s="246">
        <v>0</v>
      </c>
      <c r="T146" s="246">
        <v>0</v>
      </c>
      <c r="U146" s="246">
        <v>0</v>
      </c>
      <c r="V146" s="246">
        <v>0</v>
      </c>
      <c r="W146" s="246">
        <v>0</v>
      </c>
      <c r="X146" s="246">
        <v>0</v>
      </c>
      <c r="Y146" s="246">
        <v>0</v>
      </c>
      <c r="Z146" s="246">
        <v>0</v>
      </c>
      <c r="AA146" s="246">
        <v>0</v>
      </c>
      <c r="AB146" s="246">
        <v>0</v>
      </c>
      <c r="AC146" s="246">
        <v>0</v>
      </c>
      <c r="AD146" s="246">
        <v>0</v>
      </c>
      <c r="AE146" s="246">
        <v>0</v>
      </c>
      <c r="AF146" s="246">
        <v>0</v>
      </c>
      <c r="AG146" s="246">
        <v>0</v>
      </c>
      <c r="AH146" s="246">
        <v>40</v>
      </c>
      <c r="AI146" s="246">
        <v>0</v>
      </c>
      <c r="AJ146" s="246">
        <v>0</v>
      </c>
      <c r="AK146" s="246">
        <v>0</v>
      </c>
      <c r="AL146" s="246">
        <v>0</v>
      </c>
      <c r="AM146" s="246">
        <v>0</v>
      </c>
      <c r="AN146" s="246">
        <v>0</v>
      </c>
      <c r="AO146" s="246">
        <v>0</v>
      </c>
      <c r="AP146" s="246">
        <v>0</v>
      </c>
      <c r="AQ146" s="246">
        <v>0</v>
      </c>
      <c r="AR146" s="289">
        <v>0</v>
      </c>
      <c r="AS146" s="289">
        <v>0</v>
      </c>
      <c r="AT146" s="250">
        <v>0</v>
      </c>
      <c r="AU146" s="250">
        <v>0</v>
      </c>
      <c r="AV146" s="284">
        <v>0</v>
      </c>
      <c r="AW146" s="292" t="str">
        <f t="shared" si="8"/>
        <v>2009-10</v>
      </c>
      <c r="AX146" s="292" t="str">
        <f t="shared" si="9"/>
        <v>2009-10</v>
      </c>
      <c r="AY146" s="751">
        <f t="shared" si="10"/>
        <v>1</v>
      </c>
      <c r="AZ146" s="120">
        <f t="shared" si="11"/>
        <v>40</v>
      </c>
      <c r="BA146" s="248" t="s">
        <v>119</v>
      </c>
      <c r="BB146" s="248" t="s">
        <v>31</v>
      </c>
      <c r="BC146" s="248" t="s">
        <v>256</v>
      </c>
      <c r="BD146" s="248" t="s">
        <v>3015</v>
      </c>
      <c r="BE146" s="248"/>
      <c r="BF146" s="248" t="s">
        <v>255</v>
      </c>
      <c r="BG146" s="252" t="s">
        <v>252</v>
      </c>
      <c r="BH146" s="251" t="s">
        <v>252</v>
      </c>
      <c r="BI146" s="295" t="s">
        <v>578</v>
      </c>
      <c r="BJ146" s="251" t="s">
        <v>252</v>
      </c>
    </row>
    <row r="147" spans="1:62" s="249" customFormat="1" ht="13.5" customHeight="1">
      <c r="A147" s="490" t="s">
        <v>3238</v>
      </c>
      <c r="B147" s="514" t="s">
        <v>617</v>
      </c>
      <c r="C147" s="246">
        <v>0</v>
      </c>
      <c r="D147" s="246">
        <v>0</v>
      </c>
      <c r="E147" s="246">
        <v>0</v>
      </c>
      <c r="F147" s="246">
        <v>0</v>
      </c>
      <c r="G147" s="246">
        <v>0</v>
      </c>
      <c r="H147" s="246">
        <v>0</v>
      </c>
      <c r="I147" s="246">
        <v>0</v>
      </c>
      <c r="J147" s="246">
        <v>0</v>
      </c>
      <c r="K147" s="246">
        <v>0</v>
      </c>
      <c r="L147" s="246">
        <v>0</v>
      </c>
      <c r="M147" s="246">
        <v>0</v>
      </c>
      <c r="N147" s="246">
        <v>0</v>
      </c>
      <c r="O147" s="246">
        <v>0</v>
      </c>
      <c r="P147" s="246">
        <v>0</v>
      </c>
      <c r="Q147" s="246">
        <v>0</v>
      </c>
      <c r="R147" s="246">
        <v>0</v>
      </c>
      <c r="S147" s="246">
        <v>0</v>
      </c>
      <c r="T147" s="246">
        <v>0</v>
      </c>
      <c r="U147" s="246">
        <v>0</v>
      </c>
      <c r="V147" s="246">
        <v>0</v>
      </c>
      <c r="W147" s="246">
        <v>0</v>
      </c>
      <c r="X147" s="246">
        <v>0</v>
      </c>
      <c r="Y147" s="246">
        <v>0</v>
      </c>
      <c r="Z147" s="246">
        <v>0</v>
      </c>
      <c r="AA147" s="246">
        <v>0</v>
      </c>
      <c r="AB147" s="246">
        <v>0</v>
      </c>
      <c r="AC147" s="246">
        <v>0</v>
      </c>
      <c r="AD147" s="246">
        <v>0</v>
      </c>
      <c r="AE147" s="246">
        <v>0</v>
      </c>
      <c r="AF147" s="246">
        <v>0</v>
      </c>
      <c r="AG147" s="246">
        <v>0</v>
      </c>
      <c r="AH147" s="246">
        <v>3.9</v>
      </c>
      <c r="AI147" s="246">
        <v>10.215</v>
      </c>
      <c r="AJ147" s="246">
        <v>3.4</v>
      </c>
      <c r="AK147" s="246">
        <v>0</v>
      </c>
      <c r="AL147" s="246">
        <v>0</v>
      </c>
      <c r="AM147" s="246">
        <v>0</v>
      </c>
      <c r="AN147" s="246">
        <v>0</v>
      </c>
      <c r="AO147" s="246">
        <v>0</v>
      </c>
      <c r="AP147" s="250">
        <v>0</v>
      </c>
      <c r="AQ147" s="246">
        <v>0</v>
      </c>
      <c r="AR147" s="290">
        <v>0</v>
      </c>
      <c r="AS147" s="289">
        <v>0</v>
      </c>
      <c r="AT147" s="250">
        <v>0</v>
      </c>
      <c r="AU147" s="250">
        <v>0</v>
      </c>
      <c r="AV147" s="284">
        <v>0</v>
      </c>
      <c r="AW147" s="292" t="str">
        <f t="shared" si="8"/>
        <v>2009-10</v>
      </c>
      <c r="AX147" s="292" t="str">
        <f t="shared" si="9"/>
        <v>2011-12</v>
      </c>
      <c r="AY147" s="751">
        <f t="shared" si="10"/>
        <v>3</v>
      </c>
      <c r="AZ147" s="120">
        <f t="shared" si="11"/>
        <v>5.8383333333333338</v>
      </c>
      <c r="BA147" s="248" t="s">
        <v>119</v>
      </c>
      <c r="BB147" s="248" t="s">
        <v>45</v>
      </c>
      <c r="BC147" s="248" t="s">
        <v>256</v>
      </c>
      <c r="BD147" s="248" t="s">
        <v>3015</v>
      </c>
      <c r="BE147" s="248"/>
      <c r="BF147" s="248" t="s">
        <v>255</v>
      </c>
      <c r="BG147" s="252" t="s">
        <v>252</v>
      </c>
      <c r="BH147" s="251" t="s">
        <v>252</v>
      </c>
      <c r="BI147" s="295" t="s">
        <v>578</v>
      </c>
      <c r="BJ147" s="251" t="s">
        <v>252</v>
      </c>
    </row>
    <row r="148" spans="1:62" s="249" customFormat="1" ht="13.5" customHeight="1">
      <c r="A148" s="490" t="s">
        <v>3238</v>
      </c>
      <c r="B148" s="514" t="s">
        <v>642</v>
      </c>
      <c r="C148" s="246">
        <v>0</v>
      </c>
      <c r="D148" s="246">
        <v>0</v>
      </c>
      <c r="E148" s="246">
        <v>0</v>
      </c>
      <c r="F148" s="246">
        <v>0</v>
      </c>
      <c r="G148" s="246">
        <v>0</v>
      </c>
      <c r="H148" s="246">
        <v>0</v>
      </c>
      <c r="I148" s="246">
        <v>0</v>
      </c>
      <c r="J148" s="246">
        <v>0</v>
      </c>
      <c r="K148" s="246">
        <v>0</v>
      </c>
      <c r="L148" s="246">
        <v>0</v>
      </c>
      <c r="M148" s="246">
        <v>0</v>
      </c>
      <c r="N148" s="246">
        <v>0</v>
      </c>
      <c r="O148" s="246">
        <v>0</v>
      </c>
      <c r="P148" s="246">
        <v>0</v>
      </c>
      <c r="Q148" s="246">
        <v>0</v>
      </c>
      <c r="R148" s="246">
        <v>0</v>
      </c>
      <c r="S148" s="246">
        <v>0</v>
      </c>
      <c r="T148" s="246">
        <v>0</v>
      </c>
      <c r="U148" s="246">
        <v>0</v>
      </c>
      <c r="V148" s="246">
        <v>0</v>
      </c>
      <c r="W148" s="246">
        <v>0</v>
      </c>
      <c r="X148" s="246">
        <v>0</v>
      </c>
      <c r="Y148" s="246">
        <v>0</v>
      </c>
      <c r="Z148" s="246">
        <v>0</v>
      </c>
      <c r="AA148" s="246">
        <v>0</v>
      </c>
      <c r="AB148" s="246">
        <v>0</v>
      </c>
      <c r="AC148" s="246">
        <v>0</v>
      </c>
      <c r="AD148" s="246">
        <v>0</v>
      </c>
      <c r="AE148" s="246">
        <v>0</v>
      </c>
      <c r="AF148" s="246">
        <v>0</v>
      </c>
      <c r="AG148" s="246">
        <v>0</v>
      </c>
      <c r="AH148" s="246">
        <v>0</v>
      </c>
      <c r="AI148" s="246">
        <v>35</v>
      </c>
      <c r="AJ148" s="246">
        <v>0</v>
      </c>
      <c r="AK148" s="246">
        <v>0</v>
      </c>
      <c r="AL148" s="246">
        <v>0</v>
      </c>
      <c r="AM148" s="246">
        <v>0</v>
      </c>
      <c r="AN148" s="246">
        <v>0</v>
      </c>
      <c r="AO148" s="246">
        <v>0</v>
      </c>
      <c r="AP148" s="246">
        <v>0</v>
      </c>
      <c r="AQ148" s="246">
        <v>0</v>
      </c>
      <c r="AR148" s="289">
        <v>0</v>
      </c>
      <c r="AS148" s="289">
        <v>0</v>
      </c>
      <c r="AT148" s="250">
        <v>0</v>
      </c>
      <c r="AU148" s="250">
        <v>0</v>
      </c>
      <c r="AV148" s="284">
        <v>0</v>
      </c>
      <c r="AW148" s="292" t="str">
        <f t="shared" si="8"/>
        <v>2010-11</v>
      </c>
      <c r="AX148" s="292" t="str">
        <f t="shared" si="9"/>
        <v>2010-11</v>
      </c>
      <c r="AY148" s="751">
        <f t="shared" si="10"/>
        <v>1</v>
      </c>
      <c r="AZ148" s="120">
        <f t="shared" si="11"/>
        <v>35</v>
      </c>
      <c r="BA148" s="248" t="s">
        <v>119</v>
      </c>
      <c r="BB148" s="248" t="s">
        <v>53</v>
      </c>
      <c r="BC148" s="248" t="s">
        <v>256</v>
      </c>
      <c r="BD148" s="248" t="s">
        <v>3015</v>
      </c>
      <c r="BE148" s="248"/>
      <c r="BF148" s="248" t="s">
        <v>262</v>
      </c>
      <c r="BG148" s="252" t="s">
        <v>252</v>
      </c>
      <c r="BH148" s="251" t="s">
        <v>252</v>
      </c>
      <c r="BI148" s="295" t="s">
        <v>637</v>
      </c>
      <c r="BJ148" s="251" t="s">
        <v>252</v>
      </c>
    </row>
    <row r="149" spans="1:62" s="249" customFormat="1" ht="13.5" customHeight="1">
      <c r="A149" s="490" t="s">
        <v>3238</v>
      </c>
      <c r="B149" s="514" t="s">
        <v>598</v>
      </c>
      <c r="C149" s="246">
        <v>0</v>
      </c>
      <c r="D149" s="246">
        <v>0</v>
      </c>
      <c r="E149" s="246">
        <v>0</v>
      </c>
      <c r="F149" s="246">
        <v>0</v>
      </c>
      <c r="G149" s="246">
        <v>0</v>
      </c>
      <c r="H149" s="246">
        <v>0</v>
      </c>
      <c r="I149" s="246">
        <v>0</v>
      </c>
      <c r="J149" s="246">
        <v>0</v>
      </c>
      <c r="K149" s="246">
        <v>0</v>
      </c>
      <c r="L149" s="246">
        <v>0</v>
      </c>
      <c r="M149" s="246">
        <v>0</v>
      </c>
      <c r="N149" s="246">
        <v>0</v>
      </c>
      <c r="O149" s="246">
        <v>0</v>
      </c>
      <c r="P149" s="246">
        <v>0</v>
      </c>
      <c r="Q149" s="246">
        <v>0</v>
      </c>
      <c r="R149" s="246">
        <v>0</v>
      </c>
      <c r="S149" s="246">
        <v>0</v>
      </c>
      <c r="T149" s="246">
        <v>0</v>
      </c>
      <c r="U149" s="246">
        <v>0</v>
      </c>
      <c r="V149" s="246">
        <v>0</v>
      </c>
      <c r="W149" s="246">
        <v>0</v>
      </c>
      <c r="X149" s="246">
        <v>0</v>
      </c>
      <c r="Y149" s="246">
        <v>0</v>
      </c>
      <c r="Z149" s="246">
        <v>0</v>
      </c>
      <c r="AA149" s="246">
        <v>0</v>
      </c>
      <c r="AB149" s="246">
        <v>0</v>
      </c>
      <c r="AC149" s="246">
        <v>0</v>
      </c>
      <c r="AD149" s="246">
        <v>0</v>
      </c>
      <c r="AE149" s="246">
        <v>0</v>
      </c>
      <c r="AF149" s="246">
        <v>0</v>
      </c>
      <c r="AG149" s="246">
        <v>0</v>
      </c>
      <c r="AH149" s="246">
        <v>0</v>
      </c>
      <c r="AI149" s="246">
        <v>0</v>
      </c>
      <c r="AJ149" s="246">
        <v>0</v>
      </c>
      <c r="AK149" s="246">
        <v>16.748999999999999</v>
      </c>
      <c r="AL149" s="246">
        <v>39.078000000000003</v>
      </c>
      <c r="AM149" s="246">
        <v>38.299999999999997</v>
      </c>
      <c r="AN149" s="246">
        <v>0</v>
      </c>
      <c r="AO149" s="246">
        <v>0</v>
      </c>
      <c r="AP149" s="250">
        <v>0</v>
      </c>
      <c r="AQ149" s="246">
        <v>0</v>
      </c>
      <c r="AR149" s="290">
        <v>0</v>
      </c>
      <c r="AS149" s="289">
        <v>0</v>
      </c>
      <c r="AT149" s="250">
        <v>0</v>
      </c>
      <c r="AU149" s="250">
        <v>0</v>
      </c>
      <c r="AV149" s="284">
        <v>0</v>
      </c>
      <c r="AW149" s="292" t="str">
        <f t="shared" si="8"/>
        <v>2012-13</v>
      </c>
      <c r="AX149" s="292" t="str">
        <f t="shared" si="9"/>
        <v>2014-15</v>
      </c>
      <c r="AY149" s="751">
        <f t="shared" si="10"/>
        <v>3</v>
      </c>
      <c r="AZ149" s="120">
        <f t="shared" si="11"/>
        <v>31.375666666666664</v>
      </c>
      <c r="BA149" s="248" t="s">
        <v>115</v>
      </c>
      <c r="BB149" s="248" t="s">
        <v>41</v>
      </c>
      <c r="BC149" s="248" t="s">
        <v>365</v>
      </c>
      <c r="BD149" s="248" t="s">
        <v>763</v>
      </c>
      <c r="BE149" s="248"/>
      <c r="BF149" s="248" t="s">
        <v>255</v>
      </c>
      <c r="BG149" s="252" t="s">
        <v>252</v>
      </c>
      <c r="BH149" s="251" t="s">
        <v>252</v>
      </c>
      <c r="BI149" s="295" t="s">
        <v>252</v>
      </c>
      <c r="BJ149" s="251" t="s">
        <v>252</v>
      </c>
    </row>
    <row r="150" spans="1:62" s="249" customFormat="1" ht="13.5" customHeight="1">
      <c r="A150" s="490" t="s">
        <v>3238</v>
      </c>
      <c r="B150" s="514" t="s">
        <v>3670</v>
      </c>
      <c r="C150" s="246"/>
      <c r="D150" s="246"/>
      <c r="E150" s="246"/>
      <c r="F150" s="246"/>
      <c r="G150" s="246"/>
      <c r="H150" s="246"/>
      <c r="I150" s="246"/>
      <c r="J150" s="246"/>
      <c r="K150" s="246"/>
      <c r="L150" s="246"/>
      <c r="M150" s="246"/>
      <c r="N150" s="246"/>
      <c r="O150" s="246"/>
      <c r="P150" s="246"/>
      <c r="Q150" s="246"/>
      <c r="R150" s="246"/>
      <c r="S150" s="246"/>
      <c r="T150" s="246"/>
      <c r="U150" s="246"/>
      <c r="V150" s="246"/>
      <c r="W150" s="246"/>
      <c r="X150" s="246"/>
      <c r="Y150" s="246"/>
      <c r="Z150" s="246"/>
      <c r="AA150" s="246"/>
      <c r="AB150" s="246"/>
      <c r="AC150" s="246"/>
      <c r="AD150" s="246"/>
      <c r="AE150" s="246"/>
      <c r="AF150" s="246"/>
      <c r="AG150" s="246"/>
      <c r="AH150" s="246"/>
      <c r="AI150" s="246"/>
      <c r="AJ150" s="246"/>
      <c r="AK150" s="246"/>
      <c r="AL150" s="246"/>
      <c r="AM150" s="246"/>
      <c r="AN150" s="246"/>
      <c r="AO150" s="246"/>
      <c r="AP150" s="246"/>
      <c r="AQ150" s="246"/>
      <c r="AR150" s="289">
        <v>0.5</v>
      </c>
      <c r="AS150" s="289">
        <v>1.5</v>
      </c>
      <c r="AT150" s="250"/>
      <c r="AU150" s="250"/>
      <c r="AV150" s="284"/>
      <c r="AW150" s="292" t="str">
        <f t="shared" si="8"/>
        <v>2019-20</v>
      </c>
      <c r="AX150" s="292" t="str">
        <f t="shared" si="9"/>
        <v>2020-21</v>
      </c>
      <c r="AY150" s="751">
        <f t="shared" si="10"/>
        <v>2</v>
      </c>
      <c r="AZ150" s="120">
        <f t="shared" si="11"/>
        <v>1</v>
      </c>
      <c r="BA150" s="248" t="s">
        <v>119</v>
      </c>
      <c r="BB150" s="248" t="s">
        <v>55</v>
      </c>
      <c r="BC150" s="248" t="s">
        <v>256</v>
      </c>
      <c r="BD150" s="248" t="s">
        <v>3015</v>
      </c>
      <c r="BE150" s="248"/>
      <c r="BF150" s="248" t="s">
        <v>255</v>
      </c>
      <c r="BG150" s="252" t="s">
        <v>3674</v>
      </c>
      <c r="BH150" s="251" t="s">
        <v>252</v>
      </c>
      <c r="BI150" s="295" t="s">
        <v>252</v>
      </c>
      <c r="BJ150" s="251" t="s">
        <v>252</v>
      </c>
    </row>
    <row r="151" spans="1:62" s="249" customFormat="1" ht="13.5" customHeight="1">
      <c r="A151" s="490" t="s">
        <v>3238</v>
      </c>
      <c r="B151" s="514" t="s">
        <v>3669</v>
      </c>
      <c r="C151" s="246"/>
      <c r="D151" s="246"/>
      <c r="E151" s="246"/>
      <c r="F151" s="246"/>
      <c r="G151" s="246"/>
      <c r="H151" s="246"/>
      <c r="I151" s="246"/>
      <c r="J151" s="246"/>
      <c r="K151" s="246"/>
      <c r="L151" s="246"/>
      <c r="M151" s="246"/>
      <c r="N151" s="246"/>
      <c r="O151" s="246"/>
      <c r="P151" s="246"/>
      <c r="Q151" s="246"/>
      <c r="R151" s="246"/>
      <c r="S151" s="246"/>
      <c r="T151" s="246"/>
      <c r="U151" s="246"/>
      <c r="V151" s="246"/>
      <c r="W151" s="246"/>
      <c r="X151" s="246"/>
      <c r="Y151" s="246"/>
      <c r="Z151" s="246"/>
      <c r="AA151" s="246"/>
      <c r="AB151" s="246"/>
      <c r="AC151" s="246"/>
      <c r="AD151" s="246"/>
      <c r="AE151" s="246"/>
      <c r="AF151" s="246"/>
      <c r="AG151" s="246"/>
      <c r="AH151" s="246"/>
      <c r="AI151" s="246"/>
      <c r="AJ151" s="246"/>
      <c r="AK151" s="246"/>
      <c r="AL151" s="246"/>
      <c r="AM151" s="246"/>
      <c r="AN151" s="246"/>
      <c r="AO151" s="246"/>
      <c r="AP151" s="250"/>
      <c r="AQ151" s="246"/>
      <c r="AR151" s="290">
        <v>0.5</v>
      </c>
      <c r="AS151" s="289">
        <v>1.5</v>
      </c>
      <c r="AT151" s="250"/>
      <c r="AU151" s="250"/>
      <c r="AV151" s="284"/>
      <c r="AW151" s="292" t="str">
        <f t="shared" si="8"/>
        <v>2019-20</v>
      </c>
      <c r="AX151" s="292" t="str">
        <f t="shared" si="9"/>
        <v>2020-21</v>
      </c>
      <c r="AY151" s="751">
        <f t="shared" si="10"/>
        <v>2</v>
      </c>
      <c r="AZ151" s="120">
        <f t="shared" si="11"/>
        <v>1</v>
      </c>
      <c r="BA151" s="248" t="s">
        <v>119</v>
      </c>
      <c r="BB151" s="248" t="s">
        <v>55</v>
      </c>
      <c r="BC151" s="248" t="s">
        <v>256</v>
      </c>
      <c r="BD151" s="248" t="s">
        <v>3015</v>
      </c>
      <c r="BE151" s="248"/>
      <c r="BF151" s="248" t="s">
        <v>255</v>
      </c>
      <c r="BG151" s="252" t="s">
        <v>3673</v>
      </c>
      <c r="BH151" s="251" t="s">
        <v>252</v>
      </c>
      <c r="BI151" s="295" t="s">
        <v>252</v>
      </c>
      <c r="BJ151" s="251" t="s">
        <v>252</v>
      </c>
    </row>
    <row r="152" spans="1:62" s="249" customFormat="1" ht="13.5" customHeight="1">
      <c r="A152" s="490" t="s">
        <v>3238</v>
      </c>
      <c r="B152" s="514" t="s">
        <v>632</v>
      </c>
      <c r="C152" s="246">
        <v>0</v>
      </c>
      <c r="D152" s="246">
        <v>0</v>
      </c>
      <c r="E152" s="246">
        <v>0</v>
      </c>
      <c r="F152" s="246">
        <v>0</v>
      </c>
      <c r="G152" s="246">
        <v>0</v>
      </c>
      <c r="H152" s="246">
        <v>0</v>
      </c>
      <c r="I152" s="246">
        <v>0</v>
      </c>
      <c r="J152" s="246">
        <v>0</v>
      </c>
      <c r="K152" s="246">
        <v>0</v>
      </c>
      <c r="L152" s="246">
        <v>0</v>
      </c>
      <c r="M152" s="246">
        <v>0</v>
      </c>
      <c r="N152" s="246">
        <v>0</v>
      </c>
      <c r="O152" s="246">
        <v>0</v>
      </c>
      <c r="P152" s="246">
        <v>0</v>
      </c>
      <c r="Q152" s="246">
        <v>0</v>
      </c>
      <c r="R152" s="246">
        <v>0</v>
      </c>
      <c r="S152" s="246">
        <v>0</v>
      </c>
      <c r="T152" s="246">
        <v>0</v>
      </c>
      <c r="U152" s="246">
        <v>0</v>
      </c>
      <c r="V152" s="246">
        <v>0</v>
      </c>
      <c r="W152" s="246">
        <v>0</v>
      </c>
      <c r="X152" s="246">
        <v>0</v>
      </c>
      <c r="Y152" s="246">
        <v>0</v>
      </c>
      <c r="Z152" s="246">
        <v>0</v>
      </c>
      <c r="AA152" s="246">
        <v>0</v>
      </c>
      <c r="AB152" s="246">
        <v>0</v>
      </c>
      <c r="AC152" s="246">
        <v>0</v>
      </c>
      <c r="AD152" s="246">
        <v>0</v>
      </c>
      <c r="AE152" s="246">
        <v>0</v>
      </c>
      <c r="AF152" s="246">
        <v>0</v>
      </c>
      <c r="AG152" s="246">
        <v>0</v>
      </c>
      <c r="AH152" s="246">
        <v>0</v>
      </c>
      <c r="AI152" s="246">
        <v>9.6999999999999993</v>
      </c>
      <c r="AJ152" s="246">
        <v>20.7</v>
      </c>
      <c r="AK152" s="246">
        <v>20.7</v>
      </c>
      <c r="AL152" s="246">
        <v>10.4</v>
      </c>
      <c r="AM152" s="246">
        <v>10.3</v>
      </c>
      <c r="AN152" s="246">
        <v>9.3320000000000007</v>
      </c>
      <c r="AO152" s="246">
        <v>0</v>
      </c>
      <c r="AP152" s="246">
        <v>0</v>
      </c>
      <c r="AQ152" s="246">
        <v>0</v>
      </c>
      <c r="AR152" s="289">
        <v>0</v>
      </c>
      <c r="AS152" s="289">
        <v>0</v>
      </c>
      <c r="AT152" s="250">
        <v>0</v>
      </c>
      <c r="AU152" s="250">
        <v>0</v>
      </c>
      <c r="AV152" s="284">
        <v>0</v>
      </c>
      <c r="AW152" s="292" t="str">
        <f t="shared" si="8"/>
        <v>2010-11</v>
      </c>
      <c r="AX152" s="292" t="str">
        <f t="shared" si="9"/>
        <v>2015-16</v>
      </c>
      <c r="AY152" s="751">
        <f t="shared" si="10"/>
        <v>6</v>
      </c>
      <c r="AZ152" s="120">
        <f t="shared" si="11"/>
        <v>13.522</v>
      </c>
      <c r="BA152" s="248" t="s">
        <v>115</v>
      </c>
      <c r="BB152" s="248" t="s">
        <v>57</v>
      </c>
      <c r="BC152" s="248" t="s">
        <v>256</v>
      </c>
      <c r="BD152" s="248" t="s">
        <v>3015</v>
      </c>
      <c r="BE152" s="248"/>
      <c r="BF152" s="248" t="s">
        <v>262</v>
      </c>
      <c r="BG152" s="252" t="s">
        <v>631</v>
      </c>
      <c r="BH152" s="251" t="s">
        <v>630</v>
      </c>
      <c r="BI152" s="295" t="s">
        <v>252</v>
      </c>
      <c r="BJ152" s="251" t="s">
        <v>252</v>
      </c>
    </row>
    <row r="153" spans="1:62" s="249" customFormat="1" ht="13.5" customHeight="1">
      <c r="A153" s="490" t="s">
        <v>3238</v>
      </c>
      <c r="B153" s="514" t="s">
        <v>670</v>
      </c>
      <c r="C153" s="246">
        <v>0</v>
      </c>
      <c r="D153" s="246">
        <v>0</v>
      </c>
      <c r="E153" s="246">
        <v>0</v>
      </c>
      <c r="F153" s="246">
        <v>0</v>
      </c>
      <c r="G153" s="246">
        <v>0</v>
      </c>
      <c r="H153" s="246">
        <v>0</v>
      </c>
      <c r="I153" s="246">
        <v>0</v>
      </c>
      <c r="J153" s="246">
        <v>0</v>
      </c>
      <c r="K153" s="246">
        <v>0</v>
      </c>
      <c r="L153" s="246">
        <v>0</v>
      </c>
      <c r="M153" s="246">
        <v>0</v>
      </c>
      <c r="N153" s="246">
        <v>0</v>
      </c>
      <c r="O153" s="246">
        <v>0</v>
      </c>
      <c r="P153" s="246">
        <v>0</v>
      </c>
      <c r="Q153" s="246">
        <v>0</v>
      </c>
      <c r="R153" s="246">
        <v>0</v>
      </c>
      <c r="S153" s="246">
        <v>0</v>
      </c>
      <c r="T153" s="246">
        <v>0</v>
      </c>
      <c r="U153" s="246">
        <v>0</v>
      </c>
      <c r="V153" s="246">
        <v>0</v>
      </c>
      <c r="W153" s="246">
        <v>0</v>
      </c>
      <c r="X153" s="246">
        <v>0</v>
      </c>
      <c r="Y153" s="246">
        <v>0</v>
      </c>
      <c r="Z153" s="246">
        <v>0</v>
      </c>
      <c r="AA153" s="246">
        <v>0</v>
      </c>
      <c r="AB153" s="246">
        <v>0</v>
      </c>
      <c r="AC153" s="246">
        <v>0</v>
      </c>
      <c r="AD153" s="246">
        <v>0.4</v>
      </c>
      <c r="AE153" s="246">
        <v>5.5</v>
      </c>
      <c r="AF153" s="246">
        <v>5.5</v>
      </c>
      <c r="AG153" s="246">
        <v>5.5190000000000001</v>
      </c>
      <c r="AH153" s="246">
        <v>5.633</v>
      </c>
      <c r="AI153" s="246">
        <v>5.7370000000000001</v>
      </c>
      <c r="AJ153" s="246">
        <v>2.863</v>
      </c>
      <c r="AK153" s="246">
        <v>0</v>
      </c>
      <c r="AL153" s="246">
        <v>0</v>
      </c>
      <c r="AM153" s="246">
        <v>0</v>
      </c>
      <c r="AN153" s="246">
        <v>0</v>
      </c>
      <c r="AO153" s="246">
        <v>0</v>
      </c>
      <c r="AP153" s="250">
        <v>0</v>
      </c>
      <c r="AQ153" s="246">
        <v>0</v>
      </c>
      <c r="AR153" s="290">
        <v>0</v>
      </c>
      <c r="AS153" s="289">
        <v>0</v>
      </c>
      <c r="AT153" s="250">
        <v>0</v>
      </c>
      <c r="AU153" s="250">
        <v>0</v>
      </c>
      <c r="AV153" s="284">
        <v>0</v>
      </c>
      <c r="AW153" s="292" t="str">
        <f t="shared" si="8"/>
        <v>2005-06</v>
      </c>
      <c r="AX153" s="292" t="str">
        <f t="shared" si="9"/>
        <v>2011-12</v>
      </c>
      <c r="AY153" s="751">
        <f t="shared" si="10"/>
        <v>7</v>
      </c>
      <c r="AZ153" s="120">
        <f t="shared" si="11"/>
        <v>4.4502857142857142</v>
      </c>
      <c r="BA153" s="248" t="s">
        <v>118</v>
      </c>
      <c r="BB153" s="248" t="s">
        <v>55</v>
      </c>
      <c r="BC153" s="248" t="s">
        <v>648</v>
      </c>
      <c r="BD153" s="248" t="s">
        <v>3015</v>
      </c>
      <c r="BE153" s="248"/>
      <c r="BF153" s="248" t="s">
        <v>255</v>
      </c>
      <c r="BG153" s="252" t="s">
        <v>252</v>
      </c>
      <c r="BH153" s="251" t="s">
        <v>252</v>
      </c>
      <c r="BI153" s="295" t="s">
        <v>602</v>
      </c>
      <c r="BJ153" s="251" t="s">
        <v>252</v>
      </c>
    </row>
    <row r="154" spans="1:62" s="249" customFormat="1" ht="13.5" customHeight="1">
      <c r="A154" s="490" t="s">
        <v>3238</v>
      </c>
      <c r="B154" s="514" t="s">
        <v>808</v>
      </c>
      <c r="C154" s="246">
        <v>0</v>
      </c>
      <c r="D154" s="246">
        <v>0</v>
      </c>
      <c r="E154" s="246">
        <v>0</v>
      </c>
      <c r="F154" s="246">
        <v>0</v>
      </c>
      <c r="G154" s="246">
        <v>0</v>
      </c>
      <c r="H154" s="246">
        <v>0</v>
      </c>
      <c r="I154" s="246">
        <v>0</v>
      </c>
      <c r="J154" s="246">
        <v>0</v>
      </c>
      <c r="K154" s="246">
        <v>0</v>
      </c>
      <c r="L154" s="246">
        <v>0</v>
      </c>
      <c r="M154" s="246">
        <v>0</v>
      </c>
      <c r="N154" s="246">
        <v>0</v>
      </c>
      <c r="O154" s="246">
        <v>0</v>
      </c>
      <c r="P154" s="246">
        <v>0</v>
      </c>
      <c r="Q154" s="246">
        <v>0</v>
      </c>
      <c r="R154" s="246">
        <v>0</v>
      </c>
      <c r="S154" s="246">
        <v>0</v>
      </c>
      <c r="T154" s="246">
        <v>0</v>
      </c>
      <c r="U154" s="246">
        <v>0</v>
      </c>
      <c r="V154" s="246">
        <v>0</v>
      </c>
      <c r="W154" s="246">
        <v>0</v>
      </c>
      <c r="X154" s="246">
        <v>3</v>
      </c>
      <c r="Y154" s="246">
        <v>8</v>
      </c>
      <c r="Z154" s="246">
        <v>3.5</v>
      </c>
      <c r="AA154" s="246">
        <v>8</v>
      </c>
      <c r="AB154" s="246">
        <v>0</v>
      </c>
      <c r="AC154" s="246">
        <v>0</v>
      </c>
      <c r="AD154" s="246">
        <v>0</v>
      </c>
      <c r="AE154" s="246">
        <v>0</v>
      </c>
      <c r="AF154" s="246">
        <v>0</v>
      </c>
      <c r="AG154" s="246">
        <v>0</v>
      </c>
      <c r="AH154" s="246">
        <v>0</v>
      </c>
      <c r="AI154" s="246">
        <v>0</v>
      </c>
      <c r="AJ154" s="246">
        <v>0</v>
      </c>
      <c r="AK154" s="246">
        <v>0</v>
      </c>
      <c r="AL154" s="246">
        <v>0</v>
      </c>
      <c r="AM154" s="246">
        <v>0</v>
      </c>
      <c r="AN154" s="246">
        <v>0</v>
      </c>
      <c r="AO154" s="246">
        <v>0</v>
      </c>
      <c r="AP154" s="246">
        <v>0</v>
      </c>
      <c r="AQ154" s="246">
        <v>0</v>
      </c>
      <c r="AR154" s="289">
        <v>0</v>
      </c>
      <c r="AS154" s="289">
        <v>0</v>
      </c>
      <c r="AT154" s="250">
        <v>0</v>
      </c>
      <c r="AU154" s="250">
        <v>0</v>
      </c>
      <c r="AV154" s="284">
        <v>0</v>
      </c>
      <c r="AW154" s="292" t="str">
        <f t="shared" si="8"/>
        <v>1999-00</v>
      </c>
      <c r="AX154" s="292" t="str">
        <f t="shared" si="9"/>
        <v>2002-03</v>
      </c>
      <c r="AY154" s="751">
        <f t="shared" si="10"/>
        <v>4</v>
      </c>
      <c r="AZ154" s="120">
        <f t="shared" si="11"/>
        <v>5.625</v>
      </c>
      <c r="BA154" s="248" t="s">
        <v>119</v>
      </c>
      <c r="BB154" s="248" t="s">
        <v>43</v>
      </c>
      <c r="BC154" s="248" t="s">
        <v>2104</v>
      </c>
      <c r="BD154" s="248" t="s">
        <v>765</v>
      </c>
      <c r="BE154" s="248"/>
      <c r="BF154" s="248" t="s">
        <v>255</v>
      </c>
      <c r="BG154" s="252" t="s">
        <v>252</v>
      </c>
      <c r="BH154" s="251" t="s">
        <v>252</v>
      </c>
      <c r="BI154" s="295" t="s">
        <v>252</v>
      </c>
      <c r="BJ154" s="251" t="s">
        <v>809</v>
      </c>
    </row>
    <row r="155" spans="1:62" s="249" customFormat="1" ht="13.5" customHeight="1">
      <c r="A155" s="490" t="s">
        <v>3238</v>
      </c>
      <c r="B155" s="514" t="s">
        <v>641</v>
      </c>
      <c r="C155" s="246">
        <v>0</v>
      </c>
      <c r="D155" s="246">
        <v>0</v>
      </c>
      <c r="E155" s="246">
        <v>0</v>
      </c>
      <c r="F155" s="246">
        <v>0</v>
      </c>
      <c r="G155" s="246">
        <v>0</v>
      </c>
      <c r="H155" s="246">
        <v>0</v>
      </c>
      <c r="I155" s="246">
        <v>0</v>
      </c>
      <c r="J155" s="246">
        <v>0</v>
      </c>
      <c r="K155" s="246">
        <v>0</v>
      </c>
      <c r="L155" s="246">
        <v>0</v>
      </c>
      <c r="M155" s="246">
        <v>0</v>
      </c>
      <c r="N155" s="246">
        <v>0</v>
      </c>
      <c r="O155" s="246">
        <v>0</v>
      </c>
      <c r="P155" s="246">
        <v>0</v>
      </c>
      <c r="Q155" s="246">
        <v>0</v>
      </c>
      <c r="R155" s="246">
        <v>0</v>
      </c>
      <c r="S155" s="246">
        <v>0</v>
      </c>
      <c r="T155" s="246">
        <v>0</v>
      </c>
      <c r="U155" s="246">
        <v>0</v>
      </c>
      <c r="V155" s="246">
        <v>0</v>
      </c>
      <c r="W155" s="246">
        <v>0</v>
      </c>
      <c r="X155" s="246">
        <v>0</v>
      </c>
      <c r="Y155" s="246">
        <v>0</v>
      </c>
      <c r="Z155" s="246">
        <v>0</v>
      </c>
      <c r="AA155" s="246">
        <v>0</v>
      </c>
      <c r="AB155" s="246">
        <v>0</v>
      </c>
      <c r="AC155" s="246">
        <v>0</v>
      </c>
      <c r="AD155" s="246">
        <v>0</v>
      </c>
      <c r="AE155" s="246">
        <v>0</v>
      </c>
      <c r="AF155" s="246">
        <v>0</v>
      </c>
      <c r="AG155" s="246">
        <v>0</v>
      </c>
      <c r="AH155" s="246">
        <v>0</v>
      </c>
      <c r="AI155" s="246">
        <v>3.3</v>
      </c>
      <c r="AJ155" s="246">
        <v>2.7</v>
      </c>
      <c r="AK155" s="246">
        <v>1.6</v>
      </c>
      <c r="AL155" s="246">
        <v>2.7</v>
      </c>
      <c r="AM155" s="246">
        <v>0.5</v>
      </c>
      <c r="AN155" s="246">
        <v>0.45500000000000002</v>
      </c>
      <c r="AO155" s="246">
        <v>0.5</v>
      </c>
      <c r="AP155" s="250">
        <v>0.5</v>
      </c>
      <c r="AQ155" s="246">
        <v>0</v>
      </c>
      <c r="AR155" s="290">
        <v>0</v>
      </c>
      <c r="AS155" s="289">
        <v>0</v>
      </c>
      <c r="AT155" s="250">
        <v>0</v>
      </c>
      <c r="AU155" s="250">
        <v>0</v>
      </c>
      <c r="AV155" s="284">
        <v>0</v>
      </c>
      <c r="AW155" s="292" t="str">
        <f t="shared" si="8"/>
        <v>2010-11</v>
      </c>
      <c r="AX155" s="292" t="str">
        <f t="shared" si="9"/>
        <v>2017-18</v>
      </c>
      <c r="AY155" s="751">
        <f t="shared" si="10"/>
        <v>8</v>
      </c>
      <c r="AZ155" s="120">
        <f t="shared" si="11"/>
        <v>1.5318750000000001</v>
      </c>
      <c r="BA155" s="248" t="s">
        <v>119</v>
      </c>
      <c r="BB155" s="248" t="s">
        <v>53</v>
      </c>
      <c r="BC155" s="248" t="s">
        <v>256</v>
      </c>
      <c r="BD155" s="248" t="s">
        <v>3015</v>
      </c>
      <c r="BE155" s="248"/>
      <c r="BF155" s="248" t="s">
        <v>262</v>
      </c>
      <c r="BG155" s="252" t="s">
        <v>640</v>
      </c>
      <c r="BH155" s="251" t="s">
        <v>639</v>
      </c>
      <c r="BI155" s="295" t="s">
        <v>637</v>
      </c>
      <c r="BJ155" s="251" t="s">
        <v>252</v>
      </c>
    </row>
    <row r="156" spans="1:62" s="249" customFormat="1" ht="13.5" customHeight="1">
      <c r="A156" s="490" t="s">
        <v>3238</v>
      </c>
      <c r="B156" s="514" t="s">
        <v>574</v>
      </c>
      <c r="C156" s="246">
        <v>0</v>
      </c>
      <c r="D156" s="246">
        <v>0</v>
      </c>
      <c r="E156" s="246">
        <v>0</v>
      </c>
      <c r="F156" s="246">
        <v>0</v>
      </c>
      <c r="G156" s="246">
        <v>0</v>
      </c>
      <c r="H156" s="246">
        <v>0</v>
      </c>
      <c r="I156" s="246">
        <v>0</v>
      </c>
      <c r="J156" s="246">
        <v>0</v>
      </c>
      <c r="K156" s="246">
        <v>0</v>
      </c>
      <c r="L156" s="246">
        <v>0</v>
      </c>
      <c r="M156" s="246">
        <v>0</v>
      </c>
      <c r="N156" s="246">
        <v>0</v>
      </c>
      <c r="O156" s="246">
        <v>0</v>
      </c>
      <c r="P156" s="246">
        <v>0</v>
      </c>
      <c r="Q156" s="246">
        <v>0</v>
      </c>
      <c r="R156" s="246">
        <v>0</v>
      </c>
      <c r="S156" s="246">
        <v>0</v>
      </c>
      <c r="T156" s="246">
        <v>0</v>
      </c>
      <c r="U156" s="246">
        <v>0</v>
      </c>
      <c r="V156" s="246">
        <v>0</v>
      </c>
      <c r="W156" s="246">
        <v>0</v>
      </c>
      <c r="X156" s="246">
        <v>0</v>
      </c>
      <c r="Y156" s="246">
        <v>0</v>
      </c>
      <c r="Z156" s="246">
        <v>0</v>
      </c>
      <c r="AA156" s="246">
        <v>0</v>
      </c>
      <c r="AB156" s="246">
        <v>0</v>
      </c>
      <c r="AC156" s="246">
        <v>0</v>
      </c>
      <c r="AD156" s="246">
        <v>0</v>
      </c>
      <c r="AE156" s="246">
        <v>0</v>
      </c>
      <c r="AF156" s="246">
        <v>0</v>
      </c>
      <c r="AG156" s="246">
        <v>0</v>
      </c>
      <c r="AH156" s="246">
        <v>0</v>
      </c>
      <c r="AI156" s="246">
        <v>0</v>
      </c>
      <c r="AJ156" s="246">
        <v>0</v>
      </c>
      <c r="AK156" s="246">
        <v>0</v>
      </c>
      <c r="AL156" s="246">
        <v>0</v>
      </c>
      <c r="AM156" s="246">
        <v>0</v>
      </c>
      <c r="AN156" s="246">
        <v>6.9000000000000006E-2</v>
      </c>
      <c r="AO156" s="246">
        <v>7.0000000000000007E-2</v>
      </c>
      <c r="AP156" s="246">
        <v>6.7000000000000004E-2</v>
      </c>
      <c r="AQ156" s="246">
        <v>6.7000000000000004E-2</v>
      </c>
      <c r="AR156" s="289">
        <v>0</v>
      </c>
      <c r="AS156" s="289">
        <v>0</v>
      </c>
      <c r="AT156" s="250">
        <v>0</v>
      </c>
      <c r="AU156" s="250">
        <v>0</v>
      </c>
      <c r="AV156" s="284">
        <v>0</v>
      </c>
      <c r="AW156" s="292" t="str">
        <f t="shared" si="8"/>
        <v>2015-16</v>
      </c>
      <c r="AX156" s="292" t="str">
        <f t="shared" si="9"/>
        <v>2018-19</v>
      </c>
      <c r="AY156" s="751">
        <f t="shared" si="10"/>
        <v>4</v>
      </c>
      <c r="AZ156" s="120">
        <f t="shared" si="11"/>
        <v>6.8250000000000005E-2</v>
      </c>
      <c r="BA156" s="248" t="s">
        <v>119</v>
      </c>
      <c r="BB156" s="248" t="s">
        <v>53</v>
      </c>
      <c r="BC156" s="248" t="s">
        <v>2104</v>
      </c>
      <c r="BD156" s="248" t="s">
        <v>765</v>
      </c>
      <c r="BE156" s="248"/>
      <c r="BF156" s="248" t="s">
        <v>262</v>
      </c>
      <c r="BG156" s="252" t="s">
        <v>573</v>
      </c>
      <c r="BH156" s="251" t="s">
        <v>252</v>
      </c>
      <c r="BI156" s="295" t="s">
        <v>252</v>
      </c>
      <c r="BJ156" s="251" t="s">
        <v>252</v>
      </c>
    </row>
    <row r="157" spans="1:62" s="249" customFormat="1" ht="13.5" customHeight="1">
      <c r="A157" s="490" t="s">
        <v>3238</v>
      </c>
      <c r="B157" s="514" t="s">
        <v>845</v>
      </c>
      <c r="C157" s="246">
        <v>1</v>
      </c>
      <c r="D157" s="246">
        <v>1</v>
      </c>
      <c r="E157" s="246">
        <v>1.2</v>
      </c>
      <c r="F157" s="246">
        <v>0.8</v>
      </c>
      <c r="G157" s="246">
        <v>0.2</v>
      </c>
      <c r="H157" s="246">
        <v>0</v>
      </c>
      <c r="I157" s="246">
        <v>0</v>
      </c>
      <c r="J157" s="246">
        <v>0</v>
      </c>
      <c r="K157" s="246">
        <v>0</v>
      </c>
      <c r="L157" s="246">
        <v>0</v>
      </c>
      <c r="M157" s="246">
        <v>0</v>
      </c>
      <c r="N157" s="246">
        <v>0</v>
      </c>
      <c r="O157" s="246">
        <v>0</v>
      </c>
      <c r="P157" s="246">
        <v>0</v>
      </c>
      <c r="Q157" s="246">
        <v>0</v>
      </c>
      <c r="R157" s="246">
        <v>0</v>
      </c>
      <c r="S157" s="246">
        <v>0</v>
      </c>
      <c r="T157" s="246">
        <v>0</v>
      </c>
      <c r="U157" s="246">
        <v>0</v>
      </c>
      <c r="V157" s="246">
        <v>0</v>
      </c>
      <c r="W157" s="246">
        <v>0</v>
      </c>
      <c r="X157" s="246">
        <v>0</v>
      </c>
      <c r="Y157" s="246">
        <v>0</v>
      </c>
      <c r="Z157" s="246">
        <v>0</v>
      </c>
      <c r="AA157" s="246">
        <v>0</v>
      </c>
      <c r="AB157" s="246">
        <v>0</v>
      </c>
      <c r="AC157" s="246">
        <v>0</v>
      </c>
      <c r="AD157" s="246">
        <v>0</v>
      </c>
      <c r="AE157" s="246">
        <v>0</v>
      </c>
      <c r="AF157" s="246">
        <v>0</v>
      </c>
      <c r="AG157" s="246">
        <v>0</v>
      </c>
      <c r="AH157" s="246">
        <v>0</v>
      </c>
      <c r="AI157" s="246">
        <v>0</v>
      </c>
      <c r="AJ157" s="246">
        <v>0</v>
      </c>
      <c r="AK157" s="246">
        <v>0</v>
      </c>
      <c r="AL157" s="246">
        <v>0</v>
      </c>
      <c r="AM157" s="246">
        <v>0</v>
      </c>
      <c r="AN157" s="246">
        <v>0</v>
      </c>
      <c r="AO157" s="246">
        <v>0</v>
      </c>
      <c r="AP157" s="250">
        <v>0</v>
      </c>
      <c r="AQ157" s="246">
        <v>0</v>
      </c>
      <c r="AR157" s="290">
        <v>0</v>
      </c>
      <c r="AS157" s="289">
        <v>0</v>
      </c>
      <c r="AT157" s="250">
        <v>0</v>
      </c>
      <c r="AU157" s="250">
        <v>0</v>
      </c>
      <c r="AV157" s="284">
        <v>0</v>
      </c>
      <c r="AW157" s="292" t="str">
        <f t="shared" si="8"/>
        <v>1978-79</v>
      </c>
      <c r="AX157" s="292" t="str">
        <f t="shared" si="9"/>
        <v>1982-83</v>
      </c>
      <c r="AY157" s="751">
        <f t="shared" si="10"/>
        <v>5</v>
      </c>
      <c r="AZ157" s="120">
        <f t="shared" si="11"/>
        <v>0.84000000000000008</v>
      </c>
      <c r="BA157" s="248" t="s">
        <v>115</v>
      </c>
      <c r="BB157" s="248" t="s">
        <v>49</v>
      </c>
      <c r="BC157" s="248" t="s">
        <v>811</v>
      </c>
      <c r="BD157" s="248" t="s">
        <v>3015</v>
      </c>
      <c r="BE157" s="248"/>
      <c r="BF157" s="248" t="s">
        <v>262</v>
      </c>
      <c r="BG157" s="252" t="s">
        <v>252</v>
      </c>
      <c r="BH157" s="251" t="s">
        <v>252</v>
      </c>
      <c r="BI157" s="295" t="s">
        <v>252</v>
      </c>
      <c r="BJ157" s="251" t="s">
        <v>252</v>
      </c>
    </row>
    <row r="158" spans="1:62" s="249" customFormat="1" ht="13.5" customHeight="1">
      <c r="A158" s="490" t="s">
        <v>3238</v>
      </c>
      <c r="B158" s="514" t="s">
        <v>609</v>
      </c>
      <c r="C158" s="246">
        <v>0</v>
      </c>
      <c r="D158" s="246">
        <v>0</v>
      </c>
      <c r="E158" s="246">
        <v>0</v>
      </c>
      <c r="F158" s="246">
        <v>0</v>
      </c>
      <c r="G158" s="246">
        <v>0</v>
      </c>
      <c r="H158" s="246">
        <v>0</v>
      </c>
      <c r="I158" s="246">
        <v>0</v>
      </c>
      <c r="J158" s="246">
        <v>0</v>
      </c>
      <c r="K158" s="246">
        <v>0</v>
      </c>
      <c r="L158" s="246">
        <v>0</v>
      </c>
      <c r="M158" s="246">
        <v>0</v>
      </c>
      <c r="N158" s="246">
        <v>0</v>
      </c>
      <c r="O158" s="246">
        <v>0</v>
      </c>
      <c r="P158" s="246">
        <v>0</v>
      </c>
      <c r="Q158" s="246">
        <v>0</v>
      </c>
      <c r="R158" s="246">
        <v>0</v>
      </c>
      <c r="S158" s="246">
        <v>0</v>
      </c>
      <c r="T158" s="246">
        <v>0</v>
      </c>
      <c r="U158" s="246">
        <v>0</v>
      </c>
      <c r="V158" s="246">
        <v>0</v>
      </c>
      <c r="W158" s="246">
        <v>0</v>
      </c>
      <c r="X158" s="246">
        <v>0</v>
      </c>
      <c r="Y158" s="246">
        <v>0</v>
      </c>
      <c r="Z158" s="246">
        <v>0</v>
      </c>
      <c r="AA158" s="246">
        <v>0</v>
      </c>
      <c r="AB158" s="246">
        <v>0</v>
      </c>
      <c r="AC158" s="246">
        <v>0</v>
      </c>
      <c r="AD158" s="246">
        <v>0</v>
      </c>
      <c r="AE158" s="246">
        <v>0</v>
      </c>
      <c r="AF158" s="246">
        <v>0</v>
      </c>
      <c r="AG158" s="246">
        <v>0</v>
      </c>
      <c r="AH158" s="246">
        <v>0</v>
      </c>
      <c r="AI158" s="246">
        <v>0</v>
      </c>
      <c r="AJ158" s="246">
        <v>0</v>
      </c>
      <c r="AK158" s="246">
        <v>1.4830000000000001</v>
      </c>
      <c r="AL158" s="246">
        <v>2.9670000000000001</v>
      </c>
      <c r="AM158" s="246">
        <v>0</v>
      </c>
      <c r="AN158" s="246">
        <v>0</v>
      </c>
      <c r="AO158" s="246">
        <v>0</v>
      </c>
      <c r="AP158" s="246">
        <v>0</v>
      </c>
      <c r="AQ158" s="246">
        <v>0</v>
      </c>
      <c r="AR158" s="289">
        <v>0</v>
      </c>
      <c r="AS158" s="289">
        <v>0</v>
      </c>
      <c r="AT158" s="250">
        <v>0</v>
      </c>
      <c r="AU158" s="250">
        <v>0</v>
      </c>
      <c r="AV158" s="284">
        <v>0</v>
      </c>
      <c r="AW158" s="292" t="str">
        <f t="shared" si="8"/>
        <v>2012-13</v>
      </c>
      <c r="AX158" s="292" t="str">
        <f t="shared" si="9"/>
        <v>2013-14</v>
      </c>
      <c r="AY158" s="751">
        <f t="shared" si="10"/>
        <v>2</v>
      </c>
      <c r="AZ158" s="120">
        <f t="shared" si="11"/>
        <v>2.2250000000000001</v>
      </c>
      <c r="BA158" s="248" t="s">
        <v>119</v>
      </c>
      <c r="BB158" s="248" t="s">
        <v>57</v>
      </c>
      <c r="BC158" s="248" t="s">
        <v>256</v>
      </c>
      <c r="BD158" s="248" t="s">
        <v>3015</v>
      </c>
      <c r="BE158" s="248"/>
      <c r="BF158" s="248" t="s">
        <v>255</v>
      </c>
      <c r="BG158" s="252" t="s">
        <v>252</v>
      </c>
      <c r="BH158" s="251" t="s">
        <v>252</v>
      </c>
      <c r="BI158" s="295" t="s">
        <v>602</v>
      </c>
      <c r="BJ158" s="251" t="s">
        <v>601</v>
      </c>
    </row>
    <row r="159" spans="1:62" s="249" customFormat="1" ht="13.5" customHeight="1">
      <c r="A159" s="490" t="s">
        <v>3238</v>
      </c>
      <c r="B159" s="514" t="s">
        <v>810</v>
      </c>
      <c r="C159" s="246">
        <v>213</v>
      </c>
      <c r="D159" s="246">
        <v>220</v>
      </c>
      <c r="E159" s="246">
        <v>250</v>
      </c>
      <c r="F159" s="246">
        <v>284</v>
      </c>
      <c r="G159" s="246">
        <v>310</v>
      </c>
      <c r="H159" s="246">
        <v>330</v>
      </c>
      <c r="I159" s="246">
        <v>418</v>
      </c>
      <c r="J159" s="246">
        <v>475</v>
      </c>
      <c r="K159" s="246">
        <v>534</v>
      </c>
      <c r="L159" s="246">
        <v>584</v>
      </c>
      <c r="M159" s="246">
        <v>656</v>
      </c>
      <c r="N159" s="246">
        <v>629</v>
      </c>
      <c r="O159" s="246">
        <v>622</v>
      </c>
      <c r="P159" s="246">
        <v>673</v>
      </c>
      <c r="Q159" s="246">
        <v>794</v>
      </c>
      <c r="R159" s="246">
        <v>858</v>
      </c>
      <c r="S159" s="246">
        <v>924</v>
      </c>
      <c r="T159" s="246">
        <v>323</v>
      </c>
      <c r="U159" s="246">
        <v>310</v>
      </c>
      <c r="V159" s="246">
        <v>403</v>
      </c>
      <c r="W159" s="246">
        <v>447.6</v>
      </c>
      <c r="X159" s="246">
        <v>475</v>
      </c>
      <c r="Y159" s="246">
        <v>429.80250000000001</v>
      </c>
      <c r="Z159" s="246">
        <v>431.06799999999998</v>
      </c>
      <c r="AA159" s="246">
        <v>434.25799999999998</v>
      </c>
      <c r="AB159" s="246">
        <v>434.72199999999998</v>
      </c>
      <c r="AC159" s="246">
        <v>0</v>
      </c>
      <c r="AD159" s="246">
        <v>0</v>
      </c>
      <c r="AE159" s="246">
        <v>0</v>
      </c>
      <c r="AF159" s="246">
        <v>0</v>
      </c>
      <c r="AG159" s="246">
        <v>0</v>
      </c>
      <c r="AH159" s="246">
        <v>0</v>
      </c>
      <c r="AI159" s="246">
        <v>0</v>
      </c>
      <c r="AJ159" s="246">
        <v>0</v>
      </c>
      <c r="AK159" s="246">
        <v>0</v>
      </c>
      <c r="AL159" s="246">
        <v>0</v>
      </c>
      <c r="AM159" s="246">
        <v>0</v>
      </c>
      <c r="AN159" s="246">
        <v>0</v>
      </c>
      <c r="AO159" s="246">
        <v>0</v>
      </c>
      <c r="AP159" s="250">
        <v>0</v>
      </c>
      <c r="AQ159" s="246">
        <v>0</v>
      </c>
      <c r="AR159" s="290">
        <v>0</v>
      </c>
      <c r="AS159" s="289">
        <v>0</v>
      </c>
      <c r="AT159" s="250">
        <v>0</v>
      </c>
      <c r="AU159" s="250">
        <v>0</v>
      </c>
      <c r="AV159" s="284">
        <v>0</v>
      </c>
      <c r="AW159" s="292" t="str">
        <f t="shared" si="8"/>
        <v>1978-79</v>
      </c>
      <c r="AX159" s="292" t="str">
        <f t="shared" si="9"/>
        <v>2003-04</v>
      </c>
      <c r="AY159" s="751">
        <f t="shared" si="10"/>
        <v>26</v>
      </c>
      <c r="AZ159" s="120">
        <f t="shared" si="11"/>
        <v>479.32501923076921</v>
      </c>
      <c r="BA159" s="248" t="s">
        <v>118</v>
      </c>
      <c r="BB159" s="248" t="s">
        <v>55</v>
      </c>
      <c r="BC159" s="248" t="s">
        <v>811</v>
      </c>
      <c r="BD159" s="248" t="s">
        <v>3015</v>
      </c>
      <c r="BE159" s="248"/>
      <c r="BF159" s="248" t="s">
        <v>255</v>
      </c>
      <c r="BG159" s="252" t="s">
        <v>252</v>
      </c>
      <c r="BH159" s="251" t="s">
        <v>252</v>
      </c>
      <c r="BI159" s="295" t="s">
        <v>252</v>
      </c>
      <c r="BJ159" s="251" t="s">
        <v>252</v>
      </c>
    </row>
    <row r="160" spans="1:62" s="249" customFormat="1" ht="13.5" customHeight="1">
      <c r="A160" s="490" t="s">
        <v>3238</v>
      </c>
      <c r="B160" s="514" t="s">
        <v>589</v>
      </c>
      <c r="C160" s="246">
        <v>0</v>
      </c>
      <c r="D160" s="246">
        <v>0</v>
      </c>
      <c r="E160" s="246">
        <v>0</v>
      </c>
      <c r="F160" s="246">
        <v>0</v>
      </c>
      <c r="G160" s="246">
        <v>0</v>
      </c>
      <c r="H160" s="246">
        <v>0</v>
      </c>
      <c r="I160" s="246">
        <v>0</v>
      </c>
      <c r="J160" s="246">
        <v>0</v>
      </c>
      <c r="K160" s="246">
        <v>0</v>
      </c>
      <c r="L160" s="246">
        <v>0</v>
      </c>
      <c r="M160" s="246">
        <v>0</v>
      </c>
      <c r="N160" s="246">
        <v>0</v>
      </c>
      <c r="O160" s="246">
        <v>0</v>
      </c>
      <c r="P160" s="246">
        <v>0</v>
      </c>
      <c r="Q160" s="246">
        <v>0</v>
      </c>
      <c r="R160" s="246">
        <v>0</v>
      </c>
      <c r="S160" s="246">
        <v>0</v>
      </c>
      <c r="T160" s="246">
        <v>0</v>
      </c>
      <c r="U160" s="246">
        <v>0</v>
      </c>
      <c r="V160" s="246">
        <v>0</v>
      </c>
      <c r="W160" s="246">
        <v>0</v>
      </c>
      <c r="X160" s="246">
        <v>0</v>
      </c>
      <c r="Y160" s="246">
        <v>0</v>
      </c>
      <c r="Z160" s="246">
        <v>0</v>
      </c>
      <c r="AA160" s="246">
        <v>0</v>
      </c>
      <c r="AB160" s="246">
        <v>0</v>
      </c>
      <c r="AC160" s="246">
        <v>0</v>
      </c>
      <c r="AD160" s="246">
        <v>0</v>
      </c>
      <c r="AE160" s="246">
        <v>0</v>
      </c>
      <c r="AF160" s="246">
        <v>0</v>
      </c>
      <c r="AG160" s="246">
        <v>0</v>
      </c>
      <c r="AH160" s="246">
        <v>24.6</v>
      </c>
      <c r="AI160" s="246">
        <v>19.399999999999999</v>
      </c>
      <c r="AJ160" s="246">
        <v>15.1</v>
      </c>
      <c r="AK160" s="246">
        <v>14.9</v>
      </c>
      <c r="AL160" s="246">
        <v>7.45</v>
      </c>
      <c r="AM160" s="246">
        <v>21.85</v>
      </c>
      <c r="AN160" s="246">
        <v>0</v>
      </c>
      <c r="AO160" s="246">
        <v>0</v>
      </c>
      <c r="AP160" s="246">
        <v>0</v>
      </c>
      <c r="AQ160" s="246">
        <v>0</v>
      </c>
      <c r="AR160" s="289">
        <v>0</v>
      </c>
      <c r="AS160" s="289">
        <v>0</v>
      </c>
      <c r="AT160" s="250">
        <v>0</v>
      </c>
      <c r="AU160" s="250">
        <v>0</v>
      </c>
      <c r="AV160" s="284">
        <v>0</v>
      </c>
      <c r="AW160" s="292" t="str">
        <f t="shared" si="8"/>
        <v>2009-10</v>
      </c>
      <c r="AX160" s="292" t="str">
        <f t="shared" si="9"/>
        <v>2014-15</v>
      </c>
      <c r="AY160" s="751">
        <f t="shared" si="10"/>
        <v>6</v>
      </c>
      <c r="AZ160" s="120">
        <f t="shared" si="11"/>
        <v>17.216666666666669</v>
      </c>
      <c r="BA160" s="248" t="s">
        <v>119</v>
      </c>
      <c r="BB160" s="248" t="s">
        <v>37</v>
      </c>
      <c r="BC160" s="248" t="s">
        <v>272</v>
      </c>
      <c r="BD160" s="248" t="s">
        <v>763</v>
      </c>
      <c r="BE160" s="248"/>
      <c r="BF160" s="248" t="s">
        <v>255</v>
      </c>
      <c r="BG160" s="252" t="s">
        <v>252</v>
      </c>
      <c r="BH160" s="251" t="s">
        <v>252</v>
      </c>
      <c r="BI160" s="295" t="s">
        <v>252</v>
      </c>
      <c r="BJ160" s="251" t="s">
        <v>252</v>
      </c>
    </row>
    <row r="161" spans="1:62" s="249" customFormat="1" ht="13.5" customHeight="1">
      <c r="A161" s="490" t="s">
        <v>3238</v>
      </c>
      <c r="B161" s="514" t="s">
        <v>583</v>
      </c>
      <c r="C161" s="246">
        <v>0</v>
      </c>
      <c r="D161" s="246">
        <v>0</v>
      </c>
      <c r="E161" s="246">
        <v>0</v>
      </c>
      <c r="F161" s="246">
        <v>0</v>
      </c>
      <c r="G161" s="246">
        <v>0</v>
      </c>
      <c r="H161" s="246">
        <v>0</v>
      </c>
      <c r="I161" s="246">
        <v>0</v>
      </c>
      <c r="J161" s="246">
        <v>0</v>
      </c>
      <c r="K161" s="246">
        <v>0</v>
      </c>
      <c r="L161" s="246">
        <v>0</v>
      </c>
      <c r="M161" s="246">
        <v>0</v>
      </c>
      <c r="N161" s="246">
        <v>0</v>
      </c>
      <c r="O161" s="246">
        <v>0</v>
      </c>
      <c r="P161" s="246">
        <v>0</v>
      </c>
      <c r="Q161" s="246">
        <v>0</v>
      </c>
      <c r="R161" s="246">
        <v>0</v>
      </c>
      <c r="S161" s="246">
        <v>0</v>
      </c>
      <c r="T161" s="246">
        <v>0</v>
      </c>
      <c r="U161" s="246">
        <v>0</v>
      </c>
      <c r="V161" s="246">
        <v>0</v>
      </c>
      <c r="W161" s="246">
        <v>0</v>
      </c>
      <c r="X161" s="246">
        <v>0</v>
      </c>
      <c r="Y161" s="246">
        <v>0</v>
      </c>
      <c r="Z161" s="246">
        <v>0</v>
      </c>
      <c r="AA161" s="246">
        <v>0</v>
      </c>
      <c r="AB161" s="246">
        <v>0</v>
      </c>
      <c r="AC161" s="246">
        <v>0</v>
      </c>
      <c r="AD161" s="246">
        <v>0</v>
      </c>
      <c r="AE161" s="246">
        <v>0</v>
      </c>
      <c r="AF161" s="246">
        <v>0</v>
      </c>
      <c r="AG161" s="246">
        <v>0</v>
      </c>
      <c r="AH161" s="246">
        <v>0</v>
      </c>
      <c r="AI161" s="246">
        <v>0.85599999999999998</v>
      </c>
      <c r="AJ161" s="246">
        <v>4.335</v>
      </c>
      <c r="AK161" s="246">
        <v>15.61</v>
      </c>
      <c r="AL161" s="246">
        <v>8.3190000000000008</v>
      </c>
      <c r="AM161" s="246">
        <v>0</v>
      </c>
      <c r="AN161" s="246">
        <v>0</v>
      </c>
      <c r="AO161" s="246">
        <v>0</v>
      </c>
      <c r="AP161" s="250">
        <v>0</v>
      </c>
      <c r="AQ161" s="246">
        <v>0</v>
      </c>
      <c r="AR161" s="290">
        <v>0</v>
      </c>
      <c r="AS161" s="289">
        <v>0</v>
      </c>
      <c r="AT161" s="250">
        <v>0</v>
      </c>
      <c r="AU161" s="250">
        <v>0</v>
      </c>
      <c r="AV161" s="284">
        <v>0</v>
      </c>
      <c r="AW161" s="292" t="str">
        <f t="shared" si="8"/>
        <v>2010-11</v>
      </c>
      <c r="AX161" s="292" t="str">
        <f t="shared" si="9"/>
        <v>2013-14</v>
      </c>
      <c r="AY161" s="751">
        <f t="shared" si="10"/>
        <v>4</v>
      </c>
      <c r="AZ161" s="120">
        <f t="shared" si="11"/>
        <v>7.2799999999999994</v>
      </c>
      <c r="BA161" s="248" t="s">
        <v>119</v>
      </c>
      <c r="BB161" s="248" t="s">
        <v>43</v>
      </c>
      <c r="BC161" s="248" t="s">
        <v>272</v>
      </c>
      <c r="BD161" s="248" t="s">
        <v>763</v>
      </c>
      <c r="BE161" s="248"/>
      <c r="BF161" s="248" t="s">
        <v>255</v>
      </c>
      <c r="BG161" s="252" t="s">
        <v>252</v>
      </c>
      <c r="BH161" s="251" t="s">
        <v>252</v>
      </c>
      <c r="BI161" s="295" t="s">
        <v>575</v>
      </c>
      <c r="BJ161" s="251" t="s">
        <v>252</v>
      </c>
    </row>
    <row r="162" spans="1:62" s="249" customFormat="1" ht="13.5" customHeight="1">
      <c r="A162" s="490" t="s">
        <v>3238</v>
      </c>
      <c r="B162" s="514" t="s">
        <v>628</v>
      </c>
      <c r="C162" s="246">
        <v>0</v>
      </c>
      <c r="D162" s="246">
        <v>0</v>
      </c>
      <c r="E162" s="246">
        <v>0</v>
      </c>
      <c r="F162" s="246">
        <v>0</v>
      </c>
      <c r="G162" s="246">
        <v>0</v>
      </c>
      <c r="H162" s="246">
        <v>0</v>
      </c>
      <c r="I162" s="246">
        <v>0</v>
      </c>
      <c r="J162" s="246">
        <v>0</v>
      </c>
      <c r="K162" s="246">
        <v>0</v>
      </c>
      <c r="L162" s="246">
        <v>0</v>
      </c>
      <c r="M162" s="246">
        <v>0</v>
      </c>
      <c r="N162" s="246">
        <v>0</v>
      </c>
      <c r="O162" s="246">
        <v>0</v>
      </c>
      <c r="P162" s="246">
        <v>0</v>
      </c>
      <c r="Q162" s="246">
        <v>0</v>
      </c>
      <c r="R162" s="246">
        <v>0</v>
      </c>
      <c r="S162" s="246">
        <v>0</v>
      </c>
      <c r="T162" s="246">
        <v>0</v>
      </c>
      <c r="U162" s="246">
        <v>0</v>
      </c>
      <c r="V162" s="246">
        <v>0</v>
      </c>
      <c r="W162" s="246">
        <v>0</v>
      </c>
      <c r="X162" s="246">
        <v>0</v>
      </c>
      <c r="Y162" s="246">
        <v>0</v>
      </c>
      <c r="Z162" s="246">
        <v>0</v>
      </c>
      <c r="AA162" s="246">
        <v>0</v>
      </c>
      <c r="AB162" s="246">
        <v>0</v>
      </c>
      <c r="AC162" s="246">
        <v>0</v>
      </c>
      <c r="AD162" s="246">
        <v>0</v>
      </c>
      <c r="AE162" s="246">
        <v>0</v>
      </c>
      <c r="AF162" s="246">
        <v>0</v>
      </c>
      <c r="AG162" s="246">
        <v>0</v>
      </c>
      <c r="AH162" s="246">
        <v>0</v>
      </c>
      <c r="AI162" s="246">
        <v>0</v>
      </c>
      <c r="AJ162" s="246">
        <v>0</v>
      </c>
      <c r="AK162" s="246">
        <v>0.16300000000000001</v>
      </c>
      <c r="AL162" s="246">
        <v>0.32600000000000001</v>
      </c>
      <c r="AM162" s="246">
        <v>0</v>
      </c>
      <c r="AN162" s="246">
        <v>0</v>
      </c>
      <c r="AO162" s="246">
        <v>0</v>
      </c>
      <c r="AP162" s="246">
        <v>0</v>
      </c>
      <c r="AQ162" s="246">
        <v>0</v>
      </c>
      <c r="AR162" s="289">
        <v>0</v>
      </c>
      <c r="AS162" s="289">
        <v>0</v>
      </c>
      <c r="AT162" s="250">
        <v>0</v>
      </c>
      <c r="AU162" s="250">
        <v>0</v>
      </c>
      <c r="AV162" s="284">
        <v>0</v>
      </c>
      <c r="AW162" s="292" t="str">
        <f t="shared" si="8"/>
        <v>2012-13</v>
      </c>
      <c r="AX162" s="292" t="str">
        <f t="shared" si="9"/>
        <v>2013-14</v>
      </c>
      <c r="AY162" s="751">
        <f t="shared" si="10"/>
        <v>2</v>
      </c>
      <c r="AZ162" s="120">
        <f t="shared" si="11"/>
        <v>0.2445</v>
      </c>
      <c r="BA162" s="248" t="s">
        <v>119</v>
      </c>
      <c r="BB162" s="248" t="s">
        <v>31</v>
      </c>
      <c r="BC162" s="248" t="s">
        <v>256</v>
      </c>
      <c r="BD162" s="248" t="s">
        <v>3015</v>
      </c>
      <c r="BE162" s="248"/>
      <c r="BF162" s="248" t="s">
        <v>255</v>
      </c>
      <c r="BG162" s="252" t="s">
        <v>252</v>
      </c>
      <c r="BH162" s="251" t="s">
        <v>252</v>
      </c>
      <c r="BI162" s="295" t="s">
        <v>602</v>
      </c>
      <c r="BJ162" s="251" t="s">
        <v>601</v>
      </c>
    </row>
    <row r="163" spans="1:62" s="249" customFormat="1" ht="13.5" customHeight="1">
      <c r="A163" s="490" t="s">
        <v>3238</v>
      </c>
      <c r="B163" s="514" t="s">
        <v>608</v>
      </c>
      <c r="C163" s="246">
        <v>0</v>
      </c>
      <c r="D163" s="246">
        <v>0</v>
      </c>
      <c r="E163" s="246">
        <v>0</v>
      </c>
      <c r="F163" s="246">
        <v>0</v>
      </c>
      <c r="G163" s="246">
        <v>0</v>
      </c>
      <c r="H163" s="246">
        <v>0</v>
      </c>
      <c r="I163" s="246">
        <v>0</v>
      </c>
      <c r="J163" s="246">
        <v>0</v>
      </c>
      <c r="K163" s="246">
        <v>0</v>
      </c>
      <c r="L163" s="246">
        <v>0</v>
      </c>
      <c r="M163" s="246">
        <v>0</v>
      </c>
      <c r="N163" s="246">
        <v>0</v>
      </c>
      <c r="O163" s="246">
        <v>0</v>
      </c>
      <c r="P163" s="246">
        <v>0</v>
      </c>
      <c r="Q163" s="246">
        <v>0</v>
      </c>
      <c r="R163" s="246">
        <v>0</v>
      </c>
      <c r="S163" s="246">
        <v>0</v>
      </c>
      <c r="T163" s="246">
        <v>0</v>
      </c>
      <c r="U163" s="246">
        <v>0</v>
      </c>
      <c r="V163" s="246">
        <v>0</v>
      </c>
      <c r="W163" s="246">
        <v>0</v>
      </c>
      <c r="X163" s="246">
        <v>0</v>
      </c>
      <c r="Y163" s="246">
        <v>0</v>
      </c>
      <c r="Z163" s="246">
        <v>0</v>
      </c>
      <c r="AA163" s="246">
        <v>0</v>
      </c>
      <c r="AB163" s="246">
        <v>0</v>
      </c>
      <c r="AC163" s="246">
        <v>0</v>
      </c>
      <c r="AD163" s="246">
        <v>0</v>
      </c>
      <c r="AE163" s="246">
        <v>0</v>
      </c>
      <c r="AF163" s="246">
        <v>0</v>
      </c>
      <c r="AG163" s="246">
        <v>0</v>
      </c>
      <c r="AH163" s="246">
        <v>0</v>
      </c>
      <c r="AI163" s="246">
        <v>0</v>
      </c>
      <c r="AJ163" s="246">
        <v>0</v>
      </c>
      <c r="AK163" s="246">
        <v>0.76</v>
      </c>
      <c r="AL163" s="246">
        <v>1.52</v>
      </c>
      <c r="AM163" s="246">
        <v>0</v>
      </c>
      <c r="AN163" s="246">
        <v>0</v>
      </c>
      <c r="AO163" s="246">
        <v>0</v>
      </c>
      <c r="AP163" s="250">
        <v>0</v>
      </c>
      <c r="AQ163" s="246">
        <v>0</v>
      </c>
      <c r="AR163" s="290">
        <v>0</v>
      </c>
      <c r="AS163" s="289">
        <v>0</v>
      </c>
      <c r="AT163" s="250">
        <v>0</v>
      </c>
      <c r="AU163" s="250">
        <v>0</v>
      </c>
      <c r="AV163" s="284">
        <v>0</v>
      </c>
      <c r="AW163" s="292" t="str">
        <f t="shared" si="8"/>
        <v>2012-13</v>
      </c>
      <c r="AX163" s="292" t="str">
        <f t="shared" si="9"/>
        <v>2013-14</v>
      </c>
      <c r="AY163" s="751">
        <f t="shared" si="10"/>
        <v>2</v>
      </c>
      <c r="AZ163" s="120">
        <f t="shared" si="11"/>
        <v>1.1400000000000001</v>
      </c>
      <c r="BA163" s="248" t="s">
        <v>119</v>
      </c>
      <c r="BB163" s="248" t="s">
        <v>57</v>
      </c>
      <c r="BC163" s="248" t="s">
        <v>256</v>
      </c>
      <c r="BD163" s="248" t="s">
        <v>3015</v>
      </c>
      <c r="BE163" s="248"/>
      <c r="BF163" s="248" t="s">
        <v>255</v>
      </c>
      <c r="BG163" s="252" t="s">
        <v>252</v>
      </c>
      <c r="BH163" s="251" t="s">
        <v>252</v>
      </c>
      <c r="BI163" s="295" t="s">
        <v>602</v>
      </c>
      <c r="BJ163" s="251" t="s">
        <v>601</v>
      </c>
    </row>
    <row r="164" spans="1:62" s="249" customFormat="1" ht="13.5" customHeight="1">
      <c r="A164" s="490" t="s">
        <v>3238</v>
      </c>
      <c r="B164" s="514" t="s">
        <v>846</v>
      </c>
      <c r="C164" s="246">
        <v>64.3</v>
      </c>
      <c r="D164" s="246">
        <v>69</v>
      </c>
      <c r="E164" s="246">
        <v>77</v>
      </c>
      <c r="F164" s="246">
        <v>14</v>
      </c>
      <c r="G164" s="246">
        <v>18</v>
      </c>
      <c r="H164" s="246">
        <v>23</v>
      </c>
      <c r="I164" s="246">
        <v>25</v>
      </c>
      <c r="J164" s="246">
        <v>25</v>
      </c>
      <c r="K164" s="246">
        <v>0</v>
      </c>
      <c r="L164" s="246">
        <v>0</v>
      </c>
      <c r="M164" s="246">
        <v>0</v>
      </c>
      <c r="N164" s="246">
        <v>0</v>
      </c>
      <c r="O164" s="246">
        <v>0</v>
      </c>
      <c r="P164" s="246">
        <v>0</v>
      </c>
      <c r="Q164" s="246">
        <v>0</v>
      </c>
      <c r="R164" s="246">
        <v>0</v>
      </c>
      <c r="S164" s="246">
        <v>0</v>
      </c>
      <c r="T164" s="246">
        <v>0</v>
      </c>
      <c r="U164" s="246">
        <v>0</v>
      </c>
      <c r="V164" s="246">
        <v>0</v>
      </c>
      <c r="W164" s="246">
        <v>0</v>
      </c>
      <c r="X164" s="246">
        <v>0</v>
      </c>
      <c r="Y164" s="246">
        <v>0</v>
      </c>
      <c r="Z164" s="246">
        <v>0</v>
      </c>
      <c r="AA164" s="246">
        <v>0</v>
      </c>
      <c r="AB164" s="246">
        <v>0</v>
      </c>
      <c r="AC164" s="246">
        <v>0</v>
      </c>
      <c r="AD164" s="246">
        <v>0</v>
      </c>
      <c r="AE164" s="246">
        <v>0</v>
      </c>
      <c r="AF164" s="246">
        <v>0</v>
      </c>
      <c r="AG164" s="246">
        <v>0</v>
      </c>
      <c r="AH164" s="246">
        <v>0</v>
      </c>
      <c r="AI164" s="246">
        <v>0</v>
      </c>
      <c r="AJ164" s="246">
        <v>0</v>
      </c>
      <c r="AK164" s="246">
        <v>0</v>
      </c>
      <c r="AL164" s="246">
        <v>0</v>
      </c>
      <c r="AM164" s="246">
        <v>0</v>
      </c>
      <c r="AN164" s="246">
        <v>0</v>
      </c>
      <c r="AO164" s="246">
        <v>0</v>
      </c>
      <c r="AP164" s="246">
        <v>0</v>
      </c>
      <c r="AQ164" s="246">
        <v>0</v>
      </c>
      <c r="AR164" s="289">
        <v>0</v>
      </c>
      <c r="AS164" s="289">
        <v>0</v>
      </c>
      <c r="AT164" s="250">
        <v>0</v>
      </c>
      <c r="AU164" s="250">
        <v>0</v>
      </c>
      <c r="AV164" s="284">
        <v>0</v>
      </c>
      <c r="AW164" s="292" t="str">
        <f t="shared" si="8"/>
        <v>1978-79</v>
      </c>
      <c r="AX164" s="292" t="str">
        <f t="shared" si="9"/>
        <v>1985-86</v>
      </c>
      <c r="AY164" s="751">
        <f t="shared" si="10"/>
        <v>8</v>
      </c>
      <c r="AZ164" s="120">
        <f t="shared" si="11"/>
        <v>39.412500000000001</v>
      </c>
      <c r="BA164" s="248" t="s">
        <v>118</v>
      </c>
      <c r="BB164" s="248" t="s">
        <v>55</v>
      </c>
      <c r="BC164" s="248" t="s">
        <v>811</v>
      </c>
      <c r="BD164" s="248" t="s">
        <v>3015</v>
      </c>
      <c r="BE164" s="248"/>
      <c r="BF164" s="248" t="s">
        <v>255</v>
      </c>
      <c r="BG164" s="252" t="s">
        <v>252</v>
      </c>
      <c r="BH164" s="251" t="s">
        <v>2723</v>
      </c>
      <c r="BI164" s="295" t="s">
        <v>252</v>
      </c>
      <c r="BJ164" s="251" t="s">
        <v>252</v>
      </c>
    </row>
    <row r="165" spans="1:62" s="249" customFormat="1" ht="13.5" customHeight="1">
      <c r="A165" s="490" t="s">
        <v>3238</v>
      </c>
      <c r="B165" s="514" t="s">
        <v>2541</v>
      </c>
      <c r="C165" s="246">
        <v>0</v>
      </c>
      <c r="D165" s="246">
        <v>0</v>
      </c>
      <c r="E165" s="246">
        <v>0</v>
      </c>
      <c r="F165" s="246">
        <v>0</v>
      </c>
      <c r="G165" s="246">
        <v>0</v>
      </c>
      <c r="H165" s="246">
        <v>0</v>
      </c>
      <c r="I165" s="246">
        <v>0</v>
      </c>
      <c r="J165" s="246">
        <v>0</v>
      </c>
      <c r="K165" s="246">
        <v>0</v>
      </c>
      <c r="L165" s="246">
        <v>0</v>
      </c>
      <c r="M165" s="246">
        <v>0</v>
      </c>
      <c r="N165" s="246">
        <v>0</v>
      </c>
      <c r="O165" s="246">
        <v>0</v>
      </c>
      <c r="P165" s="246">
        <v>0</v>
      </c>
      <c r="Q165" s="246">
        <v>0</v>
      </c>
      <c r="R165" s="246">
        <v>0</v>
      </c>
      <c r="S165" s="246">
        <v>0</v>
      </c>
      <c r="T165" s="246">
        <v>0</v>
      </c>
      <c r="U165" s="246">
        <v>0</v>
      </c>
      <c r="V165" s="246">
        <v>0</v>
      </c>
      <c r="W165" s="246">
        <v>0</v>
      </c>
      <c r="X165" s="246">
        <v>0</v>
      </c>
      <c r="Y165" s="246">
        <v>0</v>
      </c>
      <c r="Z165" s="246">
        <v>0</v>
      </c>
      <c r="AA165" s="246">
        <v>0</v>
      </c>
      <c r="AB165" s="246">
        <v>0</v>
      </c>
      <c r="AC165" s="246">
        <v>0</v>
      </c>
      <c r="AD165" s="246">
        <v>0</v>
      </c>
      <c r="AE165" s="246">
        <v>0</v>
      </c>
      <c r="AF165" s="246">
        <v>0</v>
      </c>
      <c r="AG165" s="246">
        <v>0</v>
      </c>
      <c r="AH165" s="246">
        <v>0</v>
      </c>
      <c r="AI165" s="246">
        <v>0</v>
      </c>
      <c r="AJ165" s="246">
        <v>0</v>
      </c>
      <c r="AK165" s="246">
        <v>0</v>
      </c>
      <c r="AL165" s="246">
        <v>0</v>
      </c>
      <c r="AM165" s="246">
        <v>0</v>
      </c>
      <c r="AN165" s="246">
        <v>0</v>
      </c>
      <c r="AO165" s="246">
        <v>0.2</v>
      </c>
      <c r="AP165" s="250">
        <v>0</v>
      </c>
      <c r="AQ165" s="246">
        <v>0</v>
      </c>
      <c r="AR165" s="290">
        <v>0</v>
      </c>
      <c r="AS165" s="289">
        <v>0</v>
      </c>
      <c r="AT165" s="250">
        <v>0</v>
      </c>
      <c r="AU165" s="250">
        <v>0</v>
      </c>
      <c r="AV165" s="284">
        <v>0</v>
      </c>
      <c r="AW165" s="292" t="str">
        <f t="shared" si="8"/>
        <v>2016-17</v>
      </c>
      <c r="AX165" s="292" t="str">
        <f t="shared" si="9"/>
        <v>2016-17</v>
      </c>
      <c r="AY165" s="751">
        <f t="shared" si="10"/>
        <v>1</v>
      </c>
      <c r="AZ165" s="120">
        <f t="shared" si="11"/>
        <v>0.2</v>
      </c>
      <c r="BA165" s="248" t="s">
        <v>119</v>
      </c>
      <c r="BB165" s="248" t="s">
        <v>53</v>
      </c>
      <c r="BC165" s="248" t="s">
        <v>330</v>
      </c>
      <c r="BD165" s="248" t="s">
        <v>762</v>
      </c>
      <c r="BE165" s="248"/>
      <c r="BF165" s="248" t="s">
        <v>262</v>
      </c>
      <c r="BG165" s="252" t="s">
        <v>2544</v>
      </c>
      <c r="BH165" s="251" t="s">
        <v>2545</v>
      </c>
      <c r="BI165" s="295" t="s">
        <v>252</v>
      </c>
      <c r="BJ165" s="251" t="s">
        <v>252</v>
      </c>
    </row>
    <row r="166" spans="1:62" s="249" customFormat="1" ht="13.5" customHeight="1">
      <c r="A166" s="490" t="s">
        <v>3238</v>
      </c>
      <c r="B166" s="514" t="s">
        <v>593</v>
      </c>
      <c r="C166" s="246">
        <v>0</v>
      </c>
      <c r="D166" s="246">
        <v>0</v>
      </c>
      <c r="E166" s="246">
        <v>0</v>
      </c>
      <c r="F166" s="246">
        <v>0</v>
      </c>
      <c r="G166" s="246">
        <v>0</v>
      </c>
      <c r="H166" s="246">
        <v>0</v>
      </c>
      <c r="I166" s="246">
        <v>0</v>
      </c>
      <c r="J166" s="246">
        <v>0</v>
      </c>
      <c r="K166" s="246">
        <v>0</v>
      </c>
      <c r="L166" s="246">
        <v>0</v>
      </c>
      <c r="M166" s="246">
        <v>0</v>
      </c>
      <c r="N166" s="246">
        <v>0</v>
      </c>
      <c r="O166" s="246">
        <v>0</v>
      </c>
      <c r="P166" s="246">
        <v>0</v>
      </c>
      <c r="Q166" s="246">
        <v>0</v>
      </c>
      <c r="R166" s="246">
        <v>0</v>
      </c>
      <c r="S166" s="246">
        <v>0</v>
      </c>
      <c r="T166" s="246">
        <v>0</v>
      </c>
      <c r="U166" s="246">
        <v>0</v>
      </c>
      <c r="V166" s="246">
        <v>0</v>
      </c>
      <c r="W166" s="246">
        <v>0</v>
      </c>
      <c r="X166" s="246">
        <v>0</v>
      </c>
      <c r="Y166" s="246">
        <v>0</v>
      </c>
      <c r="Z166" s="246">
        <v>0</v>
      </c>
      <c r="AA166" s="246">
        <v>0</v>
      </c>
      <c r="AB166" s="246">
        <v>0</v>
      </c>
      <c r="AC166" s="246">
        <v>0</v>
      </c>
      <c r="AD166" s="246">
        <v>0</v>
      </c>
      <c r="AE166" s="246">
        <v>0</v>
      </c>
      <c r="AF166" s="246">
        <v>0</v>
      </c>
      <c r="AG166" s="246">
        <v>0</v>
      </c>
      <c r="AH166" s="246">
        <v>0</v>
      </c>
      <c r="AI166" s="246">
        <v>1.5</v>
      </c>
      <c r="AJ166" s="246">
        <v>8.5</v>
      </c>
      <c r="AK166" s="246">
        <v>11</v>
      </c>
      <c r="AL166" s="246">
        <v>13</v>
      </c>
      <c r="AM166" s="246">
        <v>0</v>
      </c>
      <c r="AN166" s="246">
        <v>0</v>
      </c>
      <c r="AO166" s="246">
        <v>0</v>
      </c>
      <c r="AP166" s="246">
        <v>0</v>
      </c>
      <c r="AQ166" s="246">
        <v>0</v>
      </c>
      <c r="AR166" s="289">
        <v>0</v>
      </c>
      <c r="AS166" s="289">
        <v>0</v>
      </c>
      <c r="AT166" s="250">
        <v>0</v>
      </c>
      <c r="AU166" s="250">
        <v>0</v>
      </c>
      <c r="AV166" s="284">
        <v>0</v>
      </c>
      <c r="AW166" s="292" t="str">
        <f t="shared" si="8"/>
        <v>2010-11</v>
      </c>
      <c r="AX166" s="292" t="str">
        <f t="shared" si="9"/>
        <v>2013-14</v>
      </c>
      <c r="AY166" s="751">
        <f t="shared" si="10"/>
        <v>4</v>
      </c>
      <c r="AZ166" s="120">
        <f t="shared" si="11"/>
        <v>8.5</v>
      </c>
      <c r="BA166" s="248" t="s">
        <v>119</v>
      </c>
      <c r="BB166" s="248" t="s">
        <v>31</v>
      </c>
      <c r="BC166" s="248" t="s">
        <v>272</v>
      </c>
      <c r="BD166" s="248" t="s">
        <v>763</v>
      </c>
      <c r="BE166" s="248"/>
      <c r="BF166" s="248" t="s">
        <v>255</v>
      </c>
      <c r="BG166" s="252" t="s">
        <v>252</v>
      </c>
      <c r="BH166" s="251" t="s">
        <v>252</v>
      </c>
      <c r="BI166" s="295" t="s">
        <v>575</v>
      </c>
      <c r="BJ166" s="251" t="s">
        <v>252</v>
      </c>
    </row>
    <row r="167" spans="1:62" s="249" customFormat="1" ht="13.5" customHeight="1">
      <c r="A167" s="490" t="s">
        <v>3238</v>
      </c>
      <c r="B167" s="514" t="s">
        <v>627</v>
      </c>
      <c r="C167" s="246">
        <v>0</v>
      </c>
      <c r="D167" s="246">
        <v>0</v>
      </c>
      <c r="E167" s="246">
        <v>0</v>
      </c>
      <c r="F167" s="246">
        <v>0</v>
      </c>
      <c r="G167" s="246">
        <v>0</v>
      </c>
      <c r="H167" s="246">
        <v>0</v>
      </c>
      <c r="I167" s="246">
        <v>0</v>
      </c>
      <c r="J167" s="246">
        <v>0</v>
      </c>
      <c r="K167" s="246">
        <v>0</v>
      </c>
      <c r="L167" s="246">
        <v>0</v>
      </c>
      <c r="M167" s="246">
        <v>0</v>
      </c>
      <c r="N167" s="246">
        <v>0</v>
      </c>
      <c r="O167" s="246">
        <v>0</v>
      </c>
      <c r="P167" s="246">
        <v>0</v>
      </c>
      <c r="Q167" s="246">
        <v>0</v>
      </c>
      <c r="R167" s="246">
        <v>0</v>
      </c>
      <c r="S167" s="246">
        <v>0</v>
      </c>
      <c r="T167" s="246">
        <v>0</v>
      </c>
      <c r="U167" s="246">
        <v>0</v>
      </c>
      <c r="V167" s="246">
        <v>0</v>
      </c>
      <c r="W167" s="246">
        <v>0</v>
      </c>
      <c r="X167" s="246">
        <v>0</v>
      </c>
      <c r="Y167" s="246">
        <v>0</v>
      </c>
      <c r="Z167" s="246">
        <v>0</v>
      </c>
      <c r="AA167" s="246">
        <v>0</v>
      </c>
      <c r="AB167" s="246">
        <v>0</v>
      </c>
      <c r="AC167" s="246">
        <v>0</v>
      </c>
      <c r="AD167" s="246">
        <v>0</v>
      </c>
      <c r="AE167" s="246">
        <v>0</v>
      </c>
      <c r="AF167" s="246">
        <v>0</v>
      </c>
      <c r="AG167" s="246">
        <v>0</v>
      </c>
      <c r="AH167" s="246">
        <v>45</v>
      </c>
      <c r="AI167" s="246">
        <v>0</v>
      </c>
      <c r="AJ167" s="246">
        <v>0</v>
      </c>
      <c r="AK167" s="246">
        <v>0</v>
      </c>
      <c r="AL167" s="246">
        <v>0</v>
      </c>
      <c r="AM167" s="246">
        <v>0</v>
      </c>
      <c r="AN167" s="246">
        <v>0</v>
      </c>
      <c r="AO167" s="246">
        <v>0</v>
      </c>
      <c r="AP167" s="250">
        <v>0</v>
      </c>
      <c r="AQ167" s="246">
        <v>0</v>
      </c>
      <c r="AR167" s="290">
        <v>0</v>
      </c>
      <c r="AS167" s="289">
        <v>0</v>
      </c>
      <c r="AT167" s="250">
        <v>0</v>
      </c>
      <c r="AU167" s="250">
        <v>0</v>
      </c>
      <c r="AV167" s="284">
        <v>0</v>
      </c>
      <c r="AW167" s="292" t="str">
        <f t="shared" si="8"/>
        <v>2009-10</v>
      </c>
      <c r="AX167" s="292" t="str">
        <f t="shared" si="9"/>
        <v>2009-10</v>
      </c>
      <c r="AY167" s="751">
        <f t="shared" si="10"/>
        <v>1</v>
      </c>
      <c r="AZ167" s="120">
        <f t="shared" si="11"/>
        <v>45</v>
      </c>
      <c r="BA167" s="248" t="s">
        <v>119</v>
      </c>
      <c r="BB167" s="248" t="s">
        <v>31</v>
      </c>
      <c r="BC167" s="248" t="s">
        <v>256</v>
      </c>
      <c r="BD167" s="248" t="s">
        <v>3015</v>
      </c>
      <c r="BE167" s="248"/>
      <c r="BF167" s="248" t="s">
        <v>255</v>
      </c>
      <c r="BG167" s="252" t="s">
        <v>252</v>
      </c>
      <c r="BH167" s="251" t="s">
        <v>252</v>
      </c>
      <c r="BI167" s="295" t="s">
        <v>578</v>
      </c>
      <c r="BJ167" s="251" t="s">
        <v>252</v>
      </c>
    </row>
    <row r="168" spans="1:62" s="249" customFormat="1" ht="13.5" customHeight="1">
      <c r="A168" s="490" t="s">
        <v>3238</v>
      </c>
      <c r="B168" s="514" t="s">
        <v>813</v>
      </c>
      <c r="C168" s="246">
        <v>0</v>
      </c>
      <c r="D168" s="246">
        <v>0</v>
      </c>
      <c r="E168" s="246">
        <v>0</v>
      </c>
      <c r="F168" s="246">
        <v>0</v>
      </c>
      <c r="G168" s="246">
        <v>0</v>
      </c>
      <c r="H168" s="246">
        <v>0</v>
      </c>
      <c r="I168" s="246">
        <v>0</v>
      </c>
      <c r="J168" s="246">
        <v>0</v>
      </c>
      <c r="K168" s="246">
        <v>0</v>
      </c>
      <c r="L168" s="246">
        <v>0</v>
      </c>
      <c r="M168" s="246">
        <v>0</v>
      </c>
      <c r="N168" s="246">
        <v>0</v>
      </c>
      <c r="O168" s="246">
        <v>0</v>
      </c>
      <c r="P168" s="246">
        <v>0</v>
      </c>
      <c r="Q168" s="246">
        <v>0</v>
      </c>
      <c r="R168" s="246">
        <v>0</v>
      </c>
      <c r="S168" s="246">
        <v>0</v>
      </c>
      <c r="T168" s="246">
        <v>0</v>
      </c>
      <c r="U168" s="246">
        <v>0</v>
      </c>
      <c r="V168" s="246">
        <v>0</v>
      </c>
      <c r="W168" s="246">
        <v>0</v>
      </c>
      <c r="X168" s="246">
        <v>3.5</v>
      </c>
      <c r="Y168" s="246">
        <v>8</v>
      </c>
      <c r="Z168" s="246">
        <v>3</v>
      </c>
      <c r="AA168" s="246">
        <v>0.5</v>
      </c>
      <c r="AB168" s="246">
        <v>0</v>
      </c>
      <c r="AC168" s="246">
        <v>0</v>
      </c>
      <c r="AD168" s="246">
        <v>0</v>
      </c>
      <c r="AE168" s="246">
        <v>0</v>
      </c>
      <c r="AF168" s="246">
        <v>0</v>
      </c>
      <c r="AG168" s="246">
        <v>0</v>
      </c>
      <c r="AH168" s="246">
        <v>0</v>
      </c>
      <c r="AI168" s="246">
        <v>0</v>
      </c>
      <c r="AJ168" s="246">
        <v>0</v>
      </c>
      <c r="AK168" s="246">
        <v>0</v>
      </c>
      <c r="AL168" s="246">
        <v>0</v>
      </c>
      <c r="AM168" s="246">
        <v>0</v>
      </c>
      <c r="AN168" s="246">
        <v>0</v>
      </c>
      <c r="AO168" s="246">
        <v>0</v>
      </c>
      <c r="AP168" s="246">
        <v>0</v>
      </c>
      <c r="AQ168" s="246">
        <v>0</v>
      </c>
      <c r="AR168" s="289">
        <v>0</v>
      </c>
      <c r="AS168" s="289">
        <v>0</v>
      </c>
      <c r="AT168" s="250">
        <v>0</v>
      </c>
      <c r="AU168" s="250">
        <v>0</v>
      </c>
      <c r="AV168" s="284">
        <v>0</v>
      </c>
      <c r="AW168" s="292" t="str">
        <f t="shared" si="8"/>
        <v>1999-00</v>
      </c>
      <c r="AX168" s="292" t="str">
        <f t="shared" si="9"/>
        <v>2002-03</v>
      </c>
      <c r="AY168" s="751">
        <f t="shared" si="10"/>
        <v>4</v>
      </c>
      <c r="AZ168" s="120">
        <f t="shared" si="11"/>
        <v>3.75</v>
      </c>
      <c r="BA168" s="248" t="s">
        <v>119</v>
      </c>
      <c r="BB168" s="248" t="s">
        <v>57</v>
      </c>
      <c r="BC168" s="248" t="s">
        <v>256</v>
      </c>
      <c r="BD168" s="248" t="s">
        <v>3015</v>
      </c>
      <c r="BE168" s="248"/>
      <c r="BF168" s="248" t="s">
        <v>255</v>
      </c>
      <c r="BG168" s="252" t="s">
        <v>252</v>
      </c>
      <c r="BH168" s="251" t="s">
        <v>252</v>
      </c>
      <c r="BI168" s="295" t="s">
        <v>252</v>
      </c>
      <c r="BJ168" s="251" t="s">
        <v>809</v>
      </c>
    </row>
    <row r="169" spans="1:62" s="249" customFormat="1" ht="13.5" customHeight="1">
      <c r="A169" s="490" t="s">
        <v>3238</v>
      </c>
      <c r="B169" s="514" t="s">
        <v>607</v>
      </c>
      <c r="C169" s="246">
        <v>0</v>
      </c>
      <c r="D169" s="246">
        <v>0</v>
      </c>
      <c r="E169" s="246">
        <v>0</v>
      </c>
      <c r="F169" s="246">
        <v>0</v>
      </c>
      <c r="G169" s="246">
        <v>0</v>
      </c>
      <c r="H169" s="246">
        <v>0</v>
      </c>
      <c r="I169" s="246">
        <v>0</v>
      </c>
      <c r="J169" s="246">
        <v>0</v>
      </c>
      <c r="K169" s="246">
        <v>0</v>
      </c>
      <c r="L169" s="246">
        <v>0</v>
      </c>
      <c r="M169" s="246">
        <v>0</v>
      </c>
      <c r="N169" s="246">
        <v>0</v>
      </c>
      <c r="O169" s="246">
        <v>0</v>
      </c>
      <c r="P169" s="246">
        <v>0</v>
      </c>
      <c r="Q169" s="246">
        <v>0</v>
      </c>
      <c r="R169" s="246">
        <v>0</v>
      </c>
      <c r="S169" s="246">
        <v>0</v>
      </c>
      <c r="T169" s="246">
        <v>0</v>
      </c>
      <c r="U169" s="246">
        <v>0</v>
      </c>
      <c r="V169" s="246">
        <v>0</v>
      </c>
      <c r="W169" s="246">
        <v>0</v>
      </c>
      <c r="X169" s="246">
        <v>0</v>
      </c>
      <c r="Y169" s="246">
        <v>0</v>
      </c>
      <c r="Z169" s="246">
        <v>0</v>
      </c>
      <c r="AA169" s="246">
        <v>0</v>
      </c>
      <c r="AB169" s="246">
        <v>0</v>
      </c>
      <c r="AC169" s="246">
        <v>0</v>
      </c>
      <c r="AD169" s="246">
        <v>0</v>
      </c>
      <c r="AE169" s="246">
        <v>0</v>
      </c>
      <c r="AF169" s="246">
        <v>0</v>
      </c>
      <c r="AG169" s="246">
        <v>0.16400000000000001</v>
      </c>
      <c r="AH169" s="246">
        <v>18.635000000000002</v>
      </c>
      <c r="AI169" s="246">
        <v>9.7590000000000003</v>
      </c>
      <c r="AJ169" s="246">
        <v>0.1</v>
      </c>
      <c r="AK169" s="246">
        <v>0.1</v>
      </c>
      <c r="AL169" s="246">
        <v>0</v>
      </c>
      <c r="AM169" s="246">
        <v>0</v>
      </c>
      <c r="AN169" s="246">
        <v>0</v>
      </c>
      <c r="AO169" s="246">
        <v>0</v>
      </c>
      <c r="AP169" s="250">
        <v>0</v>
      </c>
      <c r="AQ169" s="246">
        <v>0</v>
      </c>
      <c r="AR169" s="290">
        <v>0</v>
      </c>
      <c r="AS169" s="289">
        <v>0</v>
      </c>
      <c r="AT169" s="250">
        <v>0</v>
      </c>
      <c r="AU169" s="250">
        <v>0</v>
      </c>
      <c r="AV169" s="284">
        <v>0</v>
      </c>
      <c r="AW169" s="292" t="str">
        <f t="shared" si="8"/>
        <v>2008-09</v>
      </c>
      <c r="AX169" s="292" t="str">
        <f t="shared" si="9"/>
        <v>2012-13</v>
      </c>
      <c r="AY169" s="751">
        <f t="shared" si="10"/>
        <v>5</v>
      </c>
      <c r="AZ169" s="120">
        <f t="shared" si="11"/>
        <v>5.7516000000000016</v>
      </c>
      <c r="BA169" s="248" t="s">
        <v>119</v>
      </c>
      <c r="BB169" s="248" t="s">
        <v>57</v>
      </c>
      <c r="BC169" s="248" t="s">
        <v>256</v>
      </c>
      <c r="BD169" s="248" t="s">
        <v>3015</v>
      </c>
      <c r="BE169" s="248"/>
      <c r="BF169" s="248" t="s">
        <v>255</v>
      </c>
      <c r="BG169" s="252" t="s">
        <v>252</v>
      </c>
      <c r="BH169" s="251" t="s">
        <v>252</v>
      </c>
      <c r="BI169" s="295" t="s">
        <v>599</v>
      </c>
      <c r="BJ169" s="251" t="s">
        <v>252</v>
      </c>
    </row>
    <row r="170" spans="1:62" s="249" customFormat="1" ht="13.5" customHeight="1">
      <c r="A170" s="490" t="s">
        <v>3238</v>
      </c>
      <c r="B170" s="514" t="s">
        <v>669</v>
      </c>
      <c r="C170" s="246">
        <v>0</v>
      </c>
      <c r="D170" s="246">
        <v>0</v>
      </c>
      <c r="E170" s="246">
        <v>0</v>
      </c>
      <c r="F170" s="246">
        <v>0</v>
      </c>
      <c r="G170" s="246">
        <v>0</v>
      </c>
      <c r="H170" s="246">
        <v>0</v>
      </c>
      <c r="I170" s="246">
        <v>0</v>
      </c>
      <c r="J170" s="246">
        <v>0</v>
      </c>
      <c r="K170" s="246">
        <v>0</v>
      </c>
      <c r="L170" s="246">
        <v>0</v>
      </c>
      <c r="M170" s="246">
        <v>0</v>
      </c>
      <c r="N170" s="246">
        <v>0</v>
      </c>
      <c r="O170" s="246">
        <v>0</v>
      </c>
      <c r="P170" s="246">
        <v>0</v>
      </c>
      <c r="Q170" s="246">
        <v>0</v>
      </c>
      <c r="R170" s="246">
        <v>0</v>
      </c>
      <c r="S170" s="246">
        <v>0</v>
      </c>
      <c r="T170" s="246">
        <v>0</v>
      </c>
      <c r="U170" s="246">
        <v>0</v>
      </c>
      <c r="V170" s="246">
        <v>0</v>
      </c>
      <c r="W170" s="246">
        <v>0</v>
      </c>
      <c r="X170" s="246">
        <v>0</v>
      </c>
      <c r="Y170" s="246">
        <v>257.2</v>
      </c>
      <c r="Z170" s="246">
        <v>262.89999999999998</v>
      </c>
      <c r="AA170" s="246">
        <v>286.39999999999998</v>
      </c>
      <c r="AB170" s="246">
        <v>285.2</v>
      </c>
      <c r="AC170" s="246">
        <v>290.60000000000002</v>
      </c>
      <c r="AD170" s="246">
        <v>296.113</v>
      </c>
      <c r="AE170" s="246">
        <v>302.03500000000003</v>
      </c>
      <c r="AF170" s="246">
        <v>308.07600000000002</v>
      </c>
      <c r="AG170" s="246">
        <v>311.3</v>
      </c>
      <c r="AH170" s="246">
        <v>157.27199999999999</v>
      </c>
      <c r="AI170" s="246">
        <v>0</v>
      </c>
      <c r="AJ170" s="246">
        <v>0</v>
      </c>
      <c r="AK170" s="246">
        <v>0</v>
      </c>
      <c r="AL170" s="246">
        <v>0</v>
      </c>
      <c r="AM170" s="246">
        <v>0</v>
      </c>
      <c r="AN170" s="246">
        <v>0</v>
      </c>
      <c r="AO170" s="246">
        <v>0</v>
      </c>
      <c r="AP170" s="246">
        <v>0</v>
      </c>
      <c r="AQ170" s="246">
        <v>0</v>
      </c>
      <c r="AR170" s="289">
        <v>0</v>
      </c>
      <c r="AS170" s="289">
        <v>0</v>
      </c>
      <c r="AT170" s="250">
        <v>0</v>
      </c>
      <c r="AU170" s="250">
        <v>0</v>
      </c>
      <c r="AV170" s="284">
        <v>0</v>
      </c>
      <c r="AW170" s="292" t="str">
        <f t="shared" si="8"/>
        <v>2000-01</v>
      </c>
      <c r="AX170" s="292" t="str">
        <f t="shared" si="9"/>
        <v>2009-10</v>
      </c>
      <c r="AY170" s="751">
        <f t="shared" si="10"/>
        <v>10</v>
      </c>
      <c r="AZ170" s="120">
        <f t="shared" si="11"/>
        <v>275.70960000000002</v>
      </c>
      <c r="BA170" s="248" t="s">
        <v>118</v>
      </c>
      <c r="BB170" s="248" t="s">
        <v>55</v>
      </c>
      <c r="BC170" s="248" t="s">
        <v>648</v>
      </c>
      <c r="BD170" s="248" t="s">
        <v>3015</v>
      </c>
      <c r="BE170" s="248"/>
      <c r="BF170" s="248" t="s">
        <v>255</v>
      </c>
      <c r="BG170" s="252" t="s">
        <v>252</v>
      </c>
      <c r="BH170" s="251" t="s">
        <v>252</v>
      </c>
      <c r="BI170" s="295" t="s">
        <v>602</v>
      </c>
      <c r="BJ170" s="251" t="s">
        <v>252</v>
      </c>
    </row>
    <row r="171" spans="1:62" s="249" customFormat="1" ht="13.5" customHeight="1">
      <c r="A171" s="490" t="s">
        <v>3238</v>
      </c>
      <c r="B171" s="514" t="s">
        <v>626</v>
      </c>
      <c r="C171" s="246">
        <v>0</v>
      </c>
      <c r="D171" s="246">
        <v>0</v>
      </c>
      <c r="E171" s="246">
        <v>0</v>
      </c>
      <c r="F171" s="246">
        <v>0</v>
      </c>
      <c r="G171" s="246">
        <v>0</v>
      </c>
      <c r="H171" s="246">
        <v>0</v>
      </c>
      <c r="I171" s="246">
        <v>0</v>
      </c>
      <c r="J171" s="246">
        <v>0</v>
      </c>
      <c r="K171" s="246">
        <v>0</v>
      </c>
      <c r="L171" s="246">
        <v>0</v>
      </c>
      <c r="M171" s="246">
        <v>0</v>
      </c>
      <c r="N171" s="246">
        <v>0</v>
      </c>
      <c r="O171" s="246">
        <v>0</v>
      </c>
      <c r="P171" s="246">
        <v>0</v>
      </c>
      <c r="Q171" s="246">
        <v>0</v>
      </c>
      <c r="R171" s="246">
        <v>0</v>
      </c>
      <c r="S171" s="246">
        <v>0</v>
      </c>
      <c r="T171" s="246">
        <v>0</v>
      </c>
      <c r="U171" s="246">
        <v>0</v>
      </c>
      <c r="V171" s="246">
        <v>0</v>
      </c>
      <c r="W171" s="246">
        <v>0</v>
      </c>
      <c r="X171" s="246">
        <v>0</v>
      </c>
      <c r="Y171" s="246">
        <v>0</v>
      </c>
      <c r="Z171" s="246">
        <v>0</v>
      </c>
      <c r="AA171" s="246">
        <v>0</v>
      </c>
      <c r="AB171" s="246">
        <v>0</v>
      </c>
      <c r="AC171" s="246">
        <v>0</v>
      </c>
      <c r="AD171" s="246">
        <v>0</v>
      </c>
      <c r="AE171" s="246">
        <v>0</v>
      </c>
      <c r="AF171" s="246">
        <v>0</v>
      </c>
      <c r="AG171" s="246">
        <v>0</v>
      </c>
      <c r="AH171" s="246">
        <v>0</v>
      </c>
      <c r="AI171" s="246">
        <v>0</v>
      </c>
      <c r="AJ171" s="246">
        <v>0</v>
      </c>
      <c r="AK171" s="246">
        <v>2.4020000000000001</v>
      </c>
      <c r="AL171" s="246">
        <v>4.8029999999999999</v>
      </c>
      <c r="AM171" s="246">
        <v>0</v>
      </c>
      <c r="AN171" s="246">
        <v>0</v>
      </c>
      <c r="AO171" s="246">
        <v>0</v>
      </c>
      <c r="AP171" s="250">
        <v>0</v>
      </c>
      <c r="AQ171" s="246">
        <v>0</v>
      </c>
      <c r="AR171" s="290">
        <v>0</v>
      </c>
      <c r="AS171" s="289">
        <v>0</v>
      </c>
      <c r="AT171" s="250">
        <v>0</v>
      </c>
      <c r="AU171" s="250">
        <v>0</v>
      </c>
      <c r="AV171" s="284">
        <v>0</v>
      </c>
      <c r="AW171" s="292" t="str">
        <f t="shared" si="8"/>
        <v>2012-13</v>
      </c>
      <c r="AX171" s="292" t="str">
        <f t="shared" si="9"/>
        <v>2013-14</v>
      </c>
      <c r="AY171" s="751">
        <f t="shared" si="10"/>
        <v>2</v>
      </c>
      <c r="AZ171" s="120">
        <f t="shared" si="11"/>
        <v>3.6025</v>
      </c>
      <c r="BA171" s="248" t="s">
        <v>119</v>
      </c>
      <c r="BB171" s="248" t="s">
        <v>31</v>
      </c>
      <c r="BC171" s="248" t="s">
        <v>256</v>
      </c>
      <c r="BD171" s="248" t="s">
        <v>3015</v>
      </c>
      <c r="BE171" s="248"/>
      <c r="BF171" s="248" t="s">
        <v>255</v>
      </c>
      <c r="BG171" s="252" t="s">
        <v>252</v>
      </c>
      <c r="BH171" s="251" t="s">
        <v>252</v>
      </c>
      <c r="BI171" s="295" t="s">
        <v>602</v>
      </c>
      <c r="BJ171" s="251" t="s">
        <v>601</v>
      </c>
    </row>
    <row r="172" spans="1:62" s="249" customFormat="1" ht="13.5" customHeight="1">
      <c r="A172" s="490" t="s">
        <v>3238</v>
      </c>
      <c r="B172" s="514" t="s">
        <v>806</v>
      </c>
      <c r="C172" s="246">
        <v>0</v>
      </c>
      <c r="D172" s="246">
        <v>0</v>
      </c>
      <c r="E172" s="246">
        <v>0</v>
      </c>
      <c r="F172" s="246">
        <v>0</v>
      </c>
      <c r="G172" s="246">
        <v>0</v>
      </c>
      <c r="H172" s="246">
        <v>0</v>
      </c>
      <c r="I172" s="246">
        <v>0</v>
      </c>
      <c r="J172" s="246">
        <v>0</v>
      </c>
      <c r="K172" s="246">
        <v>0</v>
      </c>
      <c r="L172" s="246">
        <v>0</v>
      </c>
      <c r="M172" s="246">
        <v>0</v>
      </c>
      <c r="N172" s="246">
        <v>0</v>
      </c>
      <c r="O172" s="246">
        <v>0</v>
      </c>
      <c r="P172" s="246">
        <v>0</v>
      </c>
      <c r="Q172" s="246">
        <v>0</v>
      </c>
      <c r="R172" s="246">
        <v>0</v>
      </c>
      <c r="S172" s="246">
        <v>0</v>
      </c>
      <c r="T172" s="246">
        <v>0</v>
      </c>
      <c r="U172" s="246">
        <v>0</v>
      </c>
      <c r="V172" s="246">
        <v>0</v>
      </c>
      <c r="W172" s="246">
        <v>0</v>
      </c>
      <c r="X172" s="246">
        <v>0</v>
      </c>
      <c r="Y172" s="246">
        <v>16.2</v>
      </c>
      <c r="Z172" s="246">
        <v>14</v>
      </c>
      <c r="AA172" s="246">
        <v>16.7</v>
      </c>
      <c r="AB172" s="246">
        <v>17.8</v>
      </c>
      <c r="AC172" s="246">
        <v>18.100000000000001</v>
      </c>
      <c r="AD172" s="246">
        <v>18.5</v>
      </c>
      <c r="AE172" s="246">
        <v>18.399999999999999</v>
      </c>
      <c r="AF172" s="246">
        <v>19.2</v>
      </c>
      <c r="AG172" s="246">
        <v>19.399999999999999</v>
      </c>
      <c r="AH172" s="246">
        <v>19.812999999999999</v>
      </c>
      <c r="AI172" s="246">
        <v>20.18</v>
      </c>
      <c r="AJ172" s="246">
        <v>20.727</v>
      </c>
      <c r="AK172" s="246">
        <v>21.524999999999999</v>
      </c>
      <c r="AL172" s="246">
        <v>22.039000000000001</v>
      </c>
      <c r="AM172" s="246">
        <v>22.201000000000001</v>
      </c>
      <c r="AN172" s="246">
        <v>22.449000000000002</v>
      </c>
      <c r="AO172" s="246">
        <v>11.319000000000001</v>
      </c>
      <c r="AP172" s="246">
        <v>0</v>
      </c>
      <c r="AQ172" s="246">
        <v>0</v>
      </c>
      <c r="AR172" s="289">
        <v>0</v>
      </c>
      <c r="AS172" s="289">
        <v>0</v>
      </c>
      <c r="AT172" s="250">
        <v>0</v>
      </c>
      <c r="AU172" s="250">
        <v>0</v>
      </c>
      <c r="AV172" s="284">
        <v>0</v>
      </c>
      <c r="AW172" s="292" t="str">
        <f t="shared" si="8"/>
        <v>2000-01</v>
      </c>
      <c r="AX172" s="292" t="str">
        <f t="shared" si="9"/>
        <v>2016-17</v>
      </c>
      <c r="AY172" s="751">
        <f t="shared" si="10"/>
        <v>17</v>
      </c>
      <c r="AZ172" s="120">
        <f t="shared" si="11"/>
        <v>18.738411764705887</v>
      </c>
      <c r="BA172" s="248" t="s">
        <v>118</v>
      </c>
      <c r="BB172" s="248" t="s">
        <v>55</v>
      </c>
      <c r="BC172" s="248" t="s">
        <v>648</v>
      </c>
      <c r="BD172" s="248" t="s">
        <v>3015</v>
      </c>
      <c r="BE172" s="248"/>
      <c r="BF172" s="248" t="s">
        <v>255</v>
      </c>
      <c r="BG172" s="252" t="s">
        <v>668</v>
      </c>
      <c r="BH172" s="251" t="s">
        <v>653</v>
      </c>
      <c r="BI172" s="295" t="s">
        <v>602</v>
      </c>
      <c r="BJ172" s="251" t="s">
        <v>252</v>
      </c>
    </row>
    <row r="173" spans="1:62" s="249" customFormat="1" ht="13.5" customHeight="1">
      <c r="A173" s="490" t="s">
        <v>3238</v>
      </c>
      <c r="B173" s="514" t="s">
        <v>667</v>
      </c>
      <c r="C173" s="246">
        <v>0</v>
      </c>
      <c r="D173" s="246">
        <v>0</v>
      </c>
      <c r="E173" s="246">
        <v>0</v>
      </c>
      <c r="F173" s="246">
        <v>0</v>
      </c>
      <c r="G173" s="246">
        <v>0</v>
      </c>
      <c r="H173" s="246">
        <v>0</v>
      </c>
      <c r="I173" s="246">
        <v>0</v>
      </c>
      <c r="J173" s="246">
        <v>0</v>
      </c>
      <c r="K173" s="246">
        <v>0</v>
      </c>
      <c r="L173" s="246">
        <v>0</v>
      </c>
      <c r="M173" s="246">
        <v>0</v>
      </c>
      <c r="N173" s="246">
        <v>0</v>
      </c>
      <c r="O173" s="246">
        <v>0</v>
      </c>
      <c r="P173" s="246">
        <v>0</v>
      </c>
      <c r="Q173" s="246">
        <v>0</v>
      </c>
      <c r="R173" s="246">
        <v>0</v>
      </c>
      <c r="S173" s="246">
        <v>0</v>
      </c>
      <c r="T173" s="246">
        <v>0</v>
      </c>
      <c r="U173" s="246">
        <v>0</v>
      </c>
      <c r="V173" s="246">
        <v>0</v>
      </c>
      <c r="W173" s="246">
        <v>0</v>
      </c>
      <c r="X173" s="246">
        <v>0</v>
      </c>
      <c r="Y173" s="246">
        <v>0</v>
      </c>
      <c r="Z173" s="246">
        <v>0</v>
      </c>
      <c r="AA173" s="246">
        <v>0</v>
      </c>
      <c r="AB173" s="246">
        <v>0</v>
      </c>
      <c r="AC173" s="246">
        <v>0</v>
      </c>
      <c r="AD173" s="246">
        <v>0</v>
      </c>
      <c r="AE173" s="246">
        <v>0</v>
      </c>
      <c r="AF173" s="246">
        <v>0</v>
      </c>
      <c r="AG173" s="246">
        <v>0</v>
      </c>
      <c r="AH173" s="246">
        <v>160.57499999999999</v>
      </c>
      <c r="AI173" s="246">
        <v>323.72000000000003</v>
      </c>
      <c r="AJ173" s="246">
        <v>332.48899999999998</v>
      </c>
      <c r="AK173" s="246">
        <v>333.29300000000001</v>
      </c>
      <c r="AL173" s="246">
        <v>332.46</v>
      </c>
      <c r="AM173" s="246">
        <v>356.08300000000003</v>
      </c>
      <c r="AN173" s="246">
        <v>360.23</v>
      </c>
      <c r="AO173" s="246">
        <v>181.63300000000001</v>
      </c>
      <c r="AP173" s="250">
        <v>0</v>
      </c>
      <c r="AQ173" s="246">
        <v>0</v>
      </c>
      <c r="AR173" s="290">
        <v>0</v>
      </c>
      <c r="AS173" s="289">
        <v>0</v>
      </c>
      <c r="AT173" s="250">
        <v>0</v>
      </c>
      <c r="AU173" s="250">
        <v>0</v>
      </c>
      <c r="AV173" s="284">
        <v>0</v>
      </c>
      <c r="AW173" s="292" t="str">
        <f t="shared" si="8"/>
        <v>2009-10</v>
      </c>
      <c r="AX173" s="292" t="str">
        <f t="shared" si="9"/>
        <v>2016-17</v>
      </c>
      <c r="AY173" s="751">
        <f t="shared" si="10"/>
        <v>8</v>
      </c>
      <c r="AZ173" s="120">
        <f t="shared" si="11"/>
        <v>297.56037500000002</v>
      </c>
      <c r="BA173" s="248" t="s">
        <v>118</v>
      </c>
      <c r="BB173" s="248" t="s">
        <v>55</v>
      </c>
      <c r="BC173" s="248" t="s">
        <v>648</v>
      </c>
      <c r="BD173" s="248" t="s">
        <v>3015</v>
      </c>
      <c r="BE173" s="248"/>
      <c r="BF173" s="248" t="s">
        <v>255</v>
      </c>
      <c r="BG173" s="252" t="s">
        <v>666</v>
      </c>
      <c r="BH173" s="251" t="s">
        <v>650</v>
      </c>
      <c r="BI173" s="295" t="s">
        <v>602</v>
      </c>
      <c r="BJ173" s="251" t="s">
        <v>252</v>
      </c>
    </row>
    <row r="174" spans="1:62" s="249" customFormat="1" ht="13.5" customHeight="1">
      <c r="A174" s="490" t="s">
        <v>3238</v>
      </c>
      <c r="B174" s="514" t="s">
        <v>606</v>
      </c>
      <c r="C174" s="246">
        <v>0</v>
      </c>
      <c r="D174" s="246">
        <v>0</v>
      </c>
      <c r="E174" s="246">
        <v>0</v>
      </c>
      <c r="F174" s="246">
        <v>0</v>
      </c>
      <c r="G174" s="246">
        <v>0</v>
      </c>
      <c r="H174" s="246">
        <v>0</v>
      </c>
      <c r="I174" s="246">
        <v>0</v>
      </c>
      <c r="J174" s="246">
        <v>0</v>
      </c>
      <c r="K174" s="246">
        <v>0</v>
      </c>
      <c r="L174" s="246">
        <v>0</v>
      </c>
      <c r="M174" s="246">
        <v>0</v>
      </c>
      <c r="N174" s="246">
        <v>0</v>
      </c>
      <c r="O174" s="246">
        <v>0</v>
      </c>
      <c r="P174" s="246">
        <v>0</v>
      </c>
      <c r="Q174" s="246">
        <v>0</v>
      </c>
      <c r="R174" s="246">
        <v>0</v>
      </c>
      <c r="S174" s="246">
        <v>0</v>
      </c>
      <c r="T174" s="246">
        <v>0</v>
      </c>
      <c r="U174" s="246">
        <v>0</v>
      </c>
      <c r="V174" s="246">
        <v>0</v>
      </c>
      <c r="W174" s="246">
        <v>0</v>
      </c>
      <c r="X174" s="246">
        <v>0</v>
      </c>
      <c r="Y174" s="246">
        <v>0</v>
      </c>
      <c r="Z174" s="246">
        <v>0</v>
      </c>
      <c r="AA174" s="246">
        <v>0</v>
      </c>
      <c r="AB174" s="246">
        <v>0</v>
      </c>
      <c r="AC174" s="246">
        <v>0</v>
      </c>
      <c r="AD174" s="246">
        <v>0</v>
      </c>
      <c r="AE174" s="246">
        <v>0</v>
      </c>
      <c r="AF174" s="246">
        <v>0</v>
      </c>
      <c r="AG174" s="246">
        <v>0</v>
      </c>
      <c r="AH174" s="246">
        <v>14.4</v>
      </c>
      <c r="AI174" s="246">
        <v>34.200000000000003</v>
      </c>
      <c r="AJ174" s="246">
        <v>15.5</v>
      </c>
      <c r="AK174" s="246">
        <v>0</v>
      </c>
      <c r="AL174" s="246">
        <v>0</v>
      </c>
      <c r="AM174" s="246">
        <v>0</v>
      </c>
      <c r="AN174" s="246">
        <v>0</v>
      </c>
      <c r="AO174" s="246">
        <v>0</v>
      </c>
      <c r="AP174" s="246">
        <v>0</v>
      </c>
      <c r="AQ174" s="246">
        <v>0</v>
      </c>
      <c r="AR174" s="289">
        <v>0</v>
      </c>
      <c r="AS174" s="289">
        <v>0</v>
      </c>
      <c r="AT174" s="250">
        <v>0</v>
      </c>
      <c r="AU174" s="250">
        <v>0</v>
      </c>
      <c r="AV174" s="284">
        <v>0</v>
      </c>
      <c r="AW174" s="292" t="str">
        <f t="shared" si="8"/>
        <v>2009-10</v>
      </c>
      <c r="AX174" s="292" t="str">
        <f t="shared" si="9"/>
        <v>2011-12</v>
      </c>
      <c r="AY174" s="751">
        <f t="shared" si="10"/>
        <v>3</v>
      </c>
      <c r="AZ174" s="120">
        <f t="shared" si="11"/>
        <v>21.366666666666664</v>
      </c>
      <c r="BA174" s="248" t="s">
        <v>119</v>
      </c>
      <c r="BB174" s="248" t="s">
        <v>57</v>
      </c>
      <c r="BC174" s="248" t="s">
        <v>256</v>
      </c>
      <c r="BD174" s="248" t="s">
        <v>3015</v>
      </c>
      <c r="BE174" s="248"/>
      <c r="BF174" s="248" t="s">
        <v>255</v>
      </c>
      <c r="BG174" s="252" t="s">
        <v>252</v>
      </c>
      <c r="BH174" s="251" t="s">
        <v>252</v>
      </c>
      <c r="BI174" s="295" t="s">
        <v>578</v>
      </c>
      <c r="BJ174" s="251" t="s">
        <v>252</v>
      </c>
    </row>
    <row r="175" spans="1:62" s="249" customFormat="1" ht="13.5" customHeight="1">
      <c r="A175" s="490" t="s">
        <v>3238</v>
      </c>
      <c r="B175" s="514" t="s">
        <v>605</v>
      </c>
      <c r="C175" s="246">
        <v>0</v>
      </c>
      <c r="D175" s="246">
        <v>0</v>
      </c>
      <c r="E175" s="246">
        <v>0</v>
      </c>
      <c r="F175" s="246">
        <v>0</v>
      </c>
      <c r="G175" s="246">
        <v>0</v>
      </c>
      <c r="H175" s="246">
        <v>0</v>
      </c>
      <c r="I175" s="246">
        <v>0</v>
      </c>
      <c r="J175" s="246">
        <v>0</v>
      </c>
      <c r="K175" s="246">
        <v>0</v>
      </c>
      <c r="L175" s="246">
        <v>0</v>
      </c>
      <c r="M175" s="246">
        <v>0</v>
      </c>
      <c r="N175" s="246">
        <v>0</v>
      </c>
      <c r="O175" s="246">
        <v>0</v>
      </c>
      <c r="P175" s="246">
        <v>0</v>
      </c>
      <c r="Q175" s="246">
        <v>0</v>
      </c>
      <c r="R175" s="246">
        <v>0</v>
      </c>
      <c r="S175" s="246">
        <v>0</v>
      </c>
      <c r="T175" s="246">
        <v>0</v>
      </c>
      <c r="U175" s="246">
        <v>0</v>
      </c>
      <c r="V175" s="246">
        <v>0</v>
      </c>
      <c r="W175" s="246">
        <v>0</v>
      </c>
      <c r="X175" s="246">
        <v>0</v>
      </c>
      <c r="Y175" s="246">
        <v>0</v>
      </c>
      <c r="Z175" s="246">
        <v>0</v>
      </c>
      <c r="AA175" s="246">
        <v>0</v>
      </c>
      <c r="AB175" s="246">
        <v>0</v>
      </c>
      <c r="AC175" s="246">
        <v>0</v>
      </c>
      <c r="AD175" s="246">
        <v>0</v>
      </c>
      <c r="AE175" s="246">
        <v>0</v>
      </c>
      <c r="AF175" s="246">
        <v>0</v>
      </c>
      <c r="AG175" s="246">
        <v>1</v>
      </c>
      <c r="AH175" s="246">
        <v>1</v>
      </c>
      <c r="AI175" s="246">
        <v>1</v>
      </c>
      <c r="AJ175" s="246">
        <v>1</v>
      </c>
      <c r="AK175" s="246">
        <v>1</v>
      </c>
      <c r="AL175" s="246">
        <v>0</v>
      </c>
      <c r="AM175" s="246">
        <v>0</v>
      </c>
      <c r="AN175" s="246">
        <v>0</v>
      </c>
      <c r="AO175" s="246">
        <v>0</v>
      </c>
      <c r="AP175" s="250">
        <v>0</v>
      </c>
      <c r="AQ175" s="246">
        <v>0</v>
      </c>
      <c r="AR175" s="290">
        <v>0</v>
      </c>
      <c r="AS175" s="289">
        <v>0</v>
      </c>
      <c r="AT175" s="250">
        <v>0</v>
      </c>
      <c r="AU175" s="250">
        <v>0</v>
      </c>
      <c r="AV175" s="284">
        <v>0</v>
      </c>
      <c r="AW175" s="292" t="str">
        <f t="shared" si="8"/>
        <v>2008-09</v>
      </c>
      <c r="AX175" s="292" t="str">
        <f t="shared" si="9"/>
        <v>2012-13</v>
      </c>
      <c r="AY175" s="751">
        <f t="shared" si="10"/>
        <v>5</v>
      </c>
      <c r="AZ175" s="120">
        <f t="shared" si="11"/>
        <v>1</v>
      </c>
      <c r="BA175" s="248" t="s">
        <v>119</v>
      </c>
      <c r="BB175" s="248" t="s">
        <v>57</v>
      </c>
      <c r="BC175" s="248" t="s">
        <v>256</v>
      </c>
      <c r="BD175" s="248" t="s">
        <v>3015</v>
      </c>
      <c r="BE175" s="248"/>
      <c r="BF175" s="248" t="s">
        <v>255</v>
      </c>
      <c r="BG175" s="252" t="s">
        <v>252</v>
      </c>
      <c r="BH175" s="251" t="s">
        <v>252</v>
      </c>
      <c r="BI175" s="295" t="s">
        <v>252</v>
      </c>
      <c r="BJ175" s="251" t="s">
        <v>252</v>
      </c>
    </row>
    <row r="176" spans="1:62" s="249" customFormat="1" ht="13.5" customHeight="1">
      <c r="A176" s="490" t="s">
        <v>3238</v>
      </c>
      <c r="B176" s="514" t="s">
        <v>807</v>
      </c>
      <c r="C176" s="246">
        <v>0</v>
      </c>
      <c r="D176" s="246">
        <v>0</v>
      </c>
      <c r="E176" s="246">
        <v>0</v>
      </c>
      <c r="F176" s="246">
        <v>0</v>
      </c>
      <c r="G176" s="246">
        <v>0</v>
      </c>
      <c r="H176" s="246">
        <v>0</v>
      </c>
      <c r="I176" s="246">
        <v>0</v>
      </c>
      <c r="J176" s="246">
        <v>0</v>
      </c>
      <c r="K176" s="246">
        <v>0</v>
      </c>
      <c r="L176" s="246">
        <v>0</v>
      </c>
      <c r="M176" s="246">
        <v>0</v>
      </c>
      <c r="N176" s="246">
        <v>0</v>
      </c>
      <c r="O176" s="246">
        <v>0</v>
      </c>
      <c r="P176" s="246">
        <v>0</v>
      </c>
      <c r="Q176" s="246">
        <v>0</v>
      </c>
      <c r="R176" s="246">
        <v>0</v>
      </c>
      <c r="S176" s="246">
        <v>0</v>
      </c>
      <c r="T176" s="246">
        <v>6.4</v>
      </c>
      <c r="U176" s="246">
        <v>17</v>
      </c>
      <c r="V176" s="246">
        <v>20.9</v>
      </c>
      <c r="W176" s="246">
        <v>10.7</v>
      </c>
      <c r="X176" s="246">
        <v>4.8</v>
      </c>
      <c r="Y176" s="246">
        <v>4.9000000000000004</v>
      </c>
      <c r="Z176" s="246">
        <v>4.5</v>
      </c>
      <c r="AA176" s="246">
        <v>25.03</v>
      </c>
      <c r="AB176" s="246">
        <v>38.520000000000003</v>
      </c>
      <c r="AC176" s="246">
        <v>42.259</v>
      </c>
      <c r="AD176" s="246">
        <v>42.21</v>
      </c>
      <c r="AE176" s="246">
        <v>0</v>
      </c>
      <c r="AF176" s="246">
        <v>0</v>
      </c>
      <c r="AG176" s="246">
        <v>0</v>
      </c>
      <c r="AH176" s="246">
        <v>0</v>
      </c>
      <c r="AI176" s="246">
        <v>0</v>
      </c>
      <c r="AJ176" s="246">
        <v>0</v>
      </c>
      <c r="AK176" s="246">
        <v>0</v>
      </c>
      <c r="AL176" s="246">
        <v>0</v>
      </c>
      <c r="AM176" s="246">
        <v>0</v>
      </c>
      <c r="AN176" s="246">
        <v>0</v>
      </c>
      <c r="AO176" s="246">
        <v>0</v>
      </c>
      <c r="AP176" s="246">
        <v>0</v>
      </c>
      <c r="AQ176" s="246">
        <v>0</v>
      </c>
      <c r="AR176" s="289">
        <v>0</v>
      </c>
      <c r="AS176" s="289">
        <v>0</v>
      </c>
      <c r="AT176" s="250">
        <v>0</v>
      </c>
      <c r="AU176" s="250">
        <v>0</v>
      </c>
      <c r="AV176" s="284">
        <v>0</v>
      </c>
      <c r="AW176" s="292" t="str">
        <f t="shared" si="8"/>
        <v>1995-96</v>
      </c>
      <c r="AX176" s="292" t="str">
        <f t="shared" si="9"/>
        <v>2005-06</v>
      </c>
      <c r="AY176" s="751">
        <f t="shared" si="10"/>
        <v>11</v>
      </c>
      <c r="AZ176" s="120">
        <f t="shared" si="11"/>
        <v>19.747181818181819</v>
      </c>
      <c r="BA176" s="248" t="s">
        <v>119</v>
      </c>
      <c r="BB176" s="248" t="s">
        <v>57</v>
      </c>
      <c r="BC176" s="248" t="s">
        <v>272</v>
      </c>
      <c r="BD176" s="248" t="s">
        <v>763</v>
      </c>
      <c r="BE176" s="248"/>
      <c r="BF176" s="248" t="s">
        <v>262</v>
      </c>
      <c r="BG176" s="252" t="s">
        <v>252</v>
      </c>
      <c r="BH176" s="251" t="s">
        <v>252</v>
      </c>
      <c r="BI176" s="295" t="s">
        <v>252</v>
      </c>
      <c r="BJ176" s="251" t="s">
        <v>252</v>
      </c>
    </row>
    <row r="177" spans="1:62" s="249" customFormat="1" ht="13.5" customHeight="1">
      <c r="A177" s="490" t="s">
        <v>3238</v>
      </c>
      <c r="B177" s="514" t="s">
        <v>814</v>
      </c>
      <c r="C177" s="246">
        <v>0</v>
      </c>
      <c r="D177" s="246">
        <v>0</v>
      </c>
      <c r="E177" s="246">
        <v>0</v>
      </c>
      <c r="F177" s="246">
        <v>0</v>
      </c>
      <c r="G177" s="246">
        <v>0</v>
      </c>
      <c r="H177" s="246">
        <v>0</v>
      </c>
      <c r="I177" s="246">
        <v>0</v>
      </c>
      <c r="J177" s="246">
        <v>0</v>
      </c>
      <c r="K177" s="246">
        <v>0</v>
      </c>
      <c r="L177" s="246">
        <v>0</v>
      </c>
      <c r="M177" s="246">
        <v>0</v>
      </c>
      <c r="N177" s="246">
        <v>0</v>
      </c>
      <c r="O177" s="246">
        <v>0</v>
      </c>
      <c r="P177" s="246">
        <v>0</v>
      </c>
      <c r="Q177" s="246">
        <v>0</v>
      </c>
      <c r="R177" s="246">
        <v>0</v>
      </c>
      <c r="S177" s="246">
        <v>0</v>
      </c>
      <c r="T177" s="246">
        <v>0</v>
      </c>
      <c r="U177" s="246">
        <v>0</v>
      </c>
      <c r="V177" s="246">
        <v>0</v>
      </c>
      <c r="W177" s="246">
        <v>0</v>
      </c>
      <c r="X177" s="246">
        <v>0</v>
      </c>
      <c r="Y177" s="246">
        <v>0</v>
      </c>
      <c r="Z177" s="246">
        <v>0</v>
      </c>
      <c r="AA177" s="246">
        <v>0</v>
      </c>
      <c r="AB177" s="246">
        <v>7.3</v>
      </c>
      <c r="AC177" s="246">
        <v>0</v>
      </c>
      <c r="AD177" s="246">
        <v>0</v>
      </c>
      <c r="AE177" s="246">
        <v>0</v>
      </c>
      <c r="AF177" s="246">
        <v>0</v>
      </c>
      <c r="AG177" s="246">
        <v>0</v>
      </c>
      <c r="AH177" s="246">
        <v>0</v>
      </c>
      <c r="AI177" s="246">
        <v>0</v>
      </c>
      <c r="AJ177" s="246">
        <v>0</v>
      </c>
      <c r="AK177" s="246">
        <v>0</v>
      </c>
      <c r="AL177" s="246">
        <v>0</v>
      </c>
      <c r="AM177" s="246">
        <v>0</v>
      </c>
      <c r="AN177" s="246">
        <v>0</v>
      </c>
      <c r="AO177" s="246">
        <v>0</v>
      </c>
      <c r="AP177" s="250">
        <v>0</v>
      </c>
      <c r="AQ177" s="246">
        <v>0</v>
      </c>
      <c r="AR177" s="290">
        <v>0</v>
      </c>
      <c r="AS177" s="289">
        <v>0</v>
      </c>
      <c r="AT177" s="250">
        <v>0</v>
      </c>
      <c r="AU177" s="250">
        <v>0</v>
      </c>
      <c r="AV177" s="284">
        <v>0</v>
      </c>
      <c r="AW177" s="292" t="str">
        <f t="shared" si="8"/>
        <v>2003-04</v>
      </c>
      <c r="AX177" s="292" t="str">
        <f t="shared" si="9"/>
        <v>2003-04</v>
      </c>
      <c r="AY177" s="751">
        <f t="shared" si="10"/>
        <v>1</v>
      </c>
      <c r="AZ177" s="120">
        <f t="shared" si="11"/>
        <v>7.3</v>
      </c>
      <c r="BA177" s="248" t="s">
        <v>119</v>
      </c>
      <c r="BB177" s="248" t="s">
        <v>37</v>
      </c>
      <c r="BC177" s="248" t="s">
        <v>256</v>
      </c>
      <c r="BD177" s="248" t="s">
        <v>3015</v>
      </c>
      <c r="BE177" s="248"/>
      <c r="BF177" s="248" t="s">
        <v>255</v>
      </c>
      <c r="BG177" s="252" t="s">
        <v>252</v>
      </c>
      <c r="BH177" s="251" t="s">
        <v>252</v>
      </c>
      <c r="BI177" s="295" t="s">
        <v>252</v>
      </c>
      <c r="BJ177" s="251" t="s">
        <v>252</v>
      </c>
    </row>
    <row r="178" spans="1:62" s="249" customFormat="1" ht="13.5" customHeight="1">
      <c r="A178" s="490" t="s">
        <v>3238</v>
      </c>
      <c r="B178" s="514" t="s">
        <v>604</v>
      </c>
      <c r="C178" s="246">
        <v>0</v>
      </c>
      <c r="D178" s="246">
        <v>0</v>
      </c>
      <c r="E178" s="246">
        <v>0</v>
      </c>
      <c r="F178" s="246">
        <v>0</v>
      </c>
      <c r="G178" s="246">
        <v>0</v>
      </c>
      <c r="H178" s="246">
        <v>0</v>
      </c>
      <c r="I178" s="246">
        <v>0</v>
      </c>
      <c r="J178" s="246">
        <v>0</v>
      </c>
      <c r="K178" s="246">
        <v>0</v>
      </c>
      <c r="L178" s="246">
        <v>0</v>
      </c>
      <c r="M178" s="246">
        <v>0</v>
      </c>
      <c r="N178" s="246">
        <v>0</v>
      </c>
      <c r="O178" s="246">
        <v>0</v>
      </c>
      <c r="P178" s="246">
        <v>0</v>
      </c>
      <c r="Q178" s="246">
        <v>0</v>
      </c>
      <c r="R178" s="246">
        <v>0</v>
      </c>
      <c r="S178" s="246">
        <v>0</v>
      </c>
      <c r="T178" s="246">
        <v>0</v>
      </c>
      <c r="U178" s="246">
        <v>0</v>
      </c>
      <c r="V178" s="246">
        <v>0</v>
      </c>
      <c r="W178" s="246">
        <v>0</v>
      </c>
      <c r="X178" s="246">
        <v>0</v>
      </c>
      <c r="Y178" s="246">
        <v>0</v>
      </c>
      <c r="Z178" s="246">
        <v>0</v>
      </c>
      <c r="AA178" s="246">
        <v>0</v>
      </c>
      <c r="AB178" s="246">
        <v>0</v>
      </c>
      <c r="AC178" s="246">
        <v>0</v>
      </c>
      <c r="AD178" s="246">
        <v>0</v>
      </c>
      <c r="AE178" s="246">
        <v>0</v>
      </c>
      <c r="AF178" s="246">
        <v>0</v>
      </c>
      <c r="AG178" s="246">
        <v>0</v>
      </c>
      <c r="AH178" s="246">
        <v>18.018000000000001</v>
      </c>
      <c r="AI178" s="246">
        <v>15.762</v>
      </c>
      <c r="AJ178" s="246">
        <v>3</v>
      </c>
      <c r="AK178" s="246">
        <v>0</v>
      </c>
      <c r="AL178" s="246">
        <v>0</v>
      </c>
      <c r="AM178" s="246">
        <v>0</v>
      </c>
      <c r="AN178" s="246">
        <v>0</v>
      </c>
      <c r="AO178" s="246">
        <v>0</v>
      </c>
      <c r="AP178" s="246">
        <v>0</v>
      </c>
      <c r="AQ178" s="246">
        <v>0</v>
      </c>
      <c r="AR178" s="289">
        <v>0</v>
      </c>
      <c r="AS178" s="289">
        <v>0</v>
      </c>
      <c r="AT178" s="250">
        <v>0</v>
      </c>
      <c r="AU178" s="250">
        <v>0</v>
      </c>
      <c r="AV178" s="284">
        <v>0</v>
      </c>
      <c r="AW178" s="292" t="str">
        <f t="shared" si="8"/>
        <v>2009-10</v>
      </c>
      <c r="AX178" s="292" t="str">
        <f t="shared" si="9"/>
        <v>2011-12</v>
      </c>
      <c r="AY178" s="751">
        <f t="shared" si="10"/>
        <v>3</v>
      </c>
      <c r="AZ178" s="120">
        <f t="shared" si="11"/>
        <v>12.26</v>
      </c>
      <c r="BA178" s="248" t="s">
        <v>119</v>
      </c>
      <c r="BB178" s="248" t="s">
        <v>57</v>
      </c>
      <c r="BC178" s="248" t="s">
        <v>256</v>
      </c>
      <c r="BD178" s="248" t="s">
        <v>3015</v>
      </c>
      <c r="BE178" s="248"/>
      <c r="BF178" s="248" t="s">
        <v>255</v>
      </c>
      <c r="BG178" s="252" t="s">
        <v>252</v>
      </c>
      <c r="BH178" s="251" t="s">
        <v>252</v>
      </c>
      <c r="BI178" s="295" t="s">
        <v>578</v>
      </c>
      <c r="BJ178" s="251" t="s">
        <v>252</v>
      </c>
    </row>
    <row r="179" spans="1:62" s="249" customFormat="1" ht="13.5" customHeight="1">
      <c r="A179" s="490" t="s">
        <v>3238</v>
      </c>
      <c r="B179" s="514" t="s">
        <v>597</v>
      </c>
      <c r="C179" s="246">
        <v>0</v>
      </c>
      <c r="D179" s="246">
        <v>0</v>
      </c>
      <c r="E179" s="246">
        <v>0</v>
      </c>
      <c r="F179" s="246">
        <v>0</v>
      </c>
      <c r="G179" s="246">
        <v>0</v>
      </c>
      <c r="H179" s="246">
        <v>0</v>
      </c>
      <c r="I179" s="246">
        <v>0</v>
      </c>
      <c r="J179" s="246">
        <v>0</v>
      </c>
      <c r="K179" s="246">
        <v>0</v>
      </c>
      <c r="L179" s="246">
        <v>0</v>
      </c>
      <c r="M179" s="246">
        <v>0</v>
      </c>
      <c r="N179" s="246">
        <v>0</v>
      </c>
      <c r="O179" s="246">
        <v>0</v>
      </c>
      <c r="P179" s="246">
        <v>0</v>
      </c>
      <c r="Q179" s="246">
        <v>0</v>
      </c>
      <c r="R179" s="246">
        <v>0</v>
      </c>
      <c r="S179" s="246">
        <v>0</v>
      </c>
      <c r="T179" s="246">
        <v>0</v>
      </c>
      <c r="U179" s="246">
        <v>0</v>
      </c>
      <c r="V179" s="246">
        <v>0</v>
      </c>
      <c r="W179" s="246">
        <v>0</v>
      </c>
      <c r="X179" s="246">
        <v>0</v>
      </c>
      <c r="Y179" s="246">
        <v>0</v>
      </c>
      <c r="Z179" s="246">
        <v>0</v>
      </c>
      <c r="AA179" s="246">
        <v>0</v>
      </c>
      <c r="AB179" s="246">
        <v>0</v>
      </c>
      <c r="AC179" s="246">
        <v>0</v>
      </c>
      <c r="AD179" s="246">
        <v>13.146000000000001</v>
      </c>
      <c r="AE179" s="246">
        <v>78.195999999999998</v>
      </c>
      <c r="AF179" s="246">
        <v>120.59699999999999</v>
      </c>
      <c r="AG179" s="246">
        <v>102.8</v>
      </c>
      <c r="AH179" s="246">
        <v>104.11</v>
      </c>
      <c r="AI179" s="246">
        <v>107.09</v>
      </c>
      <c r="AJ179" s="246">
        <v>0</v>
      </c>
      <c r="AK179" s="246">
        <v>0</v>
      </c>
      <c r="AL179" s="246">
        <v>80.099999999999994</v>
      </c>
      <c r="AM179" s="246">
        <v>100.1</v>
      </c>
      <c r="AN179" s="246">
        <v>150</v>
      </c>
      <c r="AO179" s="246">
        <v>150</v>
      </c>
      <c r="AP179" s="246">
        <v>421.267</v>
      </c>
      <c r="AQ179" s="246">
        <v>160.822</v>
      </c>
      <c r="AR179" s="289">
        <v>179.905</v>
      </c>
      <c r="AS179" s="289">
        <v>256.35000000000002</v>
      </c>
      <c r="AT179" s="250">
        <v>272.57900000000001</v>
      </c>
      <c r="AU179" s="250">
        <v>282.30500000000001</v>
      </c>
      <c r="AV179" s="284">
        <v>388.80799999999999</v>
      </c>
      <c r="AW179" s="292" t="str">
        <f t="shared" si="8"/>
        <v>2005-06</v>
      </c>
      <c r="AX179" s="292" t="str">
        <f t="shared" si="9"/>
        <v>2020-21</v>
      </c>
      <c r="AY179" s="751">
        <f t="shared" si="10"/>
        <v>16</v>
      </c>
      <c r="AZ179" s="120">
        <f t="shared" si="11"/>
        <v>126.53018750000001</v>
      </c>
      <c r="BA179" s="248" t="s">
        <v>119</v>
      </c>
      <c r="BB179" s="248" t="s">
        <v>381</v>
      </c>
      <c r="BC179" s="248" t="s">
        <v>272</v>
      </c>
      <c r="BD179" s="248" t="s">
        <v>763</v>
      </c>
      <c r="BE179" s="248"/>
      <c r="BF179" s="248" t="s">
        <v>262</v>
      </c>
      <c r="BG179" s="252" t="s">
        <v>596</v>
      </c>
      <c r="BH179" s="251" t="s">
        <v>595</v>
      </c>
      <c r="BI179" s="295" t="s">
        <v>252</v>
      </c>
      <c r="BJ179" s="251" t="s">
        <v>348</v>
      </c>
    </row>
    <row r="180" spans="1:62" s="249" customFormat="1" ht="13.5" customHeight="1">
      <c r="A180" s="490" t="s">
        <v>3238</v>
      </c>
      <c r="B180" s="514" t="s">
        <v>603</v>
      </c>
      <c r="C180" s="246">
        <v>0</v>
      </c>
      <c r="D180" s="246">
        <v>0</v>
      </c>
      <c r="E180" s="246">
        <v>0</v>
      </c>
      <c r="F180" s="246">
        <v>0</v>
      </c>
      <c r="G180" s="246">
        <v>0</v>
      </c>
      <c r="H180" s="246">
        <v>0</v>
      </c>
      <c r="I180" s="246">
        <v>0</v>
      </c>
      <c r="J180" s="246">
        <v>0</v>
      </c>
      <c r="K180" s="246">
        <v>0</v>
      </c>
      <c r="L180" s="246">
        <v>0</v>
      </c>
      <c r="M180" s="246">
        <v>0</v>
      </c>
      <c r="N180" s="246">
        <v>0</v>
      </c>
      <c r="O180" s="246">
        <v>0</v>
      </c>
      <c r="P180" s="246">
        <v>0</v>
      </c>
      <c r="Q180" s="246">
        <v>0</v>
      </c>
      <c r="R180" s="246">
        <v>0</v>
      </c>
      <c r="S180" s="246">
        <v>0</v>
      </c>
      <c r="T180" s="246">
        <v>0</v>
      </c>
      <c r="U180" s="246">
        <v>0</v>
      </c>
      <c r="V180" s="246">
        <v>0</v>
      </c>
      <c r="W180" s="246">
        <v>0</v>
      </c>
      <c r="X180" s="246">
        <v>0</v>
      </c>
      <c r="Y180" s="246">
        <v>0</v>
      </c>
      <c r="Z180" s="246">
        <v>0</v>
      </c>
      <c r="AA180" s="246">
        <v>0</v>
      </c>
      <c r="AB180" s="246">
        <v>0</v>
      </c>
      <c r="AC180" s="246">
        <v>0</v>
      </c>
      <c r="AD180" s="246">
        <v>0</v>
      </c>
      <c r="AE180" s="246">
        <v>0</v>
      </c>
      <c r="AF180" s="246">
        <v>0</v>
      </c>
      <c r="AG180" s="246">
        <v>0</v>
      </c>
      <c r="AH180" s="246">
        <v>0</v>
      </c>
      <c r="AI180" s="246">
        <v>0</v>
      </c>
      <c r="AJ180" s="246">
        <v>0</v>
      </c>
      <c r="AK180" s="246">
        <v>1.429</v>
      </c>
      <c r="AL180" s="246">
        <v>2.8580000000000001</v>
      </c>
      <c r="AM180" s="246">
        <v>0</v>
      </c>
      <c r="AN180" s="246">
        <v>0</v>
      </c>
      <c r="AO180" s="246">
        <v>0</v>
      </c>
      <c r="AP180" s="250">
        <v>0</v>
      </c>
      <c r="AQ180" s="246">
        <v>0</v>
      </c>
      <c r="AR180" s="290">
        <v>0</v>
      </c>
      <c r="AS180" s="289">
        <v>0</v>
      </c>
      <c r="AT180" s="250">
        <v>0</v>
      </c>
      <c r="AU180" s="250">
        <v>0</v>
      </c>
      <c r="AV180" s="284">
        <v>0</v>
      </c>
      <c r="AW180" s="292" t="str">
        <f t="shared" si="8"/>
        <v>2012-13</v>
      </c>
      <c r="AX180" s="292" t="str">
        <f t="shared" si="9"/>
        <v>2013-14</v>
      </c>
      <c r="AY180" s="751">
        <f t="shared" si="10"/>
        <v>2</v>
      </c>
      <c r="AZ180" s="120">
        <f t="shared" si="11"/>
        <v>2.1435</v>
      </c>
      <c r="BA180" s="248" t="s">
        <v>119</v>
      </c>
      <c r="BB180" s="248" t="s">
        <v>57</v>
      </c>
      <c r="BC180" s="248" t="s">
        <v>256</v>
      </c>
      <c r="BD180" s="248" t="s">
        <v>3015</v>
      </c>
      <c r="BE180" s="248"/>
      <c r="BF180" s="248" t="s">
        <v>255</v>
      </c>
      <c r="BG180" s="252" t="s">
        <v>252</v>
      </c>
      <c r="BH180" s="251" t="s">
        <v>252</v>
      </c>
      <c r="BI180" s="295" t="s">
        <v>602</v>
      </c>
      <c r="BJ180" s="251" t="s">
        <v>601</v>
      </c>
    </row>
    <row r="181" spans="1:62" s="249" customFormat="1" ht="13.5" customHeight="1">
      <c r="A181" s="490" t="s">
        <v>3238</v>
      </c>
      <c r="B181" s="514" t="s">
        <v>577</v>
      </c>
      <c r="C181" s="246">
        <v>0</v>
      </c>
      <c r="D181" s="246">
        <v>0</v>
      </c>
      <c r="E181" s="246">
        <v>0</v>
      </c>
      <c r="F181" s="246">
        <v>0</v>
      </c>
      <c r="G181" s="246">
        <v>0</v>
      </c>
      <c r="H181" s="246">
        <v>0</v>
      </c>
      <c r="I181" s="246">
        <v>0</v>
      </c>
      <c r="J181" s="246">
        <v>0</v>
      </c>
      <c r="K181" s="246">
        <v>0</v>
      </c>
      <c r="L181" s="246">
        <v>0</v>
      </c>
      <c r="M181" s="246">
        <v>0</v>
      </c>
      <c r="N181" s="246">
        <v>0</v>
      </c>
      <c r="O181" s="246">
        <v>0</v>
      </c>
      <c r="P181" s="246">
        <v>0</v>
      </c>
      <c r="Q181" s="246">
        <v>0</v>
      </c>
      <c r="R181" s="246">
        <v>0</v>
      </c>
      <c r="S181" s="246">
        <v>0</v>
      </c>
      <c r="T181" s="246">
        <v>0</v>
      </c>
      <c r="U181" s="246">
        <v>0</v>
      </c>
      <c r="V181" s="246">
        <v>0</v>
      </c>
      <c r="W181" s="246">
        <v>0</v>
      </c>
      <c r="X181" s="246">
        <v>0</v>
      </c>
      <c r="Y181" s="246">
        <v>0</v>
      </c>
      <c r="Z181" s="246">
        <v>0</v>
      </c>
      <c r="AA181" s="246">
        <v>0</v>
      </c>
      <c r="AB181" s="246">
        <v>0</v>
      </c>
      <c r="AC181" s="246">
        <v>0</v>
      </c>
      <c r="AD181" s="246">
        <v>0</v>
      </c>
      <c r="AE181" s="246">
        <v>0</v>
      </c>
      <c r="AF181" s="246">
        <v>0</v>
      </c>
      <c r="AG181" s="246">
        <v>0</v>
      </c>
      <c r="AH181" s="246">
        <v>0</v>
      </c>
      <c r="AI181" s="246">
        <v>34.6</v>
      </c>
      <c r="AJ181" s="246">
        <v>5.6310000000000002</v>
      </c>
      <c r="AK181" s="246">
        <v>0</v>
      </c>
      <c r="AL181" s="246">
        <v>0</v>
      </c>
      <c r="AM181" s="246">
        <v>0</v>
      </c>
      <c r="AN181" s="246">
        <v>0</v>
      </c>
      <c r="AO181" s="246">
        <v>0</v>
      </c>
      <c r="AP181" s="246">
        <v>0</v>
      </c>
      <c r="AQ181" s="246">
        <v>0</v>
      </c>
      <c r="AR181" s="289">
        <v>0</v>
      </c>
      <c r="AS181" s="289">
        <v>0</v>
      </c>
      <c r="AT181" s="250">
        <v>0</v>
      </c>
      <c r="AU181" s="250">
        <v>0</v>
      </c>
      <c r="AV181" s="284">
        <v>0</v>
      </c>
      <c r="AW181" s="292" t="str">
        <f t="shared" si="8"/>
        <v>2010-11</v>
      </c>
      <c r="AX181" s="292" t="str">
        <f t="shared" si="9"/>
        <v>2011-12</v>
      </c>
      <c r="AY181" s="751">
        <f t="shared" si="10"/>
        <v>2</v>
      </c>
      <c r="AZ181" s="120">
        <f t="shared" si="11"/>
        <v>20.115500000000001</v>
      </c>
      <c r="BA181" s="248" t="s">
        <v>119</v>
      </c>
      <c r="BB181" s="248" t="s">
        <v>57</v>
      </c>
      <c r="BC181" s="248" t="s">
        <v>272</v>
      </c>
      <c r="BD181" s="248" t="s">
        <v>763</v>
      </c>
      <c r="BE181" s="248"/>
      <c r="BF181" s="248" t="s">
        <v>255</v>
      </c>
      <c r="BG181" s="252" t="s">
        <v>252</v>
      </c>
      <c r="BH181" s="251" t="s">
        <v>252</v>
      </c>
      <c r="BI181" s="295" t="s">
        <v>575</v>
      </c>
      <c r="BJ181" s="251" t="s">
        <v>252</v>
      </c>
    </row>
    <row r="182" spans="1:62" s="249" customFormat="1" ht="13.5" customHeight="1">
      <c r="A182" s="490" t="s">
        <v>3238</v>
      </c>
      <c r="B182" s="514" t="s">
        <v>665</v>
      </c>
      <c r="C182" s="246">
        <v>0</v>
      </c>
      <c r="D182" s="246">
        <v>0</v>
      </c>
      <c r="E182" s="246">
        <v>0</v>
      </c>
      <c r="F182" s="246">
        <v>71</v>
      </c>
      <c r="G182" s="246">
        <v>76</v>
      </c>
      <c r="H182" s="246">
        <v>81</v>
      </c>
      <c r="I182" s="246">
        <v>87</v>
      </c>
      <c r="J182" s="246">
        <v>93</v>
      </c>
      <c r="K182" s="246">
        <v>97</v>
      </c>
      <c r="L182" s="246">
        <v>100</v>
      </c>
      <c r="M182" s="246">
        <v>108</v>
      </c>
      <c r="N182" s="246">
        <v>122</v>
      </c>
      <c r="O182" s="246">
        <v>134</v>
      </c>
      <c r="P182" s="246">
        <v>141</v>
      </c>
      <c r="Q182" s="246">
        <v>145</v>
      </c>
      <c r="R182" s="246">
        <v>146</v>
      </c>
      <c r="S182" s="246">
        <v>147</v>
      </c>
      <c r="T182" s="246">
        <v>150</v>
      </c>
      <c r="U182" s="246">
        <v>152</v>
      </c>
      <c r="V182" s="246">
        <v>151</v>
      </c>
      <c r="W182" s="246">
        <v>151</v>
      </c>
      <c r="X182" s="246">
        <v>159.47499999999999</v>
      </c>
      <c r="Y182" s="246">
        <v>161.19749999999999</v>
      </c>
      <c r="Z182" s="246">
        <v>157.93199999999999</v>
      </c>
      <c r="AA182" s="246">
        <v>150.74199999999999</v>
      </c>
      <c r="AB182" s="246">
        <v>150.27799999999999</v>
      </c>
      <c r="AC182" s="246">
        <v>154.94800000000001</v>
      </c>
      <c r="AD182" s="246">
        <v>160.74199999999999</v>
      </c>
      <c r="AE182" s="246">
        <v>166.62899999999999</v>
      </c>
      <c r="AF182" s="246">
        <v>167.72499999999999</v>
      </c>
      <c r="AG182" s="246">
        <v>167.536</v>
      </c>
      <c r="AH182" s="246">
        <v>171.054</v>
      </c>
      <c r="AI182" s="246">
        <v>174.214</v>
      </c>
      <c r="AJ182" s="246">
        <v>178.24600000000001</v>
      </c>
      <c r="AK182" s="246">
        <v>184.423</v>
      </c>
      <c r="AL182" s="246">
        <v>188.8</v>
      </c>
      <c r="AM182" s="246">
        <v>191.3425</v>
      </c>
      <c r="AN182" s="246">
        <v>192.34</v>
      </c>
      <c r="AO182" s="246">
        <v>195.416</v>
      </c>
      <c r="AP182" s="250">
        <v>198.3475</v>
      </c>
      <c r="AQ182" s="246">
        <v>201.72200000000001</v>
      </c>
      <c r="AR182" s="290">
        <v>205.453</v>
      </c>
      <c r="AS182" s="289">
        <v>209.66900000000001</v>
      </c>
      <c r="AT182" s="250">
        <v>211.12200000000001</v>
      </c>
      <c r="AU182" s="250">
        <v>211.86099999999999</v>
      </c>
      <c r="AV182" s="284">
        <v>214.40700000000001</v>
      </c>
      <c r="AW182" s="292" t="str">
        <f t="shared" si="8"/>
        <v>1981-82</v>
      </c>
      <c r="AX182" s="292" t="str">
        <f t="shared" si="9"/>
        <v>2020-21</v>
      </c>
      <c r="AY182" s="751">
        <f t="shared" si="10"/>
        <v>40</v>
      </c>
      <c r="AZ182" s="120">
        <f t="shared" si="11"/>
        <v>151.00578749999997</v>
      </c>
      <c r="BA182" s="248" t="s">
        <v>119</v>
      </c>
      <c r="BB182" s="248" t="s">
        <v>55</v>
      </c>
      <c r="BC182" s="248" t="s">
        <v>256</v>
      </c>
      <c r="BD182" s="248" t="s">
        <v>3015</v>
      </c>
      <c r="BE182" s="248"/>
      <c r="BF182" s="248" t="s">
        <v>255</v>
      </c>
      <c r="BG182" s="252" t="s">
        <v>664</v>
      </c>
      <c r="BH182" s="251" t="s">
        <v>663</v>
      </c>
      <c r="BI182" s="295" t="s">
        <v>602</v>
      </c>
      <c r="BJ182" s="251" t="s">
        <v>252</v>
      </c>
    </row>
    <row r="183" spans="1:62" s="249" customFormat="1" ht="13.5" customHeight="1">
      <c r="A183" s="490" t="s">
        <v>3238</v>
      </c>
      <c r="B183" s="514" t="s">
        <v>815</v>
      </c>
      <c r="C183" s="246">
        <v>0</v>
      </c>
      <c r="D183" s="246">
        <v>0</v>
      </c>
      <c r="E183" s="246">
        <v>0</v>
      </c>
      <c r="F183" s="246">
        <v>0</v>
      </c>
      <c r="G183" s="246">
        <v>0</v>
      </c>
      <c r="H183" s="246">
        <v>0</v>
      </c>
      <c r="I183" s="246">
        <v>0</v>
      </c>
      <c r="J183" s="246">
        <v>0</v>
      </c>
      <c r="K183" s="246">
        <v>0</v>
      </c>
      <c r="L183" s="246">
        <v>0</v>
      </c>
      <c r="M183" s="246">
        <v>0</v>
      </c>
      <c r="N183" s="246">
        <v>0</v>
      </c>
      <c r="O183" s="246">
        <v>0</v>
      </c>
      <c r="P183" s="246">
        <v>0</v>
      </c>
      <c r="Q183" s="246">
        <v>0</v>
      </c>
      <c r="R183" s="246">
        <v>0</v>
      </c>
      <c r="S183" s="246">
        <v>0</v>
      </c>
      <c r="T183" s="246">
        <v>0</v>
      </c>
      <c r="U183" s="246">
        <v>0</v>
      </c>
      <c r="V183" s="246">
        <v>0</v>
      </c>
      <c r="W183" s="246">
        <v>0</v>
      </c>
      <c r="X183" s="246">
        <v>6</v>
      </c>
      <c r="Y183" s="246">
        <v>1.45</v>
      </c>
      <c r="Z183" s="246">
        <v>4.5</v>
      </c>
      <c r="AA183" s="246">
        <v>0.1</v>
      </c>
      <c r="AB183" s="246">
        <v>0</v>
      </c>
      <c r="AC183" s="246">
        <v>0</v>
      </c>
      <c r="AD183" s="246">
        <v>0</v>
      </c>
      <c r="AE183" s="246">
        <v>0</v>
      </c>
      <c r="AF183" s="246">
        <v>0</v>
      </c>
      <c r="AG183" s="246">
        <v>0</v>
      </c>
      <c r="AH183" s="246">
        <v>0</v>
      </c>
      <c r="AI183" s="246">
        <v>0</v>
      </c>
      <c r="AJ183" s="246">
        <v>0</v>
      </c>
      <c r="AK183" s="246">
        <v>0</v>
      </c>
      <c r="AL183" s="246">
        <v>0</v>
      </c>
      <c r="AM183" s="246">
        <v>0</v>
      </c>
      <c r="AN183" s="246">
        <v>0</v>
      </c>
      <c r="AO183" s="246">
        <v>0</v>
      </c>
      <c r="AP183" s="250">
        <v>0</v>
      </c>
      <c r="AQ183" s="246">
        <v>0</v>
      </c>
      <c r="AR183" s="290">
        <v>0</v>
      </c>
      <c r="AS183" s="289">
        <v>0</v>
      </c>
      <c r="AT183" s="250">
        <v>0</v>
      </c>
      <c r="AU183" s="250">
        <v>0</v>
      </c>
      <c r="AV183" s="284">
        <v>0</v>
      </c>
      <c r="AW183" s="292" t="str">
        <f t="shared" si="8"/>
        <v>1999-00</v>
      </c>
      <c r="AX183" s="292" t="str">
        <f t="shared" si="9"/>
        <v>2002-03</v>
      </c>
      <c r="AY183" s="751">
        <f t="shared" si="10"/>
        <v>4</v>
      </c>
      <c r="AZ183" s="120">
        <f t="shared" si="11"/>
        <v>3.0124999999999997</v>
      </c>
      <c r="BA183" s="248" t="s">
        <v>119</v>
      </c>
      <c r="BB183" s="248" t="s">
        <v>34</v>
      </c>
      <c r="BC183" s="248" t="s">
        <v>256</v>
      </c>
      <c r="BD183" s="248" t="s">
        <v>3015</v>
      </c>
      <c r="BE183" s="248"/>
      <c r="BF183" s="248" t="s">
        <v>255</v>
      </c>
      <c r="BG183" s="252" t="s">
        <v>252</v>
      </c>
      <c r="BH183" s="251" t="s">
        <v>252</v>
      </c>
      <c r="BI183" s="295" t="s">
        <v>252</v>
      </c>
      <c r="BJ183" s="251" t="s">
        <v>809</v>
      </c>
    </row>
    <row r="184" spans="1:62" s="249" customFormat="1" ht="13.5" customHeight="1">
      <c r="A184" s="490" t="s">
        <v>3238</v>
      </c>
      <c r="B184" s="514" t="s">
        <v>625</v>
      </c>
      <c r="C184" s="246">
        <v>0</v>
      </c>
      <c r="D184" s="246">
        <v>0</v>
      </c>
      <c r="E184" s="246">
        <v>0</v>
      </c>
      <c r="F184" s="246">
        <v>0</v>
      </c>
      <c r="G184" s="246">
        <v>0</v>
      </c>
      <c r="H184" s="246">
        <v>0</v>
      </c>
      <c r="I184" s="246">
        <v>0</v>
      </c>
      <c r="J184" s="246">
        <v>0</v>
      </c>
      <c r="K184" s="246">
        <v>0</v>
      </c>
      <c r="L184" s="246">
        <v>0</v>
      </c>
      <c r="M184" s="246">
        <v>0</v>
      </c>
      <c r="N184" s="246">
        <v>0</v>
      </c>
      <c r="O184" s="246">
        <v>0</v>
      </c>
      <c r="P184" s="246">
        <v>0</v>
      </c>
      <c r="Q184" s="246">
        <v>0</v>
      </c>
      <c r="R184" s="246">
        <v>0</v>
      </c>
      <c r="S184" s="246">
        <v>0</v>
      </c>
      <c r="T184" s="246">
        <v>0</v>
      </c>
      <c r="U184" s="246">
        <v>0</v>
      </c>
      <c r="V184" s="246">
        <v>0</v>
      </c>
      <c r="W184" s="246">
        <v>0</v>
      </c>
      <c r="X184" s="246">
        <v>0</v>
      </c>
      <c r="Y184" s="246">
        <v>0</v>
      </c>
      <c r="Z184" s="246">
        <v>0</v>
      </c>
      <c r="AA184" s="246">
        <v>0</v>
      </c>
      <c r="AB184" s="246">
        <v>0</v>
      </c>
      <c r="AC184" s="246">
        <v>0</v>
      </c>
      <c r="AD184" s="246">
        <v>0</v>
      </c>
      <c r="AE184" s="246">
        <v>0</v>
      </c>
      <c r="AF184" s="246">
        <v>0</v>
      </c>
      <c r="AG184" s="246">
        <v>0</v>
      </c>
      <c r="AH184" s="246">
        <v>0</v>
      </c>
      <c r="AI184" s="246">
        <v>0</v>
      </c>
      <c r="AJ184" s="246">
        <v>0</v>
      </c>
      <c r="AK184" s="246">
        <v>0.497</v>
      </c>
      <c r="AL184" s="246">
        <v>0.995</v>
      </c>
      <c r="AM184" s="246">
        <v>0</v>
      </c>
      <c r="AN184" s="246">
        <v>0</v>
      </c>
      <c r="AO184" s="246">
        <v>0</v>
      </c>
      <c r="AP184" s="246">
        <v>0</v>
      </c>
      <c r="AQ184" s="246">
        <v>0</v>
      </c>
      <c r="AR184" s="289">
        <v>0</v>
      </c>
      <c r="AS184" s="289">
        <v>0</v>
      </c>
      <c r="AT184" s="250">
        <v>0</v>
      </c>
      <c r="AU184" s="250">
        <v>0</v>
      </c>
      <c r="AV184" s="284">
        <v>0</v>
      </c>
      <c r="AW184" s="292" t="str">
        <f t="shared" si="8"/>
        <v>2012-13</v>
      </c>
      <c r="AX184" s="292" t="str">
        <f t="shared" si="9"/>
        <v>2013-14</v>
      </c>
      <c r="AY184" s="751">
        <f t="shared" si="10"/>
        <v>2</v>
      </c>
      <c r="AZ184" s="120">
        <f t="shared" si="11"/>
        <v>0.746</v>
      </c>
      <c r="BA184" s="248" t="s">
        <v>119</v>
      </c>
      <c r="BB184" s="248" t="s">
        <v>31</v>
      </c>
      <c r="BC184" s="248" t="s">
        <v>256</v>
      </c>
      <c r="BD184" s="248" t="s">
        <v>3015</v>
      </c>
      <c r="BE184" s="248"/>
      <c r="BF184" s="248" t="s">
        <v>255</v>
      </c>
      <c r="BG184" s="252" t="s">
        <v>252</v>
      </c>
      <c r="BH184" s="251" t="s">
        <v>252</v>
      </c>
      <c r="BI184" s="295" t="s">
        <v>602</v>
      </c>
      <c r="BJ184" s="251" t="s">
        <v>601</v>
      </c>
    </row>
    <row r="185" spans="1:62" s="249" customFormat="1" ht="13.5" customHeight="1">
      <c r="A185" s="490" t="s">
        <v>3238</v>
      </c>
      <c r="B185" s="514" t="s">
        <v>600</v>
      </c>
      <c r="C185" s="246">
        <v>0</v>
      </c>
      <c r="D185" s="246">
        <v>0</v>
      </c>
      <c r="E185" s="246">
        <v>0</v>
      </c>
      <c r="F185" s="246">
        <v>0</v>
      </c>
      <c r="G185" s="246">
        <v>0</v>
      </c>
      <c r="H185" s="246">
        <v>0</v>
      </c>
      <c r="I185" s="246">
        <v>0</v>
      </c>
      <c r="J185" s="246">
        <v>0</v>
      </c>
      <c r="K185" s="246">
        <v>0</v>
      </c>
      <c r="L185" s="246">
        <v>0</v>
      </c>
      <c r="M185" s="246">
        <v>0</v>
      </c>
      <c r="N185" s="246">
        <v>0</v>
      </c>
      <c r="O185" s="246">
        <v>0</v>
      </c>
      <c r="P185" s="246">
        <v>0</v>
      </c>
      <c r="Q185" s="246">
        <v>0</v>
      </c>
      <c r="R185" s="246">
        <v>0</v>
      </c>
      <c r="S185" s="246">
        <v>0</v>
      </c>
      <c r="T185" s="246">
        <v>0</v>
      </c>
      <c r="U185" s="246">
        <v>0</v>
      </c>
      <c r="V185" s="246">
        <v>0</v>
      </c>
      <c r="W185" s="246">
        <v>0</v>
      </c>
      <c r="X185" s="246">
        <v>0</v>
      </c>
      <c r="Y185" s="246">
        <v>0</v>
      </c>
      <c r="Z185" s="246">
        <v>0</v>
      </c>
      <c r="AA185" s="246">
        <v>0</v>
      </c>
      <c r="AB185" s="246">
        <v>0</v>
      </c>
      <c r="AC185" s="246">
        <v>0</v>
      </c>
      <c r="AD185" s="246">
        <v>0</v>
      </c>
      <c r="AE185" s="246">
        <v>0</v>
      </c>
      <c r="AF185" s="246">
        <v>0</v>
      </c>
      <c r="AG185" s="246">
        <v>0.4</v>
      </c>
      <c r="AH185" s="246">
        <v>8</v>
      </c>
      <c r="AI185" s="246">
        <v>11.5</v>
      </c>
      <c r="AJ185" s="246">
        <v>58</v>
      </c>
      <c r="AK185" s="246">
        <v>11.8</v>
      </c>
      <c r="AL185" s="246">
        <v>0.2</v>
      </c>
      <c r="AM185" s="246">
        <v>0</v>
      </c>
      <c r="AN185" s="246">
        <v>0</v>
      </c>
      <c r="AO185" s="246">
        <v>0</v>
      </c>
      <c r="AP185" s="250">
        <v>0</v>
      </c>
      <c r="AQ185" s="246">
        <v>0</v>
      </c>
      <c r="AR185" s="290">
        <v>0</v>
      </c>
      <c r="AS185" s="289">
        <v>0</v>
      </c>
      <c r="AT185" s="250">
        <v>0</v>
      </c>
      <c r="AU185" s="250">
        <v>0</v>
      </c>
      <c r="AV185" s="284">
        <v>0</v>
      </c>
      <c r="AW185" s="292" t="str">
        <f t="shared" si="8"/>
        <v>2008-09</v>
      </c>
      <c r="AX185" s="292" t="str">
        <f t="shared" si="9"/>
        <v>2013-14</v>
      </c>
      <c r="AY185" s="751">
        <f t="shared" si="10"/>
        <v>6</v>
      </c>
      <c r="AZ185" s="120">
        <f t="shared" si="11"/>
        <v>14.983333333333334</v>
      </c>
      <c r="BA185" s="248" t="s">
        <v>119</v>
      </c>
      <c r="BB185" s="248" t="s">
        <v>57</v>
      </c>
      <c r="BC185" s="248" t="s">
        <v>256</v>
      </c>
      <c r="BD185" s="248" t="s">
        <v>3015</v>
      </c>
      <c r="BE185" s="248"/>
      <c r="BF185" s="248" t="s">
        <v>255</v>
      </c>
      <c r="BG185" s="252" t="s">
        <v>252</v>
      </c>
      <c r="BH185" s="251" t="s">
        <v>252</v>
      </c>
      <c r="BI185" s="295" t="s">
        <v>599</v>
      </c>
      <c r="BJ185" s="251" t="s">
        <v>252</v>
      </c>
    </row>
    <row r="186" spans="1:62" s="249" customFormat="1" ht="13.5" customHeight="1">
      <c r="A186" s="490" t="s">
        <v>3238</v>
      </c>
      <c r="B186" s="514" t="s">
        <v>620</v>
      </c>
      <c r="C186" s="246">
        <v>0</v>
      </c>
      <c r="D186" s="246">
        <v>0</v>
      </c>
      <c r="E186" s="246">
        <v>0</v>
      </c>
      <c r="F186" s="246">
        <v>0</v>
      </c>
      <c r="G186" s="246">
        <v>0</v>
      </c>
      <c r="H186" s="246">
        <v>0</v>
      </c>
      <c r="I186" s="246">
        <v>0</v>
      </c>
      <c r="J186" s="246">
        <v>0</v>
      </c>
      <c r="K186" s="246">
        <v>0</v>
      </c>
      <c r="L186" s="246">
        <v>0</v>
      </c>
      <c r="M186" s="246">
        <v>0</v>
      </c>
      <c r="N186" s="246">
        <v>0</v>
      </c>
      <c r="O186" s="246">
        <v>0</v>
      </c>
      <c r="P186" s="246">
        <v>0</v>
      </c>
      <c r="Q186" s="246">
        <v>0</v>
      </c>
      <c r="R186" s="246">
        <v>0</v>
      </c>
      <c r="S186" s="246">
        <v>0</v>
      </c>
      <c r="T186" s="246">
        <v>0</v>
      </c>
      <c r="U186" s="246">
        <v>0</v>
      </c>
      <c r="V186" s="246">
        <v>0</v>
      </c>
      <c r="W186" s="246">
        <v>0</v>
      </c>
      <c r="X186" s="246">
        <v>0</v>
      </c>
      <c r="Y186" s="246">
        <v>0</v>
      </c>
      <c r="Z186" s="246">
        <v>0</v>
      </c>
      <c r="AA186" s="246">
        <v>0</v>
      </c>
      <c r="AB186" s="246">
        <v>0</v>
      </c>
      <c r="AC186" s="246">
        <v>0</v>
      </c>
      <c r="AD186" s="246">
        <v>0</v>
      </c>
      <c r="AE186" s="246">
        <v>0</v>
      </c>
      <c r="AF186" s="246">
        <v>0</v>
      </c>
      <c r="AG186" s="246">
        <v>0</v>
      </c>
      <c r="AH186" s="246">
        <v>0</v>
      </c>
      <c r="AI186" s="246">
        <v>13.759</v>
      </c>
      <c r="AJ186" s="246">
        <v>12.098000000000001</v>
      </c>
      <c r="AK186" s="246">
        <v>4.1429999999999998</v>
      </c>
      <c r="AL186" s="246">
        <v>0</v>
      </c>
      <c r="AM186" s="246">
        <v>0</v>
      </c>
      <c r="AN186" s="246">
        <v>0</v>
      </c>
      <c r="AO186" s="246">
        <v>0</v>
      </c>
      <c r="AP186" s="246">
        <v>0</v>
      </c>
      <c r="AQ186" s="246">
        <v>0</v>
      </c>
      <c r="AR186" s="289">
        <v>0</v>
      </c>
      <c r="AS186" s="289">
        <v>0</v>
      </c>
      <c r="AT186" s="250">
        <v>0</v>
      </c>
      <c r="AU186" s="250">
        <v>0</v>
      </c>
      <c r="AV186" s="284">
        <v>0</v>
      </c>
      <c r="AW186" s="292" t="str">
        <f t="shared" si="8"/>
        <v>2010-11</v>
      </c>
      <c r="AX186" s="292" t="str">
        <f t="shared" si="9"/>
        <v>2012-13</v>
      </c>
      <c r="AY186" s="751">
        <f t="shared" si="10"/>
        <v>3</v>
      </c>
      <c r="AZ186" s="120">
        <f t="shared" si="11"/>
        <v>10</v>
      </c>
      <c r="BA186" s="248" t="s">
        <v>119</v>
      </c>
      <c r="BB186" s="248" t="s">
        <v>41</v>
      </c>
      <c r="BC186" s="248" t="s">
        <v>256</v>
      </c>
      <c r="BD186" s="248" t="s">
        <v>3015</v>
      </c>
      <c r="BE186" s="248"/>
      <c r="BF186" s="248" t="s">
        <v>255</v>
      </c>
      <c r="BG186" s="252" t="s">
        <v>252</v>
      </c>
      <c r="BH186" s="251" t="s">
        <v>252</v>
      </c>
      <c r="BI186" s="295" t="s">
        <v>585</v>
      </c>
      <c r="BJ186" s="251" t="s">
        <v>252</v>
      </c>
    </row>
    <row r="187" spans="1:62" s="249" customFormat="1" ht="13.5" customHeight="1">
      <c r="A187" s="490" t="s">
        <v>3238</v>
      </c>
      <c r="B187" s="514" t="s">
        <v>616</v>
      </c>
      <c r="C187" s="246">
        <v>0</v>
      </c>
      <c r="D187" s="246">
        <v>0</v>
      </c>
      <c r="E187" s="246">
        <v>0</v>
      </c>
      <c r="F187" s="246">
        <v>0</v>
      </c>
      <c r="G187" s="246">
        <v>0</v>
      </c>
      <c r="H187" s="246">
        <v>0</v>
      </c>
      <c r="I187" s="246">
        <v>0</v>
      </c>
      <c r="J187" s="246">
        <v>0</v>
      </c>
      <c r="K187" s="246">
        <v>0</v>
      </c>
      <c r="L187" s="246">
        <v>0</v>
      </c>
      <c r="M187" s="246">
        <v>0</v>
      </c>
      <c r="N187" s="246">
        <v>0</v>
      </c>
      <c r="O187" s="246">
        <v>0</v>
      </c>
      <c r="P187" s="246">
        <v>0</v>
      </c>
      <c r="Q187" s="246">
        <v>0</v>
      </c>
      <c r="R187" s="246">
        <v>0</v>
      </c>
      <c r="S187" s="246">
        <v>0</v>
      </c>
      <c r="T187" s="246">
        <v>0</v>
      </c>
      <c r="U187" s="246">
        <v>0</v>
      </c>
      <c r="V187" s="246">
        <v>0</v>
      </c>
      <c r="W187" s="246">
        <v>0</v>
      </c>
      <c r="X187" s="246">
        <v>0</v>
      </c>
      <c r="Y187" s="246">
        <v>0</v>
      </c>
      <c r="Z187" s="246">
        <v>0</v>
      </c>
      <c r="AA187" s="246">
        <v>0</v>
      </c>
      <c r="AB187" s="246">
        <v>0</v>
      </c>
      <c r="AC187" s="246">
        <v>0</v>
      </c>
      <c r="AD187" s="246">
        <v>0</v>
      </c>
      <c r="AE187" s="246">
        <v>0</v>
      </c>
      <c r="AF187" s="246">
        <v>0</v>
      </c>
      <c r="AG187" s="246">
        <v>0</v>
      </c>
      <c r="AH187" s="246">
        <v>0</v>
      </c>
      <c r="AI187" s="246">
        <v>0</v>
      </c>
      <c r="AJ187" s="246">
        <v>0</v>
      </c>
      <c r="AK187" s="246">
        <v>1.028</v>
      </c>
      <c r="AL187" s="246">
        <v>2.0569999999999999</v>
      </c>
      <c r="AM187" s="246">
        <v>0</v>
      </c>
      <c r="AN187" s="246">
        <v>0</v>
      </c>
      <c r="AO187" s="246">
        <v>0</v>
      </c>
      <c r="AP187" s="250">
        <v>0</v>
      </c>
      <c r="AQ187" s="246">
        <v>0</v>
      </c>
      <c r="AR187" s="290">
        <v>0</v>
      </c>
      <c r="AS187" s="289">
        <v>0</v>
      </c>
      <c r="AT187" s="250">
        <v>0</v>
      </c>
      <c r="AU187" s="250">
        <v>0</v>
      </c>
      <c r="AV187" s="284">
        <v>0</v>
      </c>
      <c r="AW187" s="292" t="str">
        <f t="shared" si="8"/>
        <v>2012-13</v>
      </c>
      <c r="AX187" s="292" t="str">
        <f t="shared" si="9"/>
        <v>2013-14</v>
      </c>
      <c r="AY187" s="751">
        <f t="shared" si="10"/>
        <v>2</v>
      </c>
      <c r="AZ187" s="120">
        <f t="shared" si="11"/>
        <v>1.5425</v>
      </c>
      <c r="BA187" s="248" t="s">
        <v>119</v>
      </c>
      <c r="BB187" s="248" t="s">
        <v>45</v>
      </c>
      <c r="BC187" s="248" t="s">
        <v>256</v>
      </c>
      <c r="BD187" s="248" t="s">
        <v>3015</v>
      </c>
      <c r="BE187" s="248"/>
      <c r="BF187" s="248" t="s">
        <v>255</v>
      </c>
      <c r="BG187" s="252" t="s">
        <v>252</v>
      </c>
      <c r="BH187" s="251" t="s">
        <v>252</v>
      </c>
      <c r="BI187" s="295" t="s">
        <v>602</v>
      </c>
      <c r="BJ187" s="251" t="s">
        <v>601</v>
      </c>
    </row>
    <row r="188" spans="1:62" s="249" customFormat="1" ht="13.5" customHeight="1">
      <c r="A188" s="490" t="s">
        <v>3238</v>
      </c>
      <c r="B188" s="514" t="s">
        <v>816</v>
      </c>
      <c r="C188" s="246">
        <v>9</v>
      </c>
      <c r="D188" s="246">
        <v>8.5</v>
      </c>
      <c r="E188" s="246">
        <v>8</v>
      </c>
      <c r="F188" s="246">
        <v>8.8000000000000007</v>
      </c>
      <c r="G188" s="246">
        <v>11.5</v>
      </c>
      <c r="H188" s="246">
        <v>15.1</v>
      </c>
      <c r="I188" s="246">
        <v>16.3</v>
      </c>
      <c r="J188" s="246">
        <v>17.8</v>
      </c>
      <c r="K188" s="246">
        <v>19.3</v>
      </c>
      <c r="L188" s="246">
        <v>20.3</v>
      </c>
      <c r="M188" s="246">
        <v>21.7</v>
      </c>
      <c r="N188" s="246">
        <v>11.3</v>
      </c>
      <c r="O188" s="246">
        <v>0</v>
      </c>
      <c r="P188" s="246">
        <v>0</v>
      </c>
      <c r="Q188" s="246">
        <v>0</v>
      </c>
      <c r="R188" s="246">
        <v>0</v>
      </c>
      <c r="S188" s="246">
        <v>0</v>
      </c>
      <c r="T188" s="246">
        <v>0</v>
      </c>
      <c r="U188" s="246">
        <v>0</v>
      </c>
      <c r="V188" s="246">
        <v>0</v>
      </c>
      <c r="W188" s="246">
        <v>0</v>
      </c>
      <c r="X188" s="246">
        <v>0</v>
      </c>
      <c r="Y188" s="246">
        <v>0</v>
      </c>
      <c r="Z188" s="246">
        <v>0</v>
      </c>
      <c r="AA188" s="246">
        <v>0</v>
      </c>
      <c r="AB188" s="246">
        <v>0</v>
      </c>
      <c r="AC188" s="246">
        <v>0</v>
      </c>
      <c r="AD188" s="246">
        <v>0</v>
      </c>
      <c r="AE188" s="246">
        <v>0</v>
      </c>
      <c r="AF188" s="246">
        <v>0</v>
      </c>
      <c r="AG188" s="246">
        <v>0</v>
      </c>
      <c r="AH188" s="246">
        <v>0</v>
      </c>
      <c r="AI188" s="246">
        <v>0</v>
      </c>
      <c r="AJ188" s="246">
        <v>0</v>
      </c>
      <c r="AK188" s="246">
        <v>0</v>
      </c>
      <c r="AL188" s="246">
        <v>0</v>
      </c>
      <c r="AM188" s="246">
        <v>0</v>
      </c>
      <c r="AN188" s="246">
        <v>0</v>
      </c>
      <c r="AO188" s="246">
        <v>0</v>
      </c>
      <c r="AP188" s="246">
        <v>0</v>
      </c>
      <c r="AQ188" s="246">
        <v>0</v>
      </c>
      <c r="AR188" s="289">
        <v>0</v>
      </c>
      <c r="AS188" s="289">
        <v>0</v>
      </c>
      <c r="AT188" s="250">
        <v>0</v>
      </c>
      <c r="AU188" s="250">
        <v>0</v>
      </c>
      <c r="AV188" s="284">
        <v>0</v>
      </c>
      <c r="AW188" s="292" t="str">
        <f t="shared" si="8"/>
        <v>1978-79</v>
      </c>
      <c r="AX188" s="292" t="str">
        <f t="shared" si="9"/>
        <v>1989-90</v>
      </c>
      <c r="AY188" s="751">
        <f t="shared" si="10"/>
        <v>12</v>
      </c>
      <c r="AZ188" s="120">
        <f t="shared" si="11"/>
        <v>13.966666666666667</v>
      </c>
      <c r="BA188" s="248" t="s">
        <v>118</v>
      </c>
      <c r="BB188" s="248" t="s">
        <v>55</v>
      </c>
      <c r="BC188" s="248" t="s">
        <v>811</v>
      </c>
      <c r="BD188" s="248" t="s">
        <v>3015</v>
      </c>
      <c r="BE188" s="248"/>
      <c r="BF188" s="248" t="s">
        <v>255</v>
      </c>
      <c r="BG188" s="252" t="s">
        <v>252</v>
      </c>
      <c r="BH188" s="251" t="s">
        <v>252</v>
      </c>
      <c r="BI188" s="295" t="s">
        <v>817</v>
      </c>
      <c r="BJ188" s="251" t="s">
        <v>252</v>
      </c>
    </row>
    <row r="189" spans="1:62" s="249" customFormat="1" ht="13.5" customHeight="1">
      <c r="A189" s="490" t="s">
        <v>3238</v>
      </c>
      <c r="B189" s="514" t="s">
        <v>662</v>
      </c>
      <c r="C189" s="246">
        <v>0</v>
      </c>
      <c r="D189" s="246">
        <v>0</v>
      </c>
      <c r="E189" s="246">
        <v>0</v>
      </c>
      <c r="F189" s="246">
        <v>0</v>
      </c>
      <c r="G189" s="246">
        <v>0</v>
      </c>
      <c r="H189" s="246">
        <v>0</v>
      </c>
      <c r="I189" s="246">
        <v>0</v>
      </c>
      <c r="J189" s="246">
        <v>0</v>
      </c>
      <c r="K189" s="246">
        <v>0</v>
      </c>
      <c r="L189" s="246">
        <v>0</v>
      </c>
      <c r="M189" s="246">
        <v>0</v>
      </c>
      <c r="N189" s="246">
        <v>0</v>
      </c>
      <c r="O189" s="246">
        <v>0</v>
      </c>
      <c r="P189" s="246">
        <v>0</v>
      </c>
      <c r="Q189" s="246">
        <v>0</v>
      </c>
      <c r="R189" s="246">
        <v>0</v>
      </c>
      <c r="S189" s="246">
        <v>0</v>
      </c>
      <c r="T189" s="246">
        <v>0</v>
      </c>
      <c r="U189" s="246">
        <v>0</v>
      </c>
      <c r="V189" s="246">
        <v>0</v>
      </c>
      <c r="W189" s="246">
        <v>0</v>
      </c>
      <c r="X189" s="246">
        <v>0</v>
      </c>
      <c r="Y189" s="246">
        <v>0</v>
      </c>
      <c r="Z189" s="246">
        <v>2</v>
      </c>
      <c r="AA189" s="246">
        <v>3.2</v>
      </c>
      <c r="AB189" s="246">
        <v>5.8</v>
      </c>
      <c r="AC189" s="246">
        <v>3.0289999999999999</v>
      </c>
      <c r="AD189" s="246">
        <v>3.1480000000000001</v>
      </c>
      <c r="AE189" s="246">
        <v>6.2</v>
      </c>
      <c r="AF189" s="246">
        <v>3.2</v>
      </c>
      <c r="AG189" s="246">
        <v>1.6</v>
      </c>
      <c r="AH189" s="246">
        <v>0</v>
      </c>
      <c r="AI189" s="246">
        <v>0</v>
      </c>
      <c r="AJ189" s="246">
        <v>0</v>
      </c>
      <c r="AK189" s="246">
        <v>0</v>
      </c>
      <c r="AL189" s="246">
        <v>0</v>
      </c>
      <c r="AM189" s="246">
        <v>0</v>
      </c>
      <c r="AN189" s="246">
        <v>0</v>
      </c>
      <c r="AO189" s="246">
        <v>0</v>
      </c>
      <c r="AP189" s="250">
        <v>0</v>
      </c>
      <c r="AQ189" s="246">
        <v>0</v>
      </c>
      <c r="AR189" s="290">
        <v>0</v>
      </c>
      <c r="AS189" s="289">
        <v>0</v>
      </c>
      <c r="AT189" s="250">
        <v>0</v>
      </c>
      <c r="AU189" s="250">
        <v>0</v>
      </c>
      <c r="AV189" s="284">
        <v>0</v>
      </c>
      <c r="AW189" s="292" t="str">
        <f t="shared" si="8"/>
        <v>2001-02</v>
      </c>
      <c r="AX189" s="292" t="str">
        <f t="shared" si="9"/>
        <v>2008-09</v>
      </c>
      <c r="AY189" s="751">
        <f t="shared" si="10"/>
        <v>8</v>
      </c>
      <c r="AZ189" s="120">
        <f t="shared" si="11"/>
        <v>3.522125</v>
      </c>
      <c r="BA189" s="248" t="s">
        <v>118</v>
      </c>
      <c r="BB189" s="248" t="s">
        <v>55</v>
      </c>
      <c r="BC189" s="248" t="s">
        <v>648</v>
      </c>
      <c r="BD189" s="248" t="s">
        <v>3015</v>
      </c>
      <c r="BE189" s="248"/>
      <c r="BF189" s="248" t="s">
        <v>255</v>
      </c>
      <c r="BG189" s="252" t="s">
        <v>252</v>
      </c>
      <c r="BH189" s="251" t="s">
        <v>252</v>
      </c>
      <c r="BI189" s="295" t="s">
        <v>602</v>
      </c>
      <c r="BJ189" s="251" t="s">
        <v>252</v>
      </c>
    </row>
    <row r="190" spans="1:62" s="249" customFormat="1" ht="13.5" customHeight="1">
      <c r="A190" s="490" t="s">
        <v>3238</v>
      </c>
      <c r="B190" s="514" t="s">
        <v>812</v>
      </c>
      <c r="C190" s="246">
        <v>0</v>
      </c>
      <c r="D190" s="246">
        <v>0</v>
      </c>
      <c r="E190" s="246">
        <v>0</v>
      </c>
      <c r="F190" s="246">
        <v>0</v>
      </c>
      <c r="G190" s="246">
        <v>0</v>
      </c>
      <c r="H190" s="246">
        <v>0</v>
      </c>
      <c r="I190" s="246">
        <v>0</v>
      </c>
      <c r="J190" s="246">
        <v>0</v>
      </c>
      <c r="K190" s="246">
        <v>0</v>
      </c>
      <c r="L190" s="246">
        <v>0</v>
      </c>
      <c r="M190" s="246">
        <v>0</v>
      </c>
      <c r="N190" s="246">
        <v>0</v>
      </c>
      <c r="O190" s="246">
        <v>1.6</v>
      </c>
      <c r="P190" s="246">
        <v>2</v>
      </c>
      <c r="Q190" s="246">
        <v>2</v>
      </c>
      <c r="R190" s="246">
        <v>2</v>
      </c>
      <c r="S190" s="246">
        <v>2.1</v>
      </c>
      <c r="T190" s="246">
        <v>2.1</v>
      </c>
      <c r="U190" s="246">
        <v>2.2000000000000002</v>
      </c>
      <c r="V190" s="246">
        <v>2</v>
      </c>
      <c r="W190" s="246">
        <v>2.5</v>
      </c>
      <c r="X190" s="246">
        <v>2.2999999999999998</v>
      </c>
      <c r="Y190" s="246">
        <v>2.5</v>
      </c>
      <c r="Z190" s="246">
        <v>0</v>
      </c>
      <c r="AA190" s="246">
        <v>0</v>
      </c>
      <c r="AB190" s="246">
        <v>0</v>
      </c>
      <c r="AC190" s="246">
        <v>0</v>
      </c>
      <c r="AD190" s="246">
        <v>0</v>
      </c>
      <c r="AE190" s="246">
        <v>0</v>
      </c>
      <c r="AF190" s="246">
        <v>0</v>
      </c>
      <c r="AG190" s="246">
        <v>0</v>
      </c>
      <c r="AH190" s="246">
        <v>0</v>
      </c>
      <c r="AI190" s="246">
        <v>0</v>
      </c>
      <c r="AJ190" s="246">
        <v>0</v>
      </c>
      <c r="AK190" s="246">
        <v>0</v>
      </c>
      <c r="AL190" s="246">
        <v>0</v>
      </c>
      <c r="AM190" s="246">
        <v>0</v>
      </c>
      <c r="AN190" s="246">
        <v>0</v>
      </c>
      <c r="AO190" s="246">
        <v>0</v>
      </c>
      <c r="AP190" s="246">
        <v>0</v>
      </c>
      <c r="AQ190" s="246">
        <v>0</v>
      </c>
      <c r="AR190" s="289">
        <v>0</v>
      </c>
      <c r="AS190" s="289">
        <v>0</v>
      </c>
      <c r="AT190" s="250">
        <v>0</v>
      </c>
      <c r="AU190" s="250">
        <v>0</v>
      </c>
      <c r="AV190" s="284">
        <v>0</v>
      </c>
      <c r="AW190" s="292" t="str">
        <f t="shared" si="8"/>
        <v>1990-91</v>
      </c>
      <c r="AX190" s="292" t="str">
        <f t="shared" si="9"/>
        <v>2000-01</v>
      </c>
      <c r="AY190" s="751">
        <f t="shared" si="10"/>
        <v>11</v>
      </c>
      <c r="AZ190" s="120">
        <f t="shared" si="11"/>
        <v>2.1181818181818182</v>
      </c>
      <c r="BA190" s="248" t="s">
        <v>119</v>
      </c>
      <c r="BB190" s="248" t="s">
        <v>57</v>
      </c>
      <c r="BC190" s="248" t="s">
        <v>256</v>
      </c>
      <c r="BD190" s="248" t="s">
        <v>3015</v>
      </c>
      <c r="BE190" s="248"/>
      <c r="BF190" s="248" t="s">
        <v>255</v>
      </c>
      <c r="BG190" s="252" t="s">
        <v>252</v>
      </c>
      <c r="BH190" s="251" t="s">
        <v>252</v>
      </c>
      <c r="BI190" s="295" t="s">
        <v>252</v>
      </c>
      <c r="BJ190" s="251" t="s">
        <v>252</v>
      </c>
    </row>
    <row r="191" spans="1:62" s="249" customFormat="1" ht="13.5" customHeight="1">
      <c r="A191" s="490" t="s">
        <v>3238</v>
      </c>
      <c r="B191" s="514" t="s">
        <v>661</v>
      </c>
      <c r="C191" s="246">
        <v>0</v>
      </c>
      <c r="D191" s="246">
        <v>0</v>
      </c>
      <c r="E191" s="246">
        <v>0</v>
      </c>
      <c r="F191" s="246">
        <v>0</v>
      </c>
      <c r="G191" s="246">
        <v>0</v>
      </c>
      <c r="H191" s="246">
        <v>0</v>
      </c>
      <c r="I191" s="246">
        <v>0</v>
      </c>
      <c r="J191" s="246">
        <v>0</v>
      </c>
      <c r="K191" s="246">
        <v>0</v>
      </c>
      <c r="L191" s="246">
        <v>0</v>
      </c>
      <c r="M191" s="246">
        <v>0</v>
      </c>
      <c r="N191" s="246">
        <v>0</v>
      </c>
      <c r="O191" s="246">
        <v>0</v>
      </c>
      <c r="P191" s="246">
        <v>0</v>
      </c>
      <c r="Q191" s="246">
        <v>0</v>
      </c>
      <c r="R191" s="246">
        <v>0</v>
      </c>
      <c r="S191" s="246">
        <v>0</v>
      </c>
      <c r="T191" s="246">
        <v>0</v>
      </c>
      <c r="U191" s="246">
        <v>0</v>
      </c>
      <c r="V191" s="246">
        <v>0</v>
      </c>
      <c r="W191" s="246">
        <v>0</v>
      </c>
      <c r="X191" s="246">
        <v>0</v>
      </c>
      <c r="Y191" s="246">
        <v>81.5</v>
      </c>
      <c r="Z191" s="246">
        <v>111.2</v>
      </c>
      <c r="AA191" s="246">
        <v>136.69999999999999</v>
      </c>
      <c r="AB191" s="246">
        <v>160.6</v>
      </c>
      <c r="AC191" s="246">
        <v>182.982</v>
      </c>
      <c r="AD191" s="246">
        <v>199.90799999999999</v>
      </c>
      <c r="AE191" s="246">
        <v>203.9</v>
      </c>
      <c r="AF191" s="246">
        <v>206</v>
      </c>
      <c r="AG191" s="246">
        <v>210.16900000000001</v>
      </c>
      <c r="AH191" s="246">
        <v>214.58199999999999</v>
      </c>
      <c r="AI191" s="246">
        <v>218.547</v>
      </c>
      <c r="AJ191" s="246">
        <v>224.46700000000001</v>
      </c>
      <c r="AK191" s="246">
        <v>224.61099999999999</v>
      </c>
      <c r="AL191" s="246">
        <v>223.554</v>
      </c>
      <c r="AM191" s="246">
        <v>239.38399999999999</v>
      </c>
      <c r="AN191" s="246">
        <v>242.172</v>
      </c>
      <c r="AO191" s="246">
        <v>122.107</v>
      </c>
      <c r="AP191" s="250">
        <v>0</v>
      </c>
      <c r="AQ191" s="246">
        <v>0</v>
      </c>
      <c r="AR191" s="290">
        <v>0</v>
      </c>
      <c r="AS191" s="289">
        <v>0</v>
      </c>
      <c r="AT191" s="250">
        <v>0</v>
      </c>
      <c r="AU191" s="250">
        <v>0</v>
      </c>
      <c r="AV191" s="284">
        <v>0</v>
      </c>
      <c r="AW191" s="292" t="str">
        <f t="shared" si="8"/>
        <v>2000-01</v>
      </c>
      <c r="AX191" s="292" t="str">
        <f t="shared" si="9"/>
        <v>2016-17</v>
      </c>
      <c r="AY191" s="751">
        <f t="shared" si="10"/>
        <v>17</v>
      </c>
      <c r="AZ191" s="120">
        <f t="shared" si="11"/>
        <v>188.37547058823532</v>
      </c>
      <c r="BA191" s="248" t="s">
        <v>118</v>
      </c>
      <c r="BB191" s="248" t="s">
        <v>55</v>
      </c>
      <c r="BC191" s="248" t="s">
        <v>648</v>
      </c>
      <c r="BD191" s="248" t="s">
        <v>3015</v>
      </c>
      <c r="BE191" s="248"/>
      <c r="BF191" s="248" t="s">
        <v>255</v>
      </c>
      <c r="BG191" s="252" t="s">
        <v>660</v>
      </c>
      <c r="BH191" s="251" t="s">
        <v>650</v>
      </c>
      <c r="BI191" s="295" t="s">
        <v>602</v>
      </c>
      <c r="BJ191" s="251" t="s">
        <v>252</v>
      </c>
    </row>
    <row r="192" spans="1:62" s="249" customFormat="1" ht="13.5" customHeight="1">
      <c r="A192" s="490" t="s">
        <v>3238</v>
      </c>
      <c r="B192" s="514" t="s">
        <v>841</v>
      </c>
      <c r="C192" s="246">
        <v>0</v>
      </c>
      <c r="D192" s="246">
        <v>0</v>
      </c>
      <c r="E192" s="246">
        <v>0</v>
      </c>
      <c r="F192" s="246">
        <v>0</v>
      </c>
      <c r="G192" s="246">
        <v>0</v>
      </c>
      <c r="H192" s="246">
        <v>0</v>
      </c>
      <c r="I192" s="246">
        <v>0</v>
      </c>
      <c r="J192" s="246">
        <v>0</v>
      </c>
      <c r="K192" s="246">
        <v>0</v>
      </c>
      <c r="L192" s="246">
        <v>0</v>
      </c>
      <c r="M192" s="246">
        <v>0</v>
      </c>
      <c r="N192" s="246">
        <v>0</v>
      </c>
      <c r="O192" s="246">
        <v>0</v>
      </c>
      <c r="P192" s="246">
        <v>0</v>
      </c>
      <c r="Q192" s="246">
        <v>0</v>
      </c>
      <c r="R192" s="246">
        <v>0</v>
      </c>
      <c r="S192" s="246">
        <v>0</v>
      </c>
      <c r="T192" s="246">
        <v>263</v>
      </c>
      <c r="U192" s="246">
        <v>276</v>
      </c>
      <c r="V192" s="246">
        <v>219</v>
      </c>
      <c r="W192" s="246">
        <v>219</v>
      </c>
      <c r="X192" s="246">
        <v>220</v>
      </c>
      <c r="Y192" s="246">
        <v>0</v>
      </c>
      <c r="Z192" s="246">
        <v>0</v>
      </c>
      <c r="AA192" s="246">
        <v>0</v>
      </c>
      <c r="AB192" s="246">
        <v>0</v>
      </c>
      <c r="AC192" s="246">
        <v>0</v>
      </c>
      <c r="AD192" s="246">
        <v>0</v>
      </c>
      <c r="AE192" s="246">
        <v>0</v>
      </c>
      <c r="AF192" s="246">
        <v>0</v>
      </c>
      <c r="AG192" s="246">
        <v>0</v>
      </c>
      <c r="AH192" s="246">
        <v>0</v>
      </c>
      <c r="AI192" s="246">
        <v>0</v>
      </c>
      <c r="AJ192" s="246">
        <v>0</v>
      </c>
      <c r="AK192" s="246">
        <v>0</v>
      </c>
      <c r="AL192" s="246">
        <v>0</v>
      </c>
      <c r="AM192" s="246">
        <v>0</v>
      </c>
      <c r="AN192" s="246">
        <v>0</v>
      </c>
      <c r="AO192" s="246">
        <v>0</v>
      </c>
      <c r="AP192" s="246">
        <v>0</v>
      </c>
      <c r="AQ192" s="246">
        <v>0</v>
      </c>
      <c r="AR192" s="289">
        <v>0</v>
      </c>
      <c r="AS192" s="289">
        <v>0</v>
      </c>
      <c r="AT192" s="250">
        <v>0</v>
      </c>
      <c r="AU192" s="250">
        <v>0</v>
      </c>
      <c r="AV192" s="284">
        <v>0</v>
      </c>
      <c r="AW192" s="292" t="str">
        <f t="shared" si="8"/>
        <v>1995-96</v>
      </c>
      <c r="AX192" s="292" t="str">
        <f t="shared" si="9"/>
        <v>1999-00</v>
      </c>
      <c r="AY192" s="751">
        <f t="shared" si="10"/>
        <v>5</v>
      </c>
      <c r="AZ192" s="120">
        <f t="shared" si="11"/>
        <v>239.4</v>
      </c>
      <c r="BA192" s="248" t="s">
        <v>118</v>
      </c>
      <c r="BB192" s="248" t="s">
        <v>55</v>
      </c>
      <c r="BC192" s="248" t="s">
        <v>811</v>
      </c>
      <c r="BD192" s="248" t="s">
        <v>3015</v>
      </c>
      <c r="BE192" s="248"/>
      <c r="BF192" s="248" t="s">
        <v>255</v>
      </c>
      <c r="BG192" s="252" t="s">
        <v>252</v>
      </c>
      <c r="BH192" s="251" t="s">
        <v>252</v>
      </c>
      <c r="BI192" s="295" t="s">
        <v>252</v>
      </c>
      <c r="BJ192" s="251" t="s">
        <v>252</v>
      </c>
    </row>
    <row r="193" spans="1:62" s="249" customFormat="1" ht="13.5" customHeight="1">
      <c r="A193" s="490" t="s">
        <v>3238</v>
      </c>
      <c r="B193" s="514" t="s">
        <v>659</v>
      </c>
      <c r="C193" s="246">
        <v>0</v>
      </c>
      <c r="D193" s="246">
        <v>0</v>
      </c>
      <c r="E193" s="246">
        <v>0</v>
      </c>
      <c r="F193" s="246">
        <v>0</v>
      </c>
      <c r="G193" s="246">
        <v>0</v>
      </c>
      <c r="H193" s="246">
        <v>0</v>
      </c>
      <c r="I193" s="246">
        <v>0</v>
      </c>
      <c r="J193" s="246">
        <v>0</v>
      </c>
      <c r="K193" s="246">
        <v>0</v>
      </c>
      <c r="L193" s="246">
        <v>0</v>
      </c>
      <c r="M193" s="246">
        <v>0</v>
      </c>
      <c r="N193" s="246">
        <v>0</v>
      </c>
      <c r="O193" s="246">
        <v>0</v>
      </c>
      <c r="P193" s="246">
        <v>0</v>
      </c>
      <c r="Q193" s="246">
        <v>0</v>
      </c>
      <c r="R193" s="246">
        <v>0</v>
      </c>
      <c r="S193" s="246">
        <v>0</v>
      </c>
      <c r="T193" s="246">
        <v>0</v>
      </c>
      <c r="U193" s="246">
        <v>0</v>
      </c>
      <c r="V193" s="246">
        <v>0</v>
      </c>
      <c r="W193" s="246">
        <v>0</v>
      </c>
      <c r="X193" s="246">
        <v>0</v>
      </c>
      <c r="Y193" s="246">
        <v>0</v>
      </c>
      <c r="Z193" s="246">
        <v>0</v>
      </c>
      <c r="AA193" s="246">
        <v>0</v>
      </c>
      <c r="AB193" s="246">
        <v>0</v>
      </c>
      <c r="AC193" s="246">
        <v>0</v>
      </c>
      <c r="AD193" s="246">
        <v>0</v>
      </c>
      <c r="AE193" s="246">
        <v>0</v>
      </c>
      <c r="AF193" s="246">
        <v>0</v>
      </c>
      <c r="AG193" s="246">
        <v>0</v>
      </c>
      <c r="AH193" s="246">
        <v>0</v>
      </c>
      <c r="AI193" s="246">
        <v>0</v>
      </c>
      <c r="AJ193" s="246">
        <v>0</v>
      </c>
      <c r="AK193" s="246">
        <v>0</v>
      </c>
      <c r="AL193" s="246">
        <v>0</v>
      </c>
      <c r="AM193" s="246">
        <v>0</v>
      </c>
      <c r="AN193" s="246">
        <v>0</v>
      </c>
      <c r="AO193" s="246">
        <v>402.21499999999997</v>
      </c>
      <c r="AP193" s="246">
        <v>923.70899999999995</v>
      </c>
      <c r="AQ193" s="246">
        <v>894.01599999999996</v>
      </c>
      <c r="AR193" s="289">
        <v>902.06200000000001</v>
      </c>
      <c r="AS193" s="289">
        <v>1918.298</v>
      </c>
      <c r="AT193" s="250">
        <v>926.49</v>
      </c>
      <c r="AU193" s="250">
        <v>929.27</v>
      </c>
      <c r="AV193" s="284">
        <v>938.10699999999997</v>
      </c>
      <c r="AW193" s="292" t="str">
        <f t="shared" si="8"/>
        <v>2016-17</v>
      </c>
      <c r="AX193" s="292" t="str">
        <f t="shared" si="9"/>
        <v>2020-21</v>
      </c>
      <c r="AY193" s="751">
        <f t="shared" si="10"/>
        <v>5</v>
      </c>
      <c r="AZ193" s="120">
        <f t="shared" si="11"/>
        <v>1008.0600000000001</v>
      </c>
      <c r="BA193" s="248" t="s">
        <v>118</v>
      </c>
      <c r="BB193" s="248" t="s">
        <v>55</v>
      </c>
      <c r="BC193" s="248" t="s">
        <v>648</v>
      </c>
      <c r="BD193" s="248" t="s">
        <v>3015</v>
      </c>
      <c r="BE193" s="248"/>
      <c r="BF193" s="248" t="s">
        <v>255</v>
      </c>
      <c r="BG193" s="252" t="s">
        <v>792</v>
      </c>
      <c r="BH193" s="251" t="s">
        <v>658</v>
      </c>
      <c r="BI193" s="295" t="s">
        <v>602</v>
      </c>
      <c r="BJ193" s="251" t="s">
        <v>348</v>
      </c>
    </row>
    <row r="194" spans="1:62" s="249" customFormat="1" ht="13.5" customHeight="1">
      <c r="A194" s="490" t="s">
        <v>3238</v>
      </c>
      <c r="B194" s="514" t="s">
        <v>842</v>
      </c>
      <c r="C194" s="246">
        <v>0</v>
      </c>
      <c r="D194" s="246">
        <v>0</v>
      </c>
      <c r="E194" s="246">
        <v>0</v>
      </c>
      <c r="F194" s="246">
        <v>0</v>
      </c>
      <c r="G194" s="246">
        <v>0</v>
      </c>
      <c r="H194" s="246">
        <v>0</v>
      </c>
      <c r="I194" s="246">
        <v>0</v>
      </c>
      <c r="J194" s="246">
        <v>0</v>
      </c>
      <c r="K194" s="246">
        <v>0</v>
      </c>
      <c r="L194" s="246">
        <v>0</v>
      </c>
      <c r="M194" s="246">
        <v>0</v>
      </c>
      <c r="N194" s="246">
        <v>0</v>
      </c>
      <c r="O194" s="246">
        <v>0</v>
      </c>
      <c r="P194" s="246">
        <v>0</v>
      </c>
      <c r="Q194" s="246">
        <v>0</v>
      </c>
      <c r="R194" s="246">
        <v>0</v>
      </c>
      <c r="S194" s="246">
        <v>0</v>
      </c>
      <c r="T194" s="246">
        <v>420</v>
      </c>
      <c r="U194" s="246">
        <v>476</v>
      </c>
      <c r="V194" s="246">
        <v>482</v>
      </c>
      <c r="W194" s="246">
        <v>468.4</v>
      </c>
      <c r="X194" s="246">
        <v>487</v>
      </c>
      <c r="Y194" s="246">
        <v>0</v>
      </c>
      <c r="Z194" s="246">
        <v>0</v>
      </c>
      <c r="AA194" s="246">
        <v>0</v>
      </c>
      <c r="AB194" s="246">
        <v>0</v>
      </c>
      <c r="AC194" s="246">
        <v>0</v>
      </c>
      <c r="AD194" s="246">
        <v>0</v>
      </c>
      <c r="AE194" s="246">
        <v>0</v>
      </c>
      <c r="AF194" s="246">
        <v>0</v>
      </c>
      <c r="AG194" s="246">
        <v>0</v>
      </c>
      <c r="AH194" s="246">
        <v>0</v>
      </c>
      <c r="AI194" s="246">
        <v>0</v>
      </c>
      <c r="AJ194" s="246">
        <v>0</v>
      </c>
      <c r="AK194" s="246">
        <v>0</v>
      </c>
      <c r="AL194" s="246">
        <v>0</v>
      </c>
      <c r="AM194" s="246">
        <v>0</v>
      </c>
      <c r="AN194" s="246">
        <v>0</v>
      </c>
      <c r="AO194" s="246">
        <v>0</v>
      </c>
      <c r="AP194" s="250">
        <v>0</v>
      </c>
      <c r="AQ194" s="246">
        <v>0</v>
      </c>
      <c r="AR194" s="290">
        <v>0</v>
      </c>
      <c r="AS194" s="289">
        <v>0</v>
      </c>
      <c r="AT194" s="250">
        <v>0</v>
      </c>
      <c r="AU194" s="250">
        <v>0</v>
      </c>
      <c r="AV194" s="284">
        <v>0</v>
      </c>
      <c r="AW194" s="292" t="str">
        <f t="shared" si="8"/>
        <v>1995-96</v>
      </c>
      <c r="AX194" s="292" t="str">
        <f t="shared" si="9"/>
        <v>1999-00</v>
      </c>
      <c r="AY194" s="751">
        <f t="shared" si="10"/>
        <v>5</v>
      </c>
      <c r="AZ194" s="120">
        <f t="shared" si="11"/>
        <v>466.68</v>
      </c>
      <c r="BA194" s="248" t="s">
        <v>118</v>
      </c>
      <c r="BB194" s="248" t="s">
        <v>55</v>
      </c>
      <c r="BC194" s="248" t="s">
        <v>811</v>
      </c>
      <c r="BD194" s="248" t="s">
        <v>3015</v>
      </c>
      <c r="BE194" s="248"/>
      <c r="BF194" s="248" t="s">
        <v>255</v>
      </c>
      <c r="BG194" s="252" t="s">
        <v>252</v>
      </c>
      <c r="BH194" s="251" t="s">
        <v>252</v>
      </c>
      <c r="BI194" s="295" t="s">
        <v>252</v>
      </c>
      <c r="BJ194" s="251" t="s">
        <v>252</v>
      </c>
    </row>
    <row r="195" spans="1:62" s="249" customFormat="1" ht="13.5" customHeight="1">
      <c r="A195" s="490" t="s">
        <v>3238</v>
      </c>
      <c r="B195" s="514" t="s">
        <v>657</v>
      </c>
      <c r="C195" s="246">
        <v>0</v>
      </c>
      <c r="D195" s="246">
        <v>0</v>
      </c>
      <c r="E195" s="246">
        <v>0</v>
      </c>
      <c r="F195" s="246">
        <v>0</v>
      </c>
      <c r="G195" s="246">
        <v>0</v>
      </c>
      <c r="H195" s="246">
        <v>0</v>
      </c>
      <c r="I195" s="246">
        <v>0</v>
      </c>
      <c r="J195" s="246">
        <v>0</v>
      </c>
      <c r="K195" s="246">
        <v>0</v>
      </c>
      <c r="L195" s="246">
        <v>0</v>
      </c>
      <c r="M195" s="246">
        <v>0</v>
      </c>
      <c r="N195" s="246">
        <v>0</v>
      </c>
      <c r="O195" s="246">
        <v>0</v>
      </c>
      <c r="P195" s="246">
        <v>0</v>
      </c>
      <c r="Q195" s="246">
        <v>0</v>
      </c>
      <c r="R195" s="246">
        <v>0</v>
      </c>
      <c r="S195" s="246">
        <v>0</v>
      </c>
      <c r="T195" s="246">
        <v>0</v>
      </c>
      <c r="U195" s="246">
        <v>0</v>
      </c>
      <c r="V195" s="246">
        <v>0</v>
      </c>
      <c r="W195" s="246">
        <v>0</v>
      </c>
      <c r="X195" s="246">
        <v>0</v>
      </c>
      <c r="Y195" s="246">
        <v>0</v>
      </c>
      <c r="Z195" s="246">
        <v>0</v>
      </c>
      <c r="AA195" s="246">
        <v>0</v>
      </c>
      <c r="AB195" s="246">
        <v>0</v>
      </c>
      <c r="AC195" s="246">
        <v>0</v>
      </c>
      <c r="AD195" s="246">
        <v>0</v>
      </c>
      <c r="AE195" s="246">
        <v>0</v>
      </c>
      <c r="AF195" s="246">
        <v>0</v>
      </c>
      <c r="AG195" s="246">
        <v>0</v>
      </c>
      <c r="AH195" s="246">
        <v>0</v>
      </c>
      <c r="AI195" s="246">
        <v>0</v>
      </c>
      <c r="AJ195" s="246">
        <v>0</v>
      </c>
      <c r="AK195" s="246">
        <v>0</v>
      </c>
      <c r="AL195" s="246">
        <v>0</v>
      </c>
      <c r="AM195" s="246">
        <v>0</v>
      </c>
      <c r="AN195" s="246">
        <v>0</v>
      </c>
      <c r="AO195" s="246">
        <v>505.95299999999997</v>
      </c>
      <c r="AP195" s="250">
        <v>1019.495</v>
      </c>
      <c r="AQ195" s="246">
        <v>1027.0840000000001</v>
      </c>
      <c r="AR195" s="290">
        <v>1036.328</v>
      </c>
      <c r="AS195" s="289">
        <v>1054.981</v>
      </c>
      <c r="AT195" s="250">
        <v>1064.3920000000001</v>
      </c>
      <c r="AU195" s="250">
        <v>1067.585</v>
      </c>
      <c r="AV195" s="284">
        <v>1077.7380000000001</v>
      </c>
      <c r="AW195" s="292" t="str">
        <f t="shared" si="8"/>
        <v>2016-17</v>
      </c>
      <c r="AX195" s="292" t="str">
        <f t="shared" si="9"/>
        <v>2020-21</v>
      </c>
      <c r="AY195" s="751">
        <f t="shared" si="10"/>
        <v>5</v>
      </c>
      <c r="AZ195" s="120">
        <f t="shared" si="11"/>
        <v>928.76820000000009</v>
      </c>
      <c r="BA195" s="248" t="s">
        <v>118</v>
      </c>
      <c r="BB195" s="248" t="s">
        <v>55</v>
      </c>
      <c r="BC195" s="248" t="s">
        <v>648</v>
      </c>
      <c r="BD195" s="248" t="s">
        <v>3015</v>
      </c>
      <c r="BE195" s="248"/>
      <c r="BF195" s="248" t="s">
        <v>255</v>
      </c>
      <c r="BG195" s="252" t="s">
        <v>793</v>
      </c>
      <c r="BH195" s="251" t="s">
        <v>656</v>
      </c>
      <c r="BI195" s="295" t="s">
        <v>602</v>
      </c>
      <c r="BJ195" s="251" t="s">
        <v>348</v>
      </c>
    </row>
    <row r="196" spans="1:62" s="249" customFormat="1" ht="13.5" customHeight="1">
      <c r="A196" s="490" t="s">
        <v>3238</v>
      </c>
      <c r="B196" s="514" t="s">
        <v>655</v>
      </c>
      <c r="C196" s="246">
        <v>0</v>
      </c>
      <c r="D196" s="246">
        <v>0</v>
      </c>
      <c r="E196" s="246">
        <v>0</v>
      </c>
      <c r="F196" s="246">
        <v>0</v>
      </c>
      <c r="G196" s="246">
        <v>0</v>
      </c>
      <c r="H196" s="246">
        <v>0</v>
      </c>
      <c r="I196" s="246">
        <v>0</v>
      </c>
      <c r="J196" s="246">
        <v>0</v>
      </c>
      <c r="K196" s="246">
        <v>0</v>
      </c>
      <c r="L196" s="246">
        <v>0</v>
      </c>
      <c r="M196" s="246">
        <v>0</v>
      </c>
      <c r="N196" s="246">
        <v>0</v>
      </c>
      <c r="O196" s="246">
        <v>0</v>
      </c>
      <c r="P196" s="246">
        <v>0</v>
      </c>
      <c r="Q196" s="246">
        <v>0</v>
      </c>
      <c r="R196" s="246">
        <v>0</v>
      </c>
      <c r="S196" s="246">
        <v>0</v>
      </c>
      <c r="T196" s="246">
        <v>0</v>
      </c>
      <c r="U196" s="246">
        <v>0</v>
      </c>
      <c r="V196" s="246">
        <v>0</v>
      </c>
      <c r="W196" s="246">
        <v>0</v>
      </c>
      <c r="X196" s="246">
        <v>0</v>
      </c>
      <c r="Y196" s="246">
        <v>504.5</v>
      </c>
      <c r="Z196" s="246">
        <v>515.6</v>
      </c>
      <c r="AA196" s="246">
        <v>528</v>
      </c>
      <c r="AB196" s="246">
        <v>541.9</v>
      </c>
      <c r="AC196" s="246">
        <v>552.20000000000005</v>
      </c>
      <c r="AD196" s="246">
        <v>562.64400000000001</v>
      </c>
      <c r="AE196" s="246">
        <v>573.89599999999996</v>
      </c>
      <c r="AF196" s="246">
        <v>585.37699999999995</v>
      </c>
      <c r="AG196" s="246">
        <v>591.5</v>
      </c>
      <c r="AH196" s="246">
        <v>603.94299999999998</v>
      </c>
      <c r="AI196" s="246">
        <v>615.101</v>
      </c>
      <c r="AJ196" s="246">
        <v>631.76300000000003</v>
      </c>
      <c r="AK196" s="246">
        <v>656.09199999999998</v>
      </c>
      <c r="AL196" s="246">
        <v>671.78300000000002</v>
      </c>
      <c r="AM196" s="246">
        <v>676.70500000000004</v>
      </c>
      <c r="AN196" s="246">
        <v>684.25300000000004</v>
      </c>
      <c r="AO196" s="246">
        <v>345.01</v>
      </c>
      <c r="AP196" s="246">
        <v>0</v>
      </c>
      <c r="AQ196" s="246">
        <v>0</v>
      </c>
      <c r="AR196" s="289">
        <v>0</v>
      </c>
      <c r="AS196" s="289">
        <v>0</v>
      </c>
      <c r="AT196" s="250">
        <v>0</v>
      </c>
      <c r="AU196" s="250">
        <v>0</v>
      </c>
      <c r="AV196" s="284">
        <v>0</v>
      </c>
      <c r="AW196" s="292" t="str">
        <f t="shared" ref="AW196:AW259" si="12">INDEX(C$3:AS$3,MATCH(TRUE,INDEX(C196:AS196&lt;&gt;0,),0))</f>
        <v>2000-01</v>
      </c>
      <c r="AX196" s="292" t="str">
        <f t="shared" ref="AX196:AX259" si="13">LOOKUP(2,1/(C196:AS196&lt;&gt;0),$C$3:$AS$3)</f>
        <v>2016-17</v>
      </c>
      <c r="AY196" s="751">
        <f t="shared" ref="AY196:AY259" si="14">((LEFT(AX196,4)-LEFT(AW196,4))+1)</f>
        <v>17</v>
      </c>
      <c r="AZ196" s="120">
        <f t="shared" ref="AZ196:AZ259" si="15">SUM(C196:AS196)/AY196</f>
        <v>578.83923529411777</v>
      </c>
      <c r="BA196" s="248" t="s">
        <v>118</v>
      </c>
      <c r="BB196" s="248" t="s">
        <v>55</v>
      </c>
      <c r="BC196" s="248" t="s">
        <v>648</v>
      </c>
      <c r="BD196" s="248" t="s">
        <v>3015</v>
      </c>
      <c r="BE196" s="248"/>
      <c r="BF196" s="248" t="s">
        <v>255</v>
      </c>
      <c r="BG196" s="252" t="s">
        <v>654</v>
      </c>
      <c r="BH196" s="251" t="s">
        <v>653</v>
      </c>
      <c r="BI196" s="295" t="s">
        <v>602</v>
      </c>
      <c r="BJ196" s="251" t="s">
        <v>252</v>
      </c>
    </row>
    <row r="197" spans="1:62" s="249" customFormat="1" ht="13.5" customHeight="1">
      <c r="A197" s="490" t="s">
        <v>3238</v>
      </c>
      <c r="B197" s="514" t="s">
        <v>619</v>
      </c>
      <c r="C197" s="246">
        <v>0</v>
      </c>
      <c r="D197" s="246">
        <v>0</v>
      </c>
      <c r="E197" s="246">
        <v>0</v>
      </c>
      <c r="F197" s="246">
        <v>0</v>
      </c>
      <c r="G197" s="246">
        <v>0</v>
      </c>
      <c r="H197" s="246">
        <v>0</v>
      </c>
      <c r="I197" s="246">
        <v>0</v>
      </c>
      <c r="J197" s="246">
        <v>0</v>
      </c>
      <c r="K197" s="246">
        <v>0</v>
      </c>
      <c r="L197" s="246">
        <v>0</v>
      </c>
      <c r="M197" s="246">
        <v>0</v>
      </c>
      <c r="N197" s="246">
        <v>0</v>
      </c>
      <c r="O197" s="246">
        <v>0</v>
      </c>
      <c r="P197" s="246">
        <v>0</v>
      </c>
      <c r="Q197" s="246">
        <v>0</v>
      </c>
      <c r="R197" s="246">
        <v>0</v>
      </c>
      <c r="S197" s="246">
        <v>0</v>
      </c>
      <c r="T197" s="246">
        <v>0</v>
      </c>
      <c r="U197" s="246">
        <v>0</v>
      </c>
      <c r="V197" s="246">
        <v>0</v>
      </c>
      <c r="W197" s="246">
        <v>0</v>
      </c>
      <c r="X197" s="246">
        <v>0</v>
      </c>
      <c r="Y197" s="246">
        <v>0</v>
      </c>
      <c r="Z197" s="246">
        <v>0</v>
      </c>
      <c r="AA197" s="246">
        <v>0</v>
      </c>
      <c r="AB197" s="246">
        <v>0</v>
      </c>
      <c r="AC197" s="246">
        <v>0</v>
      </c>
      <c r="AD197" s="246">
        <v>0</v>
      </c>
      <c r="AE197" s="246">
        <v>0</v>
      </c>
      <c r="AF197" s="246">
        <v>0</v>
      </c>
      <c r="AG197" s="246">
        <v>0</v>
      </c>
      <c r="AH197" s="246">
        <v>0</v>
      </c>
      <c r="AI197" s="246">
        <v>10.1</v>
      </c>
      <c r="AJ197" s="246">
        <v>15</v>
      </c>
      <c r="AK197" s="246">
        <v>0</v>
      </c>
      <c r="AL197" s="246">
        <v>0</v>
      </c>
      <c r="AM197" s="246">
        <v>0</v>
      </c>
      <c r="AN197" s="246">
        <v>0</v>
      </c>
      <c r="AO197" s="246">
        <v>0</v>
      </c>
      <c r="AP197" s="250">
        <v>0</v>
      </c>
      <c r="AQ197" s="246">
        <v>0</v>
      </c>
      <c r="AR197" s="290">
        <v>0</v>
      </c>
      <c r="AS197" s="289">
        <v>0</v>
      </c>
      <c r="AT197" s="250">
        <v>0</v>
      </c>
      <c r="AU197" s="250">
        <v>0</v>
      </c>
      <c r="AV197" s="284">
        <v>0</v>
      </c>
      <c r="AW197" s="292" t="str">
        <f t="shared" si="12"/>
        <v>2010-11</v>
      </c>
      <c r="AX197" s="292" t="str">
        <f t="shared" si="13"/>
        <v>2011-12</v>
      </c>
      <c r="AY197" s="751">
        <f t="shared" si="14"/>
        <v>2</v>
      </c>
      <c r="AZ197" s="120">
        <f t="shared" si="15"/>
        <v>12.55</v>
      </c>
      <c r="BA197" s="248" t="s">
        <v>119</v>
      </c>
      <c r="BB197" s="248" t="s">
        <v>41</v>
      </c>
      <c r="BC197" s="248" t="s">
        <v>256</v>
      </c>
      <c r="BD197" s="248" t="s">
        <v>3015</v>
      </c>
      <c r="BE197" s="248"/>
      <c r="BF197" s="248" t="s">
        <v>255</v>
      </c>
      <c r="BG197" s="252" t="s">
        <v>252</v>
      </c>
      <c r="BH197" s="251" t="s">
        <v>252</v>
      </c>
      <c r="BI197" s="295" t="s">
        <v>585</v>
      </c>
      <c r="BJ197" s="251" t="s">
        <v>252</v>
      </c>
    </row>
    <row r="198" spans="1:62" s="249" customFormat="1" ht="13.5" customHeight="1">
      <c r="A198" s="490" t="s">
        <v>3238</v>
      </c>
      <c r="B198" s="514" t="s">
        <v>847</v>
      </c>
      <c r="C198" s="246">
        <v>0</v>
      </c>
      <c r="D198" s="246">
        <v>0</v>
      </c>
      <c r="E198" s="246">
        <v>0</v>
      </c>
      <c r="F198" s="246">
        <v>0</v>
      </c>
      <c r="G198" s="246">
        <v>0</v>
      </c>
      <c r="H198" s="246">
        <v>0</v>
      </c>
      <c r="I198" s="246">
        <v>0</v>
      </c>
      <c r="J198" s="246">
        <v>0</v>
      </c>
      <c r="K198" s="246">
        <v>0</v>
      </c>
      <c r="L198" s="246">
        <v>0</v>
      </c>
      <c r="M198" s="246">
        <v>0</v>
      </c>
      <c r="N198" s="246">
        <v>0</v>
      </c>
      <c r="O198" s="246">
        <v>0</v>
      </c>
      <c r="P198" s="246">
        <v>0</v>
      </c>
      <c r="Q198" s="246">
        <v>0</v>
      </c>
      <c r="R198" s="246">
        <v>0</v>
      </c>
      <c r="S198" s="246">
        <v>0</v>
      </c>
      <c r="T198" s="246">
        <v>0</v>
      </c>
      <c r="U198" s="246">
        <v>0</v>
      </c>
      <c r="V198" s="246">
        <v>0</v>
      </c>
      <c r="W198" s="246">
        <v>0</v>
      </c>
      <c r="X198" s="246">
        <v>3.9</v>
      </c>
      <c r="Y198" s="246">
        <v>11</v>
      </c>
      <c r="Z198" s="246">
        <v>0</v>
      </c>
      <c r="AA198" s="246">
        <v>0</v>
      </c>
      <c r="AB198" s="246">
        <v>0</v>
      </c>
      <c r="AC198" s="246">
        <v>0</v>
      </c>
      <c r="AD198" s="246">
        <v>0</v>
      </c>
      <c r="AE198" s="246">
        <v>0</v>
      </c>
      <c r="AF198" s="246">
        <v>0</v>
      </c>
      <c r="AG198" s="246">
        <v>0</v>
      </c>
      <c r="AH198" s="246">
        <v>0</v>
      </c>
      <c r="AI198" s="246">
        <v>0</v>
      </c>
      <c r="AJ198" s="246">
        <v>0</v>
      </c>
      <c r="AK198" s="246">
        <v>0</v>
      </c>
      <c r="AL198" s="246">
        <v>0</v>
      </c>
      <c r="AM198" s="246">
        <v>0</v>
      </c>
      <c r="AN198" s="246">
        <v>0</v>
      </c>
      <c r="AO198" s="246">
        <v>0</v>
      </c>
      <c r="AP198" s="246">
        <v>0</v>
      </c>
      <c r="AQ198" s="246">
        <v>0</v>
      </c>
      <c r="AR198" s="289">
        <v>0</v>
      </c>
      <c r="AS198" s="289">
        <v>0</v>
      </c>
      <c r="AT198" s="250">
        <v>0</v>
      </c>
      <c r="AU198" s="250">
        <v>0</v>
      </c>
      <c r="AV198" s="284">
        <v>0</v>
      </c>
      <c r="AW198" s="292" t="str">
        <f t="shared" si="12"/>
        <v>1999-00</v>
      </c>
      <c r="AX198" s="292" t="str">
        <f t="shared" si="13"/>
        <v>2000-01</v>
      </c>
      <c r="AY198" s="751">
        <f t="shared" si="14"/>
        <v>2</v>
      </c>
      <c r="AZ198" s="120">
        <f t="shared" si="15"/>
        <v>7.45</v>
      </c>
      <c r="BA198" s="248" t="s">
        <v>119</v>
      </c>
      <c r="BB198" s="248" t="s">
        <v>55</v>
      </c>
      <c r="BC198" s="248" t="s">
        <v>256</v>
      </c>
      <c r="BD198" s="248" t="s">
        <v>3015</v>
      </c>
      <c r="BE198" s="248"/>
      <c r="BF198" s="248" t="s">
        <v>255</v>
      </c>
      <c r="BG198" s="252" t="s">
        <v>252</v>
      </c>
      <c r="BH198" s="251" t="s">
        <v>252</v>
      </c>
      <c r="BI198" s="295" t="s">
        <v>817</v>
      </c>
      <c r="BJ198" s="251" t="s">
        <v>252</v>
      </c>
    </row>
    <row r="199" spans="1:62" s="249" customFormat="1" ht="13.5" customHeight="1">
      <c r="A199" s="490" t="s">
        <v>3238</v>
      </c>
      <c r="B199" s="514" t="s">
        <v>638</v>
      </c>
      <c r="C199" s="246">
        <v>0</v>
      </c>
      <c r="D199" s="246">
        <v>0</v>
      </c>
      <c r="E199" s="246">
        <v>0</v>
      </c>
      <c r="F199" s="246">
        <v>0</v>
      </c>
      <c r="G199" s="246">
        <v>0</v>
      </c>
      <c r="H199" s="246">
        <v>0</v>
      </c>
      <c r="I199" s="246">
        <v>0</v>
      </c>
      <c r="J199" s="246">
        <v>0</v>
      </c>
      <c r="K199" s="246">
        <v>0</v>
      </c>
      <c r="L199" s="246">
        <v>0</v>
      </c>
      <c r="M199" s="246">
        <v>0</v>
      </c>
      <c r="N199" s="246">
        <v>0</v>
      </c>
      <c r="O199" s="246">
        <v>0</v>
      </c>
      <c r="P199" s="246">
        <v>0</v>
      </c>
      <c r="Q199" s="246">
        <v>0</v>
      </c>
      <c r="R199" s="246">
        <v>0</v>
      </c>
      <c r="S199" s="246">
        <v>0</v>
      </c>
      <c r="T199" s="246">
        <v>0</v>
      </c>
      <c r="U199" s="246">
        <v>0</v>
      </c>
      <c r="V199" s="246">
        <v>0</v>
      </c>
      <c r="W199" s="246">
        <v>0</v>
      </c>
      <c r="X199" s="246">
        <v>0</v>
      </c>
      <c r="Y199" s="246">
        <v>0</v>
      </c>
      <c r="Z199" s="246">
        <v>0</v>
      </c>
      <c r="AA199" s="246">
        <v>0</v>
      </c>
      <c r="AB199" s="246">
        <v>0</v>
      </c>
      <c r="AC199" s="246">
        <v>0</v>
      </c>
      <c r="AD199" s="246">
        <v>0</v>
      </c>
      <c r="AE199" s="246">
        <v>0</v>
      </c>
      <c r="AF199" s="246">
        <v>0</v>
      </c>
      <c r="AG199" s="246">
        <v>0</v>
      </c>
      <c r="AH199" s="246">
        <v>0</v>
      </c>
      <c r="AI199" s="246">
        <v>7</v>
      </c>
      <c r="AJ199" s="246">
        <v>0</v>
      </c>
      <c r="AK199" s="246">
        <v>0</v>
      </c>
      <c r="AL199" s="246">
        <v>0</v>
      </c>
      <c r="AM199" s="246">
        <v>0</v>
      </c>
      <c r="AN199" s="246">
        <v>0</v>
      </c>
      <c r="AO199" s="246">
        <v>0</v>
      </c>
      <c r="AP199" s="250">
        <v>0</v>
      </c>
      <c r="AQ199" s="246">
        <v>0</v>
      </c>
      <c r="AR199" s="290">
        <v>0</v>
      </c>
      <c r="AS199" s="289">
        <v>0</v>
      </c>
      <c r="AT199" s="250">
        <v>0</v>
      </c>
      <c r="AU199" s="250">
        <v>0</v>
      </c>
      <c r="AV199" s="284">
        <v>0</v>
      </c>
      <c r="AW199" s="292" t="str">
        <f t="shared" si="12"/>
        <v>2010-11</v>
      </c>
      <c r="AX199" s="292" t="str">
        <f t="shared" si="13"/>
        <v>2010-11</v>
      </c>
      <c r="AY199" s="751">
        <f t="shared" si="14"/>
        <v>1</v>
      </c>
      <c r="AZ199" s="120">
        <f t="shared" si="15"/>
        <v>7</v>
      </c>
      <c r="BA199" s="248" t="s">
        <v>119</v>
      </c>
      <c r="BB199" s="248" t="s">
        <v>53</v>
      </c>
      <c r="BC199" s="248" t="s">
        <v>256</v>
      </c>
      <c r="BD199" s="248" t="s">
        <v>3015</v>
      </c>
      <c r="BE199" s="248"/>
      <c r="BF199" s="248" t="s">
        <v>262</v>
      </c>
      <c r="BG199" s="252" t="s">
        <v>252</v>
      </c>
      <c r="BH199" s="251" t="s">
        <v>252</v>
      </c>
      <c r="BI199" s="295" t="s">
        <v>637</v>
      </c>
      <c r="BJ199" s="251" t="s">
        <v>252</v>
      </c>
    </row>
    <row r="200" spans="1:62" s="249" customFormat="1" ht="13.5" customHeight="1">
      <c r="A200" s="490" t="s">
        <v>3238</v>
      </c>
      <c r="B200" s="514" t="s">
        <v>579</v>
      </c>
      <c r="C200" s="246">
        <v>0</v>
      </c>
      <c r="D200" s="246">
        <v>0</v>
      </c>
      <c r="E200" s="246">
        <v>0</v>
      </c>
      <c r="F200" s="246">
        <v>0</v>
      </c>
      <c r="G200" s="246">
        <v>0</v>
      </c>
      <c r="H200" s="246">
        <v>0</v>
      </c>
      <c r="I200" s="246">
        <v>0</v>
      </c>
      <c r="J200" s="246">
        <v>0</v>
      </c>
      <c r="K200" s="246">
        <v>0</v>
      </c>
      <c r="L200" s="246">
        <v>0</v>
      </c>
      <c r="M200" s="246">
        <v>0</v>
      </c>
      <c r="N200" s="246">
        <v>0</v>
      </c>
      <c r="O200" s="246">
        <v>0</v>
      </c>
      <c r="P200" s="246">
        <v>0</v>
      </c>
      <c r="Q200" s="246">
        <v>0</v>
      </c>
      <c r="R200" s="246">
        <v>0</v>
      </c>
      <c r="S200" s="246">
        <v>0</v>
      </c>
      <c r="T200" s="246">
        <v>0</v>
      </c>
      <c r="U200" s="246">
        <v>0</v>
      </c>
      <c r="V200" s="246">
        <v>0</v>
      </c>
      <c r="W200" s="246">
        <v>0</v>
      </c>
      <c r="X200" s="246">
        <v>0</v>
      </c>
      <c r="Y200" s="246">
        <v>0</v>
      </c>
      <c r="Z200" s="246">
        <v>0</v>
      </c>
      <c r="AA200" s="246">
        <v>0</v>
      </c>
      <c r="AB200" s="246">
        <v>0</v>
      </c>
      <c r="AC200" s="246">
        <v>0</v>
      </c>
      <c r="AD200" s="246">
        <v>0</v>
      </c>
      <c r="AE200" s="246">
        <v>0</v>
      </c>
      <c r="AF200" s="246">
        <v>0</v>
      </c>
      <c r="AG200" s="246">
        <v>0</v>
      </c>
      <c r="AH200" s="246">
        <v>0</v>
      </c>
      <c r="AI200" s="246">
        <v>55</v>
      </c>
      <c r="AJ200" s="246">
        <v>0</v>
      </c>
      <c r="AK200" s="246">
        <v>0</v>
      </c>
      <c r="AL200" s="246">
        <v>0</v>
      </c>
      <c r="AM200" s="246">
        <v>0</v>
      </c>
      <c r="AN200" s="246">
        <v>0</v>
      </c>
      <c r="AO200" s="246">
        <v>0</v>
      </c>
      <c r="AP200" s="246">
        <v>0</v>
      </c>
      <c r="AQ200" s="246">
        <v>0</v>
      </c>
      <c r="AR200" s="289">
        <v>0</v>
      </c>
      <c r="AS200" s="289">
        <v>0</v>
      </c>
      <c r="AT200" s="250">
        <v>0</v>
      </c>
      <c r="AU200" s="250">
        <v>0</v>
      </c>
      <c r="AV200" s="284">
        <v>0</v>
      </c>
      <c r="AW200" s="292" t="str">
        <f t="shared" si="12"/>
        <v>2010-11</v>
      </c>
      <c r="AX200" s="292" t="str">
        <f t="shared" si="13"/>
        <v>2010-11</v>
      </c>
      <c r="AY200" s="751">
        <f t="shared" si="14"/>
        <v>1</v>
      </c>
      <c r="AZ200" s="120">
        <f t="shared" si="15"/>
        <v>55</v>
      </c>
      <c r="BA200" s="248" t="s">
        <v>119</v>
      </c>
      <c r="BB200" s="248" t="s">
        <v>45</v>
      </c>
      <c r="BC200" s="248" t="s">
        <v>272</v>
      </c>
      <c r="BD200" s="248" t="s">
        <v>763</v>
      </c>
      <c r="BE200" s="248"/>
      <c r="BF200" s="248" t="s">
        <v>255</v>
      </c>
      <c r="BG200" s="252" t="s">
        <v>252</v>
      </c>
      <c r="BH200" s="251" t="s">
        <v>252</v>
      </c>
      <c r="BI200" s="295" t="s">
        <v>578</v>
      </c>
      <c r="BJ200" s="251" t="s">
        <v>252</v>
      </c>
    </row>
    <row r="201" spans="1:62" s="249" customFormat="1" ht="13.5" customHeight="1">
      <c r="A201" s="490" t="s">
        <v>3238</v>
      </c>
      <c r="B201" s="514" t="s">
        <v>843</v>
      </c>
      <c r="C201" s="246">
        <v>0</v>
      </c>
      <c r="D201" s="246">
        <v>0</v>
      </c>
      <c r="E201" s="246">
        <v>0</v>
      </c>
      <c r="F201" s="246">
        <v>1.5</v>
      </c>
      <c r="G201" s="246">
        <v>5.9</v>
      </c>
      <c r="H201" s="246">
        <v>5.7</v>
      </c>
      <c r="I201" s="246">
        <v>5.6</v>
      </c>
      <c r="J201" s="246">
        <v>5.9</v>
      </c>
      <c r="K201" s="246">
        <v>6</v>
      </c>
      <c r="L201" s="246">
        <v>9</v>
      </c>
      <c r="M201" s="246">
        <v>12.1</v>
      </c>
      <c r="N201" s="246">
        <v>77.3</v>
      </c>
      <c r="O201" s="246">
        <v>178.7</v>
      </c>
      <c r="P201" s="246">
        <v>240.3</v>
      </c>
      <c r="Q201" s="246">
        <v>260</v>
      </c>
      <c r="R201" s="246">
        <v>292</v>
      </c>
      <c r="S201" s="246">
        <v>306.3</v>
      </c>
      <c r="T201" s="246">
        <v>346.4</v>
      </c>
      <c r="U201" s="246">
        <v>396.5</v>
      </c>
      <c r="V201" s="246">
        <v>420.4</v>
      </c>
      <c r="W201" s="246">
        <v>451.2</v>
      </c>
      <c r="X201" s="246">
        <v>442.9</v>
      </c>
      <c r="Y201" s="246">
        <v>0</v>
      </c>
      <c r="Z201" s="246">
        <v>0</v>
      </c>
      <c r="AA201" s="246">
        <v>0</v>
      </c>
      <c r="AB201" s="246">
        <v>0</v>
      </c>
      <c r="AC201" s="246">
        <v>0</v>
      </c>
      <c r="AD201" s="246">
        <v>0</v>
      </c>
      <c r="AE201" s="246">
        <v>0</v>
      </c>
      <c r="AF201" s="246">
        <v>0</v>
      </c>
      <c r="AG201" s="246">
        <v>0</v>
      </c>
      <c r="AH201" s="246">
        <v>0</v>
      </c>
      <c r="AI201" s="246">
        <v>0</v>
      </c>
      <c r="AJ201" s="246">
        <v>0</v>
      </c>
      <c r="AK201" s="246">
        <v>0</v>
      </c>
      <c r="AL201" s="246">
        <v>0</v>
      </c>
      <c r="AM201" s="246">
        <v>0</v>
      </c>
      <c r="AN201" s="246">
        <v>0</v>
      </c>
      <c r="AO201" s="246">
        <v>0</v>
      </c>
      <c r="AP201" s="250">
        <v>0</v>
      </c>
      <c r="AQ201" s="246">
        <v>0</v>
      </c>
      <c r="AR201" s="290">
        <v>0</v>
      </c>
      <c r="AS201" s="289">
        <v>0</v>
      </c>
      <c r="AT201" s="250">
        <v>0</v>
      </c>
      <c r="AU201" s="250">
        <v>0</v>
      </c>
      <c r="AV201" s="284">
        <v>0</v>
      </c>
      <c r="AW201" s="292" t="str">
        <f t="shared" si="12"/>
        <v>1981-82</v>
      </c>
      <c r="AX201" s="292" t="str">
        <f t="shared" si="13"/>
        <v>1999-00</v>
      </c>
      <c r="AY201" s="751">
        <f t="shared" si="14"/>
        <v>19</v>
      </c>
      <c r="AZ201" s="120">
        <f t="shared" si="15"/>
        <v>182.29999999999998</v>
      </c>
      <c r="BA201" s="248" t="s">
        <v>118</v>
      </c>
      <c r="BB201" s="248" t="s">
        <v>55</v>
      </c>
      <c r="BC201" s="248" t="s">
        <v>811</v>
      </c>
      <c r="BD201" s="248" t="s">
        <v>3015</v>
      </c>
      <c r="BE201" s="248"/>
      <c r="BF201" s="248" t="s">
        <v>255</v>
      </c>
      <c r="BG201" s="252" t="s">
        <v>844</v>
      </c>
      <c r="BH201" s="251" t="s">
        <v>252</v>
      </c>
      <c r="BI201" s="295" t="s">
        <v>817</v>
      </c>
      <c r="BJ201" s="251" t="s">
        <v>252</v>
      </c>
    </row>
    <row r="202" spans="1:62" s="249" customFormat="1" ht="13.5" customHeight="1">
      <c r="A202" s="490" t="s">
        <v>3238</v>
      </c>
      <c r="B202" s="514" t="s">
        <v>3667</v>
      </c>
      <c r="C202" s="246"/>
      <c r="D202" s="246"/>
      <c r="E202" s="246"/>
      <c r="F202" s="246"/>
      <c r="G202" s="246"/>
      <c r="H202" s="246"/>
      <c r="I202" s="246"/>
      <c r="J202" s="246"/>
      <c r="K202" s="246"/>
      <c r="L202" s="246"/>
      <c r="M202" s="246"/>
      <c r="N202" s="246"/>
      <c r="O202" s="246"/>
      <c r="P202" s="246"/>
      <c r="Q202" s="246"/>
      <c r="R202" s="246"/>
      <c r="S202" s="246"/>
      <c r="T202" s="246"/>
      <c r="U202" s="246"/>
      <c r="V202" s="246"/>
      <c r="W202" s="246"/>
      <c r="X202" s="246"/>
      <c r="Y202" s="246"/>
      <c r="Z202" s="246"/>
      <c r="AA202" s="246"/>
      <c r="AB202" s="246"/>
      <c r="AC202" s="246"/>
      <c r="AD202" s="246"/>
      <c r="AE202" s="246"/>
      <c r="AF202" s="246"/>
      <c r="AG202" s="246"/>
      <c r="AH202" s="246"/>
      <c r="AI202" s="246"/>
      <c r="AJ202" s="246"/>
      <c r="AK202" s="246"/>
      <c r="AL202" s="246"/>
      <c r="AM202" s="246"/>
      <c r="AN202" s="246"/>
      <c r="AO202" s="246"/>
      <c r="AP202" s="246"/>
      <c r="AQ202" s="246"/>
      <c r="AR202" s="289"/>
      <c r="AS202" s="289">
        <v>10</v>
      </c>
      <c r="AT202" s="250">
        <v>10</v>
      </c>
      <c r="AU202" s="250">
        <v>10</v>
      </c>
      <c r="AV202" s="284">
        <v>10</v>
      </c>
      <c r="AW202" s="292" t="str">
        <f t="shared" si="12"/>
        <v>2020-21</v>
      </c>
      <c r="AX202" s="292" t="str">
        <f t="shared" si="13"/>
        <v>2020-21</v>
      </c>
      <c r="AY202" s="751">
        <f t="shared" si="14"/>
        <v>1</v>
      </c>
      <c r="AZ202" s="120">
        <f t="shared" si="15"/>
        <v>10</v>
      </c>
      <c r="BA202" s="248" t="s">
        <v>116</v>
      </c>
      <c r="BB202" s="248" t="s">
        <v>55</v>
      </c>
      <c r="BC202" s="248" t="s">
        <v>256</v>
      </c>
      <c r="BD202" s="248" t="s">
        <v>3015</v>
      </c>
      <c r="BE202" s="248"/>
      <c r="BF202" s="248" t="s">
        <v>255</v>
      </c>
      <c r="BG202" s="252" t="s">
        <v>3671</v>
      </c>
      <c r="BH202" s="251" t="s">
        <v>252</v>
      </c>
      <c r="BI202" s="295" t="s">
        <v>252</v>
      </c>
      <c r="BJ202" s="251" t="s">
        <v>252</v>
      </c>
    </row>
    <row r="203" spans="1:62" s="249" customFormat="1" ht="13.5" customHeight="1">
      <c r="A203" s="490" t="s">
        <v>3238</v>
      </c>
      <c r="B203" s="514" t="s">
        <v>624</v>
      </c>
      <c r="C203" s="246">
        <v>0</v>
      </c>
      <c r="D203" s="246">
        <v>0</v>
      </c>
      <c r="E203" s="246">
        <v>0</v>
      </c>
      <c r="F203" s="246">
        <v>0</v>
      </c>
      <c r="G203" s="246">
        <v>0</v>
      </c>
      <c r="H203" s="246">
        <v>0</v>
      </c>
      <c r="I203" s="246">
        <v>0</v>
      </c>
      <c r="J203" s="246">
        <v>0</v>
      </c>
      <c r="K203" s="246">
        <v>0</v>
      </c>
      <c r="L203" s="246">
        <v>0</v>
      </c>
      <c r="M203" s="246">
        <v>0</v>
      </c>
      <c r="N203" s="246">
        <v>0</v>
      </c>
      <c r="O203" s="246">
        <v>0</v>
      </c>
      <c r="P203" s="246">
        <v>0</v>
      </c>
      <c r="Q203" s="246">
        <v>0</v>
      </c>
      <c r="R203" s="246">
        <v>0</v>
      </c>
      <c r="S203" s="246">
        <v>0</v>
      </c>
      <c r="T203" s="246">
        <v>0</v>
      </c>
      <c r="U203" s="246">
        <v>0</v>
      </c>
      <c r="V203" s="246">
        <v>0</v>
      </c>
      <c r="W203" s="246">
        <v>0</v>
      </c>
      <c r="X203" s="246">
        <v>0</v>
      </c>
      <c r="Y203" s="246">
        <v>0</v>
      </c>
      <c r="Z203" s="246">
        <v>0</v>
      </c>
      <c r="AA203" s="246">
        <v>0</v>
      </c>
      <c r="AB203" s="246">
        <v>0</v>
      </c>
      <c r="AC203" s="246">
        <v>0</v>
      </c>
      <c r="AD203" s="246">
        <v>0</v>
      </c>
      <c r="AE203" s="246">
        <v>0</v>
      </c>
      <c r="AF203" s="246">
        <v>0</v>
      </c>
      <c r="AG203" s="246">
        <v>0</v>
      </c>
      <c r="AH203" s="246">
        <v>0</v>
      </c>
      <c r="AI203" s="246">
        <v>0</v>
      </c>
      <c r="AJ203" s="246">
        <v>0</v>
      </c>
      <c r="AK203" s="246">
        <v>1.3380000000000001</v>
      </c>
      <c r="AL203" s="246">
        <v>2.6749999999999998</v>
      </c>
      <c r="AM203" s="246">
        <v>0</v>
      </c>
      <c r="AN203" s="246">
        <v>0</v>
      </c>
      <c r="AO203" s="246">
        <v>0</v>
      </c>
      <c r="AP203" s="246">
        <v>0</v>
      </c>
      <c r="AQ203" s="246">
        <v>0</v>
      </c>
      <c r="AR203" s="289">
        <v>0</v>
      </c>
      <c r="AS203" s="289">
        <v>0</v>
      </c>
      <c r="AT203" s="250">
        <v>0</v>
      </c>
      <c r="AU203" s="250">
        <v>0</v>
      </c>
      <c r="AV203" s="284">
        <v>0</v>
      </c>
      <c r="AW203" s="292" t="str">
        <f t="shared" si="12"/>
        <v>2012-13</v>
      </c>
      <c r="AX203" s="292" t="str">
        <f t="shared" si="13"/>
        <v>2013-14</v>
      </c>
      <c r="AY203" s="751">
        <f t="shared" si="14"/>
        <v>2</v>
      </c>
      <c r="AZ203" s="120">
        <f t="shared" si="15"/>
        <v>2.0065</v>
      </c>
      <c r="BA203" s="248" t="s">
        <v>119</v>
      </c>
      <c r="BB203" s="248" t="s">
        <v>31</v>
      </c>
      <c r="BC203" s="248" t="s">
        <v>256</v>
      </c>
      <c r="BD203" s="248" t="s">
        <v>3015</v>
      </c>
      <c r="BE203" s="248"/>
      <c r="BF203" s="248" t="s">
        <v>255</v>
      </c>
      <c r="BG203" s="252" t="s">
        <v>252</v>
      </c>
      <c r="BH203" s="251" t="s">
        <v>252</v>
      </c>
      <c r="BI203" s="295" t="s">
        <v>602</v>
      </c>
      <c r="BJ203" s="251" t="s">
        <v>601</v>
      </c>
    </row>
    <row r="204" spans="1:62" s="249" customFormat="1" ht="13.5" customHeight="1">
      <c r="A204" s="490" t="s">
        <v>3238</v>
      </c>
      <c r="B204" s="514" t="s">
        <v>582</v>
      </c>
      <c r="C204" s="246">
        <v>0</v>
      </c>
      <c r="D204" s="246">
        <v>0</v>
      </c>
      <c r="E204" s="246">
        <v>0</v>
      </c>
      <c r="F204" s="246">
        <v>0</v>
      </c>
      <c r="G204" s="246">
        <v>0</v>
      </c>
      <c r="H204" s="246">
        <v>0</v>
      </c>
      <c r="I204" s="246">
        <v>0</v>
      </c>
      <c r="J204" s="246">
        <v>0</v>
      </c>
      <c r="K204" s="246">
        <v>0</v>
      </c>
      <c r="L204" s="246">
        <v>0</v>
      </c>
      <c r="M204" s="246">
        <v>0</v>
      </c>
      <c r="N204" s="246">
        <v>0</v>
      </c>
      <c r="O204" s="246">
        <v>0</v>
      </c>
      <c r="P204" s="246">
        <v>0</v>
      </c>
      <c r="Q204" s="246">
        <v>0</v>
      </c>
      <c r="R204" s="246">
        <v>0</v>
      </c>
      <c r="S204" s="246">
        <v>0</v>
      </c>
      <c r="T204" s="246">
        <v>0</v>
      </c>
      <c r="U204" s="246">
        <v>0</v>
      </c>
      <c r="V204" s="246">
        <v>0</v>
      </c>
      <c r="W204" s="246">
        <v>0</v>
      </c>
      <c r="X204" s="246">
        <v>0</v>
      </c>
      <c r="Y204" s="246">
        <v>0</v>
      </c>
      <c r="Z204" s="246">
        <v>0</v>
      </c>
      <c r="AA204" s="246">
        <v>0</v>
      </c>
      <c r="AB204" s="246">
        <v>0</v>
      </c>
      <c r="AC204" s="246">
        <v>0</v>
      </c>
      <c r="AD204" s="246">
        <v>0</v>
      </c>
      <c r="AE204" s="246">
        <v>0</v>
      </c>
      <c r="AF204" s="246">
        <v>0</v>
      </c>
      <c r="AG204" s="246">
        <v>20</v>
      </c>
      <c r="AH204" s="246">
        <v>109</v>
      </c>
      <c r="AI204" s="246">
        <v>109</v>
      </c>
      <c r="AJ204" s="246">
        <v>112.5</v>
      </c>
      <c r="AK204" s="246">
        <v>100.5</v>
      </c>
      <c r="AL204" s="246">
        <v>3</v>
      </c>
      <c r="AM204" s="246">
        <v>0</v>
      </c>
      <c r="AN204" s="246">
        <v>0</v>
      </c>
      <c r="AO204" s="246">
        <v>0</v>
      </c>
      <c r="AP204" s="250">
        <v>0</v>
      </c>
      <c r="AQ204" s="246">
        <v>0</v>
      </c>
      <c r="AR204" s="290">
        <v>0</v>
      </c>
      <c r="AS204" s="289">
        <v>0</v>
      </c>
      <c r="AT204" s="250">
        <v>0</v>
      </c>
      <c r="AU204" s="250">
        <v>0</v>
      </c>
      <c r="AV204" s="284">
        <v>0</v>
      </c>
      <c r="AW204" s="292" t="str">
        <f t="shared" si="12"/>
        <v>2008-09</v>
      </c>
      <c r="AX204" s="292" t="str">
        <f t="shared" si="13"/>
        <v>2013-14</v>
      </c>
      <c r="AY204" s="751">
        <f t="shared" si="14"/>
        <v>6</v>
      </c>
      <c r="AZ204" s="120">
        <f t="shared" si="15"/>
        <v>75.666666666666671</v>
      </c>
      <c r="BA204" s="248" t="s">
        <v>119</v>
      </c>
      <c r="BB204" s="248" t="s">
        <v>43</v>
      </c>
      <c r="BC204" s="248" t="s">
        <v>272</v>
      </c>
      <c r="BD204" s="248" t="s">
        <v>763</v>
      </c>
      <c r="BE204" s="248"/>
      <c r="BF204" s="248" t="s">
        <v>255</v>
      </c>
      <c r="BG204" s="252" t="s">
        <v>252</v>
      </c>
      <c r="BH204" s="251" t="s">
        <v>581</v>
      </c>
      <c r="BI204" s="295" t="s">
        <v>580</v>
      </c>
      <c r="BJ204" s="251" t="s">
        <v>252</v>
      </c>
    </row>
    <row r="205" spans="1:62" s="249" customFormat="1" ht="13.5" customHeight="1">
      <c r="A205" s="490" t="s">
        <v>3238</v>
      </c>
      <c r="B205" s="514" t="s">
        <v>592</v>
      </c>
      <c r="C205" s="246">
        <v>0</v>
      </c>
      <c r="D205" s="246">
        <v>0</v>
      </c>
      <c r="E205" s="246">
        <v>0</v>
      </c>
      <c r="F205" s="246">
        <v>0</v>
      </c>
      <c r="G205" s="246">
        <v>0</v>
      </c>
      <c r="H205" s="246">
        <v>0</v>
      </c>
      <c r="I205" s="246">
        <v>0</v>
      </c>
      <c r="J205" s="246">
        <v>0</v>
      </c>
      <c r="K205" s="246">
        <v>0</v>
      </c>
      <c r="L205" s="246">
        <v>0</v>
      </c>
      <c r="M205" s="246">
        <v>0</v>
      </c>
      <c r="N205" s="246">
        <v>0</v>
      </c>
      <c r="O205" s="246">
        <v>0</v>
      </c>
      <c r="P205" s="246">
        <v>0</v>
      </c>
      <c r="Q205" s="246">
        <v>0</v>
      </c>
      <c r="R205" s="246">
        <v>0</v>
      </c>
      <c r="S205" s="246">
        <v>0</v>
      </c>
      <c r="T205" s="246">
        <v>0</v>
      </c>
      <c r="U205" s="246">
        <v>0</v>
      </c>
      <c r="V205" s="246">
        <v>0</v>
      </c>
      <c r="W205" s="246">
        <v>0</v>
      </c>
      <c r="X205" s="246">
        <v>0</v>
      </c>
      <c r="Y205" s="246">
        <v>0</v>
      </c>
      <c r="Z205" s="246">
        <v>0</v>
      </c>
      <c r="AA205" s="246">
        <v>0</v>
      </c>
      <c r="AB205" s="246">
        <v>0</v>
      </c>
      <c r="AC205" s="246">
        <v>0</v>
      </c>
      <c r="AD205" s="246">
        <v>0</v>
      </c>
      <c r="AE205" s="246">
        <v>0</v>
      </c>
      <c r="AF205" s="246">
        <v>0</v>
      </c>
      <c r="AG205" s="246">
        <v>8</v>
      </c>
      <c r="AH205" s="246">
        <v>71</v>
      </c>
      <c r="AI205" s="246">
        <v>116</v>
      </c>
      <c r="AJ205" s="246">
        <v>64.37</v>
      </c>
      <c r="AK205" s="246">
        <v>97.63</v>
      </c>
      <c r="AL205" s="246">
        <v>0</v>
      </c>
      <c r="AM205" s="246">
        <v>0</v>
      </c>
      <c r="AN205" s="246">
        <v>0</v>
      </c>
      <c r="AO205" s="246">
        <v>0</v>
      </c>
      <c r="AP205" s="246">
        <v>0</v>
      </c>
      <c r="AQ205" s="246">
        <v>0</v>
      </c>
      <c r="AR205" s="289">
        <v>0</v>
      </c>
      <c r="AS205" s="289">
        <v>0</v>
      </c>
      <c r="AT205" s="250">
        <v>0</v>
      </c>
      <c r="AU205" s="250">
        <v>0</v>
      </c>
      <c r="AV205" s="284">
        <v>0</v>
      </c>
      <c r="AW205" s="292" t="str">
        <f t="shared" si="12"/>
        <v>2008-09</v>
      </c>
      <c r="AX205" s="292" t="str">
        <f t="shared" si="13"/>
        <v>2012-13</v>
      </c>
      <c r="AY205" s="751">
        <f t="shared" si="14"/>
        <v>5</v>
      </c>
      <c r="AZ205" s="120">
        <f t="shared" si="15"/>
        <v>71.400000000000006</v>
      </c>
      <c r="BA205" s="248" t="s">
        <v>119</v>
      </c>
      <c r="BB205" s="248" t="s">
        <v>31</v>
      </c>
      <c r="BC205" s="248" t="s">
        <v>272</v>
      </c>
      <c r="BD205" s="248" t="s">
        <v>763</v>
      </c>
      <c r="BE205" s="248"/>
      <c r="BF205" s="248" t="s">
        <v>255</v>
      </c>
      <c r="BG205" s="252" t="s">
        <v>252</v>
      </c>
      <c r="BH205" s="251" t="s">
        <v>591</v>
      </c>
      <c r="BI205" s="295" t="s">
        <v>590</v>
      </c>
      <c r="BJ205" s="251" t="s">
        <v>252</v>
      </c>
    </row>
    <row r="206" spans="1:62" s="249" customFormat="1" ht="13.5" customHeight="1">
      <c r="A206" s="490" t="s">
        <v>3238</v>
      </c>
      <c r="B206" s="514" t="s">
        <v>588</v>
      </c>
      <c r="C206" s="246">
        <v>0</v>
      </c>
      <c r="D206" s="246">
        <v>0</v>
      </c>
      <c r="E206" s="246">
        <v>0</v>
      </c>
      <c r="F206" s="246">
        <v>0</v>
      </c>
      <c r="G206" s="246">
        <v>0</v>
      </c>
      <c r="H206" s="246">
        <v>0</v>
      </c>
      <c r="I206" s="246">
        <v>0</v>
      </c>
      <c r="J206" s="246">
        <v>0</v>
      </c>
      <c r="K206" s="246">
        <v>0</v>
      </c>
      <c r="L206" s="246">
        <v>0</v>
      </c>
      <c r="M206" s="246">
        <v>0</v>
      </c>
      <c r="N206" s="246">
        <v>0</v>
      </c>
      <c r="O206" s="246">
        <v>0</v>
      </c>
      <c r="P206" s="246">
        <v>0</v>
      </c>
      <c r="Q206" s="246">
        <v>0</v>
      </c>
      <c r="R206" s="246">
        <v>0</v>
      </c>
      <c r="S206" s="246">
        <v>0</v>
      </c>
      <c r="T206" s="246">
        <v>0</v>
      </c>
      <c r="U206" s="246">
        <v>0</v>
      </c>
      <c r="V206" s="246">
        <v>0</v>
      </c>
      <c r="W206" s="246">
        <v>0</v>
      </c>
      <c r="X206" s="246">
        <v>0</v>
      </c>
      <c r="Y206" s="246">
        <v>0</v>
      </c>
      <c r="Z206" s="246">
        <v>0</v>
      </c>
      <c r="AA206" s="246">
        <v>0</v>
      </c>
      <c r="AB206" s="246">
        <v>0</v>
      </c>
      <c r="AC206" s="246">
        <v>0</v>
      </c>
      <c r="AD206" s="246">
        <v>0</v>
      </c>
      <c r="AE206" s="246">
        <v>0</v>
      </c>
      <c r="AF206" s="246">
        <v>0</v>
      </c>
      <c r="AG206" s="246">
        <v>0</v>
      </c>
      <c r="AH206" s="246">
        <v>20</v>
      </c>
      <c r="AI206" s="246">
        <v>20</v>
      </c>
      <c r="AJ206" s="246">
        <v>7.5</v>
      </c>
      <c r="AK206" s="246">
        <v>42.5</v>
      </c>
      <c r="AL206" s="246">
        <v>0</v>
      </c>
      <c r="AM206" s="246">
        <v>0</v>
      </c>
      <c r="AN206" s="246">
        <v>0</v>
      </c>
      <c r="AO206" s="246">
        <v>0</v>
      </c>
      <c r="AP206" s="250">
        <v>0</v>
      </c>
      <c r="AQ206" s="246">
        <v>0</v>
      </c>
      <c r="AR206" s="290">
        <v>0</v>
      </c>
      <c r="AS206" s="289">
        <v>0</v>
      </c>
      <c r="AT206" s="250">
        <v>0</v>
      </c>
      <c r="AU206" s="250">
        <v>0</v>
      </c>
      <c r="AV206" s="284">
        <v>0</v>
      </c>
      <c r="AW206" s="292" t="str">
        <f t="shared" si="12"/>
        <v>2009-10</v>
      </c>
      <c r="AX206" s="292" t="str">
        <f t="shared" si="13"/>
        <v>2012-13</v>
      </c>
      <c r="AY206" s="751">
        <f t="shared" si="14"/>
        <v>4</v>
      </c>
      <c r="AZ206" s="120">
        <f t="shared" si="15"/>
        <v>22.5</v>
      </c>
      <c r="BA206" s="248" t="s">
        <v>119</v>
      </c>
      <c r="BB206" s="248" t="s">
        <v>37</v>
      </c>
      <c r="BC206" s="248" t="s">
        <v>272</v>
      </c>
      <c r="BD206" s="248" t="s">
        <v>763</v>
      </c>
      <c r="BE206" s="248"/>
      <c r="BF206" s="248" t="s">
        <v>255</v>
      </c>
      <c r="BG206" s="252" t="s">
        <v>252</v>
      </c>
      <c r="BH206" s="251" t="s">
        <v>252</v>
      </c>
      <c r="BI206" s="295" t="s">
        <v>587</v>
      </c>
      <c r="BJ206" s="251" t="s">
        <v>252</v>
      </c>
    </row>
    <row r="207" spans="1:62" s="249" customFormat="1" ht="13.5" customHeight="1">
      <c r="A207" s="490" t="s">
        <v>3238</v>
      </c>
      <c r="B207" s="514" t="s">
        <v>586</v>
      </c>
      <c r="C207" s="246">
        <v>0</v>
      </c>
      <c r="D207" s="246">
        <v>0</v>
      </c>
      <c r="E207" s="246">
        <v>0</v>
      </c>
      <c r="F207" s="246">
        <v>0</v>
      </c>
      <c r="G207" s="246">
        <v>0</v>
      </c>
      <c r="H207" s="246">
        <v>0</v>
      </c>
      <c r="I207" s="246">
        <v>0</v>
      </c>
      <c r="J207" s="246">
        <v>0</v>
      </c>
      <c r="K207" s="246">
        <v>0</v>
      </c>
      <c r="L207" s="246">
        <v>0</v>
      </c>
      <c r="M207" s="246">
        <v>0</v>
      </c>
      <c r="N207" s="246">
        <v>0</v>
      </c>
      <c r="O207" s="246">
        <v>0</v>
      </c>
      <c r="P207" s="246">
        <v>0</v>
      </c>
      <c r="Q207" s="246">
        <v>0</v>
      </c>
      <c r="R207" s="246">
        <v>0</v>
      </c>
      <c r="S207" s="246">
        <v>0</v>
      </c>
      <c r="T207" s="246">
        <v>0</v>
      </c>
      <c r="U207" s="246">
        <v>0</v>
      </c>
      <c r="V207" s="246">
        <v>0</v>
      </c>
      <c r="W207" s="246">
        <v>0</v>
      </c>
      <c r="X207" s="246">
        <v>0</v>
      </c>
      <c r="Y207" s="246">
        <v>0</v>
      </c>
      <c r="Z207" s="246">
        <v>0</v>
      </c>
      <c r="AA207" s="246">
        <v>0</v>
      </c>
      <c r="AB207" s="246">
        <v>0</v>
      </c>
      <c r="AC207" s="246">
        <v>0</v>
      </c>
      <c r="AD207" s="246">
        <v>0</v>
      </c>
      <c r="AE207" s="246">
        <v>0</v>
      </c>
      <c r="AF207" s="246">
        <v>0</v>
      </c>
      <c r="AG207" s="246">
        <v>0</v>
      </c>
      <c r="AH207" s="246">
        <v>0</v>
      </c>
      <c r="AI207" s="246">
        <v>0</v>
      </c>
      <c r="AJ207" s="246">
        <v>24.167999999999999</v>
      </c>
      <c r="AK207" s="246">
        <v>11.632</v>
      </c>
      <c r="AL207" s="246">
        <v>11.5</v>
      </c>
      <c r="AM207" s="246">
        <v>0</v>
      </c>
      <c r="AN207" s="246">
        <v>0</v>
      </c>
      <c r="AO207" s="246">
        <v>0</v>
      </c>
      <c r="AP207" s="246">
        <v>0</v>
      </c>
      <c r="AQ207" s="246">
        <v>0</v>
      </c>
      <c r="AR207" s="289">
        <v>0</v>
      </c>
      <c r="AS207" s="289">
        <v>0</v>
      </c>
      <c r="AT207" s="250">
        <v>0</v>
      </c>
      <c r="AU207" s="250">
        <v>0</v>
      </c>
      <c r="AV207" s="284">
        <v>0</v>
      </c>
      <c r="AW207" s="292" t="str">
        <f t="shared" si="12"/>
        <v>2011-12</v>
      </c>
      <c r="AX207" s="292" t="str">
        <f t="shared" si="13"/>
        <v>2013-14</v>
      </c>
      <c r="AY207" s="751">
        <f t="shared" si="14"/>
        <v>3</v>
      </c>
      <c r="AZ207" s="120">
        <f t="shared" si="15"/>
        <v>15.766666666666666</v>
      </c>
      <c r="BA207" s="248" t="s">
        <v>119</v>
      </c>
      <c r="BB207" s="248" t="s">
        <v>41</v>
      </c>
      <c r="BC207" s="248" t="s">
        <v>272</v>
      </c>
      <c r="BD207" s="248" t="s">
        <v>763</v>
      </c>
      <c r="BE207" s="248"/>
      <c r="BF207" s="248" t="s">
        <v>255</v>
      </c>
      <c r="BG207" s="252" t="s">
        <v>252</v>
      </c>
      <c r="BH207" s="251" t="s">
        <v>252</v>
      </c>
      <c r="BI207" s="295" t="s">
        <v>585</v>
      </c>
      <c r="BJ207" s="251" t="s">
        <v>252</v>
      </c>
    </row>
    <row r="208" spans="1:62" s="249" customFormat="1" ht="13.5" customHeight="1">
      <c r="A208" s="490" t="s">
        <v>3238</v>
      </c>
      <c r="B208" s="514" t="s">
        <v>652</v>
      </c>
      <c r="C208" s="246">
        <v>0</v>
      </c>
      <c r="D208" s="246">
        <v>0</v>
      </c>
      <c r="E208" s="246">
        <v>0</v>
      </c>
      <c r="F208" s="246">
        <v>0</v>
      </c>
      <c r="G208" s="246">
        <v>0</v>
      </c>
      <c r="H208" s="246">
        <v>0</v>
      </c>
      <c r="I208" s="246">
        <v>0</v>
      </c>
      <c r="J208" s="246">
        <v>0</v>
      </c>
      <c r="K208" s="246">
        <v>0</v>
      </c>
      <c r="L208" s="246">
        <v>0</v>
      </c>
      <c r="M208" s="246">
        <v>0</v>
      </c>
      <c r="N208" s="246">
        <v>0</v>
      </c>
      <c r="O208" s="246">
        <v>0</v>
      </c>
      <c r="P208" s="246">
        <v>0</v>
      </c>
      <c r="Q208" s="246">
        <v>0</v>
      </c>
      <c r="R208" s="246">
        <v>0</v>
      </c>
      <c r="S208" s="246">
        <v>0</v>
      </c>
      <c r="T208" s="246">
        <v>0</v>
      </c>
      <c r="U208" s="246">
        <v>0</v>
      </c>
      <c r="V208" s="246">
        <v>0</v>
      </c>
      <c r="W208" s="246">
        <v>0</v>
      </c>
      <c r="X208" s="246">
        <v>0</v>
      </c>
      <c r="Y208" s="246">
        <v>0</v>
      </c>
      <c r="Z208" s="246">
        <v>0</v>
      </c>
      <c r="AA208" s="246">
        <v>0</v>
      </c>
      <c r="AB208" s="246">
        <v>0</v>
      </c>
      <c r="AC208" s="246">
        <v>0</v>
      </c>
      <c r="AD208" s="246">
        <v>0</v>
      </c>
      <c r="AE208" s="246">
        <v>0</v>
      </c>
      <c r="AF208" s="246">
        <v>0</v>
      </c>
      <c r="AG208" s="246">
        <v>0</v>
      </c>
      <c r="AH208" s="246">
        <v>30</v>
      </c>
      <c r="AI208" s="246">
        <v>120.96</v>
      </c>
      <c r="AJ208" s="246">
        <v>165.19300000000001</v>
      </c>
      <c r="AK208" s="246">
        <v>139.15199999999999</v>
      </c>
      <c r="AL208" s="246">
        <v>169.53700000000001</v>
      </c>
      <c r="AM208" s="246">
        <v>185.416</v>
      </c>
      <c r="AN208" s="246">
        <v>238.733</v>
      </c>
      <c r="AO208" s="246">
        <v>67.438999999999993</v>
      </c>
      <c r="AP208" s="250">
        <v>0</v>
      </c>
      <c r="AQ208" s="246">
        <v>0</v>
      </c>
      <c r="AR208" s="290">
        <v>0</v>
      </c>
      <c r="AS208" s="289">
        <v>0</v>
      </c>
      <c r="AT208" s="250">
        <v>0</v>
      </c>
      <c r="AU208" s="250">
        <v>0</v>
      </c>
      <c r="AV208" s="284">
        <v>0</v>
      </c>
      <c r="AW208" s="292" t="str">
        <f t="shared" si="12"/>
        <v>2009-10</v>
      </c>
      <c r="AX208" s="292" t="str">
        <f t="shared" si="13"/>
        <v>2016-17</v>
      </c>
      <c r="AY208" s="751">
        <f t="shared" si="14"/>
        <v>8</v>
      </c>
      <c r="AZ208" s="120">
        <f t="shared" si="15"/>
        <v>139.55375000000001</v>
      </c>
      <c r="BA208" s="248" t="s">
        <v>118</v>
      </c>
      <c r="BB208" s="248" t="s">
        <v>55</v>
      </c>
      <c r="BC208" s="248" t="s">
        <v>648</v>
      </c>
      <c r="BD208" s="248" t="s">
        <v>3015</v>
      </c>
      <c r="BE208" s="248"/>
      <c r="BF208" s="248" t="s">
        <v>255</v>
      </c>
      <c r="BG208" s="252" t="s">
        <v>651</v>
      </c>
      <c r="BH208" s="251" t="s">
        <v>650</v>
      </c>
      <c r="BI208" s="295" t="s">
        <v>602</v>
      </c>
      <c r="BJ208" s="251" t="s">
        <v>252</v>
      </c>
    </row>
    <row r="209" spans="1:62" s="249" customFormat="1" ht="13.5" customHeight="1">
      <c r="A209" s="490" t="s">
        <v>3238</v>
      </c>
      <c r="B209" s="514" t="s">
        <v>649</v>
      </c>
      <c r="C209" s="246">
        <v>0</v>
      </c>
      <c r="D209" s="246">
        <v>0</v>
      </c>
      <c r="E209" s="246">
        <v>0</v>
      </c>
      <c r="F209" s="246">
        <v>0</v>
      </c>
      <c r="G209" s="246">
        <v>0</v>
      </c>
      <c r="H209" s="246">
        <v>0</v>
      </c>
      <c r="I209" s="246">
        <v>0</v>
      </c>
      <c r="J209" s="246">
        <v>0</v>
      </c>
      <c r="K209" s="246">
        <v>0</v>
      </c>
      <c r="L209" s="246">
        <v>0</v>
      </c>
      <c r="M209" s="246">
        <v>0</v>
      </c>
      <c r="N209" s="246">
        <v>0</v>
      </c>
      <c r="O209" s="246">
        <v>0</v>
      </c>
      <c r="P209" s="246">
        <v>0</v>
      </c>
      <c r="Q209" s="246">
        <v>0</v>
      </c>
      <c r="R209" s="246">
        <v>0</v>
      </c>
      <c r="S209" s="246">
        <v>0</v>
      </c>
      <c r="T209" s="246">
        <v>0</v>
      </c>
      <c r="U209" s="246">
        <v>0</v>
      </c>
      <c r="V209" s="246">
        <v>0</v>
      </c>
      <c r="W209" s="246">
        <v>0</v>
      </c>
      <c r="X209" s="246">
        <v>0</v>
      </c>
      <c r="Y209" s="246">
        <v>0</v>
      </c>
      <c r="Z209" s="246">
        <v>23.6</v>
      </c>
      <c r="AA209" s="246">
        <v>28.4</v>
      </c>
      <c r="AB209" s="246">
        <v>71.400000000000006</v>
      </c>
      <c r="AC209" s="246">
        <v>39.898000000000003</v>
      </c>
      <c r="AD209" s="246">
        <v>48.695</v>
      </c>
      <c r="AE209" s="246">
        <v>29.739000000000001</v>
      </c>
      <c r="AF209" s="246">
        <v>0</v>
      </c>
      <c r="AG209" s="246">
        <v>0</v>
      </c>
      <c r="AH209" s="246">
        <v>0</v>
      </c>
      <c r="AI209" s="246">
        <v>0</v>
      </c>
      <c r="AJ209" s="246">
        <v>0</v>
      </c>
      <c r="AK209" s="246">
        <v>0</v>
      </c>
      <c r="AL209" s="246">
        <v>0</v>
      </c>
      <c r="AM209" s="246">
        <v>0</v>
      </c>
      <c r="AN209" s="246">
        <v>0</v>
      </c>
      <c r="AO209" s="246">
        <v>0</v>
      </c>
      <c r="AP209" s="246">
        <v>0</v>
      </c>
      <c r="AQ209" s="246">
        <v>0</v>
      </c>
      <c r="AR209" s="289">
        <v>0</v>
      </c>
      <c r="AS209" s="289">
        <v>0</v>
      </c>
      <c r="AT209" s="250">
        <v>0</v>
      </c>
      <c r="AU209" s="250">
        <v>0</v>
      </c>
      <c r="AV209" s="284">
        <v>0</v>
      </c>
      <c r="AW209" s="292" t="str">
        <f t="shared" si="12"/>
        <v>2001-02</v>
      </c>
      <c r="AX209" s="292" t="str">
        <f t="shared" si="13"/>
        <v>2006-07</v>
      </c>
      <c r="AY209" s="751">
        <f t="shared" si="14"/>
        <v>6</v>
      </c>
      <c r="AZ209" s="120">
        <f t="shared" si="15"/>
        <v>40.288666666666664</v>
      </c>
      <c r="BA209" s="248" t="s">
        <v>119</v>
      </c>
      <c r="BB209" s="248" t="s">
        <v>55</v>
      </c>
      <c r="BC209" s="248" t="s">
        <v>648</v>
      </c>
      <c r="BD209" s="248" t="s">
        <v>3015</v>
      </c>
      <c r="BE209" s="248"/>
      <c r="BF209" s="248" t="s">
        <v>255</v>
      </c>
      <c r="BG209" s="252" t="s">
        <v>252</v>
      </c>
      <c r="BH209" s="251" t="s">
        <v>252</v>
      </c>
      <c r="BI209" s="295" t="s">
        <v>602</v>
      </c>
      <c r="BJ209" s="251" t="s">
        <v>252</v>
      </c>
    </row>
    <row r="210" spans="1:62" s="249" customFormat="1" ht="13.5" customHeight="1">
      <c r="A210" s="490" t="s">
        <v>3238</v>
      </c>
      <c r="B210" s="514" t="s">
        <v>848</v>
      </c>
      <c r="C210" s="246">
        <v>0</v>
      </c>
      <c r="D210" s="246">
        <v>0</v>
      </c>
      <c r="E210" s="246">
        <v>0</v>
      </c>
      <c r="F210" s="246">
        <v>0</v>
      </c>
      <c r="G210" s="246">
        <v>0</v>
      </c>
      <c r="H210" s="246">
        <v>0</v>
      </c>
      <c r="I210" s="246">
        <v>0</v>
      </c>
      <c r="J210" s="246">
        <v>0</v>
      </c>
      <c r="K210" s="246">
        <v>0</v>
      </c>
      <c r="L210" s="246">
        <v>0</v>
      </c>
      <c r="M210" s="246">
        <v>0</v>
      </c>
      <c r="N210" s="246">
        <v>0.2</v>
      </c>
      <c r="O210" s="246">
        <v>1</v>
      </c>
      <c r="P210" s="246">
        <v>2</v>
      </c>
      <c r="Q210" s="246">
        <v>1.1000000000000001</v>
      </c>
      <c r="R210" s="246">
        <v>1.4</v>
      </c>
      <c r="S210" s="246">
        <v>1.4</v>
      </c>
      <c r="T210" s="246">
        <v>0.8</v>
      </c>
      <c r="U210" s="246">
        <v>0.5</v>
      </c>
      <c r="V210" s="246">
        <v>0.5</v>
      </c>
      <c r="W210" s="246">
        <v>0</v>
      </c>
      <c r="X210" s="246">
        <v>0</v>
      </c>
      <c r="Y210" s="246">
        <v>0</v>
      </c>
      <c r="Z210" s="246">
        <v>0</v>
      </c>
      <c r="AA210" s="246">
        <v>0</v>
      </c>
      <c r="AB210" s="246">
        <v>0</v>
      </c>
      <c r="AC210" s="246">
        <v>0</v>
      </c>
      <c r="AD210" s="246">
        <v>0</v>
      </c>
      <c r="AE210" s="246">
        <v>0</v>
      </c>
      <c r="AF210" s="246">
        <v>0</v>
      </c>
      <c r="AG210" s="246">
        <v>0</v>
      </c>
      <c r="AH210" s="246">
        <v>0</v>
      </c>
      <c r="AI210" s="246">
        <v>0</v>
      </c>
      <c r="AJ210" s="246">
        <v>0</v>
      </c>
      <c r="AK210" s="246">
        <v>0</v>
      </c>
      <c r="AL210" s="246">
        <v>0</v>
      </c>
      <c r="AM210" s="246">
        <v>0</v>
      </c>
      <c r="AN210" s="246">
        <v>0</v>
      </c>
      <c r="AO210" s="246">
        <v>0</v>
      </c>
      <c r="AP210" s="250">
        <v>0</v>
      </c>
      <c r="AQ210" s="246">
        <v>0</v>
      </c>
      <c r="AR210" s="290">
        <v>0</v>
      </c>
      <c r="AS210" s="289">
        <v>0</v>
      </c>
      <c r="AT210" s="250">
        <v>0</v>
      </c>
      <c r="AU210" s="250">
        <v>0</v>
      </c>
      <c r="AV210" s="284">
        <v>0</v>
      </c>
      <c r="AW210" s="292" t="str">
        <f t="shared" si="12"/>
        <v>1989-90</v>
      </c>
      <c r="AX210" s="292" t="str">
        <f t="shared" si="13"/>
        <v>1997-98</v>
      </c>
      <c r="AY210" s="751">
        <f t="shared" si="14"/>
        <v>9</v>
      </c>
      <c r="AZ210" s="120">
        <f t="shared" si="15"/>
        <v>0.98888888888888915</v>
      </c>
      <c r="BA210" s="248" t="s">
        <v>119</v>
      </c>
      <c r="BB210" s="248" t="s">
        <v>57</v>
      </c>
      <c r="BC210" s="248" t="s">
        <v>256</v>
      </c>
      <c r="BD210" s="248" t="s">
        <v>3015</v>
      </c>
      <c r="BE210" s="248"/>
      <c r="BF210" s="248" t="s">
        <v>262</v>
      </c>
      <c r="BG210" s="252" t="s">
        <v>252</v>
      </c>
      <c r="BH210" s="251" t="s">
        <v>252</v>
      </c>
      <c r="BI210" s="295" t="s">
        <v>252</v>
      </c>
      <c r="BJ210" s="251" t="s">
        <v>252</v>
      </c>
    </row>
    <row r="211" spans="1:62" s="249" customFormat="1" ht="13.5" customHeight="1">
      <c r="A211" s="490" t="s">
        <v>3238</v>
      </c>
      <c r="B211" s="514" t="s">
        <v>621</v>
      </c>
      <c r="C211" s="246">
        <v>0</v>
      </c>
      <c r="D211" s="246">
        <v>0</v>
      </c>
      <c r="E211" s="246">
        <v>0</v>
      </c>
      <c r="F211" s="246">
        <v>0</v>
      </c>
      <c r="G211" s="246">
        <v>0</v>
      </c>
      <c r="H211" s="246">
        <v>0</v>
      </c>
      <c r="I211" s="246">
        <v>0</v>
      </c>
      <c r="J211" s="246">
        <v>0</v>
      </c>
      <c r="K211" s="246">
        <v>0</v>
      </c>
      <c r="L211" s="246">
        <v>0</v>
      </c>
      <c r="M211" s="246">
        <v>0</v>
      </c>
      <c r="N211" s="246">
        <v>0</v>
      </c>
      <c r="O211" s="246">
        <v>0</v>
      </c>
      <c r="P211" s="246">
        <v>0</v>
      </c>
      <c r="Q211" s="246">
        <v>0</v>
      </c>
      <c r="R211" s="246">
        <v>0</v>
      </c>
      <c r="S211" s="246">
        <v>0</v>
      </c>
      <c r="T211" s="246">
        <v>0</v>
      </c>
      <c r="U211" s="246">
        <v>0</v>
      </c>
      <c r="V211" s="246">
        <v>0</v>
      </c>
      <c r="W211" s="246">
        <v>0</v>
      </c>
      <c r="X211" s="246">
        <v>0</v>
      </c>
      <c r="Y211" s="246">
        <v>0</v>
      </c>
      <c r="Z211" s="246">
        <v>0</v>
      </c>
      <c r="AA211" s="246">
        <v>0</v>
      </c>
      <c r="AB211" s="246">
        <v>0</v>
      </c>
      <c r="AC211" s="246">
        <v>0</v>
      </c>
      <c r="AD211" s="246">
        <v>0</v>
      </c>
      <c r="AE211" s="246">
        <v>0</v>
      </c>
      <c r="AF211" s="246">
        <v>0</v>
      </c>
      <c r="AG211" s="246">
        <v>0</v>
      </c>
      <c r="AH211" s="246">
        <v>0</v>
      </c>
      <c r="AI211" s="246">
        <v>0</v>
      </c>
      <c r="AJ211" s="246">
        <v>0</v>
      </c>
      <c r="AK211" s="246">
        <v>1.022</v>
      </c>
      <c r="AL211" s="246">
        <v>2.0430000000000001</v>
      </c>
      <c r="AM211" s="246">
        <v>0</v>
      </c>
      <c r="AN211" s="246">
        <v>0</v>
      </c>
      <c r="AO211" s="246">
        <v>0</v>
      </c>
      <c r="AP211" s="246">
        <v>0</v>
      </c>
      <c r="AQ211" s="246">
        <v>0</v>
      </c>
      <c r="AR211" s="289">
        <v>0</v>
      </c>
      <c r="AS211" s="289">
        <v>0</v>
      </c>
      <c r="AT211" s="250">
        <v>0</v>
      </c>
      <c r="AU211" s="250">
        <v>0</v>
      </c>
      <c r="AV211" s="284">
        <v>0</v>
      </c>
      <c r="AW211" s="292" t="str">
        <f t="shared" si="12"/>
        <v>2012-13</v>
      </c>
      <c r="AX211" s="292" t="str">
        <f t="shared" si="13"/>
        <v>2013-14</v>
      </c>
      <c r="AY211" s="751">
        <f t="shared" si="14"/>
        <v>2</v>
      </c>
      <c r="AZ211" s="120">
        <f t="shared" si="15"/>
        <v>1.5325000000000002</v>
      </c>
      <c r="BA211" s="248" t="s">
        <v>119</v>
      </c>
      <c r="BB211" s="248" t="s">
        <v>34</v>
      </c>
      <c r="BC211" s="248" t="s">
        <v>256</v>
      </c>
      <c r="BD211" s="248" t="s">
        <v>3015</v>
      </c>
      <c r="BE211" s="248"/>
      <c r="BF211" s="248" t="s">
        <v>255</v>
      </c>
      <c r="BG211" s="252" t="s">
        <v>252</v>
      </c>
      <c r="BH211" s="251" t="s">
        <v>252</v>
      </c>
      <c r="BI211" s="295" t="s">
        <v>602</v>
      </c>
      <c r="BJ211" s="251" t="s">
        <v>601</v>
      </c>
    </row>
    <row r="212" spans="1:62" s="249" customFormat="1" ht="13.5" customHeight="1">
      <c r="A212" s="490" t="s">
        <v>3238</v>
      </c>
      <c r="B212" s="514" t="s">
        <v>576</v>
      </c>
      <c r="C212" s="246">
        <v>0</v>
      </c>
      <c r="D212" s="246">
        <v>0</v>
      </c>
      <c r="E212" s="246">
        <v>0</v>
      </c>
      <c r="F212" s="246">
        <v>0</v>
      </c>
      <c r="G212" s="246">
        <v>0</v>
      </c>
      <c r="H212" s="246">
        <v>0</v>
      </c>
      <c r="I212" s="246">
        <v>0</v>
      </c>
      <c r="J212" s="246">
        <v>0</v>
      </c>
      <c r="K212" s="246">
        <v>0</v>
      </c>
      <c r="L212" s="246">
        <v>0</v>
      </c>
      <c r="M212" s="246">
        <v>0</v>
      </c>
      <c r="N212" s="246">
        <v>0</v>
      </c>
      <c r="O212" s="246">
        <v>0</v>
      </c>
      <c r="P212" s="246">
        <v>0</v>
      </c>
      <c r="Q212" s="246">
        <v>0</v>
      </c>
      <c r="R212" s="246">
        <v>0</v>
      </c>
      <c r="S212" s="246">
        <v>0</v>
      </c>
      <c r="T212" s="246">
        <v>0</v>
      </c>
      <c r="U212" s="246">
        <v>0</v>
      </c>
      <c r="V212" s="246">
        <v>0</v>
      </c>
      <c r="W212" s="246">
        <v>0</v>
      </c>
      <c r="X212" s="246">
        <v>0</v>
      </c>
      <c r="Y212" s="246">
        <v>0</v>
      </c>
      <c r="Z212" s="246">
        <v>0</v>
      </c>
      <c r="AA212" s="246">
        <v>0</v>
      </c>
      <c r="AB212" s="246">
        <v>0</v>
      </c>
      <c r="AC212" s="246">
        <v>0</v>
      </c>
      <c r="AD212" s="246">
        <v>0</v>
      </c>
      <c r="AE212" s="246">
        <v>0</v>
      </c>
      <c r="AF212" s="246">
        <v>0</v>
      </c>
      <c r="AG212" s="246">
        <v>0</v>
      </c>
      <c r="AH212" s="246">
        <v>0</v>
      </c>
      <c r="AI212" s="246">
        <v>7.1</v>
      </c>
      <c r="AJ212" s="246">
        <v>26.1</v>
      </c>
      <c r="AK212" s="246">
        <v>0</v>
      </c>
      <c r="AL212" s="246">
        <v>0</v>
      </c>
      <c r="AM212" s="246">
        <v>6.8</v>
      </c>
      <c r="AN212" s="246">
        <v>0</v>
      </c>
      <c r="AO212" s="246">
        <v>0</v>
      </c>
      <c r="AP212" s="250">
        <v>0</v>
      </c>
      <c r="AQ212" s="246">
        <v>0</v>
      </c>
      <c r="AR212" s="290">
        <v>0</v>
      </c>
      <c r="AS212" s="289">
        <v>0</v>
      </c>
      <c r="AT212" s="250">
        <v>0</v>
      </c>
      <c r="AU212" s="250">
        <v>0</v>
      </c>
      <c r="AV212" s="284">
        <v>0</v>
      </c>
      <c r="AW212" s="292" t="str">
        <f t="shared" si="12"/>
        <v>2010-11</v>
      </c>
      <c r="AX212" s="292" t="str">
        <f t="shared" si="13"/>
        <v>2014-15</v>
      </c>
      <c r="AY212" s="751">
        <f t="shared" si="14"/>
        <v>5</v>
      </c>
      <c r="AZ212" s="120">
        <f t="shared" si="15"/>
        <v>8</v>
      </c>
      <c r="BA212" s="248" t="s">
        <v>119</v>
      </c>
      <c r="BB212" s="248" t="s">
        <v>57</v>
      </c>
      <c r="BC212" s="248" t="s">
        <v>272</v>
      </c>
      <c r="BD212" s="248" t="s">
        <v>763</v>
      </c>
      <c r="BE212" s="248"/>
      <c r="BF212" s="248" t="s">
        <v>255</v>
      </c>
      <c r="BG212" s="252" t="s">
        <v>252</v>
      </c>
      <c r="BH212" s="251" t="s">
        <v>252</v>
      </c>
      <c r="BI212" s="295" t="s">
        <v>575</v>
      </c>
      <c r="BJ212" s="251" t="s">
        <v>252</v>
      </c>
    </row>
    <row r="213" spans="1:62" s="249" customFormat="1" ht="13.5" customHeight="1">
      <c r="A213" s="490" t="s">
        <v>111</v>
      </c>
      <c r="B213" s="514" t="s">
        <v>517</v>
      </c>
      <c r="C213" s="246">
        <v>0</v>
      </c>
      <c r="D213" s="246">
        <v>0</v>
      </c>
      <c r="E213" s="246">
        <v>0</v>
      </c>
      <c r="F213" s="246">
        <v>0</v>
      </c>
      <c r="G213" s="246">
        <v>0</v>
      </c>
      <c r="H213" s="246">
        <v>0</v>
      </c>
      <c r="I213" s="246">
        <v>0</v>
      </c>
      <c r="J213" s="246">
        <v>0</v>
      </c>
      <c r="K213" s="246">
        <v>0</v>
      </c>
      <c r="L213" s="246">
        <v>0</v>
      </c>
      <c r="M213" s="246">
        <v>0</v>
      </c>
      <c r="N213" s="246">
        <v>0</v>
      </c>
      <c r="O213" s="246">
        <v>0</v>
      </c>
      <c r="P213" s="246">
        <v>0</v>
      </c>
      <c r="Q213" s="246">
        <v>0</v>
      </c>
      <c r="R213" s="246">
        <v>0</v>
      </c>
      <c r="S213" s="246">
        <v>0</v>
      </c>
      <c r="T213" s="246">
        <v>0</v>
      </c>
      <c r="U213" s="246">
        <v>0</v>
      </c>
      <c r="V213" s="246">
        <v>0</v>
      </c>
      <c r="W213" s="246">
        <v>0</v>
      </c>
      <c r="X213" s="246">
        <v>0</v>
      </c>
      <c r="Y213" s="246">
        <v>0</v>
      </c>
      <c r="Z213" s="246">
        <v>0</v>
      </c>
      <c r="AA213" s="246">
        <v>0</v>
      </c>
      <c r="AB213" s="246">
        <v>0</v>
      </c>
      <c r="AC213" s="246">
        <v>0</v>
      </c>
      <c r="AD213" s="246">
        <v>0</v>
      </c>
      <c r="AE213" s="246">
        <v>0</v>
      </c>
      <c r="AF213" s="246">
        <v>0</v>
      </c>
      <c r="AG213" s="246">
        <v>0</v>
      </c>
      <c r="AH213" s="246">
        <v>0</v>
      </c>
      <c r="AI213" s="246">
        <v>0</v>
      </c>
      <c r="AJ213" s="246">
        <v>0</v>
      </c>
      <c r="AK213" s="246">
        <v>0</v>
      </c>
      <c r="AL213" s="246">
        <v>0.1</v>
      </c>
      <c r="AM213" s="246">
        <v>0.1</v>
      </c>
      <c r="AN213" s="246">
        <v>0</v>
      </c>
      <c r="AO213" s="246">
        <v>0</v>
      </c>
      <c r="AP213" s="250">
        <v>0</v>
      </c>
      <c r="AQ213" s="246">
        <v>0</v>
      </c>
      <c r="AR213" s="290">
        <v>0</v>
      </c>
      <c r="AS213" s="289">
        <v>0</v>
      </c>
      <c r="AT213" s="250">
        <v>0</v>
      </c>
      <c r="AU213" s="250">
        <v>0</v>
      </c>
      <c r="AV213" s="284">
        <v>0</v>
      </c>
      <c r="AW213" s="292" t="str">
        <f t="shared" si="12"/>
        <v>2013-14</v>
      </c>
      <c r="AX213" s="292" t="str">
        <f t="shared" si="13"/>
        <v>2014-15</v>
      </c>
      <c r="AY213" s="751">
        <f t="shared" si="14"/>
        <v>2</v>
      </c>
      <c r="AZ213" s="120">
        <f t="shared" si="15"/>
        <v>0.1</v>
      </c>
      <c r="BA213" s="248" t="s">
        <v>119</v>
      </c>
      <c r="BB213" s="248" t="s">
        <v>53</v>
      </c>
      <c r="BC213" s="248" t="s">
        <v>256</v>
      </c>
      <c r="BD213" s="248" t="s">
        <v>3015</v>
      </c>
      <c r="BE213" s="248"/>
      <c r="BF213" s="248" t="s">
        <v>262</v>
      </c>
      <c r="BG213" s="252" t="s">
        <v>252</v>
      </c>
      <c r="BH213" s="251" t="s">
        <v>252</v>
      </c>
      <c r="BI213" s="295" t="s">
        <v>252</v>
      </c>
      <c r="BJ213" s="251" t="s">
        <v>252</v>
      </c>
    </row>
    <row r="214" spans="1:62" s="249" customFormat="1" ht="13.5" customHeight="1">
      <c r="A214" s="490" t="s">
        <v>111</v>
      </c>
      <c r="B214" s="514" t="s">
        <v>80</v>
      </c>
      <c r="C214" s="246">
        <v>0</v>
      </c>
      <c r="D214" s="246">
        <v>0</v>
      </c>
      <c r="E214" s="246">
        <v>0</v>
      </c>
      <c r="F214" s="246">
        <v>0</v>
      </c>
      <c r="G214" s="246">
        <v>0</v>
      </c>
      <c r="H214" s="246">
        <v>0</v>
      </c>
      <c r="I214" s="246">
        <v>0</v>
      </c>
      <c r="J214" s="246">
        <v>0</v>
      </c>
      <c r="K214" s="246">
        <v>0</v>
      </c>
      <c r="L214" s="246">
        <v>0</v>
      </c>
      <c r="M214" s="246">
        <v>0</v>
      </c>
      <c r="N214" s="246">
        <v>0</v>
      </c>
      <c r="O214" s="246">
        <v>0</v>
      </c>
      <c r="P214" s="246">
        <v>0</v>
      </c>
      <c r="Q214" s="246">
        <v>0</v>
      </c>
      <c r="R214" s="246">
        <v>0</v>
      </c>
      <c r="S214" s="246">
        <v>0</v>
      </c>
      <c r="T214" s="246">
        <v>0</v>
      </c>
      <c r="U214" s="246">
        <v>0</v>
      </c>
      <c r="V214" s="246">
        <v>0</v>
      </c>
      <c r="W214" s="246">
        <v>0</v>
      </c>
      <c r="X214" s="246">
        <v>0</v>
      </c>
      <c r="Y214" s="246">
        <v>41.38</v>
      </c>
      <c r="Z214" s="246">
        <v>39.67</v>
      </c>
      <c r="AA214" s="246">
        <v>41.264000000000003</v>
      </c>
      <c r="AB214" s="246">
        <v>41.164000000000001</v>
      </c>
      <c r="AC214" s="246">
        <v>42.845999999999997</v>
      </c>
      <c r="AD214" s="246">
        <v>46.406999999999996</v>
      </c>
      <c r="AE214" s="246">
        <v>51.305999999999997</v>
      </c>
      <c r="AF214" s="246">
        <v>56.837000000000003</v>
      </c>
      <c r="AG214" s="246">
        <v>56.069000000000003</v>
      </c>
      <c r="AH214" s="246">
        <v>72.844999999999999</v>
      </c>
      <c r="AI214" s="246">
        <v>88.313999999999993</v>
      </c>
      <c r="AJ214" s="246">
        <v>97.478999999999999</v>
      </c>
      <c r="AK214" s="246">
        <v>104.73399999999999</v>
      </c>
      <c r="AL214" s="246">
        <v>99.19</v>
      </c>
      <c r="AM214" s="246">
        <v>101.15300000000001</v>
      </c>
      <c r="AN214" s="246">
        <v>94.132999999999996</v>
      </c>
      <c r="AO214" s="246">
        <v>103.524</v>
      </c>
      <c r="AP214" s="246">
        <v>107.727</v>
      </c>
      <c r="AQ214" s="246">
        <v>107.268</v>
      </c>
      <c r="AR214" s="289">
        <v>107.989</v>
      </c>
      <c r="AS214" s="289">
        <v>96.697999999999993</v>
      </c>
      <c r="AT214" s="250">
        <v>96.528000000000006</v>
      </c>
      <c r="AU214" s="250">
        <v>97.784999999999997</v>
      </c>
      <c r="AV214" s="284">
        <v>99.340999999999994</v>
      </c>
      <c r="AW214" s="292" t="str">
        <f t="shared" si="12"/>
        <v>2000-01</v>
      </c>
      <c r="AX214" s="292" t="str">
        <f t="shared" si="13"/>
        <v>2020-21</v>
      </c>
      <c r="AY214" s="751">
        <f t="shared" si="14"/>
        <v>21</v>
      </c>
      <c r="AZ214" s="120">
        <f t="shared" si="15"/>
        <v>76.095095238095254</v>
      </c>
      <c r="BA214" s="248" t="s">
        <v>119</v>
      </c>
      <c r="BB214" s="248" t="s">
        <v>47</v>
      </c>
      <c r="BC214" s="248" t="s">
        <v>267</v>
      </c>
      <c r="BD214" s="248" t="s">
        <v>3014</v>
      </c>
      <c r="BE214" s="248"/>
      <c r="BF214" s="248" t="s">
        <v>262</v>
      </c>
      <c r="BG214" s="252" t="s">
        <v>3202</v>
      </c>
      <c r="BH214" s="251" t="s">
        <v>252</v>
      </c>
      <c r="BI214" s="295" t="s">
        <v>252</v>
      </c>
      <c r="BJ214" s="251" t="s">
        <v>252</v>
      </c>
    </row>
    <row r="215" spans="1:62" s="249" customFormat="1" ht="13.5" customHeight="1">
      <c r="A215" s="490" t="s">
        <v>111</v>
      </c>
      <c r="B215" s="514" t="s">
        <v>516</v>
      </c>
      <c r="C215" s="246">
        <v>0</v>
      </c>
      <c r="D215" s="246">
        <v>0</v>
      </c>
      <c r="E215" s="246">
        <v>0</v>
      </c>
      <c r="F215" s="246">
        <v>0</v>
      </c>
      <c r="G215" s="246">
        <v>0</v>
      </c>
      <c r="H215" s="246">
        <v>0</v>
      </c>
      <c r="I215" s="246">
        <v>0</v>
      </c>
      <c r="J215" s="246">
        <v>0</v>
      </c>
      <c r="K215" s="246">
        <v>0</v>
      </c>
      <c r="L215" s="246">
        <v>0</v>
      </c>
      <c r="M215" s="246">
        <v>0</v>
      </c>
      <c r="N215" s="246">
        <v>0</v>
      </c>
      <c r="O215" s="246">
        <v>0</v>
      </c>
      <c r="P215" s="246">
        <v>0</v>
      </c>
      <c r="Q215" s="246">
        <v>0</v>
      </c>
      <c r="R215" s="246">
        <v>0</v>
      </c>
      <c r="S215" s="246">
        <v>0</v>
      </c>
      <c r="T215" s="246">
        <v>0</v>
      </c>
      <c r="U215" s="246">
        <v>0</v>
      </c>
      <c r="V215" s="246">
        <v>0</v>
      </c>
      <c r="W215" s="246">
        <v>0</v>
      </c>
      <c r="X215" s="246">
        <v>0</v>
      </c>
      <c r="Y215" s="246">
        <v>0</v>
      </c>
      <c r="Z215" s="246">
        <v>0</v>
      </c>
      <c r="AA215" s="246">
        <v>0</v>
      </c>
      <c r="AB215" s="246">
        <v>0</v>
      </c>
      <c r="AC215" s="246">
        <v>0</v>
      </c>
      <c r="AD215" s="246">
        <v>15.670400000000001</v>
      </c>
      <c r="AE215" s="246">
        <v>23.18036</v>
      </c>
      <c r="AF215" s="246">
        <v>43.249268999999998</v>
      </c>
      <c r="AG215" s="246">
        <v>63.545088</v>
      </c>
      <c r="AH215" s="246">
        <v>73.540439000000006</v>
      </c>
      <c r="AI215" s="246">
        <v>110.34307200000001</v>
      </c>
      <c r="AJ215" s="246">
        <v>108.693657</v>
      </c>
      <c r="AK215" s="246">
        <v>76.817999999999998</v>
      </c>
      <c r="AL215" s="246">
        <v>79.314999999999998</v>
      </c>
      <c r="AM215" s="246">
        <v>61.542999999999999</v>
      </c>
      <c r="AN215" s="246">
        <v>98.91</v>
      </c>
      <c r="AO215" s="246">
        <v>111.43600000000001</v>
      </c>
      <c r="AP215" s="246">
        <v>94.992999999999995</v>
      </c>
      <c r="AQ215" s="246">
        <v>94.471000000000004</v>
      </c>
      <c r="AR215" s="289">
        <v>57.524999999999999</v>
      </c>
      <c r="AS215" s="289">
        <v>0</v>
      </c>
      <c r="AT215" s="250">
        <v>0</v>
      </c>
      <c r="AU215" s="250">
        <v>0</v>
      </c>
      <c r="AV215" s="284">
        <v>0</v>
      </c>
      <c r="AW215" s="292" t="str">
        <f t="shared" si="12"/>
        <v>2005-06</v>
      </c>
      <c r="AX215" s="292" t="str">
        <f t="shared" si="13"/>
        <v>2019-20</v>
      </c>
      <c r="AY215" s="751">
        <f t="shared" si="14"/>
        <v>15</v>
      </c>
      <c r="AZ215" s="120">
        <f t="shared" si="15"/>
        <v>74.215552333333349</v>
      </c>
      <c r="BA215" s="248" t="s">
        <v>119</v>
      </c>
      <c r="BB215" s="248" t="s">
        <v>53</v>
      </c>
      <c r="BC215" s="248" t="s">
        <v>272</v>
      </c>
      <c r="BD215" s="248" t="s">
        <v>763</v>
      </c>
      <c r="BE215" s="248"/>
      <c r="BF215" s="248" t="s">
        <v>262</v>
      </c>
      <c r="BG215" s="252" t="s">
        <v>252</v>
      </c>
      <c r="BH215" s="251" t="s">
        <v>252</v>
      </c>
      <c r="BI215" s="295" t="s">
        <v>252</v>
      </c>
      <c r="BJ215" s="251" t="s">
        <v>252</v>
      </c>
    </row>
    <row r="216" spans="1:62" s="249" customFormat="1" ht="13.5" customHeight="1">
      <c r="A216" s="490" t="s">
        <v>111</v>
      </c>
      <c r="B216" s="514" t="s">
        <v>1995</v>
      </c>
      <c r="C216" s="246">
        <v>0</v>
      </c>
      <c r="D216" s="246">
        <v>0</v>
      </c>
      <c r="E216" s="246">
        <v>0</v>
      </c>
      <c r="F216" s="246">
        <v>0</v>
      </c>
      <c r="G216" s="246">
        <v>0</v>
      </c>
      <c r="H216" s="246">
        <v>0</v>
      </c>
      <c r="I216" s="246">
        <v>0</v>
      </c>
      <c r="J216" s="246">
        <v>0</v>
      </c>
      <c r="K216" s="246">
        <v>0</v>
      </c>
      <c r="L216" s="246">
        <v>0</v>
      </c>
      <c r="M216" s="246">
        <v>0</v>
      </c>
      <c r="N216" s="246">
        <v>0</v>
      </c>
      <c r="O216" s="246">
        <v>0</v>
      </c>
      <c r="P216" s="246">
        <v>0</v>
      </c>
      <c r="Q216" s="246">
        <v>0</v>
      </c>
      <c r="R216" s="246">
        <v>0</v>
      </c>
      <c r="S216" s="246">
        <v>0</v>
      </c>
      <c r="T216" s="246">
        <v>0</v>
      </c>
      <c r="U216" s="246">
        <v>0</v>
      </c>
      <c r="V216" s="246">
        <v>0</v>
      </c>
      <c r="W216" s="246">
        <v>0</v>
      </c>
      <c r="X216" s="246">
        <v>0</v>
      </c>
      <c r="Y216" s="246">
        <v>0</v>
      </c>
      <c r="Z216" s="246">
        <v>0</v>
      </c>
      <c r="AA216" s="246">
        <v>0</v>
      </c>
      <c r="AB216" s="246">
        <v>0</v>
      </c>
      <c r="AC216" s="246">
        <v>0</v>
      </c>
      <c r="AD216" s="246">
        <v>0</v>
      </c>
      <c r="AE216" s="246">
        <v>0</v>
      </c>
      <c r="AF216" s="246">
        <v>0</v>
      </c>
      <c r="AG216" s="246">
        <v>0</v>
      </c>
      <c r="AH216" s="246">
        <v>0</v>
      </c>
      <c r="AI216" s="246">
        <v>0</v>
      </c>
      <c r="AJ216" s="246">
        <v>0</v>
      </c>
      <c r="AK216" s="246">
        <v>0</v>
      </c>
      <c r="AL216" s="246">
        <v>0.125</v>
      </c>
      <c r="AM216" s="246">
        <v>0.125</v>
      </c>
      <c r="AN216" s="246">
        <v>0</v>
      </c>
      <c r="AO216" s="246">
        <v>0</v>
      </c>
      <c r="AP216" s="250">
        <v>0</v>
      </c>
      <c r="AQ216" s="246">
        <v>0</v>
      </c>
      <c r="AR216" s="290">
        <v>0</v>
      </c>
      <c r="AS216" s="289">
        <v>0</v>
      </c>
      <c r="AT216" s="250">
        <v>0</v>
      </c>
      <c r="AU216" s="250">
        <v>0</v>
      </c>
      <c r="AV216" s="284">
        <v>0</v>
      </c>
      <c r="AW216" s="292" t="str">
        <f t="shared" si="12"/>
        <v>2013-14</v>
      </c>
      <c r="AX216" s="292" t="str">
        <f t="shared" si="13"/>
        <v>2014-15</v>
      </c>
      <c r="AY216" s="751">
        <f t="shared" si="14"/>
        <v>2</v>
      </c>
      <c r="AZ216" s="120">
        <f t="shared" si="15"/>
        <v>0.125</v>
      </c>
      <c r="BA216" s="248" t="s">
        <v>119</v>
      </c>
      <c r="BB216" s="248" t="s">
        <v>53</v>
      </c>
      <c r="BC216" s="248" t="s">
        <v>272</v>
      </c>
      <c r="BD216" s="248" t="s">
        <v>763</v>
      </c>
      <c r="BE216" s="248"/>
      <c r="BF216" s="248" t="s">
        <v>262</v>
      </c>
      <c r="BG216" s="252" t="s">
        <v>1996</v>
      </c>
      <c r="BH216" s="251" t="s">
        <v>252</v>
      </c>
      <c r="BI216" s="295" t="s">
        <v>252</v>
      </c>
      <c r="BJ216" s="251" t="s">
        <v>252</v>
      </c>
    </row>
    <row r="217" spans="1:62" s="249" customFormat="1" ht="13.5" customHeight="1">
      <c r="A217" s="490" t="s">
        <v>50</v>
      </c>
      <c r="B217" s="514" t="s">
        <v>504</v>
      </c>
      <c r="C217" s="246">
        <v>0</v>
      </c>
      <c r="D217" s="246">
        <v>0</v>
      </c>
      <c r="E217" s="246">
        <v>0</v>
      </c>
      <c r="F217" s="246">
        <v>0</v>
      </c>
      <c r="G217" s="246">
        <v>0</v>
      </c>
      <c r="H217" s="246">
        <v>0</v>
      </c>
      <c r="I217" s="246">
        <v>0</v>
      </c>
      <c r="J217" s="246">
        <v>0</v>
      </c>
      <c r="K217" s="246">
        <v>0</v>
      </c>
      <c r="L217" s="246">
        <v>0</v>
      </c>
      <c r="M217" s="246">
        <v>0</v>
      </c>
      <c r="N217" s="246">
        <v>0</v>
      </c>
      <c r="O217" s="246">
        <v>0</v>
      </c>
      <c r="P217" s="246">
        <v>0</v>
      </c>
      <c r="Q217" s="246">
        <v>0</v>
      </c>
      <c r="R217" s="246">
        <v>0</v>
      </c>
      <c r="S217" s="246">
        <v>0</v>
      </c>
      <c r="T217" s="246">
        <v>0</v>
      </c>
      <c r="U217" s="246">
        <v>0</v>
      </c>
      <c r="V217" s="246">
        <v>0</v>
      </c>
      <c r="W217" s="246">
        <v>0</v>
      </c>
      <c r="X217" s="246">
        <v>0</v>
      </c>
      <c r="Y217" s="246">
        <v>0</v>
      </c>
      <c r="Z217" s="246">
        <v>0</v>
      </c>
      <c r="AA217" s="246">
        <v>0</v>
      </c>
      <c r="AB217" s="246">
        <v>0</v>
      </c>
      <c r="AC217" s="246">
        <v>0</v>
      </c>
      <c r="AD217" s="246">
        <v>0</v>
      </c>
      <c r="AE217" s="246">
        <v>0</v>
      </c>
      <c r="AF217" s="246">
        <v>0</v>
      </c>
      <c r="AG217" s="246">
        <v>0</v>
      </c>
      <c r="AH217" s="246">
        <v>0</v>
      </c>
      <c r="AI217" s="246">
        <v>0</v>
      </c>
      <c r="AJ217" s="246">
        <v>0</v>
      </c>
      <c r="AK217" s="246">
        <v>0</v>
      </c>
      <c r="AL217" s="246">
        <v>0</v>
      </c>
      <c r="AM217" s="246">
        <v>5.5E-2</v>
      </c>
      <c r="AN217" s="246">
        <v>0</v>
      </c>
      <c r="AO217" s="246">
        <v>0</v>
      </c>
      <c r="AP217" s="246">
        <v>0</v>
      </c>
      <c r="AQ217" s="246">
        <v>0</v>
      </c>
      <c r="AR217" s="289">
        <v>0</v>
      </c>
      <c r="AS217" s="289">
        <v>0</v>
      </c>
      <c r="AT217" s="250">
        <v>0</v>
      </c>
      <c r="AU217" s="250">
        <v>0</v>
      </c>
      <c r="AV217" s="284">
        <v>0</v>
      </c>
      <c r="AW217" s="292" t="str">
        <f t="shared" si="12"/>
        <v>2014-15</v>
      </c>
      <c r="AX217" s="292" t="str">
        <f t="shared" si="13"/>
        <v>2014-15</v>
      </c>
      <c r="AY217" s="751">
        <f t="shared" si="14"/>
        <v>1</v>
      </c>
      <c r="AZ217" s="120">
        <f t="shared" si="15"/>
        <v>5.5E-2</v>
      </c>
      <c r="BA217" s="248" t="s">
        <v>119</v>
      </c>
      <c r="BB217" s="248" t="s">
        <v>45</v>
      </c>
      <c r="BC217" s="248" t="s">
        <v>432</v>
      </c>
      <c r="BD217" s="248" t="s">
        <v>763</v>
      </c>
      <c r="BE217" s="248"/>
      <c r="BF217" s="248" t="s">
        <v>255</v>
      </c>
      <c r="BG217" s="252" t="s">
        <v>252</v>
      </c>
      <c r="BH217" s="251" t="s">
        <v>439</v>
      </c>
      <c r="BI217" s="295" t="s">
        <v>252</v>
      </c>
      <c r="BJ217" s="251" t="s">
        <v>252</v>
      </c>
    </row>
    <row r="218" spans="1:62" s="249" customFormat="1" ht="13.5" customHeight="1">
      <c r="A218" s="490" t="s">
        <v>50</v>
      </c>
      <c r="B218" s="514" t="s">
        <v>503</v>
      </c>
      <c r="C218" s="246">
        <v>0</v>
      </c>
      <c r="D218" s="246">
        <v>0</v>
      </c>
      <c r="E218" s="246">
        <v>0</v>
      </c>
      <c r="F218" s="246">
        <v>0</v>
      </c>
      <c r="G218" s="246">
        <v>0</v>
      </c>
      <c r="H218" s="246">
        <v>0</v>
      </c>
      <c r="I218" s="246">
        <v>0</v>
      </c>
      <c r="J218" s="246">
        <v>0</v>
      </c>
      <c r="K218" s="246">
        <v>0</v>
      </c>
      <c r="L218" s="246">
        <v>0</v>
      </c>
      <c r="M218" s="246">
        <v>0</v>
      </c>
      <c r="N218" s="246">
        <v>0</v>
      </c>
      <c r="O218" s="246">
        <v>0</v>
      </c>
      <c r="P218" s="246">
        <v>0</v>
      </c>
      <c r="Q218" s="246">
        <v>0</v>
      </c>
      <c r="R218" s="246">
        <v>0</v>
      </c>
      <c r="S218" s="246">
        <v>0</v>
      </c>
      <c r="T218" s="246">
        <v>0</v>
      </c>
      <c r="U218" s="246">
        <v>0</v>
      </c>
      <c r="V218" s="246">
        <v>0</v>
      </c>
      <c r="W218" s="246">
        <v>0</v>
      </c>
      <c r="X218" s="246">
        <v>0</v>
      </c>
      <c r="Y218" s="246">
        <v>0</v>
      </c>
      <c r="Z218" s="246">
        <v>0</v>
      </c>
      <c r="AA218" s="246">
        <v>0</v>
      </c>
      <c r="AB218" s="246">
        <v>0</v>
      </c>
      <c r="AC218" s="246">
        <v>0</v>
      </c>
      <c r="AD218" s="246">
        <v>0</v>
      </c>
      <c r="AE218" s="246">
        <v>0</v>
      </c>
      <c r="AF218" s="246">
        <v>0</v>
      </c>
      <c r="AG218" s="246">
        <v>0</v>
      </c>
      <c r="AH218" s="246">
        <v>0</v>
      </c>
      <c r="AI218" s="246">
        <v>0</v>
      </c>
      <c r="AJ218" s="246">
        <v>0</v>
      </c>
      <c r="AK218" s="246">
        <v>0</v>
      </c>
      <c r="AL218" s="246">
        <v>0</v>
      </c>
      <c r="AM218" s="246">
        <v>3.41</v>
      </c>
      <c r="AN218" s="246">
        <v>0</v>
      </c>
      <c r="AO218" s="246">
        <v>5.2</v>
      </c>
      <c r="AP218" s="250">
        <v>0</v>
      </c>
      <c r="AQ218" s="246">
        <v>0</v>
      </c>
      <c r="AR218" s="290">
        <v>0</v>
      </c>
      <c r="AS218" s="289">
        <v>0</v>
      </c>
      <c r="AT218" s="250">
        <v>0</v>
      </c>
      <c r="AU218" s="250">
        <v>0</v>
      </c>
      <c r="AV218" s="284">
        <v>0</v>
      </c>
      <c r="AW218" s="292" t="str">
        <f t="shared" si="12"/>
        <v>2014-15</v>
      </c>
      <c r="AX218" s="292" t="str">
        <f t="shared" si="13"/>
        <v>2016-17</v>
      </c>
      <c r="AY218" s="751">
        <f t="shared" si="14"/>
        <v>3</v>
      </c>
      <c r="AZ218" s="120">
        <f t="shared" si="15"/>
        <v>2.8699999999999997</v>
      </c>
      <c r="BA218" s="248" t="s">
        <v>106</v>
      </c>
      <c r="BB218" s="248" t="s">
        <v>45</v>
      </c>
      <c r="BC218" s="248" t="s">
        <v>432</v>
      </c>
      <c r="BD218" s="248" t="s">
        <v>763</v>
      </c>
      <c r="BE218" s="248"/>
      <c r="BF218" s="248" t="s">
        <v>262</v>
      </c>
      <c r="BG218" s="252" t="s">
        <v>2049</v>
      </c>
      <c r="BH218" s="251" t="s">
        <v>502</v>
      </c>
      <c r="BI218" s="295" t="s">
        <v>252</v>
      </c>
      <c r="BJ218" s="251" t="s">
        <v>252</v>
      </c>
    </row>
    <row r="219" spans="1:62" s="249" customFormat="1" ht="13.5" customHeight="1">
      <c r="A219" s="490" t="s">
        <v>50</v>
      </c>
      <c r="B219" s="514" t="s">
        <v>501</v>
      </c>
      <c r="C219" s="246">
        <v>0</v>
      </c>
      <c r="D219" s="246">
        <v>0</v>
      </c>
      <c r="E219" s="246">
        <v>0</v>
      </c>
      <c r="F219" s="246">
        <v>0</v>
      </c>
      <c r="G219" s="246">
        <v>0</v>
      </c>
      <c r="H219" s="246">
        <v>0</v>
      </c>
      <c r="I219" s="246">
        <v>0</v>
      </c>
      <c r="J219" s="246">
        <v>0</v>
      </c>
      <c r="K219" s="246">
        <v>0</v>
      </c>
      <c r="L219" s="246">
        <v>0</v>
      </c>
      <c r="M219" s="246">
        <v>0</v>
      </c>
      <c r="N219" s="246">
        <v>0</v>
      </c>
      <c r="O219" s="246">
        <v>0</v>
      </c>
      <c r="P219" s="246">
        <v>0</v>
      </c>
      <c r="Q219" s="246">
        <v>0</v>
      </c>
      <c r="R219" s="246">
        <v>0</v>
      </c>
      <c r="S219" s="246">
        <v>0</v>
      </c>
      <c r="T219" s="246">
        <v>0</v>
      </c>
      <c r="U219" s="246">
        <v>0</v>
      </c>
      <c r="V219" s="246">
        <v>0</v>
      </c>
      <c r="W219" s="246">
        <v>0</v>
      </c>
      <c r="X219" s="246">
        <v>0</v>
      </c>
      <c r="Y219" s="246">
        <v>0</v>
      </c>
      <c r="Z219" s="246">
        <v>0</v>
      </c>
      <c r="AA219" s="246">
        <v>0</v>
      </c>
      <c r="AB219" s="246">
        <v>0</v>
      </c>
      <c r="AC219" s="246">
        <v>0</v>
      </c>
      <c r="AD219" s="246">
        <v>0</v>
      </c>
      <c r="AE219" s="246">
        <v>5</v>
      </c>
      <c r="AF219" s="246">
        <v>5</v>
      </c>
      <c r="AG219" s="246">
        <v>5</v>
      </c>
      <c r="AH219" s="246">
        <v>5</v>
      </c>
      <c r="AI219" s="246">
        <v>0</v>
      </c>
      <c r="AJ219" s="246">
        <v>0</v>
      </c>
      <c r="AK219" s="246">
        <v>0</v>
      </c>
      <c r="AL219" s="246">
        <v>0</v>
      </c>
      <c r="AM219" s="246">
        <v>0</v>
      </c>
      <c r="AN219" s="246">
        <v>0</v>
      </c>
      <c r="AO219" s="246">
        <v>0</v>
      </c>
      <c r="AP219" s="246">
        <v>0</v>
      </c>
      <c r="AQ219" s="246">
        <v>0</v>
      </c>
      <c r="AR219" s="289">
        <v>0</v>
      </c>
      <c r="AS219" s="289">
        <v>0</v>
      </c>
      <c r="AT219" s="250">
        <v>0</v>
      </c>
      <c r="AU219" s="250">
        <v>0</v>
      </c>
      <c r="AV219" s="284">
        <v>0</v>
      </c>
      <c r="AW219" s="292" t="str">
        <f t="shared" si="12"/>
        <v>2006-07</v>
      </c>
      <c r="AX219" s="292" t="str">
        <f t="shared" si="13"/>
        <v>2009-10</v>
      </c>
      <c r="AY219" s="751">
        <f t="shared" si="14"/>
        <v>4</v>
      </c>
      <c r="AZ219" s="120">
        <f t="shared" si="15"/>
        <v>5</v>
      </c>
      <c r="BA219" s="248" t="s">
        <v>119</v>
      </c>
      <c r="BB219" s="248" t="s">
        <v>45</v>
      </c>
      <c r="BC219" s="248" t="s">
        <v>432</v>
      </c>
      <c r="BD219" s="248" t="s">
        <v>763</v>
      </c>
      <c r="BE219" s="248"/>
      <c r="BF219" s="248" t="s">
        <v>262</v>
      </c>
      <c r="BG219" s="252" t="s">
        <v>252</v>
      </c>
      <c r="BH219" s="251" t="s">
        <v>252</v>
      </c>
      <c r="BI219" s="295" t="s">
        <v>252</v>
      </c>
      <c r="BJ219" s="251" t="s">
        <v>252</v>
      </c>
    </row>
    <row r="220" spans="1:62" s="249" customFormat="1" ht="13.5" customHeight="1">
      <c r="A220" s="490" t="s">
        <v>50</v>
      </c>
      <c r="B220" s="514" t="s">
        <v>850</v>
      </c>
      <c r="C220" s="246">
        <v>0</v>
      </c>
      <c r="D220" s="246">
        <v>0</v>
      </c>
      <c r="E220" s="246">
        <v>0</v>
      </c>
      <c r="F220" s="246">
        <v>0</v>
      </c>
      <c r="G220" s="246">
        <v>0</v>
      </c>
      <c r="H220" s="246">
        <v>0</v>
      </c>
      <c r="I220" s="246">
        <v>0</v>
      </c>
      <c r="J220" s="246">
        <v>0.8</v>
      </c>
      <c r="K220" s="246">
        <v>1.5</v>
      </c>
      <c r="L220" s="246">
        <v>3</v>
      </c>
      <c r="M220" s="246">
        <v>3.5</v>
      </c>
      <c r="N220" s="246">
        <v>5</v>
      </c>
      <c r="O220" s="246">
        <v>7.1</v>
      </c>
      <c r="P220" s="246">
        <v>10.8</v>
      </c>
      <c r="Q220" s="246">
        <v>10.5</v>
      </c>
      <c r="R220" s="246">
        <v>11.6</v>
      </c>
      <c r="S220" s="246">
        <v>12.1</v>
      </c>
      <c r="T220" s="246">
        <v>12.1</v>
      </c>
      <c r="U220" s="246">
        <v>11.7</v>
      </c>
      <c r="V220" s="246">
        <v>12</v>
      </c>
      <c r="W220" s="246">
        <v>12</v>
      </c>
      <c r="X220" s="246">
        <v>0</v>
      </c>
      <c r="Y220" s="246">
        <v>0</v>
      </c>
      <c r="Z220" s="246">
        <v>0</v>
      </c>
      <c r="AA220" s="246">
        <v>0</v>
      </c>
      <c r="AB220" s="246">
        <v>0</v>
      </c>
      <c r="AC220" s="246">
        <v>0</v>
      </c>
      <c r="AD220" s="246">
        <v>0</v>
      </c>
      <c r="AE220" s="246">
        <v>0</v>
      </c>
      <c r="AF220" s="246">
        <v>0</v>
      </c>
      <c r="AG220" s="246">
        <v>0</v>
      </c>
      <c r="AH220" s="246">
        <v>0</v>
      </c>
      <c r="AI220" s="246">
        <v>0</v>
      </c>
      <c r="AJ220" s="246">
        <v>0</v>
      </c>
      <c r="AK220" s="246">
        <v>0</v>
      </c>
      <c r="AL220" s="246">
        <v>0</v>
      </c>
      <c r="AM220" s="246">
        <v>0</v>
      </c>
      <c r="AN220" s="246">
        <v>0</v>
      </c>
      <c r="AO220" s="246">
        <v>0</v>
      </c>
      <c r="AP220" s="250">
        <v>0</v>
      </c>
      <c r="AQ220" s="246">
        <v>0</v>
      </c>
      <c r="AR220" s="290">
        <v>0</v>
      </c>
      <c r="AS220" s="289">
        <v>0</v>
      </c>
      <c r="AT220" s="250">
        <v>0</v>
      </c>
      <c r="AU220" s="250">
        <v>0</v>
      </c>
      <c r="AV220" s="284">
        <v>0</v>
      </c>
      <c r="AW220" s="292" t="str">
        <f t="shared" si="12"/>
        <v>1985-86</v>
      </c>
      <c r="AX220" s="292" t="str">
        <f t="shared" si="13"/>
        <v>1998-99</v>
      </c>
      <c r="AY220" s="751">
        <f t="shared" si="14"/>
        <v>14</v>
      </c>
      <c r="AZ220" s="120">
        <f t="shared" si="15"/>
        <v>8.1214285714285719</v>
      </c>
      <c r="BA220" s="248" t="s">
        <v>119</v>
      </c>
      <c r="BB220" s="248" t="s">
        <v>45</v>
      </c>
      <c r="BC220" s="248" t="s">
        <v>432</v>
      </c>
      <c r="BD220" s="248" t="s">
        <v>763</v>
      </c>
      <c r="BE220" s="248"/>
      <c r="BF220" s="248" t="s">
        <v>262</v>
      </c>
      <c r="BG220" s="252" t="s">
        <v>252</v>
      </c>
      <c r="BH220" s="251" t="s">
        <v>252</v>
      </c>
      <c r="BI220" s="295" t="s">
        <v>252</v>
      </c>
      <c r="BJ220" s="251" t="s">
        <v>252</v>
      </c>
    </row>
    <row r="221" spans="1:62" s="249" customFormat="1" ht="13.5" customHeight="1">
      <c r="A221" s="490" t="s">
        <v>50</v>
      </c>
      <c r="B221" s="514" t="s">
        <v>2065</v>
      </c>
      <c r="C221" s="246">
        <v>0</v>
      </c>
      <c r="D221" s="246">
        <v>0</v>
      </c>
      <c r="E221" s="246">
        <v>0</v>
      </c>
      <c r="F221" s="246">
        <v>0</v>
      </c>
      <c r="G221" s="246">
        <v>0</v>
      </c>
      <c r="H221" s="246">
        <v>0</v>
      </c>
      <c r="I221" s="246">
        <v>0</v>
      </c>
      <c r="J221" s="246">
        <v>0</v>
      </c>
      <c r="K221" s="246">
        <v>0</v>
      </c>
      <c r="L221" s="246">
        <v>0</v>
      </c>
      <c r="M221" s="246">
        <v>0</v>
      </c>
      <c r="N221" s="246">
        <v>0</v>
      </c>
      <c r="O221" s="246">
        <v>0</v>
      </c>
      <c r="P221" s="246">
        <v>0</v>
      </c>
      <c r="Q221" s="246">
        <v>0</v>
      </c>
      <c r="R221" s="246">
        <v>0</v>
      </c>
      <c r="S221" s="246">
        <v>0</v>
      </c>
      <c r="T221" s="246">
        <v>0</v>
      </c>
      <c r="U221" s="246">
        <v>0</v>
      </c>
      <c r="V221" s="246">
        <v>0</v>
      </c>
      <c r="W221" s="246">
        <v>0</v>
      </c>
      <c r="X221" s="246">
        <v>0</v>
      </c>
      <c r="Y221" s="246">
        <v>0</v>
      </c>
      <c r="Z221" s="246">
        <v>0</v>
      </c>
      <c r="AA221" s="246">
        <v>0</v>
      </c>
      <c r="AB221" s="246">
        <v>0</v>
      </c>
      <c r="AC221" s="246">
        <v>0</v>
      </c>
      <c r="AD221" s="246">
        <v>0</v>
      </c>
      <c r="AE221" s="246">
        <v>0</v>
      </c>
      <c r="AF221" s="246">
        <v>0</v>
      </c>
      <c r="AG221" s="246">
        <v>0</v>
      </c>
      <c r="AH221" s="246">
        <v>0</v>
      </c>
      <c r="AI221" s="246">
        <v>0</v>
      </c>
      <c r="AJ221" s="246">
        <v>0</v>
      </c>
      <c r="AK221" s="246">
        <v>0</v>
      </c>
      <c r="AL221" s="246">
        <v>0</v>
      </c>
      <c r="AM221" s="246">
        <v>0</v>
      </c>
      <c r="AN221" s="246">
        <v>0</v>
      </c>
      <c r="AO221" s="246">
        <v>7.0000000000000007E-2</v>
      </c>
      <c r="AP221" s="246">
        <v>7.0000000000000007E-2</v>
      </c>
      <c r="AQ221" s="246">
        <v>0</v>
      </c>
      <c r="AR221" s="289">
        <v>0</v>
      </c>
      <c r="AS221" s="289">
        <v>0</v>
      </c>
      <c r="AT221" s="250">
        <v>0</v>
      </c>
      <c r="AU221" s="250">
        <v>0</v>
      </c>
      <c r="AV221" s="284">
        <v>0</v>
      </c>
      <c r="AW221" s="292" t="str">
        <f t="shared" si="12"/>
        <v>2016-17</v>
      </c>
      <c r="AX221" s="292" t="str">
        <f t="shared" si="13"/>
        <v>2017-18</v>
      </c>
      <c r="AY221" s="751">
        <f t="shared" si="14"/>
        <v>2</v>
      </c>
      <c r="AZ221" s="120">
        <f t="shared" si="15"/>
        <v>7.0000000000000007E-2</v>
      </c>
      <c r="BA221" s="248" t="s">
        <v>119</v>
      </c>
      <c r="BB221" s="248" t="s">
        <v>45</v>
      </c>
      <c r="BC221" s="248" t="s">
        <v>267</v>
      </c>
      <c r="BD221" s="248" t="s">
        <v>3014</v>
      </c>
      <c r="BE221" s="248"/>
      <c r="BF221" s="248" t="s">
        <v>262</v>
      </c>
      <c r="BG221" s="252" t="s">
        <v>2084</v>
      </c>
      <c r="BH221" s="251" t="s">
        <v>252</v>
      </c>
      <c r="BI221" s="295" t="s">
        <v>252</v>
      </c>
      <c r="BJ221" s="251" t="s">
        <v>252</v>
      </c>
    </row>
    <row r="222" spans="1:62" s="249" customFormat="1" ht="13.5" customHeight="1">
      <c r="A222" s="490" t="s">
        <v>50</v>
      </c>
      <c r="B222" s="514" t="s">
        <v>500</v>
      </c>
      <c r="C222" s="246">
        <v>0</v>
      </c>
      <c r="D222" s="246">
        <v>0</v>
      </c>
      <c r="E222" s="246">
        <v>0</v>
      </c>
      <c r="F222" s="246">
        <v>0</v>
      </c>
      <c r="G222" s="246">
        <v>0</v>
      </c>
      <c r="H222" s="246">
        <v>0</v>
      </c>
      <c r="I222" s="246">
        <v>0</v>
      </c>
      <c r="J222" s="246">
        <v>0</v>
      </c>
      <c r="K222" s="246">
        <v>0</v>
      </c>
      <c r="L222" s="246">
        <v>0</v>
      </c>
      <c r="M222" s="246">
        <v>0</v>
      </c>
      <c r="N222" s="246">
        <v>0</v>
      </c>
      <c r="O222" s="246">
        <v>0</v>
      </c>
      <c r="P222" s="246">
        <v>0</v>
      </c>
      <c r="Q222" s="246">
        <v>0</v>
      </c>
      <c r="R222" s="246">
        <v>0</v>
      </c>
      <c r="S222" s="246">
        <v>0</v>
      </c>
      <c r="T222" s="246">
        <v>0</v>
      </c>
      <c r="U222" s="246">
        <v>0</v>
      </c>
      <c r="V222" s="246">
        <v>0</v>
      </c>
      <c r="W222" s="246">
        <v>0</v>
      </c>
      <c r="X222" s="246">
        <v>0</v>
      </c>
      <c r="Y222" s="246">
        <v>0</v>
      </c>
      <c r="Z222" s="246">
        <v>0.8</v>
      </c>
      <c r="AA222" s="246">
        <v>0.8</v>
      </c>
      <c r="AB222" s="246">
        <v>0.9</v>
      </c>
      <c r="AC222" s="246">
        <v>0.6</v>
      </c>
      <c r="AD222" s="246">
        <v>0.5</v>
      </c>
      <c r="AE222" s="246">
        <v>0.6</v>
      </c>
      <c r="AF222" s="246">
        <v>1.2</v>
      </c>
      <c r="AG222" s="246">
        <v>1.3</v>
      </c>
      <c r="AH222" s="246">
        <v>0.8</v>
      </c>
      <c r="AI222" s="246">
        <v>0.7</v>
      </c>
      <c r="AJ222" s="246">
        <v>0.73599999999999999</v>
      </c>
      <c r="AK222" s="246">
        <v>0.79400000000000004</v>
      </c>
      <c r="AL222" s="246">
        <v>1.002</v>
      </c>
      <c r="AM222" s="246">
        <v>0</v>
      </c>
      <c r="AN222" s="246">
        <v>0.45</v>
      </c>
      <c r="AO222" s="246">
        <v>0</v>
      </c>
      <c r="AP222" s="250">
        <v>0.24</v>
      </c>
      <c r="AQ222" s="246">
        <v>0</v>
      </c>
      <c r="AR222" s="290">
        <v>0</v>
      </c>
      <c r="AS222" s="289">
        <v>0</v>
      </c>
      <c r="AT222" s="250">
        <v>0</v>
      </c>
      <c r="AU222" s="250">
        <v>0</v>
      </c>
      <c r="AV222" s="284">
        <v>0</v>
      </c>
      <c r="AW222" s="292" t="str">
        <f t="shared" si="12"/>
        <v>2001-02</v>
      </c>
      <c r="AX222" s="292" t="str">
        <f t="shared" si="13"/>
        <v>2017-18</v>
      </c>
      <c r="AY222" s="751">
        <f t="shared" si="14"/>
        <v>17</v>
      </c>
      <c r="AZ222" s="120">
        <f t="shared" si="15"/>
        <v>0.67188235294117649</v>
      </c>
      <c r="BA222" s="248" t="s">
        <v>106</v>
      </c>
      <c r="BB222" s="248" t="s">
        <v>45</v>
      </c>
      <c r="BC222" s="248" t="s">
        <v>432</v>
      </c>
      <c r="BD222" s="248" t="s">
        <v>763</v>
      </c>
      <c r="BE222" s="248"/>
      <c r="BF222" s="248" t="s">
        <v>262</v>
      </c>
      <c r="BG222" s="252" t="s">
        <v>252</v>
      </c>
      <c r="BH222" s="251" t="s">
        <v>2949</v>
      </c>
      <c r="BI222" s="295" t="s">
        <v>252</v>
      </c>
      <c r="BJ222" s="251" t="s">
        <v>252</v>
      </c>
    </row>
    <row r="223" spans="1:62" s="249" customFormat="1" ht="13.5" customHeight="1">
      <c r="A223" s="490" t="s">
        <v>50</v>
      </c>
      <c r="B223" s="514" t="s">
        <v>499</v>
      </c>
      <c r="C223" s="246">
        <v>0</v>
      </c>
      <c r="D223" s="246">
        <v>0</v>
      </c>
      <c r="E223" s="246">
        <v>0</v>
      </c>
      <c r="F223" s="246">
        <v>0</v>
      </c>
      <c r="G223" s="246">
        <v>0</v>
      </c>
      <c r="H223" s="246">
        <v>0</v>
      </c>
      <c r="I223" s="246">
        <v>0</v>
      </c>
      <c r="J223" s="246">
        <v>0</v>
      </c>
      <c r="K223" s="246">
        <v>0</v>
      </c>
      <c r="L223" s="246">
        <v>0</v>
      </c>
      <c r="M223" s="246">
        <v>0</v>
      </c>
      <c r="N223" s="246">
        <v>0</v>
      </c>
      <c r="O223" s="246">
        <v>0</v>
      </c>
      <c r="P223" s="246">
        <v>0</v>
      </c>
      <c r="Q223" s="246">
        <v>0</v>
      </c>
      <c r="R223" s="246">
        <v>0</v>
      </c>
      <c r="S223" s="246">
        <v>0</v>
      </c>
      <c r="T223" s="246">
        <v>0</v>
      </c>
      <c r="U223" s="246">
        <v>0</v>
      </c>
      <c r="V223" s="246">
        <v>0</v>
      </c>
      <c r="W223" s="246">
        <v>0</v>
      </c>
      <c r="X223" s="246">
        <v>0</v>
      </c>
      <c r="Y223" s="246">
        <v>0</v>
      </c>
      <c r="Z223" s="246">
        <v>0</v>
      </c>
      <c r="AA223" s="246">
        <v>0</v>
      </c>
      <c r="AB223" s="246">
        <v>0</v>
      </c>
      <c r="AC223" s="246">
        <v>0</v>
      </c>
      <c r="AD223" s="246">
        <v>0</v>
      </c>
      <c r="AE223" s="246">
        <v>0</v>
      </c>
      <c r="AF223" s="246">
        <v>0</v>
      </c>
      <c r="AG223" s="246">
        <v>0</v>
      </c>
      <c r="AH223" s="246">
        <v>0</v>
      </c>
      <c r="AI223" s="246">
        <v>0</v>
      </c>
      <c r="AJ223" s="246">
        <v>0</v>
      </c>
      <c r="AK223" s="246">
        <v>0.25</v>
      </c>
      <c r="AL223" s="246">
        <v>2.2999999999999998</v>
      </c>
      <c r="AM223" s="246">
        <v>2.6</v>
      </c>
      <c r="AN223" s="246">
        <v>0</v>
      </c>
      <c r="AO223" s="246">
        <v>2</v>
      </c>
      <c r="AP223" s="246">
        <v>0</v>
      </c>
      <c r="AQ223" s="246">
        <v>2.4</v>
      </c>
      <c r="AR223" s="289">
        <v>0</v>
      </c>
      <c r="AS223" s="289">
        <v>0</v>
      </c>
      <c r="AT223" s="250">
        <v>0</v>
      </c>
      <c r="AU223" s="250">
        <v>0</v>
      </c>
      <c r="AV223" s="284">
        <v>0</v>
      </c>
      <c r="AW223" s="292" t="str">
        <f t="shared" si="12"/>
        <v>2012-13</v>
      </c>
      <c r="AX223" s="292" t="str">
        <f t="shared" si="13"/>
        <v>2018-19</v>
      </c>
      <c r="AY223" s="751">
        <f t="shared" si="14"/>
        <v>7</v>
      </c>
      <c r="AZ223" s="120">
        <f t="shared" si="15"/>
        <v>1.3642857142857143</v>
      </c>
      <c r="BA223" s="248" t="s">
        <v>119</v>
      </c>
      <c r="BB223" s="248" t="s">
        <v>45</v>
      </c>
      <c r="BC223" s="248" t="s">
        <v>432</v>
      </c>
      <c r="BD223" s="248" t="s">
        <v>763</v>
      </c>
      <c r="BE223" s="248"/>
      <c r="BF223" s="248" t="s">
        <v>255</v>
      </c>
      <c r="BG223" s="252" t="s">
        <v>2950</v>
      </c>
      <c r="BH223" s="251" t="s">
        <v>439</v>
      </c>
      <c r="BI223" s="295" t="s">
        <v>252</v>
      </c>
      <c r="BJ223" s="251" t="s">
        <v>252</v>
      </c>
    </row>
    <row r="224" spans="1:62" s="249" customFormat="1" ht="13.5" customHeight="1">
      <c r="A224" s="490" t="s">
        <v>50</v>
      </c>
      <c r="B224" s="514" t="s">
        <v>2965</v>
      </c>
      <c r="C224" s="246">
        <v>0</v>
      </c>
      <c r="D224" s="246">
        <v>0</v>
      </c>
      <c r="E224" s="246">
        <v>0</v>
      </c>
      <c r="F224" s="246">
        <v>0</v>
      </c>
      <c r="G224" s="246">
        <v>0</v>
      </c>
      <c r="H224" s="246">
        <v>0</v>
      </c>
      <c r="I224" s="246">
        <v>0</v>
      </c>
      <c r="J224" s="246">
        <v>0</v>
      </c>
      <c r="K224" s="246">
        <v>0</v>
      </c>
      <c r="L224" s="246">
        <v>0</v>
      </c>
      <c r="M224" s="246">
        <v>0</v>
      </c>
      <c r="N224" s="246">
        <v>0</v>
      </c>
      <c r="O224" s="246">
        <v>0</v>
      </c>
      <c r="P224" s="246">
        <v>0</v>
      </c>
      <c r="Q224" s="246">
        <v>0</v>
      </c>
      <c r="R224" s="246">
        <v>0</v>
      </c>
      <c r="S224" s="246">
        <v>0</v>
      </c>
      <c r="T224" s="246">
        <v>0</v>
      </c>
      <c r="U224" s="246">
        <v>0</v>
      </c>
      <c r="V224" s="246">
        <v>0</v>
      </c>
      <c r="W224" s="246">
        <v>0</v>
      </c>
      <c r="X224" s="246">
        <v>0</v>
      </c>
      <c r="Y224" s="246">
        <v>0</v>
      </c>
      <c r="Z224" s="246">
        <v>0</v>
      </c>
      <c r="AA224" s="246">
        <v>0</v>
      </c>
      <c r="AB224" s="246">
        <v>0</v>
      </c>
      <c r="AC224" s="246">
        <v>0</v>
      </c>
      <c r="AD224" s="246">
        <v>0</v>
      </c>
      <c r="AE224" s="246">
        <v>0</v>
      </c>
      <c r="AF224" s="246">
        <v>0</v>
      </c>
      <c r="AG224" s="246">
        <v>0</v>
      </c>
      <c r="AH224" s="246">
        <v>0</v>
      </c>
      <c r="AI224" s="246">
        <v>0</v>
      </c>
      <c r="AJ224" s="246">
        <v>0</v>
      </c>
      <c r="AK224" s="246">
        <v>0</v>
      </c>
      <c r="AL224" s="246">
        <v>0</v>
      </c>
      <c r="AM224" s="246">
        <v>0</v>
      </c>
      <c r="AN224" s="246">
        <v>0</v>
      </c>
      <c r="AO224" s="246">
        <v>0</v>
      </c>
      <c r="AP224" s="250">
        <v>0</v>
      </c>
      <c r="AQ224" s="246">
        <v>10</v>
      </c>
      <c r="AR224" s="290">
        <v>10</v>
      </c>
      <c r="AS224" s="289">
        <v>10</v>
      </c>
      <c r="AT224" s="250">
        <v>10</v>
      </c>
      <c r="AU224" s="250">
        <v>10</v>
      </c>
      <c r="AV224" s="284">
        <v>0</v>
      </c>
      <c r="AW224" s="292" t="str">
        <f t="shared" si="12"/>
        <v>2018-19</v>
      </c>
      <c r="AX224" s="292" t="str">
        <f t="shared" si="13"/>
        <v>2020-21</v>
      </c>
      <c r="AY224" s="751">
        <f t="shared" si="14"/>
        <v>3</v>
      </c>
      <c r="AZ224" s="120">
        <f t="shared" si="15"/>
        <v>10</v>
      </c>
      <c r="BA224" s="248" t="s">
        <v>119</v>
      </c>
      <c r="BB224" s="248" t="s">
        <v>45</v>
      </c>
      <c r="BC224" s="248" t="s">
        <v>2609</v>
      </c>
      <c r="BD224" s="248" t="s">
        <v>2697</v>
      </c>
      <c r="BE224" s="248"/>
      <c r="BF224" s="248" t="s">
        <v>262</v>
      </c>
      <c r="BG224" s="252" t="s">
        <v>2971</v>
      </c>
      <c r="BH224" s="251" t="s">
        <v>252</v>
      </c>
      <c r="BI224" s="295" t="s">
        <v>252</v>
      </c>
      <c r="BJ224" s="251" t="s">
        <v>252</v>
      </c>
    </row>
    <row r="225" spans="1:62" s="249" customFormat="1" ht="13.5" customHeight="1">
      <c r="A225" s="490" t="s">
        <v>50</v>
      </c>
      <c r="B225" s="514" t="s">
        <v>828</v>
      </c>
      <c r="C225" s="246">
        <v>0</v>
      </c>
      <c r="D225" s="246">
        <v>2.4</v>
      </c>
      <c r="E225" s="246">
        <v>2.8</v>
      </c>
      <c r="F225" s="246">
        <v>3</v>
      </c>
      <c r="G225" s="246">
        <v>3.4</v>
      </c>
      <c r="H225" s="246">
        <v>4</v>
      </c>
      <c r="I225" s="246">
        <v>4.5999999999999996</v>
      </c>
      <c r="J225" s="246">
        <v>5.0999999999999996</v>
      </c>
      <c r="K225" s="246">
        <v>5.2</v>
      </c>
      <c r="L225" s="246">
        <v>3.4</v>
      </c>
      <c r="M225" s="246">
        <v>4.2</v>
      </c>
      <c r="N225" s="246">
        <v>4.4000000000000004</v>
      </c>
      <c r="O225" s="246">
        <v>4.2</v>
      </c>
      <c r="P225" s="246">
        <v>5</v>
      </c>
      <c r="Q225" s="246">
        <v>6.8</v>
      </c>
      <c r="R225" s="246">
        <v>7.2</v>
      </c>
      <c r="S225" s="246">
        <v>0</v>
      </c>
      <c r="T225" s="246">
        <v>0</v>
      </c>
      <c r="U225" s="246">
        <v>0</v>
      </c>
      <c r="V225" s="246">
        <v>0</v>
      </c>
      <c r="W225" s="246">
        <v>0</v>
      </c>
      <c r="X225" s="246">
        <v>0</v>
      </c>
      <c r="Y225" s="246">
        <v>0</v>
      </c>
      <c r="Z225" s="246">
        <v>0</v>
      </c>
      <c r="AA225" s="246">
        <v>0</v>
      </c>
      <c r="AB225" s="246">
        <v>0</v>
      </c>
      <c r="AC225" s="246">
        <v>0</v>
      </c>
      <c r="AD225" s="246">
        <v>0</v>
      </c>
      <c r="AE225" s="246">
        <v>0</v>
      </c>
      <c r="AF225" s="246">
        <v>0</v>
      </c>
      <c r="AG225" s="246">
        <v>0</v>
      </c>
      <c r="AH225" s="246">
        <v>0</v>
      </c>
      <c r="AI225" s="246">
        <v>0</v>
      </c>
      <c r="AJ225" s="246">
        <v>0</v>
      </c>
      <c r="AK225" s="246">
        <v>0</v>
      </c>
      <c r="AL225" s="246">
        <v>0</v>
      </c>
      <c r="AM225" s="246">
        <v>0</v>
      </c>
      <c r="AN225" s="246">
        <v>0</v>
      </c>
      <c r="AO225" s="246">
        <v>0</v>
      </c>
      <c r="AP225" s="250">
        <v>0</v>
      </c>
      <c r="AQ225" s="246">
        <v>0</v>
      </c>
      <c r="AR225" s="290">
        <v>0</v>
      </c>
      <c r="AS225" s="289">
        <v>0</v>
      </c>
      <c r="AT225" s="250">
        <v>0</v>
      </c>
      <c r="AU225" s="250">
        <v>0</v>
      </c>
      <c r="AV225" s="284">
        <v>0</v>
      </c>
      <c r="AW225" s="292" t="str">
        <f t="shared" si="12"/>
        <v>1979-80</v>
      </c>
      <c r="AX225" s="292" t="str">
        <f t="shared" si="13"/>
        <v>1993-94</v>
      </c>
      <c r="AY225" s="751">
        <f t="shared" si="14"/>
        <v>15</v>
      </c>
      <c r="AZ225" s="120">
        <f t="shared" si="15"/>
        <v>4.38</v>
      </c>
      <c r="BA225" s="248" t="s">
        <v>119</v>
      </c>
      <c r="BB225" s="248" t="s">
        <v>45</v>
      </c>
      <c r="BC225" s="248" t="s">
        <v>267</v>
      </c>
      <c r="BD225" s="248" t="s">
        <v>3014</v>
      </c>
      <c r="BE225" s="248"/>
      <c r="BF225" s="248" t="s">
        <v>262</v>
      </c>
      <c r="BG225" s="252" t="s">
        <v>252</v>
      </c>
      <c r="BH225" s="251" t="s">
        <v>252</v>
      </c>
      <c r="BI225" s="295" t="s">
        <v>252</v>
      </c>
      <c r="BJ225" s="251" t="s">
        <v>252</v>
      </c>
    </row>
    <row r="226" spans="1:62" s="249" customFormat="1" ht="13.5" customHeight="1">
      <c r="A226" s="490" t="s">
        <v>50</v>
      </c>
      <c r="B226" s="514" t="s">
        <v>498</v>
      </c>
      <c r="C226" s="246">
        <v>0</v>
      </c>
      <c r="D226" s="246">
        <v>0</v>
      </c>
      <c r="E226" s="246">
        <v>0</v>
      </c>
      <c r="F226" s="246">
        <v>0</v>
      </c>
      <c r="G226" s="246">
        <v>0</v>
      </c>
      <c r="H226" s="246">
        <v>0</v>
      </c>
      <c r="I226" s="246">
        <v>0</v>
      </c>
      <c r="J226" s="246">
        <v>0</v>
      </c>
      <c r="K226" s="246">
        <v>0</v>
      </c>
      <c r="L226" s="246">
        <v>0</v>
      </c>
      <c r="M226" s="246">
        <v>0</v>
      </c>
      <c r="N226" s="246">
        <v>0</v>
      </c>
      <c r="O226" s="246">
        <v>0</v>
      </c>
      <c r="P226" s="246">
        <v>0</v>
      </c>
      <c r="Q226" s="246">
        <v>0</v>
      </c>
      <c r="R226" s="246">
        <v>0</v>
      </c>
      <c r="S226" s="246">
        <v>0</v>
      </c>
      <c r="T226" s="246">
        <v>0</v>
      </c>
      <c r="U226" s="246">
        <v>0</v>
      </c>
      <c r="V226" s="246">
        <v>0</v>
      </c>
      <c r="W226" s="246">
        <v>0</v>
      </c>
      <c r="X226" s="246">
        <v>0</v>
      </c>
      <c r="Y226" s="246">
        <v>0</v>
      </c>
      <c r="Z226" s="246">
        <v>0</v>
      </c>
      <c r="AA226" s="246">
        <v>0</v>
      </c>
      <c r="AB226" s="246">
        <v>0</v>
      </c>
      <c r="AC226" s="246">
        <v>0</v>
      </c>
      <c r="AD226" s="246">
        <v>0</v>
      </c>
      <c r="AE226" s="246">
        <v>0</v>
      </c>
      <c r="AF226" s="246">
        <v>0</v>
      </c>
      <c r="AG226" s="246">
        <v>0</v>
      </c>
      <c r="AH226" s="246">
        <v>0</v>
      </c>
      <c r="AI226" s="246">
        <v>1.7</v>
      </c>
      <c r="AJ226" s="246">
        <v>2.1</v>
      </c>
      <c r="AK226" s="246">
        <v>3.0880000000000001</v>
      </c>
      <c r="AL226" s="246">
        <v>1.3</v>
      </c>
      <c r="AM226" s="246">
        <v>1.4</v>
      </c>
      <c r="AN226" s="246">
        <v>2.2000000000000002</v>
      </c>
      <c r="AO226" s="246">
        <v>0</v>
      </c>
      <c r="AP226" s="246">
        <v>2</v>
      </c>
      <c r="AQ226" s="246">
        <v>2.5</v>
      </c>
      <c r="AR226" s="289">
        <v>2</v>
      </c>
      <c r="AS226" s="289">
        <v>1.1000000000000001</v>
      </c>
      <c r="AT226" s="250">
        <v>1.89</v>
      </c>
      <c r="AU226" s="250">
        <v>1.89</v>
      </c>
      <c r="AV226" s="284">
        <v>1.89</v>
      </c>
      <c r="AW226" s="292" t="str">
        <f t="shared" si="12"/>
        <v>2010-11</v>
      </c>
      <c r="AX226" s="292" t="str">
        <f t="shared" si="13"/>
        <v>2020-21</v>
      </c>
      <c r="AY226" s="751">
        <f t="shared" si="14"/>
        <v>11</v>
      </c>
      <c r="AZ226" s="120">
        <f t="shared" si="15"/>
        <v>1.7625454545454546</v>
      </c>
      <c r="BA226" s="248" t="s">
        <v>119</v>
      </c>
      <c r="BB226" s="248" t="s">
        <v>45</v>
      </c>
      <c r="BC226" s="248" t="s">
        <v>432</v>
      </c>
      <c r="BD226" s="248" t="s">
        <v>763</v>
      </c>
      <c r="BE226" s="248"/>
      <c r="BF226" s="248" t="s">
        <v>262</v>
      </c>
      <c r="BG226" s="252" t="s">
        <v>2717</v>
      </c>
      <c r="BH226" s="251" t="s">
        <v>439</v>
      </c>
      <c r="BI226" s="295" t="s">
        <v>252</v>
      </c>
      <c r="BJ226" s="251" t="s">
        <v>252</v>
      </c>
    </row>
    <row r="227" spans="1:62" s="249" customFormat="1" ht="13.5" customHeight="1">
      <c r="A227" s="490" t="s">
        <v>50</v>
      </c>
      <c r="B227" s="514" t="s">
        <v>497</v>
      </c>
      <c r="C227" s="246">
        <v>0</v>
      </c>
      <c r="D227" s="246">
        <v>0</v>
      </c>
      <c r="E227" s="246">
        <v>0</v>
      </c>
      <c r="F227" s="246">
        <v>0</v>
      </c>
      <c r="G227" s="246">
        <v>0</v>
      </c>
      <c r="H227" s="246">
        <v>0</v>
      </c>
      <c r="I227" s="246">
        <v>0</v>
      </c>
      <c r="J227" s="246">
        <v>0</v>
      </c>
      <c r="K227" s="246">
        <v>0</v>
      </c>
      <c r="L227" s="246">
        <v>0</v>
      </c>
      <c r="M227" s="246">
        <v>0</v>
      </c>
      <c r="N227" s="246">
        <v>0</v>
      </c>
      <c r="O227" s="246">
        <v>0</v>
      </c>
      <c r="P227" s="246">
        <v>0</v>
      </c>
      <c r="Q227" s="246">
        <v>0</v>
      </c>
      <c r="R227" s="246">
        <v>0</v>
      </c>
      <c r="S227" s="246">
        <v>0</v>
      </c>
      <c r="T227" s="246">
        <v>0.91300000000000003</v>
      </c>
      <c r="U227" s="246">
        <v>0.9</v>
      </c>
      <c r="V227" s="246">
        <v>0.9</v>
      </c>
      <c r="W227" s="246">
        <v>0.92</v>
      </c>
      <c r="X227" s="246">
        <v>0.82799999999999996</v>
      </c>
      <c r="Y227" s="246">
        <v>0.82799999999999996</v>
      </c>
      <c r="Z227" s="246">
        <v>0.82799999999999996</v>
      </c>
      <c r="AA227" s="246">
        <v>0.93</v>
      </c>
      <c r="AB227" s="246">
        <v>1.7</v>
      </c>
      <c r="AC227" s="246">
        <v>1.1000000000000001</v>
      </c>
      <c r="AD227" s="246">
        <v>1.4</v>
      </c>
      <c r="AE227" s="246">
        <v>1.4</v>
      </c>
      <c r="AF227" s="246">
        <v>1.4</v>
      </c>
      <c r="AG227" s="246">
        <v>1.4</v>
      </c>
      <c r="AH227" s="246">
        <v>1.339</v>
      </c>
      <c r="AI227" s="246">
        <v>2.359</v>
      </c>
      <c r="AJ227" s="246">
        <v>3.129</v>
      </c>
      <c r="AK227" s="246">
        <v>3.605</v>
      </c>
      <c r="AL227" s="246">
        <v>2.677</v>
      </c>
      <c r="AM227" s="246">
        <v>2.9210799999999999</v>
      </c>
      <c r="AN227" s="246">
        <v>1.22</v>
      </c>
      <c r="AO227" s="246">
        <v>2.2999999999999998</v>
      </c>
      <c r="AP227" s="246">
        <v>2.2999999999999998</v>
      </c>
      <c r="AQ227" s="246">
        <v>2.2999999999999998</v>
      </c>
      <c r="AR227" s="289">
        <v>5.8819999999999997</v>
      </c>
      <c r="AS227" s="289">
        <v>0</v>
      </c>
      <c r="AT227" s="250">
        <v>2.5</v>
      </c>
      <c r="AU227" s="250">
        <v>2.5</v>
      </c>
      <c r="AV227" s="284">
        <v>2.5</v>
      </c>
      <c r="AW227" s="292" t="str">
        <f t="shared" si="12"/>
        <v>1995-96</v>
      </c>
      <c r="AX227" s="292" t="str">
        <f t="shared" si="13"/>
        <v>2019-20</v>
      </c>
      <c r="AY227" s="751">
        <f t="shared" si="14"/>
        <v>25</v>
      </c>
      <c r="AZ227" s="120">
        <f t="shared" si="15"/>
        <v>1.8191631999999998</v>
      </c>
      <c r="BA227" s="248" t="s">
        <v>119</v>
      </c>
      <c r="BB227" s="248" t="s">
        <v>45</v>
      </c>
      <c r="BC227" s="248" t="s">
        <v>432</v>
      </c>
      <c r="BD227" s="248" t="s">
        <v>763</v>
      </c>
      <c r="BE227" s="248"/>
      <c r="BF227" s="248" t="s">
        <v>262</v>
      </c>
      <c r="BG227" s="252" t="s">
        <v>2718</v>
      </c>
      <c r="BH227" s="251" t="s">
        <v>439</v>
      </c>
      <c r="BI227" s="295" t="s">
        <v>252</v>
      </c>
      <c r="BJ227" s="251" t="s">
        <v>252</v>
      </c>
    </row>
    <row r="228" spans="1:62" s="249" customFormat="1" ht="13.5" customHeight="1">
      <c r="A228" s="490" t="s">
        <v>50</v>
      </c>
      <c r="B228" s="514" t="s">
        <v>496</v>
      </c>
      <c r="C228" s="246">
        <v>0</v>
      </c>
      <c r="D228" s="246">
        <v>0</v>
      </c>
      <c r="E228" s="246">
        <v>0</v>
      </c>
      <c r="F228" s="246">
        <v>0</v>
      </c>
      <c r="G228" s="246">
        <v>0</v>
      </c>
      <c r="H228" s="246">
        <v>0</v>
      </c>
      <c r="I228" s="246">
        <v>0</v>
      </c>
      <c r="J228" s="246">
        <v>0</v>
      </c>
      <c r="K228" s="246">
        <v>0</v>
      </c>
      <c r="L228" s="246">
        <v>0</v>
      </c>
      <c r="M228" s="246">
        <v>0</v>
      </c>
      <c r="N228" s="246">
        <v>0</v>
      </c>
      <c r="O228" s="246">
        <v>0</v>
      </c>
      <c r="P228" s="246">
        <v>0</v>
      </c>
      <c r="Q228" s="246">
        <v>0</v>
      </c>
      <c r="R228" s="246">
        <v>0</v>
      </c>
      <c r="S228" s="246">
        <v>0</v>
      </c>
      <c r="T228" s="246">
        <v>0</v>
      </c>
      <c r="U228" s="246">
        <v>0</v>
      </c>
      <c r="V228" s="246">
        <v>0</v>
      </c>
      <c r="W228" s="246">
        <v>0</v>
      </c>
      <c r="X228" s="246">
        <v>0</v>
      </c>
      <c r="Y228" s="246">
        <v>0</v>
      </c>
      <c r="Z228" s="246">
        <v>0</v>
      </c>
      <c r="AA228" s="246">
        <v>0</v>
      </c>
      <c r="AB228" s="246">
        <v>0</v>
      </c>
      <c r="AC228" s="246">
        <v>0</v>
      </c>
      <c r="AD228" s="246">
        <v>0</v>
      </c>
      <c r="AE228" s="246">
        <v>0</v>
      </c>
      <c r="AF228" s="246">
        <v>0</v>
      </c>
      <c r="AG228" s="246">
        <v>0</v>
      </c>
      <c r="AH228" s="246">
        <v>0</v>
      </c>
      <c r="AI228" s="246">
        <v>0</v>
      </c>
      <c r="AJ228" s="246">
        <v>4.6749999999999998</v>
      </c>
      <c r="AK228" s="246">
        <v>7.0970000000000004</v>
      </c>
      <c r="AL228" s="246">
        <v>4.8940000000000001</v>
      </c>
      <c r="AM228" s="246">
        <v>1.33147112</v>
      </c>
      <c r="AN228" s="246">
        <v>0.93899999999999995</v>
      </c>
      <c r="AO228" s="246">
        <v>0</v>
      </c>
      <c r="AP228" s="250">
        <v>0</v>
      </c>
      <c r="AQ228" s="246">
        <v>0</v>
      </c>
      <c r="AR228" s="290">
        <v>0</v>
      </c>
      <c r="AS228" s="289">
        <v>0</v>
      </c>
      <c r="AT228" s="250">
        <v>0</v>
      </c>
      <c r="AU228" s="250">
        <v>0</v>
      </c>
      <c r="AV228" s="284">
        <v>0</v>
      </c>
      <c r="AW228" s="292" t="str">
        <f t="shared" si="12"/>
        <v>2011-12</v>
      </c>
      <c r="AX228" s="292" t="str">
        <f t="shared" si="13"/>
        <v>2015-16</v>
      </c>
      <c r="AY228" s="751">
        <f t="shared" si="14"/>
        <v>5</v>
      </c>
      <c r="AZ228" s="120">
        <f t="shared" si="15"/>
        <v>3.787294224</v>
      </c>
      <c r="BA228" s="248" t="s">
        <v>119</v>
      </c>
      <c r="BB228" s="248" t="s">
        <v>45</v>
      </c>
      <c r="BC228" s="248" t="s">
        <v>432</v>
      </c>
      <c r="BD228" s="248" t="s">
        <v>763</v>
      </c>
      <c r="BE228" s="248"/>
      <c r="BF228" s="248" t="s">
        <v>262</v>
      </c>
      <c r="BG228" s="252" t="s">
        <v>252</v>
      </c>
      <c r="BH228" s="251" t="s">
        <v>2951</v>
      </c>
      <c r="BI228" s="295" t="s">
        <v>252</v>
      </c>
      <c r="BJ228" s="251" t="s">
        <v>252</v>
      </c>
    </row>
    <row r="229" spans="1:62" s="249" customFormat="1" ht="13.5" customHeight="1">
      <c r="A229" s="490" t="s">
        <v>50</v>
      </c>
      <c r="B229" s="514" t="s">
        <v>2967</v>
      </c>
      <c r="C229" s="246">
        <v>0</v>
      </c>
      <c r="D229" s="246">
        <v>0</v>
      </c>
      <c r="E229" s="246">
        <v>0</v>
      </c>
      <c r="F229" s="246">
        <v>0</v>
      </c>
      <c r="G229" s="246">
        <v>0</v>
      </c>
      <c r="H229" s="246">
        <v>0</v>
      </c>
      <c r="I229" s="246">
        <v>0</v>
      </c>
      <c r="J229" s="246">
        <v>0</v>
      </c>
      <c r="K229" s="246">
        <v>0</v>
      </c>
      <c r="L229" s="246">
        <v>0</v>
      </c>
      <c r="M229" s="246">
        <v>0</v>
      </c>
      <c r="N229" s="246">
        <v>0</v>
      </c>
      <c r="O229" s="246">
        <v>0</v>
      </c>
      <c r="P229" s="246">
        <v>0</v>
      </c>
      <c r="Q229" s="246">
        <v>0</v>
      </c>
      <c r="R229" s="246">
        <v>0</v>
      </c>
      <c r="S229" s="246">
        <v>0</v>
      </c>
      <c r="T229" s="246">
        <v>0</v>
      </c>
      <c r="U229" s="246">
        <v>0</v>
      </c>
      <c r="V229" s="246">
        <v>0</v>
      </c>
      <c r="W229" s="246">
        <v>0</v>
      </c>
      <c r="X229" s="246">
        <v>0</v>
      </c>
      <c r="Y229" s="246">
        <v>0</v>
      </c>
      <c r="Z229" s="246">
        <v>0</v>
      </c>
      <c r="AA229" s="246">
        <v>0</v>
      </c>
      <c r="AB229" s="246">
        <v>0</v>
      </c>
      <c r="AC229" s="246">
        <v>0</v>
      </c>
      <c r="AD229" s="246">
        <v>0</v>
      </c>
      <c r="AE229" s="246">
        <v>0</v>
      </c>
      <c r="AF229" s="246">
        <v>0</v>
      </c>
      <c r="AG229" s="246">
        <v>0</v>
      </c>
      <c r="AH229" s="246">
        <v>0</v>
      </c>
      <c r="AI229" s="246">
        <v>0</v>
      </c>
      <c r="AJ229" s="246">
        <v>0</v>
      </c>
      <c r="AK229" s="246">
        <v>0</v>
      </c>
      <c r="AL229" s="246">
        <v>0</v>
      </c>
      <c r="AM229" s="246">
        <v>0</v>
      </c>
      <c r="AN229" s="246">
        <v>0</v>
      </c>
      <c r="AO229" s="246">
        <v>0</v>
      </c>
      <c r="AP229" s="246">
        <v>0</v>
      </c>
      <c r="AQ229" s="246">
        <v>0.43753500000000001</v>
      </c>
      <c r="AR229" s="289">
        <v>0</v>
      </c>
      <c r="AS229" s="289">
        <v>0</v>
      </c>
      <c r="AT229" s="250">
        <v>0</v>
      </c>
      <c r="AU229" s="250">
        <v>0</v>
      </c>
      <c r="AV229" s="284">
        <v>0</v>
      </c>
      <c r="AW229" s="292" t="str">
        <f t="shared" si="12"/>
        <v>2018-19</v>
      </c>
      <c r="AX229" s="292" t="str">
        <f t="shared" si="13"/>
        <v>2018-19</v>
      </c>
      <c r="AY229" s="751">
        <f t="shared" si="14"/>
        <v>1</v>
      </c>
      <c r="AZ229" s="120">
        <f t="shared" si="15"/>
        <v>0.43753500000000001</v>
      </c>
      <c r="BA229" s="248" t="s">
        <v>119</v>
      </c>
      <c r="BB229" s="248" t="s">
        <v>45</v>
      </c>
      <c r="BC229" s="248" t="s">
        <v>2609</v>
      </c>
      <c r="BD229" s="248" t="s">
        <v>2697</v>
      </c>
      <c r="BE229" s="248" t="s">
        <v>50</v>
      </c>
      <c r="BF229" s="248" t="s">
        <v>262</v>
      </c>
      <c r="BG229" s="252" t="s">
        <v>2973</v>
      </c>
      <c r="BH229" s="251" t="s">
        <v>252</v>
      </c>
      <c r="BI229" s="295" t="s">
        <v>252</v>
      </c>
      <c r="BJ229" s="251" t="s">
        <v>252</v>
      </c>
    </row>
    <row r="230" spans="1:62" s="249" customFormat="1" ht="13.5" customHeight="1">
      <c r="A230" s="490" t="s">
        <v>50</v>
      </c>
      <c r="B230" s="514" t="s">
        <v>2966</v>
      </c>
      <c r="C230" s="246">
        <v>0</v>
      </c>
      <c r="D230" s="246">
        <v>0</v>
      </c>
      <c r="E230" s="246">
        <v>0</v>
      </c>
      <c r="F230" s="246">
        <v>0</v>
      </c>
      <c r="G230" s="246">
        <v>0</v>
      </c>
      <c r="H230" s="246">
        <v>0</v>
      </c>
      <c r="I230" s="246">
        <v>0</v>
      </c>
      <c r="J230" s="246">
        <v>0</v>
      </c>
      <c r="K230" s="246">
        <v>0</v>
      </c>
      <c r="L230" s="246">
        <v>0</v>
      </c>
      <c r="M230" s="246">
        <v>0</v>
      </c>
      <c r="N230" s="246">
        <v>0</v>
      </c>
      <c r="O230" s="246">
        <v>0</v>
      </c>
      <c r="P230" s="246">
        <v>0</v>
      </c>
      <c r="Q230" s="246">
        <v>0</v>
      </c>
      <c r="R230" s="246">
        <v>0</v>
      </c>
      <c r="S230" s="246">
        <v>0</v>
      </c>
      <c r="T230" s="246">
        <v>0</v>
      </c>
      <c r="U230" s="246">
        <v>0</v>
      </c>
      <c r="V230" s="246">
        <v>0</v>
      </c>
      <c r="W230" s="246">
        <v>0</v>
      </c>
      <c r="X230" s="246">
        <v>0</v>
      </c>
      <c r="Y230" s="246">
        <v>0</v>
      </c>
      <c r="Z230" s="246">
        <v>0</v>
      </c>
      <c r="AA230" s="246">
        <v>0</v>
      </c>
      <c r="AB230" s="246">
        <v>0</v>
      </c>
      <c r="AC230" s="246">
        <v>0</v>
      </c>
      <c r="AD230" s="246">
        <v>0</v>
      </c>
      <c r="AE230" s="246">
        <v>0</v>
      </c>
      <c r="AF230" s="246">
        <v>0</v>
      </c>
      <c r="AG230" s="246">
        <v>0</v>
      </c>
      <c r="AH230" s="246">
        <v>0</v>
      </c>
      <c r="AI230" s="246">
        <v>0</v>
      </c>
      <c r="AJ230" s="246">
        <v>0</v>
      </c>
      <c r="AK230" s="246">
        <v>0</v>
      </c>
      <c r="AL230" s="246">
        <v>0</v>
      </c>
      <c r="AM230" s="246">
        <v>0</v>
      </c>
      <c r="AN230" s="246">
        <v>0</v>
      </c>
      <c r="AO230" s="246">
        <v>0</v>
      </c>
      <c r="AP230" s="250">
        <v>0</v>
      </c>
      <c r="AQ230" s="246">
        <v>0.6</v>
      </c>
      <c r="AR230" s="290">
        <v>0</v>
      </c>
      <c r="AS230" s="289">
        <v>0</v>
      </c>
      <c r="AT230" s="250">
        <v>0</v>
      </c>
      <c r="AU230" s="250">
        <v>0</v>
      </c>
      <c r="AV230" s="284">
        <v>0</v>
      </c>
      <c r="AW230" s="292" t="str">
        <f t="shared" si="12"/>
        <v>2018-19</v>
      </c>
      <c r="AX230" s="292" t="str">
        <f t="shared" si="13"/>
        <v>2018-19</v>
      </c>
      <c r="AY230" s="751">
        <f t="shared" si="14"/>
        <v>1</v>
      </c>
      <c r="AZ230" s="120">
        <f t="shared" si="15"/>
        <v>0.6</v>
      </c>
      <c r="BA230" s="248" t="s">
        <v>119</v>
      </c>
      <c r="BB230" s="248" t="s">
        <v>45</v>
      </c>
      <c r="BC230" s="248" t="s">
        <v>2609</v>
      </c>
      <c r="BD230" s="248" t="s">
        <v>2697</v>
      </c>
      <c r="BE230" s="248" t="s">
        <v>50</v>
      </c>
      <c r="BF230" s="248" t="s">
        <v>262</v>
      </c>
      <c r="BG230" s="252" t="s">
        <v>2972</v>
      </c>
      <c r="BH230" s="251" t="s">
        <v>252</v>
      </c>
      <c r="BI230" s="295" t="s">
        <v>252</v>
      </c>
      <c r="BJ230" s="251" t="s">
        <v>252</v>
      </c>
    </row>
    <row r="231" spans="1:62" s="249" customFormat="1" ht="13.5" customHeight="1">
      <c r="A231" s="490" t="s">
        <v>50</v>
      </c>
      <c r="B231" s="514" t="s">
        <v>515</v>
      </c>
      <c r="C231" s="246">
        <v>0</v>
      </c>
      <c r="D231" s="246">
        <v>0</v>
      </c>
      <c r="E231" s="246">
        <v>0</v>
      </c>
      <c r="F231" s="246">
        <v>0</v>
      </c>
      <c r="G231" s="246">
        <v>0</v>
      </c>
      <c r="H231" s="246">
        <v>0</v>
      </c>
      <c r="I231" s="246">
        <v>0</v>
      </c>
      <c r="J231" s="246">
        <v>0</v>
      </c>
      <c r="K231" s="246">
        <v>0</v>
      </c>
      <c r="L231" s="246">
        <v>0</v>
      </c>
      <c r="M231" s="246">
        <v>0</v>
      </c>
      <c r="N231" s="246">
        <v>0</v>
      </c>
      <c r="O231" s="246">
        <v>0</v>
      </c>
      <c r="P231" s="246">
        <v>0</v>
      </c>
      <c r="Q231" s="246">
        <v>0.8</v>
      </c>
      <c r="R231" s="246">
        <v>0.8</v>
      </c>
      <c r="S231" s="246">
        <v>0.8</v>
      </c>
      <c r="T231" s="246">
        <v>0.9</v>
      </c>
      <c r="U231" s="246">
        <v>0.9</v>
      </c>
      <c r="V231" s="246">
        <v>0.9</v>
      </c>
      <c r="W231" s="246">
        <v>0</v>
      </c>
      <c r="X231" s="246">
        <v>0</v>
      </c>
      <c r="Y231" s="246">
        <v>0</v>
      </c>
      <c r="Z231" s="246">
        <v>0</v>
      </c>
      <c r="AA231" s="246">
        <v>0</v>
      </c>
      <c r="AB231" s="246">
        <v>0</v>
      </c>
      <c r="AC231" s="246">
        <v>0</v>
      </c>
      <c r="AD231" s="246">
        <v>0</v>
      </c>
      <c r="AE231" s="246">
        <v>0</v>
      </c>
      <c r="AF231" s="246">
        <v>2.1</v>
      </c>
      <c r="AG231" s="246">
        <v>4.3</v>
      </c>
      <c r="AH231" s="246">
        <v>2</v>
      </c>
      <c r="AI231" s="246">
        <v>2</v>
      </c>
      <c r="AJ231" s="246">
        <v>2</v>
      </c>
      <c r="AK231" s="246">
        <v>1.9419999999999999</v>
      </c>
      <c r="AL231" s="246">
        <v>1.93</v>
      </c>
      <c r="AM231" s="246">
        <v>1.899</v>
      </c>
      <c r="AN231" s="246">
        <v>1.8280000000000001</v>
      </c>
      <c r="AO231" s="246">
        <v>1.722</v>
      </c>
      <c r="AP231" s="246">
        <v>1.6890000000000001</v>
      </c>
      <c r="AQ231" s="246">
        <v>1.671</v>
      </c>
      <c r="AR231" s="289">
        <v>1.66</v>
      </c>
      <c r="AS231" s="289">
        <v>1.667</v>
      </c>
      <c r="AT231" s="250">
        <v>1.6619999999999999</v>
      </c>
      <c r="AU231" s="250">
        <v>1.663</v>
      </c>
      <c r="AV231" s="284">
        <v>1.671</v>
      </c>
      <c r="AW231" s="292" t="str">
        <f t="shared" si="12"/>
        <v>1992-93</v>
      </c>
      <c r="AX231" s="292" t="str">
        <f t="shared" si="13"/>
        <v>2020-21</v>
      </c>
      <c r="AY231" s="751">
        <f t="shared" si="14"/>
        <v>29</v>
      </c>
      <c r="AZ231" s="120">
        <f t="shared" si="15"/>
        <v>1.155448275862069</v>
      </c>
      <c r="BA231" s="248" t="s">
        <v>119</v>
      </c>
      <c r="BB231" s="248" t="s">
        <v>45</v>
      </c>
      <c r="BC231" s="248" t="s">
        <v>267</v>
      </c>
      <c r="BD231" s="248" t="s">
        <v>3014</v>
      </c>
      <c r="BE231" s="248" t="s">
        <v>50</v>
      </c>
      <c r="BF231" s="248" t="s">
        <v>262</v>
      </c>
      <c r="BG231" s="252" t="s">
        <v>514</v>
      </c>
      <c r="BH231" s="251" t="s">
        <v>252</v>
      </c>
      <c r="BI231" s="295" t="s">
        <v>252</v>
      </c>
      <c r="BJ231" s="251" t="s">
        <v>252</v>
      </c>
    </row>
    <row r="232" spans="1:62" s="249" customFormat="1" ht="13.5" customHeight="1">
      <c r="A232" s="490" t="s">
        <v>50</v>
      </c>
      <c r="B232" s="514" t="s">
        <v>2028</v>
      </c>
      <c r="C232" s="246">
        <v>0</v>
      </c>
      <c r="D232" s="246">
        <v>0</v>
      </c>
      <c r="E232" s="246">
        <v>0</v>
      </c>
      <c r="F232" s="246">
        <v>0</v>
      </c>
      <c r="G232" s="246">
        <v>0</v>
      </c>
      <c r="H232" s="246">
        <v>0</v>
      </c>
      <c r="I232" s="246">
        <v>0</v>
      </c>
      <c r="J232" s="246">
        <v>0</v>
      </c>
      <c r="K232" s="246">
        <v>0</v>
      </c>
      <c r="L232" s="246">
        <v>0</v>
      </c>
      <c r="M232" s="246">
        <v>0</v>
      </c>
      <c r="N232" s="246">
        <v>0</v>
      </c>
      <c r="O232" s="246">
        <v>0</v>
      </c>
      <c r="P232" s="246">
        <v>0</v>
      </c>
      <c r="Q232" s="246">
        <v>0</v>
      </c>
      <c r="R232" s="246">
        <v>0</v>
      </c>
      <c r="S232" s="246">
        <v>0</v>
      </c>
      <c r="T232" s="246">
        <v>0</v>
      </c>
      <c r="U232" s="246">
        <v>0</v>
      </c>
      <c r="V232" s="246">
        <v>0</v>
      </c>
      <c r="W232" s="246">
        <v>0</v>
      </c>
      <c r="X232" s="246">
        <v>0</v>
      </c>
      <c r="Y232" s="246">
        <v>0</v>
      </c>
      <c r="Z232" s="246">
        <v>0</v>
      </c>
      <c r="AA232" s="246">
        <v>0</v>
      </c>
      <c r="AB232" s="246">
        <v>0</v>
      </c>
      <c r="AC232" s="246">
        <v>0</v>
      </c>
      <c r="AD232" s="246">
        <v>0</v>
      </c>
      <c r="AE232" s="246">
        <v>0</v>
      </c>
      <c r="AF232" s="246">
        <v>0</v>
      </c>
      <c r="AG232" s="246">
        <v>0</v>
      </c>
      <c r="AH232" s="246">
        <v>0</v>
      </c>
      <c r="AI232" s="246">
        <v>0</v>
      </c>
      <c r="AJ232" s="246">
        <v>0</v>
      </c>
      <c r="AK232" s="246">
        <v>0</v>
      </c>
      <c r="AL232" s="246">
        <v>0</v>
      </c>
      <c r="AM232" s="246">
        <v>0</v>
      </c>
      <c r="AN232" s="246">
        <v>0</v>
      </c>
      <c r="AO232" s="246">
        <v>0.19400000000000001</v>
      </c>
      <c r="AP232" s="246">
        <v>0</v>
      </c>
      <c r="AQ232" s="246">
        <v>0</v>
      </c>
      <c r="AR232" s="289">
        <v>0</v>
      </c>
      <c r="AS232" s="289">
        <v>0</v>
      </c>
      <c r="AT232" s="250">
        <v>0</v>
      </c>
      <c r="AU232" s="250">
        <v>0</v>
      </c>
      <c r="AV232" s="284">
        <v>0</v>
      </c>
      <c r="AW232" s="292" t="str">
        <f t="shared" si="12"/>
        <v>2016-17</v>
      </c>
      <c r="AX232" s="292" t="str">
        <f t="shared" si="13"/>
        <v>2016-17</v>
      </c>
      <c r="AY232" s="751">
        <f t="shared" si="14"/>
        <v>1</v>
      </c>
      <c r="AZ232" s="120">
        <f t="shared" si="15"/>
        <v>0.19400000000000001</v>
      </c>
      <c r="BA232" s="248" t="s">
        <v>119</v>
      </c>
      <c r="BB232" s="248" t="s">
        <v>45</v>
      </c>
      <c r="BC232" s="248" t="s">
        <v>267</v>
      </c>
      <c r="BD232" s="248" t="s">
        <v>3014</v>
      </c>
      <c r="BE232" s="248" t="s">
        <v>50</v>
      </c>
      <c r="BF232" s="248" t="s">
        <v>262</v>
      </c>
      <c r="BG232" s="252" t="s">
        <v>2029</v>
      </c>
      <c r="BH232" s="251" t="s">
        <v>252</v>
      </c>
      <c r="BI232" s="295" t="s">
        <v>252</v>
      </c>
      <c r="BJ232" s="251" t="s">
        <v>252</v>
      </c>
    </row>
    <row r="233" spans="1:62" s="249" customFormat="1" ht="13.5" customHeight="1">
      <c r="A233" s="490" t="s">
        <v>50</v>
      </c>
      <c r="B233" s="514" t="s">
        <v>3203</v>
      </c>
      <c r="C233" s="246">
        <v>0</v>
      </c>
      <c r="D233" s="246">
        <v>0</v>
      </c>
      <c r="E233" s="246">
        <v>0</v>
      </c>
      <c r="F233" s="246">
        <v>0</v>
      </c>
      <c r="G233" s="246">
        <v>0</v>
      </c>
      <c r="H233" s="246">
        <v>0</v>
      </c>
      <c r="I233" s="246">
        <v>0</v>
      </c>
      <c r="J233" s="246">
        <v>0</v>
      </c>
      <c r="K233" s="246">
        <v>0</v>
      </c>
      <c r="L233" s="246">
        <v>0</v>
      </c>
      <c r="M233" s="246">
        <v>0</v>
      </c>
      <c r="N233" s="246">
        <v>0</v>
      </c>
      <c r="O233" s="246">
        <v>0</v>
      </c>
      <c r="P233" s="246">
        <v>0</v>
      </c>
      <c r="Q233" s="246">
        <v>0</v>
      </c>
      <c r="R233" s="246">
        <v>0</v>
      </c>
      <c r="S233" s="246">
        <v>0</v>
      </c>
      <c r="T233" s="246">
        <v>0</v>
      </c>
      <c r="U233" s="246">
        <v>0</v>
      </c>
      <c r="V233" s="246">
        <v>0</v>
      </c>
      <c r="W233" s="246">
        <v>0</v>
      </c>
      <c r="X233" s="246">
        <v>0</v>
      </c>
      <c r="Y233" s="246">
        <v>0</v>
      </c>
      <c r="Z233" s="246">
        <v>0</v>
      </c>
      <c r="AA233" s="246">
        <v>0</v>
      </c>
      <c r="AB233" s="246">
        <v>0</v>
      </c>
      <c r="AC233" s="246">
        <v>0</v>
      </c>
      <c r="AD233" s="246">
        <v>0</v>
      </c>
      <c r="AE233" s="246">
        <v>0</v>
      </c>
      <c r="AF233" s="246">
        <v>0</v>
      </c>
      <c r="AG233" s="246">
        <v>0</v>
      </c>
      <c r="AH233" s="246">
        <v>0</v>
      </c>
      <c r="AI233" s="246">
        <v>0</v>
      </c>
      <c r="AJ233" s="246">
        <v>0</v>
      </c>
      <c r="AK233" s="246">
        <v>0</v>
      </c>
      <c r="AL233" s="246">
        <v>0</v>
      </c>
      <c r="AM233" s="246">
        <v>0</v>
      </c>
      <c r="AN233" s="246">
        <v>0</v>
      </c>
      <c r="AO233" s="246">
        <v>0</v>
      </c>
      <c r="AP233" s="250">
        <v>0</v>
      </c>
      <c r="AQ233" s="246">
        <v>0</v>
      </c>
      <c r="AR233" s="290">
        <v>0</v>
      </c>
      <c r="AS233" s="289">
        <v>0.43</v>
      </c>
      <c r="AT233" s="250">
        <v>0.433</v>
      </c>
      <c r="AU233" s="250">
        <v>0.436</v>
      </c>
      <c r="AV233" s="284">
        <v>0.439</v>
      </c>
      <c r="AW233" s="292" t="str">
        <f t="shared" si="12"/>
        <v>2020-21</v>
      </c>
      <c r="AX233" s="292" t="str">
        <f t="shared" si="13"/>
        <v>2020-21</v>
      </c>
      <c r="AY233" s="751">
        <f t="shared" si="14"/>
        <v>1</v>
      </c>
      <c r="AZ233" s="120">
        <f t="shared" si="15"/>
        <v>0.43</v>
      </c>
      <c r="BA233" s="248" t="s">
        <v>119</v>
      </c>
      <c r="BB233" s="248" t="s">
        <v>45</v>
      </c>
      <c r="BC233" s="248" t="s">
        <v>267</v>
      </c>
      <c r="BD233" s="248" t="s">
        <v>3014</v>
      </c>
      <c r="BE233" s="248" t="s">
        <v>50</v>
      </c>
      <c r="BF233" s="248" t="s">
        <v>262</v>
      </c>
      <c r="BG233" s="252" t="s">
        <v>3204</v>
      </c>
      <c r="BH233" s="251" t="s">
        <v>252</v>
      </c>
      <c r="BI233" s="295" t="s">
        <v>252</v>
      </c>
      <c r="BJ233" s="251" t="s">
        <v>252</v>
      </c>
    </row>
    <row r="234" spans="1:62" s="249" customFormat="1" ht="13.5" customHeight="1">
      <c r="A234" s="490" t="s">
        <v>50</v>
      </c>
      <c r="B234" s="514" t="s">
        <v>495</v>
      </c>
      <c r="C234" s="246">
        <v>0</v>
      </c>
      <c r="D234" s="246">
        <v>0</v>
      </c>
      <c r="E234" s="246">
        <v>0</v>
      </c>
      <c r="F234" s="246">
        <v>0</v>
      </c>
      <c r="G234" s="246">
        <v>0</v>
      </c>
      <c r="H234" s="246">
        <v>0</v>
      </c>
      <c r="I234" s="246">
        <v>0</v>
      </c>
      <c r="J234" s="246">
        <v>0</v>
      </c>
      <c r="K234" s="246">
        <v>0</v>
      </c>
      <c r="L234" s="246">
        <v>0</v>
      </c>
      <c r="M234" s="246">
        <v>0</v>
      </c>
      <c r="N234" s="246">
        <v>0</v>
      </c>
      <c r="O234" s="246">
        <v>0</v>
      </c>
      <c r="P234" s="246">
        <v>0</v>
      </c>
      <c r="Q234" s="246">
        <v>0</v>
      </c>
      <c r="R234" s="246">
        <v>0</v>
      </c>
      <c r="S234" s="246">
        <v>0</v>
      </c>
      <c r="T234" s="246">
        <v>0</v>
      </c>
      <c r="U234" s="246">
        <v>0</v>
      </c>
      <c r="V234" s="246">
        <v>0</v>
      </c>
      <c r="W234" s="246">
        <v>0</v>
      </c>
      <c r="X234" s="246">
        <v>0</v>
      </c>
      <c r="Y234" s="246">
        <v>0</v>
      </c>
      <c r="Z234" s="246">
        <v>0</v>
      </c>
      <c r="AA234" s="246">
        <v>0</v>
      </c>
      <c r="AB234" s="246">
        <v>0</v>
      </c>
      <c r="AC234" s="246">
        <v>0</v>
      </c>
      <c r="AD234" s="246">
        <v>0</v>
      </c>
      <c r="AE234" s="246">
        <v>0</v>
      </c>
      <c r="AF234" s="246">
        <v>0</v>
      </c>
      <c r="AG234" s="246">
        <v>0</v>
      </c>
      <c r="AH234" s="246">
        <v>0</v>
      </c>
      <c r="AI234" s="246">
        <v>0</v>
      </c>
      <c r="AJ234" s="246">
        <v>0</v>
      </c>
      <c r="AK234" s="246">
        <v>0</v>
      </c>
      <c r="AL234" s="246">
        <v>8.5999999999999993E-2</v>
      </c>
      <c r="AM234" s="246">
        <v>0.33</v>
      </c>
      <c r="AN234" s="246">
        <v>0.32700000000000001</v>
      </c>
      <c r="AO234" s="246">
        <v>0.254</v>
      </c>
      <c r="AP234" s="246">
        <v>0.41199999999999998</v>
      </c>
      <c r="AQ234" s="246">
        <v>0.41199999999999998</v>
      </c>
      <c r="AR234" s="289">
        <v>2.1840000000000002</v>
      </c>
      <c r="AS234" s="289">
        <v>0.96599999999999997</v>
      </c>
      <c r="AT234" s="250">
        <v>0.41199999999999998</v>
      </c>
      <c r="AU234" s="250">
        <v>0.41199999999999998</v>
      </c>
      <c r="AV234" s="284">
        <v>0</v>
      </c>
      <c r="AW234" s="292" t="str">
        <f t="shared" si="12"/>
        <v>2013-14</v>
      </c>
      <c r="AX234" s="292" t="str">
        <f t="shared" si="13"/>
        <v>2020-21</v>
      </c>
      <c r="AY234" s="751">
        <f t="shared" si="14"/>
        <v>8</v>
      </c>
      <c r="AZ234" s="120">
        <f t="shared" si="15"/>
        <v>0.62137500000000001</v>
      </c>
      <c r="BA234" s="248" t="s">
        <v>116</v>
      </c>
      <c r="BB234" s="248" t="s">
        <v>45</v>
      </c>
      <c r="BC234" s="248" t="s">
        <v>432</v>
      </c>
      <c r="BD234" s="248" t="s">
        <v>763</v>
      </c>
      <c r="BE234" s="248"/>
      <c r="BF234" s="248" t="s">
        <v>262</v>
      </c>
      <c r="BG234" s="252" t="s">
        <v>494</v>
      </c>
      <c r="BH234" s="251" t="s">
        <v>252</v>
      </c>
      <c r="BI234" s="295" t="s">
        <v>1442</v>
      </c>
      <c r="BJ234" s="251" t="s">
        <v>252</v>
      </c>
    </row>
    <row r="235" spans="1:62" s="249" customFormat="1" ht="13.5" customHeight="1">
      <c r="A235" s="490" t="s">
        <v>50</v>
      </c>
      <c r="B235" s="514" t="s">
        <v>513</v>
      </c>
      <c r="C235" s="246">
        <v>0</v>
      </c>
      <c r="D235" s="246">
        <v>0</v>
      </c>
      <c r="E235" s="246">
        <v>0</v>
      </c>
      <c r="F235" s="246">
        <v>0</v>
      </c>
      <c r="G235" s="246">
        <v>0</v>
      </c>
      <c r="H235" s="246">
        <v>0</v>
      </c>
      <c r="I235" s="246">
        <v>0</v>
      </c>
      <c r="J235" s="246">
        <v>0</v>
      </c>
      <c r="K235" s="246">
        <v>0</v>
      </c>
      <c r="L235" s="246">
        <v>0</v>
      </c>
      <c r="M235" s="246">
        <v>0</v>
      </c>
      <c r="N235" s="246">
        <v>0</v>
      </c>
      <c r="O235" s="246">
        <v>0</v>
      </c>
      <c r="P235" s="246">
        <v>0</v>
      </c>
      <c r="Q235" s="246">
        <v>0</v>
      </c>
      <c r="R235" s="246">
        <v>0</v>
      </c>
      <c r="S235" s="246">
        <v>0</v>
      </c>
      <c r="T235" s="246">
        <v>0</v>
      </c>
      <c r="U235" s="246">
        <v>0</v>
      </c>
      <c r="V235" s="246">
        <v>0</v>
      </c>
      <c r="W235" s="246">
        <v>0</v>
      </c>
      <c r="X235" s="246">
        <v>0</v>
      </c>
      <c r="Y235" s="246">
        <v>0</v>
      </c>
      <c r="Z235" s="246">
        <v>0</v>
      </c>
      <c r="AA235" s="246">
        <v>0</v>
      </c>
      <c r="AB235" s="246">
        <v>0</v>
      </c>
      <c r="AC235" s="246">
        <v>0</v>
      </c>
      <c r="AD235" s="246">
        <v>0</v>
      </c>
      <c r="AE235" s="246">
        <v>0</v>
      </c>
      <c r="AF235" s="246">
        <v>0</v>
      </c>
      <c r="AG235" s="246">
        <v>0</v>
      </c>
      <c r="AH235" s="246">
        <v>1.7889999999999999</v>
      </c>
      <c r="AI235" s="246">
        <v>2.2170000000000001</v>
      </c>
      <c r="AJ235" s="246">
        <v>2.0979999999999999</v>
      </c>
      <c r="AK235" s="246">
        <v>2.9980000000000002</v>
      </c>
      <c r="AL235" s="246">
        <v>0.249</v>
      </c>
      <c r="AM235" s="246">
        <v>0.35199999999999998</v>
      </c>
      <c r="AN235" s="246">
        <v>0.39100000000000001</v>
      </c>
      <c r="AO235" s="246">
        <v>0.47899999999999998</v>
      </c>
      <c r="AP235" s="246">
        <v>0.49199999999999999</v>
      </c>
      <c r="AQ235" s="246">
        <v>0.49199999999999999</v>
      </c>
      <c r="AR235" s="289">
        <v>0</v>
      </c>
      <c r="AS235" s="289">
        <v>0</v>
      </c>
      <c r="AT235" s="250">
        <v>0</v>
      </c>
      <c r="AU235" s="250">
        <v>0</v>
      </c>
      <c r="AV235" s="284">
        <v>0</v>
      </c>
      <c r="AW235" s="292" t="str">
        <f t="shared" si="12"/>
        <v>2009-10</v>
      </c>
      <c r="AX235" s="292" t="str">
        <f t="shared" si="13"/>
        <v>2018-19</v>
      </c>
      <c r="AY235" s="751">
        <f t="shared" si="14"/>
        <v>10</v>
      </c>
      <c r="AZ235" s="120">
        <f t="shared" si="15"/>
        <v>1.1557000000000002</v>
      </c>
      <c r="BA235" s="248" t="s">
        <v>116</v>
      </c>
      <c r="BB235" s="248" t="s">
        <v>45</v>
      </c>
      <c r="BC235" s="248" t="s">
        <v>267</v>
      </c>
      <c r="BD235" s="248" t="s">
        <v>3014</v>
      </c>
      <c r="BE235" s="248"/>
      <c r="BF235" s="248" t="s">
        <v>262</v>
      </c>
      <c r="BG235" s="252" t="s">
        <v>512</v>
      </c>
      <c r="BH235" s="251" t="s">
        <v>3476</v>
      </c>
      <c r="BI235" s="295" t="s">
        <v>1442</v>
      </c>
      <c r="BJ235" s="251" t="s">
        <v>252</v>
      </c>
    </row>
    <row r="236" spans="1:62" s="249" customFormat="1" ht="13.5" customHeight="1">
      <c r="A236" s="490" t="s">
        <v>50</v>
      </c>
      <c r="B236" s="514" t="s">
        <v>493</v>
      </c>
      <c r="C236" s="246">
        <v>0</v>
      </c>
      <c r="D236" s="246">
        <v>0</v>
      </c>
      <c r="E236" s="246">
        <v>0</v>
      </c>
      <c r="F236" s="246">
        <v>0</v>
      </c>
      <c r="G236" s="246">
        <v>0</v>
      </c>
      <c r="H236" s="246">
        <v>0</v>
      </c>
      <c r="I236" s="246">
        <v>0</v>
      </c>
      <c r="J236" s="246">
        <v>0</v>
      </c>
      <c r="K236" s="246">
        <v>0</v>
      </c>
      <c r="L236" s="246">
        <v>0</v>
      </c>
      <c r="M236" s="246">
        <v>0</v>
      </c>
      <c r="N236" s="246">
        <v>0</v>
      </c>
      <c r="O236" s="246">
        <v>0</v>
      </c>
      <c r="P236" s="246">
        <v>0</v>
      </c>
      <c r="Q236" s="246">
        <v>0</v>
      </c>
      <c r="R236" s="246">
        <v>0</v>
      </c>
      <c r="S236" s="246">
        <v>0</v>
      </c>
      <c r="T236" s="246">
        <v>0</v>
      </c>
      <c r="U236" s="246">
        <v>0</v>
      </c>
      <c r="V236" s="246">
        <v>0</v>
      </c>
      <c r="W236" s="246">
        <v>0</v>
      </c>
      <c r="X236" s="246">
        <v>0</v>
      </c>
      <c r="Y236" s="246">
        <v>0</v>
      </c>
      <c r="Z236" s="246">
        <v>0</v>
      </c>
      <c r="AA236" s="246">
        <v>0</v>
      </c>
      <c r="AB236" s="246">
        <v>0</v>
      </c>
      <c r="AC236" s="246">
        <v>0</v>
      </c>
      <c r="AD236" s="246">
        <v>0</v>
      </c>
      <c r="AE236" s="246">
        <v>0</v>
      </c>
      <c r="AF236" s="246">
        <v>0</v>
      </c>
      <c r="AG236" s="246">
        <v>0</v>
      </c>
      <c r="AH236" s="246">
        <v>0</v>
      </c>
      <c r="AI236" s="246">
        <v>0</v>
      </c>
      <c r="AJ236" s="246">
        <v>0.3</v>
      </c>
      <c r="AK236" s="246">
        <v>0.315</v>
      </c>
      <c r="AL236" s="246">
        <v>0.33</v>
      </c>
      <c r="AM236" s="246">
        <v>0.34499999999999997</v>
      </c>
      <c r="AN236" s="246">
        <v>0.34200000000000003</v>
      </c>
      <c r="AO236" s="246">
        <v>0</v>
      </c>
      <c r="AP236" s="250">
        <v>0</v>
      </c>
      <c r="AQ236" s="246">
        <v>0</v>
      </c>
      <c r="AR236" s="290">
        <v>0</v>
      </c>
      <c r="AS236" s="289">
        <v>0</v>
      </c>
      <c r="AT236" s="250">
        <v>0</v>
      </c>
      <c r="AU236" s="250">
        <v>0</v>
      </c>
      <c r="AV236" s="284">
        <v>0</v>
      </c>
      <c r="AW236" s="292" t="str">
        <f t="shared" si="12"/>
        <v>2011-12</v>
      </c>
      <c r="AX236" s="292" t="str">
        <f t="shared" si="13"/>
        <v>2015-16</v>
      </c>
      <c r="AY236" s="751">
        <f t="shared" si="14"/>
        <v>5</v>
      </c>
      <c r="AZ236" s="120">
        <f t="shared" si="15"/>
        <v>0.32640000000000002</v>
      </c>
      <c r="BA236" s="248" t="s">
        <v>119</v>
      </c>
      <c r="BB236" s="248" t="s">
        <v>45</v>
      </c>
      <c r="BC236" s="248" t="s">
        <v>432</v>
      </c>
      <c r="BD236" s="248" t="s">
        <v>763</v>
      </c>
      <c r="BE236" s="248"/>
      <c r="BF236" s="248" t="s">
        <v>262</v>
      </c>
      <c r="BG236" s="252" t="s">
        <v>252</v>
      </c>
      <c r="BH236" s="251" t="s">
        <v>492</v>
      </c>
      <c r="BI236" s="295" t="s">
        <v>252</v>
      </c>
      <c r="BJ236" s="251" t="s">
        <v>252</v>
      </c>
    </row>
    <row r="237" spans="1:62" s="249" customFormat="1" ht="13.5" customHeight="1">
      <c r="A237" s="490" t="s">
        <v>50</v>
      </c>
      <c r="B237" s="514" t="s">
        <v>491</v>
      </c>
      <c r="C237" s="246">
        <v>0</v>
      </c>
      <c r="D237" s="246">
        <v>0</v>
      </c>
      <c r="E237" s="246">
        <v>0</v>
      </c>
      <c r="F237" s="246">
        <v>0</v>
      </c>
      <c r="G237" s="246">
        <v>0</v>
      </c>
      <c r="H237" s="246">
        <v>0</v>
      </c>
      <c r="I237" s="246">
        <v>0</v>
      </c>
      <c r="J237" s="246">
        <v>0</v>
      </c>
      <c r="K237" s="246">
        <v>0</v>
      </c>
      <c r="L237" s="246">
        <v>0</v>
      </c>
      <c r="M237" s="246">
        <v>0</v>
      </c>
      <c r="N237" s="246">
        <v>0</v>
      </c>
      <c r="O237" s="246">
        <v>0</v>
      </c>
      <c r="P237" s="246">
        <v>0</v>
      </c>
      <c r="Q237" s="246">
        <v>0</v>
      </c>
      <c r="R237" s="246">
        <v>0</v>
      </c>
      <c r="S237" s="246">
        <v>0</v>
      </c>
      <c r="T237" s="246">
        <v>0</v>
      </c>
      <c r="U237" s="246">
        <v>0</v>
      </c>
      <c r="V237" s="246">
        <v>0</v>
      </c>
      <c r="W237" s="246">
        <v>0</v>
      </c>
      <c r="X237" s="246">
        <v>0</v>
      </c>
      <c r="Y237" s="246">
        <v>0</v>
      </c>
      <c r="Z237" s="246">
        <v>0</v>
      </c>
      <c r="AA237" s="246">
        <v>0</v>
      </c>
      <c r="AB237" s="246">
        <v>0</v>
      </c>
      <c r="AC237" s="246">
        <v>0</v>
      </c>
      <c r="AD237" s="246">
        <v>0</v>
      </c>
      <c r="AE237" s="246">
        <v>0</v>
      </c>
      <c r="AF237" s="246">
        <v>0</v>
      </c>
      <c r="AG237" s="246">
        <v>0</v>
      </c>
      <c r="AH237" s="246">
        <v>0</v>
      </c>
      <c r="AI237" s="246">
        <v>0</v>
      </c>
      <c r="AJ237" s="246">
        <v>0</v>
      </c>
      <c r="AK237" s="246">
        <v>0</v>
      </c>
      <c r="AL237" s="246">
        <v>0</v>
      </c>
      <c r="AM237" s="246">
        <v>0</v>
      </c>
      <c r="AN237" s="246">
        <v>0</v>
      </c>
      <c r="AO237" s="246">
        <v>5.8090000000000002</v>
      </c>
      <c r="AP237" s="246">
        <v>14.797365320000001</v>
      </c>
      <c r="AQ237" s="246">
        <v>45.878756449999997</v>
      </c>
      <c r="AR237" s="289">
        <v>0</v>
      </c>
      <c r="AS237" s="289">
        <v>0</v>
      </c>
      <c r="AT237" s="250">
        <v>0</v>
      </c>
      <c r="AU237" s="250">
        <v>0</v>
      </c>
      <c r="AV237" s="284">
        <v>0</v>
      </c>
      <c r="AW237" s="292" t="str">
        <f t="shared" si="12"/>
        <v>2016-17</v>
      </c>
      <c r="AX237" s="292" t="str">
        <f t="shared" si="13"/>
        <v>2018-19</v>
      </c>
      <c r="AY237" s="751">
        <f t="shared" si="14"/>
        <v>3</v>
      </c>
      <c r="AZ237" s="120">
        <f t="shared" si="15"/>
        <v>22.16170725666667</v>
      </c>
      <c r="BA237" s="248" t="s">
        <v>119</v>
      </c>
      <c r="BB237" s="248" t="s">
        <v>45</v>
      </c>
      <c r="BC237" s="248" t="s">
        <v>432</v>
      </c>
      <c r="BD237" s="248" t="s">
        <v>763</v>
      </c>
      <c r="BE237" s="248"/>
      <c r="BF237" s="248" t="s">
        <v>262</v>
      </c>
      <c r="BG237" s="252" t="s">
        <v>490</v>
      </c>
      <c r="BH237" s="251" t="s">
        <v>252</v>
      </c>
      <c r="BI237" s="295" t="s">
        <v>2107</v>
      </c>
      <c r="BJ237" s="251" t="s">
        <v>2695</v>
      </c>
    </row>
    <row r="238" spans="1:62" s="249" customFormat="1" ht="13.5" customHeight="1">
      <c r="A238" s="490" t="s">
        <v>50</v>
      </c>
      <c r="B238" s="514" t="s">
        <v>3483</v>
      </c>
      <c r="C238" s="246">
        <v>0</v>
      </c>
      <c r="D238" s="246">
        <v>0</v>
      </c>
      <c r="E238" s="246">
        <v>0</v>
      </c>
      <c r="F238" s="246">
        <v>0</v>
      </c>
      <c r="G238" s="246">
        <v>0</v>
      </c>
      <c r="H238" s="246">
        <v>0</v>
      </c>
      <c r="I238" s="246">
        <v>0</v>
      </c>
      <c r="J238" s="246">
        <v>0</v>
      </c>
      <c r="K238" s="246">
        <v>0</v>
      </c>
      <c r="L238" s="246">
        <v>0</v>
      </c>
      <c r="M238" s="246">
        <v>0</v>
      </c>
      <c r="N238" s="246">
        <v>0</v>
      </c>
      <c r="O238" s="246">
        <v>0</v>
      </c>
      <c r="P238" s="246">
        <v>0</v>
      </c>
      <c r="Q238" s="246">
        <v>0</v>
      </c>
      <c r="R238" s="246">
        <v>0</v>
      </c>
      <c r="S238" s="246">
        <v>0</v>
      </c>
      <c r="T238" s="246">
        <v>0</v>
      </c>
      <c r="U238" s="246">
        <v>0</v>
      </c>
      <c r="V238" s="246">
        <v>0</v>
      </c>
      <c r="W238" s="246">
        <v>0</v>
      </c>
      <c r="X238" s="246">
        <v>0</v>
      </c>
      <c r="Y238" s="246">
        <v>0</v>
      </c>
      <c r="Z238" s="246">
        <v>0</v>
      </c>
      <c r="AA238" s="246">
        <v>0</v>
      </c>
      <c r="AB238" s="246">
        <v>0</v>
      </c>
      <c r="AC238" s="246">
        <v>0</v>
      </c>
      <c r="AD238" s="246">
        <v>0</v>
      </c>
      <c r="AE238" s="246">
        <v>0</v>
      </c>
      <c r="AF238" s="246">
        <v>0</v>
      </c>
      <c r="AG238" s="246">
        <v>0</v>
      </c>
      <c r="AH238" s="246">
        <v>0</v>
      </c>
      <c r="AI238" s="246">
        <v>0</v>
      </c>
      <c r="AJ238" s="246">
        <v>0</v>
      </c>
      <c r="AK238" s="246">
        <v>0</v>
      </c>
      <c r="AL238" s="246">
        <v>0</v>
      </c>
      <c r="AM238" s="246">
        <v>0</v>
      </c>
      <c r="AN238" s="246">
        <v>0</v>
      </c>
      <c r="AO238" s="246">
        <v>0</v>
      </c>
      <c r="AP238" s="246">
        <v>0.5</v>
      </c>
      <c r="AQ238" s="246">
        <v>0.5</v>
      </c>
      <c r="AR238" s="289">
        <v>0.5</v>
      </c>
      <c r="AS238" s="289">
        <v>0.5</v>
      </c>
      <c r="AT238" s="250">
        <v>0</v>
      </c>
      <c r="AU238" s="250">
        <v>0</v>
      </c>
      <c r="AV238" s="284">
        <v>0</v>
      </c>
      <c r="AW238" s="292" t="str">
        <f t="shared" si="12"/>
        <v>2017-18</v>
      </c>
      <c r="AX238" s="292" t="str">
        <f t="shared" si="13"/>
        <v>2020-21</v>
      </c>
      <c r="AY238" s="751">
        <f t="shared" si="14"/>
        <v>4</v>
      </c>
      <c r="AZ238" s="120">
        <f t="shared" si="15"/>
        <v>0.5</v>
      </c>
      <c r="BA238" s="248" t="s">
        <v>119</v>
      </c>
      <c r="BB238" s="248" t="s">
        <v>45</v>
      </c>
      <c r="BC238" s="248" t="s">
        <v>432</v>
      </c>
      <c r="BD238" s="248" t="s">
        <v>763</v>
      </c>
      <c r="BE238" s="248" t="s">
        <v>50</v>
      </c>
      <c r="BF238" s="248" t="s">
        <v>262</v>
      </c>
      <c r="BG238" s="252" t="s">
        <v>3487</v>
      </c>
      <c r="BH238" s="251" t="s">
        <v>252</v>
      </c>
      <c r="BI238" s="295" t="s">
        <v>442</v>
      </c>
      <c r="BJ238" s="251" t="s">
        <v>252</v>
      </c>
    </row>
    <row r="239" spans="1:62" s="249" customFormat="1" ht="13.5" customHeight="1">
      <c r="A239" s="490" t="s">
        <v>50</v>
      </c>
      <c r="B239" s="514" t="s">
        <v>3482</v>
      </c>
      <c r="C239" s="246">
        <v>0</v>
      </c>
      <c r="D239" s="246">
        <v>0</v>
      </c>
      <c r="E239" s="246">
        <v>0</v>
      </c>
      <c r="F239" s="246">
        <v>0</v>
      </c>
      <c r="G239" s="246">
        <v>0</v>
      </c>
      <c r="H239" s="246">
        <v>0</v>
      </c>
      <c r="I239" s="246">
        <v>0</v>
      </c>
      <c r="J239" s="246">
        <v>0</v>
      </c>
      <c r="K239" s="246">
        <v>0</v>
      </c>
      <c r="L239" s="246">
        <v>0</v>
      </c>
      <c r="M239" s="246">
        <v>0</v>
      </c>
      <c r="N239" s="246">
        <v>0</v>
      </c>
      <c r="O239" s="246">
        <v>0</v>
      </c>
      <c r="P239" s="246">
        <v>0</v>
      </c>
      <c r="Q239" s="246">
        <v>0</v>
      </c>
      <c r="R239" s="246">
        <v>0</v>
      </c>
      <c r="S239" s="246">
        <v>0</v>
      </c>
      <c r="T239" s="246">
        <v>0</v>
      </c>
      <c r="U239" s="246">
        <v>0</v>
      </c>
      <c r="V239" s="246">
        <v>0</v>
      </c>
      <c r="W239" s="246">
        <v>0</v>
      </c>
      <c r="X239" s="246">
        <v>0</v>
      </c>
      <c r="Y239" s="246">
        <v>0</v>
      </c>
      <c r="Z239" s="246">
        <v>0</v>
      </c>
      <c r="AA239" s="246">
        <v>0</v>
      </c>
      <c r="AB239" s="246">
        <v>0</v>
      </c>
      <c r="AC239" s="246">
        <v>0</v>
      </c>
      <c r="AD239" s="246">
        <v>0</v>
      </c>
      <c r="AE239" s="246">
        <v>0</v>
      </c>
      <c r="AF239" s="246">
        <v>0</v>
      </c>
      <c r="AG239" s="246">
        <v>0</v>
      </c>
      <c r="AH239" s="246">
        <v>0</v>
      </c>
      <c r="AI239" s="246">
        <v>0</v>
      </c>
      <c r="AJ239" s="246">
        <v>0</v>
      </c>
      <c r="AK239" s="246">
        <v>0</v>
      </c>
      <c r="AL239" s="246">
        <v>0</v>
      </c>
      <c r="AM239" s="246">
        <v>0</v>
      </c>
      <c r="AN239" s="246">
        <v>0</v>
      </c>
      <c r="AO239" s="246">
        <v>0</v>
      </c>
      <c r="AP239" s="250">
        <v>1</v>
      </c>
      <c r="AQ239" s="246">
        <v>1</v>
      </c>
      <c r="AR239" s="290">
        <v>1</v>
      </c>
      <c r="AS239" s="289">
        <v>1</v>
      </c>
      <c r="AT239" s="250">
        <v>0</v>
      </c>
      <c r="AU239" s="250">
        <v>0</v>
      </c>
      <c r="AV239" s="284">
        <v>0</v>
      </c>
      <c r="AW239" s="292" t="str">
        <f t="shared" si="12"/>
        <v>2017-18</v>
      </c>
      <c r="AX239" s="292" t="str">
        <f t="shared" si="13"/>
        <v>2020-21</v>
      </c>
      <c r="AY239" s="751">
        <f t="shared" si="14"/>
        <v>4</v>
      </c>
      <c r="AZ239" s="120">
        <f t="shared" si="15"/>
        <v>1</v>
      </c>
      <c r="BA239" s="248" t="s">
        <v>119</v>
      </c>
      <c r="BB239" s="248" t="s">
        <v>45</v>
      </c>
      <c r="BC239" s="248" t="s">
        <v>432</v>
      </c>
      <c r="BD239" s="248" t="s">
        <v>763</v>
      </c>
      <c r="BE239" s="248" t="s">
        <v>50</v>
      </c>
      <c r="BF239" s="248" t="s">
        <v>262</v>
      </c>
      <c r="BG239" s="252" t="s">
        <v>3486</v>
      </c>
      <c r="BH239" s="251" t="s">
        <v>252</v>
      </c>
      <c r="BI239" s="295" t="s">
        <v>442</v>
      </c>
      <c r="BJ239" s="251" t="s">
        <v>252</v>
      </c>
    </row>
    <row r="240" spans="1:62" s="249" customFormat="1" ht="13.5" customHeight="1">
      <c r="A240" s="490" t="s">
        <v>50</v>
      </c>
      <c r="B240" s="514" t="s">
        <v>489</v>
      </c>
      <c r="C240" s="246">
        <v>0</v>
      </c>
      <c r="D240" s="246">
        <v>0</v>
      </c>
      <c r="E240" s="246">
        <v>0</v>
      </c>
      <c r="F240" s="246">
        <v>0</v>
      </c>
      <c r="G240" s="246">
        <v>0</v>
      </c>
      <c r="H240" s="246">
        <v>0</v>
      </c>
      <c r="I240" s="246">
        <v>0</v>
      </c>
      <c r="J240" s="246">
        <v>0</v>
      </c>
      <c r="K240" s="246">
        <v>0</v>
      </c>
      <c r="L240" s="246">
        <v>0</v>
      </c>
      <c r="M240" s="246">
        <v>0</v>
      </c>
      <c r="N240" s="246">
        <v>0</v>
      </c>
      <c r="O240" s="246">
        <v>0</v>
      </c>
      <c r="P240" s="246">
        <v>0</v>
      </c>
      <c r="Q240" s="246">
        <v>0</v>
      </c>
      <c r="R240" s="246">
        <v>0</v>
      </c>
      <c r="S240" s="246">
        <v>0</v>
      </c>
      <c r="T240" s="246">
        <v>0</v>
      </c>
      <c r="U240" s="246">
        <v>0</v>
      </c>
      <c r="V240" s="246">
        <v>0</v>
      </c>
      <c r="W240" s="246">
        <v>0</v>
      </c>
      <c r="X240" s="246">
        <v>0</v>
      </c>
      <c r="Y240" s="246">
        <v>0</v>
      </c>
      <c r="Z240" s="246">
        <v>0</v>
      </c>
      <c r="AA240" s="246">
        <v>0</v>
      </c>
      <c r="AB240" s="246">
        <v>0</v>
      </c>
      <c r="AC240" s="246">
        <v>0</v>
      </c>
      <c r="AD240" s="246">
        <v>0</v>
      </c>
      <c r="AE240" s="246">
        <v>0</v>
      </c>
      <c r="AF240" s="246">
        <v>0</v>
      </c>
      <c r="AG240" s="246">
        <v>0</v>
      </c>
      <c r="AH240" s="246">
        <v>0.39300000000000002</v>
      </c>
      <c r="AI240" s="246">
        <v>0.33500000000000002</v>
      </c>
      <c r="AJ240" s="246">
        <v>0.39900000000000002</v>
      </c>
      <c r="AK240" s="246">
        <v>0.40699999999999997</v>
      </c>
      <c r="AL240" s="246">
        <v>0.61199999999999999</v>
      </c>
      <c r="AM240" s="246">
        <v>0.60799999999999998</v>
      </c>
      <c r="AN240" s="246">
        <v>0.60299999999999998</v>
      </c>
      <c r="AO240" s="246">
        <v>0.59399999999999997</v>
      </c>
      <c r="AP240" s="246">
        <v>0.59631100000000004</v>
      </c>
      <c r="AQ240" s="246">
        <v>0.379</v>
      </c>
      <c r="AR240" s="289">
        <v>0.379</v>
      </c>
      <c r="AS240" s="289">
        <v>0.39</v>
      </c>
      <c r="AT240" s="250">
        <v>0.39300000000000002</v>
      </c>
      <c r="AU240" s="250">
        <v>0.39800000000000002</v>
      </c>
      <c r="AV240" s="284">
        <v>0.40300000000000002</v>
      </c>
      <c r="AW240" s="292" t="str">
        <f t="shared" si="12"/>
        <v>2009-10</v>
      </c>
      <c r="AX240" s="292" t="str">
        <f t="shared" si="13"/>
        <v>2020-21</v>
      </c>
      <c r="AY240" s="751">
        <f t="shared" si="14"/>
        <v>12</v>
      </c>
      <c r="AZ240" s="120">
        <f t="shared" si="15"/>
        <v>0.47460924999999993</v>
      </c>
      <c r="BA240" s="248" t="s">
        <v>119</v>
      </c>
      <c r="BB240" s="248" t="s">
        <v>45</v>
      </c>
      <c r="BC240" s="248" t="s">
        <v>432</v>
      </c>
      <c r="BD240" s="248" t="s">
        <v>763</v>
      </c>
      <c r="BE240" s="248" t="s">
        <v>50</v>
      </c>
      <c r="BF240" s="248" t="s">
        <v>262</v>
      </c>
      <c r="BG240" s="252" t="s">
        <v>2952</v>
      </c>
      <c r="BH240" s="251" t="s">
        <v>252</v>
      </c>
      <c r="BI240" s="295" t="s">
        <v>442</v>
      </c>
      <c r="BJ240" s="251" t="s">
        <v>252</v>
      </c>
    </row>
    <row r="241" spans="1:62" s="249" customFormat="1" ht="13.5" customHeight="1">
      <c r="A241" s="490" t="s">
        <v>50</v>
      </c>
      <c r="B241" s="514" t="s">
        <v>830</v>
      </c>
      <c r="C241" s="246">
        <v>0</v>
      </c>
      <c r="D241" s="246">
        <v>0.1</v>
      </c>
      <c r="E241" s="246">
        <v>0.3</v>
      </c>
      <c r="F241" s="246">
        <v>1.6</v>
      </c>
      <c r="G241" s="246">
        <v>3.2</v>
      </c>
      <c r="H241" s="246">
        <v>3.5</v>
      </c>
      <c r="I241" s="246">
        <v>6.3</v>
      </c>
      <c r="J241" s="246">
        <v>2.6</v>
      </c>
      <c r="K241" s="246">
        <v>1.6</v>
      </c>
      <c r="L241" s="246">
        <v>0</v>
      </c>
      <c r="M241" s="246">
        <v>0</v>
      </c>
      <c r="N241" s="246">
        <v>0</v>
      </c>
      <c r="O241" s="246">
        <v>5</v>
      </c>
      <c r="P241" s="246">
        <v>10</v>
      </c>
      <c r="Q241" s="246">
        <v>10</v>
      </c>
      <c r="R241" s="246">
        <v>10</v>
      </c>
      <c r="S241" s="246">
        <v>13</v>
      </c>
      <c r="T241" s="246">
        <v>9.6</v>
      </c>
      <c r="U241" s="246">
        <v>2</v>
      </c>
      <c r="V241" s="246">
        <v>2.7</v>
      </c>
      <c r="W241" s="246">
        <v>5.7</v>
      </c>
      <c r="X241" s="246">
        <v>0</v>
      </c>
      <c r="Y241" s="246">
        <v>0</v>
      </c>
      <c r="Z241" s="246">
        <v>0</v>
      </c>
      <c r="AA241" s="246">
        <v>0</v>
      </c>
      <c r="AB241" s="246">
        <v>0</v>
      </c>
      <c r="AC241" s="246">
        <v>0</v>
      </c>
      <c r="AD241" s="246">
        <v>0</v>
      </c>
      <c r="AE241" s="246">
        <v>0</v>
      </c>
      <c r="AF241" s="246">
        <v>0</v>
      </c>
      <c r="AG241" s="246">
        <v>0</v>
      </c>
      <c r="AH241" s="246">
        <v>0</v>
      </c>
      <c r="AI241" s="246">
        <v>0</v>
      </c>
      <c r="AJ241" s="246">
        <v>0</v>
      </c>
      <c r="AK241" s="246">
        <v>0</v>
      </c>
      <c r="AL241" s="246">
        <v>0</v>
      </c>
      <c r="AM241" s="246">
        <v>0</v>
      </c>
      <c r="AN241" s="246">
        <v>0</v>
      </c>
      <c r="AO241" s="246">
        <v>0</v>
      </c>
      <c r="AP241" s="250">
        <v>0</v>
      </c>
      <c r="AQ241" s="246">
        <v>0</v>
      </c>
      <c r="AR241" s="290">
        <v>0</v>
      </c>
      <c r="AS241" s="289">
        <v>0</v>
      </c>
      <c r="AT241" s="250">
        <v>0</v>
      </c>
      <c r="AU241" s="250">
        <v>0</v>
      </c>
      <c r="AV241" s="284">
        <v>0</v>
      </c>
      <c r="AW241" s="292" t="str">
        <f t="shared" si="12"/>
        <v>1979-80</v>
      </c>
      <c r="AX241" s="292" t="str">
        <f t="shared" si="13"/>
        <v>1998-99</v>
      </c>
      <c r="AY241" s="751">
        <f t="shared" si="14"/>
        <v>20</v>
      </c>
      <c r="AZ241" s="120">
        <f t="shared" si="15"/>
        <v>4.3600000000000003</v>
      </c>
      <c r="BA241" s="248" t="s">
        <v>119</v>
      </c>
      <c r="BB241" s="248" t="s">
        <v>45</v>
      </c>
      <c r="BC241" s="248" t="s">
        <v>432</v>
      </c>
      <c r="BD241" s="248" t="s">
        <v>763</v>
      </c>
      <c r="BE241" s="248"/>
      <c r="BF241" s="248" t="s">
        <v>262</v>
      </c>
      <c r="BG241" s="252" t="s">
        <v>252</v>
      </c>
      <c r="BH241" s="251" t="s">
        <v>252</v>
      </c>
      <c r="BI241" s="295" t="s">
        <v>252</v>
      </c>
      <c r="BJ241" s="251" t="s">
        <v>252</v>
      </c>
    </row>
    <row r="242" spans="1:62" s="249" customFormat="1" ht="13.5" customHeight="1">
      <c r="A242" s="490" t="s">
        <v>50</v>
      </c>
      <c r="B242" s="514" t="s">
        <v>488</v>
      </c>
      <c r="C242" s="246">
        <v>0</v>
      </c>
      <c r="D242" s="246">
        <v>0</v>
      </c>
      <c r="E242" s="246">
        <v>0</v>
      </c>
      <c r="F242" s="246">
        <v>0</v>
      </c>
      <c r="G242" s="246">
        <v>0</v>
      </c>
      <c r="H242" s="246">
        <v>0</v>
      </c>
      <c r="I242" s="246">
        <v>0</v>
      </c>
      <c r="J242" s="246">
        <v>0</v>
      </c>
      <c r="K242" s="246">
        <v>0</v>
      </c>
      <c r="L242" s="246">
        <v>0</v>
      </c>
      <c r="M242" s="246">
        <v>0</v>
      </c>
      <c r="N242" s="246">
        <v>0</v>
      </c>
      <c r="O242" s="246">
        <v>0</v>
      </c>
      <c r="P242" s="246">
        <v>0</v>
      </c>
      <c r="Q242" s="246">
        <v>0</v>
      </c>
      <c r="R242" s="246">
        <v>0</v>
      </c>
      <c r="S242" s="246">
        <v>0</v>
      </c>
      <c r="T242" s="246">
        <v>0</v>
      </c>
      <c r="U242" s="246">
        <v>0</v>
      </c>
      <c r="V242" s="246">
        <v>0</v>
      </c>
      <c r="W242" s="246">
        <v>0</v>
      </c>
      <c r="X242" s="246">
        <v>0</v>
      </c>
      <c r="Y242" s="246">
        <v>0</v>
      </c>
      <c r="Z242" s="246">
        <v>0</v>
      </c>
      <c r="AA242" s="246">
        <v>0</v>
      </c>
      <c r="AB242" s="246">
        <v>0</v>
      </c>
      <c r="AC242" s="246">
        <v>0</v>
      </c>
      <c r="AD242" s="246">
        <v>0</v>
      </c>
      <c r="AE242" s="246">
        <v>5</v>
      </c>
      <c r="AF242" s="246">
        <v>5</v>
      </c>
      <c r="AG242" s="246">
        <v>5</v>
      </c>
      <c r="AH242" s="246">
        <v>5.9</v>
      </c>
      <c r="AI242" s="246">
        <v>0.85799999999999998</v>
      </c>
      <c r="AJ242" s="246">
        <v>0.77</v>
      </c>
      <c r="AK242" s="246">
        <v>0.25</v>
      </c>
      <c r="AL242" s="246">
        <v>0.25</v>
      </c>
      <c r="AM242" s="246">
        <v>0.25</v>
      </c>
      <c r="AN242" s="246">
        <v>0.25</v>
      </c>
      <c r="AO242" s="246">
        <v>0</v>
      </c>
      <c r="AP242" s="246">
        <v>0</v>
      </c>
      <c r="AQ242" s="246">
        <v>0</v>
      </c>
      <c r="AR242" s="289">
        <v>0</v>
      </c>
      <c r="AS242" s="289">
        <v>0</v>
      </c>
      <c r="AT242" s="250">
        <v>0</v>
      </c>
      <c r="AU242" s="250">
        <v>0</v>
      </c>
      <c r="AV242" s="284">
        <v>0</v>
      </c>
      <c r="AW242" s="292" t="str">
        <f t="shared" si="12"/>
        <v>2006-07</v>
      </c>
      <c r="AX242" s="292" t="str">
        <f t="shared" si="13"/>
        <v>2015-16</v>
      </c>
      <c r="AY242" s="751">
        <f t="shared" si="14"/>
        <v>10</v>
      </c>
      <c r="AZ242" s="120">
        <f t="shared" si="15"/>
        <v>2.3527999999999998</v>
      </c>
      <c r="BA242" s="248" t="s">
        <v>119</v>
      </c>
      <c r="BB242" s="248" t="s">
        <v>45</v>
      </c>
      <c r="BC242" s="248" t="s">
        <v>432</v>
      </c>
      <c r="BD242" s="248" t="s">
        <v>763</v>
      </c>
      <c r="BE242" s="248"/>
      <c r="BF242" s="248" t="s">
        <v>262</v>
      </c>
      <c r="BG242" s="252" t="s">
        <v>252</v>
      </c>
      <c r="BH242" s="251" t="s">
        <v>487</v>
      </c>
      <c r="BI242" s="295" t="s">
        <v>2953</v>
      </c>
      <c r="BJ242" s="251" t="s">
        <v>252</v>
      </c>
    </row>
    <row r="243" spans="1:62" s="249" customFormat="1" ht="13.5" customHeight="1">
      <c r="A243" s="490" t="s">
        <v>50</v>
      </c>
      <c r="B243" s="514" t="s">
        <v>829</v>
      </c>
      <c r="C243" s="246">
        <v>2.1</v>
      </c>
      <c r="D243" s="246">
        <v>2.9</v>
      </c>
      <c r="E243" s="246">
        <v>3.7</v>
      </c>
      <c r="F243" s="246">
        <v>4.9000000000000004</v>
      </c>
      <c r="G243" s="246">
        <v>6.3</v>
      </c>
      <c r="H243" s="246">
        <v>6.6</v>
      </c>
      <c r="I243" s="246">
        <v>8.8000000000000007</v>
      </c>
      <c r="J243" s="246">
        <v>12.8</v>
      </c>
      <c r="K243" s="246">
        <v>15.8</v>
      </c>
      <c r="L243" s="246">
        <v>17.3</v>
      </c>
      <c r="M243" s="246">
        <v>16.600000000000001</v>
      </c>
      <c r="N243" s="246">
        <v>9.4</v>
      </c>
      <c r="O243" s="246">
        <v>3</v>
      </c>
      <c r="P243" s="246">
        <v>1.3</v>
      </c>
      <c r="Q243" s="246">
        <v>6.9</v>
      </c>
      <c r="R243" s="246">
        <v>16.7</v>
      </c>
      <c r="S243" s="246">
        <v>0</v>
      </c>
      <c r="T243" s="246">
        <v>0</v>
      </c>
      <c r="U243" s="246">
        <v>0</v>
      </c>
      <c r="V243" s="246">
        <v>0</v>
      </c>
      <c r="W243" s="246">
        <v>0</v>
      </c>
      <c r="X243" s="246">
        <v>0</v>
      </c>
      <c r="Y243" s="246">
        <v>0</v>
      </c>
      <c r="Z243" s="246">
        <v>0</v>
      </c>
      <c r="AA243" s="246">
        <v>0</v>
      </c>
      <c r="AB243" s="246">
        <v>0</v>
      </c>
      <c r="AC243" s="246">
        <v>0</v>
      </c>
      <c r="AD243" s="246">
        <v>0</v>
      </c>
      <c r="AE243" s="246">
        <v>0</v>
      </c>
      <c r="AF243" s="246">
        <v>0</v>
      </c>
      <c r="AG243" s="246">
        <v>0</v>
      </c>
      <c r="AH243" s="246">
        <v>0</v>
      </c>
      <c r="AI243" s="246">
        <v>0</v>
      </c>
      <c r="AJ243" s="246">
        <v>0</v>
      </c>
      <c r="AK243" s="246">
        <v>0</v>
      </c>
      <c r="AL243" s="246">
        <v>0</v>
      </c>
      <c r="AM243" s="246">
        <v>0</v>
      </c>
      <c r="AN243" s="246">
        <v>0</v>
      </c>
      <c r="AO243" s="246">
        <v>0</v>
      </c>
      <c r="AP243" s="250">
        <v>0</v>
      </c>
      <c r="AQ243" s="246">
        <v>0</v>
      </c>
      <c r="AR243" s="290">
        <v>0</v>
      </c>
      <c r="AS243" s="289">
        <v>0</v>
      </c>
      <c r="AT243" s="250">
        <v>0</v>
      </c>
      <c r="AU243" s="250">
        <v>0</v>
      </c>
      <c r="AV243" s="284">
        <v>0</v>
      </c>
      <c r="AW243" s="292" t="str">
        <f t="shared" si="12"/>
        <v>1978-79</v>
      </c>
      <c r="AX243" s="292" t="str">
        <f t="shared" si="13"/>
        <v>1993-94</v>
      </c>
      <c r="AY243" s="751">
        <f t="shared" si="14"/>
        <v>16</v>
      </c>
      <c r="AZ243" s="120">
        <f t="shared" si="15"/>
        <v>8.4437499999999996</v>
      </c>
      <c r="BA243" s="248" t="s">
        <v>119</v>
      </c>
      <c r="BB243" s="248" t="s">
        <v>45</v>
      </c>
      <c r="BC243" s="248" t="s">
        <v>267</v>
      </c>
      <c r="BD243" s="248" t="s">
        <v>3014</v>
      </c>
      <c r="BE243" s="248"/>
      <c r="BF243" s="248" t="s">
        <v>262</v>
      </c>
      <c r="BG243" s="252" t="s">
        <v>252</v>
      </c>
      <c r="BH243" s="251" t="s">
        <v>252</v>
      </c>
      <c r="BI243" s="295" t="s">
        <v>252</v>
      </c>
      <c r="BJ243" s="251" t="s">
        <v>252</v>
      </c>
    </row>
    <row r="244" spans="1:62" s="249" customFormat="1" ht="13.5" customHeight="1">
      <c r="A244" s="490" t="s">
        <v>50</v>
      </c>
      <c r="B244" s="514" t="s">
        <v>486</v>
      </c>
      <c r="C244" s="246">
        <v>0</v>
      </c>
      <c r="D244" s="246">
        <v>0</v>
      </c>
      <c r="E244" s="246">
        <v>0</v>
      </c>
      <c r="F244" s="246">
        <v>0</v>
      </c>
      <c r="G244" s="246">
        <v>0</v>
      </c>
      <c r="H244" s="246">
        <v>0</v>
      </c>
      <c r="I244" s="246">
        <v>0</v>
      </c>
      <c r="J244" s="246">
        <v>0</v>
      </c>
      <c r="K244" s="246">
        <v>0</v>
      </c>
      <c r="L244" s="246">
        <v>0</v>
      </c>
      <c r="M244" s="246">
        <v>0</v>
      </c>
      <c r="N244" s="246">
        <v>0</v>
      </c>
      <c r="O244" s="246">
        <v>0</v>
      </c>
      <c r="P244" s="246">
        <v>0</v>
      </c>
      <c r="Q244" s="246">
        <v>0</v>
      </c>
      <c r="R244" s="246">
        <v>0</v>
      </c>
      <c r="S244" s="246">
        <v>0</v>
      </c>
      <c r="T244" s="246">
        <v>0</v>
      </c>
      <c r="U244" s="246">
        <v>0</v>
      </c>
      <c r="V244" s="246">
        <v>0</v>
      </c>
      <c r="W244" s="246">
        <v>0</v>
      </c>
      <c r="X244" s="246">
        <v>0</v>
      </c>
      <c r="Y244" s="246">
        <v>0</v>
      </c>
      <c r="Z244" s="246">
        <v>0</v>
      </c>
      <c r="AA244" s="246">
        <v>0</v>
      </c>
      <c r="AB244" s="246">
        <v>0.2</v>
      </c>
      <c r="AC244" s="246">
        <v>0.2</v>
      </c>
      <c r="AD244" s="246">
        <v>0.2</v>
      </c>
      <c r="AE244" s="246">
        <v>0.2</v>
      </c>
      <c r="AF244" s="246">
        <v>0.2</v>
      </c>
      <c r="AG244" s="246">
        <v>0.2</v>
      </c>
      <c r="AH244" s="246">
        <v>0.1</v>
      </c>
      <c r="AI244" s="246">
        <v>0.2</v>
      </c>
      <c r="AJ244" s="246">
        <v>0.2</v>
      </c>
      <c r="AK244" s="246">
        <v>0.2</v>
      </c>
      <c r="AL244" s="246">
        <v>0.2</v>
      </c>
      <c r="AM244" s="246">
        <v>0</v>
      </c>
      <c r="AN244" s="246">
        <v>0</v>
      </c>
      <c r="AO244" s="246">
        <v>0</v>
      </c>
      <c r="AP244" s="246">
        <v>0</v>
      </c>
      <c r="AQ244" s="246">
        <v>0</v>
      </c>
      <c r="AR244" s="289">
        <v>0</v>
      </c>
      <c r="AS244" s="289">
        <v>0</v>
      </c>
      <c r="AT244" s="250">
        <v>0</v>
      </c>
      <c r="AU244" s="250">
        <v>0</v>
      </c>
      <c r="AV244" s="284">
        <v>0</v>
      </c>
      <c r="AW244" s="292" t="str">
        <f t="shared" si="12"/>
        <v>2003-04</v>
      </c>
      <c r="AX244" s="292" t="str">
        <f t="shared" si="13"/>
        <v>2013-14</v>
      </c>
      <c r="AY244" s="751">
        <f t="shared" si="14"/>
        <v>11</v>
      </c>
      <c r="AZ244" s="120">
        <f t="shared" si="15"/>
        <v>0.19090909090909092</v>
      </c>
      <c r="BA244" s="248" t="s">
        <v>119</v>
      </c>
      <c r="BB244" s="248" t="s">
        <v>45</v>
      </c>
      <c r="BC244" s="248" t="s">
        <v>432</v>
      </c>
      <c r="BD244" s="248" t="s">
        <v>763</v>
      </c>
      <c r="BE244" s="248"/>
      <c r="BF244" s="248" t="s">
        <v>262</v>
      </c>
      <c r="BG244" s="252" t="s">
        <v>2425</v>
      </c>
      <c r="BH244" s="251" t="s">
        <v>485</v>
      </c>
      <c r="BI244" s="295" t="s">
        <v>252</v>
      </c>
      <c r="BJ244" s="251" t="s">
        <v>252</v>
      </c>
    </row>
    <row r="245" spans="1:62" s="249" customFormat="1" ht="13.5" customHeight="1">
      <c r="A245" s="490" t="s">
        <v>50</v>
      </c>
      <c r="B245" s="514" t="s">
        <v>2064</v>
      </c>
      <c r="C245" s="246">
        <v>0</v>
      </c>
      <c r="D245" s="246">
        <v>0</v>
      </c>
      <c r="E245" s="246">
        <v>0</v>
      </c>
      <c r="F245" s="246">
        <v>0</v>
      </c>
      <c r="G245" s="246">
        <v>0</v>
      </c>
      <c r="H245" s="246">
        <v>0</v>
      </c>
      <c r="I245" s="246">
        <v>0</v>
      </c>
      <c r="J245" s="246">
        <v>0</v>
      </c>
      <c r="K245" s="246">
        <v>0</v>
      </c>
      <c r="L245" s="246">
        <v>0</v>
      </c>
      <c r="M245" s="246">
        <v>0</v>
      </c>
      <c r="N245" s="246">
        <v>0</v>
      </c>
      <c r="O245" s="246">
        <v>0</v>
      </c>
      <c r="P245" s="246">
        <v>0</v>
      </c>
      <c r="Q245" s="246">
        <v>0</v>
      </c>
      <c r="R245" s="246">
        <v>0</v>
      </c>
      <c r="S245" s="246">
        <v>0</v>
      </c>
      <c r="T245" s="246">
        <v>0</v>
      </c>
      <c r="U245" s="246">
        <v>0</v>
      </c>
      <c r="V245" s="246">
        <v>0</v>
      </c>
      <c r="W245" s="246">
        <v>0</v>
      </c>
      <c r="X245" s="246">
        <v>0</v>
      </c>
      <c r="Y245" s="246">
        <v>0</v>
      </c>
      <c r="Z245" s="246">
        <v>0</v>
      </c>
      <c r="AA245" s="246">
        <v>0</v>
      </c>
      <c r="AB245" s="246">
        <v>0</v>
      </c>
      <c r="AC245" s="246">
        <v>0</v>
      </c>
      <c r="AD245" s="246">
        <v>0</v>
      </c>
      <c r="AE245" s="246">
        <v>0</v>
      </c>
      <c r="AF245" s="246">
        <v>0</v>
      </c>
      <c r="AG245" s="246">
        <v>0</v>
      </c>
      <c r="AH245" s="246">
        <v>0</v>
      </c>
      <c r="AI245" s="246">
        <v>0</v>
      </c>
      <c r="AJ245" s="246">
        <v>0</v>
      </c>
      <c r="AK245" s="246">
        <v>0</v>
      </c>
      <c r="AL245" s="246">
        <v>0</v>
      </c>
      <c r="AM245" s="246">
        <v>0</v>
      </c>
      <c r="AN245" s="246">
        <v>0</v>
      </c>
      <c r="AO245" s="246">
        <v>2.8</v>
      </c>
      <c r="AP245" s="250">
        <v>0</v>
      </c>
      <c r="AQ245" s="246">
        <v>0</v>
      </c>
      <c r="AR245" s="290">
        <v>0</v>
      </c>
      <c r="AS245" s="289">
        <v>0</v>
      </c>
      <c r="AT245" s="250">
        <v>0</v>
      </c>
      <c r="AU245" s="250">
        <v>0</v>
      </c>
      <c r="AV245" s="284">
        <v>0</v>
      </c>
      <c r="AW245" s="292" t="str">
        <f t="shared" si="12"/>
        <v>2016-17</v>
      </c>
      <c r="AX245" s="292" t="str">
        <f t="shared" si="13"/>
        <v>2016-17</v>
      </c>
      <c r="AY245" s="751">
        <f t="shared" si="14"/>
        <v>1</v>
      </c>
      <c r="AZ245" s="120">
        <f t="shared" si="15"/>
        <v>2.8</v>
      </c>
      <c r="BA245" s="248" t="s">
        <v>119</v>
      </c>
      <c r="BB245" s="248" t="s">
        <v>45</v>
      </c>
      <c r="BC245" s="248" t="s">
        <v>432</v>
      </c>
      <c r="BD245" s="248" t="s">
        <v>763</v>
      </c>
      <c r="BE245" s="248"/>
      <c r="BF245" s="248" t="s">
        <v>262</v>
      </c>
      <c r="BG245" s="252" t="s">
        <v>2082</v>
      </c>
      <c r="BH245" s="251" t="s">
        <v>2083</v>
      </c>
      <c r="BI245" s="295" t="s">
        <v>252</v>
      </c>
      <c r="BJ245" s="251" t="s">
        <v>252</v>
      </c>
    </row>
    <row r="246" spans="1:62" s="249" customFormat="1" ht="13.5" customHeight="1">
      <c r="A246" s="490" t="s">
        <v>50</v>
      </c>
      <c r="B246" s="514" t="s">
        <v>484</v>
      </c>
      <c r="C246" s="246">
        <v>0</v>
      </c>
      <c r="D246" s="246">
        <v>0</v>
      </c>
      <c r="E246" s="246">
        <v>0</v>
      </c>
      <c r="F246" s="246">
        <v>0</v>
      </c>
      <c r="G246" s="246">
        <v>0</v>
      </c>
      <c r="H246" s="246">
        <v>0</v>
      </c>
      <c r="I246" s="246">
        <v>0</v>
      </c>
      <c r="J246" s="246">
        <v>0</v>
      </c>
      <c r="K246" s="246">
        <v>0</v>
      </c>
      <c r="L246" s="246">
        <v>0</v>
      </c>
      <c r="M246" s="246">
        <v>0</v>
      </c>
      <c r="N246" s="246">
        <v>0</v>
      </c>
      <c r="O246" s="246">
        <v>0</v>
      </c>
      <c r="P246" s="246">
        <v>0</v>
      </c>
      <c r="Q246" s="246">
        <v>0</v>
      </c>
      <c r="R246" s="246">
        <v>0</v>
      </c>
      <c r="S246" s="246">
        <v>0</v>
      </c>
      <c r="T246" s="246">
        <v>0</v>
      </c>
      <c r="U246" s="246">
        <v>0</v>
      </c>
      <c r="V246" s="246">
        <v>0</v>
      </c>
      <c r="W246" s="246">
        <v>0</v>
      </c>
      <c r="X246" s="246">
        <v>0</v>
      </c>
      <c r="Y246" s="246">
        <v>0</v>
      </c>
      <c r="Z246" s="246">
        <v>0</v>
      </c>
      <c r="AA246" s="246">
        <v>0</v>
      </c>
      <c r="AB246" s="246">
        <v>0</v>
      </c>
      <c r="AC246" s="246">
        <v>0</v>
      </c>
      <c r="AD246" s="246">
        <v>0</v>
      </c>
      <c r="AE246" s="246">
        <v>0</v>
      </c>
      <c r="AF246" s="246">
        <v>0</v>
      </c>
      <c r="AG246" s="246">
        <v>0</v>
      </c>
      <c r="AH246" s="246">
        <v>0</v>
      </c>
      <c r="AI246" s="246">
        <v>0</v>
      </c>
      <c r="AJ246" s="246">
        <v>0</v>
      </c>
      <c r="AK246" s="246">
        <v>1.804</v>
      </c>
      <c r="AL246" s="246">
        <v>2.028</v>
      </c>
      <c r="AM246" s="246">
        <v>0.65400000000000003</v>
      </c>
      <c r="AN246" s="246">
        <v>0</v>
      </c>
      <c r="AO246" s="246">
        <v>0</v>
      </c>
      <c r="AP246" s="246">
        <v>0</v>
      </c>
      <c r="AQ246" s="246">
        <v>0</v>
      </c>
      <c r="AR246" s="289">
        <v>0</v>
      </c>
      <c r="AS246" s="289">
        <v>0</v>
      </c>
      <c r="AT246" s="250">
        <v>0</v>
      </c>
      <c r="AU246" s="250">
        <v>0</v>
      </c>
      <c r="AV246" s="284">
        <v>0</v>
      </c>
      <c r="AW246" s="292" t="str">
        <f t="shared" si="12"/>
        <v>2012-13</v>
      </c>
      <c r="AX246" s="292" t="str">
        <f t="shared" si="13"/>
        <v>2014-15</v>
      </c>
      <c r="AY246" s="751">
        <f t="shared" si="14"/>
        <v>3</v>
      </c>
      <c r="AZ246" s="120">
        <f t="shared" si="15"/>
        <v>1.4953333333333332</v>
      </c>
      <c r="BA246" s="248" t="s">
        <v>106</v>
      </c>
      <c r="BB246" s="248" t="s">
        <v>45</v>
      </c>
      <c r="BC246" s="248" t="s">
        <v>432</v>
      </c>
      <c r="BD246" s="248" t="s">
        <v>763</v>
      </c>
      <c r="BE246" s="248"/>
      <c r="BF246" s="248" t="s">
        <v>262</v>
      </c>
      <c r="BG246" s="252" t="s">
        <v>252</v>
      </c>
      <c r="BH246" s="251" t="s">
        <v>439</v>
      </c>
      <c r="BI246" s="295" t="s">
        <v>252</v>
      </c>
      <c r="BJ246" s="251" t="s">
        <v>252</v>
      </c>
    </row>
    <row r="247" spans="1:62" s="249" customFormat="1" ht="13.5" customHeight="1">
      <c r="A247" s="490" t="s">
        <v>50</v>
      </c>
      <c r="B247" s="514" t="s">
        <v>483</v>
      </c>
      <c r="C247" s="246">
        <v>0</v>
      </c>
      <c r="D247" s="246">
        <v>0</v>
      </c>
      <c r="E247" s="246">
        <v>0</v>
      </c>
      <c r="F247" s="246">
        <v>0</v>
      </c>
      <c r="G247" s="246">
        <v>0</v>
      </c>
      <c r="H247" s="246">
        <v>0</v>
      </c>
      <c r="I247" s="246">
        <v>0</v>
      </c>
      <c r="J247" s="246">
        <v>0</v>
      </c>
      <c r="K247" s="246">
        <v>0</v>
      </c>
      <c r="L247" s="246">
        <v>0</v>
      </c>
      <c r="M247" s="246">
        <v>0</v>
      </c>
      <c r="N247" s="246">
        <v>0</v>
      </c>
      <c r="O247" s="246">
        <v>0</v>
      </c>
      <c r="P247" s="246">
        <v>0</v>
      </c>
      <c r="Q247" s="246">
        <v>0</v>
      </c>
      <c r="R247" s="246">
        <v>0</v>
      </c>
      <c r="S247" s="246">
        <v>0</v>
      </c>
      <c r="T247" s="246">
        <v>0</v>
      </c>
      <c r="U247" s="246">
        <v>0</v>
      </c>
      <c r="V247" s="246">
        <v>0</v>
      </c>
      <c r="W247" s="246">
        <v>0</v>
      </c>
      <c r="X247" s="246">
        <v>0</v>
      </c>
      <c r="Y247" s="246">
        <v>0</v>
      </c>
      <c r="Z247" s="246">
        <v>0</v>
      </c>
      <c r="AA247" s="246">
        <v>0</v>
      </c>
      <c r="AB247" s="246">
        <v>0</v>
      </c>
      <c r="AC247" s="246">
        <v>0.246</v>
      </c>
      <c r="AD247" s="246">
        <v>0</v>
      </c>
      <c r="AE247" s="246">
        <v>0</v>
      </c>
      <c r="AF247" s="246">
        <v>0</v>
      </c>
      <c r="AG247" s="246">
        <v>0</v>
      </c>
      <c r="AH247" s="246">
        <v>0</v>
      </c>
      <c r="AI247" s="246">
        <v>0</v>
      </c>
      <c r="AJ247" s="246">
        <v>5.8940000000000001</v>
      </c>
      <c r="AK247" s="246">
        <v>4.4649999999999999</v>
      </c>
      <c r="AL247" s="246">
        <v>9.5850000000000009</v>
      </c>
      <c r="AM247" s="246">
        <v>9.4949999999999992</v>
      </c>
      <c r="AN247" s="246">
        <v>7.8079999999999998</v>
      </c>
      <c r="AO247" s="246">
        <v>12.718</v>
      </c>
      <c r="AP247" s="246">
        <v>10.210000000000001</v>
      </c>
      <c r="AQ247" s="246">
        <v>14.132</v>
      </c>
      <c r="AR247" s="289">
        <v>14.478999999999999</v>
      </c>
      <c r="AS247" s="289">
        <v>9.6809999999999992</v>
      </c>
      <c r="AT247" s="250">
        <v>9.6999999999999993</v>
      </c>
      <c r="AU247" s="250">
        <v>0</v>
      </c>
      <c r="AV247" s="284">
        <v>0</v>
      </c>
      <c r="AW247" s="292" t="str">
        <f t="shared" si="12"/>
        <v>2004-05</v>
      </c>
      <c r="AX247" s="292" t="str">
        <f t="shared" si="13"/>
        <v>2020-21</v>
      </c>
      <c r="AY247" s="751">
        <f t="shared" si="14"/>
        <v>17</v>
      </c>
      <c r="AZ247" s="120">
        <f t="shared" si="15"/>
        <v>5.8066470588235291</v>
      </c>
      <c r="BA247" s="248" t="s">
        <v>119</v>
      </c>
      <c r="BB247" s="248" t="s">
        <v>45</v>
      </c>
      <c r="BC247" s="248" t="s">
        <v>432</v>
      </c>
      <c r="BD247" s="248" t="s">
        <v>763</v>
      </c>
      <c r="BE247" s="248"/>
      <c r="BF247" s="248" t="s">
        <v>262</v>
      </c>
      <c r="BG247" s="252" t="s">
        <v>482</v>
      </c>
      <c r="BH247" s="251" t="s">
        <v>481</v>
      </c>
      <c r="BI247" s="295" t="s">
        <v>252</v>
      </c>
      <c r="BJ247" s="251" t="s">
        <v>252</v>
      </c>
    </row>
    <row r="248" spans="1:62" s="249" customFormat="1" ht="13.5" customHeight="1">
      <c r="A248" s="490" t="s">
        <v>50</v>
      </c>
      <c r="B248" s="514" t="s">
        <v>2059</v>
      </c>
      <c r="C248" s="246">
        <v>0</v>
      </c>
      <c r="D248" s="246">
        <v>0</v>
      </c>
      <c r="E248" s="246">
        <v>0</v>
      </c>
      <c r="F248" s="246">
        <v>0</v>
      </c>
      <c r="G248" s="246">
        <v>0</v>
      </c>
      <c r="H248" s="246">
        <v>0</v>
      </c>
      <c r="I248" s="246">
        <v>0</v>
      </c>
      <c r="J248" s="246">
        <v>0</v>
      </c>
      <c r="K248" s="246">
        <v>0</v>
      </c>
      <c r="L248" s="246">
        <v>0</v>
      </c>
      <c r="M248" s="246">
        <v>0</v>
      </c>
      <c r="N248" s="246">
        <v>0</v>
      </c>
      <c r="O248" s="246">
        <v>0</v>
      </c>
      <c r="P248" s="246">
        <v>0</v>
      </c>
      <c r="Q248" s="246">
        <v>0</v>
      </c>
      <c r="R248" s="246">
        <v>0</v>
      </c>
      <c r="S248" s="246">
        <v>0</v>
      </c>
      <c r="T248" s="246">
        <v>0</v>
      </c>
      <c r="U248" s="246">
        <v>0</v>
      </c>
      <c r="V248" s="246">
        <v>0</v>
      </c>
      <c r="W248" s="246">
        <v>0</v>
      </c>
      <c r="X248" s="246">
        <v>0</v>
      </c>
      <c r="Y248" s="246">
        <v>0</v>
      </c>
      <c r="Z248" s="246">
        <v>0</v>
      </c>
      <c r="AA248" s="246">
        <v>0</v>
      </c>
      <c r="AB248" s="246">
        <v>0</v>
      </c>
      <c r="AC248" s="246">
        <v>0</v>
      </c>
      <c r="AD248" s="246">
        <v>0</v>
      </c>
      <c r="AE248" s="246">
        <v>0</v>
      </c>
      <c r="AF248" s="246">
        <v>0</v>
      </c>
      <c r="AG248" s="246">
        <v>0</v>
      </c>
      <c r="AH248" s="246">
        <v>0</v>
      </c>
      <c r="AI248" s="246">
        <v>0</v>
      </c>
      <c r="AJ248" s="246">
        <v>0</v>
      </c>
      <c r="AK248" s="246">
        <v>0</v>
      </c>
      <c r="AL248" s="246">
        <v>0</v>
      </c>
      <c r="AM248" s="246">
        <v>0</v>
      </c>
      <c r="AN248" s="246">
        <v>0.77200000000000002</v>
      </c>
      <c r="AO248" s="246">
        <v>10.38</v>
      </c>
      <c r="AP248" s="250">
        <v>8.2409999999999997</v>
      </c>
      <c r="AQ248" s="246">
        <v>3.665</v>
      </c>
      <c r="AR248" s="290">
        <v>2.66</v>
      </c>
      <c r="AS248" s="289">
        <v>3.02</v>
      </c>
      <c r="AT248" s="250">
        <v>0</v>
      </c>
      <c r="AU248" s="250">
        <v>0</v>
      </c>
      <c r="AV248" s="284">
        <v>0</v>
      </c>
      <c r="AW248" s="292" t="str">
        <f t="shared" si="12"/>
        <v>2015-16</v>
      </c>
      <c r="AX248" s="292" t="str">
        <f t="shared" si="13"/>
        <v>2020-21</v>
      </c>
      <c r="AY248" s="751">
        <f t="shared" si="14"/>
        <v>6</v>
      </c>
      <c r="AZ248" s="120">
        <f t="shared" si="15"/>
        <v>4.7896666666666663</v>
      </c>
      <c r="BA248" s="248" t="s">
        <v>119</v>
      </c>
      <c r="BB248" s="248" t="s">
        <v>45</v>
      </c>
      <c r="BC248" s="248" t="s">
        <v>432</v>
      </c>
      <c r="BD248" s="248" t="s">
        <v>763</v>
      </c>
      <c r="BE248" s="248" t="s">
        <v>50</v>
      </c>
      <c r="BF248" s="248" t="s">
        <v>262</v>
      </c>
      <c r="BG248" s="252" t="s">
        <v>2073</v>
      </c>
      <c r="BH248" s="251" t="s">
        <v>252</v>
      </c>
      <c r="BI248" s="295" t="s">
        <v>252</v>
      </c>
      <c r="BJ248" s="251" t="s">
        <v>252</v>
      </c>
    </row>
    <row r="249" spans="1:62" s="249" customFormat="1" ht="13.5" customHeight="1">
      <c r="A249" s="490" t="s">
        <v>50</v>
      </c>
      <c r="B249" s="514" t="s">
        <v>851</v>
      </c>
      <c r="C249" s="246">
        <v>1.2</v>
      </c>
      <c r="D249" s="246">
        <v>1.4</v>
      </c>
      <c r="E249" s="246">
        <v>1.5</v>
      </c>
      <c r="F249" s="246">
        <v>1.4</v>
      </c>
      <c r="G249" s="246">
        <v>1.5</v>
      </c>
      <c r="H249" s="246">
        <v>3.2</v>
      </c>
      <c r="I249" s="246">
        <v>1.6</v>
      </c>
      <c r="J249" s="246">
        <v>1.8</v>
      </c>
      <c r="K249" s="246">
        <v>0</v>
      </c>
      <c r="L249" s="246">
        <v>0</v>
      </c>
      <c r="M249" s="246">
        <v>0</v>
      </c>
      <c r="N249" s="246">
        <v>0</v>
      </c>
      <c r="O249" s="246">
        <v>0</v>
      </c>
      <c r="P249" s="246">
        <v>0</v>
      </c>
      <c r="Q249" s="246">
        <v>0</v>
      </c>
      <c r="R249" s="246">
        <v>0</v>
      </c>
      <c r="S249" s="246">
        <v>0</v>
      </c>
      <c r="T249" s="246">
        <v>0</v>
      </c>
      <c r="U249" s="246">
        <v>0</v>
      </c>
      <c r="V249" s="246">
        <v>0</v>
      </c>
      <c r="W249" s="246">
        <v>0</v>
      </c>
      <c r="X249" s="246">
        <v>0</v>
      </c>
      <c r="Y249" s="246">
        <v>0</v>
      </c>
      <c r="Z249" s="246">
        <v>0</v>
      </c>
      <c r="AA249" s="246">
        <v>0</v>
      </c>
      <c r="AB249" s="246">
        <v>0</v>
      </c>
      <c r="AC249" s="246">
        <v>0</v>
      </c>
      <c r="AD249" s="246">
        <v>0</v>
      </c>
      <c r="AE249" s="246">
        <v>0</v>
      </c>
      <c r="AF249" s="246">
        <v>0</v>
      </c>
      <c r="AG249" s="246">
        <v>0</v>
      </c>
      <c r="AH249" s="246">
        <v>0</v>
      </c>
      <c r="AI249" s="246">
        <v>0</v>
      </c>
      <c r="AJ249" s="246">
        <v>0</v>
      </c>
      <c r="AK249" s="246">
        <v>0</v>
      </c>
      <c r="AL249" s="246">
        <v>0</v>
      </c>
      <c r="AM249" s="246">
        <v>0</v>
      </c>
      <c r="AN249" s="246">
        <v>0</v>
      </c>
      <c r="AO249" s="246">
        <v>0</v>
      </c>
      <c r="AP249" s="250">
        <v>0</v>
      </c>
      <c r="AQ249" s="246">
        <v>0</v>
      </c>
      <c r="AR249" s="290">
        <v>0</v>
      </c>
      <c r="AS249" s="289">
        <v>0</v>
      </c>
      <c r="AT249" s="250">
        <v>0</v>
      </c>
      <c r="AU249" s="250">
        <v>0</v>
      </c>
      <c r="AV249" s="284">
        <v>0</v>
      </c>
      <c r="AW249" s="292" t="str">
        <f t="shared" si="12"/>
        <v>1978-79</v>
      </c>
      <c r="AX249" s="292" t="str">
        <f t="shared" si="13"/>
        <v>1985-86</v>
      </c>
      <c r="AY249" s="751">
        <f t="shared" si="14"/>
        <v>8</v>
      </c>
      <c r="AZ249" s="120">
        <f t="shared" si="15"/>
        <v>1.7</v>
      </c>
      <c r="BA249" s="248" t="s">
        <v>115</v>
      </c>
      <c r="BB249" s="248" t="s">
        <v>45</v>
      </c>
      <c r="BC249" s="248" t="s">
        <v>432</v>
      </c>
      <c r="BD249" s="248" t="s">
        <v>763</v>
      </c>
      <c r="BE249" s="248"/>
      <c r="BF249" s="248" t="s">
        <v>262</v>
      </c>
      <c r="BG249" s="252" t="s">
        <v>252</v>
      </c>
      <c r="BH249" s="251" t="s">
        <v>252</v>
      </c>
      <c r="BI249" s="295" t="s">
        <v>252</v>
      </c>
      <c r="BJ249" s="251" t="s">
        <v>252</v>
      </c>
    </row>
    <row r="250" spans="1:62" s="249" customFormat="1" ht="13.5" customHeight="1">
      <c r="A250" s="490" t="s">
        <v>50</v>
      </c>
      <c r="B250" s="514" t="s">
        <v>438</v>
      </c>
      <c r="C250" s="246">
        <v>0</v>
      </c>
      <c r="D250" s="246">
        <v>0</v>
      </c>
      <c r="E250" s="246">
        <v>0</v>
      </c>
      <c r="F250" s="246">
        <v>0</v>
      </c>
      <c r="G250" s="246">
        <v>0</v>
      </c>
      <c r="H250" s="246">
        <v>0</v>
      </c>
      <c r="I250" s="246">
        <v>0</v>
      </c>
      <c r="J250" s="246">
        <v>0</v>
      </c>
      <c r="K250" s="246">
        <v>0</v>
      </c>
      <c r="L250" s="246">
        <v>0</v>
      </c>
      <c r="M250" s="246">
        <v>0</v>
      </c>
      <c r="N250" s="246">
        <v>0</v>
      </c>
      <c r="O250" s="246">
        <v>0</v>
      </c>
      <c r="P250" s="246">
        <v>0</v>
      </c>
      <c r="Q250" s="246">
        <v>0</v>
      </c>
      <c r="R250" s="246">
        <v>0</v>
      </c>
      <c r="S250" s="246">
        <v>0</v>
      </c>
      <c r="T250" s="246">
        <v>0</v>
      </c>
      <c r="U250" s="246">
        <v>0</v>
      </c>
      <c r="V250" s="246">
        <v>0</v>
      </c>
      <c r="W250" s="246">
        <v>0</v>
      </c>
      <c r="X250" s="246">
        <v>0</v>
      </c>
      <c r="Y250" s="246">
        <v>0</v>
      </c>
      <c r="Z250" s="246">
        <v>0</v>
      </c>
      <c r="AA250" s="246">
        <v>0</v>
      </c>
      <c r="AB250" s="246">
        <v>0</v>
      </c>
      <c r="AC250" s="246">
        <v>0</v>
      </c>
      <c r="AD250" s="246">
        <v>0</v>
      </c>
      <c r="AE250" s="246">
        <v>0</v>
      </c>
      <c r="AF250" s="246">
        <v>0</v>
      </c>
      <c r="AG250" s="246">
        <v>46</v>
      </c>
      <c r="AH250" s="246">
        <v>24.3</v>
      </c>
      <c r="AI250" s="246">
        <v>99.7</v>
      </c>
      <c r="AJ250" s="246">
        <v>194.001</v>
      </c>
      <c r="AK250" s="246">
        <v>37.604999999999997</v>
      </c>
      <c r="AL250" s="246">
        <v>28.695</v>
      </c>
      <c r="AM250" s="246">
        <v>0</v>
      </c>
      <c r="AN250" s="246">
        <v>0</v>
      </c>
      <c r="AO250" s="246">
        <v>0</v>
      </c>
      <c r="AP250" s="246">
        <v>0</v>
      </c>
      <c r="AQ250" s="246">
        <v>0</v>
      </c>
      <c r="AR250" s="289">
        <v>0</v>
      </c>
      <c r="AS250" s="289">
        <v>0</v>
      </c>
      <c r="AT250" s="250">
        <v>0</v>
      </c>
      <c r="AU250" s="250">
        <v>0</v>
      </c>
      <c r="AV250" s="284">
        <v>0</v>
      </c>
      <c r="AW250" s="292" t="str">
        <f t="shared" si="12"/>
        <v>2008-09</v>
      </c>
      <c r="AX250" s="292" t="str">
        <f t="shared" si="13"/>
        <v>2013-14</v>
      </c>
      <c r="AY250" s="751">
        <f t="shared" si="14"/>
        <v>6</v>
      </c>
      <c r="AZ250" s="120">
        <f t="shared" si="15"/>
        <v>71.716833333333327</v>
      </c>
      <c r="BA250" s="248" t="s">
        <v>106</v>
      </c>
      <c r="BB250" s="248" t="s">
        <v>45</v>
      </c>
      <c r="BC250" s="248" t="s">
        <v>432</v>
      </c>
      <c r="BD250" s="248" t="s">
        <v>763</v>
      </c>
      <c r="BE250" s="248"/>
      <c r="BF250" s="248" t="s">
        <v>255</v>
      </c>
      <c r="BG250" s="252" t="s">
        <v>252</v>
      </c>
      <c r="BH250" s="251" t="s">
        <v>437</v>
      </c>
      <c r="BI250" s="295" t="s">
        <v>252</v>
      </c>
      <c r="BJ250" s="251" t="s">
        <v>252</v>
      </c>
    </row>
    <row r="251" spans="1:62" s="249" customFormat="1" ht="13.5" customHeight="1">
      <c r="A251" s="490" t="s">
        <v>50</v>
      </c>
      <c r="B251" s="514" t="s">
        <v>3062</v>
      </c>
      <c r="C251" s="246">
        <v>0</v>
      </c>
      <c r="D251" s="246">
        <v>0</v>
      </c>
      <c r="E251" s="246">
        <v>0</v>
      </c>
      <c r="F251" s="246">
        <v>0</v>
      </c>
      <c r="G251" s="246">
        <v>0</v>
      </c>
      <c r="H251" s="246">
        <v>0</v>
      </c>
      <c r="I251" s="246">
        <v>0</v>
      </c>
      <c r="J251" s="246">
        <v>0</v>
      </c>
      <c r="K251" s="246">
        <v>0</v>
      </c>
      <c r="L251" s="246">
        <v>0</v>
      </c>
      <c r="M251" s="246">
        <v>0</v>
      </c>
      <c r="N251" s="246">
        <v>0</v>
      </c>
      <c r="O251" s="246">
        <v>0</v>
      </c>
      <c r="P251" s="246">
        <v>0</v>
      </c>
      <c r="Q251" s="246">
        <v>0</v>
      </c>
      <c r="R251" s="246">
        <v>0</v>
      </c>
      <c r="S251" s="246">
        <v>0</v>
      </c>
      <c r="T251" s="246">
        <v>0</v>
      </c>
      <c r="U251" s="246">
        <v>0</v>
      </c>
      <c r="V251" s="246">
        <v>0</v>
      </c>
      <c r="W251" s="246">
        <v>0</v>
      </c>
      <c r="X251" s="246">
        <v>0</v>
      </c>
      <c r="Y251" s="246">
        <v>0</v>
      </c>
      <c r="Z251" s="246">
        <v>0</v>
      </c>
      <c r="AA251" s="246">
        <v>0</v>
      </c>
      <c r="AB251" s="246">
        <v>0</v>
      </c>
      <c r="AC251" s="246">
        <v>0</v>
      </c>
      <c r="AD251" s="246">
        <v>0</v>
      </c>
      <c r="AE251" s="246">
        <v>0</v>
      </c>
      <c r="AF251" s="246">
        <v>0</v>
      </c>
      <c r="AG251" s="246">
        <v>0</v>
      </c>
      <c r="AH251" s="246">
        <v>0</v>
      </c>
      <c r="AI251" s="246">
        <v>0</v>
      </c>
      <c r="AJ251" s="246">
        <v>0</v>
      </c>
      <c r="AK251" s="246">
        <v>0</v>
      </c>
      <c r="AL251" s="246">
        <v>0</v>
      </c>
      <c r="AM251" s="246">
        <v>0</v>
      </c>
      <c r="AN251" s="246">
        <v>0</v>
      </c>
      <c r="AO251" s="246">
        <v>4.82</v>
      </c>
      <c r="AP251" s="250">
        <v>4.82</v>
      </c>
      <c r="AQ251" s="246">
        <v>4.38</v>
      </c>
      <c r="AR251" s="290">
        <v>4.38</v>
      </c>
      <c r="AS251" s="289">
        <v>4.38</v>
      </c>
      <c r="AT251" s="250">
        <v>0</v>
      </c>
      <c r="AU251" s="250">
        <v>0</v>
      </c>
      <c r="AV251" s="284">
        <v>0</v>
      </c>
      <c r="AW251" s="292" t="str">
        <f t="shared" si="12"/>
        <v>2016-17</v>
      </c>
      <c r="AX251" s="292" t="str">
        <f t="shared" si="13"/>
        <v>2020-21</v>
      </c>
      <c r="AY251" s="751">
        <f t="shared" si="14"/>
        <v>5</v>
      </c>
      <c r="AZ251" s="120">
        <f t="shared" si="15"/>
        <v>4.5559999999999992</v>
      </c>
      <c r="BA251" s="248" t="s">
        <v>119</v>
      </c>
      <c r="BB251" s="248" t="s">
        <v>45</v>
      </c>
      <c r="BC251" s="248" t="s">
        <v>432</v>
      </c>
      <c r="BD251" s="248" t="s">
        <v>763</v>
      </c>
      <c r="BE251" s="248"/>
      <c r="BF251" s="248" t="s">
        <v>262</v>
      </c>
      <c r="BG251" s="252" t="s">
        <v>2070</v>
      </c>
      <c r="BH251" s="251" t="s">
        <v>2071</v>
      </c>
      <c r="BI251" s="295" t="s">
        <v>252</v>
      </c>
      <c r="BJ251" s="251" t="s">
        <v>252</v>
      </c>
    </row>
    <row r="252" spans="1:62" s="249" customFormat="1" ht="13.5" customHeight="1">
      <c r="A252" s="490" t="s">
        <v>50</v>
      </c>
      <c r="B252" s="514" t="s">
        <v>2060</v>
      </c>
      <c r="C252" s="246">
        <v>0</v>
      </c>
      <c r="D252" s="246">
        <v>0</v>
      </c>
      <c r="E252" s="246">
        <v>0</v>
      </c>
      <c r="F252" s="246">
        <v>0</v>
      </c>
      <c r="G252" s="246">
        <v>0</v>
      </c>
      <c r="H252" s="246">
        <v>0</v>
      </c>
      <c r="I252" s="246">
        <v>0</v>
      </c>
      <c r="J252" s="246">
        <v>0</v>
      </c>
      <c r="K252" s="246">
        <v>0</v>
      </c>
      <c r="L252" s="246">
        <v>0</v>
      </c>
      <c r="M252" s="246">
        <v>0</v>
      </c>
      <c r="N252" s="246">
        <v>0</v>
      </c>
      <c r="O252" s="246">
        <v>0</v>
      </c>
      <c r="P252" s="246">
        <v>0</v>
      </c>
      <c r="Q252" s="246">
        <v>0</v>
      </c>
      <c r="R252" s="246">
        <v>0</v>
      </c>
      <c r="S252" s="246">
        <v>0</v>
      </c>
      <c r="T252" s="246">
        <v>0</v>
      </c>
      <c r="U252" s="246">
        <v>0</v>
      </c>
      <c r="V252" s="246">
        <v>0</v>
      </c>
      <c r="W252" s="246">
        <v>0</v>
      </c>
      <c r="X252" s="246">
        <v>0</v>
      </c>
      <c r="Y252" s="246">
        <v>0</v>
      </c>
      <c r="Z252" s="246">
        <v>0</v>
      </c>
      <c r="AA252" s="246">
        <v>0</v>
      </c>
      <c r="AB252" s="246">
        <v>0</v>
      </c>
      <c r="AC252" s="246">
        <v>0</v>
      </c>
      <c r="AD252" s="246">
        <v>0</v>
      </c>
      <c r="AE252" s="246">
        <v>0</v>
      </c>
      <c r="AF252" s="246">
        <v>0</v>
      </c>
      <c r="AG252" s="246">
        <v>0</v>
      </c>
      <c r="AH252" s="246">
        <v>0</v>
      </c>
      <c r="AI252" s="246">
        <v>0</v>
      </c>
      <c r="AJ252" s="246">
        <v>0</v>
      </c>
      <c r="AK252" s="246">
        <v>0</v>
      </c>
      <c r="AL252" s="246">
        <v>0</v>
      </c>
      <c r="AM252" s="246">
        <v>0</v>
      </c>
      <c r="AN252" s="246">
        <v>0</v>
      </c>
      <c r="AO252" s="246">
        <v>0.25</v>
      </c>
      <c r="AP252" s="250">
        <v>0.25</v>
      </c>
      <c r="AQ252" s="246">
        <v>0.25</v>
      </c>
      <c r="AR252" s="290">
        <v>0</v>
      </c>
      <c r="AS252" s="289">
        <v>0</v>
      </c>
      <c r="AT252" s="250">
        <v>0</v>
      </c>
      <c r="AU252" s="250">
        <v>0</v>
      </c>
      <c r="AV252" s="284">
        <v>0</v>
      </c>
      <c r="AW252" s="292" t="str">
        <f t="shared" si="12"/>
        <v>2016-17</v>
      </c>
      <c r="AX252" s="292" t="str">
        <f t="shared" si="13"/>
        <v>2018-19</v>
      </c>
      <c r="AY252" s="751">
        <f t="shared" si="14"/>
        <v>3</v>
      </c>
      <c r="AZ252" s="120">
        <f t="shared" si="15"/>
        <v>0.25</v>
      </c>
      <c r="BA252" s="248" t="s">
        <v>119</v>
      </c>
      <c r="BB252" s="248" t="s">
        <v>45</v>
      </c>
      <c r="BC252" s="248" t="s">
        <v>432</v>
      </c>
      <c r="BD252" s="248" t="s">
        <v>763</v>
      </c>
      <c r="BE252" s="248"/>
      <c r="BF252" s="248" t="s">
        <v>262</v>
      </c>
      <c r="BG252" s="252" t="s">
        <v>2074</v>
      </c>
      <c r="BH252" s="251" t="s">
        <v>2075</v>
      </c>
      <c r="BI252" s="295" t="s">
        <v>2076</v>
      </c>
      <c r="BJ252" s="251" t="s">
        <v>252</v>
      </c>
    </row>
    <row r="253" spans="1:62" s="249" customFormat="1" ht="13.5" customHeight="1">
      <c r="A253" s="490" t="s">
        <v>50</v>
      </c>
      <c r="B253" s="514" t="s">
        <v>2061</v>
      </c>
      <c r="C253" s="246">
        <v>0</v>
      </c>
      <c r="D253" s="246">
        <v>0</v>
      </c>
      <c r="E253" s="246">
        <v>0</v>
      </c>
      <c r="F253" s="246">
        <v>0</v>
      </c>
      <c r="G253" s="246">
        <v>0</v>
      </c>
      <c r="H253" s="246">
        <v>0</v>
      </c>
      <c r="I253" s="246">
        <v>0</v>
      </c>
      <c r="J253" s="246">
        <v>0</v>
      </c>
      <c r="K253" s="246">
        <v>0</v>
      </c>
      <c r="L253" s="246">
        <v>0</v>
      </c>
      <c r="M253" s="246">
        <v>0</v>
      </c>
      <c r="N253" s="246">
        <v>0</v>
      </c>
      <c r="O253" s="246">
        <v>0</v>
      </c>
      <c r="P253" s="246">
        <v>0</v>
      </c>
      <c r="Q253" s="246">
        <v>0</v>
      </c>
      <c r="R253" s="246">
        <v>0</v>
      </c>
      <c r="S253" s="246">
        <v>0</v>
      </c>
      <c r="T253" s="246">
        <v>0</v>
      </c>
      <c r="U253" s="246">
        <v>0</v>
      </c>
      <c r="V253" s="246">
        <v>0</v>
      </c>
      <c r="W253" s="246">
        <v>0</v>
      </c>
      <c r="X253" s="246">
        <v>0</v>
      </c>
      <c r="Y253" s="246">
        <v>0</v>
      </c>
      <c r="Z253" s="246">
        <v>0</v>
      </c>
      <c r="AA253" s="246">
        <v>0</v>
      </c>
      <c r="AB253" s="246">
        <v>0</v>
      </c>
      <c r="AC253" s="246">
        <v>0</v>
      </c>
      <c r="AD253" s="246">
        <v>0</v>
      </c>
      <c r="AE253" s="246">
        <v>0</v>
      </c>
      <c r="AF253" s="246">
        <v>0</v>
      </c>
      <c r="AG253" s="246">
        <v>0</v>
      </c>
      <c r="AH253" s="246">
        <v>0</v>
      </c>
      <c r="AI253" s="246">
        <v>0</v>
      </c>
      <c r="AJ253" s="246">
        <v>0</v>
      </c>
      <c r="AK253" s="246">
        <v>0</v>
      </c>
      <c r="AL253" s="246">
        <v>0</v>
      </c>
      <c r="AM253" s="246">
        <v>0</v>
      </c>
      <c r="AN253" s="246">
        <v>0</v>
      </c>
      <c r="AO253" s="246">
        <v>1.17</v>
      </c>
      <c r="AP253" s="250">
        <v>1.105</v>
      </c>
      <c r="AQ253" s="246">
        <v>1.105</v>
      </c>
      <c r="AR253" s="290">
        <v>1.0169999999999999</v>
      </c>
      <c r="AS253" s="289">
        <v>1.2410000000000001</v>
      </c>
      <c r="AT253" s="250">
        <v>1.2410000000000001</v>
      </c>
      <c r="AU253" s="250">
        <v>1.2410000000000001</v>
      </c>
      <c r="AV253" s="284">
        <v>1.2410000000000001</v>
      </c>
      <c r="AW253" s="292" t="str">
        <f t="shared" si="12"/>
        <v>2016-17</v>
      </c>
      <c r="AX253" s="292" t="str">
        <f t="shared" si="13"/>
        <v>2020-21</v>
      </c>
      <c r="AY253" s="751">
        <f t="shared" si="14"/>
        <v>5</v>
      </c>
      <c r="AZ253" s="120">
        <f t="shared" si="15"/>
        <v>1.1275999999999999</v>
      </c>
      <c r="BA253" s="248" t="s">
        <v>119</v>
      </c>
      <c r="BB253" s="248" t="s">
        <v>45</v>
      </c>
      <c r="BC253" s="248" t="s">
        <v>432</v>
      </c>
      <c r="BD253" s="248" t="s">
        <v>763</v>
      </c>
      <c r="BE253" s="248"/>
      <c r="BF253" s="248" t="s">
        <v>262</v>
      </c>
      <c r="BG253" s="252" t="s">
        <v>2077</v>
      </c>
      <c r="BH253" s="251" t="s">
        <v>2078</v>
      </c>
      <c r="BI253" s="295" t="s">
        <v>252</v>
      </c>
      <c r="BJ253" s="251" t="s">
        <v>252</v>
      </c>
    </row>
    <row r="254" spans="1:62" s="249" customFormat="1" ht="13.5" customHeight="1">
      <c r="A254" s="490" t="s">
        <v>50</v>
      </c>
      <c r="B254" s="514" t="s">
        <v>2062</v>
      </c>
      <c r="C254" s="246">
        <v>0</v>
      </c>
      <c r="D254" s="246">
        <v>0</v>
      </c>
      <c r="E254" s="246">
        <v>0</v>
      </c>
      <c r="F254" s="246">
        <v>0</v>
      </c>
      <c r="G254" s="246">
        <v>0</v>
      </c>
      <c r="H254" s="246">
        <v>0</v>
      </c>
      <c r="I254" s="246">
        <v>0</v>
      </c>
      <c r="J254" s="246">
        <v>0</v>
      </c>
      <c r="K254" s="246">
        <v>0</v>
      </c>
      <c r="L254" s="246">
        <v>0</v>
      </c>
      <c r="M254" s="246">
        <v>0</v>
      </c>
      <c r="N254" s="246">
        <v>0</v>
      </c>
      <c r="O254" s="246">
        <v>0</v>
      </c>
      <c r="P254" s="246">
        <v>0</v>
      </c>
      <c r="Q254" s="246">
        <v>0</v>
      </c>
      <c r="R254" s="246">
        <v>0</v>
      </c>
      <c r="S254" s="246">
        <v>0</v>
      </c>
      <c r="T254" s="246">
        <v>0</v>
      </c>
      <c r="U254" s="246">
        <v>0</v>
      </c>
      <c r="V254" s="246">
        <v>0</v>
      </c>
      <c r="W254" s="246">
        <v>0</v>
      </c>
      <c r="X254" s="246">
        <v>0</v>
      </c>
      <c r="Y254" s="246">
        <v>0</v>
      </c>
      <c r="Z254" s="246">
        <v>0</v>
      </c>
      <c r="AA254" s="246">
        <v>0</v>
      </c>
      <c r="AB254" s="246">
        <v>0</v>
      </c>
      <c r="AC254" s="246">
        <v>0</v>
      </c>
      <c r="AD254" s="246">
        <v>0</v>
      </c>
      <c r="AE254" s="246">
        <v>0</v>
      </c>
      <c r="AF254" s="246">
        <v>0</v>
      </c>
      <c r="AG254" s="246">
        <v>0</v>
      </c>
      <c r="AH254" s="246">
        <v>0</v>
      </c>
      <c r="AI254" s="246">
        <v>0</v>
      </c>
      <c r="AJ254" s="246">
        <v>0</v>
      </c>
      <c r="AK254" s="246">
        <v>0</v>
      </c>
      <c r="AL254" s="246">
        <v>0</v>
      </c>
      <c r="AM254" s="246">
        <v>0</v>
      </c>
      <c r="AN254" s="246">
        <v>0</v>
      </c>
      <c r="AO254" s="246">
        <v>1.5</v>
      </c>
      <c r="AP254" s="246">
        <v>1.5</v>
      </c>
      <c r="AQ254" s="246">
        <v>1.5</v>
      </c>
      <c r="AR254" s="289">
        <v>0</v>
      </c>
      <c r="AS254" s="289">
        <v>0</v>
      </c>
      <c r="AT254" s="250">
        <v>0</v>
      </c>
      <c r="AU254" s="250">
        <v>0</v>
      </c>
      <c r="AV254" s="284">
        <v>0</v>
      </c>
      <c r="AW254" s="292" t="str">
        <f t="shared" si="12"/>
        <v>2016-17</v>
      </c>
      <c r="AX254" s="292" t="str">
        <f t="shared" si="13"/>
        <v>2018-19</v>
      </c>
      <c r="AY254" s="751">
        <f t="shared" si="14"/>
        <v>3</v>
      </c>
      <c r="AZ254" s="120">
        <f t="shared" si="15"/>
        <v>1.5</v>
      </c>
      <c r="BA254" s="248" t="s">
        <v>119</v>
      </c>
      <c r="BB254" s="248" t="s">
        <v>45</v>
      </c>
      <c r="BC254" s="248" t="s">
        <v>432</v>
      </c>
      <c r="BD254" s="248" t="s">
        <v>763</v>
      </c>
      <c r="BE254" s="248"/>
      <c r="BF254" s="248" t="s">
        <v>262</v>
      </c>
      <c r="BG254" s="252" t="s">
        <v>2079</v>
      </c>
      <c r="BH254" s="251" t="s">
        <v>2954</v>
      </c>
      <c r="BI254" s="295" t="s">
        <v>252</v>
      </c>
      <c r="BJ254" s="251" t="s">
        <v>252</v>
      </c>
    </row>
    <row r="255" spans="1:62" s="249" customFormat="1" ht="13.5" customHeight="1">
      <c r="A255" s="490" t="s">
        <v>50</v>
      </c>
      <c r="B255" s="514" t="s">
        <v>2053</v>
      </c>
      <c r="C255" s="246">
        <v>0</v>
      </c>
      <c r="D255" s="246">
        <v>0</v>
      </c>
      <c r="E255" s="246">
        <v>0</v>
      </c>
      <c r="F255" s="246">
        <v>0</v>
      </c>
      <c r="G255" s="246">
        <v>0</v>
      </c>
      <c r="H255" s="246">
        <v>0</v>
      </c>
      <c r="I255" s="246">
        <v>0</v>
      </c>
      <c r="J255" s="246">
        <v>0</v>
      </c>
      <c r="K255" s="246">
        <v>0</v>
      </c>
      <c r="L255" s="246">
        <v>0</v>
      </c>
      <c r="M255" s="246">
        <v>0</v>
      </c>
      <c r="N255" s="246">
        <v>0</v>
      </c>
      <c r="O255" s="246">
        <v>0</v>
      </c>
      <c r="P255" s="246">
        <v>0</v>
      </c>
      <c r="Q255" s="246">
        <v>0</v>
      </c>
      <c r="R255" s="246">
        <v>0</v>
      </c>
      <c r="S255" s="246">
        <v>0</v>
      </c>
      <c r="T255" s="246">
        <v>0</v>
      </c>
      <c r="U255" s="246">
        <v>0</v>
      </c>
      <c r="V255" s="246">
        <v>0</v>
      </c>
      <c r="W255" s="246">
        <v>0</v>
      </c>
      <c r="X255" s="246">
        <v>0</v>
      </c>
      <c r="Y255" s="246">
        <v>0</v>
      </c>
      <c r="Z255" s="246">
        <v>0</v>
      </c>
      <c r="AA255" s="246">
        <v>0</v>
      </c>
      <c r="AB255" s="246">
        <v>0</v>
      </c>
      <c r="AC255" s="246">
        <v>0</v>
      </c>
      <c r="AD255" s="246">
        <v>0</v>
      </c>
      <c r="AE255" s="246">
        <v>0</v>
      </c>
      <c r="AF255" s="246">
        <v>0</v>
      </c>
      <c r="AG255" s="246">
        <v>0</v>
      </c>
      <c r="AH255" s="246">
        <v>0</v>
      </c>
      <c r="AI255" s="246">
        <v>0</v>
      </c>
      <c r="AJ255" s="246">
        <v>0</v>
      </c>
      <c r="AK255" s="246">
        <v>0</v>
      </c>
      <c r="AL255" s="246">
        <v>0</v>
      </c>
      <c r="AM255" s="246">
        <v>0</v>
      </c>
      <c r="AN255" s="246">
        <v>0</v>
      </c>
      <c r="AO255" s="246">
        <v>3.98</v>
      </c>
      <c r="AP255" s="250">
        <v>3.98</v>
      </c>
      <c r="AQ255" s="246">
        <v>3.98</v>
      </c>
      <c r="AR255" s="290">
        <v>3.56</v>
      </c>
      <c r="AS255" s="289">
        <v>3.56</v>
      </c>
      <c r="AT255" s="250">
        <v>3.56</v>
      </c>
      <c r="AU255" s="250">
        <v>3.56</v>
      </c>
      <c r="AV255" s="284">
        <v>0</v>
      </c>
      <c r="AW255" s="292" t="str">
        <f t="shared" si="12"/>
        <v>2016-17</v>
      </c>
      <c r="AX255" s="292" t="str">
        <f t="shared" si="13"/>
        <v>2020-21</v>
      </c>
      <c r="AY255" s="751">
        <f t="shared" si="14"/>
        <v>5</v>
      </c>
      <c r="AZ255" s="120">
        <f t="shared" si="15"/>
        <v>3.8119999999999998</v>
      </c>
      <c r="BA255" s="248" t="s">
        <v>119</v>
      </c>
      <c r="BB255" s="248" t="s">
        <v>45</v>
      </c>
      <c r="BC255" s="248" t="s">
        <v>432</v>
      </c>
      <c r="BD255" s="248" t="s">
        <v>763</v>
      </c>
      <c r="BE255" s="248"/>
      <c r="BF255" s="248" t="s">
        <v>262</v>
      </c>
      <c r="BG255" s="252" t="s">
        <v>2068</v>
      </c>
      <c r="BH255" s="251" t="s">
        <v>2069</v>
      </c>
      <c r="BI255" s="295" t="s">
        <v>252</v>
      </c>
      <c r="BJ255" s="251" t="s">
        <v>252</v>
      </c>
    </row>
    <row r="256" spans="1:62" s="249" customFormat="1" ht="13.5" customHeight="1">
      <c r="A256" s="490" t="s">
        <v>50</v>
      </c>
      <c r="B256" s="514" t="s">
        <v>480</v>
      </c>
      <c r="C256" s="246">
        <v>0</v>
      </c>
      <c r="D256" s="246">
        <v>0</v>
      </c>
      <c r="E256" s="246">
        <v>0</v>
      </c>
      <c r="F256" s="246">
        <v>0</v>
      </c>
      <c r="G256" s="246">
        <v>0</v>
      </c>
      <c r="H256" s="246">
        <v>0</v>
      </c>
      <c r="I256" s="246">
        <v>0</v>
      </c>
      <c r="J256" s="246">
        <v>0</v>
      </c>
      <c r="K256" s="246">
        <v>0</v>
      </c>
      <c r="L256" s="246">
        <v>0</v>
      </c>
      <c r="M256" s="246">
        <v>0</v>
      </c>
      <c r="N256" s="246">
        <v>0</v>
      </c>
      <c r="O256" s="246">
        <v>0</v>
      </c>
      <c r="P256" s="246">
        <v>0</v>
      </c>
      <c r="Q256" s="246">
        <v>0</v>
      </c>
      <c r="R256" s="246">
        <v>0</v>
      </c>
      <c r="S256" s="246">
        <v>0</v>
      </c>
      <c r="T256" s="246">
        <v>0</v>
      </c>
      <c r="U256" s="246">
        <v>0</v>
      </c>
      <c r="V256" s="246">
        <v>0</v>
      </c>
      <c r="W256" s="246">
        <v>0</v>
      </c>
      <c r="X256" s="246">
        <v>0</v>
      </c>
      <c r="Y256" s="246">
        <v>0</v>
      </c>
      <c r="Z256" s="246">
        <v>0</v>
      </c>
      <c r="AA256" s="246">
        <v>0</v>
      </c>
      <c r="AB256" s="246">
        <v>0</v>
      </c>
      <c r="AC256" s="246">
        <v>0</v>
      </c>
      <c r="AD256" s="246">
        <v>8.2010000000000005</v>
      </c>
      <c r="AE256" s="246">
        <v>8.2289999999999992</v>
      </c>
      <c r="AF256" s="246">
        <v>8.5250000000000004</v>
      </c>
      <c r="AG256" s="246">
        <v>8.8279999999999994</v>
      </c>
      <c r="AH256" s="246">
        <v>9.0220000000000002</v>
      </c>
      <c r="AI256" s="246">
        <v>9.1750000000000007</v>
      </c>
      <c r="AJ256" s="246">
        <v>9.3309999999999995</v>
      </c>
      <c r="AK256" s="246">
        <v>9.5</v>
      </c>
      <c r="AL256" s="246">
        <v>9.4700000000000006</v>
      </c>
      <c r="AM256" s="246">
        <v>9.7249999999999996</v>
      </c>
      <c r="AN256" s="246">
        <v>9.5050000000000008</v>
      </c>
      <c r="AO256" s="246">
        <v>0</v>
      </c>
      <c r="AP256" s="250">
        <v>0</v>
      </c>
      <c r="AQ256" s="246">
        <v>0</v>
      </c>
      <c r="AR256" s="290">
        <v>0</v>
      </c>
      <c r="AS256" s="289">
        <v>0</v>
      </c>
      <c r="AT256" s="250">
        <v>0</v>
      </c>
      <c r="AU256" s="250">
        <v>0</v>
      </c>
      <c r="AV256" s="284">
        <v>0</v>
      </c>
      <c r="AW256" s="292" t="str">
        <f t="shared" si="12"/>
        <v>2005-06</v>
      </c>
      <c r="AX256" s="292" t="str">
        <f t="shared" si="13"/>
        <v>2015-16</v>
      </c>
      <c r="AY256" s="751">
        <f t="shared" si="14"/>
        <v>11</v>
      </c>
      <c r="AZ256" s="120">
        <f t="shared" si="15"/>
        <v>9.0464545454545444</v>
      </c>
      <c r="BA256" s="248" t="s">
        <v>119</v>
      </c>
      <c r="BB256" s="248" t="s">
        <v>45</v>
      </c>
      <c r="BC256" s="248" t="s">
        <v>432</v>
      </c>
      <c r="BD256" s="248" t="s">
        <v>763</v>
      </c>
      <c r="BE256" s="248"/>
      <c r="BF256" s="248" t="s">
        <v>262</v>
      </c>
      <c r="BG256" s="252" t="s">
        <v>479</v>
      </c>
      <c r="BH256" s="251" t="s">
        <v>478</v>
      </c>
      <c r="BI256" s="295" t="s">
        <v>252</v>
      </c>
      <c r="BJ256" s="251" t="s">
        <v>252</v>
      </c>
    </row>
    <row r="257" spans="1:62" s="249" customFormat="1" ht="13.5" customHeight="1">
      <c r="A257" s="490" t="s">
        <v>50</v>
      </c>
      <c r="B257" s="514" t="s">
        <v>477</v>
      </c>
      <c r="C257" s="246">
        <v>0</v>
      </c>
      <c r="D257" s="246">
        <v>0</v>
      </c>
      <c r="E257" s="246">
        <v>0</v>
      </c>
      <c r="F257" s="246">
        <v>0</v>
      </c>
      <c r="G257" s="246">
        <v>0</v>
      </c>
      <c r="H257" s="246">
        <v>0</v>
      </c>
      <c r="I257" s="246">
        <v>0</v>
      </c>
      <c r="J257" s="246">
        <v>0</v>
      </c>
      <c r="K257" s="246">
        <v>0</v>
      </c>
      <c r="L257" s="246">
        <v>0</v>
      </c>
      <c r="M257" s="246">
        <v>0</v>
      </c>
      <c r="N257" s="246">
        <v>0</v>
      </c>
      <c r="O257" s="246">
        <v>0</v>
      </c>
      <c r="P257" s="246">
        <v>0</v>
      </c>
      <c r="Q257" s="246">
        <v>0</v>
      </c>
      <c r="R257" s="246">
        <v>0</v>
      </c>
      <c r="S257" s="246">
        <v>0</v>
      </c>
      <c r="T257" s="246">
        <v>0</v>
      </c>
      <c r="U257" s="246">
        <v>0</v>
      </c>
      <c r="V257" s="246">
        <v>0</v>
      </c>
      <c r="W257" s="246">
        <v>0</v>
      </c>
      <c r="X257" s="246">
        <v>0</v>
      </c>
      <c r="Y257" s="246">
        <v>0</v>
      </c>
      <c r="Z257" s="246">
        <v>0</v>
      </c>
      <c r="AA257" s="246">
        <v>0</v>
      </c>
      <c r="AB257" s="246">
        <v>0</v>
      </c>
      <c r="AC257" s="246">
        <v>0</v>
      </c>
      <c r="AD257" s="246">
        <v>0</v>
      </c>
      <c r="AE257" s="246">
        <v>0</v>
      </c>
      <c r="AF257" s="246">
        <v>0</v>
      </c>
      <c r="AG257" s="246">
        <v>0</v>
      </c>
      <c r="AH257" s="246">
        <v>0</v>
      </c>
      <c r="AI257" s="246">
        <v>0.54700000000000004</v>
      </c>
      <c r="AJ257" s="246">
        <v>0.29699999999999999</v>
      </c>
      <c r="AK257" s="246">
        <v>0</v>
      </c>
      <c r="AL257" s="246">
        <v>0.45200000000000001</v>
      </c>
      <c r="AM257" s="246">
        <v>0.22</v>
      </c>
      <c r="AN257" s="246">
        <v>0.53900000000000003</v>
      </c>
      <c r="AO257" s="246">
        <v>0.84</v>
      </c>
      <c r="AP257" s="246">
        <v>0.56399999999999995</v>
      </c>
      <c r="AQ257" s="246">
        <v>0.6</v>
      </c>
      <c r="AR257" s="289">
        <v>0.6</v>
      </c>
      <c r="AS257" s="289">
        <v>0.6</v>
      </c>
      <c r="AT257" s="250">
        <v>0.6</v>
      </c>
      <c r="AU257" s="250">
        <v>0.6</v>
      </c>
      <c r="AV257" s="284">
        <v>0.6</v>
      </c>
      <c r="AW257" s="292" t="str">
        <f t="shared" si="12"/>
        <v>2010-11</v>
      </c>
      <c r="AX257" s="292" t="str">
        <f t="shared" si="13"/>
        <v>2020-21</v>
      </c>
      <c r="AY257" s="751">
        <f t="shared" si="14"/>
        <v>11</v>
      </c>
      <c r="AZ257" s="120">
        <f t="shared" si="15"/>
        <v>0.47809090909090907</v>
      </c>
      <c r="BA257" s="248" t="s">
        <v>115</v>
      </c>
      <c r="BB257" s="248" t="s">
        <v>45</v>
      </c>
      <c r="BC257" s="248" t="s">
        <v>432</v>
      </c>
      <c r="BD257" s="248" t="s">
        <v>763</v>
      </c>
      <c r="BE257" s="248" t="s">
        <v>50</v>
      </c>
      <c r="BF257" s="248" t="s">
        <v>262</v>
      </c>
      <c r="BG257" s="252" t="s">
        <v>476</v>
      </c>
      <c r="BH257" s="251" t="s">
        <v>475</v>
      </c>
      <c r="BI257" s="295" t="s">
        <v>442</v>
      </c>
      <c r="BJ257" s="251" t="s">
        <v>252</v>
      </c>
    </row>
    <row r="258" spans="1:62" s="249" customFormat="1" ht="13.5" customHeight="1">
      <c r="A258" s="490" t="s">
        <v>50</v>
      </c>
      <c r="B258" s="514" t="s">
        <v>474</v>
      </c>
      <c r="C258" s="246">
        <v>0</v>
      </c>
      <c r="D258" s="246">
        <v>0</v>
      </c>
      <c r="E258" s="246">
        <v>0</v>
      </c>
      <c r="F258" s="246">
        <v>0</v>
      </c>
      <c r="G258" s="246">
        <v>0</v>
      </c>
      <c r="H258" s="246">
        <v>0</v>
      </c>
      <c r="I258" s="246">
        <v>0</v>
      </c>
      <c r="J258" s="246">
        <v>0</v>
      </c>
      <c r="K258" s="246">
        <v>0</v>
      </c>
      <c r="L258" s="246">
        <v>0</v>
      </c>
      <c r="M258" s="246">
        <v>0</v>
      </c>
      <c r="N258" s="246">
        <v>0</v>
      </c>
      <c r="O258" s="246">
        <v>0</v>
      </c>
      <c r="P258" s="246">
        <v>0</v>
      </c>
      <c r="Q258" s="246">
        <v>0</v>
      </c>
      <c r="R258" s="246">
        <v>0</v>
      </c>
      <c r="S258" s="246">
        <v>0</v>
      </c>
      <c r="T258" s="246">
        <v>0</v>
      </c>
      <c r="U258" s="246">
        <v>0</v>
      </c>
      <c r="V258" s="246">
        <v>0</v>
      </c>
      <c r="W258" s="246">
        <v>0</v>
      </c>
      <c r="X258" s="246">
        <v>0</v>
      </c>
      <c r="Y258" s="246">
        <v>0</v>
      </c>
      <c r="Z258" s="246">
        <v>0</v>
      </c>
      <c r="AA258" s="246">
        <v>0</v>
      </c>
      <c r="AB258" s="246">
        <v>0</v>
      </c>
      <c r="AC258" s="246">
        <v>0.46200000000000002</v>
      </c>
      <c r="AD258" s="246">
        <v>0.47</v>
      </c>
      <c r="AE258" s="246">
        <v>0.48</v>
      </c>
      <c r="AF258" s="246">
        <v>0.49</v>
      </c>
      <c r="AG258" s="246">
        <v>0.5</v>
      </c>
      <c r="AH258" s="246">
        <v>0.56699999999999995</v>
      </c>
      <c r="AI258" s="246">
        <v>0.48499999999999999</v>
      </c>
      <c r="AJ258" s="246">
        <v>0.505</v>
      </c>
      <c r="AK258" s="246">
        <v>0.26700000000000002</v>
      </c>
      <c r="AL258" s="246">
        <v>0</v>
      </c>
      <c r="AM258" s="246">
        <v>0</v>
      </c>
      <c r="AN258" s="246">
        <v>0</v>
      </c>
      <c r="AO258" s="246">
        <v>0</v>
      </c>
      <c r="AP258" s="246">
        <v>0</v>
      </c>
      <c r="AQ258" s="246">
        <v>0</v>
      </c>
      <c r="AR258" s="289">
        <v>0</v>
      </c>
      <c r="AS258" s="289">
        <v>0</v>
      </c>
      <c r="AT258" s="250">
        <v>0</v>
      </c>
      <c r="AU258" s="250">
        <v>0</v>
      </c>
      <c r="AV258" s="284">
        <v>0</v>
      </c>
      <c r="AW258" s="292" t="str">
        <f t="shared" si="12"/>
        <v>2004-05</v>
      </c>
      <c r="AX258" s="292" t="str">
        <f t="shared" si="13"/>
        <v>2012-13</v>
      </c>
      <c r="AY258" s="751">
        <f t="shared" si="14"/>
        <v>9</v>
      </c>
      <c r="AZ258" s="120">
        <f t="shared" si="15"/>
        <v>0.46955555555555556</v>
      </c>
      <c r="BA258" s="248" t="s">
        <v>119</v>
      </c>
      <c r="BB258" s="248" t="s">
        <v>45</v>
      </c>
      <c r="BC258" s="248" t="s">
        <v>432</v>
      </c>
      <c r="BD258" s="248" t="s">
        <v>763</v>
      </c>
      <c r="BE258" s="248"/>
      <c r="BF258" s="248" t="s">
        <v>262</v>
      </c>
      <c r="BG258" s="252" t="s">
        <v>252</v>
      </c>
      <c r="BH258" s="251" t="s">
        <v>473</v>
      </c>
      <c r="BI258" s="295" t="s">
        <v>252</v>
      </c>
      <c r="BJ258" s="251" t="s">
        <v>252</v>
      </c>
    </row>
    <row r="259" spans="1:62" s="249" customFormat="1" ht="13.5" customHeight="1">
      <c r="A259" s="490" t="s">
        <v>50</v>
      </c>
      <c r="B259" s="514" t="s">
        <v>3481</v>
      </c>
      <c r="C259" s="246">
        <v>0</v>
      </c>
      <c r="D259" s="246">
        <v>0</v>
      </c>
      <c r="E259" s="246">
        <v>0</v>
      </c>
      <c r="F259" s="246">
        <v>0</v>
      </c>
      <c r="G259" s="246">
        <v>0</v>
      </c>
      <c r="H259" s="246">
        <v>0</v>
      </c>
      <c r="I259" s="246">
        <v>0</v>
      </c>
      <c r="J259" s="246">
        <v>0</v>
      </c>
      <c r="K259" s="246">
        <v>0</v>
      </c>
      <c r="L259" s="246">
        <v>0</v>
      </c>
      <c r="M259" s="246">
        <v>0</v>
      </c>
      <c r="N259" s="246">
        <v>0</v>
      </c>
      <c r="O259" s="246">
        <v>0</v>
      </c>
      <c r="P259" s="246">
        <v>0</v>
      </c>
      <c r="Q259" s="246">
        <v>0</v>
      </c>
      <c r="R259" s="246">
        <v>0</v>
      </c>
      <c r="S259" s="246">
        <v>0</v>
      </c>
      <c r="T259" s="246">
        <v>0</v>
      </c>
      <c r="U259" s="246">
        <v>0</v>
      </c>
      <c r="V259" s="246">
        <v>0</v>
      </c>
      <c r="W259" s="246">
        <v>0</v>
      </c>
      <c r="X259" s="246">
        <v>0</v>
      </c>
      <c r="Y259" s="246">
        <v>0</v>
      </c>
      <c r="Z259" s="246">
        <v>0</v>
      </c>
      <c r="AA259" s="246">
        <v>0</v>
      </c>
      <c r="AB259" s="246">
        <v>0</v>
      </c>
      <c r="AC259" s="246">
        <v>0</v>
      </c>
      <c r="AD259" s="246">
        <v>0</v>
      </c>
      <c r="AE259" s="246">
        <v>0</v>
      </c>
      <c r="AF259" s="246">
        <v>0</v>
      </c>
      <c r="AG259" s="246">
        <v>0</v>
      </c>
      <c r="AH259" s="246">
        <v>0</v>
      </c>
      <c r="AI259" s="246">
        <v>0</v>
      </c>
      <c r="AJ259" s="246">
        <v>0</v>
      </c>
      <c r="AK259" s="246">
        <v>0</v>
      </c>
      <c r="AL259" s="246">
        <v>0</v>
      </c>
      <c r="AM259" s="246">
        <v>0</v>
      </c>
      <c r="AN259" s="246">
        <v>0</v>
      </c>
      <c r="AO259" s="246">
        <v>0</v>
      </c>
      <c r="AP259" s="246">
        <v>0</v>
      </c>
      <c r="AQ259" s="246">
        <v>0</v>
      </c>
      <c r="AR259" s="289">
        <v>2.2999999999999998</v>
      </c>
      <c r="AS259" s="289">
        <v>20.8</v>
      </c>
      <c r="AT259" s="250">
        <v>31.8</v>
      </c>
      <c r="AU259" s="250">
        <v>34.6</v>
      </c>
      <c r="AV259" s="284">
        <v>0</v>
      </c>
      <c r="AW259" s="292" t="str">
        <f t="shared" si="12"/>
        <v>2019-20</v>
      </c>
      <c r="AX259" s="292" t="str">
        <f t="shared" si="13"/>
        <v>2020-21</v>
      </c>
      <c r="AY259" s="751">
        <f t="shared" si="14"/>
        <v>2</v>
      </c>
      <c r="AZ259" s="120">
        <f t="shared" si="15"/>
        <v>11.55</v>
      </c>
      <c r="BA259" s="248" t="s">
        <v>119</v>
      </c>
      <c r="BB259" s="248" t="s">
        <v>45</v>
      </c>
      <c r="BC259" s="248" t="s">
        <v>432</v>
      </c>
      <c r="BD259" s="248" t="s">
        <v>763</v>
      </c>
      <c r="BE259" s="248"/>
      <c r="BF259" s="248" t="s">
        <v>262</v>
      </c>
      <c r="BG259" s="252" t="s">
        <v>3485</v>
      </c>
      <c r="BH259" s="251" t="s">
        <v>439</v>
      </c>
      <c r="BI259" s="295" t="s">
        <v>252</v>
      </c>
      <c r="BJ259" s="251" t="s">
        <v>252</v>
      </c>
    </row>
    <row r="260" spans="1:62" s="249" customFormat="1" ht="13.5" customHeight="1">
      <c r="A260" s="490" t="s">
        <v>50</v>
      </c>
      <c r="B260" s="514" t="s">
        <v>472</v>
      </c>
      <c r="C260" s="246">
        <v>0</v>
      </c>
      <c r="D260" s="246">
        <v>0</v>
      </c>
      <c r="E260" s="246">
        <v>0</v>
      </c>
      <c r="F260" s="246">
        <v>0</v>
      </c>
      <c r="G260" s="246">
        <v>0</v>
      </c>
      <c r="H260" s="246">
        <v>0</v>
      </c>
      <c r="I260" s="246">
        <v>0</v>
      </c>
      <c r="J260" s="246">
        <v>0</v>
      </c>
      <c r="K260" s="246">
        <v>0</v>
      </c>
      <c r="L260" s="246">
        <v>0</v>
      </c>
      <c r="M260" s="246">
        <v>0</v>
      </c>
      <c r="N260" s="246">
        <v>0</v>
      </c>
      <c r="O260" s="246">
        <v>0</v>
      </c>
      <c r="P260" s="246">
        <v>0</v>
      </c>
      <c r="Q260" s="246">
        <v>0</v>
      </c>
      <c r="R260" s="246">
        <v>0</v>
      </c>
      <c r="S260" s="246">
        <v>0</v>
      </c>
      <c r="T260" s="246">
        <v>0</v>
      </c>
      <c r="U260" s="246">
        <v>0</v>
      </c>
      <c r="V260" s="246">
        <v>0</v>
      </c>
      <c r="W260" s="246">
        <v>0</v>
      </c>
      <c r="X260" s="246">
        <v>0</v>
      </c>
      <c r="Y260" s="246">
        <v>0</v>
      </c>
      <c r="Z260" s="246">
        <v>0</v>
      </c>
      <c r="AA260" s="246">
        <v>0</v>
      </c>
      <c r="AB260" s="246">
        <v>0</v>
      </c>
      <c r="AC260" s="246">
        <v>0</v>
      </c>
      <c r="AD260" s="246">
        <v>0</v>
      </c>
      <c r="AE260" s="246">
        <v>0</v>
      </c>
      <c r="AF260" s="246">
        <v>0.45400000000000001</v>
      </c>
      <c r="AG260" s="246">
        <v>1.0880000000000001</v>
      </c>
      <c r="AH260" s="246">
        <v>2.964</v>
      </c>
      <c r="AI260" s="246">
        <v>1.1319999999999999</v>
      </c>
      <c r="AJ260" s="246">
        <v>0.313</v>
      </c>
      <c r="AK260" s="246">
        <v>0.115</v>
      </c>
      <c r="AL260" s="246">
        <v>0</v>
      </c>
      <c r="AM260" s="246">
        <v>0</v>
      </c>
      <c r="AN260" s="246">
        <v>0</v>
      </c>
      <c r="AO260" s="246">
        <v>0</v>
      </c>
      <c r="AP260" s="246">
        <v>0</v>
      </c>
      <c r="AQ260" s="246">
        <v>0</v>
      </c>
      <c r="AR260" s="289">
        <v>0</v>
      </c>
      <c r="AS260" s="289">
        <v>2.4</v>
      </c>
      <c r="AT260" s="250">
        <v>2.4239999999999999</v>
      </c>
      <c r="AU260" s="250">
        <v>2.4529999999999998</v>
      </c>
      <c r="AV260" s="284">
        <v>0</v>
      </c>
      <c r="AW260" s="292" t="str">
        <f t="shared" ref="AW260:AW323" si="16">INDEX(C$3:AS$3,MATCH(TRUE,INDEX(C260:AS260&lt;&gt;0,),0))</f>
        <v>2007-08</v>
      </c>
      <c r="AX260" s="292" t="str">
        <f t="shared" ref="AX260:AX323" si="17">LOOKUP(2,1/(C260:AS260&lt;&gt;0),$C$3:$AS$3)</f>
        <v>2020-21</v>
      </c>
      <c r="AY260" s="751">
        <f t="shared" ref="AY260:AY323" si="18">((LEFT(AX260,4)-LEFT(AW260,4))+1)</f>
        <v>14</v>
      </c>
      <c r="AZ260" s="120">
        <f t="shared" ref="AZ260:AZ323" si="19">SUM(C260:AS260)/AY260</f>
        <v>0.60471428571428565</v>
      </c>
      <c r="BA260" s="248" t="s">
        <v>119</v>
      </c>
      <c r="BB260" s="248" t="s">
        <v>45</v>
      </c>
      <c r="BC260" s="248" t="s">
        <v>432</v>
      </c>
      <c r="BD260" s="248" t="s">
        <v>763</v>
      </c>
      <c r="BE260" s="248"/>
      <c r="BF260" s="248" t="s">
        <v>262</v>
      </c>
      <c r="BG260" s="252" t="s">
        <v>252</v>
      </c>
      <c r="BH260" s="251" t="s">
        <v>3472</v>
      </c>
      <c r="BI260" s="295" t="s">
        <v>240</v>
      </c>
      <c r="BJ260" s="251" t="s">
        <v>252</v>
      </c>
    </row>
    <row r="261" spans="1:62" s="249" customFormat="1" ht="13.5" customHeight="1">
      <c r="A261" s="490" t="s">
        <v>50</v>
      </c>
      <c r="B261" s="514" t="s">
        <v>2054</v>
      </c>
      <c r="C261" s="246">
        <v>0</v>
      </c>
      <c r="D261" s="246">
        <v>0</v>
      </c>
      <c r="E261" s="246">
        <v>0</v>
      </c>
      <c r="F261" s="246">
        <v>0</v>
      </c>
      <c r="G261" s="246">
        <v>0</v>
      </c>
      <c r="H261" s="246">
        <v>0</v>
      </c>
      <c r="I261" s="246">
        <v>0</v>
      </c>
      <c r="J261" s="246">
        <v>0</v>
      </c>
      <c r="K261" s="246">
        <v>0</v>
      </c>
      <c r="L261" s="246">
        <v>0</v>
      </c>
      <c r="M261" s="246">
        <v>0</v>
      </c>
      <c r="N261" s="246">
        <v>0</v>
      </c>
      <c r="O261" s="246">
        <v>0</v>
      </c>
      <c r="P261" s="246">
        <v>0</v>
      </c>
      <c r="Q261" s="246">
        <v>0</v>
      </c>
      <c r="R261" s="246">
        <v>0</v>
      </c>
      <c r="S261" s="246">
        <v>0</v>
      </c>
      <c r="T261" s="246">
        <v>0</v>
      </c>
      <c r="U261" s="246">
        <v>0</v>
      </c>
      <c r="V261" s="246">
        <v>0</v>
      </c>
      <c r="W261" s="246">
        <v>0</v>
      </c>
      <c r="X261" s="246">
        <v>0</v>
      </c>
      <c r="Y261" s="246">
        <v>0</v>
      </c>
      <c r="Z261" s="246">
        <v>0</v>
      </c>
      <c r="AA261" s="246">
        <v>0</v>
      </c>
      <c r="AB261" s="246">
        <v>0</v>
      </c>
      <c r="AC261" s="246">
        <v>0</v>
      </c>
      <c r="AD261" s="246">
        <v>0</v>
      </c>
      <c r="AE261" s="246">
        <v>0</v>
      </c>
      <c r="AF261" s="246">
        <v>0</v>
      </c>
      <c r="AG261" s="246">
        <v>0</v>
      </c>
      <c r="AH261" s="246">
        <v>0</v>
      </c>
      <c r="AI261" s="246">
        <v>0</v>
      </c>
      <c r="AJ261" s="246">
        <v>0</v>
      </c>
      <c r="AK261" s="246">
        <v>0</v>
      </c>
      <c r="AL261" s="246">
        <v>0</v>
      </c>
      <c r="AM261" s="246">
        <v>0</v>
      </c>
      <c r="AN261" s="246">
        <v>0</v>
      </c>
      <c r="AO261" s="246">
        <v>0</v>
      </c>
      <c r="AP261" s="250">
        <v>2.1859999999999999</v>
      </c>
      <c r="AQ261" s="246">
        <v>2.0859999999999999</v>
      </c>
      <c r="AR261" s="290">
        <v>0.25</v>
      </c>
      <c r="AS261" s="289">
        <v>0.25</v>
      </c>
      <c r="AT261" s="250">
        <v>0</v>
      </c>
      <c r="AU261" s="250">
        <v>0</v>
      </c>
      <c r="AV261" s="284">
        <v>0</v>
      </c>
      <c r="AW261" s="292" t="str">
        <f t="shared" si="16"/>
        <v>2017-18</v>
      </c>
      <c r="AX261" s="292" t="str">
        <f t="shared" si="17"/>
        <v>2020-21</v>
      </c>
      <c r="AY261" s="751">
        <f t="shared" si="18"/>
        <v>4</v>
      </c>
      <c r="AZ261" s="120">
        <f t="shared" si="19"/>
        <v>1.1930000000000001</v>
      </c>
      <c r="BA261" s="248" t="s">
        <v>116</v>
      </c>
      <c r="BB261" s="248" t="s">
        <v>45</v>
      </c>
      <c r="BC261" s="248" t="s">
        <v>432</v>
      </c>
      <c r="BD261" s="248" t="s">
        <v>763</v>
      </c>
      <c r="BE261" s="248" t="s">
        <v>50</v>
      </c>
      <c r="BF261" s="248" t="s">
        <v>262</v>
      </c>
      <c r="BG261" s="252" t="s">
        <v>2955</v>
      </c>
      <c r="BH261" s="251" t="s">
        <v>252</v>
      </c>
      <c r="BI261" s="295" t="s">
        <v>442</v>
      </c>
      <c r="BJ261" s="251" t="s">
        <v>252</v>
      </c>
    </row>
    <row r="262" spans="1:62" s="249" customFormat="1" ht="13.5" customHeight="1">
      <c r="A262" s="490" t="s">
        <v>50</v>
      </c>
      <c r="B262" s="514" t="s">
        <v>471</v>
      </c>
      <c r="C262" s="246">
        <v>0</v>
      </c>
      <c r="D262" s="246">
        <v>0</v>
      </c>
      <c r="E262" s="246">
        <v>0</v>
      </c>
      <c r="F262" s="246">
        <v>0</v>
      </c>
      <c r="G262" s="246">
        <v>0</v>
      </c>
      <c r="H262" s="246">
        <v>0</v>
      </c>
      <c r="I262" s="246">
        <v>0</v>
      </c>
      <c r="J262" s="246">
        <v>0</v>
      </c>
      <c r="K262" s="246">
        <v>0</v>
      </c>
      <c r="L262" s="246">
        <v>0</v>
      </c>
      <c r="M262" s="246">
        <v>0</v>
      </c>
      <c r="N262" s="246">
        <v>0</v>
      </c>
      <c r="O262" s="246">
        <v>0</v>
      </c>
      <c r="P262" s="246">
        <v>0</v>
      </c>
      <c r="Q262" s="246">
        <v>0</v>
      </c>
      <c r="R262" s="246">
        <v>0</v>
      </c>
      <c r="S262" s="246">
        <v>0</v>
      </c>
      <c r="T262" s="246">
        <v>0</v>
      </c>
      <c r="U262" s="246">
        <v>0</v>
      </c>
      <c r="V262" s="246">
        <v>0</v>
      </c>
      <c r="W262" s="246">
        <v>0</v>
      </c>
      <c r="X262" s="246">
        <v>0</v>
      </c>
      <c r="Y262" s="246">
        <v>0</v>
      </c>
      <c r="Z262" s="246">
        <v>0</v>
      </c>
      <c r="AA262" s="246">
        <v>0</v>
      </c>
      <c r="AB262" s="246">
        <v>0</v>
      </c>
      <c r="AC262" s="246">
        <v>0</v>
      </c>
      <c r="AD262" s="246">
        <v>0</v>
      </c>
      <c r="AE262" s="246">
        <v>0</v>
      </c>
      <c r="AF262" s="246">
        <v>0</v>
      </c>
      <c r="AG262" s="246">
        <v>0</v>
      </c>
      <c r="AH262" s="246">
        <v>0</v>
      </c>
      <c r="AI262" s="246">
        <v>1.25</v>
      </c>
      <c r="AJ262" s="246">
        <v>1.25</v>
      </c>
      <c r="AK262" s="246">
        <v>1.25</v>
      </c>
      <c r="AL262" s="246">
        <v>1.25</v>
      </c>
      <c r="AM262" s="246">
        <v>0</v>
      </c>
      <c r="AN262" s="246">
        <v>0</v>
      </c>
      <c r="AO262" s="246">
        <v>0</v>
      </c>
      <c r="AP262" s="250">
        <v>0</v>
      </c>
      <c r="AQ262" s="246">
        <v>0</v>
      </c>
      <c r="AR262" s="290">
        <v>0</v>
      </c>
      <c r="AS262" s="289">
        <v>0</v>
      </c>
      <c r="AT262" s="250">
        <v>0</v>
      </c>
      <c r="AU262" s="250">
        <v>0</v>
      </c>
      <c r="AV262" s="284">
        <v>0</v>
      </c>
      <c r="AW262" s="292" t="str">
        <f t="shared" si="16"/>
        <v>2010-11</v>
      </c>
      <c r="AX262" s="292" t="str">
        <f t="shared" si="17"/>
        <v>2013-14</v>
      </c>
      <c r="AY262" s="751">
        <f t="shared" si="18"/>
        <v>4</v>
      </c>
      <c r="AZ262" s="120">
        <f t="shared" si="19"/>
        <v>1.25</v>
      </c>
      <c r="BA262" s="248" t="s">
        <v>119</v>
      </c>
      <c r="BB262" s="248" t="s">
        <v>45</v>
      </c>
      <c r="BC262" s="248" t="s">
        <v>432</v>
      </c>
      <c r="BD262" s="248" t="s">
        <v>763</v>
      </c>
      <c r="BE262" s="248"/>
      <c r="BF262" s="248" t="s">
        <v>262</v>
      </c>
      <c r="BG262" s="252" t="s">
        <v>252</v>
      </c>
      <c r="BH262" s="251" t="s">
        <v>252</v>
      </c>
      <c r="BI262" s="295" t="s">
        <v>252</v>
      </c>
      <c r="BJ262" s="251" t="s">
        <v>252</v>
      </c>
    </row>
    <row r="263" spans="1:62" s="249" customFormat="1" ht="13.5" customHeight="1">
      <c r="A263" s="490" t="s">
        <v>50</v>
      </c>
      <c r="B263" s="514" t="s">
        <v>470</v>
      </c>
      <c r="C263" s="246">
        <v>0</v>
      </c>
      <c r="D263" s="246">
        <v>0</v>
      </c>
      <c r="E263" s="246">
        <v>0</v>
      </c>
      <c r="F263" s="246">
        <v>0</v>
      </c>
      <c r="G263" s="246">
        <v>0</v>
      </c>
      <c r="H263" s="246">
        <v>0</v>
      </c>
      <c r="I263" s="246">
        <v>0</v>
      </c>
      <c r="J263" s="246">
        <v>0</v>
      </c>
      <c r="K263" s="246">
        <v>0</v>
      </c>
      <c r="L263" s="246">
        <v>0</v>
      </c>
      <c r="M263" s="246">
        <v>0</v>
      </c>
      <c r="N263" s="246">
        <v>0</v>
      </c>
      <c r="O263" s="246">
        <v>0</v>
      </c>
      <c r="P263" s="246">
        <v>0</v>
      </c>
      <c r="Q263" s="246">
        <v>0</v>
      </c>
      <c r="R263" s="246">
        <v>0</v>
      </c>
      <c r="S263" s="246">
        <v>0</v>
      </c>
      <c r="T263" s="246">
        <v>0</v>
      </c>
      <c r="U263" s="246">
        <v>0</v>
      </c>
      <c r="V263" s="246">
        <v>0</v>
      </c>
      <c r="W263" s="246">
        <v>0</v>
      </c>
      <c r="X263" s="246">
        <v>0</v>
      </c>
      <c r="Y263" s="246">
        <v>0</v>
      </c>
      <c r="Z263" s="246">
        <v>0</v>
      </c>
      <c r="AA263" s="246">
        <v>0</v>
      </c>
      <c r="AB263" s="246">
        <v>0</v>
      </c>
      <c r="AC263" s="246">
        <v>0</v>
      </c>
      <c r="AD263" s="246">
        <v>0</v>
      </c>
      <c r="AE263" s="246">
        <v>0</v>
      </c>
      <c r="AF263" s="246">
        <v>0</v>
      </c>
      <c r="AG263" s="246">
        <v>0</v>
      </c>
      <c r="AH263" s="246">
        <v>0</v>
      </c>
      <c r="AI263" s="246">
        <v>5</v>
      </c>
      <c r="AJ263" s="246">
        <v>0</v>
      </c>
      <c r="AK263" s="246">
        <v>0</v>
      </c>
      <c r="AL263" s="246">
        <v>0</v>
      </c>
      <c r="AM263" s="246">
        <v>0</v>
      </c>
      <c r="AN263" s="246">
        <v>0</v>
      </c>
      <c r="AO263" s="246">
        <v>0</v>
      </c>
      <c r="AP263" s="250">
        <v>0</v>
      </c>
      <c r="AQ263" s="246">
        <v>0</v>
      </c>
      <c r="AR263" s="290">
        <v>1.5</v>
      </c>
      <c r="AS263" s="289">
        <v>1.5</v>
      </c>
      <c r="AT263" s="250">
        <v>1.5</v>
      </c>
      <c r="AU263" s="250">
        <v>1.5</v>
      </c>
      <c r="AV263" s="284">
        <v>0</v>
      </c>
      <c r="AW263" s="292" t="str">
        <f t="shared" si="16"/>
        <v>2010-11</v>
      </c>
      <c r="AX263" s="292" t="str">
        <f t="shared" si="17"/>
        <v>2020-21</v>
      </c>
      <c r="AY263" s="751">
        <f t="shared" si="18"/>
        <v>11</v>
      </c>
      <c r="AZ263" s="120">
        <f t="shared" si="19"/>
        <v>0.72727272727272729</v>
      </c>
      <c r="BA263" s="248" t="s">
        <v>119</v>
      </c>
      <c r="BB263" s="248" t="s">
        <v>45</v>
      </c>
      <c r="BC263" s="248" t="s">
        <v>432</v>
      </c>
      <c r="BD263" s="248" t="s">
        <v>763</v>
      </c>
      <c r="BE263" s="248"/>
      <c r="BF263" s="248" t="s">
        <v>262</v>
      </c>
      <c r="BG263" s="252" t="s">
        <v>2956</v>
      </c>
      <c r="BH263" s="251" t="s">
        <v>252</v>
      </c>
      <c r="BI263" s="295" t="s">
        <v>2957</v>
      </c>
      <c r="BJ263" s="251" t="s">
        <v>252</v>
      </c>
    </row>
    <row r="264" spans="1:62" s="249" customFormat="1" ht="13.5" customHeight="1">
      <c r="A264" s="490" t="s">
        <v>50</v>
      </c>
      <c r="B264" s="514" t="s">
        <v>2964</v>
      </c>
      <c r="C264" s="246">
        <v>0</v>
      </c>
      <c r="D264" s="246">
        <v>0</v>
      </c>
      <c r="E264" s="246">
        <v>0</v>
      </c>
      <c r="F264" s="246">
        <v>0</v>
      </c>
      <c r="G264" s="246">
        <v>0</v>
      </c>
      <c r="H264" s="246">
        <v>0</v>
      </c>
      <c r="I264" s="246">
        <v>0</v>
      </c>
      <c r="J264" s="246">
        <v>0</v>
      </c>
      <c r="K264" s="246">
        <v>0</v>
      </c>
      <c r="L264" s="246">
        <v>0</v>
      </c>
      <c r="M264" s="246">
        <v>0</v>
      </c>
      <c r="N264" s="246">
        <v>0</v>
      </c>
      <c r="O264" s="246">
        <v>0</v>
      </c>
      <c r="P264" s="246">
        <v>0</v>
      </c>
      <c r="Q264" s="246">
        <v>0</v>
      </c>
      <c r="R264" s="246">
        <v>0</v>
      </c>
      <c r="S264" s="246">
        <v>0</v>
      </c>
      <c r="T264" s="246">
        <v>0</v>
      </c>
      <c r="U264" s="246">
        <v>0</v>
      </c>
      <c r="V264" s="246">
        <v>0</v>
      </c>
      <c r="W264" s="246">
        <v>0</v>
      </c>
      <c r="X264" s="246">
        <v>0</v>
      </c>
      <c r="Y264" s="246">
        <v>0</v>
      </c>
      <c r="Z264" s="246">
        <v>0</v>
      </c>
      <c r="AA264" s="246">
        <v>0</v>
      </c>
      <c r="AB264" s="246">
        <v>0</v>
      </c>
      <c r="AC264" s="246">
        <v>0</v>
      </c>
      <c r="AD264" s="246">
        <v>0</v>
      </c>
      <c r="AE264" s="246">
        <v>0</v>
      </c>
      <c r="AF264" s="246">
        <v>0</v>
      </c>
      <c r="AG264" s="246">
        <v>0</v>
      </c>
      <c r="AH264" s="246">
        <v>0</v>
      </c>
      <c r="AI264" s="246">
        <v>0</v>
      </c>
      <c r="AJ264" s="246">
        <v>0</v>
      </c>
      <c r="AK264" s="246">
        <v>0</v>
      </c>
      <c r="AL264" s="246">
        <v>0</v>
      </c>
      <c r="AM264" s="246">
        <v>0</v>
      </c>
      <c r="AN264" s="246">
        <v>0</v>
      </c>
      <c r="AO264" s="246">
        <v>0</v>
      </c>
      <c r="AP264" s="246">
        <v>0</v>
      </c>
      <c r="AQ264" s="246">
        <v>0</v>
      </c>
      <c r="AR264" s="289">
        <v>1.54</v>
      </c>
      <c r="AS264" s="289">
        <v>4</v>
      </c>
      <c r="AT264" s="250">
        <v>4.46</v>
      </c>
      <c r="AU264" s="250">
        <v>0</v>
      </c>
      <c r="AV264" s="284">
        <v>0</v>
      </c>
      <c r="AW264" s="292" t="str">
        <f t="shared" si="16"/>
        <v>2019-20</v>
      </c>
      <c r="AX264" s="292" t="str">
        <f t="shared" si="17"/>
        <v>2020-21</v>
      </c>
      <c r="AY264" s="751">
        <f t="shared" si="18"/>
        <v>2</v>
      </c>
      <c r="AZ264" s="120">
        <f t="shared" si="19"/>
        <v>2.77</v>
      </c>
      <c r="BA264" s="248" t="s">
        <v>119</v>
      </c>
      <c r="BB264" s="248" t="s">
        <v>45</v>
      </c>
      <c r="BC264" s="248" t="s">
        <v>432</v>
      </c>
      <c r="BD264" s="248" t="s">
        <v>763</v>
      </c>
      <c r="BE264" s="248"/>
      <c r="BF264" s="248" t="s">
        <v>262</v>
      </c>
      <c r="BG264" s="252" t="s">
        <v>2970</v>
      </c>
      <c r="BH264" s="251" t="s">
        <v>502</v>
      </c>
      <c r="BI264" s="295" t="s">
        <v>252</v>
      </c>
      <c r="BJ264" s="251" t="s">
        <v>252</v>
      </c>
    </row>
    <row r="265" spans="1:62" s="249" customFormat="1" ht="13.5" customHeight="1">
      <c r="A265" s="490" t="s">
        <v>50</v>
      </c>
      <c r="B265" s="514" t="s">
        <v>469</v>
      </c>
      <c r="C265" s="246">
        <v>0</v>
      </c>
      <c r="D265" s="246">
        <v>0</v>
      </c>
      <c r="E265" s="246">
        <v>0</v>
      </c>
      <c r="F265" s="246">
        <v>0</v>
      </c>
      <c r="G265" s="246">
        <v>0</v>
      </c>
      <c r="H265" s="246">
        <v>0</v>
      </c>
      <c r="I265" s="246">
        <v>0</v>
      </c>
      <c r="J265" s="246">
        <v>0</v>
      </c>
      <c r="K265" s="246">
        <v>0</v>
      </c>
      <c r="L265" s="246">
        <v>0</v>
      </c>
      <c r="M265" s="246">
        <v>0</v>
      </c>
      <c r="N265" s="246">
        <v>0</v>
      </c>
      <c r="O265" s="246">
        <v>0</v>
      </c>
      <c r="P265" s="246">
        <v>0</v>
      </c>
      <c r="Q265" s="246">
        <v>0</v>
      </c>
      <c r="R265" s="246">
        <v>0</v>
      </c>
      <c r="S265" s="246">
        <v>0</v>
      </c>
      <c r="T265" s="246">
        <v>0</v>
      </c>
      <c r="U265" s="246">
        <v>0</v>
      </c>
      <c r="V265" s="246">
        <v>0</v>
      </c>
      <c r="W265" s="246">
        <v>0</v>
      </c>
      <c r="X265" s="246">
        <v>0</v>
      </c>
      <c r="Y265" s="246">
        <v>0</v>
      </c>
      <c r="Z265" s="246">
        <v>0</v>
      </c>
      <c r="AA265" s="246">
        <v>0</v>
      </c>
      <c r="AB265" s="246">
        <v>0</v>
      </c>
      <c r="AC265" s="246">
        <v>0</v>
      </c>
      <c r="AD265" s="246">
        <v>0</v>
      </c>
      <c r="AE265" s="246">
        <v>0</v>
      </c>
      <c r="AF265" s="246">
        <v>0</v>
      </c>
      <c r="AG265" s="246">
        <v>0</v>
      </c>
      <c r="AH265" s="246">
        <v>0</v>
      </c>
      <c r="AI265" s="246">
        <v>0</v>
      </c>
      <c r="AJ265" s="246">
        <v>0</v>
      </c>
      <c r="AK265" s="246">
        <v>0</v>
      </c>
      <c r="AL265" s="246">
        <v>1.556</v>
      </c>
      <c r="AM265" s="246">
        <v>1.1399999999999999</v>
      </c>
      <c r="AN265" s="246">
        <v>1.153</v>
      </c>
      <c r="AO265" s="246">
        <v>1.042</v>
      </c>
      <c r="AP265" s="250">
        <v>0.6</v>
      </c>
      <c r="AQ265" s="246">
        <v>0.6</v>
      </c>
      <c r="AR265" s="290">
        <v>0.6</v>
      </c>
      <c r="AS265" s="289">
        <v>0.6</v>
      </c>
      <c r="AT265" s="250">
        <v>0.6</v>
      </c>
      <c r="AU265" s="250">
        <v>0</v>
      </c>
      <c r="AV265" s="284">
        <v>0</v>
      </c>
      <c r="AW265" s="292" t="str">
        <f t="shared" si="16"/>
        <v>2013-14</v>
      </c>
      <c r="AX265" s="292" t="str">
        <f t="shared" si="17"/>
        <v>2020-21</v>
      </c>
      <c r="AY265" s="751">
        <f t="shared" si="18"/>
        <v>8</v>
      </c>
      <c r="AZ265" s="120">
        <f t="shared" si="19"/>
        <v>0.91137499999999982</v>
      </c>
      <c r="BA265" s="248" t="s">
        <v>115</v>
      </c>
      <c r="BB265" s="248" t="s">
        <v>45</v>
      </c>
      <c r="BC265" s="248" t="s">
        <v>432</v>
      </c>
      <c r="BD265" s="248" t="s">
        <v>763</v>
      </c>
      <c r="BE265" s="248"/>
      <c r="BF265" s="248" t="s">
        <v>262</v>
      </c>
      <c r="BG265" s="252" t="s">
        <v>468</v>
      </c>
      <c r="BH265" s="251" t="s">
        <v>467</v>
      </c>
      <c r="BI265" s="295" t="s">
        <v>442</v>
      </c>
      <c r="BJ265" s="251" t="s">
        <v>252</v>
      </c>
    </row>
    <row r="266" spans="1:62" s="249" customFormat="1" ht="13.5" customHeight="1">
      <c r="A266" s="490" t="s">
        <v>50</v>
      </c>
      <c r="B266" s="514" t="s">
        <v>466</v>
      </c>
      <c r="C266" s="246">
        <v>0</v>
      </c>
      <c r="D266" s="246">
        <v>0</v>
      </c>
      <c r="E266" s="246">
        <v>0</v>
      </c>
      <c r="F266" s="246">
        <v>0</v>
      </c>
      <c r="G266" s="246">
        <v>0</v>
      </c>
      <c r="H266" s="246">
        <v>0</v>
      </c>
      <c r="I266" s="246">
        <v>0</v>
      </c>
      <c r="J266" s="246">
        <v>0</v>
      </c>
      <c r="K266" s="246">
        <v>0</v>
      </c>
      <c r="L266" s="246">
        <v>0</v>
      </c>
      <c r="M266" s="246">
        <v>0</v>
      </c>
      <c r="N266" s="246">
        <v>0</v>
      </c>
      <c r="O266" s="246">
        <v>0</v>
      </c>
      <c r="P266" s="246">
        <v>0</v>
      </c>
      <c r="Q266" s="246">
        <v>0</v>
      </c>
      <c r="R266" s="246">
        <v>0</v>
      </c>
      <c r="S266" s="246">
        <v>0</v>
      </c>
      <c r="T266" s="246">
        <v>0</v>
      </c>
      <c r="U266" s="246">
        <v>0</v>
      </c>
      <c r="V266" s="246">
        <v>0</v>
      </c>
      <c r="W266" s="246">
        <v>0</v>
      </c>
      <c r="X266" s="246">
        <v>0</v>
      </c>
      <c r="Y266" s="246">
        <v>0</v>
      </c>
      <c r="Z266" s="246">
        <v>0</v>
      </c>
      <c r="AA266" s="246">
        <v>0</v>
      </c>
      <c r="AB266" s="246">
        <v>0</v>
      </c>
      <c r="AC266" s="246">
        <v>0</v>
      </c>
      <c r="AD266" s="246">
        <v>0</v>
      </c>
      <c r="AE266" s="246">
        <v>0</v>
      </c>
      <c r="AF266" s="246">
        <v>0</v>
      </c>
      <c r="AG266" s="246">
        <v>0</v>
      </c>
      <c r="AH266" s="246">
        <v>0</v>
      </c>
      <c r="AI266" s="246">
        <v>0</v>
      </c>
      <c r="AJ266" s="246">
        <v>0</v>
      </c>
      <c r="AK266" s="246">
        <v>0</v>
      </c>
      <c r="AL266" s="246">
        <v>0</v>
      </c>
      <c r="AM266" s="246">
        <v>0</v>
      </c>
      <c r="AN266" s="246">
        <v>0</v>
      </c>
      <c r="AO266" s="246">
        <v>17.975999999999999</v>
      </c>
      <c r="AP266" s="250">
        <v>143.315</v>
      </c>
      <c r="AQ266" s="246">
        <v>222.38300000000001</v>
      </c>
      <c r="AR266" s="290">
        <v>392.70299999999997</v>
      </c>
      <c r="AS266" s="289">
        <v>579.9</v>
      </c>
      <c r="AT266" s="250">
        <v>645.95100000000002</v>
      </c>
      <c r="AU266" s="250">
        <v>650</v>
      </c>
      <c r="AV266" s="284">
        <v>0</v>
      </c>
      <c r="AW266" s="292" t="str">
        <f t="shared" si="16"/>
        <v>2016-17</v>
      </c>
      <c r="AX266" s="292" t="str">
        <f t="shared" si="17"/>
        <v>2020-21</v>
      </c>
      <c r="AY266" s="751">
        <f t="shared" si="18"/>
        <v>5</v>
      </c>
      <c r="AZ266" s="120">
        <f t="shared" si="19"/>
        <v>271.25540000000001</v>
      </c>
      <c r="BA266" s="248" t="s">
        <v>106</v>
      </c>
      <c r="BB266" s="248" t="s">
        <v>45</v>
      </c>
      <c r="BC266" s="248" t="s">
        <v>432</v>
      </c>
      <c r="BD266" s="248" t="s">
        <v>763</v>
      </c>
      <c r="BE266" s="248"/>
      <c r="BF266" s="248" t="s">
        <v>262</v>
      </c>
      <c r="BG266" s="252" t="s">
        <v>3057</v>
      </c>
      <c r="BH266" s="251" t="s">
        <v>2958</v>
      </c>
      <c r="BI266" s="295" t="s">
        <v>252</v>
      </c>
      <c r="BJ266" s="251" t="s">
        <v>2695</v>
      </c>
    </row>
    <row r="267" spans="1:62" s="249" customFormat="1" ht="13.5" customHeight="1">
      <c r="A267" s="490" t="s">
        <v>50</v>
      </c>
      <c r="B267" s="514" t="s">
        <v>465</v>
      </c>
      <c r="C267" s="246">
        <v>0</v>
      </c>
      <c r="D267" s="246">
        <v>0</v>
      </c>
      <c r="E267" s="246">
        <v>0</v>
      </c>
      <c r="F267" s="246">
        <v>0</v>
      </c>
      <c r="G267" s="246">
        <v>0</v>
      </c>
      <c r="H267" s="246">
        <v>0</v>
      </c>
      <c r="I267" s="246">
        <v>0</v>
      </c>
      <c r="J267" s="246">
        <v>0</v>
      </c>
      <c r="K267" s="246">
        <v>0</v>
      </c>
      <c r="L267" s="246">
        <v>0</v>
      </c>
      <c r="M267" s="246">
        <v>0</v>
      </c>
      <c r="N267" s="246">
        <v>0</v>
      </c>
      <c r="O267" s="246">
        <v>0</v>
      </c>
      <c r="P267" s="246">
        <v>0</v>
      </c>
      <c r="Q267" s="246">
        <v>0</v>
      </c>
      <c r="R267" s="246">
        <v>0</v>
      </c>
      <c r="S267" s="246">
        <v>0</v>
      </c>
      <c r="T267" s="246">
        <v>0</v>
      </c>
      <c r="U267" s="246">
        <v>0</v>
      </c>
      <c r="V267" s="246">
        <v>0</v>
      </c>
      <c r="W267" s="246">
        <v>0</v>
      </c>
      <c r="X267" s="246">
        <v>0</v>
      </c>
      <c r="Y267" s="246">
        <v>0</v>
      </c>
      <c r="Z267" s="246">
        <v>0</v>
      </c>
      <c r="AA267" s="246">
        <v>0</v>
      </c>
      <c r="AB267" s="246">
        <v>31.24</v>
      </c>
      <c r="AC267" s="246">
        <v>0</v>
      </c>
      <c r="AD267" s="246">
        <v>215</v>
      </c>
      <c r="AE267" s="246">
        <v>435.8</v>
      </c>
      <c r="AF267" s="246">
        <v>0</v>
      </c>
      <c r="AG267" s="246">
        <v>0</v>
      </c>
      <c r="AH267" s="246">
        <v>0</v>
      </c>
      <c r="AI267" s="246">
        <v>0</v>
      </c>
      <c r="AJ267" s="246">
        <v>0</v>
      </c>
      <c r="AK267" s="246">
        <v>0</v>
      </c>
      <c r="AL267" s="246">
        <v>0</v>
      </c>
      <c r="AM267" s="246">
        <v>0</v>
      </c>
      <c r="AN267" s="246">
        <v>0</v>
      </c>
      <c r="AO267" s="246">
        <v>0</v>
      </c>
      <c r="AP267" s="246">
        <v>0</v>
      </c>
      <c r="AQ267" s="246">
        <v>0</v>
      </c>
      <c r="AR267" s="289">
        <v>0</v>
      </c>
      <c r="AS267" s="289">
        <v>0</v>
      </c>
      <c r="AT267" s="250">
        <v>0</v>
      </c>
      <c r="AU267" s="250">
        <v>0</v>
      </c>
      <c r="AV267" s="284">
        <v>0</v>
      </c>
      <c r="AW267" s="292" t="str">
        <f t="shared" si="16"/>
        <v>2003-04</v>
      </c>
      <c r="AX267" s="292" t="str">
        <f t="shared" si="17"/>
        <v>2006-07</v>
      </c>
      <c r="AY267" s="751">
        <f t="shared" si="18"/>
        <v>4</v>
      </c>
      <c r="AZ267" s="120">
        <f t="shared" si="19"/>
        <v>170.51</v>
      </c>
      <c r="BA267" s="248" t="s">
        <v>106</v>
      </c>
      <c r="BB267" s="248" t="s">
        <v>45</v>
      </c>
      <c r="BC267" s="248" t="s">
        <v>432</v>
      </c>
      <c r="BD267" s="248" t="s">
        <v>763</v>
      </c>
      <c r="BE267" s="248"/>
      <c r="BF267" s="248" t="s">
        <v>262</v>
      </c>
      <c r="BG267" s="252" t="s">
        <v>252</v>
      </c>
      <c r="BH267" s="251" t="s">
        <v>252</v>
      </c>
      <c r="BI267" s="295" t="s">
        <v>252</v>
      </c>
      <c r="BJ267" s="251" t="s">
        <v>252</v>
      </c>
    </row>
    <row r="268" spans="1:62" s="249" customFormat="1" ht="13.5" customHeight="1">
      <c r="A268" s="490" t="s">
        <v>50</v>
      </c>
      <c r="B268" s="514" t="s">
        <v>510</v>
      </c>
      <c r="C268" s="246">
        <v>0</v>
      </c>
      <c r="D268" s="246">
        <v>0</v>
      </c>
      <c r="E268" s="246">
        <v>0</v>
      </c>
      <c r="F268" s="246">
        <v>0</v>
      </c>
      <c r="G268" s="246">
        <v>0</v>
      </c>
      <c r="H268" s="246">
        <v>0</v>
      </c>
      <c r="I268" s="246">
        <v>0</v>
      </c>
      <c r="J268" s="246">
        <v>0</v>
      </c>
      <c r="K268" s="246">
        <v>0</v>
      </c>
      <c r="L268" s="246">
        <v>0</v>
      </c>
      <c r="M268" s="246">
        <v>0</v>
      </c>
      <c r="N268" s="246">
        <v>0</v>
      </c>
      <c r="O268" s="246">
        <v>0</v>
      </c>
      <c r="P268" s="246">
        <v>0</v>
      </c>
      <c r="Q268" s="246">
        <v>0</v>
      </c>
      <c r="R268" s="246">
        <v>0</v>
      </c>
      <c r="S268" s="246">
        <v>0</v>
      </c>
      <c r="T268" s="246">
        <v>0</v>
      </c>
      <c r="U268" s="246">
        <v>0</v>
      </c>
      <c r="V268" s="246">
        <v>0</v>
      </c>
      <c r="W268" s="246">
        <v>0</v>
      </c>
      <c r="X268" s="246">
        <v>0</v>
      </c>
      <c r="Y268" s="246">
        <v>0</v>
      </c>
      <c r="Z268" s="246">
        <v>0</v>
      </c>
      <c r="AA268" s="246">
        <v>0</v>
      </c>
      <c r="AB268" s="246">
        <v>0</v>
      </c>
      <c r="AC268" s="246">
        <v>0</v>
      </c>
      <c r="AD268" s="246">
        <v>0</v>
      </c>
      <c r="AE268" s="246">
        <v>0</v>
      </c>
      <c r="AF268" s="246">
        <v>0</v>
      </c>
      <c r="AG268" s="246">
        <v>0</v>
      </c>
      <c r="AH268" s="246">
        <v>0</v>
      </c>
      <c r="AI268" s="246">
        <v>0</v>
      </c>
      <c r="AJ268" s="246">
        <v>0</v>
      </c>
      <c r="AK268" s="246">
        <v>0</v>
      </c>
      <c r="AL268" s="246">
        <v>0</v>
      </c>
      <c r="AM268" s="246">
        <v>0</v>
      </c>
      <c r="AN268" s="246">
        <v>7.0000000000000007E-2</v>
      </c>
      <c r="AO268" s="246">
        <v>0.04</v>
      </c>
      <c r="AP268" s="250">
        <v>0</v>
      </c>
      <c r="AQ268" s="246">
        <v>0</v>
      </c>
      <c r="AR268" s="290">
        <v>0</v>
      </c>
      <c r="AS268" s="289">
        <v>0</v>
      </c>
      <c r="AT268" s="250">
        <v>0</v>
      </c>
      <c r="AU268" s="250">
        <v>0</v>
      </c>
      <c r="AV268" s="284">
        <v>0</v>
      </c>
      <c r="AW268" s="292" t="str">
        <f t="shared" si="16"/>
        <v>2015-16</v>
      </c>
      <c r="AX268" s="292" t="str">
        <f t="shared" si="17"/>
        <v>2016-17</v>
      </c>
      <c r="AY268" s="751">
        <f t="shared" si="18"/>
        <v>2</v>
      </c>
      <c r="AZ268" s="120">
        <f t="shared" si="19"/>
        <v>5.5000000000000007E-2</v>
      </c>
      <c r="BA268" s="248" t="s">
        <v>119</v>
      </c>
      <c r="BB268" s="248" t="s">
        <v>45</v>
      </c>
      <c r="BC268" s="248" t="s">
        <v>267</v>
      </c>
      <c r="BD268" s="248" t="s">
        <v>3014</v>
      </c>
      <c r="BE268" s="248"/>
      <c r="BF268" s="248" t="s">
        <v>255</v>
      </c>
      <c r="BG268" s="252" t="s">
        <v>509</v>
      </c>
      <c r="BH268" s="251" t="s">
        <v>508</v>
      </c>
      <c r="BI268" s="295" t="s">
        <v>252</v>
      </c>
      <c r="BJ268" s="251" t="s">
        <v>252</v>
      </c>
    </row>
    <row r="269" spans="1:62" s="249" customFormat="1" ht="13.5" customHeight="1">
      <c r="A269" s="490" t="s">
        <v>50</v>
      </c>
      <c r="B269" s="514" t="s">
        <v>511</v>
      </c>
      <c r="C269" s="246">
        <v>0</v>
      </c>
      <c r="D269" s="246">
        <v>0</v>
      </c>
      <c r="E269" s="246">
        <v>0</v>
      </c>
      <c r="F269" s="246">
        <v>0</v>
      </c>
      <c r="G269" s="246">
        <v>0</v>
      </c>
      <c r="H269" s="246">
        <v>0</v>
      </c>
      <c r="I269" s="246">
        <v>0</v>
      </c>
      <c r="J269" s="246">
        <v>0</v>
      </c>
      <c r="K269" s="246">
        <v>0</v>
      </c>
      <c r="L269" s="246">
        <v>0</v>
      </c>
      <c r="M269" s="246">
        <v>0</v>
      </c>
      <c r="N269" s="246">
        <v>0</v>
      </c>
      <c r="O269" s="246">
        <v>0</v>
      </c>
      <c r="P269" s="246">
        <v>0</v>
      </c>
      <c r="Q269" s="246">
        <v>0</v>
      </c>
      <c r="R269" s="246">
        <v>0</v>
      </c>
      <c r="S269" s="246">
        <v>0</v>
      </c>
      <c r="T269" s="246">
        <v>0</v>
      </c>
      <c r="U269" s="246">
        <v>0</v>
      </c>
      <c r="V269" s="246">
        <v>0</v>
      </c>
      <c r="W269" s="246">
        <v>0</v>
      </c>
      <c r="X269" s="246">
        <v>0</v>
      </c>
      <c r="Y269" s="246">
        <v>0</v>
      </c>
      <c r="Z269" s="246">
        <v>0</v>
      </c>
      <c r="AA269" s="246">
        <v>0</v>
      </c>
      <c r="AB269" s="246">
        <v>0</v>
      </c>
      <c r="AC269" s="246">
        <v>0</v>
      </c>
      <c r="AD269" s="246">
        <v>0</v>
      </c>
      <c r="AE269" s="246">
        <v>0</v>
      </c>
      <c r="AF269" s="246">
        <v>0</v>
      </c>
      <c r="AG269" s="246">
        <v>0</v>
      </c>
      <c r="AH269" s="246">
        <v>0</v>
      </c>
      <c r="AI269" s="246">
        <v>3.968</v>
      </c>
      <c r="AJ269" s="246">
        <v>4.0359999999999996</v>
      </c>
      <c r="AK269" s="246">
        <v>4.0990000000000002</v>
      </c>
      <c r="AL269" s="246">
        <v>4.2300000000000004</v>
      </c>
      <c r="AM269" s="246">
        <v>4.2699999999999996</v>
      </c>
      <c r="AN269" s="246">
        <v>4.3339999999999996</v>
      </c>
      <c r="AO269" s="246">
        <v>4.4610000000000003</v>
      </c>
      <c r="AP269" s="246">
        <v>4.5190000000000001</v>
      </c>
      <c r="AQ269" s="246">
        <v>4.5819999999999999</v>
      </c>
      <c r="AR269" s="289">
        <v>10.571999999999999</v>
      </c>
      <c r="AS269" s="289">
        <v>4.7110000000000003</v>
      </c>
      <c r="AT269" s="250">
        <v>4.7489999999999997</v>
      </c>
      <c r="AU269" s="250">
        <v>4.82</v>
      </c>
      <c r="AV269" s="284">
        <v>4.9119999999999999</v>
      </c>
      <c r="AW269" s="292" t="str">
        <f t="shared" si="16"/>
        <v>2010-11</v>
      </c>
      <c r="AX269" s="292" t="str">
        <f t="shared" si="17"/>
        <v>2020-21</v>
      </c>
      <c r="AY269" s="751">
        <f t="shared" si="18"/>
        <v>11</v>
      </c>
      <c r="AZ269" s="120">
        <f t="shared" si="19"/>
        <v>4.8892727272727265</v>
      </c>
      <c r="BA269" s="248" t="s">
        <v>119</v>
      </c>
      <c r="BB269" s="248" t="s">
        <v>45</v>
      </c>
      <c r="BC269" s="248" t="s">
        <v>267</v>
      </c>
      <c r="BD269" s="248" t="s">
        <v>3014</v>
      </c>
      <c r="BE269" s="248" t="s">
        <v>50</v>
      </c>
      <c r="BF269" s="248" t="s">
        <v>262</v>
      </c>
      <c r="BG269" s="252" t="s">
        <v>3473</v>
      </c>
      <c r="BH269" s="251" t="s">
        <v>252</v>
      </c>
      <c r="BI269" s="295" t="s">
        <v>252</v>
      </c>
      <c r="BJ269" s="251" t="s">
        <v>252</v>
      </c>
    </row>
    <row r="270" spans="1:62" s="249" customFormat="1" ht="13.5" customHeight="1">
      <c r="A270" s="490" t="s">
        <v>50</v>
      </c>
      <c r="B270" s="514" t="s">
        <v>464</v>
      </c>
      <c r="C270" s="246">
        <v>0</v>
      </c>
      <c r="D270" s="246">
        <v>0</v>
      </c>
      <c r="E270" s="246">
        <v>0</v>
      </c>
      <c r="F270" s="246">
        <v>0</v>
      </c>
      <c r="G270" s="246">
        <v>0</v>
      </c>
      <c r="H270" s="246">
        <v>0</v>
      </c>
      <c r="I270" s="246">
        <v>0</v>
      </c>
      <c r="J270" s="246">
        <v>0</v>
      </c>
      <c r="K270" s="246">
        <v>0</v>
      </c>
      <c r="L270" s="246">
        <v>0</v>
      </c>
      <c r="M270" s="246">
        <v>0</v>
      </c>
      <c r="N270" s="246">
        <v>0</v>
      </c>
      <c r="O270" s="246">
        <v>0</v>
      </c>
      <c r="P270" s="246">
        <v>0</v>
      </c>
      <c r="Q270" s="246">
        <v>0</v>
      </c>
      <c r="R270" s="246">
        <v>0</v>
      </c>
      <c r="S270" s="246">
        <v>0</v>
      </c>
      <c r="T270" s="246">
        <v>0</v>
      </c>
      <c r="U270" s="246">
        <v>0</v>
      </c>
      <c r="V270" s="246">
        <v>0</v>
      </c>
      <c r="W270" s="246">
        <v>0</v>
      </c>
      <c r="X270" s="246">
        <v>0</v>
      </c>
      <c r="Y270" s="246">
        <v>0</v>
      </c>
      <c r="Z270" s="246">
        <v>0</v>
      </c>
      <c r="AA270" s="246">
        <v>0</v>
      </c>
      <c r="AB270" s="246">
        <v>0</v>
      </c>
      <c r="AC270" s="246">
        <v>0</v>
      </c>
      <c r="AD270" s="246">
        <v>0</v>
      </c>
      <c r="AE270" s="246">
        <v>0</v>
      </c>
      <c r="AF270" s="246">
        <v>0</v>
      </c>
      <c r="AG270" s="246">
        <v>0.45</v>
      </c>
      <c r="AH270" s="246">
        <v>0.55000000000000004</v>
      </c>
      <c r="AI270" s="246">
        <v>0.5</v>
      </c>
      <c r="AJ270" s="246">
        <v>0.5</v>
      </c>
      <c r="AK270" s="246">
        <v>0.5</v>
      </c>
      <c r="AL270" s="246">
        <v>0</v>
      </c>
      <c r="AM270" s="246">
        <v>0</v>
      </c>
      <c r="AN270" s="246">
        <v>0</v>
      </c>
      <c r="AO270" s="246">
        <v>0</v>
      </c>
      <c r="AP270" s="246">
        <v>0</v>
      </c>
      <c r="AQ270" s="246">
        <v>0</v>
      </c>
      <c r="AR270" s="289">
        <v>0</v>
      </c>
      <c r="AS270" s="289">
        <v>0</v>
      </c>
      <c r="AT270" s="250">
        <v>0</v>
      </c>
      <c r="AU270" s="250">
        <v>0</v>
      </c>
      <c r="AV270" s="284">
        <v>0</v>
      </c>
      <c r="AW270" s="292" t="str">
        <f t="shared" si="16"/>
        <v>2008-09</v>
      </c>
      <c r="AX270" s="292" t="str">
        <f t="shared" si="17"/>
        <v>2012-13</v>
      </c>
      <c r="AY270" s="751">
        <f t="shared" si="18"/>
        <v>5</v>
      </c>
      <c r="AZ270" s="120">
        <f t="shared" si="19"/>
        <v>0.5</v>
      </c>
      <c r="BA270" s="248" t="s">
        <v>119</v>
      </c>
      <c r="BB270" s="248" t="s">
        <v>45</v>
      </c>
      <c r="BC270" s="248" t="s">
        <v>432</v>
      </c>
      <c r="BD270" s="248" t="s">
        <v>763</v>
      </c>
      <c r="BE270" s="248"/>
      <c r="BF270" s="248" t="s">
        <v>262</v>
      </c>
      <c r="BG270" s="252" t="s">
        <v>252</v>
      </c>
      <c r="BH270" s="251" t="s">
        <v>252</v>
      </c>
      <c r="BI270" s="295" t="s">
        <v>442</v>
      </c>
      <c r="BJ270" s="251" t="s">
        <v>252</v>
      </c>
    </row>
    <row r="271" spans="1:62" s="249" customFormat="1" ht="13.5" customHeight="1">
      <c r="A271" s="490" t="s">
        <v>50</v>
      </c>
      <c r="B271" s="514" t="s">
        <v>463</v>
      </c>
      <c r="C271" s="246">
        <v>0</v>
      </c>
      <c r="D271" s="246">
        <v>0</v>
      </c>
      <c r="E271" s="246">
        <v>0</v>
      </c>
      <c r="F271" s="246">
        <v>0</v>
      </c>
      <c r="G271" s="246">
        <v>0</v>
      </c>
      <c r="H271" s="246">
        <v>0</v>
      </c>
      <c r="I271" s="246">
        <v>0</v>
      </c>
      <c r="J271" s="246">
        <v>0</v>
      </c>
      <c r="K271" s="246">
        <v>0</v>
      </c>
      <c r="L271" s="246">
        <v>0</v>
      </c>
      <c r="M271" s="246">
        <v>0</v>
      </c>
      <c r="N271" s="246">
        <v>0</v>
      </c>
      <c r="O271" s="246">
        <v>0</v>
      </c>
      <c r="P271" s="246">
        <v>0</v>
      </c>
      <c r="Q271" s="246">
        <v>0</v>
      </c>
      <c r="R271" s="246">
        <v>0</v>
      </c>
      <c r="S271" s="246">
        <v>0</v>
      </c>
      <c r="T271" s="246">
        <v>0</v>
      </c>
      <c r="U271" s="246">
        <v>0</v>
      </c>
      <c r="V271" s="246">
        <v>0</v>
      </c>
      <c r="W271" s="246">
        <v>0</v>
      </c>
      <c r="X271" s="246">
        <v>0</v>
      </c>
      <c r="Y271" s="246">
        <v>0</v>
      </c>
      <c r="Z271" s="246">
        <v>0</v>
      </c>
      <c r="AA271" s="246">
        <v>0</v>
      </c>
      <c r="AB271" s="246">
        <v>0</v>
      </c>
      <c r="AC271" s="246">
        <v>0</v>
      </c>
      <c r="AD271" s="246">
        <v>0</v>
      </c>
      <c r="AE271" s="246">
        <v>0</v>
      </c>
      <c r="AF271" s="246">
        <v>0</v>
      </c>
      <c r="AG271" s="246">
        <v>5</v>
      </c>
      <c r="AH271" s="246">
        <v>5.157</v>
      </c>
      <c r="AI271" s="246">
        <v>4.9850000000000003</v>
      </c>
      <c r="AJ271" s="246">
        <v>0</v>
      </c>
      <c r="AK271" s="246">
        <v>0</v>
      </c>
      <c r="AL271" s="246">
        <v>0</v>
      </c>
      <c r="AM271" s="246">
        <v>0</v>
      </c>
      <c r="AN271" s="246">
        <v>0</v>
      </c>
      <c r="AO271" s="246">
        <v>0</v>
      </c>
      <c r="AP271" s="250">
        <v>0</v>
      </c>
      <c r="AQ271" s="246">
        <v>0</v>
      </c>
      <c r="AR271" s="290">
        <v>0</v>
      </c>
      <c r="AS271" s="289">
        <v>0</v>
      </c>
      <c r="AT271" s="250">
        <v>0</v>
      </c>
      <c r="AU271" s="250">
        <v>0</v>
      </c>
      <c r="AV271" s="284">
        <v>0</v>
      </c>
      <c r="AW271" s="292" t="str">
        <f t="shared" si="16"/>
        <v>2008-09</v>
      </c>
      <c r="AX271" s="292" t="str">
        <f t="shared" si="17"/>
        <v>2010-11</v>
      </c>
      <c r="AY271" s="751">
        <f t="shared" si="18"/>
        <v>3</v>
      </c>
      <c r="AZ271" s="120">
        <f t="shared" si="19"/>
        <v>5.0473333333333334</v>
      </c>
      <c r="BA271" s="248" t="s">
        <v>119</v>
      </c>
      <c r="BB271" s="248" t="s">
        <v>45</v>
      </c>
      <c r="BC271" s="248" t="s">
        <v>432</v>
      </c>
      <c r="BD271" s="248" t="s">
        <v>763</v>
      </c>
      <c r="BE271" s="248"/>
      <c r="BF271" s="248" t="s">
        <v>262</v>
      </c>
      <c r="BG271" s="252" t="s">
        <v>252</v>
      </c>
      <c r="BH271" s="251" t="s">
        <v>252</v>
      </c>
      <c r="BI271" s="295" t="s">
        <v>442</v>
      </c>
      <c r="BJ271" s="251" t="s">
        <v>252</v>
      </c>
    </row>
    <row r="272" spans="1:62" s="249" customFormat="1" ht="13.5" customHeight="1">
      <c r="A272" s="490" t="s">
        <v>50</v>
      </c>
      <c r="B272" s="514" t="s">
        <v>3496</v>
      </c>
      <c r="C272" s="246">
        <v>0</v>
      </c>
      <c r="D272" s="246">
        <v>0</v>
      </c>
      <c r="E272" s="246">
        <v>0</v>
      </c>
      <c r="F272" s="246">
        <v>0</v>
      </c>
      <c r="G272" s="246">
        <v>0</v>
      </c>
      <c r="H272" s="246">
        <v>0</v>
      </c>
      <c r="I272" s="246">
        <v>0</v>
      </c>
      <c r="J272" s="246">
        <v>0</v>
      </c>
      <c r="K272" s="246">
        <v>0</v>
      </c>
      <c r="L272" s="246">
        <v>0</v>
      </c>
      <c r="M272" s="246">
        <v>0</v>
      </c>
      <c r="N272" s="246">
        <v>0</v>
      </c>
      <c r="O272" s="246">
        <v>0</v>
      </c>
      <c r="P272" s="246">
        <v>0</v>
      </c>
      <c r="Q272" s="246">
        <v>0</v>
      </c>
      <c r="R272" s="246">
        <v>0</v>
      </c>
      <c r="S272" s="246">
        <v>0</v>
      </c>
      <c r="T272" s="246">
        <v>0</v>
      </c>
      <c r="U272" s="246">
        <v>0</v>
      </c>
      <c r="V272" s="246">
        <v>0</v>
      </c>
      <c r="W272" s="246">
        <v>0</v>
      </c>
      <c r="X272" s="246">
        <v>0</v>
      </c>
      <c r="Y272" s="246">
        <v>0</v>
      </c>
      <c r="Z272" s="246">
        <v>0</v>
      </c>
      <c r="AA272" s="246">
        <v>0</v>
      </c>
      <c r="AB272" s="246">
        <v>0</v>
      </c>
      <c r="AC272" s="246">
        <v>0</v>
      </c>
      <c r="AD272" s="246">
        <v>0</v>
      </c>
      <c r="AE272" s="246">
        <v>0</v>
      </c>
      <c r="AF272" s="246">
        <v>0</v>
      </c>
      <c r="AG272" s="246">
        <v>0</v>
      </c>
      <c r="AH272" s="246">
        <v>0</v>
      </c>
      <c r="AI272" s="246">
        <v>0</v>
      </c>
      <c r="AJ272" s="246">
        <v>0</v>
      </c>
      <c r="AK272" s="246">
        <v>0</v>
      </c>
      <c r="AL272" s="246">
        <v>0</v>
      </c>
      <c r="AM272" s="246">
        <v>0</v>
      </c>
      <c r="AN272" s="246">
        <v>0</v>
      </c>
      <c r="AO272" s="246">
        <v>0</v>
      </c>
      <c r="AP272" s="246">
        <v>0</v>
      </c>
      <c r="AQ272" s="246">
        <v>0</v>
      </c>
      <c r="AR272" s="289">
        <v>0.46</v>
      </c>
      <c r="AS272" s="289">
        <v>0.02</v>
      </c>
      <c r="AT272" s="250">
        <v>0</v>
      </c>
      <c r="AU272" s="250">
        <v>0</v>
      </c>
      <c r="AV272" s="284">
        <v>0</v>
      </c>
      <c r="AW272" s="292" t="str">
        <f t="shared" si="16"/>
        <v>2019-20</v>
      </c>
      <c r="AX272" s="292" t="str">
        <f t="shared" si="17"/>
        <v>2020-21</v>
      </c>
      <c r="AY272" s="751">
        <f t="shared" si="18"/>
        <v>2</v>
      </c>
      <c r="AZ272" s="120">
        <f t="shared" si="19"/>
        <v>0.24000000000000002</v>
      </c>
      <c r="BA272" s="248" t="s">
        <v>115</v>
      </c>
      <c r="BB272" s="248" t="s">
        <v>45</v>
      </c>
      <c r="BC272" s="248" t="s">
        <v>432</v>
      </c>
      <c r="BD272" s="248" t="s">
        <v>763</v>
      </c>
      <c r="BE272" s="248" t="s">
        <v>50</v>
      </c>
      <c r="BF272" s="248" t="s">
        <v>262</v>
      </c>
      <c r="BG272" s="252" t="s">
        <v>3488</v>
      </c>
      <c r="BH272" s="251" t="s">
        <v>2963</v>
      </c>
      <c r="BI272" s="295" t="s">
        <v>252</v>
      </c>
      <c r="BJ272" s="251" t="s">
        <v>252</v>
      </c>
    </row>
    <row r="273" spans="1:62" s="249" customFormat="1" ht="13.5" customHeight="1">
      <c r="A273" s="490" t="s">
        <v>50</v>
      </c>
      <c r="B273" s="514" t="s">
        <v>3484</v>
      </c>
      <c r="C273" s="246">
        <v>0</v>
      </c>
      <c r="D273" s="246">
        <v>0</v>
      </c>
      <c r="E273" s="246">
        <v>0</v>
      </c>
      <c r="F273" s="246">
        <v>0</v>
      </c>
      <c r="G273" s="246">
        <v>0</v>
      </c>
      <c r="H273" s="246">
        <v>0</v>
      </c>
      <c r="I273" s="246">
        <v>0</v>
      </c>
      <c r="J273" s="246">
        <v>0</v>
      </c>
      <c r="K273" s="246">
        <v>0</v>
      </c>
      <c r="L273" s="246">
        <v>0</v>
      </c>
      <c r="M273" s="246">
        <v>0</v>
      </c>
      <c r="N273" s="246">
        <v>0</v>
      </c>
      <c r="O273" s="246">
        <v>0</v>
      </c>
      <c r="P273" s="246">
        <v>0</v>
      </c>
      <c r="Q273" s="246">
        <v>0</v>
      </c>
      <c r="R273" s="246">
        <v>0</v>
      </c>
      <c r="S273" s="246">
        <v>0</v>
      </c>
      <c r="T273" s="246">
        <v>0</v>
      </c>
      <c r="U273" s="246">
        <v>0</v>
      </c>
      <c r="V273" s="246">
        <v>0</v>
      </c>
      <c r="W273" s="246">
        <v>0</v>
      </c>
      <c r="X273" s="246">
        <v>0</v>
      </c>
      <c r="Y273" s="246">
        <v>0</v>
      </c>
      <c r="Z273" s="246">
        <v>0</v>
      </c>
      <c r="AA273" s="246">
        <v>0</v>
      </c>
      <c r="AB273" s="246">
        <v>0</v>
      </c>
      <c r="AC273" s="246">
        <v>0</v>
      </c>
      <c r="AD273" s="246">
        <v>0</v>
      </c>
      <c r="AE273" s="246">
        <v>0</v>
      </c>
      <c r="AF273" s="246">
        <v>0</v>
      </c>
      <c r="AG273" s="246">
        <v>0</v>
      </c>
      <c r="AH273" s="246">
        <v>0</v>
      </c>
      <c r="AI273" s="246">
        <v>0</v>
      </c>
      <c r="AJ273" s="246">
        <v>0</v>
      </c>
      <c r="AK273" s="246">
        <v>0</v>
      </c>
      <c r="AL273" s="246">
        <v>0</v>
      </c>
      <c r="AM273" s="246">
        <v>0</v>
      </c>
      <c r="AN273" s="246">
        <v>0</v>
      </c>
      <c r="AO273" s="246">
        <v>0</v>
      </c>
      <c r="AP273" s="250">
        <v>0</v>
      </c>
      <c r="AQ273" s="246">
        <v>0</v>
      </c>
      <c r="AR273" s="290">
        <v>0.48</v>
      </c>
      <c r="AS273" s="289">
        <v>0.02</v>
      </c>
      <c r="AT273" s="250">
        <v>0</v>
      </c>
      <c r="AU273" s="250">
        <v>0</v>
      </c>
      <c r="AV273" s="284">
        <v>0</v>
      </c>
      <c r="AW273" s="292" t="str">
        <f t="shared" si="16"/>
        <v>2019-20</v>
      </c>
      <c r="AX273" s="292" t="str">
        <f t="shared" si="17"/>
        <v>2020-21</v>
      </c>
      <c r="AY273" s="751">
        <f t="shared" si="18"/>
        <v>2</v>
      </c>
      <c r="AZ273" s="120">
        <f t="shared" si="19"/>
        <v>0.25</v>
      </c>
      <c r="BA273" s="248" t="s">
        <v>115</v>
      </c>
      <c r="BB273" s="248" t="s">
        <v>45</v>
      </c>
      <c r="BC273" s="248" t="s">
        <v>432</v>
      </c>
      <c r="BD273" s="248" t="s">
        <v>763</v>
      </c>
      <c r="BE273" s="248" t="s">
        <v>50</v>
      </c>
      <c r="BF273" s="248" t="s">
        <v>262</v>
      </c>
      <c r="BG273" s="252" t="s">
        <v>3489</v>
      </c>
      <c r="BH273" s="251" t="s">
        <v>2963</v>
      </c>
      <c r="BI273" s="295" t="s">
        <v>252</v>
      </c>
      <c r="BJ273" s="251" t="s">
        <v>252</v>
      </c>
    </row>
    <row r="274" spans="1:62" s="249" customFormat="1" ht="13.5" customHeight="1">
      <c r="A274" s="490" t="s">
        <v>50</v>
      </c>
      <c r="B274" s="514" t="s">
        <v>462</v>
      </c>
      <c r="C274" s="246">
        <v>0</v>
      </c>
      <c r="D274" s="246">
        <v>0</v>
      </c>
      <c r="E274" s="246">
        <v>0</v>
      </c>
      <c r="F274" s="246">
        <v>0</v>
      </c>
      <c r="G274" s="246">
        <v>0</v>
      </c>
      <c r="H274" s="246">
        <v>0</v>
      </c>
      <c r="I274" s="246">
        <v>0</v>
      </c>
      <c r="J274" s="246">
        <v>0</v>
      </c>
      <c r="K274" s="246">
        <v>0</v>
      </c>
      <c r="L274" s="246">
        <v>0</v>
      </c>
      <c r="M274" s="246">
        <v>0</v>
      </c>
      <c r="N274" s="246">
        <v>0</v>
      </c>
      <c r="O274" s="246">
        <v>0</v>
      </c>
      <c r="P274" s="246">
        <v>0</v>
      </c>
      <c r="Q274" s="246">
        <v>0</v>
      </c>
      <c r="R274" s="246">
        <v>0</v>
      </c>
      <c r="S274" s="246">
        <v>0</v>
      </c>
      <c r="T274" s="246">
        <v>0</v>
      </c>
      <c r="U274" s="246">
        <v>0</v>
      </c>
      <c r="V274" s="246">
        <v>0</v>
      </c>
      <c r="W274" s="246">
        <v>0</v>
      </c>
      <c r="X274" s="246">
        <v>0</v>
      </c>
      <c r="Y274" s="246">
        <v>0</v>
      </c>
      <c r="Z274" s="246">
        <v>0</v>
      </c>
      <c r="AA274" s="246">
        <v>0.17499999999999999</v>
      </c>
      <c r="AB274" s="246">
        <v>0.17499999999999999</v>
      </c>
      <c r="AC274" s="246">
        <v>0.17499999999999999</v>
      </c>
      <c r="AD274" s="246">
        <v>0.33</v>
      </c>
      <c r="AE274" s="246">
        <v>0.33</v>
      </c>
      <c r="AF274" s="246">
        <v>0.33</v>
      </c>
      <c r="AG274" s="246">
        <v>0.72499999999999998</v>
      </c>
      <c r="AH274" s="246">
        <v>0.72499999999999998</v>
      </c>
      <c r="AI274" s="246">
        <v>0.752</v>
      </c>
      <c r="AJ274" s="246">
        <v>0.77</v>
      </c>
      <c r="AK274" s="246">
        <v>0.79</v>
      </c>
      <c r="AL274" s="246">
        <v>0.81</v>
      </c>
      <c r="AM274" s="246">
        <v>0.84199999999999997</v>
      </c>
      <c r="AN274" s="246">
        <v>0.90200000000000002</v>
      </c>
      <c r="AO274" s="246">
        <v>0.96499999999999997</v>
      </c>
      <c r="AP274" s="250">
        <v>0</v>
      </c>
      <c r="AQ274" s="246">
        <v>0</v>
      </c>
      <c r="AR274" s="290">
        <v>0</v>
      </c>
      <c r="AS274" s="289">
        <v>0.997</v>
      </c>
      <c r="AT274" s="250">
        <v>1.03</v>
      </c>
      <c r="AU274" s="250">
        <v>0</v>
      </c>
      <c r="AV274" s="284">
        <v>0</v>
      </c>
      <c r="AW274" s="292" t="str">
        <f t="shared" si="16"/>
        <v>2002-03</v>
      </c>
      <c r="AX274" s="292" t="str">
        <f t="shared" si="17"/>
        <v>2020-21</v>
      </c>
      <c r="AY274" s="751">
        <f t="shared" si="18"/>
        <v>19</v>
      </c>
      <c r="AZ274" s="120">
        <f t="shared" si="19"/>
        <v>0.51542105263157889</v>
      </c>
      <c r="BA274" s="248" t="s">
        <v>119</v>
      </c>
      <c r="BB274" s="248" t="s">
        <v>45</v>
      </c>
      <c r="BC274" s="248" t="s">
        <v>432</v>
      </c>
      <c r="BD274" s="248" t="s">
        <v>763</v>
      </c>
      <c r="BE274" s="248"/>
      <c r="BF274" s="248" t="s">
        <v>262</v>
      </c>
      <c r="BG274" s="252" t="s">
        <v>461</v>
      </c>
      <c r="BH274" s="251" t="s">
        <v>460</v>
      </c>
      <c r="BI274" s="295" t="s">
        <v>252</v>
      </c>
      <c r="BJ274" s="251" t="s">
        <v>252</v>
      </c>
    </row>
    <row r="275" spans="1:62" s="249" customFormat="1" ht="13.5" customHeight="1">
      <c r="A275" s="490" t="s">
        <v>50</v>
      </c>
      <c r="B275" s="514" t="s">
        <v>2067</v>
      </c>
      <c r="C275" s="246">
        <v>0</v>
      </c>
      <c r="D275" s="246">
        <v>0</v>
      </c>
      <c r="E275" s="246">
        <v>0</v>
      </c>
      <c r="F275" s="246">
        <v>0</v>
      </c>
      <c r="G275" s="246">
        <v>0</v>
      </c>
      <c r="H275" s="246">
        <v>0</v>
      </c>
      <c r="I275" s="246">
        <v>0</v>
      </c>
      <c r="J275" s="246">
        <v>0</v>
      </c>
      <c r="K275" s="246">
        <v>0</v>
      </c>
      <c r="L275" s="246">
        <v>0</v>
      </c>
      <c r="M275" s="246">
        <v>0</v>
      </c>
      <c r="N275" s="246">
        <v>0</v>
      </c>
      <c r="O275" s="246">
        <v>0</v>
      </c>
      <c r="P275" s="246">
        <v>0</v>
      </c>
      <c r="Q275" s="246">
        <v>0</v>
      </c>
      <c r="R275" s="246">
        <v>0</v>
      </c>
      <c r="S275" s="246">
        <v>0</v>
      </c>
      <c r="T275" s="246">
        <v>0</v>
      </c>
      <c r="U275" s="246">
        <v>0</v>
      </c>
      <c r="V275" s="246">
        <v>0</v>
      </c>
      <c r="W275" s="246">
        <v>0</v>
      </c>
      <c r="X275" s="246">
        <v>0</v>
      </c>
      <c r="Y275" s="246">
        <v>0</v>
      </c>
      <c r="Z275" s="246">
        <v>0</v>
      </c>
      <c r="AA275" s="246">
        <v>0</v>
      </c>
      <c r="AB275" s="246">
        <v>0</v>
      </c>
      <c r="AC275" s="246">
        <v>0</v>
      </c>
      <c r="AD275" s="246">
        <v>0</v>
      </c>
      <c r="AE275" s="246">
        <v>0</v>
      </c>
      <c r="AF275" s="246">
        <v>0</v>
      </c>
      <c r="AG275" s="246">
        <v>0</v>
      </c>
      <c r="AH275" s="246">
        <v>0</v>
      </c>
      <c r="AI275" s="246">
        <v>0</v>
      </c>
      <c r="AJ275" s="246">
        <v>0</v>
      </c>
      <c r="AK275" s="246">
        <v>0</v>
      </c>
      <c r="AL275" s="246">
        <v>0</v>
      </c>
      <c r="AM275" s="246">
        <v>0</v>
      </c>
      <c r="AN275" s="246">
        <v>0</v>
      </c>
      <c r="AO275" s="246">
        <v>1.4</v>
      </c>
      <c r="AP275" s="246">
        <v>0</v>
      </c>
      <c r="AQ275" s="246">
        <v>0</v>
      </c>
      <c r="AR275" s="289">
        <v>0</v>
      </c>
      <c r="AS275" s="289">
        <v>0</v>
      </c>
      <c r="AT275" s="250">
        <v>0</v>
      </c>
      <c r="AU275" s="250">
        <v>0</v>
      </c>
      <c r="AV275" s="284">
        <v>0</v>
      </c>
      <c r="AW275" s="292" t="str">
        <f t="shared" si="16"/>
        <v>2016-17</v>
      </c>
      <c r="AX275" s="292" t="str">
        <f t="shared" si="17"/>
        <v>2016-17</v>
      </c>
      <c r="AY275" s="751">
        <f t="shared" si="18"/>
        <v>1</v>
      </c>
      <c r="AZ275" s="120">
        <f t="shared" si="19"/>
        <v>1.4</v>
      </c>
      <c r="BA275" s="248" t="s">
        <v>119</v>
      </c>
      <c r="BB275" s="248" t="s">
        <v>45</v>
      </c>
      <c r="BC275" s="248" t="s">
        <v>432</v>
      </c>
      <c r="BD275" s="248" t="s">
        <v>763</v>
      </c>
      <c r="BE275" s="248"/>
      <c r="BF275" s="248" t="s">
        <v>255</v>
      </c>
      <c r="BG275" s="252" t="s">
        <v>2719</v>
      </c>
      <c r="BH275" s="251" t="s">
        <v>252</v>
      </c>
      <c r="BI275" s="295" t="s">
        <v>252</v>
      </c>
      <c r="BJ275" s="251" t="s">
        <v>252</v>
      </c>
    </row>
    <row r="276" spans="1:62" s="249" customFormat="1" ht="13.5" customHeight="1">
      <c r="A276" s="490" t="s">
        <v>50</v>
      </c>
      <c r="B276" s="514" t="s">
        <v>459</v>
      </c>
      <c r="C276" s="246">
        <v>0</v>
      </c>
      <c r="D276" s="246">
        <v>0</v>
      </c>
      <c r="E276" s="246">
        <v>0</v>
      </c>
      <c r="F276" s="246">
        <v>0</v>
      </c>
      <c r="G276" s="246">
        <v>0</v>
      </c>
      <c r="H276" s="246">
        <v>0</v>
      </c>
      <c r="I276" s="246">
        <v>0</v>
      </c>
      <c r="J276" s="246">
        <v>0</v>
      </c>
      <c r="K276" s="246">
        <v>0</v>
      </c>
      <c r="L276" s="246">
        <v>0</v>
      </c>
      <c r="M276" s="246">
        <v>0</v>
      </c>
      <c r="N276" s="246">
        <v>0</v>
      </c>
      <c r="O276" s="246">
        <v>0</v>
      </c>
      <c r="P276" s="246">
        <v>0</v>
      </c>
      <c r="Q276" s="246">
        <v>0</v>
      </c>
      <c r="R276" s="246">
        <v>0</v>
      </c>
      <c r="S276" s="246">
        <v>0</v>
      </c>
      <c r="T276" s="246">
        <v>0</v>
      </c>
      <c r="U276" s="246">
        <v>0</v>
      </c>
      <c r="V276" s="246">
        <v>0</v>
      </c>
      <c r="W276" s="246">
        <v>0</v>
      </c>
      <c r="X276" s="246">
        <v>0</v>
      </c>
      <c r="Y276" s="246">
        <v>0</v>
      </c>
      <c r="Z276" s="246">
        <v>0</v>
      </c>
      <c r="AA276" s="246">
        <v>0</v>
      </c>
      <c r="AB276" s="246">
        <v>0</v>
      </c>
      <c r="AC276" s="246">
        <v>0</v>
      </c>
      <c r="AD276" s="246">
        <v>0</v>
      </c>
      <c r="AE276" s="246">
        <v>0</v>
      </c>
      <c r="AF276" s="246">
        <v>0</v>
      </c>
      <c r="AG276" s="246">
        <v>0</v>
      </c>
      <c r="AH276" s="246">
        <v>0</v>
      </c>
      <c r="AI276" s="246">
        <v>0</v>
      </c>
      <c r="AJ276" s="246">
        <v>0</v>
      </c>
      <c r="AK276" s="246">
        <v>1.496</v>
      </c>
      <c r="AL276" s="246">
        <v>1.534</v>
      </c>
      <c r="AM276" s="246">
        <v>1.56</v>
      </c>
      <c r="AN276" s="246">
        <v>1.605</v>
      </c>
      <c r="AO276" s="246">
        <v>1.6</v>
      </c>
      <c r="AP276" s="246">
        <v>1.3</v>
      </c>
      <c r="AQ276" s="246">
        <v>1.3</v>
      </c>
      <c r="AR276" s="289">
        <v>3.2</v>
      </c>
      <c r="AS276" s="289">
        <v>0.5</v>
      </c>
      <c r="AT276" s="250">
        <v>1.8</v>
      </c>
      <c r="AU276" s="250">
        <v>1.8</v>
      </c>
      <c r="AV276" s="284">
        <v>1.8</v>
      </c>
      <c r="AW276" s="292" t="str">
        <f t="shared" si="16"/>
        <v>2012-13</v>
      </c>
      <c r="AX276" s="292" t="str">
        <f t="shared" si="17"/>
        <v>2020-21</v>
      </c>
      <c r="AY276" s="751">
        <f t="shared" si="18"/>
        <v>9</v>
      </c>
      <c r="AZ276" s="120">
        <f t="shared" si="19"/>
        <v>1.5661111111111115</v>
      </c>
      <c r="BA276" s="248" t="s">
        <v>119</v>
      </c>
      <c r="BB276" s="248" t="s">
        <v>45</v>
      </c>
      <c r="BC276" s="248" t="s">
        <v>432</v>
      </c>
      <c r="BD276" s="248" t="s">
        <v>763</v>
      </c>
      <c r="BE276" s="248"/>
      <c r="BF276" s="248" t="s">
        <v>262</v>
      </c>
      <c r="BG276" s="252" t="s">
        <v>458</v>
      </c>
      <c r="BH276" s="251" t="s">
        <v>439</v>
      </c>
      <c r="BI276" s="295" t="s">
        <v>252</v>
      </c>
      <c r="BJ276" s="251" t="s">
        <v>252</v>
      </c>
    </row>
    <row r="277" spans="1:62" s="249" customFormat="1" ht="13.5" customHeight="1">
      <c r="A277" s="490" t="s">
        <v>50</v>
      </c>
      <c r="B277" s="514" t="s">
        <v>2057</v>
      </c>
      <c r="C277" s="246">
        <v>0</v>
      </c>
      <c r="D277" s="246">
        <v>0</v>
      </c>
      <c r="E277" s="246">
        <v>0</v>
      </c>
      <c r="F277" s="246">
        <v>0</v>
      </c>
      <c r="G277" s="246">
        <v>0</v>
      </c>
      <c r="H277" s="246">
        <v>0</v>
      </c>
      <c r="I277" s="246">
        <v>0</v>
      </c>
      <c r="J277" s="246">
        <v>0</v>
      </c>
      <c r="K277" s="246">
        <v>0</v>
      </c>
      <c r="L277" s="246">
        <v>0</v>
      </c>
      <c r="M277" s="246">
        <v>0</v>
      </c>
      <c r="N277" s="246">
        <v>0</v>
      </c>
      <c r="O277" s="246">
        <v>0</v>
      </c>
      <c r="P277" s="246">
        <v>0</v>
      </c>
      <c r="Q277" s="246">
        <v>0</v>
      </c>
      <c r="R277" s="246">
        <v>0</v>
      </c>
      <c r="S277" s="246">
        <v>0</v>
      </c>
      <c r="T277" s="246">
        <v>0</v>
      </c>
      <c r="U277" s="246">
        <v>0</v>
      </c>
      <c r="V277" s="246">
        <v>0</v>
      </c>
      <c r="W277" s="246">
        <v>0</v>
      </c>
      <c r="X277" s="246">
        <v>0</v>
      </c>
      <c r="Y277" s="246">
        <v>0</v>
      </c>
      <c r="Z277" s="246">
        <v>0</v>
      </c>
      <c r="AA277" s="246">
        <v>0</v>
      </c>
      <c r="AB277" s="246">
        <v>0</v>
      </c>
      <c r="AC277" s="246">
        <v>0</v>
      </c>
      <c r="AD277" s="246">
        <v>0</v>
      </c>
      <c r="AE277" s="246">
        <v>0</v>
      </c>
      <c r="AF277" s="246">
        <v>0</v>
      </c>
      <c r="AG277" s="246">
        <v>0</v>
      </c>
      <c r="AH277" s="246">
        <v>0</v>
      </c>
      <c r="AI277" s="246">
        <v>0</v>
      </c>
      <c r="AJ277" s="246">
        <v>0</v>
      </c>
      <c r="AK277" s="246">
        <v>0</v>
      </c>
      <c r="AL277" s="246">
        <v>0</v>
      </c>
      <c r="AM277" s="246">
        <v>0</v>
      </c>
      <c r="AN277" s="246">
        <v>0</v>
      </c>
      <c r="AO277" s="246">
        <v>0.3</v>
      </c>
      <c r="AP277" s="250">
        <v>0.6</v>
      </c>
      <c r="AQ277" s="246">
        <v>0.6</v>
      </c>
      <c r="AR277" s="290">
        <v>0.6</v>
      </c>
      <c r="AS277" s="289">
        <v>0.6</v>
      </c>
      <c r="AT277" s="250">
        <v>0</v>
      </c>
      <c r="AU277" s="250">
        <v>0</v>
      </c>
      <c r="AV277" s="284">
        <v>0</v>
      </c>
      <c r="AW277" s="292" t="str">
        <f t="shared" si="16"/>
        <v>2016-17</v>
      </c>
      <c r="AX277" s="292" t="str">
        <f t="shared" si="17"/>
        <v>2020-21</v>
      </c>
      <c r="AY277" s="751">
        <f t="shared" si="18"/>
        <v>5</v>
      </c>
      <c r="AZ277" s="120">
        <f t="shared" si="19"/>
        <v>0.54</v>
      </c>
      <c r="BA277" s="248" t="s">
        <v>115</v>
      </c>
      <c r="BB277" s="248" t="s">
        <v>45</v>
      </c>
      <c r="BC277" s="248" t="s">
        <v>432</v>
      </c>
      <c r="BD277" s="248" t="s">
        <v>763</v>
      </c>
      <c r="BE277" s="248" t="s">
        <v>50</v>
      </c>
      <c r="BF277" s="248" t="s">
        <v>262</v>
      </c>
      <c r="BG277" s="252" t="s">
        <v>2959</v>
      </c>
      <c r="BH277" s="251" t="s">
        <v>252</v>
      </c>
      <c r="BI277" s="295" t="s">
        <v>252</v>
      </c>
      <c r="BJ277" s="251" t="s">
        <v>252</v>
      </c>
    </row>
    <row r="278" spans="1:62" s="249" customFormat="1" ht="13.5" customHeight="1">
      <c r="A278" s="490" t="s">
        <v>50</v>
      </c>
      <c r="B278" s="514" t="s">
        <v>2968</v>
      </c>
      <c r="C278" s="246">
        <v>0</v>
      </c>
      <c r="D278" s="246">
        <v>0</v>
      </c>
      <c r="E278" s="246">
        <v>0</v>
      </c>
      <c r="F278" s="246">
        <v>0</v>
      </c>
      <c r="G278" s="246">
        <v>0</v>
      </c>
      <c r="H278" s="246">
        <v>0</v>
      </c>
      <c r="I278" s="246">
        <v>0</v>
      </c>
      <c r="J278" s="246">
        <v>0</v>
      </c>
      <c r="K278" s="246">
        <v>0</v>
      </c>
      <c r="L278" s="246">
        <v>0</v>
      </c>
      <c r="M278" s="246">
        <v>0</v>
      </c>
      <c r="N278" s="246">
        <v>0</v>
      </c>
      <c r="O278" s="246">
        <v>0</v>
      </c>
      <c r="P278" s="246">
        <v>0</v>
      </c>
      <c r="Q278" s="246">
        <v>0</v>
      </c>
      <c r="R278" s="246">
        <v>0</v>
      </c>
      <c r="S278" s="246">
        <v>0</v>
      </c>
      <c r="T278" s="246">
        <v>0</v>
      </c>
      <c r="U278" s="246">
        <v>0</v>
      </c>
      <c r="V278" s="246">
        <v>0</v>
      </c>
      <c r="W278" s="246">
        <v>0</v>
      </c>
      <c r="X278" s="246">
        <v>0</v>
      </c>
      <c r="Y278" s="246">
        <v>0</v>
      </c>
      <c r="Z278" s="246">
        <v>0</v>
      </c>
      <c r="AA278" s="246">
        <v>0</v>
      </c>
      <c r="AB278" s="246">
        <v>0</v>
      </c>
      <c r="AC278" s="246">
        <v>0</v>
      </c>
      <c r="AD278" s="246">
        <v>0</v>
      </c>
      <c r="AE278" s="246">
        <v>0</v>
      </c>
      <c r="AF278" s="246">
        <v>0</v>
      </c>
      <c r="AG278" s="246">
        <v>0</v>
      </c>
      <c r="AH278" s="246">
        <v>0</v>
      </c>
      <c r="AI278" s="246">
        <v>0</v>
      </c>
      <c r="AJ278" s="246">
        <v>0</v>
      </c>
      <c r="AK278" s="246">
        <v>0</v>
      </c>
      <c r="AL278" s="246">
        <v>0</v>
      </c>
      <c r="AM278" s="246">
        <v>0</v>
      </c>
      <c r="AN278" s="246">
        <v>0</v>
      </c>
      <c r="AO278" s="246">
        <v>0</v>
      </c>
      <c r="AP278" s="246">
        <v>1.2849999999999999</v>
      </c>
      <c r="AQ278" s="246">
        <v>0.79900000000000004</v>
      </c>
      <c r="AR278" s="289">
        <v>0.66800000000000004</v>
      </c>
      <c r="AS278" s="289">
        <v>0.434</v>
      </c>
      <c r="AT278" s="250">
        <v>0</v>
      </c>
      <c r="AU278" s="250">
        <v>0</v>
      </c>
      <c r="AV278" s="284">
        <v>0</v>
      </c>
      <c r="AW278" s="292" t="str">
        <f t="shared" si="16"/>
        <v>2017-18</v>
      </c>
      <c r="AX278" s="292" t="str">
        <f t="shared" si="17"/>
        <v>2020-21</v>
      </c>
      <c r="AY278" s="751">
        <f t="shared" si="18"/>
        <v>4</v>
      </c>
      <c r="AZ278" s="120">
        <f t="shared" si="19"/>
        <v>0.7965000000000001</v>
      </c>
      <c r="BA278" s="248" t="s">
        <v>119</v>
      </c>
      <c r="BB278" s="248" t="s">
        <v>45</v>
      </c>
      <c r="BC278" s="248" t="s">
        <v>432</v>
      </c>
      <c r="BD278" s="248" t="s">
        <v>763</v>
      </c>
      <c r="BE278" s="248"/>
      <c r="BF278" s="248" t="s">
        <v>262</v>
      </c>
      <c r="BG278" s="252" t="s">
        <v>2974</v>
      </c>
      <c r="BH278" s="251" t="s">
        <v>2975</v>
      </c>
      <c r="BI278" s="295" t="s">
        <v>252</v>
      </c>
      <c r="BJ278" s="251" t="s">
        <v>252</v>
      </c>
    </row>
    <row r="279" spans="1:62" s="249" customFormat="1" ht="13.5" customHeight="1">
      <c r="A279" s="490" t="s">
        <v>50</v>
      </c>
      <c r="B279" s="514" t="s">
        <v>2056</v>
      </c>
      <c r="C279" s="246">
        <v>0</v>
      </c>
      <c r="D279" s="246">
        <v>0</v>
      </c>
      <c r="E279" s="246">
        <v>0</v>
      </c>
      <c r="F279" s="246">
        <v>0</v>
      </c>
      <c r="G279" s="246">
        <v>0</v>
      </c>
      <c r="H279" s="246">
        <v>0</v>
      </c>
      <c r="I279" s="246">
        <v>0</v>
      </c>
      <c r="J279" s="246">
        <v>0</v>
      </c>
      <c r="K279" s="246">
        <v>0</v>
      </c>
      <c r="L279" s="246">
        <v>0</v>
      </c>
      <c r="M279" s="246">
        <v>0</v>
      </c>
      <c r="N279" s="246">
        <v>0</v>
      </c>
      <c r="O279" s="246">
        <v>0</v>
      </c>
      <c r="P279" s="246">
        <v>0</v>
      </c>
      <c r="Q279" s="246">
        <v>0</v>
      </c>
      <c r="R279" s="246">
        <v>0</v>
      </c>
      <c r="S279" s="246">
        <v>0</v>
      </c>
      <c r="T279" s="246">
        <v>0</v>
      </c>
      <c r="U279" s="246">
        <v>0</v>
      </c>
      <c r="V279" s="246">
        <v>0</v>
      </c>
      <c r="W279" s="246">
        <v>0</v>
      </c>
      <c r="X279" s="246">
        <v>0</v>
      </c>
      <c r="Y279" s="246">
        <v>0</v>
      </c>
      <c r="Z279" s="246">
        <v>0</v>
      </c>
      <c r="AA279" s="246">
        <v>0</v>
      </c>
      <c r="AB279" s="246">
        <v>0</v>
      </c>
      <c r="AC279" s="246">
        <v>0</v>
      </c>
      <c r="AD279" s="246">
        <v>0</v>
      </c>
      <c r="AE279" s="246">
        <v>0</v>
      </c>
      <c r="AF279" s="246">
        <v>0</v>
      </c>
      <c r="AG279" s="246">
        <v>0</v>
      </c>
      <c r="AH279" s="246">
        <v>0</v>
      </c>
      <c r="AI279" s="246">
        <v>0</v>
      </c>
      <c r="AJ279" s="246">
        <v>0</v>
      </c>
      <c r="AK279" s="246">
        <v>0</v>
      </c>
      <c r="AL279" s="246">
        <v>0</v>
      </c>
      <c r="AM279" s="246">
        <v>0</v>
      </c>
      <c r="AN279" s="246">
        <v>0</v>
      </c>
      <c r="AO279" s="246">
        <v>12</v>
      </c>
      <c r="AP279" s="250">
        <v>12</v>
      </c>
      <c r="AQ279" s="246">
        <v>12</v>
      </c>
      <c r="AR279" s="290">
        <v>12</v>
      </c>
      <c r="AS279" s="289">
        <v>0</v>
      </c>
      <c r="AT279" s="250">
        <v>0</v>
      </c>
      <c r="AU279" s="250">
        <v>0</v>
      </c>
      <c r="AV279" s="284">
        <v>0</v>
      </c>
      <c r="AW279" s="292" t="str">
        <f t="shared" si="16"/>
        <v>2016-17</v>
      </c>
      <c r="AX279" s="292" t="str">
        <f t="shared" si="17"/>
        <v>2019-20</v>
      </c>
      <c r="AY279" s="751">
        <f t="shared" si="18"/>
        <v>4</v>
      </c>
      <c r="AZ279" s="120">
        <f t="shared" si="19"/>
        <v>12</v>
      </c>
      <c r="BA279" s="248" t="s">
        <v>119</v>
      </c>
      <c r="BB279" s="248" t="s">
        <v>45</v>
      </c>
      <c r="BC279" s="248" t="s">
        <v>432</v>
      </c>
      <c r="BD279" s="248" t="s">
        <v>763</v>
      </c>
      <c r="BE279" s="248" t="s">
        <v>50</v>
      </c>
      <c r="BF279" s="248" t="s">
        <v>262</v>
      </c>
      <c r="BG279" s="252" t="s">
        <v>2960</v>
      </c>
      <c r="BH279" s="251" t="s">
        <v>252</v>
      </c>
      <c r="BI279" s="295" t="s">
        <v>252</v>
      </c>
      <c r="BJ279" s="251" t="s">
        <v>252</v>
      </c>
    </row>
    <row r="280" spans="1:62" s="249" customFormat="1" ht="13.5" customHeight="1">
      <c r="A280" s="490" t="s">
        <v>50</v>
      </c>
      <c r="B280" s="514" t="s">
        <v>507</v>
      </c>
      <c r="C280" s="246">
        <v>13.2</v>
      </c>
      <c r="D280" s="246">
        <v>14</v>
      </c>
      <c r="E280" s="246">
        <v>18.7</v>
      </c>
      <c r="F280" s="246">
        <v>25.6</v>
      </c>
      <c r="G280" s="246">
        <v>30</v>
      </c>
      <c r="H280" s="246">
        <v>38.5</v>
      </c>
      <c r="I280" s="246">
        <v>44.2</v>
      </c>
      <c r="J280" s="246">
        <v>51.2</v>
      </c>
      <c r="K280" s="246">
        <v>61.7</v>
      </c>
      <c r="L280" s="246">
        <v>66.7</v>
      </c>
      <c r="M280" s="246">
        <v>73.400000000000006</v>
      </c>
      <c r="N280" s="246">
        <v>84.9</v>
      </c>
      <c r="O280" s="246">
        <v>96.5</v>
      </c>
      <c r="P280" s="246">
        <v>105.1</v>
      </c>
      <c r="Q280" s="246">
        <v>112.2</v>
      </c>
      <c r="R280" s="246">
        <v>120.8</v>
      </c>
      <c r="S280" s="246">
        <v>126.7</v>
      </c>
      <c r="T280" s="246">
        <v>141.30000000000001</v>
      </c>
      <c r="U280" s="246">
        <v>152.4</v>
      </c>
      <c r="V280" s="246">
        <v>164.3</v>
      </c>
      <c r="W280" s="246">
        <v>177.1</v>
      </c>
      <c r="X280" s="246">
        <v>173.6</v>
      </c>
      <c r="Y280" s="246">
        <v>183.3</v>
      </c>
      <c r="Z280" s="246">
        <v>243</v>
      </c>
      <c r="AA280" s="246">
        <v>290.510379</v>
      </c>
      <c r="AB280" s="246">
        <v>332.40829400000001</v>
      </c>
      <c r="AC280" s="246">
        <v>378.22399999999999</v>
      </c>
      <c r="AD280" s="246">
        <v>424.55500000000001</v>
      </c>
      <c r="AE280" s="246">
        <v>471.69299999999998</v>
      </c>
      <c r="AF280" s="246">
        <v>560.73099999999999</v>
      </c>
      <c r="AG280" s="246">
        <v>699.25699999999995</v>
      </c>
      <c r="AH280" s="246">
        <v>707.06799999999998</v>
      </c>
      <c r="AI280" s="246">
        <v>754.18399999999997</v>
      </c>
      <c r="AJ280" s="246">
        <v>811.81100000000004</v>
      </c>
      <c r="AK280" s="246">
        <v>763.02599999999995</v>
      </c>
      <c r="AL280" s="246">
        <v>863.41700000000003</v>
      </c>
      <c r="AM280" s="246">
        <v>904.50800000000004</v>
      </c>
      <c r="AN280" s="246">
        <v>825.49</v>
      </c>
      <c r="AO280" s="246">
        <v>840.50300000000004</v>
      </c>
      <c r="AP280" s="250">
        <v>853.09100000000001</v>
      </c>
      <c r="AQ280" s="246">
        <v>846.19399999999996</v>
      </c>
      <c r="AR280" s="290">
        <v>901.447</v>
      </c>
      <c r="AS280" s="289">
        <v>891.25599999999997</v>
      </c>
      <c r="AT280" s="250">
        <v>887.78300000000002</v>
      </c>
      <c r="AU280" s="250">
        <v>889.93899999999996</v>
      </c>
      <c r="AV280" s="284">
        <v>912.779</v>
      </c>
      <c r="AW280" s="292" t="str">
        <f t="shared" si="16"/>
        <v>1978-79</v>
      </c>
      <c r="AX280" s="292" t="str">
        <f t="shared" si="17"/>
        <v>2020-21</v>
      </c>
      <c r="AY280" s="751">
        <f t="shared" si="18"/>
        <v>43</v>
      </c>
      <c r="AZ280" s="120">
        <f t="shared" si="19"/>
        <v>359.01799239534881</v>
      </c>
      <c r="BA280" s="248" t="s">
        <v>115</v>
      </c>
      <c r="BB280" s="248" t="s">
        <v>45</v>
      </c>
      <c r="BC280" s="248" t="s">
        <v>506</v>
      </c>
      <c r="BD280" s="248" t="s">
        <v>763</v>
      </c>
      <c r="BE280" s="248" t="s">
        <v>2017</v>
      </c>
      <c r="BF280" s="248" t="s">
        <v>262</v>
      </c>
      <c r="BG280" s="252" t="s">
        <v>505</v>
      </c>
      <c r="BH280" s="251" t="s">
        <v>252</v>
      </c>
      <c r="BI280" s="295" t="s">
        <v>252</v>
      </c>
      <c r="BJ280" s="251" t="s">
        <v>252</v>
      </c>
    </row>
    <row r="281" spans="1:62" s="249" customFormat="1" ht="13.5" customHeight="1">
      <c r="A281" s="490" t="s">
        <v>50</v>
      </c>
      <c r="B281" s="514" t="s">
        <v>2097</v>
      </c>
      <c r="C281" s="246">
        <v>0</v>
      </c>
      <c r="D281" s="246">
        <v>0</v>
      </c>
      <c r="E281" s="246">
        <v>0</v>
      </c>
      <c r="F281" s="246">
        <v>0</v>
      </c>
      <c r="G281" s="246">
        <v>0</v>
      </c>
      <c r="H281" s="246">
        <v>0</v>
      </c>
      <c r="I281" s="246">
        <v>0</v>
      </c>
      <c r="J281" s="246">
        <v>0</v>
      </c>
      <c r="K281" s="246">
        <v>0</v>
      </c>
      <c r="L281" s="246">
        <v>0</v>
      </c>
      <c r="M281" s="246">
        <v>0</v>
      </c>
      <c r="N281" s="246">
        <v>0</v>
      </c>
      <c r="O281" s="246">
        <v>0</v>
      </c>
      <c r="P281" s="246">
        <v>0</v>
      </c>
      <c r="Q281" s="246">
        <v>0</v>
      </c>
      <c r="R281" s="246">
        <v>0</v>
      </c>
      <c r="S281" s="246">
        <v>0</v>
      </c>
      <c r="T281" s="246">
        <v>0</v>
      </c>
      <c r="U281" s="246">
        <v>0</v>
      </c>
      <c r="V281" s="246">
        <v>0</v>
      </c>
      <c r="W281" s="246">
        <v>0</v>
      </c>
      <c r="X281" s="246">
        <v>0</v>
      </c>
      <c r="Y281" s="246">
        <v>0</v>
      </c>
      <c r="Z281" s="246">
        <v>0</v>
      </c>
      <c r="AA281" s="246">
        <v>0</v>
      </c>
      <c r="AB281" s="246">
        <v>0</v>
      </c>
      <c r="AC281" s="246">
        <v>0</v>
      </c>
      <c r="AD281" s="246">
        <v>0</v>
      </c>
      <c r="AE281" s="246">
        <v>2.609</v>
      </c>
      <c r="AF281" s="246">
        <v>2.75</v>
      </c>
      <c r="AG281" s="246">
        <v>2.3199999999999998</v>
      </c>
      <c r="AH281" s="246">
        <v>2.2050000000000001</v>
      </c>
      <c r="AI281" s="246">
        <v>2.4249999999999998</v>
      </c>
      <c r="AJ281" s="246">
        <v>2.222</v>
      </c>
      <c r="AK281" s="246">
        <v>2.4750000000000001</v>
      </c>
      <c r="AL281" s="246">
        <v>2.34</v>
      </c>
      <c r="AM281" s="246">
        <v>0</v>
      </c>
      <c r="AN281" s="246">
        <v>0.85699999999999998</v>
      </c>
      <c r="AO281" s="246">
        <v>0.84099999999999997</v>
      </c>
      <c r="AP281" s="250">
        <v>0</v>
      </c>
      <c r="AQ281" s="246">
        <v>0</v>
      </c>
      <c r="AR281" s="290">
        <v>0</v>
      </c>
      <c r="AS281" s="289">
        <v>0</v>
      </c>
      <c r="AT281" s="250">
        <v>0</v>
      </c>
      <c r="AU281" s="250">
        <v>0</v>
      </c>
      <c r="AV281" s="284">
        <v>0</v>
      </c>
      <c r="AW281" s="292" t="str">
        <f t="shared" si="16"/>
        <v>2006-07</v>
      </c>
      <c r="AX281" s="292" t="str">
        <f t="shared" si="17"/>
        <v>2016-17</v>
      </c>
      <c r="AY281" s="751">
        <f t="shared" si="18"/>
        <v>11</v>
      </c>
      <c r="AZ281" s="120">
        <f t="shared" si="19"/>
        <v>1.9130909090909092</v>
      </c>
      <c r="BA281" s="248" t="s">
        <v>115</v>
      </c>
      <c r="BB281" s="248" t="s">
        <v>45</v>
      </c>
      <c r="BC281" s="248" t="s">
        <v>432</v>
      </c>
      <c r="BD281" s="248" t="s">
        <v>763</v>
      </c>
      <c r="BE281" s="248"/>
      <c r="BF281" s="248" t="s">
        <v>262</v>
      </c>
      <c r="BG281" s="252" t="s">
        <v>252</v>
      </c>
      <c r="BH281" s="251" t="s">
        <v>457</v>
      </c>
      <c r="BI281" s="295" t="s">
        <v>252</v>
      </c>
      <c r="BJ281" s="251" t="s">
        <v>252</v>
      </c>
    </row>
    <row r="282" spans="1:62" s="249" customFormat="1" ht="13.5" customHeight="1">
      <c r="A282" s="490" t="s">
        <v>50</v>
      </c>
      <c r="B282" s="514" t="s">
        <v>456</v>
      </c>
      <c r="C282" s="246">
        <v>0</v>
      </c>
      <c r="D282" s="246">
        <v>0</v>
      </c>
      <c r="E282" s="246">
        <v>0</v>
      </c>
      <c r="F282" s="246">
        <v>0</v>
      </c>
      <c r="G282" s="246">
        <v>0</v>
      </c>
      <c r="H282" s="246">
        <v>0</v>
      </c>
      <c r="I282" s="246">
        <v>0</v>
      </c>
      <c r="J282" s="246">
        <v>0</v>
      </c>
      <c r="K282" s="246">
        <v>0</v>
      </c>
      <c r="L282" s="246">
        <v>0</v>
      </c>
      <c r="M282" s="246">
        <v>0</v>
      </c>
      <c r="N282" s="246">
        <v>0</v>
      </c>
      <c r="O282" s="246">
        <v>0</v>
      </c>
      <c r="P282" s="246">
        <v>0</v>
      </c>
      <c r="Q282" s="246">
        <v>0</v>
      </c>
      <c r="R282" s="246">
        <v>0</v>
      </c>
      <c r="S282" s="246">
        <v>0</v>
      </c>
      <c r="T282" s="246">
        <v>0</v>
      </c>
      <c r="U282" s="246">
        <v>0</v>
      </c>
      <c r="V282" s="246">
        <v>0</v>
      </c>
      <c r="W282" s="246">
        <v>0</v>
      </c>
      <c r="X282" s="246">
        <v>0</v>
      </c>
      <c r="Y282" s="246">
        <v>0</v>
      </c>
      <c r="Z282" s="246">
        <v>0</v>
      </c>
      <c r="AA282" s="246">
        <v>0</v>
      </c>
      <c r="AB282" s="246">
        <v>0</v>
      </c>
      <c r="AC282" s="246">
        <v>0</v>
      </c>
      <c r="AD282" s="246">
        <v>1.972</v>
      </c>
      <c r="AE282" s="246">
        <v>2.4649999999999999</v>
      </c>
      <c r="AF282" s="246">
        <v>2.5070000000000001</v>
      </c>
      <c r="AG282" s="246">
        <v>0</v>
      </c>
      <c r="AH282" s="246">
        <v>0</v>
      </c>
      <c r="AI282" s="246">
        <v>0</v>
      </c>
      <c r="AJ282" s="246">
        <v>0</v>
      </c>
      <c r="AK282" s="246">
        <v>0</v>
      </c>
      <c r="AL282" s="246">
        <v>0</v>
      </c>
      <c r="AM282" s="246">
        <v>0</v>
      </c>
      <c r="AN282" s="246">
        <v>0</v>
      </c>
      <c r="AO282" s="246">
        <v>0</v>
      </c>
      <c r="AP282" s="246">
        <v>0</v>
      </c>
      <c r="AQ282" s="246">
        <v>0</v>
      </c>
      <c r="AR282" s="289">
        <v>0</v>
      </c>
      <c r="AS282" s="289">
        <v>0</v>
      </c>
      <c r="AT282" s="250">
        <v>0</v>
      </c>
      <c r="AU282" s="250">
        <v>0</v>
      </c>
      <c r="AV282" s="284">
        <v>0</v>
      </c>
      <c r="AW282" s="292" t="str">
        <f t="shared" si="16"/>
        <v>2005-06</v>
      </c>
      <c r="AX282" s="292" t="str">
        <f t="shared" si="17"/>
        <v>2007-08</v>
      </c>
      <c r="AY282" s="751">
        <f t="shared" si="18"/>
        <v>3</v>
      </c>
      <c r="AZ282" s="120">
        <f t="shared" si="19"/>
        <v>2.3146666666666662</v>
      </c>
      <c r="BA282" s="248" t="s">
        <v>119</v>
      </c>
      <c r="BB282" s="248" t="s">
        <v>45</v>
      </c>
      <c r="BC282" s="248" t="s">
        <v>432</v>
      </c>
      <c r="BD282" s="248" t="s">
        <v>763</v>
      </c>
      <c r="BE282" s="248"/>
      <c r="BF282" s="248" t="s">
        <v>262</v>
      </c>
      <c r="BG282" s="252" t="s">
        <v>252</v>
      </c>
      <c r="BH282" s="251" t="s">
        <v>252</v>
      </c>
      <c r="BI282" s="295" t="s">
        <v>252</v>
      </c>
      <c r="BJ282" s="251" t="s">
        <v>252</v>
      </c>
    </row>
    <row r="283" spans="1:62" s="249" customFormat="1" ht="13.5" customHeight="1">
      <c r="A283" s="490" t="s">
        <v>50</v>
      </c>
      <c r="B283" s="514" t="s">
        <v>2639</v>
      </c>
      <c r="C283" s="246">
        <v>0</v>
      </c>
      <c r="D283" s="246">
        <v>0</v>
      </c>
      <c r="E283" s="246">
        <v>0</v>
      </c>
      <c r="F283" s="246">
        <v>0</v>
      </c>
      <c r="G283" s="246">
        <v>0</v>
      </c>
      <c r="H283" s="246">
        <v>0</v>
      </c>
      <c r="I283" s="246">
        <v>0</v>
      </c>
      <c r="J283" s="246">
        <v>0</v>
      </c>
      <c r="K283" s="246">
        <v>0</v>
      </c>
      <c r="L283" s="246">
        <v>0</v>
      </c>
      <c r="M283" s="246">
        <v>0</v>
      </c>
      <c r="N283" s="246">
        <v>0</v>
      </c>
      <c r="O283" s="246">
        <v>0</v>
      </c>
      <c r="P283" s="246">
        <v>0</v>
      </c>
      <c r="Q283" s="246">
        <v>0</v>
      </c>
      <c r="R283" s="246">
        <v>0</v>
      </c>
      <c r="S283" s="246">
        <v>0</v>
      </c>
      <c r="T283" s="246">
        <v>0</v>
      </c>
      <c r="U283" s="246">
        <v>0</v>
      </c>
      <c r="V283" s="246">
        <v>0</v>
      </c>
      <c r="W283" s="246">
        <v>0</v>
      </c>
      <c r="X283" s="246">
        <v>0</v>
      </c>
      <c r="Y283" s="246">
        <v>0</v>
      </c>
      <c r="Z283" s="246">
        <v>0</v>
      </c>
      <c r="AA283" s="246">
        <v>0</v>
      </c>
      <c r="AB283" s="246">
        <v>0</v>
      </c>
      <c r="AC283" s="246">
        <v>0</v>
      </c>
      <c r="AD283" s="246">
        <v>0</v>
      </c>
      <c r="AE283" s="246">
        <v>0</v>
      </c>
      <c r="AF283" s="246">
        <v>0</v>
      </c>
      <c r="AG283" s="246">
        <v>0</v>
      </c>
      <c r="AH283" s="246">
        <v>0</v>
      </c>
      <c r="AI283" s="246">
        <v>0</v>
      </c>
      <c r="AJ283" s="246">
        <v>0</v>
      </c>
      <c r="AK283" s="246">
        <v>0</v>
      </c>
      <c r="AL283" s="246">
        <v>0</v>
      </c>
      <c r="AM283" s="246">
        <v>0</v>
      </c>
      <c r="AN283" s="246">
        <v>0.25</v>
      </c>
      <c r="AO283" s="246">
        <v>2.9990000000000001</v>
      </c>
      <c r="AP283" s="250">
        <v>1.5609999999999999</v>
      </c>
      <c r="AQ283" s="246">
        <v>0.874</v>
      </c>
      <c r="AR283" s="290">
        <v>0</v>
      </c>
      <c r="AS283" s="289">
        <v>0</v>
      </c>
      <c r="AT283" s="250">
        <v>0.86</v>
      </c>
      <c r="AU283" s="250">
        <v>0</v>
      </c>
      <c r="AV283" s="284">
        <v>0</v>
      </c>
      <c r="AW283" s="292" t="str">
        <f t="shared" si="16"/>
        <v>2015-16</v>
      </c>
      <c r="AX283" s="292" t="str">
        <f t="shared" si="17"/>
        <v>2018-19</v>
      </c>
      <c r="AY283" s="751">
        <f t="shared" si="18"/>
        <v>4</v>
      </c>
      <c r="AZ283" s="120">
        <f t="shared" si="19"/>
        <v>1.421</v>
      </c>
      <c r="BA283" s="248" t="s">
        <v>119</v>
      </c>
      <c r="BB283" s="248" t="s">
        <v>45</v>
      </c>
      <c r="BC283" s="248" t="s">
        <v>432</v>
      </c>
      <c r="BD283" s="248" t="s">
        <v>763</v>
      </c>
      <c r="BE283" s="248"/>
      <c r="BF283" s="248" t="s">
        <v>262</v>
      </c>
      <c r="BG283" s="252" t="s">
        <v>2642</v>
      </c>
      <c r="BH283" s="251" t="s">
        <v>252</v>
      </c>
      <c r="BI283" s="295" t="s">
        <v>252</v>
      </c>
      <c r="BJ283" s="251" t="s">
        <v>252</v>
      </c>
    </row>
    <row r="284" spans="1:62" s="249" customFormat="1" ht="13.5" customHeight="1">
      <c r="A284" s="490" t="s">
        <v>50</v>
      </c>
      <c r="B284" s="514" t="s">
        <v>455</v>
      </c>
      <c r="C284" s="246">
        <v>0</v>
      </c>
      <c r="D284" s="246">
        <v>0</v>
      </c>
      <c r="E284" s="246">
        <v>0</v>
      </c>
      <c r="F284" s="246">
        <v>0</v>
      </c>
      <c r="G284" s="246">
        <v>0</v>
      </c>
      <c r="H284" s="246">
        <v>0</v>
      </c>
      <c r="I284" s="246">
        <v>0</v>
      </c>
      <c r="J284" s="246">
        <v>0</v>
      </c>
      <c r="K284" s="246">
        <v>0</v>
      </c>
      <c r="L284" s="246">
        <v>0</v>
      </c>
      <c r="M284" s="246">
        <v>0</v>
      </c>
      <c r="N284" s="246">
        <v>0</v>
      </c>
      <c r="O284" s="246">
        <v>0</v>
      </c>
      <c r="P284" s="246">
        <v>0</v>
      </c>
      <c r="Q284" s="246">
        <v>0</v>
      </c>
      <c r="R284" s="246">
        <v>0</v>
      </c>
      <c r="S284" s="246">
        <v>0</v>
      </c>
      <c r="T284" s="246">
        <v>0</v>
      </c>
      <c r="U284" s="246">
        <v>0</v>
      </c>
      <c r="V284" s="246">
        <v>0</v>
      </c>
      <c r="W284" s="246">
        <v>0</v>
      </c>
      <c r="X284" s="246">
        <v>0</v>
      </c>
      <c r="Y284" s="246">
        <v>0</v>
      </c>
      <c r="Z284" s="246">
        <v>0</v>
      </c>
      <c r="AA284" s="246">
        <v>0</v>
      </c>
      <c r="AB284" s="246">
        <v>0</v>
      </c>
      <c r="AC284" s="246">
        <v>0</v>
      </c>
      <c r="AD284" s="246">
        <v>0</v>
      </c>
      <c r="AE284" s="246">
        <v>0</v>
      </c>
      <c r="AF284" s="246">
        <v>0</v>
      </c>
      <c r="AG284" s="246">
        <v>0</v>
      </c>
      <c r="AH284" s="246">
        <v>0</v>
      </c>
      <c r="AI284" s="246">
        <v>0</v>
      </c>
      <c r="AJ284" s="246">
        <v>0</v>
      </c>
      <c r="AK284" s="246">
        <v>0</v>
      </c>
      <c r="AL284" s="246">
        <v>0</v>
      </c>
      <c r="AM284" s="246">
        <v>0</v>
      </c>
      <c r="AN284" s="246">
        <v>1.337</v>
      </c>
      <c r="AO284" s="246">
        <v>1.355</v>
      </c>
      <c r="AP284" s="246">
        <v>7.1150000000000002</v>
      </c>
      <c r="AQ284" s="246">
        <v>16.111000000000001</v>
      </c>
      <c r="AR284" s="289">
        <v>6.7720000000000002</v>
      </c>
      <c r="AS284" s="289">
        <v>0</v>
      </c>
      <c r="AT284" s="250">
        <v>0</v>
      </c>
      <c r="AU284" s="250">
        <v>0</v>
      </c>
      <c r="AV284" s="284">
        <v>0</v>
      </c>
      <c r="AW284" s="292" t="str">
        <f t="shared" si="16"/>
        <v>2015-16</v>
      </c>
      <c r="AX284" s="292" t="str">
        <f t="shared" si="17"/>
        <v>2019-20</v>
      </c>
      <c r="AY284" s="751">
        <f t="shared" si="18"/>
        <v>5</v>
      </c>
      <c r="AZ284" s="120">
        <f t="shared" si="19"/>
        <v>6.5379999999999994</v>
      </c>
      <c r="BA284" s="248" t="s">
        <v>116</v>
      </c>
      <c r="BB284" s="248" t="s">
        <v>45</v>
      </c>
      <c r="BC284" s="248" t="s">
        <v>432</v>
      </c>
      <c r="BD284" s="248" t="s">
        <v>763</v>
      </c>
      <c r="BE284" s="248" t="s">
        <v>50</v>
      </c>
      <c r="BF284" s="248" t="s">
        <v>262</v>
      </c>
      <c r="BG284" s="252" t="s">
        <v>3474</v>
      </c>
      <c r="BH284" s="251" t="s">
        <v>3475</v>
      </c>
      <c r="BI284" s="295" t="s">
        <v>252</v>
      </c>
      <c r="BJ284" s="251" t="s">
        <v>252</v>
      </c>
    </row>
    <row r="285" spans="1:62" s="249" customFormat="1" ht="13.5" customHeight="1">
      <c r="A285" s="490" t="s">
        <v>50</v>
      </c>
      <c r="B285" s="514" t="s">
        <v>454</v>
      </c>
      <c r="C285" s="246">
        <v>0</v>
      </c>
      <c r="D285" s="246">
        <v>0</v>
      </c>
      <c r="E285" s="246">
        <v>0</v>
      </c>
      <c r="F285" s="246">
        <v>0</v>
      </c>
      <c r="G285" s="246">
        <v>0</v>
      </c>
      <c r="H285" s="246">
        <v>0</v>
      </c>
      <c r="I285" s="246">
        <v>0</v>
      </c>
      <c r="J285" s="246">
        <v>0</v>
      </c>
      <c r="K285" s="246">
        <v>0</v>
      </c>
      <c r="L285" s="246">
        <v>0</v>
      </c>
      <c r="M285" s="246">
        <v>0</v>
      </c>
      <c r="N285" s="246">
        <v>0</v>
      </c>
      <c r="O285" s="246">
        <v>0</v>
      </c>
      <c r="P285" s="246">
        <v>0</v>
      </c>
      <c r="Q285" s="246">
        <v>0</v>
      </c>
      <c r="R285" s="246">
        <v>0</v>
      </c>
      <c r="S285" s="246">
        <v>0</v>
      </c>
      <c r="T285" s="246">
        <v>0</v>
      </c>
      <c r="U285" s="246">
        <v>0</v>
      </c>
      <c r="V285" s="246">
        <v>0</v>
      </c>
      <c r="W285" s="246">
        <v>0</v>
      </c>
      <c r="X285" s="246">
        <v>0</v>
      </c>
      <c r="Y285" s="246">
        <v>0</v>
      </c>
      <c r="Z285" s="246">
        <v>0</v>
      </c>
      <c r="AA285" s="246">
        <v>0</v>
      </c>
      <c r="AB285" s="246">
        <v>0</v>
      </c>
      <c r="AC285" s="246">
        <v>0</v>
      </c>
      <c r="AD285" s="246">
        <v>14.648</v>
      </c>
      <c r="AE285" s="246">
        <v>14.215</v>
      </c>
      <c r="AF285" s="246">
        <v>16.385000000000002</v>
      </c>
      <c r="AG285" s="246">
        <v>14.555999999999999</v>
      </c>
      <c r="AH285" s="246">
        <v>16.471</v>
      </c>
      <c r="AI285" s="246">
        <v>14.422000000000001</v>
      </c>
      <c r="AJ285" s="246">
        <v>14.74</v>
      </c>
      <c r="AK285" s="246">
        <v>0.12</v>
      </c>
      <c r="AL285" s="246">
        <v>0.09</v>
      </c>
      <c r="AM285" s="246">
        <v>0</v>
      </c>
      <c r="AN285" s="246">
        <v>0</v>
      </c>
      <c r="AO285" s="246">
        <v>0</v>
      </c>
      <c r="AP285" s="246">
        <v>0</v>
      </c>
      <c r="AQ285" s="246">
        <v>0</v>
      </c>
      <c r="AR285" s="289">
        <v>0</v>
      </c>
      <c r="AS285" s="289">
        <v>0</v>
      </c>
      <c r="AT285" s="250">
        <v>0</v>
      </c>
      <c r="AU285" s="250">
        <v>0</v>
      </c>
      <c r="AV285" s="284">
        <v>0</v>
      </c>
      <c r="AW285" s="292" t="str">
        <f t="shared" si="16"/>
        <v>2005-06</v>
      </c>
      <c r="AX285" s="292" t="str">
        <f t="shared" si="17"/>
        <v>2013-14</v>
      </c>
      <c r="AY285" s="751">
        <f t="shared" si="18"/>
        <v>9</v>
      </c>
      <c r="AZ285" s="120">
        <f t="shared" si="19"/>
        <v>11.738555555555557</v>
      </c>
      <c r="BA285" s="248" t="s">
        <v>119</v>
      </c>
      <c r="BB285" s="248" t="s">
        <v>45</v>
      </c>
      <c r="BC285" s="248" t="s">
        <v>432</v>
      </c>
      <c r="BD285" s="248" t="s">
        <v>763</v>
      </c>
      <c r="BE285" s="248"/>
      <c r="BF285" s="248" t="s">
        <v>262</v>
      </c>
      <c r="BG285" s="252" t="s">
        <v>252</v>
      </c>
      <c r="BH285" s="251" t="s">
        <v>252</v>
      </c>
      <c r="BI285" s="295" t="s">
        <v>252</v>
      </c>
      <c r="BJ285" s="251" t="s">
        <v>252</v>
      </c>
    </row>
    <row r="286" spans="1:62" s="249" customFormat="1" ht="13.5" customHeight="1">
      <c r="A286" s="490" t="s">
        <v>50</v>
      </c>
      <c r="B286" s="514" t="s">
        <v>453</v>
      </c>
      <c r="C286" s="246">
        <v>0</v>
      </c>
      <c r="D286" s="246">
        <v>0</v>
      </c>
      <c r="E286" s="246">
        <v>0</v>
      </c>
      <c r="F286" s="246">
        <v>0</v>
      </c>
      <c r="G286" s="246">
        <v>0</v>
      </c>
      <c r="H286" s="246">
        <v>0</v>
      </c>
      <c r="I286" s="246">
        <v>0</v>
      </c>
      <c r="J286" s="246">
        <v>0</v>
      </c>
      <c r="K286" s="246">
        <v>0</v>
      </c>
      <c r="L286" s="246">
        <v>0</v>
      </c>
      <c r="M286" s="246">
        <v>0</v>
      </c>
      <c r="N286" s="246">
        <v>0</v>
      </c>
      <c r="O286" s="246">
        <v>0</v>
      </c>
      <c r="P286" s="246">
        <v>0</v>
      </c>
      <c r="Q286" s="246">
        <v>0</v>
      </c>
      <c r="R286" s="246">
        <v>0</v>
      </c>
      <c r="S286" s="246">
        <v>0</v>
      </c>
      <c r="T286" s="246">
        <v>0</v>
      </c>
      <c r="U286" s="246">
        <v>0</v>
      </c>
      <c r="V286" s="246">
        <v>0</v>
      </c>
      <c r="W286" s="246">
        <v>0</v>
      </c>
      <c r="X286" s="246">
        <v>0</v>
      </c>
      <c r="Y286" s="246">
        <v>0</v>
      </c>
      <c r="Z286" s="246">
        <v>0</v>
      </c>
      <c r="AA286" s="246">
        <v>0</v>
      </c>
      <c r="AB286" s="246">
        <v>0</v>
      </c>
      <c r="AC286" s="246">
        <v>0</v>
      </c>
      <c r="AD286" s="246">
        <v>0</v>
      </c>
      <c r="AE286" s="246">
        <v>0</v>
      </c>
      <c r="AF286" s="246">
        <v>0</v>
      </c>
      <c r="AG286" s="246">
        <v>0</v>
      </c>
      <c r="AH286" s="246">
        <v>0</v>
      </c>
      <c r="AI286" s="246">
        <v>0</v>
      </c>
      <c r="AJ286" s="246">
        <v>7.4180000000000001</v>
      </c>
      <c r="AK286" s="246">
        <v>11.1</v>
      </c>
      <c r="AL286" s="246">
        <v>10.282</v>
      </c>
      <c r="AM286" s="246">
        <v>6.7727272699999999</v>
      </c>
      <c r="AN286" s="246">
        <v>0</v>
      </c>
      <c r="AO286" s="246">
        <v>0</v>
      </c>
      <c r="AP286" s="250">
        <v>0</v>
      </c>
      <c r="AQ286" s="246">
        <v>0</v>
      </c>
      <c r="AR286" s="290">
        <v>0</v>
      </c>
      <c r="AS286" s="289">
        <v>0</v>
      </c>
      <c r="AT286" s="250">
        <v>0</v>
      </c>
      <c r="AU286" s="250">
        <v>0</v>
      </c>
      <c r="AV286" s="284">
        <v>0</v>
      </c>
      <c r="AW286" s="292" t="str">
        <f t="shared" si="16"/>
        <v>2011-12</v>
      </c>
      <c r="AX286" s="292" t="str">
        <f t="shared" si="17"/>
        <v>2014-15</v>
      </c>
      <c r="AY286" s="751">
        <f t="shared" si="18"/>
        <v>4</v>
      </c>
      <c r="AZ286" s="120">
        <f t="shared" si="19"/>
        <v>8.8931818175000004</v>
      </c>
      <c r="BA286" s="248" t="s">
        <v>119</v>
      </c>
      <c r="BB286" s="248" t="s">
        <v>45</v>
      </c>
      <c r="BC286" s="248" t="s">
        <v>432</v>
      </c>
      <c r="BD286" s="248" t="s">
        <v>763</v>
      </c>
      <c r="BE286" s="248"/>
      <c r="BF286" s="248" t="s">
        <v>262</v>
      </c>
      <c r="BG286" s="252" t="s">
        <v>252</v>
      </c>
      <c r="BH286" s="251" t="s">
        <v>252</v>
      </c>
      <c r="BI286" s="295" t="s">
        <v>252</v>
      </c>
      <c r="BJ286" s="251" t="s">
        <v>252</v>
      </c>
    </row>
    <row r="287" spans="1:62" s="249" customFormat="1" ht="13.5" customHeight="1">
      <c r="A287" s="490" t="s">
        <v>50</v>
      </c>
      <c r="B287" s="514" t="s">
        <v>452</v>
      </c>
      <c r="C287" s="246">
        <v>0</v>
      </c>
      <c r="D287" s="246">
        <v>0</v>
      </c>
      <c r="E287" s="246">
        <v>0</v>
      </c>
      <c r="F287" s="246">
        <v>0</v>
      </c>
      <c r="G287" s="246">
        <v>0</v>
      </c>
      <c r="H287" s="246">
        <v>0</v>
      </c>
      <c r="I287" s="246">
        <v>0</v>
      </c>
      <c r="J287" s="246">
        <v>0</v>
      </c>
      <c r="K287" s="246">
        <v>0</v>
      </c>
      <c r="L287" s="246">
        <v>0</v>
      </c>
      <c r="M287" s="246">
        <v>0</v>
      </c>
      <c r="N287" s="246">
        <v>0</v>
      </c>
      <c r="O287" s="246">
        <v>0</v>
      </c>
      <c r="P287" s="246">
        <v>0</v>
      </c>
      <c r="Q287" s="246">
        <v>0</v>
      </c>
      <c r="R287" s="246">
        <v>0</v>
      </c>
      <c r="S287" s="246">
        <v>0</v>
      </c>
      <c r="T287" s="246">
        <v>0</v>
      </c>
      <c r="U287" s="246">
        <v>0</v>
      </c>
      <c r="V287" s="246">
        <v>0</v>
      </c>
      <c r="W287" s="246">
        <v>0</v>
      </c>
      <c r="X287" s="246">
        <v>0</v>
      </c>
      <c r="Y287" s="246">
        <v>0</v>
      </c>
      <c r="Z287" s="246">
        <v>0</v>
      </c>
      <c r="AA287" s="246">
        <v>0</v>
      </c>
      <c r="AB287" s="246">
        <v>0</v>
      </c>
      <c r="AC287" s="246">
        <v>0</v>
      </c>
      <c r="AD287" s="246">
        <v>0</v>
      </c>
      <c r="AE287" s="246">
        <v>0</v>
      </c>
      <c r="AF287" s="246">
        <v>0</v>
      </c>
      <c r="AG287" s="246">
        <v>0</v>
      </c>
      <c r="AH287" s="246">
        <v>0</v>
      </c>
      <c r="AI287" s="246">
        <v>0</v>
      </c>
      <c r="AJ287" s="246">
        <v>1.8640000000000001</v>
      </c>
      <c r="AK287" s="246">
        <v>1.7729999999999999</v>
      </c>
      <c r="AL287" s="246">
        <v>1.3640000000000001</v>
      </c>
      <c r="AM287" s="246">
        <v>1.3640000000000001</v>
      </c>
      <c r="AN287" s="246">
        <v>0.6</v>
      </c>
      <c r="AO287" s="246">
        <v>0.5</v>
      </c>
      <c r="AP287" s="246">
        <v>0</v>
      </c>
      <c r="AQ287" s="246">
        <v>0</v>
      </c>
      <c r="AR287" s="289">
        <v>0</v>
      </c>
      <c r="AS287" s="289">
        <v>0</v>
      </c>
      <c r="AT287" s="250">
        <v>0</v>
      </c>
      <c r="AU287" s="250">
        <v>0</v>
      </c>
      <c r="AV287" s="284">
        <v>0</v>
      </c>
      <c r="AW287" s="292" t="str">
        <f t="shared" si="16"/>
        <v>2011-12</v>
      </c>
      <c r="AX287" s="292" t="str">
        <f t="shared" si="17"/>
        <v>2016-17</v>
      </c>
      <c r="AY287" s="751">
        <f t="shared" si="18"/>
        <v>6</v>
      </c>
      <c r="AZ287" s="120">
        <f t="shared" si="19"/>
        <v>1.2441666666666666</v>
      </c>
      <c r="BA287" s="248" t="s">
        <v>119</v>
      </c>
      <c r="BB287" s="248" t="s">
        <v>45</v>
      </c>
      <c r="BC287" s="248" t="s">
        <v>432</v>
      </c>
      <c r="BD287" s="248" t="s">
        <v>763</v>
      </c>
      <c r="BE287" s="248"/>
      <c r="BF287" s="248" t="s">
        <v>262</v>
      </c>
      <c r="BG287" s="252" t="s">
        <v>451</v>
      </c>
      <c r="BH287" s="251" t="s">
        <v>450</v>
      </c>
      <c r="BI287" s="295" t="s">
        <v>252</v>
      </c>
      <c r="BJ287" s="251" t="s">
        <v>252</v>
      </c>
    </row>
    <row r="288" spans="1:62" s="249" customFormat="1" ht="13.5" customHeight="1">
      <c r="A288" s="490" t="s">
        <v>50</v>
      </c>
      <c r="B288" s="514" t="s">
        <v>2058</v>
      </c>
      <c r="C288" s="246">
        <v>0</v>
      </c>
      <c r="D288" s="246">
        <v>0</v>
      </c>
      <c r="E288" s="246">
        <v>0</v>
      </c>
      <c r="F288" s="246">
        <v>0</v>
      </c>
      <c r="G288" s="246">
        <v>0</v>
      </c>
      <c r="H288" s="246">
        <v>0</v>
      </c>
      <c r="I288" s="246">
        <v>0</v>
      </c>
      <c r="J288" s="246">
        <v>0</v>
      </c>
      <c r="K288" s="246">
        <v>0</v>
      </c>
      <c r="L288" s="246">
        <v>0</v>
      </c>
      <c r="M288" s="246">
        <v>0</v>
      </c>
      <c r="N288" s="246">
        <v>0</v>
      </c>
      <c r="O288" s="246">
        <v>0</v>
      </c>
      <c r="P288" s="246">
        <v>0</v>
      </c>
      <c r="Q288" s="246">
        <v>0</v>
      </c>
      <c r="R288" s="246">
        <v>0</v>
      </c>
      <c r="S288" s="246">
        <v>0</v>
      </c>
      <c r="T288" s="246">
        <v>0</v>
      </c>
      <c r="U288" s="246">
        <v>0</v>
      </c>
      <c r="V288" s="246">
        <v>0</v>
      </c>
      <c r="W288" s="246">
        <v>0</v>
      </c>
      <c r="X288" s="246">
        <v>0</v>
      </c>
      <c r="Y288" s="246">
        <v>0</v>
      </c>
      <c r="Z288" s="246">
        <v>0</v>
      </c>
      <c r="AA288" s="246">
        <v>0</v>
      </c>
      <c r="AB288" s="246">
        <v>0</v>
      </c>
      <c r="AC288" s="246">
        <v>0</v>
      </c>
      <c r="AD288" s="246">
        <v>0</v>
      </c>
      <c r="AE288" s="246">
        <v>0</v>
      </c>
      <c r="AF288" s="246">
        <v>0</v>
      </c>
      <c r="AG288" s="246">
        <v>0</v>
      </c>
      <c r="AH288" s="246">
        <v>0</v>
      </c>
      <c r="AI288" s="246">
        <v>0</v>
      </c>
      <c r="AJ288" s="246">
        <v>0</v>
      </c>
      <c r="AK288" s="246">
        <v>0</v>
      </c>
      <c r="AL288" s="246">
        <v>0</v>
      </c>
      <c r="AM288" s="246">
        <v>0</v>
      </c>
      <c r="AN288" s="246">
        <v>0</v>
      </c>
      <c r="AO288" s="246">
        <v>1.3</v>
      </c>
      <c r="AP288" s="250">
        <v>1.4</v>
      </c>
      <c r="AQ288" s="246">
        <v>2</v>
      </c>
      <c r="AR288" s="290">
        <v>1.3</v>
      </c>
      <c r="AS288" s="289">
        <v>0.449961</v>
      </c>
      <c r="AT288" s="250">
        <v>0</v>
      </c>
      <c r="AU288" s="250">
        <v>0</v>
      </c>
      <c r="AV288" s="284">
        <v>0</v>
      </c>
      <c r="AW288" s="292" t="str">
        <f t="shared" si="16"/>
        <v>2016-17</v>
      </c>
      <c r="AX288" s="292" t="str">
        <f t="shared" si="17"/>
        <v>2020-21</v>
      </c>
      <c r="AY288" s="751">
        <f t="shared" si="18"/>
        <v>5</v>
      </c>
      <c r="AZ288" s="120">
        <f t="shared" si="19"/>
        <v>1.2899921999999999</v>
      </c>
      <c r="BA288" s="248" t="s">
        <v>119</v>
      </c>
      <c r="BB288" s="248" t="s">
        <v>45</v>
      </c>
      <c r="BC288" s="248" t="s">
        <v>267</v>
      </c>
      <c r="BD288" s="248" t="s">
        <v>3014</v>
      </c>
      <c r="BE288" s="248"/>
      <c r="BF288" s="248" t="s">
        <v>262</v>
      </c>
      <c r="BG288" s="252" t="s">
        <v>2072</v>
      </c>
      <c r="BH288" s="251" t="s">
        <v>252</v>
      </c>
      <c r="BI288" s="295" t="s">
        <v>252</v>
      </c>
      <c r="BJ288" s="251" t="s">
        <v>252</v>
      </c>
    </row>
    <row r="289" spans="1:62" s="249" customFormat="1" ht="13.5" customHeight="1">
      <c r="A289" s="490" t="s">
        <v>50</v>
      </c>
      <c r="B289" s="514" t="s">
        <v>2969</v>
      </c>
      <c r="C289" s="246">
        <v>0</v>
      </c>
      <c r="D289" s="246">
        <v>0</v>
      </c>
      <c r="E289" s="246">
        <v>0</v>
      </c>
      <c r="F289" s="246">
        <v>0</v>
      </c>
      <c r="G289" s="246">
        <v>0</v>
      </c>
      <c r="H289" s="246">
        <v>0</v>
      </c>
      <c r="I289" s="246">
        <v>0</v>
      </c>
      <c r="J289" s="246">
        <v>0</v>
      </c>
      <c r="K289" s="246">
        <v>0</v>
      </c>
      <c r="L289" s="246">
        <v>0</v>
      </c>
      <c r="M289" s="246">
        <v>0</v>
      </c>
      <c r="N289" s="246">
        <v>0</v>
      </c>
      <c r="O289" s="246">
        <v>0</v>
      </c>
      <c r="P289" s="246">
        <v>0</v>
      </c>
      <c r="Q289" s="246">
        <v>0</v>
      </c>
      <c r="R289" s="246">
        <v>0</v>
      </c>
      <c r="S289" s="246">
        <v>0</v>
      </c>
      <c r="T289" s="246">
        <v>0</v>
      </c>
      <c r="U289" s="246">
        <v>0</v>
      </c>
      <c r="V289" s="246">
        <v>0</v>
      </c>
      <c r="W289" s="246">
        <v>0</v>
      </c>
      <c r="X289" s="246">
        <v>0</v>
      </c>
      <c r="Y289" s="246">
        <v>0</v>
      </c>
      <c r="Z289" s="246">
        <v>0</v>
      </c>
      <c r="AA289" s="246">
        <v>0</v>
      </c>
      <c r="AB289" s="246">
        <v>0</v>
      </c>
      <c r="AC289" s="246">
        <v>0</v>
      </c>
      <c r="AD289" s="246">
        <v>0</v>
      </c>
      <c r="AE289" s="246">
        <v>0</v>
      </c>
      <c r="AF289" s="246">
        <v>0</v>
      </c>
      <c r="AG289" s="246">
        <v>0</v>
      </c>
      <c r="AH289" s="246">
        <v>0</v>
      </c>
      <c r="AI289" s="246">
        <v>0</v>
      </c>
      <c r="AJ289" s="246">
        <v>0</v>
      </c>
      <c r="AK289" s="246">
        <v>0</v>
      </c>
      <c r="AL289" s="246">
        <v>0</v>
      </c>
      <c r="AM289" s="246">
        <v>0</v>
      </c>
      <c r="AN289" s="246">
        <v>0</v>
      </c>
      <c r="AO289" s="246">
        <v>0</v>
      </c>
      <c r="AP289" s="250">
        <v>7.5</v>
      </c>
      <c r="AQ289" s="246">
        <v>7.5</v>
      </c>
      <c r="AR289" s="290">
        <v>0</v>
      </c>
      <c r="AS289" s="289">
        <v>0</v>
      </c>
      <c r="AT289" s="250">
        <v>0</v>
      </c>
      <c r="AU289" s="250">
        <v>0</v>
      </c>
      <c r="AV289" s="284">
        <v>0</v>
      </c>
      <c r="AW289" s="292" t="str">
        <f t="shared" si="16"/>
        <v>2017-18</v>
      </c>
      <c r="AX289" s="292" t="str">
        <f t="shared" si="17"/>
        <v>2018-19</v>
      </c>
      <c r="AY289" s="751">
        <f t="shared" si="18"/>
        <v>2</v>
      </c>
      <c r="AZ289" s="120">
        <f t="shared" si="19"/>
        <v>7.5</v>
      </c>
      <c r="BA289" s="248" t="s">
        <v>119</v>
      </c>
      <c r="BB289" s="248" t="s">
        <v>45</v>
      </c>
      <c r="BC289" s="248" t="s">
        <v>256</v>
      </c>
      <c r="BD289" s="248" t="s">
        <v>3015</v>
      </c>
      <c r="BE289" s="248" t="s">
        <v>50</v>
      </c>
      <c r="BF289" s="248" t="s">
        <v>262</v>
      </c>
      <c r="BG289" s="252" t="s">
        <v>2976</v>
      </c>
      <c r="BH289" s="251" t="s">
        <v>3477</v>
      </c>
      <c r="BI289" s="295" t="s">
        <v>252</v>
      </c>
      <c r="BJ289" s="251" t="s">
        <v>252</v>
      </c>
    </row>
    <row r="290" spans="1:62" s="249" customFormat="1" ht="13.5" customHeight="1">
      <c r="A290" s="490" t="s">
        <v>50</v>
      </c>
      <c r="B290" s="514" t="s">
        <v>449</v>
      </c>
      <c r="C290" s="246">
        <v>0</v>
      </c>
      <c r="D290" s="246">
        <v>0</v>
      </c>
      <c r="E290" s="246">
        <v>0</v>
      </c>
      <c r="F290" s="246">
        <v>0</v>
      </c>
      <c r="G290" s="246">
        <v>0</v>
      </c>
      <c r="H290" s="246">
        <v>0</v>
      </c>
      <c r="I290" s="246">
        <v>0</v>
      </c>
      <c r="J290" s="246">
        <v>0</v>
      </c>
      <c r="K290" s="246">
        <v>0</v>
      </c>
      <c r="L290" s="246">
        <v>0</v>
      </c>
      <c r="M290" s="246">
        <v>0</v>
      </c>
      <c r="N290" s="246">
        <v>0</v>
      </c>
      <c r="O290" s="246">
        <v>0</v>
      </c>
      <c r="P290" s="246">
        <v>0</v>
      </c>
      <c r="Q290" s="246">
        <v>0</v>
      </c>
      <c r="R290" s="246">
        <v>0</v>
      </c>
      <c r="S290" s="246">
        <v>0</v>
      </c>
      <c r="T290" s="246">
        <v>0</v>
      </c>
      <c r="U290" s="246">
        <v>0</v>
      </c>
      <c r="V290" s="246">
        <v>0</v>
      </c>
      <c r="W290" s="246">
        <v>0</v>
      </c>
      <c r="X290" s="246">
        <v>0</v>
      </c>
      <c r="Y290" s="246">
        <v>0</v>
      </c>
      <c r="Z290" s="246">
        <v>0</v>
      </c>
      <c r="AA290" s="246">
        <v>0</v>
      </c>
      <c r="AB290" s="246">
        <v>0</v>
      </c>
      <c r="AC290" s="246">
        <v>0</v>
      </c>
      <c r="AD290" s="246">
        <v>3</v>
      </c>
      <c r="AE290" s="246">
        <v>5.0839999999999996</v>
      </c>
      <c r="AF290" s="246">
        <v>5.673</v>
      </c>
      <c r="AG290" s="246">
        <v>5.8789999999999996</v>
      </c>
      <c r="AH290" s="246">
        <v>4.43</v>
      </c>
      <c r="AI290" s="246">
        <v>4.4189999999999996</v>
      </c>
      <c r="AJ290" s="246">
        <v>4.4039999999999999</v>
      </c>
      <c r="AK290" s="246">
        <v>4.5</v>
      </c>
      <c r="AL290" s="246">
        <v>6.51</v>
      </c>
      <c r="AM290" s="246">
        <v>5.2</v>
      </c>
      <c r="AN290" s="246">
        <v>4.79</v>
      </c>
      <c r="AO290" s="246">
        <v>5.68</v>
      </c>
      <c r="AP290" s="250">
        <v>4.9969999999999999</v>
      </c>
      <c r="AQ290" s="246">
        <v>5.5069999999999997</v>
      </c>
      <c r="AR290" s="290">
        <v>4.468</v>
      </c>
      <c r="AS290" s="289">
        <v>5.1275139999999997</v>
      </c>
      <c r="AT290" s="250">
        <v>5.1630000000000003</v>
      </c>
      <c r="AU290" s="250">
        <v>5.2249999999999996</v>
      </c>
      <c r="AV290" s="284">
        <v>5.2990000000000004</v>
      </c>
      <c r="AW290" s="292" t="str">
        <f t="shared" si="16"/>
        <v>2005-06</v>
      </c>
      <c r="AX290" s="292" t="str">
        <f t="shared" si="17"/>
        <v>2020-21</v>
      </c>
      <c r="AY290" s="751">
        <f t="shared" si="18"/>
        <v>16</v>
      </c>
      <c r="AZ290" s="120">
        <f t="shared" si="19"/>
        <v>4.979282125000001</v>
      </c>
      <c r="BA290" s="248" t="s">
        <v>116</v>
      </c>
      <c r="BB290" s="248" t="s">
        <v>45</v>
      </c>
      <c r="BC290" s="248" t="s">
        <v>432</v>
      </c>
      <c r="BD290" s="248" t="s">
        <v>763</v>
      </c>
      <c r="BE290" s="248" t="s">
        <v>50</v>
      </c>
      <c r="BF290" s="248" t="s">
        <v>262</v>
      </c>
      <c r="BG290" s="252" t="s">
        <v>448</v>
      </c>
      <c r="BH290" s="251" t="s">
        <v>3478</v>
      </c>
      <c r="BI290" s="295" t="s">
        <v>442</v>
      </c>
      <c r="BJ290" s="251" t="s">
        <v>252</v>
      </c>
    </row>
    <row r="291" spans="1:62" s="249" customFormat="1" ht="13.5" customHeight="1">
      <c r="A291" s="490" t="s">
        <v>50</v>
      </c>
      <c r="B291" s="514" t="s">
        <v>447</v>
      </c>
      <c r="C291" s="246">
        <v>0</v>
      </c>
      <c r="D291" s="246">
        <v>0</v>
      </c>
      <c r="E291" s="246">
        <v>0</v>
      </c>
      <c r="F291" s="246">
        <v>0</v>
      </c>
      <c r="G291" s="246">
        <v>0</v>
      </c>
      <c r="H291" s="246">
        <v>0</v>
      </c>
      <c r="I291" s="246">
        <v>0</v>
      </c>
      <c r="J291" s="246">
        <v>0</v>
      </c>
      <c r="K291" s="246">
        <v>0</v>
      </c>
      <c r="L291" s="246">
        <v>0</v>
      </c>
      <c r="M291" s="246">
        <v>0</v>
      </c>
      <c r="N291" s="246">
        <v>0</v>
      </c>
      <c r="O291" s="246">
        <v>0</v>
      </c>
      <c r="P291" s="246">
        <v>0</v>
      </c>
      <c r="Q291" s="246">
        <v>0</v>
      </c>
      <c r="R291" s="246">
        <v>0</v>
      </c>
      <c r="S291" s="246">
        <v>0</v>
      </c>
      <c r="T291" s="246">
        <v>0</v>
      </c>
      <c r="U291" s="246">
        <v>0</v>
      </c>
      <c r="V291" s="246">
        <v>0</v>
      </c>
      <c r="W291" s="246">
        <v>0</v>
      </c>
      <c r="X291" s="246">
        <v>0</v>
      </c>
      <c r="Y291" s="246">
        <v>0</v>
      </c>
      <c r="Z291" s="246">
        <v>0</v>
      </c>
      <c r="AA291" s="246">
        <v>0</v>
      </c>
      <c r="AB291" s="246">
        <v>0</v>
      </c>
      <c r="AC291" s="246">
        <v>0</v>
      </c>
      <c r="AD291" s="246">
        <v>0</v>
      </c>
      <c r="AE291" s="246">
        <v>0</v>
      </c>
      <c r="AF291" s="246">
        <v>0</v>
      </c>
      <c r="AG291" s="246">
        <v>0</v>
      </c>
      <c r="AH291" s="246">
        <v>0</v>
      </c>
      <c r="AI291" s="246">
        <v>0</v>
      </c>
      <c r="AJ291" s="246">
        <v>0</v>
      </c>
      <c r="AK291" s="246">
        <v>6.6000000000000003E-2</v>
      </c>
      <c r="AL291" s="246">
        <v>0</v>
      </c>
      <c r="AM291" s="246">
        <v>0</v>
      </c>
      <c r="AN291" s="246">
        <v>0</v>
      </c>
      <c r="AO291" s="246">
        <v>0</v>
      </c>
      <c r="AP291" s="250">
        <v>0</v>
      </c>
      <c r="AQ291" s="246">
        <v>0</v>
      </c>
      <c r="AR291" s="290">
        <v>0</v>
      </c>
      <c r="AS291" s="289">
        <v>0</v>
      </c>
      <c r="AT291" s="250">
        <v>0</v>
      </c>
      <c r="AU291" s="250">
        <v>0</v>
      </c>
      <c r="AV291" s="284">
        <v>0</v>
      </c>
      <c r="AW291" s="292" t="str">
        <f t="shared" si="16"/>
        <v>2012-13</v>
      </c>
      <c r="AX291" s="292" t="str">
        <f t="shared" si="17"/>
        <v>2012-13</v>
      </c>
      <c r="AY291" s="751">
        <f t="shared" si="18"/>
        <v>1</v>
      </c>
      <c r="AZ291" s="120">
        <f t="shared" si="19"/>
        <v>6.6000000000000003E-2</v>
      </c>
      <c r="BA291" s="248" t="s">
        <v>119</v>
      </c>
      <c r="BB291" s="248" t="s">
        <v>45</v>
      </c>
      <c r="BC291" s="248" t="s">
        <v>432</v>
      </c>
      <c r="BD291" s="248" t="s">
        <v>763</v>
      </c>
      <c r="BE291" s="248"/>
      <c r="BF291" s="248" t="s">
        <v>262</v>
      </c>
      <c r="BG291" s="252" t="s">
        <v>252</v>
      </c>
      <c r="BH291" s="251" t="s">
        <v>252</v>
      </c>
      <c r="BI291" s="295" t="s">
        <v>2961</v>
      </c>
      <c r="BJ291" s="251" t="s">
        <v>252</v>
      </c>
    </row>
    <row r="292" spans="1:62" s="249" customFormat="1" ht="13.5" customHeight="1">
      <c r="A292" s="490" t="s">
        <v>50</v>
      </c>
      <c r="B292" s="514" t="s">
        <v>2066</v>
      </c>
      <c r="C292" s="246">
        <v>0</v>
      </c>
      <c r="D292" s="246">
        <v>0</v>
      </c>
      <c r="E292" s="246">
        <v>0</v>
      </c>
      <c r="F292" s="246">
        <v>0</v>
      </c>
      <c r="G292" s="246">
        <v>0</v>
      </c>
      <c r="H292" s="246">
        <v>0</v>
      </c>
      <c r="I292" s="246">
        <v>0</v>
      </c>
      <c r="J292" s="246">
        <v>0</v>
      </c>
      <c r="K292" s="246">
        <v>0</v>
      </c>
      <c r="L292" s="246">
        <v>0</v>
      </c>
      <c r="M292" s="246">
        <v>0</v>
      </c>
      <c r="N292" s="246">
        <v>0</v>
      </c>
      <c r="O292" s="246">
        <v>0</v>
      </c>
      <c r="P292" s="246">
        <v>0</v>
      </c>
      <c r="Q292" s="246">
        <v>0</v>
      </c>
      <c r="R292" s="246">
        <v>0</v>
      </c>
      <c r="S292" s="246">
        <v>0</v>
      </c>
      <c r="T292" s="246">
        <v>0</v>
      </c>
      <c r="U292" s="246">
        <v>0</v>
      </c>
      <c r="V292" s="246">
        <v>0</v>
      </c>
      <c r="W292" s="246">
        <v>0</v>
      </c>
      <c r="X292" s="246">
        <v>0</v>
      </c>
      <c r="Y292" s="246">
        <v>0</v>
      </c>
      <c r="Z292" s="246">
        <v>0</v>
      </c>
      <c r="AA292" s="246">
        <v>0</v>
      </c>
      <c r="AB292" s="246">
        <v>0</v>
      </c>
      <c r="AC292" s="246">
        <v>0</v>
      </c>
      <c r="AD292" s="246">
        <v>0</v>
      </c>
      <c r="AE292" s="246">
        <v>0</v>
      </c>
      <c r="AF292" s="246">
        <v>0</v>
      </c>
      <c r="AG292" s="246">
        <v>0</v>
      </c>
      <c r="AH292" s="246">
        <v>0</v>
      </c>
      <c r="AI292" s="246">
        <v>0</v>
      </c>
      <c r="AJ292" s="246">
        <v>0</v>
      </c>
      <c r="AK292" s="246">
        <v>0</v>
      </c>
      <c r="AL292" s="246">
        <v>0</v>
      </c>
      <c r="AM292" s="246">
        <v>0</v>
      </c>
      <c r="AN292" s="246">
        <v>0</v>
      </c>
      <c r="AO292" s="246">
        <v>1.379</v>
      </c>
      <c r="AP292" s="246">
        <v>0</v>
      </c>
      <c r="AQ292" s="246">
        <v>0</v>
      </c>
      <c r="AR292" s="289">
        <v>0</v>
      </c>
      <c r="AS292" s="289">
        <v>0</v>
      </c>
      <c r="AT292" s="250">
        <v>0</v>
      </c>
      <c r="AU292" s="250">
        <v>0</v>
      </c>
      <c r="AV292" s="284">
        <v>0</v>
      </c>
      <c r="AW292" s="292" t="str">
        <f t="shared" si="16"/>
        <v>2016-17</v>
      </c>
      <c r="AX292" s="292" t="str">
        <f t="shared" si="17"/>
        <v>2016-17</v>
      </c>
      <c r="AY292" s="751">
        <f t="shared" si="18"/>
        <v>1</v>
      </c>
      <c r="AZ292" s="120">
        <f t="shared" si="19"/>
        <v>1.379</v>
      </c>
      <c r="BA292" s="248" t="s">
        <v>119</v>
      </c>
      <c r="BB292" s="248" t="s">
        <v>45</v>
      </c>
      <c r="BC292" s="248" t="s">
        <v>432</v>
      </c>
      <c r="BD292" s="248" t="s">
        <v>763</v>
      </c>
      <c r="BE292" s="248"/>
      <c r="BF292" s="248" t="s">
        <v>255</v>
      </c>
      <c r="BG292" s="252" t="s">
        <v>2085</v>
      </c>
      <c r="BH292" s="251" t="s">
        <v>2086</v>
      </c>
      <c r="BI292" s="295" t="s">
        <v>2961</v>
      </c>
      <c r="BJ292" s="251" t="s">
        <v>252</v>
      </c>
    </row>
    <row r="293" spans="1:62" s="249" customFormat="1" ht="13.5" customHeight="1">
      <c r="A293" s="490" t="s">
        <v>50</v>
      </c>
      <c r="B293" s="514" t="s">
        <v>436</v>
      </c>
      <c r="C293" s="246">
        <v>0</v>
      </c>
      <c r="D293" s="246">
        <v>0</v>
      </c>
      <c r="E293" s="246">
        <v>0</v>
      </c>
      <c r="F293" s="246">
        <v>0</v>
      </c>
      <c r="G293" s="246">
        <v>0</v>
      </c>
      <c r="H293" s="246">
        <v>0</v>
      </c>
      <c r="I293" s="246">
        <v>0</v>
      </c>
      <c r="J293" s="246">
        <v>0</v>
      </c>
      <c r="K293" s="246">
        <v>0</v>
      </c>
      <c r="L293" s="246">
        <v>0</v>
      </c>
      <c r="M293" s="246">
        <v>0</v>
      </c>
      <c r="N293" s="246">
        <v>0</v>
      </c>
      <c r="O293" s="246">
        <v>0</v>
      </c>
      <c r="P293" s="246">
        <v>0</v>
      </c>
      <c r="Q293" s="246">
        <v>0</v>
      </c>
      <c r="R293" s="246">
        <v>0</v>
      </c>
      <c r="S293" s="246">
        <v>0</v>
      </c>
      <c r="T293" s="246">
        <v>0</v>
      </c>
      <c r="U293" s="246">
        <v>0</v>
      </c>
      <c r="V293" s="246">
        <v>0</v>
      </c>
      <c r="W293" s="246">
        <v>0</v>
      </c>
      <c r="X293" s="246">
        <v>0</v>
      </c>
      <c r="Y293" s="246">
        <v>0</v>
      </c>
      <c r="Z293" s="246">
        <v>0</v>
      </c>
      <c r="AA293" s="246">
        <v>0</v>
      </c>
      <c r="AB293" s="246">
        <v>0</v>
      </c>
      <c r="AC293" s="246">
        <v>0</v>
      </c>
      <c r="AD293" s="246">
        <v>0</v>
      </c>
      <c r="AE293" s="246">
        <v>0</v>
      </c>
      <c r="AF293" s="246">
        <v>0</v>
      </c>
      <c r="AG293" s="246">
        <v>0</v>
      </c>
      <c r="AH293" s="246">
        <v>0</v>
      </c>
      <c r="AI293" s="246">
        <v>0</v>
      </c>
      <c r="AJ293" s="246">
        <v>0</v>
      </c>
      <c r="AK293" s="246">
        <v>0.158</v>
      </c>
      <c r="AL293" s="246">
        <v>0.23200000000000001</v>
      </c>
      <c r="AM293" s="246">
        <v>0.17599999999999999</v>
      </c>
      <c r="AN293" s="246">
        <v>0</v>
      </c>
      <c r="AO293" s="246">
        <v>1.7999999999999999E-2</v>
      </c>
      <c r="AP293" s="246">
        <v>0.1</v>
      </c>
      <c r="AQ293" s="246">
        <v>0.2</v>
      </c>
      <c r="AR293" s="289">
        <v>0.49</v>
      </c>
      <c r="AS293" s="289">
        <v>7.0000000000000007E-2</v>
      </c>
      <c r="AT293" s="250">
        <v>0</v>
      </c>
      <c r="AU293" s="250">
        <v>0</v>
      </c>
      <c r="AV293" s="284">
        <v>0</v>
      </c>
      <c r="AW293" s="292" t="str">
        <f t="shared" si="16"/>
        <v>2012-13</v>
      </c>
      <c r="AX293" s="292" t="str">
        <f t="shared" si="17"/>
        <v>2020-21</v>
      </c>
      <c r="AY293" s="751">
        <f t="shared" si="18"/>
        <v>9</v>
      </c>
      <c r="AZ293" s="120">
        <f t="shared" si="19"/>
        <v>0.16044444444444447</v>
      </c>
      <c r="BA293" s="248" t="s">
        <v>119</v>
      </c>
      <c r="BB293" s="248" t="s">
        <v>45</v>
      </c>
      <c r="BC293" s="248" t="s">
        <v>432</v>
      </c>
      <c r="BD293" s="248" t="s">
        <v>763</v>
      </c>
      <c r="BE293" s="248" t="s">
        <v>2017</v>
      </c>
      <c r="BF293" s="248" t="s">
        <v>255</v>
      </c>
      <c r="BG293" s="252" t="s">
        <v>2050</v>
      </c>
      <c r="BH293" s="251" t="s">
        <v>435</v>
      </c>
      <c r="BI293" s="295" t="s">
        <v>252</v>
      </c>
      <c r="BJ293" s="251" t="s">
        <v>252</v>
      </c>
    </row>
    <row r="294" spans="1:62" s="249" customFormat="1" ht="13.5" customHeight="1">
      <c r="A294" s="490" t="s">
        <v>50</v>
      </c>
      <c r="B294" s="514" t="s">
        <v>446</v>
      </c>
      <c r="C294" s="246">
        <v>0</v>
      </c>
      <c r="D294" s="246">
        <v>0</v>
      </c>
      <c r="E294" s="246">
        <v>0</v>
      </c>
      <c r="F294" s="246">
        <v>0</v>
      </c>
      <c r="G294" s="246">
        <v>0</v>
      </c>
      <c r="H294" s="246">
        <v>0</v>
      </c>
      <c r="I294" s="246">
        <v>0</v>
      </c>
      <c r="J294" s="246">
        <v>0</v>
      </c>
      <c r="K294" s="246">
        <v>0</v>
      </c>
      <c r="L294" s="246">
        <v>0</v>
      </c>
      <c r="M294" s="246">
        <v>0</v>
      </c>
      <c r="N294" s="246">
        <v>0</v>
      </c>
      <c r="O294" s="246">
        <v>0</v>
      </c>
      <c r="P294" s="246">
        <v>0</v>
      </c>
      <c r="Q294" s="246">
        <v>0</v>
      </c>
      <c r="R294" s="246">
        <v>0</v>
      </c>
      <c r="S294" s="246">
        <v>0</v>
      </c>
      <c r="T294" s="246">
        <v>0</v>
      </c>
      <c r="U294" s="246">
        <v>0</v>
      </c>
      <c r="V294" s="246">
        <v>0</v>
      </c>
      <c r="W294" s="246">
        <v>0</v>
      </c>
      <c r="X294" s="246">
        <v>0</v>
      </c>
      <c r="Y294" s="246">
        <v>0</v>
      </c>
      <c r="Z294" s="246">
        <v>0</v>
      </c>
      <c r="AA294" s="246">
        <v>0</v>
      </c>
      <c r="AB294" s="246">
        <v>0</v>
      </c>
      <c r="AC294" s="246">
        <v>0</v>
      </c>
      <c r="AD294" s="246">
        <v>0</v>
      </c>
      <c r="AE294" s="246">
        <v>0</v>
      </c>
      <c r="AF294" s="246">
        <v>0</v>
      </c>
      <c r="AG294" s="246">
        <v>0</v>
      </c>
      <c r="AH294" s="246">
        <v>0</v>
      </c>
      <c r="AI294" s="246">
        <v>0</v>
      </c>
      <c r="AJ294" s="246">
        <v>0.22700000000000001</v>
      </c>
      <c r="AK294" s="246">
        <v>0</v>
      </c>
      <c r="AL294" s="246">
        <v>0</v>
      </c>
      <c r="AM294" s="246">
        <v>0</v>
      </c>
      <c r="AN294" s="246">
        <v>0</v>
      </c>
      <c r="AO294" s="246">
        <v>0</v>
      </c>
      <c r="AP294" s="250">
        <v>0</v>
      </c>
      <c r="AQ294" s="246">
        <v>0</v>
      </c>
      <c r="AR294" s="290">
        <v>0</v>
      </c>
      <c r="AS294" s="289">
        <v>0</v>
      </c>
      <c r="AT294" s="250">
        <v>0</v>
      </c>
      <c r="AU294" s="250">
        <v>0</v>
      </c>
      <c r="AV294" s="284">
        <v>0</v>
      </c>
      <c r="AW294" s="292" t="str">
        <f t="shared" si="16"/>
        <v>2011-12</v>
      </c>
      <c r="AX294" s="292" t="str">
        <f t="shared" si="17"/>
        <v>2011-12</v>
      </c>
      <c r="AY294" s="751">
        <f t="shared" si="18"/>
        <v>1</v>
      </c>
      <c r="AZ294" s="120">
        <f t="shared" si="19"/>
        <v>0.22700000000000001</v>
      </c>
      <c r="BA294" s="248" t="s">
        <v>119</v>
      </c>
      <c r="BB294" s="248" t="s">
        <v>45</v>
      </c>
      <c r="BC294" s="248" t="s">
        <v>432</v>
      </c>
      <c r="BD294" s="248" t="s">
        <v>763</v>
      </c>
      <c r="BE294" s="248"/>
      <c r="BF294" s="248" t="s">
        <v>262</v>
      </c>
      <c r="BG294" s="252" t="s">
        <v>252</v>
      </c>
      <c r="BH294" s="251" t="s">
        <v>252</v>
      </c>
      <c r="BI294" s="295" t="s">
        <v>252</v>
      </c>
      <c r="BJ294" s="251" t="s">
        <v>252</v>
      </c>
    </row>
    <row r="295" spans="1:62" s="249" customFormat="1" ht="13.5" customHeight="1">
      <c r="A295" s="490" t="s">
        <v>50</v>
      </c>
      <c r="B295" s="514" t="s">
        <v>434</v>
      </c>
      <c r="C295" s="246">
        <v>0</v>
      </c>
      <c r="D295" s="246">
        <v>0</v>
      </c>
      <c r="E295" s="246">
        <v>0</v>
      </c>
      <c r="F295" s="246">
        <v>0</v>
      </c>
      <c r="G295" s="246">
        <v>0</v>
      </c>
      <c r="H295" s="246">
        <v>0</v>
      </c>
      <c r="I295" s="246">
        <v>0</v>
      </c>
      <c r="J295" s="246">
        <v>0</v>
      </c>
      <c r="K295" s="246">
        <v>0</v>
      </c>
      <c r="L295" s="246">
        <v>0</v>
      </c>
      <c r="M295" s="246">
        <v>0</v>
      </c>
      <c r="N295" s="246">
        <v>0</v>
      </c>
      <c r="O295" s="246">
        <v>0</v>
      </c>
      <c r="P295" s="246">
        <v>0</v>
      </c>
      <c r="Q295" s="246">
        <v>0</v>
      </c>
      <c r="R295" s="246">
        <v>0</v>
      </c>
      <c r="S295" s="246">
        <v>0</v>
      </c>
      <c r="T295" s="246">
        <v>0</v>
      </c>
      <c r="U295" s="246">
        <v>0</v>
      </c>
      <c r="V295" s="246">
        <v>0</v>
      </c>
      <c r="W295" s="246">
        <v>0</v>
      </c>
      <c r="X295" s="246">
        <v>0</v>
      </c>
      <c r="Y295" s="246">
        <v>0</v>
      </c>
      <c r="Z295" s="246">
        <v>0</v>
      </c>
      <c r="AA295" s="246">
        <v>0</v>
      </c>
      <c r="AB295" s="246">
        <v>0</v>
      </c>
      <c r="AC295" s="246">
        <v>0</v>
      </c>
      <c r="AD295" s="246">
        <v>0</v>
      </c>
      <c r="AE295" s="246">
        <v>0</v>
      </c>
      <c r="AF295" s="246">
        <v>0</v>
      </c>
      <c r="AG295" s="246">
        <v>0</v>
      </c>
      <c r="AH295" s="246">
        <v>0</v>
      </c>
      <c r="AI295" s="246">
        <v>0</v>
      </c>
      <c r="AJ295" s="246">
        <v>0</v>
      </c>
      <c r="AK295" s="246">
        <v>0</v>
      </c>
      <c r="AL295" s="246">
        <v>0.11600000000000001</v>
      </c>
      <c r="AM295" s="246">
        <v>0.11232399999999999</v>
      </c>
      <c r="AN295" s="246">
        <v>6.9599999999999995E-2</v>
      </c>
      <c r="AO295" s="246">
        <v>7.3349999999999999E-2</v>
      </c>
      <c r="AP295" s="246">
        <v>0</v>
      </c>
      <c r="AQ295" s="246">
        <v>0</v>
      </c>
      <c r="AR295" s="289">
        <v>0</v>
      </c>
      <c r="AS295" s="289">
        <v>0</v>
      </c>
      <c r="AT295" s="250">
        <v>0</v>
      </c>
      <c r="AU295" s="250">
        <v>0</v>
      </c>
      <c r="AV295" s="284">
        <v>0</v>
      </c>
      <c r="AW295" s="292" t="str">
        <f t="shared" si="16"/>
        <v>2013-14</v>
      </c>
      <c r="AX295" s="292" t="str">
        <f t="shared" si="17"/>
        <v>2016-17</v>
      </c>
      <c r="AY295" s="751">
        <f t="shared" si="18"/>
        <v>4</v>
      </c>
      <c r="AZ295" s="120">
        <f t="shared" si="19"/>
        <v>9.2818499999999998E-2</v>
      </c>
      <c r="BA295" s="248" t="s">
        <v>119</v>
      </c>
      <c r="BB295" s="248" t="s">
        <v>45</v>
      </c>
      <c r="BC295" s="248" t="s">
        <v>432</v>
      </c>
      <c r="BD295" s="248" t="s">
        <v>763</v>
      </c>
      <c r="BE295" s="248"/>
      <c r="BF295" s="248" t="s">
        <v>255</v>
      </c>
      <c r="BG295" s="252" t="s">
        <v>2051</v>
      </c>
      <c r="BH295" s="251" t="s">
        <v>2052</v>
      </c>
      <c r="BI295" s="295" t="s">
        <v>252</v>
      </c>
      <c r="BJ295" s="251" t="s">
        <v>252</v>
      </c>
    </row>
    <row r="296" spans="1:62" s="249" customFormat="1" ht="13.5" customHeight="1">
      <c r="A296" s="490" t="s">
        <v>50</v>
      </c>
      <c r="B296" s="514" t="s">
        <v>3005</v>
      </c>
      <c r="C296" s="246">
        <v>0</v>
      </c>
      <c r="D296" s="246">
        <v>0</v>
      </c>
      <c r="E296" s="246">
        <v>0</v>
      </c>
      <c r="F296" s="246">
        <v>0</v>
      </c>
      <c r="G296" s="246">
        <v>0</v>
      </c>
      <c r="H296" s="246">
        <v>0</v>
      </c>
      <c r="I296" s="246">
        <v>0</v>
      </c>
      <c r="J296" s="246">
        <v>0</v>
      </c>
      <c r="K296" s="246">
        <v>0</v>
      </c>
      <c r="L296" s="246">
        <v>0</v>
      </c>
      <c r="M296" s="246">
        <v>0</v>
      </c>
      <c r="N296" s="246">
        <v>0</v>
      </c>
      <c r="O296" s="246">
        <v>0</v>
      </c>
      <c r="P296" s="246">
        <v>0</v>
      </c>
      <c r="Q296" s="246">
        <v>0</v>
      </c>
      <c r="R296" s="246">
        <v>0</v>
      </c>
      <c r="S296" s="246">
        <v>0</v>
      </c>
      <c r="T296" s="246">
        <v>0</v>
      </c>
      <c r="U296" s="246">
        <v>0</v>
      </c>
      <c r="V296" s="246">
        <v>0</v>
      </c>
      <c r="W296" s="246">
        <v>0</v>
      </c>
      <c r="X296" s="246">
        <v>0</v>
      </c>
      <c r="Y296" s="246">
        <v>0</v>
      </c>
      <c r="Z296" s="246">
        <v>0</v>
      </c>
      <c r="AA296" s="246">
        <v>0</v>
      </c>
      <c r="AB296" s="246">
        <v>0</v>
      </c>
      <c r="AC296" s="246">
        <v>0</v>
      </c>
      <c r="AD296" s="246">
        <v>0</v>
      </c>
      <c r="AE296" s="246">
        <v>0</v>
      </c>
      <c r="AF296" s="246">
        <v>0</v>
      </c>
      <c r="AG296" s="246">
        <v>0</v>
      </c>
      <c r="AH296" s="246">
        <v>0</v>
      </c>
      <c r="AI296" s="246">
        <v>0</v>
      </c>
      <c r="AJ296" s="246">
        <v>0</v>
      </c>
      <c r="AK296" s="246">
        <v>0</v>
      </c>
      <c r="AL296" s="246">
        <v>0</v>
      </c>
      <c r="AM296" s="246">
        <v>0</v>
      </c>
      <c r="AN296" s="246">
        <v>0</v>
      </c>
      <c r="AO296" s="246">
        <v>0</v>
      </c>
      <c r="AP296" s="250">
        <v>0</v>
      </c>
      <c r="AQ296" s="246">
        <v>0.32</v>
      </c>
      <c r="AR296" s="290">
        <v>3.1E-2</v>
      </c>
      <c r="AS296" s="289">
        <v>5.0000000000000001E-3</v>
      </c>
      <c r="AT296" s="250">
        <v>0</v>
      </c>
      <c r="AU296" s="250">
        <v>0</v>
      </c>
      <c r="AV296" s="284">
        <v>0</v>
      </c>
      <c r="AW296" s="292" t="str">
        <f t="shared" si="16"/>
        <v>2018-19</v>
      </c>
      <c r="AX296" s="292" t="str">
        <f t="shared" si="17"/>
        <v>2020-21</v>
      </c>
      <c r="AY296" s="751">
        <f t="shared" si="18"/>
        <v>3</v>
      </c>
      <c r="AZ296" s="120">
        <f t="shared" si="19"/>
        <v>0.11866666666666666</v>
      </c>
      <c r="BA296" s="248" t="s">
        <v>119</v>
      </c>
      <c r="BB296" s="248" t="s">
        <v>45</v>
      </c>
      <c r="BC296" s="248" t="s">
        <v>256</v>
      </c>
      <c r="BD296" s="248" t="s">
        <v>3015</v>
      </c>
      <c r="BE296" s="248"/>
      <c r="BF296" s="248" t="s">
        <v>262</v>
      </c>
      <c r="BG296" s="252" t="s">
        <v>3479</v>
      </c>
      <c r="BH296" s="251" t="s">
        <v>252</v>
      </c>
      <c r="BI296" s="295" t="s">
        <v>3480</v>
      </c>
      <c r="BJ296" s="251" t="s">
        <v>252</v>
      </c>
    </row>
    <row r="297" spans="1:62" s="249" customFormat="1" ht="13.5" customHeight="1">
      <c r="A297" s="490" t="s">
        <v>50</v>
      </c>
      <c r="B297" s="514" t="s">
        <v>2063</v>
      </c>
      <c r="C297" s="246">
        <v>0</v>
      </c>
      <c r="D297" s="246">
        <v>0</v>
      </c>
      <c r="E297" s="246">
        <v>0</v>
      </c>
      <c r="F297" s="246">
        <v>0</v>
      </c>
      <c r="G297" s="246">
        <v>0</v>
      </c>
      <c r="H297" s="246">
        <v>0</v>
      </c>
      <c r="I297" s="246">
        <v>0</v>
      </c>
      <c r="J297" s="246">
        <v>0</v>
      </c>
      <c r="K297" s="246">
        <v>0</v>
      </c>
      <c r="L297" s="246">
        <v>0</v>
      </c>
      <c r="M297" s="246">
        <v>0</v>
      </c>
      <c r="N297" s="246">
        <v>0</v>
      </c>
      <c r="O297" s="246">
        <v>0</v>
      </c>
      <c r="P297" s="246">
        <v>0</v>
      </c>
      <c r="Q297" s="246">
        <v>0</v>
      </c>
      <c r="R297" s="246">
        <v>0</v>
      </c>
      <c r="S297" s="246">
        <v>0</v>
      </c>
      <c r="T297" s="246">
        <v>0</v>
      </c>
      <c r="U297" s="246">
        <v>0</v>
      </c>
      <c r="V297" s="246">
        <v>0</v>
      </c>
      <c r="W297" s="246">
        <v>0</v>
      </c>
      <c r="X297" s="246">
        <v>0</v>
      </c>
      <c r="Y297" s="246">
        <v>0</v>
      </c>
      <c r="Z297" s="246">
        <v>0</v>
      </c>
      <c r="AA297" s="246">
        <v>0</v>
      </c>
      <c r="AB297" s="246">
        <v>0</v>
      </c>
      <c r="AC297" s="246">
        <v>0</v>
      </c>
      <c r="AD297" s="246">
        <v>0</v>
      </c>
      <c r="AE297" s="246">
        <v>0</v>
      </c>
      <c r="AF297" s="246">
        <v>0</v>
      </c>
      <c r="AG297" s="246">
        <v>0</v>
      </c>
      <c r="AH297" s="246">
        <v>0</v>
      </c>
      <c r="AI297" s="246">
        <v>0</v>
      </c>
      <c r="AJ297" s="246">
        <v>0</v>
      </c>
      <c r="AK297" s="246">
        <v>0</v>
      </c>
      <c r="AL297" s="246">
        <v>0</v>
      </c>
      <c r="AM297" s="246">
        <v>0</v>
      </c>
      <c r="AN297" s="246">
        <v>0</v>
      </c>
      <c r="AO297" s="246">
        <v>4</v>
      </c>
      <c r="AP297" s="250">
        <v>0</v>
      </c>
      <c r="AQ297" s="246">
        <v>0</v>
      </c>
      <c r="AR297" s="290">
        <v>0</v>
      </c>
      <c r="AS297" s="289">
        <v>0</v>
      </c>
      <c r="AT297" s="250">
        <v>0</v>
      </c>
      <c r="AU297" s="250">
        <v>0</v>
      </c>
      <c r="AV297" s="284">
        <v>0</v>
      </c>
      <c r="AW297" s="292" t="str">
        <f t="shared" si="16"/>
        <v>2016-17</v>
      </c>
      <c r="AX297" s="292" t="str">
        <f t="shared" si="17"/>
        <v>2016-17</v>
      </c>
      <c r="AY297" s="751">
        <f t="shared" si="18"/>
        <v>1</v>
      </c>
      <c r="AZ297" s="120">
        <f t="shared" si="19"/>
        <v>4</v>
      </c>
      <c r="BA297" s="248" t="s">
        <v>119</v>
      </c>
      <c r="BB297" s="248" t="s">
        <v>45</v>
      </c>
      <c r="BC297" s="248" t="s">
        <v>432</v>
      </c>
      <c r="BD297" s="248" t="s">
        <v>763</v>
      </c>
      <c r="BE297" s="248"/>
      <c r="BF297" s="248" t="s">
        <v>262</v>
      </c>
      <c r="BG297" s="252" t="s">
        <v>2080</v>
      </c>
      <c r="BH297" s="251" t="s">
        <v>2081</v>
      </c>
      <c r="BI297" s="295" t="s">
        <v>252</v>
      </c>
      <c r="BJ297" s="251" t="s">
        <v>252</v>
      </c>
    </row>
    <row r="298" spans="1:62" s="249" customFormat="1" ht="13.5" customHeight="1">
      <c r="A298" s="490" t="s">
        <v>50</v>
      </c>
      <c r="B298" s="514" t="s">
        <v>2055</v>
      </c>
      <c r="C298" s="246">
        <v>0</v>
      </c>
      <c r="D298" s="246">
        <v>0</v>
      </c>
      <c r="E298" s="246">
        <v>0</v>
      </c>
      <c r="F298" s="246">
        <v>0</v>
      </c>
      <c r="G298" s="246">
        <v>0</v>
      </c>
      <c r="H298" s="246">
        <v>0</v>
      </c>
      <c r="I298" s="246">
        <v>0</v>
      </c>
      <c r="J298" s="246">
        <v>0</v>
      </c>
      <c r="K298" s="246">
        <v>0</v>
      </c>
      <c r="L298" s="246">
        <v>0</v>
      </c>
      <c r="M298" s="246">
        <v>0</v>
      </c>
      <c r="N298" s="246">
        <v>0</v>
      </c>
      <c r="O298" s="246">
        <v>0</v>
      </c>
      <c r="P298" s="246">
        <v>0</v>
      </c>
      <c r="Q298" s="246">
        <v>0</v>
      </c>
      <c r="R298" s="246">
        <v>0</v>
      </c>
      <c r="S298" s="246">
        <v>0</v>
      </c>
      <c r="T298" s="246">
        <v>0</v>
      </c>
      <c r="U298" s="246">
        <v>0</v>
      </c>
      <c r="V298" s="246">
        <v>0</v>
      </c>
      <c r="W298" s="246">
        <v>0</v>
      </c>
      <c r="X298" s="246">
        <v>0</v>
      </c>
      <c r="Y298" s="246">
        <v>0</v>
      </c>
      <c r="Z298" s="246">
        <v>0</v>
      </c>
      <c r="AA298" s="246">
        <v>0</v>
      </c>
      <c r="AB298" s="246">
        <v>0</v>
      </c>
      <c r="AC298" s="246">
        <v>0</v>
      </c>
      <c r="AD298" s="246">
        <v>0</v>
      </c>
      <c r="AE298" s="246">
        <v>0</v>
      </c>
      <c r="AF298" s="246">
        <v>0</v>
      </c>
      <c r="AG298" s="246">
        <v>0</v>
      </c>
      <c r="AH298" s="246">
        <v>0</v>
      </c>
      <c r="AI298" s="246">
        <v>0</v>
      </c>
      <c r="AJ298" s="246">
        <v>0</v>
      </c>
      <c r="AK298" s="246">
        <v>0</v>
      </c>
      <c r="AL298" s="246">
        <v>0</v>
      </c>
      <c r="AM298" s="246">
        <v>0</v>
      </c>
      <c r="AN298" s="246">
        <v>0</v>
      </c>
      <c r="AO298" s="246">
        <v>1</v>
      </c>
      <c r="AP298" s="246">
        <v>3</v>
      </c>
      <c r="AQ298" s="246">
        <v>4.1100000000000003</v>
      </c>
      <c r="AR298" s="289">
        <v>4.22</v>
      </c>
      <c r="AS298" s="289">
        <v>0</v>
      </c>
      <c r="AT298" s="250">
        <v>0</v>
      </c>
      <c r="AU298" s="250">
        <v>0</v>
      </c>
      <c r="AV298" s="284">
        <v>0</v>
      </c>
      <c r="AW298" s="292" t="str">
        <f t="shared" si="16"/>
        <v>2016-17</v>
      </c>
      <c r="AX298" s="292" t="str">
        <f t="shared" si="17"/>
        <v>2019-20</v>
      </c>
      <c r="AY298" s="751">
        <f t="shared" si="18"/>
        <v>4</v>
      </c>
      <c r="AZ298" s="120">
        <f t="shared" si="19"/>
        <v>3.0824999999999996</v>
      </c>
      <c r="BA298" s="248" t="s">
        <v>115</v>
      </c>
      <c r="BB298" s="248" t="s">
        <v>45</v>
      </c>
      <c r="BC298" s="248" t="s">
        <v>432</v>
      </c>
      <c r="BD298" s="248" t="s">
        <v>763</v>
      </c>
      <c r="BE298" s="248" t="s">
        <v>50</v>
      </c>
      <c r="BF298" s="248" t="s">
        <v>262</v>
      </c>
      <c r="BG298" s="252" t="s">
        <v>2962</v>
      </c>
      <c r="BH298" s="251" t="s">
        <v>252</v>
      </c>
      <c r="BI298" s="295" t="s">
        <v>252</v>
      </c>
      <c r="BJ298" s="251" t="s">
        <v>252</v>
      </c>
    </row>
    <row r="299" spans="1:62" s="249" customFormat="1" ht="13.5" customHeight="1">
      <c r="A299" s="490" t="s">
        <v>50</v>
      </c>
      <c r="B299" s="514" t="s">
        <v>445</v>
      </c>
      <c r="C299" s="246">
        <v>0</v>
      </c>
      <c r="D299" s="246">
        <v>0</v>
      </c>
      <c r="E299" s="246">
        <v>0</v>
      </c>
      <c r="F299" s="246">
        <v>0</v>
      </c>
      <c r="G299" s="246">
        <v>0</v>
      </c>
      <c r="H299" s="246">
        <v>0</v>
      </c>
      <c r="I299" s="246">
        <v>0</v>
      </c>
      <c r="J299" s="246">
        <v>0</v>
      </c>
      <c r="K299" s="246">
        <v>0</v>
      </c>
      <c r="L299" s="246">
        <v>0</v>
      </c>
      <c r="M299" s="246">
        <v>0</v>
      </c>
      <c r="N299" s="246">
        <v>0</v>
      </c>
      <c r="O299" s="246">
        <v>0</v>
      </c>
      <c r="P299" s="246">
        <v>0</v>
      </c>
      <c r="Q299" s="246">
        <v>0</v>
      </c>
      <c r="R299" s="246">
        <v>0</v>
      </c>
      <c r="S299" s="246">
        <v>0</v>
      </c>
      <c r="T299" s="246">
        <v>0</v>
      </c>
      <c r="U299" s="246">
        <v>0</v>
      </c>
      <c r="V299" s="246">
        <v>0</v>
      </c>
      <c r="W299" s="246">
        <v>0</v>
      </c>
      <c r="X299" s="246">
        <v>0</v>
      </c>
      <c r="Y299" s="246">
        <v>0</v>
      </c>
      <c r="Z299" s="246">
        <v>0</v>
      </c>
      <c r="AA299" s="246">
        <v>0</v>
      </c>
      <c r="AB299" s="246">
        <v>0</v>
      </c>
      <c r="AC299" s="246">
        <v>0</v>
      </c>
      <c r="AD299" s="246">
        <v>0</v>
      </c>
      <c r="AE299" s="246">
        <v>5.1050000000000004</v>
      </c>
      <c r="AF299" s="246">
        <v>5.2119999999999997</v>
      </c>
      <c r="AG299" s="246">
        <v>5.4290000000000003</v>
      </c>
      <c r="AH299" s="246">
        <v>5.5380000000000003</v>
      </c>
      <c r="AI299" s="246">
        <v>5.5259999999999998</v>
      </c>
      <c r="AJ299" s="246">
        <v>5.4050000000000002</v>
      </c>
      <c r="AK299" s="246">
        <v>5.56</v>
      </c>
      <c r="AL299" s="246">
        <v>5.9109999999999996</v>
      </c>
      <c r="AM299" s="246">
        <v>6.97</v>
      </c>
      <c r="AN299" s="246">
        <v>6.97</v>
      </c>
      <c r="AO299" s="246">
        <v>7.0449999999999999</v>
      </c>
      <c r="AP299" s="246">
        <v>5.9829999999999997</v>
      </c>
      <c r="AQ299" s="246">
        <v>6.2088340000000004</v>
      </c>
      <c r="AR299" s="289">
        <v>6.2949999999999999</v>
      </c>
      <c r="AS299" s="289">
        <v>6.3903480000000004</v>
      </c>
      <c r="AT299" s="250">
        <v>6.4349999999999996</v>
      </c>
      <c r="AU299" s="250">
        <v>6.5119999999999996</v>
      </c>
      <c r="AV299" s="284">
        <v>6.6040000000000001</v>
      </c>
      <c r="AW299" s="292" t="str">
        <f t="shared" si="16"/>
        <v>2006-07</v>
      </c>
      <c r="AX299" s="292" t="str">
        <f t="shared" si="17"/>
        <v>2020-21</v>
      </c>
      <c r="AY299" s="751">
        <f t="shared" si="18"/>
        <v>15</v>
      </c>
      <c r="AZ299" s="120">
        <f t="shared" si="19"/>
        <v>5.9698788</v>
      </c>
      <c r="BA299" s="248" t="s">
        <v>115</v>
      </c>
      <c r="BB299" s="248" t="s">
        <v>45</v>
      </c>
      <c r="BC299" s="248" t="s">
        <v>432</v>
      </c>
      <c r="BD299" s="248" t="s">
        <v>763</v>
      </c>
      <c r="BE299" s="248" t="s">
        <v>50</v>
      </c>
      <c r="BF299" s="248" t="s">
        <v>262</v>
      </c>
      <c r="BG299" s="252" t="s">
        <v>444</v>
      </c>
      <c r="BH299" s="251" t="s">
        <v>443</v>
      </c>
      <c r="BI299" s="295" t="s">
        <v>442</v>
      </c>
      <c r="BJ299" s="251" t="s">
        <v>252</v>
      </c>
    </row>
    <row r="300" spans="1:62" s="249" customFormat="1" ht="13.5" customHeight="1">
      <c r="A300" s="490" t="s">
        <v>50</v>
      </c>
      <c r="B300" s="514" t="s">
        <v>441</v>
      </c>
      <c r="C300" s="246">
        <v>0</v>
      </c>
      <c r="D300" s="246">
        <v>0</v>
      </c>
      <c r="E300" s="246">
        <v>0</v>
      </c>
      <c r="F300" s="246">
        <v>0</v>
      </c>
      <c r="G300" s="246">
        <v>0</v>
      </c>
      <c r="H300" s="246">
        <v>0</v>
      </c>
      <c r="I300" s="246">
        <v>0</v>
      </c>
      <c r="J300" s="246">
        <v>0</v>
      </c>
      <c r="K300" s="246">
        <v>0</v>
      </c>
      <c r="L300" s="246">
        <v>0</v>
      </c>
      <c r="M300" s="246">
        <v>0</v>
      </c>
      <c r="N300" s="246">
        <v>0</v>
      </c>
      <c r="O300" s="246">
        <v>0</v>
      </c>
      <c r="P300" s="246">
        <v>0</v>
      </c>
      <c r="Q300" s="246">
        <v>0</v>
      </c>
      <c r="R300" s="246">
        <v>0</v>
      </c>
      <c r="S300" s="246">
        <v>0</v>
      </c>
      <c r="T300" s="246">
        <v>0</v>
      </c>
      <c r="U300" s="246">
        <v>0</v>
      </c>
      <c r="V300" s="246">
        <v>0</v>
      </c>
      <c r="W300" s="246">
        <v>0</v>
      </c>
      <c r="X300" s="246">
        <v>0</v>
      </c>
      <c r="Y300" s="246">
        <v>0</v>
      </c>
      <c r="Z300" s="246">
        <v>0</v>
      </c>
      <c r="AA300" s="246">
        <v>0</v>
      </c>
      <c r="AB300" s="246">
        <v>0</v>
      </c>
      <c r="AC300" s="246">
        <v>0.2</v>
      </c>
      <c r="AD300" s="246">
        <v>4.8899999999999997</v>
      </c>
      <c r="AE300" s="246">
        <v>6.8319999999999999</v>
      </c>
      <c r="AF300" s="246">
        <v>6.016</v>
      </c>
      <c r="AG300" s="246">
        <v>9.7940000000000005</v>
      </c>
      <c r="AH300" s="246">
        <v>4.3639999999999999</v>
      </c>
      <c r="AI300" s="246">
        <v>0</v>
      </c>
      <c r="AJ300" s="246">
        <v>0</v>
      </c>
      <c r="AK300" s="246">
        <v>0</v>
      </c>
      <c r="AL300" s="246">
        <v>0</v>
      </c>
      <c r="AM300" s="246">
        <v>0</v>
      </c>
      <c r="AN300" s="246">
        <v>0</v>
      </c>
      <c r="AO300" s="246">
        <v>0</v>
      </c>
      <c r="AP300" s="246">
        <v>0</v>
      </c>
      <c r="AQ300" s="246">
        <v>0</v>
      </c>
      <c r="AR300" s="289">
        <v>0</v>
      </c>
      <c r="AS300" s="289">
        <v>0</v>
      </c>
      <c r="AT300" s="250">
        <v>0</v>
      </c>
      <c r="AU300" s="250">
        <v>0</v>
      </c>
      <c r="AV300" s="284">
        <v>0</v>
      </c>
      <c r="AW300" s="292" t="str">
        <f t="shared" si="16"/>
        <v>2004-05</v>
      </c>
      <c r="AX300" s="292" t="str">
        <f t="shared" si="17"/>
        <v>2009-10</v>
      </c>
      <c r="AY300" s="751">
        <f t="shared" si="18"/>
        <v>6</v>
      </c>
      <c r="AZ300" s="120">
        <f t="shared" si="19"/>
        <v>5.3493333333333339</v>
      </c>
      <c r="BA300" s="248" t="s">
        <v>119</v>
      </c>
      <c r="BB300" s="248" t="s">
        <v>45</v>
      </c>
      <c r="BC300" s="248" t="s">
        <v>432</v>
      </c>
      <c r="BD300" s="248" t="s">
        <v>763</v>
      </c>
      <c r="BE300" s="248"/>
      <c r="BF300" s="248" t="s">
        <v>262</v>
      </c>
      <c r="BG300" s="252" t="s">
        <v>252</v>
      </c>
      <c r="BH300" s="251" t="s">
        <v>252</v>
      </c>
      <c r="BI300" s="295" t="s">
        <v>252</v>
      </c>
      <c r="BJ300" s="251" t="s">
        <v>252</v>
      </c>
    </row>
    <row r="301" spans="1:62" s="249" customFormat="1" ht="13.5" customHeight="1">
      <c r="A301" s="490" t="s">
        <v>50</v>
      </c>
      <c r="B301" s="514" t="s">
        <v>2098</v>
      </c>
      <c r="C301" s="246">
        <v>0</v>
      </c>
      <c r="D301" s="246">
        <v>0</v>
      </c>
      <c r="E301" s="246">
        <v>0</v>
      </c>
      <c r="F301" s="246">
        <v>0</v>
      </c>
      <c r="G301" s="246">
        <v>0</v>
      </c>
      <c r="H301" s="246">
        <v>0</v>
      </c>
      <c r="I301" s="246">
        <v>0</v>
      </c>
      <c r="J301" s="246">
        <v>0</v>
      </c>
      <c r="K301" s="246">
        <v>0</v>
      </c>
      <c r="L301" s="246">
        <v>0</v>
      </c>
      <c r="M301" s="246">
        <v>0</v>
      </c>
      <c r="N301" s="246">
        <v>0</v>
      </c>
      <c r="O301" s="246">
        <v>0</v>
      </c>
      <c r="P301" s="246">
        <v>0</v>
      </c>
      <c r="Q301" s="246">
        <v>0</v>
      </c>
      <c r="R301" s="246">
        <v>0</v>
      </c>
      <c r="S301" s="246">
        <v>0</v>
      </c>
      <c r="T301" s="246">
        <v>0</v>
      </c>
      <c r="U301" s="246">
        <v>0</v>
      </c>
      <c r="V301" s="246">
        <v>0</v>
      </c>
      <c r="W301" s="246">
        <v>0</v>
      </c>
      <c r="X301" s="246">
        <v>0</v>
      </c>
      <c r="Y301" s="246">
        <v>0</v>
      </c>
      <c r="Z301" s="246">
        <v>0</v>
      </c>
      <c r="AA301" s="246">
        <v>0</v>
      </c>
      <c r="AB301" s="246">
        <v>0</v>
      </c>
      <c r="AC301" s="246">
        <v>0</v>
      </c>
      <c r="AD301" s="246">
        <v>0</v>
      </c>
      <c r="AE301" s="246">
        <v>0</v>
      </c>
      <c r="AF301" s="246">
        <v>0</v>
      </c>
      <c r="AG301" s="246">
        <v>0</v>
      </c>
      <c r="AH301" s="246">
        <v>0</v>
      </c>
      <c r="AI301" s="246">
        <v>0</v>
      </c>
      <c r="AJ301" s="246">
        <v>0</v>
      </c>
      <c r="AK301" s="246">
        <v>0</v>
      </c>
      <c r="AL301" s="246">
        <v>0</v>
      </c>
      <c r="AM301" s="246">
        <v>0</v>
      </c>
      <c r="AN301" s="246">
        <v>0</v>
      </c>
      <c r="AO301" s="246">
        <v>0.17499999999999999</v>
      </c>
      <c r="AP301" s="250">
        <v>0</v>
      </c>
      <c r="AQ301" s="246">
        <v>0</v>
      </c>
      <c r="AR301" s="290">
        <v>0</v>
      </c>
      <c r="AS301" s="289">
        <v>0</v>
      </c>
      <c r="AT301" s="250">
        <v>0</v>
      </c>
      <c r="AU301" s="250">
        <v>0</v>
      </c>
      <c r="AV301" s="284">
        <v>0</v>
      </c>
      <c r="AW301" s="292" t="str">
        <f t="shared" si="16"/>
        <v>2016-17</v>
      </c>
      <c r="AX301" s="292" t="str">
        <f t="shared" si="17"/>
        <v>2016-17</v>
      </c>
      <c r="AY301" s="751">
        <f t="shared" si="18"/>
        <v>1</v>
      </c>
      <c r="AZ301" s="120">
        <f t="shared" si="19"/>
        <v>0.17499999999999999</v>
      </c>
      <c r="BA301" s="248" t="s">
        <v>119</v>
      </c>
      <c r="BB301" s="248" t="s">
        <v>45</v>
      </c>
      <c r="BC301" s="248" t="s">
        <v>432</v>
      </c>
      <c r="BD301" s="248" t="s">
        <v>763</v>
      </c>
      <c r="BE301" s="248"/>
      <c r="BF301" s="248" t="s">
        <v>262</v>
      </c>
      <c r="BG301" s="252" t="s">
        <v>2102</v>
      </c>
      <c r="BH301" s="251" t="s">
        <v>252</v>
      </c>
      <c r="BI301" s="295" t="s">
        <v>442</v>
      </c>
      <c r="BJ301" s="251" t="s">
        <v>252</v>
      </c>
    </row>
    <row r="302" spans="1:62" s="249" customFormat="1" ht="13.5" customHeight="1">
      <c r="A302" s="490" t="s">
        <v>50</v>
      </c>
      <c r="B302" s="514" t="s">
        <v>2638</v>
      </c>
      <c r="C302" s="246">
        <v>0</v>
      </c>
      <c r="D302" s="246">
        <v>0</v>
      </c>
      <c r="E302" s="246">
        <v>0</v>
      </c>
      <c r="F302" s="246">
        <v>0</v>
      </c>
      <c r="G302" s="246">
        <v>0</v>
      </c>
      <c r="H302" s="246">
        <v>0</v>
      </c>
      <c r="I302" s="246">
        <v>0</v>
      </c>
      <c r="J302" s="246">
        <v>0</v>
      </c>
      <c r="K302" s="246">
        <v>0</v>
      </c>
      <c r="L302" s="246">
        <v>0</v>
      </c>
      <c r="M302" s="246">
        <v>0</v>
      </c>
      <c r="N302" s="246">
        <v>0</v>
      </c>
      <c r="O302" s="246">
        <v>0</v>
      </c>
      <c r="P302" s="246">
        <v>0</v>
      </c>
      <c r="Q302" s="246">
        <v>0</v>
      </c>
      <c r="R302" s="246">
        <v>0</v>
      </c>
      <c r="S302" s="246">
        <v>0</v>
      </c>
      <c r="T302" s="246">
        <v>0</v>
      </c>
      <c r="U302" s="246">
        <v>0</v>
      </c>
      <c r="V302" s="246">
        <v>0</v>
      </c>
      <c r="W302" s="246">
        <v>0</v>
      </c>
      <c r="X302" s="246">
        <v>0</v>
      </c>
      <c r="Y302" s="246">
        <v>0</v>
      </c>
      <c r="Z302" s="246">
        <v>0</v>
      </c>
      <c r="AA302" s="246">
        <v>0</v>
      </c>
      <c r="AB302" s="246">
        <v>0</v>
      </c>
      <c r="AC302" s="246">
        <v>0</v>
      </c>
      <c r="AD302" s="246">
        <v>0</v>
      </c>
      <c r="AE302" s="246">
        <v>0</v>
      </c>
      <c r="AF302" s="246">
        <v>0</v>
      </c>
      <c r="AG302" s="246">
        <v>0</v>
      </c>
      <c r="AH302" s="246">
        <v>0</v>
      </c>
      <c r="AI302" s="246">
        <v>0</v>
      </c>
      <c r="AJ302" s="246">
        <v>0</v>
      </c>
      <c r="AK302" s="246">
        <v>0</v>
      </c>
      <c r="AL302" s="246">
        <v>0</v>
      </c>
      <c r="AM302" s="246">
        <v>0</v>
      </c>
      <c r="AN302" s="246">
        <v>0</v>
      </c>
      <c r="AO302" s="246">
        <v>0</v>
      </c>
      <c r="AP302" s="246">
        <v>1.3</v>
      </c>
      <c r="AQ302" s="246">
        <v>1.3</v>
      </c>
      <c r="AR302" s="289">
        <v>1.3</v>
      </c>
      <c r="AS302" s="289">
        <v>1.3</v>
      </c>
      <c r="AT302" s="250">
        <v>1.3</v>
      </c>
      <c r="AU302" s="250">
        <v>1.3</v>
      </c>
      <c r="AV302" s="284">
        <v>1.3</v>
      </c>
      <c r="AW302" s="292" t="str">
        <f t="shared" si="16"/>
        <v>2017-18</v>
      </c>
      <c r="AX302" s="292" t="str">
        <f t="shared" si="17"/>
        <v>2020-21</v>
      </c>
      <c r="AY302" s="751">
        <f t="shared" si="18"/>
        <v>4</v>
      </c>
      <c r="AZ302" s="120">
        <f t="shared" si="19"/>
        <v>1.3</v>
      </c>
      <c r="BA302" s="248" t="s">
        <v>119</v>
      </c>
      <c r="BB302" s="248" t="s">
        <v>45</v>
      </c>
      <c r="BC302" s="248" t="s">
        <v>432</v>
      </c>
      <c r="BD302" s="248" t="s">
        <v>763</v>
      </c>
      <c r="BE302" s="248"/>
      <c r="BF302" s="248" t="s">
        <v>262</v>
      </c>
      <c r="BG302" s="252" t="s">
        <v>2640</v>
      </c>
      <c r="BH302" s="251" t="s">
        <v>2641</v>
      </c>
      <c r="BI302" s="295" t="s">
        <v>252</v>
      </c>
      <c r="BJ302" s="251" t="s">
        <v>252</v>
      </c>
    </row>
    <row r="303" spans="1:62" s="249" customFormat="1" ht="13.5" customHeight="1">
      <c r="A303" s="490" t="s">
        <v>50</v>
      </c>
      <c r="B303" s="514" t="s">
        <v>2099</v>
      </c>
      <c r="C303" s="246">
        <v>0</v>
      </c>
      <c r="D303" s="246">
        <v>0</v>
      </c>
      <c r="E303" s="246">
        <v>0</v>
      </c>
      <c r="F303" s="246">
        <v>0</v>
      </c>
      <c r="G303" s="246">
        <v>0</v>
      </c>
      <c r="H303" s="246">
        <v>0</v>
      </c>
      <c r="I303" s="246">
        <v>0</v>
      </c>
      <c r="J303" s="246">
        <v>0</v>
      </c>
      <c r="K303" s="246">
        <v>0</v>
      </c>
      <c r="L303" s="246">
        <v>0</v>
      </c>
      <c r="M303" s="246">
        <v>0</v>
      </c>
      <c r="N303" s="246">
        <v>0</v>
      </c>
      <c r="O303" s="246">
        <v>0</v>
      </c>
      <c r="P303" s="246">
        <v>0</v>
      </c>
      <c r="Q303" s="246">
        <v>0</v>
      </c>
      <c r="R303" s="246">
        <v>0</v>
      </c>
      <c r="S303" s="246">
        <v>0</v>
      </c>
      <c r="T303" s="246">
        <v>0</v>
      </c>
      <c r="U303" s="246">
        <v>0</v>
      </c>
      <c r="V303" s="246">
        <v>0</v>
      </c>
      <c r="W303" s="246">
        <v>0</v>
      </c>
      <c r="X303" s="246">
        <v>0</v>
      </c>
      <c r="Y303" s="246">
        <v>0</v>
      </c>
      <c r="Z303" s="246">
        <v>0</v>
      </c>
      <c r="AA303" s="246">
        <v>0</v>
      </c>
      <c r="AB303" s="246">
        <v>0</v>
      </c>
      <c r="AC303" s="246">
        <v>0</v>
      </c>
      <c r="AD303" s="246">
        <v>0</v>
      </c>
      <c r="AE303" s="246">
        <v>0</v>
      </c>
      <c r="AF303" s="246">
        <v>0</v>
      </c>
      <c r="AG303" s="246">
        <v>3</v>
      </c>
      <c r="AH303" s="246">
        <v>2</v>
      </c>
      <c r="AI303" s="246">
        <v>1</v>
      </c>
      <c r="AJ303" s="246">
        <v>5</v>
      </c>
      <c r="AK303" s="246">
        <v>4</v>
      </c>
      <c r="AL303" s="246">
        <v>3.8</v>
      </c>
      <c r="AM303" s="246">
        <v>4.5999999999999996</v>
      </c>
      <c r="AN303" s="246">
        <v>4.8</v>
      </c>
      <c r="AO303" s="246">
        <v>7.8</v>
      </c>
      <c r="AP303" s="246">
        <v>1.5</v>
      </c>
      <c r="AQ303" s="246">
        <v>0</v>
      </c>
      <c r="AR303" s="289">
        <v>0</v>
      </c>
      <c r="AS303" s="289">
        <v>0</v>
      </c>
      <c r="AT303" s="250">
        <v>0</v>
      </c>
      <c r="AU303" s="250">
        <v>0</v>
      </c>
      <c r="AV303" s="284">
        <v>0</v>
      </c>
      <c r="AW303" s="292" t="str">
        <f t="shared" si="16"/>
        <v>2008-09</v>
      </c>
      <c r="AX303" s="292" t="str">
        <f t="shared" si="17"/>
        <v>2017-18</v>
      </c>
      <c r="AY303" s="751">
        <f t="shared" si="18"/>
        <v>10</v>
      </c>
      <c r="AZ303" s="120">
        <f t="shared" si="19"/>
        <v>3.75</v>
      </c>
      <c r="BA303" s="248" t="s">
        <v>119</v>
      </c>
      <c r="BB303" s="248" t="s">
        <v>45</v>
      </c>
      <c r="BC303" s="248" t="s">
        <v>432</v>
      </c>
      <c r="BD303" s="248" t="s">
        <v>763</v>
      </c>
      <c r="BE303" s="248"/>
      <c r="BF303" s="248" t="s">
        <v>262</v>
      </c>
      <c r="BG303" s="252" t="s">
        <v>440</v>
      </c>
      <c r="BH303" s="251" t="s">
        <v>2963</v>
      </c>
      <c r="BI303" s="295" t="s">
        <v>252</v>
      </c>
      <c r="BJ303" s="251" t="s">
        <v>252</v>
      </c>
    </row>
    <row r="304" spans="1:62" s="249" customFormat="1" ht="13.5" customHeight="1">
      <c r="A304" s="490" t="s">
        <v>2356</v>
      </c>
      <c r="B304" s="514" t="s">
        <v>3006</v>
      </c>
      <c r="C304" s="246">
        <v>0</v>
      </c>
      <c r="D304" s="246">
        <v>0</v>
      </c>
      <c r="E304" s="246">
        <v>0</v>
      </c>
      <c r="F304" s="246">
        <v>0</v>
      </c>
      <c r="G304" s="246">
        <v>0</v>
      </c>
      <c r="H304" s="246">
        <v>0</v>
      </c>
      <c r="I304" s="246">
        <v>0</v>
      </c>
      <c r="J304" s="246">
        <v>0</v>
      </c>
      <c r="K304" s="246">
        <v>0</v>
      </c>
      <c r="L304" s="246">
        <v>0</v>
      </c>
      <c r="M304" s="246">
        <v>0</v>
      </c>
      <c r="N304" s="246">
        <v>0</v>
      </c>
      <c r="O304" s="246">
        <v>0</v>
      </c>
      <c r="P304" s="246">
        <v>0</v>
      </c>
      <c r="Q304" s="246">
        <v>0</v>
      </c>
      <c r="R304" s="246">
        <v>0</v>
      </c>
      <c r="S304" s="246">
        <v>0</v>
      </c>
      <c r="T304" s="246">
        <v>0</v>
      </c>
      <c r="U304" s="246">
        <v>0</v>
      </c>
      <c r="V304" s="246">
        <v>0</v>
      </c>
      <c r="W304" s="246">
        <v>0</v>
      </c>
      <c r="X304" s="246">
        <v>0</v>
      </c>
      <c r="Y304" s="246">
        <v>0</v>
      </c>
      <c r="Z304" s="246">
        <v>0</v>
      </c>
      <c r="AA304" s="246">
        <v>0</v>
      </c>
      <c r="AB304" s="246">
        <v>0</v>
      </c>
      <c r="AC304" s="246">
        <v>0</v>
      </c>
      <c r="AD304" s="246">
        <v>0</v>
      </c>
      <c r="AE304" s="246">
        <v>0</v>
      </c>
      <c r="AF304" s="246">
        <v>0</v>
      </c>
      <c r="AG304" s="246">
        <v>0</v>
      </c>
      <c r="AH304" s="246">
        <v>0</v>
      </c>
      <c r="AI304" s="246">
        <v>0</v>
      </c>
      <c r="AJ304" s="246">
        <v>0</v>
      </c>
      <c r="AK304" s="246">
        <v>0</v>
      </c>
      <c r="AL304" s="246">
        <v>0</v>
      </c>
      <c r="AM304" s="246">
        <v>0</v>
      </c>
      <c r="AN304" s="246">
        <v>0</v>
      </c>
      <c r="AO304" s="246">
        <v>0</v>
      </c>
      <c r="AP304" s="246">
        <v>0</v>
      </c>
      <c r="AQ304" s="246">
        <v>0.59399999999999997</v>
      </c>
      <c r="AR304" s="289">
        <v>0.56799999999999995</v>
      </c>
      <c r="AS304" s="289">
        <v>9.7000000000000003E-2</v>
      </c>
      <c r="AT304" s="250">
        <v>0</v>
      </c>
      <c r="AU304" s="250">
        <v>0</v>
      </c>
      <c r="AV304" s="284">
        <v>0</v>
      </c>
      <c r="AW304" s="292" t="str">
        <f t="shared" si="16"/>
        <v>2018-19</v>
      </c>
      <c r="AX304" s="292" t="str">
        <f t="shared" si="17"/>
        <v>2020-21</v>
      </c>
      <c r="AY304" s="751">
        <f t="shared" si="18"/>
        <v>3</v>
      </c>
      <c r="AZ304" s="120">
        <f t="shared" si="19"/>
        <v>0.41966666666666663</v>
      </c>
      <c r="BA304" s="248" t="s">
        <v>119</v>
      </c>
      <c r="BB304" s="248" t="s">
        <v>53</v>
      </c>
      <c r="BC304" s="248" t="s">
        <v>267</v>
      </c>
      <c r="BD304" s="248" t="s">
        <v>3014</v>
      </c>
      <c r="BE304" s="248"/>
      <c r="BF304" s="248" t="s">
        <v>262</v>
      </c>
      <c r="BG304" s="252" t="s">
        <v>3008</v>
      </c>
      <c r="BH304" s="251" t="s">
        <v>252</v>
      </c>
      <c r="BI304" s="295" t="s">
        <v>252</v>
      </c>
      <c r="BJ304" s="251" t="s">
        <v>252</v>
      </c>
    </row>
    <row r="305" spans="1:62" s="249" customFormat="1" ht="13.5" customHeight="1">
      <c r="A305" s="490" t="s">
        <v>2356</v>
      </c>
      <c r="B305" s="514" t="s">
        <v>704</v>
      </c>
      <c r="C305" s="246">
        <v>0</v>
      </c>
      <c r="D305" s="246">
        <v>0</v>
      </c>
      <c r="E305" s="246">
        <v>0</v>
      </c>
      <c r="F305" s="246">
        <v>0</v>
      </c>
      <c r="G305" s="246">
        <v>0</v>
      </c>
      <c r="H305" s="246">
        <v>0</v>
      </c>
      <c r="I305" s="246">
        <v>0</v>
      </c>
      <c r="J305" s="246">
        <v>0</v>
      </c>
      <c r="K305" s="246">
        <v>0</v>
      </c>
      <c r="L305" s="246">
        <v>0</v>
      </c>
      <c r="M305" s="246">
        <v>0</v>
      </c>
      <c r="N305" s="246">
        <v>0</v>
      </c>
      <c r="O305" s="246">
        <v>0</v>
      </c>
      <c r="P305" s="246">
        <v>0</v>
      </c>
      <c r="Q305" s="246">
        <v>0</v>
      </c>
      <c r="R305" s="246">
        <v>0</v>
      </c>
      <c r="S305" s="246">
        <v>0</v>
      </c>
      <c r="T305" s="246">
        <v>0</v>
      </c>
      <c r="U305" s="246">
        <v>0</v>
      </c>
      <c r="V305" s="246">
        <v>0</v>
      </c>
      <c r="W305" s="246">
        <v>0</v>
      </c>
      <c r="X305" s="246">
        <v>0</v>
      </c>
      <c r="Y305" s="246">
        <v>0</v>
      </c>
      <c r="Z305" s="246">
        <v>0</v>
      </c>
      <c r="AA305" s="246">
        <v>0.40200000000000002</v>
      </c>
      <c r="AB305" s="246">
        <v>0.63800000000000001</v>
      </c>
      <c r="AC305" s="246">
        <v>0.58499999999999996</v>
      </c>
      <c r="AD305" s="246">
        <v>0.63700000000000001</v>
      </c>
      <c r="AE305" s="246">
        <v>0.56999999999999995</v>
      </c>
      <c r="AF305" s="246">
        <v>0.59199999999999997</v>
      </c>
      <c r="AG305" s="246">
        <v>0.53900000000000003</v>
      </c>
      <c r="AH305" s="246">
        <v>0.48199999999999998</v>
      </c>
      <c r="AI305" s="246">
        <v>0.39900000000000002</v>
      </c>
      <c r="AJ305" s="246">
        <v>0.38100000000000001</v>
      </c>
      <c r="AK305" s="246">
        <v>0.46200000000000002</v>
      </c>
      <c r="AL305" s="246">
        <v>0.48099999999999998</v>
      </c>
      <c r="AM305" s="246">
        <v>0.66100000000000003</v>
      </c>
      <c r="AN305" s="246">
        <v>0.66700000000000004</v>
      </c>
      <c r="AO305" s="246">
        <v>0.51800000000000002</v>
      </c>
      <c r="AP305" s="250">
        <v>0.438</v>
      </c>
      <c r="AQ305" s="246">
        <v>0.438</v>
      </c>
      <c r="AR305" s="290">
        <v>0.252</v>
      </c>
      <c r="AS305" s="289">
        <v>0.438</v>
      </c>
      <c r="AT305" s="250">
        <v>0.438</v>
      </c>
      <c r="AU305" s="250">
        <v>0.438</v>
      </c>
      <c r="AV305" s="284">
        <v>0.438</v>
      </c>
      <c r="AW305" s="292" t="str">
        <f t="shared" si="16"/>
        <v>2002-03</v>
      </c>
      <c r="AX305" s="292" t="str">
        <f t="shared" si="17"/>
        <v>2020-21</v>
      </c>
      <c r="AY305" s="751">
        <f t="shared" si="18"/>
        <v>19</v>
      </c>
      <c r="AZ305" s="120">
        <f t="shared" si="19"/>
        <v>0.50421052631578966</v>
      </c>
      <c r="BA305" s="248" t="s">
        <v>119</v>
      </c>
      <c r="BB305" s="248" t="s">
        <v>53</v>
      </c>
      <c r="BC305" s="248" t="s">
        <v>256</v>
      </c>
      <c r="BD305" s="248" t="s">
        <v>3015</v>
      </c>
      <c r="BE305" s="248"/>
      <c r="BF305" s="248" t="s">
        <v>262</v>
      </c>
      <c r="BG305" s="252" t="s">
        <v>703</v>
      </c>
      <c r="BH305" s="251" t="s">
        <v>252</v>
      </c>
      <c r="BI305" s="295" t="s">
        <v>252</v>
      </c>
      <c r="BJ305" s="251" t="s">
        <v>252</v>
      </c>
    </row>
    <row r="306" spans="1:62" s="249" customFormat="1" ht="13.5" customHeight="1">
      <c r="A306" s="490" t="s">
        <v>2356</v>
      </c>
      <c r="B306" s="514" t="s">
        <v>702</v>
      </c>
      <c r="C306" s="246">
        <v>0</v>
      </c>
      <c r="D306" s="246">
        <v>0</v>
      </c>
      <c r="E306" s="246">
        <v>0</v>
      </c>
      <c r="F306" s="246">
        <v>0</v>
      </c>
      <c r="G306" s="246">
        <v>0</v>
      </c>
      <c r="H306" s="246">
        <v>0</v>
      </c>
      <c r="I306" s="246">
        <v>0</v>
      </c>
      <c r="J306" s="246">
        <v>0</v>
      </c>
      <c r="K306" s="246">
        <v>0</v>
      </c>
      <c r="L306" s="246">
        <v>0</v>
      </c>
      <c r="M306" s="246">
        <v>0</v>
      </c>
      <c r="N306" s="246">
        <v>0</v>
      </c>
      <c r="O306" s="246">
        <v>0</v>
      </c>
      <c r="P306" s="246">
        <v>0</v>
      </c>
      <c r="Q306" s="246">
        <v>0</v>
      </c>
      <c r="R306" s="246">
        <v>0</v>
      </c>
      <c r="S306" s="246">
        <v>0</v>
      </c>
      <c r="T306" s="246">
        <v>0</v>
      </c>
      <c r="U306" s="246">
        <v>0</v>
      </c>
      <c r="V306" s="246">
        <v>0</v>
      </c>
      <c r="W306" s="246">
        <v>0</v>
      </c>
      <c r="X306" s="246">
        <v>0</v>
      </c>
      <c r="Y306" s="246">
        <v>0</v>
      </c>
      <c r="Z306" s="246">
        <v>0</v>
      </c>
      <c r="AA306" s="246">
        <v>0</v>
      </c>
      <c r="AB306" s="246">
        <v>0</v>
      </c>
      <c r="AC306" s="246">
        <v>0</v>
      </c>
      <c r="AD306" s="246">
        <v>0</v>
      </c>
      <c r="AE306" s="246">
        <v>0</v>
      </c>
      <c r="AF306" s="246">
        <v>0</v>
      </c>
      <c r="AG306" s="246">
        <v>0</v>
      </c>
      <c r="AH306" s="246">
        <v>0</v>
      </c>
      <c r="AI306" s="246">
        <v>0.224</v>
      </c>
      <c r="AJ306" s="246">
        <v>1.0880000000000001</v>
      </c>
      <c r="AK306" s="246">
        <v>0.71299999999999997</v>
      </c>
      <c r="AL306" s="246">
        <v>0.997</v>
      </c>
      <c r="AM306" s="246">
        <v>0.71399999999999997</v>
      </c>
      <c r="AN306" s="246">
        <v>0.63200000000000001</v>
      </c>
      <c r="AO306" s="246">
        <v>4.5999999999999999E-2</v>
      </c>
      <c r="AP306" s="250">
        <v>0</v>
      </c>
      <c r="AQ306" s="246">
        <v>0</v>
      </c>
      <c r="AR306" s="290">
        <v>0</v>
      </c>
      <c r="AS306" s="289">
        <v>0</v>
      </c>
      <c r="AT306" s="250">
        <v>0</v>
      </c>
      <c r="AU306" s="250">
        <v>0</v>
      </c>
      <c r="AV306" s="284">
        <v>0</v>
      </c>
      <c r="AW306" s="292" t="str">
        <f t="shared" si="16"/>
        <v>2010-11</v>
      </c>
      <c r="AX306" s="292" t="str">
        <f t="shared" si="17"/>
        <v>2016-17</v>
      </c>
      <c r="AY306" s="751">
        <f t="shared" si="18"/>
        <v>7</v>
      </c>
      <c r="AZ306" s="120">
        <f t="shared" si="19"/>
        <v>0.63057142857142856</v>
      </c>
      <c r="BA306" s="248" t="s">
        <v>119</v>
      </c>
      <c r="BB306" s="248" t="s">
        <v>53</v>
      </c>
      <c r="BC306" s="248" t="s">
        <v>256</v>
      </c>
      <c r="BD306" s="248" t="s">
        <v>3015</v>
      </c>
      <c r="BE306" s="248"/>
      <c r="BF306" s="248" t="s">
        <v>262</v>
      </c>
      <c r="BG306" s="252" t="s">
        <v>701</v>
      </c>
      <c r="BH306" s="251" t="s">
        <v>252</v>
      </c>
      <c r="BI306" s="295" t="s">
        <v>252</v>
      </c>
      <c r="BJ306" s="251" t="s">
        <v>252</v>
      </c>
    </row>
    <row r="307" spans="1:62" s="249" customFormat="1" ht="13.5" customHeight="1">
      <c r="A307" s="490" t="s">
        <v>2356</v>
      </c>
      <c r="B307" s="514" t="s">
        <v>3007</v>
      </c>
      <c r="C307" s="246">
        <v>0</v>
      </c>
      <c r="D307" s="246">
        <v>0</v>
      </c>
      <c r="E307" s="246">
        <v>0</v>
      </c>
      <c r="F307" s="246">
        <v>0</v>
      </c>
      <c r="G307" s="246">
        <v>0</v>
      </c>
      <c r="H307" s="246">
        <v>0</v>
      </c>
      <c r="I307" s="246">
        <v>0</v>
      </c>
      <c r="J307" s="246">
        <v>0</v>
      </c>
      <c r="K307" s="246">
        <v>0</v>
      </c>
      <c r="L307" s="246">
        <v>0</v>
      </c>
      <c r="M307" s="246">
        <v>0</v>
      </c>
      <c r="N307" s="246">
        <v>0</v>
      </c>
      <c r="O307" s="246">
        <v>0</v>
      </c>
      <c r="P307" s="246">
        <v>0</v>
      </c>
      <c r="Q307" s="246">
        <v>0</v>
      </c>
      <c r="R307" s="246">
        <v>0</v>
      </c>
      <c r="S307" s="246">
        <v>0</v>
      </c>
      <c r="T307" s="246">
        <v>0</v>
      </c>
      <c r="U307" s="246">
        <v>0</v>
      </c>
      <c r="V307" s="246">
        <v>0</v>
      </c>
      <c r="W307" s="246">
        <v>0</v>
      </c>
      <c r="X307" s="246">
        <v>0</v>
      </c>
      <c r="Y307" s="246">
        <v>0</v>
      </c>
      <c r="Z307" s="246">
        <v>0</v>
      </c>
      <c r="AA307" s="246">
        <v>0</v>
      </c>
      <c r="AB307" s="246">
        <v>0</v>
      </c>
      <c r="AC307" s="246">
        <v>0</v>
      </c>
      <c r="AD307" s="246">
        <v>0</v>
      </c>
      <c r="AE307" s="246">
        <v>0</v>
      </c>
      <c r="AF307" s="246">
        <v>0</v>
      </c>
      <c r="AG307" s="246">
        <v>0</v>
      </c>
      <c r="AH307" s="246">
        <v>0</v>
      </c>
      <c r="AI307" s="246">
        <v>0</v>
      </c>
      <c r="AJ307" s="246">
        <v>0</v>
      </c>
      <c r="AK307" s="246">
        <v>0</v>
      </c>
      <c r="AL307" s="246">
        <v>0</v>
      </c>
      <c r="AM307" s="246">
        <v>0</v>
      </c>
      <c r="AN307" s="246">
        <v>0</v>
      </c>
      <c r="AO307" s="246">
        <v>0</v>
      </c>
      <c r="AP307" s="246">
        <v>0</v>
      </c>
      <c r="AQ307" s="246">
        <v>0.74399999999999999</v>
      </c>
      <c r="AR307" s="289">
        <v>0.83299999999999996</v>
      </c>
      <c r="AS307" s="289">
        <v>0.67300000000000004</v>
      </c>
      <c r="AT307" s="250">
        <v>0.64200000000000002</v>
      </c>
      <c r="AU307" s="250">
        <v>0</v>
      </c>
      <c r="AV307" s="284">
        <v>0</v>
      </c>
      <c r="AW307" s="292" t="str">
        <f t="shared" si="16"/>
        <v>2018-19</v>
      </c>
      <c r="AX307" s="292" t="str">
        <f t="shared" si="17"/>
        <v>2020-21</v>
      </c>
      <c r="AY307" s="751">
        <f t="shared" si="18"/>
        <v>3</v>
      </c>
      <c r="AZ307" s="120">
        <f t="shared" si="19"/>
        <v>0.75</v>
      </c>
      <c r="BA307" s="248" t="s">
        <v>119</v>
      </c>
      <c r="BB307" s="248" t="s">
        <v>53</v>
      </c>
      <c r="BC307" s="248" t="s">
        <v>267</v>
      </c>
      <c r="BD307" s="248" t="s">
        <v>3014</v>
      </c>
      <c r="BE307" s="248"/>
      <c r="BF307" s="248" t="s">
        <v>262</v>
      </c>
      <c r="BG307" s="252" t="s">
        <v>3009</v>
      </c>
      <c r="BH307" s="251" t="s">
        <v>252</v>
      </c>
      <c r="BI307" s="295" t="s">
        <v>252</v>
      </c>
      <c r="BJ307" s="251" t="s">
        <v>252</v>
      </c>
    </row>
    <row r="308" spans="1:62" s="249" customFormat="1" ht="13.5" customHeight="1">
      <c r="A308" s="490" t="s">
        <v>2356</v>
      </c>
      <c r="B308" s="514" t="s">
        <v>705</v>
      </c>
      <c r="C308" s="246">
        <v>0</v>
      </c>
      <c r="D308" s="246">
        <v>0</v>
      </c>
      <c r="E308" s="246">
        <v>0</v>
      </c>
      <c r="F308" s="246">
        <v>0</v>
      </c>
      <c r="G308" s="246">
        <v>0</v>
      </c>
      <c r="H308" s="246">
        <v>0</v>
      </c>
      <c r="I308" s="246">
        <v>0</v>
      </c>
      <c r="J308" s="246">
        <v>0</v>
      </c>
      <c r="K308" s="246">
        <v>0</v>
      </c>
      <c r="L308" s="246">
        <v>0</v>
      </c>
      <c r="M308" s="246">
        <v>0</v>
      </c>
      <c r="N308" s="246">
        <v>0</v>
      </c>
      <c r="O308" s="246">
        <v>0</v>
      </c>
      <c r="P308" s="246">
        <v>0</v>
      </c>
      <c r="Q308" s="246">
        <v>0</v>
      </c>
      <c r="R308" s="246">
        <v>0</v>
      </c>
      <c r="S308" s="246">
        <v>0</v>
      </c>
      <c r="T308" s="246">
        <v>0</v>
      </c>
      <c r="U308" s="246">
        <v>0</v>
      </c>
      <c r="V308" s="246">
        <v>0</v>
      </c>
      <c r="W308" s="246">
        <v>0</v>
      </c>
      <c r="X308" s="246">
        <v>0</v>
      </c>
      <c r="Y308" s="246">
        <v>0</v>
      </c>
      <c r="Z308" s="246">
        <v>0</v>
      </c>
      <c r="AA308" s="246">
        <v>5.5110000000000001</v>
      </c>
      <c r="AB308" s="246">
        <v>3.3384</v>
      </c>
      <c r="AC308" s="246">
        <v>3.2290000000000001</v>
      </c>
      <c r="AD308" s="246">
        <v>2.9689999999999999</v>
      </c>
      <c r="AE308" s="246">
        <v>4.0090000000000003</v>
      </c>
      <c r="AF308" s="246">
        <v>4.4960000000000004</v>
      </c>
      <c r="AG308" s="246">
        <v>4.4939999999999998</v>
      </c>
      <c r="AH308" s="246">
        <v>4.1829999999999998</v>
      </c>
      <c r="AI308" s="246">
        <v>4.4960000000000004</v>
      </c>
      <c r="AJ308" s="246">
        <v>4.2080000000000002</v>
      </c>
      <c r="AK308" s="246">
        <v>2.9780000000000002</v>
      </c>
      <c r="AL308" s="246">
        <v>2.8109999999999999</v>
      </c>
      <c r="AM308" s="246">
        <v>2.9729999999999999</v>
      </c>
      <c r="AN308" s="246">
        <v>2.95</v>
      </c>
      <c r="AO308" s="246">
        <v>3.0449999999999999</v>
      </c>
      <c r="AP308" s="250">
        <v>2.9</v>
      </c>
      <c r="AQ308" s="246">
        <v>2.7</v>
      </c>
      <c r="AR308" s="290">
        <v>2.4</v>
      </c>
      <c r="AS308" s="289">
        <v>2.2000000000000002</v>
      </c>
      <c r="AT308" s="250">
        <v>2.2000000000000002</v>
      </c>
      <c r="AU308" s="250">
        <v>2.2000000000000002</v>
      </c>
      <c r="AV308" s="284">
        <v>2.2000000000000002</v>
      </c>
      <c r="AW308" s="292" t="str">
        <f t="shared" si="16"/>
        <v>2002-03</v>
      </c>
      <c r="AX308" s="292" t="str">
        <f t="shared" si="17"/>
        <v>2020-21</v>
      </c>
      <c r="AY308" s="751">
        <f t="shared" si="18"/>
        <v>19</v>
      </c>
      <c r="AZ308" s="120">
        <f t="shared" si="19"/>
        <v>3.4679157894736843</v>
      </c>
      <c r="BA308" s="248" t="s">
        <v>119</v>
      </c>
      <c r="BB308" s="248" t="s">
        <v>53</v>
      </c>
      <c r="BC308" s="248" t="s">
        <v>267</v>
      </c>
      <c r="BD308" s="248" t="s">
        <v>3014</v>
      </c>
      <c r="BE308" s="248"/>
      <c r="BF308" s="248" t="s">
        <v>262</v>
      </c>
      <c r="BG308" s="252" t="s">
        <v>789</v>
      </c>
      <c r="BH308" s="251" t="s">
        <v>252</v>
      </c>
      <c r="BI308" s="295" t="s">
        <v>252</v>
      </c>
      <c r="BJ308" s="251" t="s">
        <v>252</v>
      </c>
    </row>
    <row r="309" spans="1:62" s="249" customFormat="1" ht="13.5" customHeight="1">
      <c r="A309" s="490" t="s">
        <v>3332</v>
      </c>
      <c r="B309" s="514" t="s">
        <v>1931</v>
      </c>
      <c r="C309" s="246">
        <v>0</v>
      </c>
      <c r="D309" s="246">
        <v>0</v>
      </c>
      <c r="E309" s="246">
        <v>0</v>
      </c>
      <c r="F309" s="246">
        <v>0</v>
      </c>
      <c r="G309" s="246">
        <v>0</v>
      </c>
      <c r="H309" s="246">
        <v>0</v>
      </c>
      <c r="I309" s="246">
        <v>0</v>
      </c>
      <c r="J309" s="246">
        <v>0</v>
      </c>
      <c r="K309" s="246">
        <v>0</v>
      </c>
      <c r="L309" s="246">
        <v>0</v>
      </c>
      <c r="M309" s="246">
        <v>0</v>
      </c>
      <c r="N309" s="246">
        <v>0</v>
      </c>
      <c r="O309" s="246">
        <v>0</v>
      </c>
      <c r="P309" s="246">
        <v>0</v>
      </c>
      <c r="Q309" s="246">
        <v>0</v>
      </c>
      <c r="R309" s="246">
        <v>0</v>
      </c>
      <c r="S309" s="246">
        <v>0</v>
      </c>
      <c r="T309" s="246">
        <v>0</v>
      </c>
      <c r="U309" s="246">
        <v>0</v>
      </c>
      <c r="V309" s="246">
        <v>0</v>
      </c>
      <c r="W309" s="246">
        <v>0</v>
      </c>
      <c r="X309" s="246">
        <v>0</v>
      </c>
      <c r="Y309" s="246">
        <v>0</v>
      </c>
      <c r="Z309" s="246">
        <v>0</v>
      </c>
      <c r="AA309" s="246">
        <v>0</v>
      </c>
      <c r="AB309" s="246">
        <v>0</v>
      </c>
      <c r="AC309" s="246">
        <v>0</v>
      </c>
      <c r="AD309" s="246">
        <v>0</v>
      </c>
      <c r="AE309" s="246">
        <v>0</v>
      </c>
      <c r="AF309" s="246">
        <v>0</v>
      </c>
      <c r="AG309" s="246">
        <v>0</v>
      </c>
      <c r="AH309" s="246">
        <v>0</v>
      </c>
      <c r="AI309" s="246">
        <v>0</v>
      </c>
      <c r="AJ309" s="246">
        <v>0</v>
      </c>
      <c r="AK309" s="246">
        <v>0</v>
      </c>
      <c r="AL309" s="246">
        <v>0</v>
      </c>
      <c r="AM309" s="246">
        <v>0</v>
      </c>
      <c r="AN309" s="246">
        <v>0</v>
      </c>
      <c r="AO309" s="246">
        <v>0</v>
      </c>
      <c r="AP309" s="246">
        <v>6.9489999999999998</v>
      </c>
      <c r="AQ309" s="246">
        <v>12.618</v>
      </c>
      <c r="AR309" s="289">
        <v>13.082000000000001</v>
      </c>
      <c r="AS309" s="289">
        <v>12.538</v>
      </c>
      <c r="AT309" s="250">
        <v>12.789</v>
      </c>
      <c r="AU309" s="250">
        <v>13.044</v>
      </c>
      <c r="AV309" s="284">
        <v>13.305</v>
      </c>
      <c r="AW309" s="292" t="str">
        <f t="shared" si="16"/>
        <v>2017-18</v>
      </c>
      <c r="AX309" s="292" t="str">
        <f t="shared" si="17"/>
        <v>2020-21</v>
      </c>
      <c r="AY309" s="751">
        <f t="shared" si="18"/>
        <v>4</v>
      </c>
      <c r="AZ309" s="120">
        <f t="shared" si="19"/>
        <v>11.296749999999999</v>
      </c>
      <c r="BA309" s="248" t="s">
        <v>119</v>
      </c>
      <c r="BB309" s="248" t="s">
        <v>57</v>
      </c>
      <c r="BC309" s="248" t="s">
        <v>330</v>
      </c>
      <c r="BD309" s="248" t="s">
        <v>762</v>
      </c>
      <c r="BE309" s="248"/>
      <c r="BF309" s="248" t="s">
        <v>262</v>
      </c>
      <c r="BG309" s="252" t="s">
        <v>2506</v>
      </c>
      <c r="BH309" s="251" t="s">
        <v>1932</v>
      </c>
      <c r="BI309" s="295" t="s">
        <v>252</v>
      </c>
      <c r="BJ309" s="251" t="s">
        <v>252</v>
      </c>
    </row>
    <row r="310" spans="1:62" s="249" customFormat="1" ht="13.5" customHeight="1">
      <c r="A310" s="490" t="s">
        <v>3332</v>
      </c>
      <c r="B310" s="514" t="s">
        <v>3645</v>
      </c>
      <c r="C310" s="246">
        <v>0</v>
      </c>
      <c r="D310" s="246">
        <v>0</v>
      </c>
      <c r="E310" s="246">
        <v>0</v>
      </c>
      <c r="F310" s="246">
        <v>0</v>
      </c>
      <c r="G310" s="246">
        <v>0</v>
      </c>
      <c r="H310" s="246">
        <v>0</v>
      </c>
      <c r="I310" s="246">
        <v>0</v>
      </c>
      <c r="J310" s="246">
        <v>0</v>
      </c>
      <c r="K310" s="246">
        <v>0</v>
      </c>
      <c r="L310" s="246">
        <v>0</v>
      </c>
      <c r="M310" s="246">
        <v>0</v>
      </c>
      <c r="N310" s="246">
        <v>0</v>
      </c>
      <c r="O310" s="246">
        <v>0</v>
      </c>
      <c r="P310" s="246">
        <v>0</v>
      </c>
      <c r="Q310" s="246">
        <v>0</v>
      </c>
      <c r="R310" s="246">
        <v>0</v>
      </c>
      <c r="S310" s="246">
        <v>0</v>
      </c>
      <c r="T310" s="246">
        <v>0</v>
      </c>
      <c r="U310" s="246">
        <v>0</v>
      </c>
      <c r="V310" s="246">
        <v>0</v>
      </c>
      <c r="W310" s="246">
        <v>0</v>
      </c>
      <c r="X310" s="246">
        <v>0</v>
      </c>
      <c r="Y310" s="246">
        <v>0</v>
      </c>
      <c r="Z310" s="246">
        <v>0</v>
      </c>
      <c r="AA310" s="246">
        <v>0</v>
      </c>
      <c r="AB310" s="246">
        <v>0</v>
      </c>
      <c r="AC310" s="246">
        <v>0</v>
      </c>
      <c r="AD310" s="246">
        <v>0</v>
      </c>
      <c r="AE310" s="246">
        <v>0</v>
      </c>
      <c r="AF310" s="246">
        <v>0</v>
      </c>
      <c r="AG310" s="246">
        <v>0</v>
      </c>
      <c r="AH310" s="246">
        <v>0</v>
      </c>
      <c r="AI310" s="246">
        <v>0</v>
      </c>
      <c r="AJ310" s="246">
        <v>0</v>
      </c>
      <c r="AK310" s="246">
        <v>0</v>
      </c>
      <c r="AL310" s="246">
        <v>0</v>
      </c>
      <c r="AM310" s="246">
        <v>0</v>
      </c>
      <c r="AN310" s="246">
        <v>0</v>
      </c>
      <c r="AO310" s="246">
        <v>0</v>
      </c>
      <c r="AP310" s="250">
        <v>0</v>
      </c>
      <c r="AQ310" s="246">
        <v>0</v>
      </c>
      <c r="AR310" s="290">
        <v>0</v>
      </c>
      <c r="AS310" s="289">
        <v>1.25</v>
      </c>
      <c r="AT310" s="250">
        <v>2.5</v>
      </c>
      <c r="AU310" s="250">
        <v>1.25</v>
      </c>
      <c r="AV310" s="284">
        <v>0</v>
      </c>
      <c r="AW310" s="292" t="str">
        <f t="shared" si="16"/>
        <v>2020-21</v>
      </c>
      <c r="AX310" s="292" t="str">
        <f t="shared" si="17"/>
        <v>2020-21</v>
      </c>
      <c r="AY310" s="751">
        <f t="shared" si="18"/>
        <v>1</v>
      </c>
      <c r="AZ310" s="120">
        <f t="shared" si="19"/>
        <v>1.25</v>
      </c>
      <c r="BA310" s="248" t="s">
        <v>115</v>
      </c>
      <c r="BB310" s="248" t="s">
        <v>41</v>
      </c>
      <c r="BC310" s="248" t="s">
        <v>365</v>
      </c>
      <c r="BD310" s="248" t="s">
        <v>763</v>
      </c>
      <c r="BE310" s="248" t="s">
        <v>46</v>
      </c>
      <c r="BF310" s="248" t="s">
        <v>255</v>
      </c>
      <c r="BG310" s="252" t="s">
        <v>3646</v>
      </c>
      <c r="BH310" s="251" t="s">
        <v>252</v>
      </c>
      <c r="BI310" s="295" t="s">
        <v>252</v>
      </c>
      <c r="BJ310" s="251" t="s">
        <v>252</v>
      </c>
    </row>
    <row r="311" spans="1:62" s="249" customFormat="1" ht="13.5" customHeight="1">
      <c r="A311" s="490" t="s">
        <v>3332</v>
      </c>
      <c r="B311" s="514" t="s">
        <v>2981</v>
      </c>
      <c r="C311" s="246">
        <v>0</v>
      </c>
      <c r="D311" s="246">
        <v>0</v>
      </c>
      <c r="E311" s="246">
        <v>0</v>
      </c>
      <c r="F311" s="246">
        <v>0</v>
      </c>
      <c r="G311" s="246">
        <v>0</v>
      </c>
      <c r="H311" s="246">
        <v>0</v>
      </c>
      <c r="I311" s="246">
        <v>0</v>
      </c>
      <c r="J311" s="246">
        <v>0</v>
      </c>
      <c r="K311" s="246">
        <v>0</v>
      </c>
      <c r="L311" s="246">
        <v>0</v>
      </c>
      <c r="M311" s="246">
        <v>0</v>
      </c>
      <c r="N311" s="246">
        <v>0</v>
      </c>
      <c r="O311" s="246">
        <v>0</v>
      </c>
      <c r="P311" s="246">
        <v>0</v>
      </c>
      <c r="Q311" s="246">
        <v>0</v>
      </c>
      <c r="R311" s="246">
        <v>0</v>
      </c>
      <c r="S311" s="246">
        <v>0</v>
      </c>
      <c r="T311" s="246">
        <v>0</v>
      </c>
      <c r="U311" s="246">
        <v>0</v>
      </c>
      <c r="V311" s="246">
        <v>0</v>
      </c>
      <c r="W311" s="246">
        <v>0</v>
      </c>
      <c r="X311" s="246">
        <v>0</v>
      </c>
      <c r="Y311" s="246">
        <v>0</v>
      </c>
      <c r="Z311" s="246">
        <v>0</v>
      </c>
      <c r="AA311" s="246">
        <v>0</v>
      </c>
      <c r="AB311" s="246">
        <v>0</v>
      </c>
      <c r="AC311" s="246">
        <v>0</v>
      </c>
      <c r="AD311" s="246">
        <v>0</v>
      </c>
      <c r="AE311" s="246">
        <v>0</v>
      </c>
      <c r="AF311" s="246">
        <v>0</v>
      </c>
      <c r="AG311" s="246">
        <v>0</v>
      </c>
      <c r="AH311" s="246">
        <v>0</v>
      </c>
      <c r="AI311" s="246">
        <v>0</v>
      </c>
      <c r="AJ311" s="246">
        <v>0</v>
      </c>
      <c r="AK311" s="246">
        <v>0</v>
      </c>
      <c r="AL311" s="246">
        <v>0</v>
      </c>
      <c r="AM311" s="246">
        <v>0</v>
      </c>
      <c r="AN311" s="246">
        <v>0</v>
      </c>
      <c r="AO311" s="246">
        <v>0</v>
      </c>
      <c r="AP311" s="246">
        <v>1</v>
      </c>
      <c r="AQ311" s="246">
        <v>1</v>
      </c>
      <c r="AR311" s="289">
        <v>1</v>
      </c>
      <c r="AS311" s="289">
        <v>1</v>
      </c>
      <c r="AT311" s="250">
        <v>0</v>
      </c>
      <c r="AU311" s="250">
        <v>0</v>
      </c>
      <c r="AV311" s="284">
        <v>0</v>
      </c>
      <c r="AW311" s="292" t="str">
        <f t="shared" si="16"/>
        <v>2017-18</v>
      </c>
      <c r="AX311" s="292" t="str">
        <f t="shared" si="17"/>
        <v>2020-21</v>
      </c>
      <c r="AY311" s="751">
        <f t="shared" si="18"/>
        <v>4</v>
      </c>
      <c r="AZ311" s="120">
        <f t="shared" si="19"/>
        <v>1</v>
      </c>
      <c r="BA311" s="248" t="s">
        <v>119</v>
      </c>
      <c r="BB311" s="248" t="s">
        <v>43</v>
      </c>
      <c r="BC311" s="248" t="s">
        <v>272</v>
      </c>
      <c r="BD311" s="248" t="s">
        <v>763</v>
      </c>
      <c r="BE311" s="248"/>
      <c r="BF311" s="248" t="s">
        <v>1925</v>
      </c>
      <c r="BG311" s="252" t="s">
        <v>1928</v>
      </c>
      <c r="BH311" s="251" t="s">
        <v>2982</v>
      </c>
      <c r="BI311" s="295" t="s">
        <v>1926</v>
      </c>
      <c r="BJ311" s="251" t="s">
        <v>252</v>
      </c>
    </row>
    <row r="312" spans="1:62" s="249" customFormat="1" ht="13.5" customHeight="1">
      <c r="A312" s="490" t="s">
        <v>3332</v>
      </c>
      <c r="B312" s="514" t="s">
        <v>852</v>
      </c>
      <c r="C312" s="246">
        <v>0</v>
      </c>
      <c r="D312" s="246">
        <v>0</v>
      </c>
      <c r="E312" s="246">
        <v>0</v>
      </c>
      <c r="F312" s="246">
        <v>0</v>
      </c>
      <c r="G312" s="246">
        <v>0</v>
      </c>
      <c r="H312" s="246">
        <v>0</v>
      </c>
      <c r="I312" s="246">
        <v>0</v>
      </c>
      <c r="J312" s="246">
        <v>0</v>
      </c>
      <c r="K312" s="246">
        <v>0</v>
      </c>
      <c r="L312" s="246">
        <v>0</v>
      </c>
      <c r="M312" s="246">
        <v>0</v>
      </c>
      <c r="N312" s="246">
        <v>0</v>
      </c>
      <c r="O312" s="246">
        <v>0</v>
      </c>
      <c r="P312" s="246">
        <v>0.1</v>
      </c>
      <c r="Q312" s="246">
        <v>0</v>
      </c>
      <c r="R312" s="246">
        <v>0</v>
      </c>
      <c r="S312" s="246">
        <v>0</v>
      </c>
      <c r="T312" s="246">
        <v>0</v>
      </c>
      <c r="U312" s="246">
        <v>0</v>
      </c>
      <c r="V312" s="246">
        <v>0</v>
      </c>
      <c r="W312" s="246">
        <v>0</v>
      </c>
      <c r="X312" s="246">
        <v>0</v>
      </c>
      <c r="Y312" s="246">
        <v>0</v>
      </c>
      <c r="Z312" s="246">
        <v>0</v>
      </c>
      <c r="AA312" s="246">
        <v>0</v>
      </c>
      <c r="AB312" s="246">
        <v>0</v>
      </c>
      <c r="AC312" s="246">
        <v>0</v>
      </c>
      <c r="AD312" s="246">
        <v>0</v>
      </c>
      <c r="AE312" s="246">
        <v>0</v>
      </c>
      <c r="AF312" s="246">
        <v>0</v>
      </c>
      <c r="AG312" s="246">
        <v>0</v>
      </c>
      <c r="AH312" s="246">
        <v>0</v>
      </c>
      <c r="AI312" s="246">
        <v>0</v>
      </c>
      <c r="AJ312" s="246">
        <v>0</v>
      </c>
      <c r="AK312" s="246">
        <v>0</v>
      </c>
      <c r="AL312" s="246">
        <v>0</v>
      </c>
      <c r="AM312" s="246">
        <v>0</v>
      </c>
      <c r="AN312" s="246">
        <v>0</v>
      </c>
      <c r="AO312" s="246">
        <v>0</v>
      </c>
      <c r="AP312" s="246">
        <v>0</v>
      </c>
      <c r="AQ312" s="246">
        <v>0</v>
      </c>
      <c r="AR312" s="289">
        <v>0</v>
      </c>
      <c r="AS312" s="289">
        <v>0</v>
      </c>
      <c r="AT312" s="250">
        <v>0</v>
      </c>
      <c r="AU312" s="250">
        <v>0</v>
      </c>
      <c r="AV312" s="284">
        <v>0</v>
      </c>
      <c r="AW312" s="292" t="str">
        <f t="shared" si="16"/>
        <v>1991-92</v>
      </c>
      <c r="AX312" s="292" t="str">
        <f t="shared" si="17"/>
        <v>1991-92</v>
      </c>
      <c r="AY312" s="751">
        <f t="shared" si="18"/>
        <v>1</v>
      </c>
      <c r="AZ312" s="120">
        <f t="shared" si="19"/>
        <v>0.1</v>
      </c>
      <c r="BA312" s="248" t="s">
        <v>106</v>
      </c>
      <c r="BB312" s="248" t="s">
        <v>43</v>
      </c>
      <c r="BC312" s="248" t="s">
        <v>2104</v>
      </c>
      <c r="BD312" s="248" t="s">
        <v>765</v>
      </c>
      <c r="BE312" s="248"/>
      <c r="BF312" s="248" t="s">
        <v>262</v>
      </c>
      <c r="BG312" s="252" t="s">
        <v>252</v>
      </c>
      <c r="BH312" s="251" t="s">
        <v>252</v>
      </c>
      <c r="BI312" s="295" t="s">
        <v>252</v>
      </c>
      <c r="BJ312" s="251" t="s">
        <v>252</v>
      </c>
    </row>
    <row r="313" spans="1:62" s="249" customFormat="1" ht="13.5" customHeight="1">
      <c r="A313" s="490" t="s">
        <v>3332</v>
      </c>
      <c r="B313" s="514" t="s">
        <v>2483</v>
      </c>
      <c r="C313" s="246">
        <v>0</v>
      </c>
      <c r="D313" s="246">
        <v>0</v>
      </c>
      <c r="E313" s="246">
        <v>0</v>
      </c>
      <c r="F313" s="246">
        <v>0</v>
      </c>
      <c r="G313" s="246">
        <v>0</v>
      </c>
      <c r="H313" s="246">
        <v>0</v>
      </c>
      <c r="I313" s="246">
        <v>0</v>
      </c>
      <c r="J313" s="246">
        <v>0</v>
      </c>
      <c r="K313" s="246">
        <v>0</v>
      </c>
      <c r="L313" s="246">
        <v>0</v>
      </c>
      <c r="M313" s="246">
        <v>0</v>
      </c>
      <c r="N313" s="246">
        <v>0</v>
      </c>
      <c r="O313" s="246">
        <v>0</v>
      </c>
      <c r="P313" s="246">
        <v>0</v>
      </c>
      <c r="Q313" s="246">
        <v>0</v>
      </c>
      <c r="R313" s="246">
        <v>0</v>
      </c>
      <c r="S313" s="246">
        <v>0</v>
      </c>
      <c r="T313" s="246">
        <v>0</v>
      </c>
      <c r="U313" s="246">
        <v>0</v>
      </c>
      <c r="V313" s="246">
        <v>0</v>
      </c>
      <c r="W313" s="246">
        <v>0</v>
      </c>
      <c r="X313" s="246">
        <v>0</v>
      </c>
      <c r="Y313" s="246">
        <v>0</v>
      </c>
      <c r="Z313" s="246">
        <v>0</v>
      </c>
      <c r="AA313" s="246">
        <v>0</v>
      </c>
      <c r="AB313" s="246">
        <v>0</v>
      </c>
      <c r="AC313" s="246">
        <v>0</v>
      </c>
      <c r="AD313" s="246">
        <v>0</v>
      </c>
      <c r="AE313" s="246">
        <v>0</v>
      </c>
      <c r="AF313" s="246">
        <v>0</v>
      </c>
      <c r="AG313" s="246">
        <v>0</v>
      </c>
      <c r="AH313" s="246">
        <v>0</v>
      </c>
      <c r="AI313" s="246">
        <v>0</v>
      </c>
      <c r="AJ313" s="246">
        <v>0</v>
      </c>
      <c r="AK313" s="246">
        <v>0</v>
      </c>
      <c r="AL313" s="246">
        <v>0</v>
      </c>
      <c r="AM313" s="246">
        <v>0</v>
      </c>
      <c r="AN313" s="246">
        <v>0</v>
      </c>
      <c r="AO313" s="246">
        <v>0</v>
      </c>
      <c r="AP313" s="246">
        <v>0</v>
      </c>
      <c r="AQ313" s="246">
        <v>0</v>
      </c>
      <c r="AR313" s="289">
        <v>5</v>
      </c>
      <c r="AS313" s="289">
        <v>5</v>
      </c>
      <c r="AT313" s="250">
        <v>5</v>
      </c>
      <c r="AU313" s="250">
        <v>5</v>
      </c>
      <c r="AV313" s="284">
        <v>5</v>
      </c>
      <c r="AW313" s="292" t="str">
        <f t="shared" si="16"/>
        <v>2019-20</v>
      </c>
      <c r="AX313" s="292" t="str">
        <f t="shared" si="17"/>
        <v>2020-21</v>
      </c>
      <c r="AY313" s="751">
        <f t="shared" si="18"/>
        <v>2</v>
      </c>
      <c r="AZ313" s="120">
        <f t="shared" si="19"/>
        <v>5</v>
      </c>
      <c r="BA313" s="248" t="s">
        <v>116</v>
      </c>
      <c r="BB313" s="248" t="s">
        <v>31</v>
      </c>
      <c r="BC313" s="248" t="s">
        <v>365</v>
      </c>
      <c r="BD313" s="248" t="s">
        <v>763</v>
      </c>
      <c r="BE313" s="248"/>
      <c r="BF313" s="248" t="s">
        <v>262</v>
      </c>
      <c r="BG313" s="252" t="s">
        <v>2482</v>
      </c>
      <c r="BH313" s="251" t="s">
        <v>252</v>
      </c>
      <c r="BI313" s="295" t="s">
        <v>252</v>
      </c>
      <c r="BJ313" s="251" t="s">
        <v>252</v>
      </c>
    </row>
    <row r="314" spans="1:62" s="249" customFormat="1" ht="13.5" customHeight="1">
      <c r="A314" s="490" t="s">
        <v>3332</v>
      </c>
      <c r="B314" s="514" t="s">
        <v>854</v>
      </c>
      <c r="C314" s="246">
        <v>0</v>
      </c>
      <c r="D314" s="246">
        <v>0</v>
      </c>
      <c r="E314" s="246">
        <v>0</v>
      </c>
      <c r="F314" s="246">
        <v>0</v>
      </c>
      <c r="G314" s="246">
        <v>0</v>
      </c>
      <c r="H314" s="246">
        <v>0</v>
      </c>
      <c r="I314" s="246">
        <v>1.5</v>
      </c>
      <c r="J314" s="246">
        <v>13.2</v>
      </c>
      <c r="K314" s="246">
        <v>19.399999999999999</v>
      </c>
      <c r="L314" s="246">
        <v>25.7</v>
      </c>
      <c r="M314" s="246">
        <v>31.1</v>
      </c>
      <c r="N314" s="246">
        <v>45</v>
      </c>
      <c r="O314" s="246">
        <v>51.3</v>
      </c>
      <c r="P314" s="246">
        <v>74.5</v>
      </c>
      <c r="Q314" s="246">
        <v>75</v>
      </c>
      <c r="R314" s="246">
        <v>78</v>
      </c>
      <c r="S314" s="246">
        <v>74.8</v>
      </c>
      <c r="T314" s="246">
        <v>64.099999999999994</v>
      </c>
      <c r="U314" s="246">
        <v>56.5</v>
      </c>
      <c r="V314" s="246">
        <v>19.5</v>
      </c>
      <c r="W314" s="246">
        <v>58.6</v>
      </c>
      <c r="X314" s="246">
        <v>0</v>
      </c>
      <c r="Y314" s="246">
        <v>0</v>
      </c>
      <c r="Z314" s="246">
        <v>0</v>
      </c>
      <c r="AA314" s="246">
        <v>0</v>
      </c>
      <c r="AB314" s="246">
        <v>0</v>
      </c>
      <c r="AC314" s="246">
        <v>0</v>
      </c>
      <c r="AD314" s="246">
        <v>0</v>
      </c>
      <c r="AE314" s="246">
        <v>0</v>
      </c>
      <c r="AF314" s="246">
        <v>0</v>
      </c>
      <c r="AG314" s="246">
        <v>0</v>
      </c>
      <c r="AH314" s="246">
        <v>0</v>
      </c>
      <c r="AI314" s="246">
        <v>0</v>
      </c>
      <c r="AJ314" s="246">
        <v>0</v>
      </c>
      <c r="AK314" s="246">
        <v>0</v>
      </c>
      <c r="AL314" s="246">
        <v>0</v>
      </c>
      <c r="AM314" s="246">
        <v>0</v>
      </c>
      <c r="AN314" s="246">
        <v>0</v>
      </c>
      <c r="AO314" s="246">
        <v>0</v>
      </c>
      <c r="AP314" s="250">
        <v>0</v>
      </c>
      <c r="AQ314" s="246">
        <v>0</v>
      </c>
      <c r="AR314" s="290">
        <v>0</v>
      </c>
      <c r="AS314" s="289">
        <v>0</v>
      </c>
      <c r="AT314" s="250">
        <v>0</v>
      </c>
      <c r="AU314" s="250">
        <v>0</v>
      </c>
      <c r="AV314" s="284">
        <v>0</v>
      </c>
      <c r="AW314" s="292" t="str">
        <f t="shared" si="16"/>
        <v>1984-85</v>
      </c>
      <c r="AX314" s="292" t="str">
        <f t="shared" si="17"/>
        <v>1998-99</v>
      </c>
      <c r="AY314" s="751">
        <f t="shared" si="18"/>
        <v>15</v>
      </c>
      <c r="AZ314" s="120">
        <f t="shared" si="19"/>
        <v>45.88</v>
      </c>
      <c r="BA314" s="248" t="s">
        <v>119</v>
      </c>
      <c r="BB314" s="248" t="s">
        <v>43</v>
      </c>
      <c r="BC314" s="248" t="s">
        <v>2104</v>
      </c>
      <c r="BD314" s="248" t="s">
        <v>765</v>
      </c>
      <c r="BE314" s="248"/>
      <c r="BF314" s="248" t="s">
        <v>262</v>
      </c>
      <c r="BG314" s="252" t="s">
        <v>855</v>
      </c>
      <c r="BH314" s="251" t="s">
        <v>252</v>
      </c>
      <c r="BI314" s="295" t="s">
        <v>252</v>
      </c>
      <c r="BJ314" s="251" t="s">
        <v>252</v>
      </c>
    </row>
    <row r="315" spans="1:62" s="249" customFormat="1" ht="13.5" customHeight="1">
      <c r="A315" s="490" t="s">
        <v>3332</v>
      </c>
      <c r="B315" s="514" t="s">
        <v>360</v>
      </c>
      <c r="C315" s="246">
        <v>0</v>
      </c>
      <c r="D315" s="246">
        <v>0</v>
      </c>
      <c r="E315" s="246">
        <v>0</v>
      </c>
      <c r="F315" s="246">
        <v>0</v>
      </c>
      <c r="G315" s="246">
        <v>0</v>
      </c>
      <c r="H315" s="246">
        <v>0</v>
      </c>
      <c r="I315" s="246">
        <v>0</v>
      </c>
      <c r="J315" s="246">
        <v>0</v>
      </c>
      <c r="K315" s="246">
        <v>0</v>
      </c>
      <c r="L315" s="246">
        <v>0</v>
      </c>
      <c r="M315" s="246">
        <v>0</v>
      </c>
      <c r="N315" s="246">
        <v>0</v>
      </c>
      <c r="O315" s="246">
        <v>0</v>
      </c>
      <c r="P315" s="246">
        <v>0</v>
      </c>
      <c r="Q315" s="246">
        <v>0</v>
      </c>
      <c r="R315" s="246">
        <v>0</v>
      </c>
      <c r="S315" s="246">
        <v>0</v>
      </c>
      <c r="T315" s="246">
        <v>0</v>
      </c>
      <c r="U315" s="246">
        <v>0</v>
      </c>
      <c r="V315" s="246">
        <v>0</v>
      </c>
      <c r="W315" s="246">
        <v>0</v>
      </c>
      <c r="X315" s="246">
        <v>0</v>
      </c>
      <c r="Y315" s="246">
        <v>0</v>
      </c>
      <c r="Z315" s="246">
        <v>0</v>
      </c>
      <c r="AA315" s="246">
        <v>0</v>
      </c>
      <c r="AB315" s="246">
        <v>0</v>
      </c>
      <c r="AC315" s="246">
        <v>0</v>
      </c>
      <c r="AD315" s="246">
        <v>0</v>
      </c>
      <c r="AE315" s="246">
        <v>0</v>
      </c>
      <c r="AF315" s="246">
        <v>0</v>
      </c>
      <c r="AG315" s="246">
        <v>0</v>
      </c>
      <c r="AH315" s="246">
        <v>0</v>
      </c>
      <c r="AI315" s="246">
        <v>0</v>
      </c>
      <c r="AJ315" s="246">
        <v>2</v>
      </c>
      <c r="AK315" s="246">
        <v>4</v>
      </c>
      <c r="AL315" s="246">
        <v>2.99</v>
      </c>
      <c r="AM315" s="246">
        <v>0.52500000000000002</v>
      </c>
      <c r="AN315" s="246">
        <v>0.20599999999999999</v>
      </c>
      <c r="AO315" s="246">
        <v>5.1230000000000002</v>
      </c>
      <c r="AP315" s="250">
        <v>2.5379999999999998</v>
      </c>
      <c r="AQ315" s="246">
        <v>2.2040000000000002</v>
      </c>
      <c r="AR315" s="290">
        <v>0.7</v>
      </c>
      <c r="AS315" s="289">
        <v>2.7559999999999998</v>
      </c>
      <c r="AT315" s="250">
        <v>2.0539999999999998</v>
      </c>
      <c r="AU315" s="250">
        <v>3.8039999999999998</v>
      </c>
      <c r="AV315" s="284">
        <v>2.6640000000000001</v>
      </c>
      <c r="AW315" s="292" t="str">
        <f t="shared" si="16"/>
        <v>2011-12</v>
      </c>
      <c r="AX315" s="292" t="str">
        <f t="shared" si="17"/>
        <v>2020-21</v>
      </c>
      <c r="AY315" s="751">
        <f t="shared" si="18"/>
        <v>10</v>
      </c>
      <c r="AZ315" s="120">
        <f t="shared" si="19"/>
        <v>2.3042000000000002</v>
      </c>
      <c r="BA315" s="248" t="s">
        <v>115</v>
      </c>
      <c r="BB315" s="248" t="s">
        <v>57</v>
      </c>
      <c r="BC315" s="248" t="s">
        <v>272</v>
      </c>
      <c r="BD315" s="248" t="s">
        <v>763</v>
      </c>
      <c r="BE315" s="248"/>
      <c r="BF315" s="248" t="s">
        <v>262</v>
      </c>
      <c r="BG315" s="252" t="s">
        <v>359</v>
      </c>
      <c r="BH315" s="251" t="s">
        <v>252</v>
      </c>
      <c r="BI315" s="295" t="s">
        <v>252</v>
      </c>
      <c r="BJ315" s="251" t="s">
        <v>2695</v>
      </c>
    </row>
    <row r="316" spans="1:62" s="249" customFormat="1" ht="13.5" customHeight="1">
      <c r="A316" s="490" t="s">
        <v>3332</v>
      </c>
      <c r="B316" s="514" t="s">
        <v>358</v>
      </c>
      <c r="C316" s="246">
        <v>0</v>
      </c>
      <c r="D316" s="246">
        <v>0</v>
      </c>
      <c r="E316" s="246">
        <v>0</v>
      </c>
      <c r="F316" s="246">
        <v>0</v>
      </c>
      <c r="G316" s="246">
        <v>0</v>
      </c>
      <c r="H316" s="246">
        <v>0</v>
      </c>
      <c r="I316" s="246">
        <v>0</v>
      </c>
      <c r="J316" s="246">
        <v>0</v>
      </c>
      <c r="K316" s="246">
        <v>0</v>
      </c>
      <c r="L316" s="246">
        <v>0</v>
      </c>
      <c r="M316" s="246">
        <v>0</v>
      </c>
      <c r="N316" s="246">
        <v>0</v>
      </c>
      <c r="O316" s="246">
        <v>0</v>
      </c>
      <c r="P316" s="246">
        <v>0</v>
      </c>
      <c r="Q316" s="246">
        <v>0</v>
      </c>
      <c r="R316" s="246">
        <v>0</v>
      </c>
      <c r="S316" s="246">
        <v>0</v>
      </c>
      <c r="T316" s="246">
        <v>0</v>
      </c>
      <c r="U316" s="246">
        <v>0</v>
      </c>
      <c r="V316" s="246">
        <v>0</v>
      </c>
      <c r="W316" s="246">
        <v>0</v>
      </c>
      <c r="X316" s="246">
        <v>0</v>
      </c>
      <c r="Y316" s="246">
        <v>0</v>
      </c>
      <c r="Z316" s="246">
        <v>0</v>
      </c>
      <c r="AA316" s="246">
        <v>0</v>
      </c>
      <c r="AB316" s="246">
        <v>0</v>
      </c>
      <c r="AC316" s="246">
        <v>0</v>
      </c>
      <c r="AD316" s="246">
        <v>0</v>
      </c>
      <c r="AE316" s="246">
        <v>0</v>
      </c>
      <c r="AF316" s="246">
        <v>2.1030000000000002</v>
      </c>
      <c r="AG316" s="246">
        <v>6.9119999999999999</v>
      </c>
      <c r="AH316" s="246">
        <v>5.5759999999999996</v>
      </c>
      <c r="AI316" s="246">
        <v>7.39</v>
      </c>
      <c r="AJ316" s="246">
        <v>7.4560000000000004</v>
      </c>
      <c r="AK316" s="246">
        <v>12.196999999999999</v>
      </c>
      <c r="AL316" s="246">
        <v>9.24</v>
      </c>
      <c r="AM316" s="246">
        <v>6.26</v>
      </c>
      <c r="AN316" s="246">
        <v>2.8439999999999999</v>
      </c>
      <c r="AO316" s="246">
        <v>3.72</v>
      </c>
      <c r="AP316" s="246">
        <v>2.2130000000000001</v>
      </c>
      <c r="AQ316" s="246">
        <v>3.11</v>
      </c>
      <c r="AR316" s="289">
        <v>0.309</v>
      </c>
      <c r="AS316" s="289">
        <v>3.28</v>
      </c>
      <c r="AT316" s="250">
        <v>7.18</v>
      </c>
      <c r="AU316" s="250">
        <v>5.2009999999999996</v>
      </c>
      <c r="AV316" s="284">
        <v>7.1</v>
      </c>
      <c r="AW316" s="292" t="str">
        <f t="shared" si="16"/>
        <v>2007-08</v>
      </c>
      <c r="AX316" s="292" t="str">
        <f t="shared" si="17"/>
        <v>2020-21</v>
      </c>
      <c r="AY316" s="751">
        <f t="shared" si="18"/>
        <v>14</v>
      </c>
      <c r="AZ316" s="120">
        <f t="shared" si="19"/>
        <v>5.1864285714285714</v>
      </c>
      <c r="BA316" s="248" t="s">
        <v>115</v>
      </c>
      <c r="BB316" s="248" t="s">
        <v>57</v>
      </c>
      <c r="BC316" s="248" t="s">
        <v>272</v>
      </c>
      <c r="BD316" s="248" t="s">
        <v>763</v>
      </c>
      <c r="BE316" s="248"/>
      <c r="BF316" s="248" t="s">
        <v>262</v>
      </c>
      <c r="BG316" s="252" t="s">
        <v>3583</v>
      </c>
      <c r="BH316" s="251" t="s">
        <v>3584</v>
      </c>
      <c r="BI316" s="295" t="s">
        <v>252</v>
      </c>
      <c r="BJ316" s="251" t="s">
        <v>2695</v>
      </c>
    </row>
    <row r="317" spans="1:62" s="249" customFormat="1" ht="13.5" customHeight="1">
      <c r="A317" s="490" t="s">
        <v>3332</v>
      </c>
      <c r="B317" s="514" t="s">
        <v>79</v>
      </c>
      <c r="C317" s="246">
        <v>1</v>
      </c>
      <c r="D317" s="246">
        <v>1.1000000000000001</v>
      </c>
      <c r="E317" s="246">
        <v>1.5</v>
      </c>
      <c r="F317" s="246">
        <v>1.7</v>
      </c>
      <c r="G317" s="246">
        <v>1.9</v>
      </c>
      <c r="H317" s="246">
        <v>1.8</v>
      </c>
      <c r="I317" s="246">
        <v>1.8</v>
      </c>
      <c r="J317" s="246">
        <v>1.9</v>
      </c>
      <c r="K317" s="246">
        <v>2</v>
      </c>
      <c r="L317" s="246">
        <v>2.4</v>
      </c>
      <c r="M317" s="246">
        <v>2.5</v>
      </c>
      <c r="N317" s="246">
        <v>2.7</v>
      </c>
      <c r="O317" s="246">
        <v>2.9</v>
      </c>
      <c r="P317" s="246">
        <v>3</v>
      </c>
      <c r="Q317" s="246">
        <v>3.1</v>
      </c>
      <c r="R317" s="246">
        <v>3.1</v>
      </c>
      <c r="S317" s="246">
        <v>3</v>
      </c>
      <c r="T317" s="246">
        <v>3.2</v>
      </c>
      <c r="U317" s="246">
        <v>3.3</v>
      </c>
      <c r="V317" s="246">
        <v>3.5</v>
      </c>
      <c r="W317" s="246">
        <v>3.6</v>
      </c>
      <c r="X317" s="246">
        <v>3.7</v>
      </c>
      <c r="Y317" s="246">
        <v>3.7</v>
      </c>
      <c r="Z317" s="246">
        <v>3.8</v>
      </c>
      <c r="AA317" s="246">
        <v>3.9289999999999998</v>
      </c>
      <c r="AB317" s="246">
        <v>4.032</v>
      </c>
      <c r="AC317" s="246">
        <v>4.1120000000000001</v>
      </c>
      <c r="AD317" s="246">
        <v>4.5940000000000003</v>
      </c>
      <c r="AE317" s="246">
        <v>4.6989999999999998</v>
      </c>
      <c r="AF317" s="246">
        <v>4.7930000000000001</v>
      </c>
      <c r="AG317" s="246">
        <v>4.9160000000000004</v>
      </c>
      <c r="AH317" s="246">
        <v>9.0370000000000008</v>
      </c>
      <c r="AI317" s="246">
        <v>10.44</v>
      </c>
      <c r="AJ317" s="246">
        <v>10.254</v>
      </c>
      <c r="AK317" s="246">
        <v>11.204000000000001</v>
      </c>
      <c r="AL317" s="246">
        <v>11.02</v>
      </c>
      <c r="AM317" s="246">
        <v>11.791999999999998</v>
      </c>
      <c r="AN317" s="246">
        <v>11.866</v>
      </c>
      <c r="AO317" s="246">
        <v>11.244999999999999</v>
      </c>
      <c r="AP317" s="246">
        <v>11.838999999999999</v>
      </c>
      <c r="AQ317" s="246">
        <v>0</v>
      </c>
      <c r="AR317" s="289">
        <v>0</v>
      </c>
      <c r="AS317" s="289">
        <v>0</v>
      </c>
      <c r="AT317" s="250">
        <v>0</v>
      </c>
      <c r="AU317" s="250">
        <v>0</v>
      </c>
      <c r="AV317" s="284">
        <v>0</v>
      </c>
      <c r="AW317" s="292" t="str">
        <f t="shared" si="16"/>
        <v>1978-79</v>
      </c>
      <c r="AX317" s="292" t="str">
        <f t="shared" si="17"/>
        <v>2017-18</v>
      </c>
      <c r="AY317" s="751">
        <f t="shared" si="18"/>
        <v>40</v>
      </c>
      <c r="AZ317" s="120">
        <f t="shared" si="19"/>
        <v>4.7993000000000006</v>
      </c>
      <c r="BA317" s="248" t="s">
        <v>119</v>
      </c>
      <c r="BB317" s="248" t="s">
        <v>37</v>
      </c>
      <c r="BC317" s="248" t="s">
        <v>267</v>
      </c>
      <c r="BD317" s="248" t="s">
        <v>3014</v>
      </c>
      <c r="BE317" s="248"/>
      <c r="BF317" s="248" t="s">
        <v>262</v>
      </c>
      <c r="BG317" s="252" t="s">
        <v>2415</v>
      </c>
      <c r="BH317" s="251" t="s">
        <v>252</v>
      </c>
      <c r="BI317" s="295" t="s">
        <v>252</v>
      </c>
      <c r="BJ317" s="251" t="s">
        <v>252</v>
      </c>
    </row>
    <row r="318" spans="1:62" s="249" customFormat="1" ht="13.5" customHeight="1">
      <c r="A318" s="490" t="s">
        <v>3332</v>
      </c>
      <c r="B318" s="514" t="s">
        <v>82</v>
      </c>
      <c r="C318" s="246">
        <v>2.7</v>
      </c>
      <c r="D318" s="246">
        <v>3.5</v>
      </c>
      <c r="E318" s="246">
        <v>5.2</v>
      </c>
      <c r="F318" s="246">
        <v>5.7</v>
      </c>
      <c r="G318" s="246">
        <v>6.4</v>
      </c>
      <c r="H318" s="246">
        <v>6.9</v>
      </c>
      <c r="I318" s="246">
        <v>7.4</v>
      </c>
      <c r="J318" s="246">
        <v>7.6</v>
      </c>
      <c r="K318" s="246">
        <v>8.1999999999999993</v>
      </c>
      <c r="L318" s="246">
        <v>9.5</v>
      </c>
      <c r="M318" s="246">
        <v>11</v>
      </c>
      <c r="N318" s="246">
        <v>11.4</v>
      </c>
      <c r="O318" s="246">
        <v>13.6</v>
      </c>
      <c r="P318" s="246">
        <v>14.2</v>
      </c>
      <c r="Q318" s="246">
        <v>14.2</v>
      </c>
      <c r="R318" s="246">
        <v>16.899999999999999</v>
      </c>
      <c r="S318" s="246">
        <v>16.5</v>
      </c>
      <c r="T318" s="246">
        <v>16.600000000000001</v>
      </c>
      <c r="U318" s="246">
        <v>16.399999999999999</v>
      </c>
      <c r="V318" s="246">
        <v>16.399999999999999</v>
      </c>
      <c r="W318" s="246">
        <v>18.5</v>
      </c>
      <c r="X318" s="246">
        <v>21.1</v>
      </c>
      <c r="Y318" s="246">
        <v>21.4</v>
      </c>
      <c r="Z318" s="246">
        <v>22.4</v>
      </c>
      <c r="AA318" s="246">
        <v>24.27</v>
      </c>
      <c r="AB318" s="246">
        <v>22.134</v>
      </c>
      <c r="AC318" s="246">
        <v>22.483000000000001</v>
      </c>
      <c r="AD318" s="246">
        <v>23.125</v>
      </c>
      <c r="AE318" s="246">
        <v>24.47</v>
      </c>
      <c r="AF318" s="246">
        <v>26.629999999999995</v>
      </c>
      <c r="AG318" s="246">
        <v>27.626000000000001</v>
      </c>
      <c r="AH318" s="246">
        <v>30.413</v>
      </c>
      <c r="AI318" s="246">
        <v>30.882999999999999</v>
      </c>
      <c r="AJ318" s="246">
        <v>31.245000000000001</v>
      </c>
      <c r="AK318" s="246">
        <v>31.483999999999998</v>
      </c>
      <c r="AL318" s="246">
        <v>33.280000000000008</v>
      </c>
      <c r="AM318" s="246">
        <v>38.795999999999999</v>
      </c>
      <c r="AN318" s="246">
        <v>40.482999999999997</v>
      </c>
      <c r="AO318" s="246">
        <v>41.552</v>
      </c>
      <c r="AP318" s="250">
        <v>44.846999999999994</v>
      </c>
      <c r="AQ318" s="246">
        <v>47.377000000000002</v>
      </c>
      <c r="AR318" s="290">
        <v>37.57</v>
      </c>
      <c r="AS318" s="289">
        <v>43.29</v>
      </c>
      <c r="AT318" s="250"/>
      <c r="AU318" s="250"/>
      <c r="AV318" s="284">
        <v>0</v>
      </c>
      <c r="AW318" s="292" t="str">
        <f t="shared" si="16"/>
        <v>1978-79</v>
      </c>
      <c r="AX318" s="292" t="str">
        <f t="shared" si="17"/>
        <v>2020-21</v>
      </c>
      <c r="AY318" s="751">
        <f t="shared" si="18"/>
        <v>43</v>
      </c>
      <c r="AZ318" s="120">
        <f t="shared" si="19"/>
        <v>21.294372093023256</v>
      </c>
      <c r="BA318" s="248" t="s">
        <v>119</v>
      </c>
      <c r="BB318" s="248" t="s">
        <v>381</v>
      </c>
      <c r="BC318" s="248" t="s">
        <v>267</v>
      </c>
      <c r="BD318" s="248" t="s">
        <v>3014</v>
      </c>
      <c r="BE318" s="248"/>
      <c r="BF318" s="248" t="s">
        <v>262</v>
      </c>
      <c r="BG318" s="252" t="s">
        <v>426</v>
      </c>
      <c r="BH318" s="251" t="s">
        <v>2423</v>
      </c>
      <c r="BI318" s="295" t="s">
        <v>252</v>
      </c>
      <c r="BJ318" s="251" t="s">
        <v>252</v>
      </c>
    </row>
    <row r="319" spans="1:62" s="249" customFormat="1" ht="13.5" customHeight="1">
      <c r="A319" s="490" t="s">
        <v>3332</v>
      </c>
      <c r="B319" s="514" t="s">
        <v>396</v>
      </c>
      <c r="C319" s="246">
        <v>0</v>
      </c>
      <c r="D319" s="246">
        <v>0</v>
      </c>
      <c r="E319" s="246">
        <v>0</v>
      </c>
      <c r="F319" s="246">
        <v>0</v>
      </c>
      <c r="G319" s="246">
        <v>0</v>
      </c>
      <c r="H319" s="246">
        <v>0</v>
      </c>
      <c r="I319" s="246">
        <v>0</v>
      </c>
      <c r="J319" s="246">
        <v>0</v>
      </c>
      <c r="K319" s="246">
        <v>0</v>
      </c>
      <c r="L319" s="246">
        <v>0</v>
      </c>
      <c r="M319" s="246">
        <v>0</v>
      </c>
      <c r="N319" s="246">
        <v>0</v>
      </c>
      <c r="O319" s="246">
        <v>0</v>
      </c>
      <c r="P319" s="246">
        <v>0</v>
      </c>
      <c r="Q319" s="246">
        <v>0</v>
      </c>
      <c r="R319" s="246">
        <v>0</v>
      </c>
      <c r="S319" s="246">
        <v>0</v>
      </c>
      <c r="T319" s="246">
        <v>0</v>
      </c>
      <c r="U319" s="246">
        <v>0</v>
      </c>
      <c r="V319" s="246">
        <v>0</v>
      </c>
      <c r="W319" s="246">
        <v>0</v>
      </c>
      <c r="X319" s="246">
        <v>0</v>
      </c>
      <c r="Y319" s="246">
        <v>0</v>
      </c>
      <c r="Z319" s="246">
        <v>0.8</v>
      </c>
      <c r="AA319" s="246">
        <v>3.55</v>
      </c>
      <c r="AB319" s="246">
        <v>4.5999999999999996</v>
      </c>
      <c r="AC319" s="246">
        <v>5.8</v>
      </c>
      <c r="AD319" s="246">
        <v>7.1</v>
      </c>
      <c r="AE319" s="246">
        <v>6.5</v>
      </c>
      <c r="AF319" s="246">
        <v>6</v>
      </c>
      <c r="AG319" s="246">
        <v>5.5</v>
      </c>
      <c r="AH319" s="246">
        <v>5</v>
      </c>
      <c r="AI319" s="246">
        <v>4.5</v>
      </c>
      <c r="AJ319" s="246">
        <v>0</v>
      </c>
      <c r="AK319" s="246">
        <v>0</v>
      </c>
      <c r="AL319" s="246">
        <v>0</v>
      </c>
      <c r="AM319" s="246">
        <v>0</v>
      </c>
      <c r="AN319" s="246">
        <v>0</v>
      </c>
      <c r="AO319" s="246">
        <v>0</v>
      </c>
      <c r="AP319" s="250">
        <v>0</v>
      </c>
      <c r="AQ319" s="246">
        <v>0</v>
      </c>
      <c r="AR319" s="290">
        <v>0</v>
      </c>
      <c r="AS319" s="289">
        <v>0</v>
      </c>
      <c r="AT319" s="250">
        <v>0</v>
      </c>
      <c r="AU319" s="250">
        <v>0</v>
      </c>
      <c r="AV319" s="284">
        <v>0</v>
      </c>
      <c r="AW319" s="292" t="str">
        <f t="shared" si="16"/>
        <v>2001-02</v>
      </c>
      <c r="AX319" s="292" t="str">
        <f t="shared" si="17"/>
        <v>2010-11</v>
      </c>
      <c r="AY319" s="751">
        <f t="shared" si="18"/>
        <v>10</v>
      </c>
      <c r="AZ319" s="120">
        <f t="shared" si="19"/>
        <v>4.9350000000000005</v>
      </c>
      <c r="BA319" s="248" t="s">
        <v>119</v>
      </c>
      <c r="BB319" s="248" t="s">
        <v>45</v>
      </c>
      <c r="BC319" s="248" t="s">
        <v>2104</v>
      </c>
      <c r="BD319" s="248" t="s">
        <v>765</v>
      </c>
      <c r="BE319" s="248"/>
      <c r="BF319" s="248" t="s">
        <v>262</v>
      </c>
      <c r="BG319" s="252" t="s">
        <v>252</v>
      </c>
      <c r="BH319" s="251" t="s">
        <v>252</v>
      </c>
      <c r="BI319" s="295" t="s">
        <v>252</v>
      </c>
      <c r="BJ319" s="251" t="s">
        <v>252</v>
      </c>
    </row>
    <row r="320" spans="1:62" s="249" customFormat="1" ht="13.5" customHeight="1">
      <c r="A320" s="490" t="s">
        <v>3332</v>
      </c>
      <c r="B320" s="514" t="s">
        <v>83</v>
      </c>
      <c r="C320" s="246">
        <v>27</v>
      </c>
      <c r="D320" s="246">
        <v>29.2</v>
      </c>
      <c r="E320" s="246">
        <v>33</v>
      </c>
      <c r="F320" s="246">
        <v>37.799999999999997</v>
      </c>
      <c r="G320" s="246">
        <v>36.4</v>
      </c>
      <c r="H320" s="246">
        <v>38.799999999999997</v>
      </c>
      <c r="I320" s="246">
        <v>41.9</v>
      </c>
      <c r="J320" s="246">
        <v>45.4</v>
      </c>
      <c r="K320" s="246">
        <v>45.2</v>
      </c>
      <c r="L320" s="246">
        <v>50.8</v>
      </c>
      <c r="M320" s="246">
        <v>54.3</v>
      </c>
      <c r="N320" s="246">
        <v>57.5</v>
      </c>
      <c r="O320" s="246">
        <v>62.6</v>
      </c>
      <c r="P320" s="246">
        <v>64.3</v>
      </c>
      <c r="Q320" s="246">
        <v>68.2</v>
      </c>
      <c r="R320" s="246">
        <v>64.2</v>
      </c>
      <c r="S320" s="246">
        <v>66.2</v>
      </c>
      <c r="T320" s="246">
        <v>65.599999999999994</v>
      </c>
      <c r="U320" s="246">
        <v>63.7</v>
      </c>
      <c r="V320" s="246">
        <v>72.7</v>
      </c>
      <c r="W320" s="246">
        <v>74.5</v>
      </c>
      <c r="X320" s="246">
        <v>80</v>
      </c>
      <c r="Y320" s="246">
        <v>140.80000000000001</v>
      </c>
      <c r="Z320" s="246">
        <v>158.69999999999999</v>
      </c>
      <c r="AA320" s="246">
        <v>173.2</v>
      </c>
      <c r="AB320" s="246">
        <v>290.39</v>
      </c>
      <c r="AC320" s="246">
        <v>196.39</v>
      </c>
      <c r="AD320" s="246">
        <v>166.85499999999999</v>
      </c>
      <c r="AE320" s="246">
        <v>141.578</v>
      </c>
      <c r="AF320" s="246">
        <v>185.714</v>
      </c>
      <c r="AG320" s="246">
        <v>174.715</v>
      </c>
      <c r="AH320" s="246">
        <v>175.24</v>
      </c>
      <c r="AI320" s="246">
        <v>179.69200000000001</v>
      </c>
      <c r="AJ320" s="246">
        <v>165.07599999999999</v>
      </c>
      <c r="AK320" s="246">
        <v>229.10499999999999</v>
      </c>
      <c r="AL320" s="246">
        <v>211.136</v>
      </c>
      <c r="AM320" s="246">
        <v>253.85300000000001</v>
      </c>
      <c r="AN320" s="246">
        <v>192.61600000000001</v>
      </c>
      <c r="AO320" s="246">
        <v>212.17500000000001</v>
      </c>
      <c r="AP320" s="250">
        <v>219.15600000000001</v>
      </c>
      <c r="AQ320" s="246">
        <v>242.53299999999999</v>
      </c>
      <c r="AR320" s="290">
        <f>257.818</f>
        <v>257.81799999999998</v>
      </c>
      <c r="AS320" s="289">
        <v>260.5</v>
      </c>
      <c r="AT320" s="250">
        <v>261.54000000000002</v>
      </c>
      <c r="AU320" s="250">
        <v>262.58</v>
      </c>
      <c r="AV320" s="284">
        <v>263.64</v>
      </c>
      <c r="AW320" s="292" t="str">
        <f t="shared" si="16"/>
        <v>1978-79</v>
      </c>
      <c r="AX320" s="292" t="str">
        <f t="shared" si="17"/>
        <v>2020-21</v>
      </c>
      <c r="AY320" s="751">
        <f t="shared" si="18"/>
        <v>43</v>
      </c>
      <c r="AZ320" s="120">
        <f t="shared" si="19"/>
        <v>125.73353488372096</v>
      </c>
      <c r="BA320" s="248" t="s">
        <v>119</v>
      </c>
      <c r="BB320" s="248" t="s">
        <v>381</v>
      </c>
      <c r="BC320" s="248" t="s">
        <v>267</v>
      </c>
      <c r="BD320" s="248" t="s">
        <v>3014</v>
      </c>
      <c r="BE320" s="248" t="s">
        <v>2017</v>
      </c>
      <c r="BF320" s="248" t="s">
        <v>262</v>
      </c>
      <c r="BG320" s="252" t="s">
        <v>2720</v>
      </c>
      <c r="BH320" s="251" t="s">
        <v>1941</v>
      </c>
      <c r="BI320" s="295" t="s">
        <v>252</v>
      </c>
      <c r="BJ320" s="251" t="s">
        <v>2724</v>
      </c>
    </row>
    <row r="321" spans="1:62" s="249" customFormat="1" ht="13.5" customHeight="1">
      <c r="A321" s="490" t="s">
        <v>3332</v>
      </c>
      <c r="B321" s="514" t="s">
        <v>539</v>
      </c>
      <c r="C321" s="246">
        <v>0</v>
      </c>
      <c r="D321" s="246">
        <v>0</v>
      </c>
      <c r="E321" s="246">
        <v>0</v>
      </c>
      <c r="F321" s="246">
        <v>0</v>
      </c>
      <c r="G321" s="246">
        <v>0</v>
      </c>
      <c r="H321" s="246">
        <v>0</v>
      </c>
      <c r="I321" s="246">
        <v>0</v>
      </c>
      <c r="J321" s="246">
        <v>0</v>
      </c>
      <c r="K321" s="246">
        <v>0</v>
      </c>
      <c r="L321" s="246">
        <v>0</v>
      </c>
      <c r="M321" s="246">
        <v>0</v>
      </c>
      <c r="N321" s="246">
        <v>0</v>
      </c>
      <c r="O321" s="246">
        <v>0</v>
      </c>
      <c r="P321" s="246">
        <v>0</v>
      </c>
      <c r="Q321" s="246">
        <v>0</v>
      </c>
      <c r="R321" s="246">
        <v>0</v>
      </c>
      <c r="S321" s="246">
        <v>0</v>
      </c>
      <c r="T321" s="246">
        <v>0</v>
      </c>
      <c r="U321" s="246">
        <v>0</v>
      </c>
      <c r="V321" s="246">
        <v>0</v>
      </c>
      <c r="W321" s="246">
        <v>0</v>
      </c>
      <c r="X321" s="246">
        <v>0</v>
      </c>
      <c r="Y321" s="246">
        <v>0</v>
      </c>
      <c r="Z321" s="246">
        <v>0</v>
      </c>
      <c r="AA321" s="246">
        <v>0</v>
      </c>
      <c r="AB321" s="246">
        <v>0</v>
      </c>
      <c r="AC321" s="246">
        <v>0</v>
      </c>
      <c r="AD321" s="246">
        <v>0</v>
      </c>
      <c r="AE321" s="246">
        <v>0</v>
      </c>
      <c r="AF321" s="246">
        <v>0</v>
      </c>
      <c r="AG321" s="246">
        <v>0</v>
      </c>
      <c r="AH321" s="246">
        <v>65.298999999999992</v>
      </c>
      <c r="AI321" s="246">
        <v>44.37</v>
      </c>
      <c r="AJ321" s="246">
        <v>74.540999999999997</v>
      </c>
      <c r="AK321" s="246">
        <v>64.861999999999995</v>
      </c>
      <c r="AL321" s="246">
        <v>265.14999999999998</v>
      </c>
      <c r="AM321" s="246">
        <v>267.27100000000002</v>
      </c>
      <c r="AN321" s="246">
        <v>168.613</v>
      </c>
      <c r="AO321" s="246">
        <v>198.42</v>
      </c>
      <c r="AP321" s="246">
        <v>259.99799999999999</v>
      </c>
      <c r="AQ321" s="246">
        <v>238.99700000000001</v>
      </c>
      <c r="AR321" s="289">
        <v>231.36799999999999</v>
      </c>
      <c r="AS321" s="289">
        <v>344.80700000000002</v>
      </c>
      <c r="AT321" s="250">
        <v>241.90199999999999</v>
      </c>
      <c r="AU321" s="250">
        <v>170.10900000000001</v>
      </c>
      <c r="AV321" s="284">
        <v>148.66200000000001</v>
      </c>
      <c r="AW321" s="292" t="str">
        <f t="shared" si="16"/>
        <v>2009-10</v>
      </c>
      <c r="AX321" s="292" t="str">
        <f t="shared" si="17"/>
        <v>2020-21</v>
      </c>
      <c r="AY321" s="751">
        <f t="shared" si="18"/>
        <v>12</v>
      </c>
      <c r="AZ321" s="120">
        <f t="shared" si="19"/>
        <v>185.30799999999999</v>
      </c>
      <c r="BA321" s="248" t="s">
        <v>119</v>
      </c>
      <c r="BB321" s="248" t="s">
        <v>41</v>
      </c>
      <c r="BC321" s="248" t="s">
        <v>365</v>
      </c>
      <c r="BD321" s="248" t="s">
        <v>763</v>
      </c>
      <c r="BE321" s="248"/>
      <c r="BF321" s="248" t="s">
        <v>262</v>
      </c>
      <c r="BG321" s="252" t="s">
        <v>538</v>
      </c>
      <c r="BH321" s="251" t="s">
        <v>537</v>
      </c>
      <c r="BI321" s="295" t="s">
        <v>252</v>
      </c>
      <c r="BJ321" s="251" t="s">
        <v>252</v>
      </c>
    </row>
    <row r="322" spans="1:62" s="249" customFormat="1" ht="13.5" customHeight="1">
      <c r="A322" s="490" t="s">
        <v>3332</v>
      </c>
      <c r="B322" s="514" t="s">
        <v>364</v>
      </c>
      <c r="C322" s="246">
        <v>0</v>
      </c>
      <c r="D322" s="246">
        <v>0</v>
      </c>
      <c r="E322" s="246">
        <v>0</v>
      </c>
      <c r="F322" s="246">
        <v>0</v>
      </c>
      <c r="G322" s="246">
        <v>0</v>
      </c>
      <c r="H322" s="246">
        <v>0</v>
      </c>
      <c r="I322" s="246">
        <v>0</v>
      </c>
      <c r="J322" s="246">
        <v>0</v>
      </c>
      <c r="K322" s="246">
        <v>0</v>
      </c>
      <c r="L322" s="246">
        <v>0</v>
      </c>
      <c r="M322" s="246">
        <v>0</v>
      </c>
      <c r="N322" s="246">
        <v>0</v>
      </c>
      <c r="O322" s="246">
        <v>0</v>
      </c>
      <c r="P322" s="246">
        <v>0</v>
      </c>
      <c r="Q322" s="246">
        <v>0</v>
      </c>
      <c r="R322" s="246">
        <v>0</v>
      </c>
      <c r="S322" s="246">
        <v>0</v>
      </c>
      <c r="T322" s="246">
        <v>0</v>
      </c>
      <c r="U322" s="246">
        <v>0</v>
      </c>
      <c r="V322" s="246">
        <v>0</v>
      </c>
      <c r="W322" s="246">
        <v>0</v>
      </c>
      <c r="X322" s="246">
        <v>0</v>
      </c>
      <c r="Y322" s="246">
        <v>0</v>
      </c>
      <c r="Z322" s="246">
        <v>0</v>
      </c>
      <c r="AA322" s="246">
        <v>0</v>
      </c>
      <c r="AB322" s="246">
        <v>0</v>
      </c>
      <c r="AC322" s="246">
        <v>0</v>
      </c>
      <c r="AD322" s="246">
        <v>0</v>
      </c>
      <c r="AE322" s="246">
        <v>0</v>
      </c>
      <c r="AF322" s="246">
        <v>0</v>
      </c>
      <c r="AG322" s="246">
        <v>0</v>
      </c>
      <c r="AH322" s="246">
        <v>5.7649999999999997</v>
      </c>
      <c r="AI322" s="246">
        <v>11.981999999999999</v>
      </c>
      <c r="AJ322" s="246">
        <v>12.172000000000001</v>
      </c>
      <c r="AK322" s="246">
        <v>13.406000000000001</v>
      </c>
      <c r="AL322" s="246">
        <v>0</v>
      </c>
      <c r="AM322" s="246">
        <v>0</v>
      </c>
      <c r="AN322" s="246">
        <v>0</v>
      </c>
      <c r="AO322" s="246">
        <v>0</v>
      </c>
      <c r="AP322" s="246">
        <v>0</v>
      </c>
      <c r="AQ322" s="246">
        <v>0</v>
      </c>
      <c r="AR322" s="289">
        <v>0</v>
      </c>
      <c r="AS322" s="289">
        <v>0</v>
      </c>
      <c r="AT322" s="250">
        <v>0</v>
      </c>
      <c r="AU322" s="250">
        <v>0</v>
      </c>
      <c r="AV322" s="284">
        <v>0</v>
      </c>
      <c r="AW322" s="292" t="str">
        <f t="shared" si="16"/>
        <v>2009-10</v>
      </c>
      <c r="AX322" s="292" t="str">
        <f t="shared" si="17"/>
        <v>2012-13</v>
      </c>
      <c r="AY322" s="751">
        <f t="shared" si="18"/>
        <v>4</v>
      </c>
      <c r="AZ322" s="120">
        <f t="shared" si="19"/>
        <v>10.831250000000001</v>
      </c>
      <c r="BA322" s="248" t="s">
        <v>106</v>
      </c>
      <c r="BB322" s="248" t="s">
        <v>37</v>
      </c>
      <c r="BC322" s="248" t="s">
        <v>272</v>
      </c>
      <c r="BD322" s="248" t="s">
        <v>763</v>
      </c>
      <c r="BE322" s="248"/>
      <c r="BF322" s="248" t="s">
        <v>262</v>
      </c>
      <c r="BG322" s="252" t="s">
        <v>252</v>
      </c>
      <c r="BH322" s="251" t="s">
        <v>252</v>
      </c>
      <c r="BI322" s="295" t="s">
        <v>252</v>
      </c>
      <c r="BJ322" s="251" t="s">
        <v>252</v>
      </c>
    </row>
    <row r="323" spans="1:62" s="249" customFormat="1" ht="13.5" customHeight="1">
      <c r="A323" s="490" t="s">
        <v>3332</v>
      </c>
      <c r="B323" s="514" t="s">
        <v>356</v>
      </c>
      <c r="C323" s="246">
        <v>0</v>
      </c>
      <c r="D323" s="246">
        <v>0</v>
      </c>
      <c r="E323" s="246">
        <v>0</v>
      </c>
      <c r="F323" s="246">
        <v>0</v>
      </c>
      <c r="G323" s="246">
        <v>0</v>
      </c>
      <c r="H323" s="246">
        <v>0</v>
      </c>
      <c r="I323" s="246">
        <v>0</v>
      </c>
      <c r="J323" s="246">
        <v>0</v>
      </c>
      <c r="K323" s="246">
        <v>0</v>
      </c>
      <c r="L323" s="246">
        <v>0</v>
      </c>
      <c r="M323" s="246">
        <v>0</v>
      </c>
      <c r="N323" s="246">
        <v>0</v>
      </c>
      <c r="O323" s="246">
        <v>0</v>
      </c>
      <c r="P323" s="246">
        <v>0</v>
      </c>
      <c r="Q323" s="246">
        <v>0</v>
      </c>
      <c r="R323" s="246">
        <v>0</v>
      </c>
      <c r="S323" s="246">
        <v>0</v>
      </c>
      <c r="T323" s="246">
        <v>0</v>
      </c>
      <c r="U323" s="246">
        <v>0</v>
      </c>
      <c r="V323" s="246">
        <v>0</v>
      </c>
      <c r="W323" s="246">
        <v>0</v>
      </c>
      <c r="X323" s="246">
        <v>0</v>
      </c>
      <c r="Y323" s="246">
        <v>0</v>
      </c>
      <c r="Z323" s="246">
        <v>0</v>
      </c>
      <c r="AA323" s="246">
        <v>0</v>
      </c>
      <c r="AB323" s="246">
        <v>0</v>
      </c>
      <c r="AC323" s="246">
        <v>0</v>
      </c>
      <c r="AD323" s="246">
        <v>0</v>
      </c>
      <c r="AE323" s="246">
        <v>50</v>
      </c>
      <c r="AF323" s="246">
        <v>0</v>
      </c>
      <c r="AG323" s="246">
        <v>0</v>
      </c>
      <c r="AH323" s="246">
        <v>0</v>
      </c>
      <c r="AI323" s="246">
        <v>0</v>
      </c>
      <c r="AJ323" s="246">
        <v>0</v>
      </c>
      <c r="AK323" s="246">
        <v>0</v>
      </c>
      <c r="AL323" s="246">
        <v>0</v>
      </c>
      <c r="AM323" s="246">
        <v>0</v>
      </c>
      <c r="AN323" s="246">
        <v>0</v>
      </c>
      <c r="AO323" s="246">
        <v>0</v>
      </c>
      <c r="AP323" s="250">
        <v>0</v>
      </c>
      <c r="AQ323" s="246">
        <v>0</v>
      </c>
      <c r="AR323" s="290">
        <v>0</v>
      </c>
      <c r="AS323" s="289">
        <v>0</v>
      </c>
      <c r="AT323" s="250">
        <v>0</v>
      </c>
      <c r="AU323" s="250">
        <v>0</v>
      </c>
      <c r="AV323" s="284">
        <v>0</v>
      </c>
      <c r="AW323" s="292" t="str">
        <f t="shared" si="16"/>
        <v>2006-07</v>
      </c>
      <c r="AX323" s="292" t="str">
        <f t="shared" si="17"/>
        <v>2006-07</v>
      </c>
      <c r="AY323" s="751">
        <f t="shared" si="18"/>
        <v>1</v>
      </c>
      <c r="AZ323" s="120">
        <f t="shared" si="19"/>
        <v>50</v>
      </c>
      <c r="BA323" s="248" t="s">
        <v>119</v>
      </c>
      <c r="BB323" s="248" t="s">
        <v>57</v>
      </c>
      <c r="BC323" s="248" t="s">
        <v>272</v>
      </c>
      <c r="BD323" s="248" t="s">
        <v>763</v>
      </c>
      <c r="BE323" s="248"/>
      <c r="BF323" s="248" t="s">
        <v>262</v>
      </c>
      <c r="BG323" s="252" t="s">
        <v>252</v>
      </c>
      <c r="BH323" s="251" t="s">
        <v>355</v>
      </c>
      <c r="BI323" s="295" t="s">
        <v>252</v>
      </c>
      <c r="BJ323" s="251" t="s">
        <v>252</v>
      </c>
    </row>
    <row r="324" spans="1:62" s="249" customFormat="1" ht="13.5" customHeight="1">
      <c r="A324" s="490" t="s">
        <v>3332</v>
      </c>
      <c r="B324" s="514" t="s">
        <v>354</v>
      </c>
      <c r="C324" s="246">
        <v>0</v>
      </c>
      <c r="D324" s="246">
        <v>0</v>
      </c>
      <c r="E324" s="246">
        <v>0</v>
      </c>
      <c r="F324" s="246">
        <v>0</v>
      </c>
      <c r="G324" s="246">
        <v>0</v>
      </c>
      <c r="H324" s="246">
        <v>0</v>
      </c>
      <c r="I324" s="246">
        <v>0</v>
      </c>
      <c r="J324" s="246">
        <v>0</v>
      </c>
      <c r="K324" s="246">
        <v>0</v>
      </c>
      <c r="L324" s="246">
        <v>0</v>
      </c>
      <c r="M324" s="246">
        <v>0</v>
      </c>
      <c r="N324" s="246">
        <v>0</v>
      </c>
      <c r="O324" s="246">
        <v>0</v>
      </c>
      <c r="P324" s="246">
        <v>0</v>
      </c>
      <c r="Q324" s="246">
        <v>0</v>
      </c>
      <c r="R324" s="246">
        <v>0</v>
      </c>
      <c r="S324" s="246">
        <v>0</v>
      </c>
      <c r="T324" s="246">
        <v>0</v>
      </c>
      <c r="U324" s="246">
        <v>0</v>
      </c>
      <c r="V324" s="246">
        <v>0</v>
      </c>
      <c r="W324" s="246">
        <v>0</v>
      </c>
      <c r="X324" s="246">
        <v>0</v>
      </c>
      <c r="Y324" s="246">
        <v>0</v>
      </c>
      <c r="Z324" s="246">
        <v>0</v>
      </c>
      <c r="AA324" s="246">
        <v>0</v>
      </c>
      <c r="AB324" s="246">
        <v>0</v>
      </c>
      <c r="AC324" s="246">
        <v>0</v>
      </c>
      <c r="AD324" s="246">
        <v>0</v>
      </c>
      <c r="AE324" s="246">
        <v>0</v>
      </c>
      <c r="AF324" s="246">
        <v>0</v>
      </c>
      <c r="AG324" s="246">
        <v>0</v>
      </c>
      <c r="AH324" s="246">
        <v>0</v>
      </c>
      <c r="AI324" s="246">
        <v>0</v>
      </c>
      <c r="AJ324" s="246">
        <v>0</v>
      </c>
      <c r="AK324" s="246">
        <v>0</v>
      </c>
      <c r="AL324" s="246">
        <v>0</v>
      </c>
      <c r="AM324" s="246">
        <v>0</v>
      </c>
      <c r="AN324" s="246">
        <v>0</v>
      </c>
      <c r="AO324" s="246">
        <v>7.5</v>
      </c>
      <c r="AP324" s="246">
        <v>0</v>
      </c>
      <c r="AQ324" s="246">
        <v>0</v>
      </c>
      <c r="AR324" s="289">
        <v>0</v>
      </c>
      <c r="AS324" s="289">
        <v>0</v>
      </c>
      <c r="AT324" s="250">
        <v>0</v>
      </c>
      <c r="AU324" s="250">
        <v>0</v>
      </c>
      <c r="AV324" s="284">
        <v>0</v>
      </c>
      <c r="AW324" s="292" t="str">
        <f t="shared" ref="AW324:AW387" si="20">INDEX(C$3:AS$3,MATCH(TRUE,INDEX(C324:AS324&lt;&gt;0,),0))</f>
        <v>2016-17</v>
      </c>
      <c r="AX324" s="292" t="str">
        <f t="shared" ref="AX324:AX387" si="21">LOOKUP(2,1/(C324:AS324&lt;&gt;0),$C$3:$AS$3)</f>
        <v>2016-17</v>
      </c>
      <c r="AY324" s="751">
        <f t="shared" ref="AY324:AY387" si="22">((LEFT(AX324,4)-LEFT(AW324,4))+1)</f>
        <v>1</v>
      </c>
      <c r="AZ324" s="120">
        <f t="shared" ref="AZ324:AZ387" si="23">SUM(C324:AS324)/AY324</f>
        <v>7.5</v>
      </c>
      <c r="BA324" s="248" t="s">
        <v>119</v>
      </c>
      <c r="BB324" s="248" t="s">
        <v>57</v>
      </c>
      <c r="BC324" s="248" t="s">
        <v>272</v>
      </c>
      <c r="BD324" s="248" t="s">
        <v>763</v>
      </c>
      <c r="BE324" s="248"/>
      <c r="BF324" s="248" t="s">
        <v>262</v>
      </c>
      <c r="BG324" s="252" t="s">
        <v>353</v>
      </c>
      <c r="BH324" s="251" t="s">
        <v>352</v>
      </c>
      <c r="BI324" s="295" t="s">
        <v>252</v>
      </c>
      <c r="BJ324" s="251" t="s">
        <v>252</v>
      </c>
    </row>
    <row r="325" spans="1:62" s="249" customFormat="1" ht="13.5" customHeight="1">
      <c r="A325" s="490" t="s">
        <v>3332</v>
      </c>
      <c r="B325" s="514" t="s">
        <v>2127</v>
      </c>
      <c r="C325" s="246">
        <v>0</v>
      </c>
      <c r="D325" s="246">
        <v>0</v>
      </c>
      <c r="E325" s="246">
        <v>0</v>
      </c>
      <c r="F325" s="246">
        <v>0</v>
      </c>
      <c r="G325" s="246">
        <v>0</v>
      </c>
      <c r="H325" s="246">
        <v>0</v>
      </c>
      <c r="I325" s="246">
        <v>0</v>
      </c>
      <c r="J325" s="246">
        <v>0</v>
      </c>
      <c r="K325" s="246">
        <v>0</v>
      </c>
      <c r="L325" s="246">
        <v>0</v>
      </c>
      <c r="M325" s="246">
        <v>0</v>
      </c>
      <c r="N325" s="246">
        <v>0</v>
      </c>
      <c r="O325" s="246">
        <v>0</v>
      </c>
      <c r="P325" s="246">
        <v>0</v>
      </c>
      <c r="Q325" s="246">
        <v>0</v>
      </c>
      <c r="R325" s="246">
        <v>0</v>
      </c>
      <c r="S325" s="246">
        <v>0</v>
      </c>
      <c r="T325" s="246">
        <v>0</v>
      </c>
      <c r="U325" s="246">
        <v>0</v>
      </c>
      <c r="V325" s="246">
        <v>0</v>
      </c>
      <c r="W325" s="246">
        <v>0</v>
      </c>
      <c r="X325" s="246">
        <v>0</v>
      </c>
      <c r="Y325" s="246">
        <v>0</v>
      </c>
      <c r="Z325" s="246">
        <v>0</v>
      </c>
      <c r="AA325" s="246">
        <v>0</v>
      </c>
      <c r="AB325" s="246">
        <v>0</v>
      </c>
      <c r="AC325" s="246">
        <v>0</v>
      </c>
      <c r="AD325" s="246">
        <v>0</v>
      </c>
      <c r="AE325" s="246">
        <v>0</v>
      </c>
      <c r="AF325" s="246">
        <v>0</v>
      </c>
      <c r="AG325" s="246">
        <v>0</v>
      </c>
      <c r="AH325" s="246">
        <v>0</v>
      </c>
      <c r="AI325" s="246">
        <v>0</v>
      </c>
      <c r="AJ325" s="246">
        <v>0</v>
      </c>
      <c r="AK325" s="246">
        <v>0</v>
      </c>
      <c r="AL325" s="246">
        <v>0</v>
      </c>
      <c r="AM325" s="246">
        <v>0</v>
      </c>
      <c r="AN325" s="246">
        <v>0</v>
      </c>
      <c r="AO325" s="246">
        <v>11.416</v>
      </c>
      <c r="AP325" s="250">
        <v>0</v>
      </c>
      <c r="AQ325" s="246">
        <v>0</v>
      </c>
      <c r="AR325" s="290">
        <v>0</v>
      </c>
      <c r="AS325" s="289">
        <v>0</v>
      </c>
      <c r="AT325" s="250">
        <v>0</v>
      </c>
      <c r="AU325" s="250">
        <v>0</v>
      </c>
      <c r="AV325" s="284">
        <v>0</v>
      </c>
      <c r="AW325" s="292" t="str">
        <f t="shared" si="20"/>
        <v>2016-17</v>
      </c>
      <c r="AX325" s="292" t="str">
        <f t="shared" si="21"/>
        <v>2016-17</v>
      </c>
      <c r="AY325" s="751">
        <f t="shared" si="22"/>
        <v>1</v>
      </c>
      <c r="AZ325" s="120">
        <f t="shared" si="23"/>
        <v>11.416</v>
      </c>
      <c r="BA325" s="248" t="s">
        <v>119</v>
      </c>
      <c r="BB325" s="248" t="s">
        <v>57</v>
      </c>
      <c r="BC325" s="248" t="s">
        <v>272</v>
      </c>
      <c r="BD325" s="248" t="s">
        <v>763</v>
      </c>
      <c r="BE325" s="248"/>
      <c r="BF325" s="248" t="s">
        <v>262</v>
      </c>
      <c r="BG325" s="252" t="s">
        <v>349</v>
      </c>
      <c r="BH325" s="251" t="s">
        <v>2577</v>
      </c>
      <c r="BI325" s="295" t="s">
        <v>252</v>
      </c>
      <c r="BJ325" s="251" t="s">
        <v>348</v>
      </c>
    </row>
    <row r="326" spans="1:62" s="249" customFormat="1" ht="13.5" customHeight="1">
      <c r="A326" s="490" t="s">
        <v>3332</v>
      </c>
      <c r="B326" s="514" t="s">
        <v>856</v>
      </c>
      <c r="C326" s="246">
        <v>0</v>
      </c>
      <c r="D326" s="246">
        <v>0</v>
      </c>
      <c r="E326" s="246">
        <v>0</v>
      </c>
      <c r="F326" s="246">
        <v>0</v>
      </c>
      <c r="G326" s="246">
        <v>0</v>
      </c>
      <c r="H326" s="246">
        <v>0</v>
      </c>
      <c r="I326" s="246">
        <v>0</v>
      </c>
      <c r="J326" s="246">
        <v>0</v>
      </c>
      <c r="K326" s="246">
        <v>0</v>
      </c>
      <c r="L326" s="246">
        <v>0</v>
      </c>
      <c r="M326" s="246">
        <v>0</v>
      </c>
      <c r="N326" s="246">
        <v>0</v>
      </c>
      <c r="O326" s="246">
        <v>0</v>
      </c>
      <c r="P326" s="246">
        <v>0</v>
      </c>
      <c r="Q326" s="246">
        <v>30</v>
      </c>
      <c r="R326" s="246">
        <v>0</v>
      </c>
      <c r="S326" s="246">
        <v>0</v>
      </c>
      <c r="T326" s="246">
        <v>0</v>
      </c>
      <c r="U326" s="246">
        <v>0</v>
      </c>
      <c r="V326" s="246">
        <v>0</v>
      </c>
      <c r="W326" s="246">
        <v>0</v>
      </c>
      <c r="X326" s="246">
        <v>0</v>
      </c>
      <c r="Y326" s="246">
        <v>0</v>
      </c>
      <c r="Z326" s="246">
        <v>0</v>
      </c>
      <c r="AA326" s="246">
        <v>0</v>
      </c>
      <c r="AB326" s="246">
        <v>0</v>
      </c>
      <c r="AC326" s="246">
        <v>0</v>
      </c>
      <c r="AD326" s="246">
        <v>0</v>
      </c>
      <c r="AE326" s="246">
        <v>0</v>
      </c>
      <c r="AF326" s="246">
        <v>0</v>
      </c>
      <c r="AG326" s="246">
        <v>0</v>
      </c>
      <c r="AH326" s="246">
        <v>0</v>
      </c>
      <c r="AI326" s="246">
        <v>0</v>
      </c>
      <c r="AJ326" s="246">
        <v>0</v>
      </c>
      <c r="AK326" s="246">
        <v>0</v>
      </c>
      <c r="AL326" s="246">
        <v>0</v>
      </c>
      <c r="AM326" s="246">
        <v>0</v>
      </c>
      <c r="AN326" s="246">
        <v>0</v>
      </c>
      <c r="AO326" s="246">
        <v>0</v>
      </c>
      <c r="AP326" s="246">
        <v>0</v>
      </c>
      <c r="AQ326" s="246">
        <v>0</v>
      </c>
      <c r="AR326" s="289">
        <v>0</v>
      </c>
      <c r="AS326" s="289">
        <v>0</v>
      </c>
      <c r="AT326" s="250">
        <v>0</v>
      </c>
      <c r="AU326" s="250">
        <v>0</v>
      </c>
      <c r="AV326" s="284">
        <v>0</v>
      </c>
      <c r="AW326" s="292" t="str">
        <f t="shared" si="20"/>
        <v>1992-93</v>
      </c>
      <c r="AX326" s="292" t="str">
        <f t="shared" si="21"/>
        <v>1992-93</v>
      </c>
      <c r="AY326" s="751">
        <f t="shared" si="22"/>
        <v>1</v>
      </c>
      <c r="AZ326" s="120">
        <f t="shared" si="23"/>
        <v>30</v>
      </c>
      <c r="BA326" s="248" t="s">
        <v>119</v>
      </c>
      <c r="BB326" s="248" t="s">
        <v>43</v>
      </c>
      <c r="BC326" s="248" t="s">
        <v>2104</v>
      </c>
      <c r="BD326" s="248" t="s">
        <v>765</v>
      </c>
      <c r="BE326" s="248"/>
      <c r="BF326" s="248" t="s">
        <v>262</v>
      </c>
      <c r="BG326" s="252" t="s">
        <v>252</v>
      </c>
      <c r="BH326" s="251" t="s">
        <v>252</v>
      </c>
      <c r="BI326" s="295" t="s">
        <v>252</v>
      </c>
      <c r="BJ326" s="251" t="s">
        <v>252</v>
      </c>
    </row>
    <row r="327" spans="1:62" s="249" customFormat="1" ht="13.5" customHeight="1">
      <c r="A327" s="490" t="s">
        <v>3332</v>
      </c>
      <c r="B327" s="514" t="s">
        <v>419</v>
      </c>
      <c r="C327" s="246">
        <v>0</v>
      </c>
      <c r="D327" s="246">
        <v>0</v>
      </c>
      <c r="E327" s="246">
        <v>0</v>
      </c>
      <c r="F327" s="246">
        <v>0</v>
      </c>
      <c r="G327" s="246">
        <v>0</v>
      </c>
      <c r="H327" s="246">
        <v>0</v>
      </c>
      <c r="I327" s="246">
        <v>0</v>
      </c>
      <c r="J327" s="246">
        <v>0</v>
      </c>
      <c r="K327" s="246">
        <v>0</v>
      </c>
      <c r="L327" s="246">
        <v>0</v>
      </c>
      <c r="M327" s="246">
        <v>0</v>
      </c>
      <c r="N327" s="246">
        <v>0</v>
      </c>
      <c r="O327" s="246">
        <v>0</v>
      </c>
      <c r="P327" s="246">
        <v>0</v>
      </c>
      <c r="Q327" s="246">
        <v>0</v>
      </c>
      <c r="R327" s="246">
        <v>0</v>
      </c>
      <c r="S327" s="246">
        <v>0</v>
      </c>
      <c r="T327" s="246">
        <v>0</v>
      </c>
      <c r="U327" s="246">
        <v>0</v>
      </c>
      <c r="V327" s="246">
        <v>0</v>
      </c>
      <c r="W327" s="246">
        <v>0</v>
      </c>
      <c r="X327" s="246">
        <v>0</v>
      </c>
      <c r="Y327" s="246">
        <v>43.4</v>
      </c>
      <c r="Z327" s="246">
        <v>142.6</v>
      </c>
      <c r="AA327" s="246">
        <v>134.80000000000001</v>
      </c>
      <c r="AB327" s="246">
        <v>128.69999999999999</v>
      </c>
      <c r="AC327" s="246">
        <v>130.4</v>
      </c>
      <c r="AD327" s="246">
        <v>145.69999999999999</v>
      </c>
      <c r="AE327" s="246">
        <v>168.9</v>
      </c>
      <c r="AF327" s="246">
        <v>178.4</v>
      </c>
      <c r="AG327" s="246">
        <v>202.4</v>
      </c>
      <c r="AH327" s="246">
        <v>233.76599999999999</v>
      </c>
      <c r="AI327" s="246">
        <v>141.69800000000001</v>
      </c>
      <c r="AJ327" s="246">
        <v>0</v>
      </c>
      <c r="AK327" s="246">
        <v>0</v>
      </c>
      <c r="AL327" s="246">
        <v>0</v>
      </c>
      <c r="AM327" s="246">
        <v>0</v>
      </c>
      <c r="AN327" s="246">
        <v>0</v>
      </c>
      <c r="AO327" s="246">
        <v>0</v>
      </c>
      <c r="AP327" s="250">
        <v>0</v>
      </c>
      <c r="AQ327" s="246">
        <v>0</v>
      </c>
      <c r="AR327" s="290">
        <v>0</v>
      </c>
      <c r="AS327" s="289">
        <v>0</v>
      </c>
      <c r="AT327" s="250">
        <v>0</v>
      </c>
      <c r="AU327" s="250">
        <v>0</v>
      </c>
      <c r="AV327" s="284">
        <v>0</v>
      </c>
      <c r="AW327" s="292" t="str">
        <f t="shared" si="20"/>
        <v>2000-01</v>
      </c>
      <c r="AX327" s="292" t="str">
        <f t="shared" si="21"/>
        <v>2010-11</v>
      </c>
      <c r="AY327" s="751">
        <f t="shared" si="22"/>
        <v>11</v>
      </c>
      <c r="AZ327" s="120">
        <f t="shared" si="23"/>
        <v>150.06945454545456</v>
      </c>
      <c r="BA327" s="248" t="s">
        <v>117</v>
      </c>
      <c r="BB327" s="248" t="s">
        <v>43</v>
      </c>
      <c r="BC327" s="248" t="s">
        <v>2104</v>
      </c>
      <c r="BD327" s="248" t="s">
        <v>765</v>
      </c>
      <c r="BE327" s="248"/>
      <c r="BF327" s="248" t="s">
        <v>262</v>
      </c>
      <c r="BG327" s="252" t="s">
        <v>252</v>
      </c>
      <c r="BH327" s="251" t="s">
        <v>252</v>
      </c>
      <c r="BI327" s="295" t="s">
        <v>252</v>
      </c>
      <c r="BJ327" s="251" t="s">
        <v>252</v>
      </c>
    </row>
    <row r="328" spans="1:62" s="249" customFormat="1" ht="13.5" customHeight="1">
      <c r="A328" s="490" t="s">
        <v>3332</v>
      </c>
      <c r="B328" s="514" t="s">
        <v>418</v>
      </c>
      <c r="C328" s="246">
        <v>0</v>
      </c>
      <c r="D328" s="246">
        <v>0</v>
      </c>
      <c r="E328" s="246">
        <v>0</v>
      </c>
      <c r="F328" s="246">
        <v>0</v>
      </c>
      <c r="G328" s="246">
        <v>0</v>
      </c>
      <c r="H328" s="246">
        <v>0</v>
      </c>
      <c r="I328" s="246">
        <v>0</v>
      </c>
      <c r="J328" s="246">
        <v>0</v>
      </c>
      <c r="K328" s="246">
        <v>0</v>
      </c>
      <c r="L328" s="246">
        <v>0</v>
      </c>
      <c r="M328" s="246">
        <v>0</v>
      </c>
      <c r="N328" s="246">
        <v>0</v>
      </c>
      <c r="O328" s="246">
        <v>0</v>
      </c>
      <c r="P328" s="246">
        <v>0</v>
      </c>
      <c r="Q328" s="246">
        <v>0</v>
      </c>
      <c r="R328" s="246">
        <v>0</v>
      </c>
      <c r="S328" s="246">
        <v>0</v>
      </c>
      <c r="T328" s="246">
        <v>0</v>
      </c>
      <c r="U328" s="246">
        <v>0</v>
      </c>
      <c r="V328" s="246">
        <v>0</v>
      </c>
      <c r="W328" s="246">
        <v>0</v>
      </c>
      <c r="X328" s="246">
        <v>0</v>
      </c>
      <c r="Y328" s="246">
        <v>0</v>
      </c>
      <c r="Z328" s="246">
        <v>0</v>
      </c>
      <c r="AA328" s="246">
        <v>0</v>
      </c>
      <c r="AB328" s="246">
        <v>0</v>
      </c>
      <c r="AC328" s="246">
        <v>0</v>
      </c>
      <c r="AD328" s="246">
        <v>0</v>
      </c>
      <c r="AE328" s="246">
        <v>0</v>
      </c>
      <c r="AF328" s="246">
        <v>0</v>
      </c>
      <c r="AG328" s="246">
        <v>0</v>
      </c>
      <c r="AH328" s="246">
        <v>0</v>
      </c>
      <c r="AI328" s="246">
        <v>107.26</v>
      </c>
      <c r="AJ328" s="246">
        <v>197.15899999999999</v>
      </c>
      <c r="AK328" s="246">
        <v>170.244</v>
      </c>
      <c r="AL328" s="246">
        <v>179.91900000000001</v>
      </c>
      <c r="AM328" s="246">
        <v>166.39699999999999</v>
      </c>
      <c r="AN328" s="246">
        <v>137.38900000000001</v>
      </c>
      <c r="AO328" s="246">
        <v>103.28</v>
      </c>
      <c r="AP328" s="246">
        <v>65.912999999999997</v>
      </c>
      <c r="AQ328" s="246">
        <v>35.859000000000002</v>
      </c>
      <c r="AR328" s="289">
        <v>36.573999999999998</v>
      </c>
      <c r="AS328" s="289">
        <v>17.215</v>
      </c>
      <c r="AT328" s="250">
        <v>0</v>
      </c>
      <c r="AU328" s="250">
        <v>0</v>
      </c>
      <c r="AV328" s="284">
        <v>0</v>
      </c>
      <c r="AW328" s="292" t="str">
        <f t="shared" si="20"/>
        <v>2010-11</v>
      </c>
      <c r="AX328" s="292" t="str">
        <f t="shared" si="21"/>
        <v>2020-21</v>
      </c>
      <c r="AY328" s="751">
        <f t="shared" si="22"/>
        <v>11</v>
      </c>
      <c r="AZ328" s="120">
        <f t="shared" si="23"/>
        <v>110.65536363636365</v>
      </c>
      <c r="BA328" s="248" t="s">
        <v>117</v>
      </c>
      <c r="BB328" s="248" t="s">
        <v>43</v>
      </c>
      <c r="BC328" s="248" t="s">
        <v>2104</v>
      </c>
      <c r="BD328" s="248" t="s">
        <v>765</v>
      </c>
      <c r="BE328" s="248"/>
      <c r="BF328" s="248" t="s">
        <v>255</v>
      </c>
      <c r="BG328" s="252" t="s">
        <v>417</v>
      </c>
      <c r="BH328" s="251" t="s">
        <v>416</v>
      </c>
      <c r="BI328" s="295" t="s">
        <v>252</v>
      </c>
      <c r="BJ328" s="251" t="s">
        <v>252</v>
      </c>
    </row>
    <row r="329" spans="1:62" s="249" customFormat="1" ht="13.5" customHeight="1">
      <c r="A329" s="490" t="s">
        <v>3332</v>
      </c>
      <c r="B329" s="514" t="s">
        <v>857</v>
      </c>
      <c r="C329" s="246">
        <v>0</v>
      </c>
      <c r="D329" s="246">
        <v>0</v>
      </c>
      <c r="E329" s="246">
        <v>0</v>
      </c>
      <c r="F329" s="246">
        <v>0</v>
      </c>
      <c r="G329" s="246">
        <v>0</v>
      </c>
      <c r="H329" s="246">
        <v>0.7</v>
      </c>
      <c r="I329" s="246">
        <v>2.2000000000000002</v>
      </c>
      <c r="J329" s="246">
        <v>4.3</v>
      </c>
      <c r="K329" s="246">
        <v>0</v>
      </c>
      <c r="L329" s="246">
        <v>0</v>
      </c>
      <c r="M329" s="246">
        <v>0</v>
      </c>
      <c r="N329" s="246">
        <v>0</v>
      </c>
      <c r="O329" s="246">
        <v>0</v>
      </c>
      <c r="P329" s="246">
        <v>0</v>
      </c>
      <c r="Q329" s="246">
        <v>0</v>
      </c>
      <c r="R329" s="246">
        <v>0</v>
      </c>
      <c r="S329" s="246">
        <v>0</v>
      </c>
      <c r="T329" s="246">
        <v>0</v>
      </c>
      <c r="U329" s="246">
        <v>0</v>
      </c>
      <c r="V329" s="246">
        <v>0</v>
      </c>
      <c r="W329" s="246">
        <v>0</v>
      </c>
      <c r="X329" s="246">
        <v>0</v>
      </c>
      <c r="Y329" s="246">
        <v>0</v>
      </c>
      <c r="Z329" s="246">
        <v>0</v>
      </c>
      <c r="AA329" s="246">
        <v>0</v>
      </c>
      <c r="AB329" s="246">
        <v>0</v>
      </c>
      <c r="AC329" s="246">
        <v>0</v>
      </c>
      <c r="AD329" s="246">
        <v>0</v>
      </c>
      <c r="AE329" s="246">
        <v>0</v>
      </c>
      <c r="AF329" s="246">
        <v>0</v>
      </c>
      <c r="AG329" s="246">
        <v>0</v>
      </c>
      <c r="AH329" s="246">
        <v>0</v>
      </c>
      <c r="AI329" s="246">
        <v>0</v>
      </c>
      <c r="AJ329" s="246">
        <v>0</v>
      </c>
      <c r="AK329" s="246">
        <v>0</v>
      </c>
      <c r="AL329" s="246">
        <v>0</v>
      </c>
      <c r="AM329" s="246">
        <v>0</v>
      </c>
      <c r="AN329" s="246">
        <v>0</v>
      </c>
      <c r="AO329" s="246">
        <v>0</v>
      </c>
      <c r="AP329" s="246">
        <v>0</v>
      </c>
      <c r="AQ329" s="246">
        <v>0</v>
      </c>
      <c r="AR329" s="289">
        <v>0</v>
      </c>
      <c r="AS329" s="289">
        <v>0</v>
      </c>
      <c r="AT329" s="250">
        <v>0</v>
      </c>
      <c r="AU329" s="250">
        <v>0</v>
      </c>
      <c r="AV329" s="284">
        <v>0</v>
      </c>
      <c r="AW329" s="292" t="str">
        <f t="shared" si="20"/>
        <v>1983-84</v>
      </c>
      <c r="AX329" s="292" t="str">
        <f t="shared" si="21"/>
        <v>1985-86</v>
      </c>
      <c r="AY329" s="751">
        <f t="shared" si="22"/>
        <v>3</v>
      </c>
      <c r="AZ329" s="120">
        <f t="shared" si="23"/>
        <v>2.4</v>
      </c>
      <c r="BA329" s="248" t="s">
        <v>119</v>
      </c>
      <c r="BB329" s="248" t="s">
        <v>43</v>
      </c>
      <c r="BC329" s="248" t="s">
        <v>2104</v>
      </c>
      <c r="BD329" s="248" t="s">
        <v>765</v>
      </c>
      <c r="BE329" s="248"/>
      <c r="BF329" s="248" t="s">
        <v>262</v>
      </c>
      <c r="BG329" s="252" t="s">
        <v>252</v>
      </c>
      <c r="BH329" s="251" t="s">
        <v>252</v>
      </c>
      <c r="BI329" s="295" t="s">
        <v>858</v>
      </c>
      <c r="BJ329" s="251" t="s">
        <v>252</v>
      </c>
    </row>
    <row r="330" spans="1:62" s="249" customFormat="1" ht="13.5" customHeight="1">
      <c r="A330" s="490" t="s">
        <v>3332</v>
      </c>
      <c r="B330" s="514" t="s">
        <v>835</v>
      </c>
      <c r="C330" s="246">
        <v>0</v>
      </c>
      <c r="D330" s="246">
        <v>0</v>
      </c>
      <c r="E330" s="246">
        <v>0</v>
      </c>
      <c r="F330" s="246">
        <v>0</v>
      </c>
      <c r="G330" s="246">
        <v>0</v>
      </c>
      <c r="H330" s="246">
        <v>0</v>
      </c>
      <c r="I330" s="246">
        <v>0</v>
      </c>
      <c r="J330" s="246">
        <v>0</v>
      </c>
      <c r="K330" s="246">
        <v>0</v>
      </c>
      <c r="L330" s="246">
        <v>0</v>
      </c>
      <c r="M330" s="246">
        <v>0</v>
      </c>
      <c r="N330" s="246">
        <v>0</v>
      </c>
      <c r="O330" s="246">
        <v>0</v>
      </c>
      <c r="P330" s="246">
        <v>0</v>
      </c>
      <c r="Q330" s="246">
        <v>0</v>
      </c>
      <c r="R330" s="246">
        <v>0</v>
      </c>
      <c r="S330" s="246">
        <v>0</v>
      </c>
      <c r="T330" s="246">
        <v>0</v>
      </c>
      <c r="U330" s="246">
        <v>0</v>
      </c>
      <c r="V330" s="246">
        <v>0</v>
      </c>
      <c r="W330" s="246">
        <v>0</v>
      </c>
      <c r="X330" s="246">
        <v>0</v>
      </c>
      <c r="Y330" s="246">
        <v>0</v>
      </c>
      <c r="Z330" s="246">
        <v>4</v>
      </c>
      <c r="AA330" s="246">
        <v>11.9</v>
      </c>
      <c r="AB330" s="246">
        <v>13.4</v>
      </c>
      <c r="AC330" s="246">
        <v>0</v>
      </c>
      <c r="AD330" s="246">
        <v>0</v>
      </c>
      <c r="AE330" s="246">
        <v>0</v>
      </c>
      <c r="AF330" s="246">
        <v>0</v>
      </c>
      <c r="AG330" s="246">
        <v>0</v>
      </c>
      <c r="AH330" s="246">
        <v>0</v>
      </c>
      <c r="AI330" s="246">
        <v>0</v>
      </c>
      <c r="AJ330" s="246">
        <v>0</v>
      </c>
      <c r="AK330" s="246">
        <v>0</v>
      </c>
      <c r="AL330" s="246">
        <v>0</v>
      </c>
      <c r="AM330" s="246">
        <v>0</v>
      </c>
      <c r="AN330" s="246">
        <v>0</v>
      </c>
      <c r="AO330" s="246">
        <v>0</v>
      </c>
      <c r="AP330" s="250">
        <v>0</v>
      </c>
      <c r="AQ330" s="246">
        <v>0</v>
      </c>
      <c r="AR330" s="290">
        <v>0</v>
      </c>
      <c r="AS330" s="289">
        <v>0</v>
      </c>
      <c r="AT330" s="250">
        <v>0</v>
      </c>
      <c r="AU330" s="250">
        <v>0</v>
      </c>
      <c r="AV330" s="284">
        <v>0</v>
      </c>
      <c r="AW330" s="292" t="str">
        <f t="shared" si="20"/>
        <v>2001-02</v>
      </c>
      <c r="AX330" s="292" t="str">
        <f t="shared" si="21"/>
        <v>2003-04</v>
      </c>
      <c r="AY330" s="751">
        <f t="shared" si="22"/>
        <v>3</v>
      </c>
      <c r="AZ330" s="120">
        <f t="shared" si="23"/>
        <v>9.7666666666666675</v>
      </c>
      <c r="BA330" s="248" t="s">
        <v>119</v>
      </c>
      <c r="BB330" s="248" t="s">
        <v>43</v>
      </c>
      <c r="BC330" s="248" t="s">
        <v>2104</v>
      </c>
      <c r="BD330" s="248" t="s">
        <v>765</v>
      </c>
      <c r="BE330" s="248"/>
      <c r="BF330" s="248" t="s">
        <v>262</v>
      </c>
      <c r="BG330" s="252" t="s">
        <v>252</v>
      </c>
      <c r="BH330" s="251" t="s">
        <v>252</v>
      </c>
      <c r="BI330" s="295" t="s">
        <v>252</v>
      </c>
      <c r="BJ330" s="251" t="s">
        <v>252</v>
      </c>
    </row>
    <row r="331" spans="1:62" s="249" customFormat="1" ht="13.5" customHeight="1">
      <c r="A331" s="490" t="s">
        <v>3332</v>
      </c>
      <c r="B331" s="514" t="s">
        <v>423</v>
      </c>
      <c r="C331" s="246">
        <v>0</v>
      </c>
      <c r="D331" s="246">
        <v>0</v>
      </c>
      <c r="E331" s="246">
        <v>0</v>
      </c>
      <c r="F331" s="246">
        <v>0</v>
      </c>
      <c r="G331" s="246">
        <v>0</v>
      </c>
      <c r="H331" s="246">
        <v>0</v>
      </c>
      <c r="I331" s="246">
        <v>0</v>
      </c>
      <c r="J331" s="246">
        <v>0</v>
      </c>
      <c r="K331" s="246">
        <v>0</v>
      </c>
      <c r="L331" s="246">
        <v>0</v>
      </c>
      <c r="M331" s="246">
        <v>0</v>
      </c>
      <c r="N331" s="246">
        <v>0</v>
      </c>
      <c r="O331" s="246">
        <v>0</v>
      </c>
      <c r="P331" s="246">
        <v>0</v>
      </c>
      <c r="Q331" s="246">
        <v>0</v>
      </c>
      <c r="R331" s="246">
        <v>0</v>
      </c>
      <c r="S331" s="246">
        <v>0</v>
      </c>
      <c r="T331" s="246">
        <v>0</v>
      </c>
      <c r="U331" s="246">
        <v>0</v>
      </c>
      <c r="V331" s="246">
        <v>0</v>
      </c>
      <c r="W331" s="246">
        <v>0</v>
      </c>
      <c r="X331" s="246">
        <v>0</v>
      </c>
      <c r="Y331" s="246">
        <v>0</v>
      </c>
      <c r="Z331" s="246">
        <v>21.9</v>
      </c>
      <c r="AA331" s="246">
        <v>8.8000000000000007</v>
      </c>
      <c r="AB331" s="246">
        <v>6.6</v>
      </c>
      <c r="AC331" s="246">
        <v>8</v>
      </c>
      <c r="AD331" s="246">
        <v>7</v>
      </c>
      <c r="AE331" s="246">
        <v>5</v>
      </c>
      <c r="AF331" s="246">
        <v>0</v>
      </c>
      <c r="AG331" s="246">
        <v>0</v>
      </c>
      <c r="AH331" s="246">
        <v>0</v>
      </c>
      <c r="AI331" s="246">
        <v>0</v>
      </c>
      <c r="AJ331" s="246">
        <v>0</v>
      </c>
      <c r="AK331" s="246">
        <v>0</v>
      </c>
      <c r="AL331" s="246">
        <v>0</v>
      </c>
      <c r="AM331" s="246">
        <v>0</v>
      </c>
      <c r="AN331" s="246">
        <v>0</v>
      </c>
      <c r="AO331" s="246">
        <v>0</v>
      </c>
      <c r="AP331" s="246">
        <v>0</v>
      </c>
      <c r="AQ331" s="246">
        <v>0</v>
      </c>
      <c r="AR331" s="289">
        <v>0</v>
      </c>
      <c r="AS331" s="289">
        <v>0</v>
      </c>
      <c r="AT331" s="250">
        <v>0</v>
      </c>
      <c r="AU331" s="250">
        <v>0</v>
      </c>
      <c r="AV331" s="284">
        <v>0</v>
      </c>
      <c r="AW331" s="292" t="str">
        <f t="shared" si="20"/>
        <v>2001-02</v>
      </c>
      <c r="AX331" s="292" t="str">
        <f t="shared" si="21"/>
        <v>2006-07</v>
      </c>
      <c r="AY331" s="751">
        <f t="shared" si="22"/>
        <v>6</v>
      </c>
      <c r="AZ331" s="120">
        <f t="shared" si="23"/>
        <v>9.5499999999999989</v>
      </c>
      <c r="BA331" s="248" t="s">
        <v>106</v>
      </c>
      <c r="BB331" s="248" t="s">
        <v>39</v>
      </c>
      <c r="BC331" s="248" t="s">
        <v>2104</v>
      </c>
      <c r="BD331" s="248" t="s">
        <v>765</v>
      </c>
      <c r="BE331" s="248"/>
      <c r="BF331" s="248" t="s">
        <v>262</v>
      </c>
      <c r="BG331" s="252" t="s">
        <v>252</v>
      </c>
      <c r="BH331" s="251" t="s">
        <v>252</v>
      </c>
      <c r="BI331" s="295" t="s">
        <v>252</v>
      </c>
      <c r="BJ331" s="251" t="s">
        <v>252</v>
      </c>
    </row>
    <row r="332" spans="1:62" s="249" customFormat="1" ht="13.5" customHeight="1">
      <c r="A332" s="490" t="s">
        <v>3332</v>
      </c>
      <c r="B332" s="514" t="s">
        <v>422</v>
      </c>
      <c r="C332" s="246">
        <v>0</v>
      </c>
      <c r="D332" s="246">
        <v>0</v>
      </c>
      <c r="E332" s="246">
        <v>0</v>
      </c>
      <c r="F332" s="246">
        <v>0</v>
      </c>
      <c r="G332" s="246">
        <v>0</v>
      </c>
      <c r="H332" s="246">
        <v>0</v>
      </c>
      <c r="I332" s="246">
        <v>0</v>
      </c>
      <c r="J332" s="246">
        <v>0</v>
      </c>
      <c r="K332" s="246">
        <v>0</v>
      </c>
      <c r="L332" s="246">
        <v>0</v>
      </c>
      <c r="M332" s="246">
        <v>0</v>
      </c>
      <c r="N332" s="246">
        <v>0</v>
      </c>
      <c r="O332" s="246">
        <v>0</v>
      </c>
      <c r="P332" s="246">
        <v>0</v>
      </c>
      <c r="Q332" s="246">
        <v>0</v>
      </c>
      <c r="R332" s="246">
        <v>0</v>
      </c>
      <c r="S332" s="246">
        <v>0</v>
      </c>
      <c r="T332" s="246">
        <v>0</v>
      </c>
      <c r="U332" s="246">
        <v>0</v>
      </c>
      <c r="V332" s="246">
        <v>0</v>
      </c>
      <c r="W332" s="246">
        <v>0</v>
      </c>
      <c r="X332" s="246">
        <v>19.5</v>
      </c>
      <c r="Y332" s="246">
        <v>6</v>
      </c>
      <c r="Z332" s="246">
        <v>22.7</v>
      </c>
      <c r="AA332" s="246">
        <v>16.100000000000001</v>
      </c>
      <c r="AB332" s="246">
        <v>11.6</v>
      </c>
      <c r="AC332" s="246">
        <v>12.6</v>
      </c>
      <c r="AD332" s="246">
        <v>10.6</v>
      </c>
      <c r="AE332" s="246">
        <v>5</v>
      </c>
      <c r="AF332" s="246">
        <v>3.5</v>
      </c>
      <c r="AG332" s="246">
        <v>0</v>
      </c>
      <c r="AH332" s="246">
        <v>0</v>
      </c>
      <c r="AI332" s="246">
        <v>0</v>
      </c>
      <c r="AJ332" s="246">
        <v>0</v>
      </c>
      <c r="AK332" s="246">
        <v>0</v>
      </c>
      <c r="AL332" s="246">
        <v>0</v>
      </c>
      <c r="AM332" s="246">
        <v>0</v>
      </c>
      <c r="AN332" s="246">
        <v>0</v>
      </c>
      <c r="AO332" s="246">
        <v>0</v>
      </c>
      <c r="AP332" s="250">
        <v>0</v>
      </c>
      <c r="AQ332" s="246">
        <v>0</v>
      </c>
      <c r="AR332" s="290">
        <v>0</v>
      </c>
      <c r="AS332" s="289">
        <v>0</v>
      </c>
      <c r="AT332" s="250">
        <v>0</v>
      </c>
      <c r="AU332" s="250">
        <v>0</v>
      </c>
      <c r="AV332" s="284">
        <v>0</v>
      </c>
      <c r="AW332" s="292" t="str">
        <f t="shared" si="20"/>
        <v>1999-00</v>
      </c>
      <c r="AX332" s="292" t="str">
        <f t="shared" si="21"/>
        <v>2007-08</v>
      </c>
      <c r="AY332" s="751">
        <f t="shared" si="22"/>
        <v>9</v>
      </c>
      <c r="AZ332" s="120">
        <f t="shared" si="23"/>
        <v>11.955555555555556</v>
      </c>
      <c r="BA332" s="248" t="s">
        <v>106</v>
      </c>
      <c r="BB332" s="248" t="s">
        <v>39</v>
      </c>
      <c r="BC332" s="248" t="s">
        <v>2104</v>
      </c>
      <c r="BD332" s="248" t="s">
        <v>765</v>
      </c>
      <c r="BE332" s="248"/>
      <c r="BF332" s="248" t="s">
        <v>262</v>
      </c>
      <c r="BG332" s="252" t="s">
        <v>252</v>
      </c>
      <c r="BH332" s="251" t="s">
        <v>252</v>
      </c>
      <c r="BI332" s="295" t="s">
        <v>252</v>
      </c>
      <c r="BJ332" s="251" t="s">
        <v>252</v>
      </c>
    </row>
    <row r="333" spans="1:62" s="249" customFormat="1" ht="13.5" customHeight="1">
      <c r="A333" s="490" t="s">
        <v>3332</v>
      </c>
      <c r="B333" s="514" t="s">
        <v>859</v>
      </c>
      <c r="C333" s="246">
        <v>0</v>
      </c>
      <c r="D333" s="246">
        <v>0</v>
      </c>
      <c r="E333" s="246">
        <v>0</v>
      </c>
      <c r="F333" s="246">
        <v>0</v>
      </c>
      <c r="G333" s="246">
        <v>0</v>
      </c>
      <c r="H333" s="246">
        <v>0</v>
      </c>
      <c r="I333" s="246">
        <v>0</v>
      </c>
      <c r="J333" s="246">
        <v>0</v>
      </c>
      <c r="K333" s="246">
        <v>0</v>
      </c>
      <c r="L333" s="246">
        <v>0</v>
      </c>
      <c r="M333" s="246">
        <v>0</v>
      </c>
      <c r="N333" s="246">
        <v>0</v>
      </c>
      <c r="O333" s="246">
        <v>0</v>
      </c>
      <c r="P333" s="246">
        <v>0</v>
      </c>
      <c r="Q333" s="246">
        <v>0</v>
      </c>
      <c r="R333" s="246">
        <v>0</v>
      </c>
      <c r="S333" s="246">
        <v>0</v>
      </c>
      <c r="T333" s="246">
        <v>0</v>
      </c>
      <c r="U333" s="246">
        <v>0</v>
      </c>
      <c r="V333" s="246">
        <v>0</v>
      </c>
      <c r="W333" s="246">
        <v>0</v>
      </c>
      <c r="X333" s="246">
        <v>20</v>
      </c>
      <c r="Y333" s="246">
        <v>0</v>
      </c>
      <c r="Z333" s="246">
        <v>20</v>
      </c>
      <c r="AA333" s="246">
        <v>0</v>
      </c>
      <c r="AB333" s="246">
        <v>0</v>
      </c>
      <c r="AC333" s="246">
        <v>0</v>
      </c>
      <c r="AD333" s="246">
        <v>0</v>
      </c>
      <c r="AE333" s="246">
        <v>0</v>
      </c>
      <c r="AF333" s="246">
        <v>0</v>
      </c>
      <c r="AG333" s="246">
        <v>0</v>
      </c>
      <c r="AH333" s="246">
        <v>0</v>
      </c>
      <c r="AI333" s="246">
        <v>0</v>
      </c>
      <c r="AJ333" s="246">
        <v>0</v>
      </c>
      <c r="AK333" s="246">
        <v>0</v>
      </c>
      <c r="AL333" s="246">
        <v>0</v>
      </c>
      <c r="AM333" s="246">
        <v>0</v>
      </c>
      <c r="AN333" s="246">
        <v>0</v>
      </c>
      <c r="AO333" s="246">
        <v>0</v>
      </c>
      <c r="AP333" s="246">
        <v>0</v>
      </c>
      <c r="AQ333" s="246">
        <v>0</v>
      </c>
      <c r="AR333" s="289">
        <v>0</v>
      </c>
      <c r="AS333" s="289">
        <v>0</v>
      </c>
      <c r="AT333" s="250">
        <v>0</v>
      </c>
      <c r="AU333" s="250">
        <v>0</v>
      </c>
      <c r="AV333" s="284">
        <v>0</v>
      </c>
      <c r="AW333" s="292" t="str">
        <f t="shared" si="20"/>
        <v>1999-00</v>
      </c>
      <c r="AX333" s="292" t="str">
        <f t="shared" si="21"/>
        <v>2001-02</v>
      </c>
      <c r="AY333" s="751">
        <f t="shared" si="22"/>
        <v>3</v>
      </c>
      <c r="AZ333" s="120">
        <f t="shared" si="23"/>
        <v>13.333333333333334</v>
      </c>
      <c r="BA333" s="248" t="s">
        <v>119</v>
      </c>
      <c r="BB333" s="248" t="s">
        <v>43</v>
      </c>
      <c r="BC333" s="248" t="s">
        <v>2104</v>
      </c>
      <c r="BD333" s="248" t="s">
        <v>765</v>
      </c>
      <c r="BE333" s="248"/>
      <c r="BF333" s="248" t="s">
        <v>262</v>
      </c>
      <c r="BG333" s="252" t="s">
        <v>252</v>
      </c>
      <c r="BH333" s="251" t="s">
        <v>252</v>
      </c>
      <c r="BI333" s="295" t="s">
        <v>252</v>
      </c>
      <c r="BJ333" s="251" t="s">
        <v>252</v>
      </c>
    </row>
    <row r="334" spans="1:62" s="249" customFormat="1" ht="13.5" customHeight="1">
      <c r="A334" s="490" t="s">
        <v>3332</v>
      </c>
      <c r="B334" s="514" t="s">
        <v>379</v>
      </c>
      <c r="C334" s="246">
        <v>0</v>
      </c>
      <c r="D334" s="246">
        <v>0</v>
      </c>
      <c r="E334" s="246">
        <v>0</v>
      </c>
      <c r="F334" s="246">
        <v>0</v>
      </c>
      <c r="G334" s="246">
        <v>0</v>
      </c>
      <c r="H334" s="246">
        <v>0</v>
      </c>
      <c r="I334" s="246">
        <v>0</v>
      </c>
      <c r="J334" s="246">
        <v>0</v>
      </c>
      <c r="K334" s="246">
        <v>0</v>
      </c>
      <c r="L334" s="246">
        <v>0</v>
      </c>
      <c r="M334" s="246">
        <v>0</v>
      </c>
      <c r="N334" s="246">
        <v>0</v>
      </c>
      <c r="O334" s="246">
        <v>0</v>
      </c>
      <c r="P334" s="246">
        <v>0</v>
      </c>
      <c r="Q334" s="246">
        <v>0</v>
      </c>
      <c r="R334" s="246">
        <v>0</v>
      </c>
      <c r="S334" s="246">
        <v>0</v>
      </c>
      <c r="T334" s="246">
        <v>0</v>
      </c>
      <c r="U334" s="246">
        <v>0</v>
      </c>
      <c r="V334" s="246">
        <v>0</v>
      </c>
      <c r="W334" s="246">
        <v>0</v>
      </c>
      <c r="X334" s="246">
        <v>0</v>
      </c>
      <c r="Y334" s="246">
        <v>0</v>
      </c>
      <c r="Z334" s="246">
        <v>0</v>
      </c>
      <c r="AA334" s="246">
        <v>0</v>
      </c>
      <c r="AB334" s="246">
        <v>0</v>
      </c>
      <c r="AC334" s="246">
        <v>0</v>
      </c>
      <c r="AD334" s="246">
        <v>0</v>
      </c>
      <c r="AE334" s="246">
        <v>0</v>
      </c>
      <c r="AF334" s="246">
        <v>0</v>
      </c>
      <c r="AG334" s="246">
        <v>0</v>
      </c>
      <c r="AH334" s="246">
        <v>0</v>
      </c>
      <c r="AI334" s="246">
        <v>15</v>
      </c>
      <c r="AJ334" s="246">
        <v>4.5</v>
      </c>
      <c r="AK334" s="246">
        <v>0</v>
      </c>
      <c r="AL334" s="246">
        <v>0</v>
      </c>
      <c r="AM334" s="246">
        <v>0</v>
      </c>
      <c r="AN334" s="246">
        <v>0</v>
      </c>
      <c r="AO334" s="246">
        <v>0</v>
      </c>
      <c r="AP334" s="250">
        <v>0</v>
      </c>
      <c r="AQ334" s="246">
        <v>0</v>
      </c>
      <c r="AR334" s="290">
        <v>0</v>
      </c>
      <c r="AS334" s="289">
        <v>0</v>
      </c>
      <c r="AT334" s="250">
        <v>0</v>
      </c>
      <c r="AU334" s="250">
        <v>0</v>
      </c>
      <c r="AV334" s="284">
        <v>0</v>
      </c>
      <c r="AW334" s="292" t="str">
        <f t="shared" si="20"/>
        <v>2010-11</v>
      </c>
      <c r="AX334" s="292" t="str">
        <f t="shared" si="21"/>
        <v>2011-12</v>
      </c>
      <c r="AY334" s="751">
        <f t="shared" si="22"/>
        <v>2</v>
      </c>
      <c r="AZ334" s="120">
        <f t="shared" si="23"/>
        <v>9.75</v>
      </c>
      <c r="BA334" s="248" t="s">
        <v>119</v>
      </c>
      <c r="BB334" s="248" t="s">
        <v>43</v>
      </c>
      <c r="BC334" s="248" t="s">
        <v>256</v>
      </c>
      <c r="BD334" s="248" t="s">
        <v>3015</v>
      </c>
      <c r="BE334" s="248"/>
      <c r="BF334" s="248" t="s">
        <v>262</v>
      </c>
      <c r="BG334" s="252" t="s">
        <v>252</v>
      </c>
      <c r="BH334" s="251" t="s">
        <v>252</v>
      </c>
      <c r="BI334" s="295" t="s">
        <v>252</v>
      </c>
      <c r="BJ334" s="251" t="s">
        <v>252</v>
      </c>
    </row>
    <row r="335" spans="1:62" s="249" customFormat="1" ht="13.5" customHeight="1">
      <c r="A335" s="490" t="s">
        <v>3332</v>
      </c>
      <c r="B335" s="514" t="s">
        <v>375</v>
      </c>
      <c r="C335" s="246">
        <v>0</v>
      </c>
      <c r="D335" s="246">
        <v>0</v>
      </c>
      <c r="E335" s="246">
        <v>0</v>
      </c>
      <c r="F335" s="246">
        <v>0</v>
      </c>
      <c r="G335" s="246">
        <v>0</v>
      </c>
      <c r="H335" s="246">
        <v>0</v>
      </c>
      <c r="I335" s="246">
        <v>0</v>
      </c>
      <c r="J335" s="246">
        <v>0</v>
      </c>
      <c r="K335" s="246">
        <v>0</v>
      </c>
      <c r="L335" s="246">
        <v>0</v>
      </c>
      <c r="M335" s="246">
        <v>0</v>
      </c>
      <c r="N335" s="246">
        <v>0</v>
      </c>
      <c r="O335" s="246">
        <v>0</v>
      </c>
      <c r="P335" s="246">
        <v>0</v>
      </c>
      <c r="Q335" s="246">
        <v>0</v>
      </c>
      <c r="R335" s="246">
        <v>0</v>
      </c>
      <c r="S335" s="246">
        <v>0</v>
      </c>
      <c r="T335" s="246">
        <v>0</v>
      </c>
      <c r="U335" s="246">
        <v>0</v>
      </c>
      <c r="V335" s="246">
        <v>0</v>
      </c>
      <c r="W335" s="246">
        <v>0</v>
      </c>
      <c r="X335" s="246">
        <v>0</v>
      </c>
      <c r="Y335" s="246">
        <v>0</v>
      </c>
      <c r="Z335" s="246">
        <v>0</v>
      </c>
      <c r="AA335" s="246">
        <v>0</v>
      </c>
      <c r="AB335" s="246">
        <v>0</v>
      </c>
      <c r="AC335" s="246">
        <v>0</v>
      </c>
      <c r="AD335" s="246">
        <v>0</v>
      </c>
      <c r="AE335" s="246">
        <v>0</v>
      </c>
      <c r="AF335" s="246">
        <v>0</v>
      </c>
      <c r="AG335" s="246">
        <v>0</v>
      </c>
      <c r="AH335" s="246">
        <v>61.783000000000001</v>
      </c>
      <c r="AI335" s="246">
        <v>7.0330000000000004</v>
      </c>
      <c r="AJ335" s="246">
        <v>6.6749999999999998</v>
      </c>
      <c r="AK335" s="246">
        <v>13.818</v>
      </c>
      <c r="AL335" s="246">
        <v>27.138999999999999</v>
      </c>
      <c r="AM335" s="246">
        <v>56.162999999999997</v>
      </c>
      <c r="AN335" s="246">
        <v>18.088999999999999</v>
      </c>
      <c r="AO335" s="246">
        <v>26.24</v>
      </c>
      <c r="AP335" s="246">
        <v>31.954999999999998</v>
      </c>
      <c r="AQ335" s="246">
        <v>8.9049999999999994</v>
      </c>
      <c r="AR335" s="289">
        <v>0</v>
      </c>
      <c r="AS335" s="289">
        <v>0</v>
      </c>
      <c r="AT335" s="250">
        <v>0</v>
      </c>
      <c r="AU335" s="250">
        <v>0</v>
      </c>
      <c r="AV335" s="284">
        <v>0</v>
      </c>
      <c r="AW335" s="292" t="str">
        <f t="shared" si="20"/>
        <v>2009-10</v>
      </c>
      <c r="AX335" s="292" t="str">
        <f t="shared" si="21"/>
        <v>2018-19</v>
      </c>
      <c r="AY335" s="751">
        <f t="shared" si="22"/>
        <v>10</v>
      </c>
      <c r="AZ335" s="120">
        <f t="shared" si="23"/>
        <v>25.779999999999994</v>
      </c>
      <c r="BA335" s="248" t="s">
        <v>115</v>
      </c>
      <c r="BB335" s="248" t="s">
        <v>41</v>
      </c>
      <c r="BC335" s="248" t="s">
        <v>365</v>
      </c>
      <c r="BD335" s="248" t="s">
        <v>763</v>
      </c>
      <c r="BE335" s="248"/>
      <c r="BF335" s="248" t="s">
        <v>262</v>
      </c>
      <c r="BG335" s="252" t="s">
        <v>374</v>
      </c>
      <c r="BH335" s="251" t="s">
        <v>252</v>
      </c>
      <c r="BI335" s="295" t="s">
        <v>252</v>
      </c>
      <c r="BJ335" s="251" t="s">
        <v>252</v>
      </c>
    </row>
    <row r="336" spans="1:62" s="249" customFormat="1" ht="13.5" customHeight="1">
      <c r="A336" s="490" t="s">
        <v>3332</v>
      </c>
      <c r="B336" s="514" t="s">
        <v>3637</v>
      </c>
      <c r="C336" s="246">
        <v>0</v>
      </c>
      <c r="D336" s="246">
        <v>0</v>
      </c>
      <c r="E336" s="246">
        <v>0</v>
      </c>
      <c r="F336" s="246">
        <v>0</v>
      </c>
      <c r="G336" s="246">
        <v>0</v>
      </c>
      <c r="H336" s="246">
        <v>0</v>
      </c>
      <c r="I336" s="246">
        <v>0</v>
      </c>
      <c r="J336" s="246">
        <v>0</v>
      </c>
      <c r="K336" s="246">
        <v>0</v>
      </c>
      <c r="L336" s="246">
        <v>0</v>
      </c>
      <c r="M336" s="246">
        <v>0</v>
      </c>
      <c r="N336" s="246">
        <v>0</v>
      </c>
      <c r="O336" s="246">
        <v>0</v>
      </c>
      <c r="P336" s="246">
        <v>0</v>
      </c>
      <c r="Q336" s="246">
        <v>0</v>
      </c>
      <c r="R336" s="246">
        <v>0</v>
      </c>
      <c r="S336" s="246">
        <v>0</v>
      </c>
      <c r="T336" s="246">
        <v>0</v>
      </c>
      <c r="U336" s="246">
        <v>0</v>
      </c>
      <c r="V336" s="246">
        <v>0</v>
      </c>
      <c r="W336" s="246">
        <v>0</v>
      </c>
      <c r="X336" s="246">
        <v>0</v>
      </c>
      <c r="Y336" s="246">
        <v>0</v>
      </c>
      <c r="Z336" s="246">
        <v>0</v>
      </c>
      <c r="AA336" s="246">
        <v>0</v>
      </c>
      <c r="AB336" s="246">
        <v>0</v>
      </c>
      <c r="AC336" s="246">
        <v>0</v>
      </c>
      <c r="AD336" s="246">
        <v>0</v>
      </c>
      <c r="AE336" s="246">
        <v>0</v>
      </c>
      <c r="AF336" s="246">
        <v>0</v>
      </c>
      <c r="AG336" s="246">
        <v>0</v>
      </c>
      <c r="AH336" s="246">
        <v>0</v>
      </c>
      <c r="AI336" s="246">
        <v>0</v>
      </c>
      <c r="AJ336" s="246">
        <v>0</v>
      </c>
      <c r="AK336" s="246">
        <v>0</v>
      </c>
      <c r="AL336" s="246">
        <v>0</v>
      </c>
      <c r="AM336" s="246">
        <v>0</v>
      </c>
      <c r="AN336" s="246">
        <v>0</v>
      </c>
      <c r="AO336" s="246">
        <v>0</v>
      </c>
      <c r="AP336" s="250">
        <v>0</v>
      </c>
      <c r="AQ336" s="246">
        <v>0</v>
      </c>
      <c r="AR336" s="290">
        <v>0</v>
      </c>
      <c r="AS336" s="289">
        <v>10</v>
      </c>
      <c r="AT336" s="250">
        <v>20</v>
      </c>
      <c r="AU336" s="250">
        <v>20</v>
      </c>
      <c r="AV336" s="284">
        <v>0</v>
      </c>
      <c r="AW336" s="292" t="str">
        <f t="shared" si="20"/>
        <v>2020-21</v>
      </c>
      <c r="AX336" s="292" t="str">
        <f t="shared" si="21"/>
        <v>2020-21</v>
      </c>
      <c r="AY336" s="751">
        <f t="shared" si="22"/>
        <v>1</v>
      </c>
      <c r="AZ336" s="120">
        <f t="shared" si="23"/>
        <v>10</v>
      </c>
      <c r="BA336" s="248" t="s">
        <v>115</v>
      </c>
      <c r="BB336" s="248" t="s">
        <v>34</v>
      </c>
      <c r="BC336" s="248" t="s">
        <v>365</v>
      </c>
      <c r="BD336" s="248" t="s">
        <v>763</v>
      </c>
      <c r="BE336" s="248" t="s">
        <v>2017</v>
      </c>
      <c r="BF336" s="248" t="s">
        <v>262</v>
      </c>
      <c r="BG336" s="252" t="s">
        <v>3644</v>
      </c>
      <c r="BH336" s="251" t="s">
        <v>252</v>
      </c>
      <c r="BI336" s="295" t="s">
        <v>252</v>
      </c>
      <c r="BJ336" s="251" t="s">
        <v>252</v>
      </c>
    </row>
    <row r="337" spans="1:62" s="249" customFormat="1" ht="13.5" customHeight="1">
      <c r="A337" s="490" t="s">
        <v>3332</v>
      </c>
      <c r="B337" s="514" t="s">
        <v>415</v>
      </c>
      <c r="C337" s="246">
        <v>0</v>
      </c>
      <c r="D337" s="246">
        <v>0</v>
      </c>
      <c r="E337" s="246">
        <v>0</v>
      </c>
      <c r="F337" s="246">
        <v>0</v>
      </c>
      <c r="G337" s="246">
        <v>0</v>
      </c>
      <c r="H337" s="246">
        <v>0</v>
      </c>
      <c r="I337" s="246">
        <v>0</v>
      </c>
      <c r="J337" s="246">
        <v>0</v>
      </c>
      <c r="K337" s="246">
        <v>0</v>
      </c>
      <c r="L337" s="246">
        <v>0</v>
      </c>
      <c r="M337" s="246">
        <v>0</v>
      </c>
      <c r="N337" s="246">
        <v>0</v>
      </c>
      <c r="O337" s="246">
        <v>0</v>
      </c>
      <c r="P337" s="246">
        <v>0</v>
      </c>
      <c r="Q337" s="246">
        <v>0</v>
      </c>
      <c r="R337" s="246">
        <v>0</v>
      </c>
      <c r="S337" s="246">
        <v>0</v>
      </c>
      <c r="T337" s="246">
        <v>0</v>
      </c>
      <c r="U337" s="246">
        <v>0</v>
      </c>
      <c r="V337" s="246">
        <v>0</v>
      </c>
      <c r="W337" s="246">
        <v>0</v>
      </c>
      <c r="X337" s="246">
        <v>0</v>
      </c>
      <c r="Y337" s="246">
        <v>0</v>
      </c>
      <c r="Z337" s="246">
        <v>0</v>
      </c>
      <c r="AA337" s="246">
        <v>0</v>
      </c>
      <c r="AB337" s="246">
        <v>0</v>
      </c>
      <c r="AC337" s="246">
        <v>0</v>
      </c>
      <c r="AD337" s="246">
        <v>0</v>
      </c>
      <c r="AE337" s="246">
        <v>0</v>
      </c>
      <c r="AF337" s="246">
        <v>0</v>
      </c>
      <c r="AG337" s="246">
        <v>15.913</v>
      </c>
      <c r="AH337" s="246">
        <v>37.57</v>
      </c>
      <c r="AI337" s="246">
        <v>14.566000000000001</v>
      </c>
      <c r="AJ337" s="246">
        <v>8.0269999999999992</v>
      </c>
      <c r="AK337" s="246">
        <v>0</v>
      </c>
      <c r="AL337" s="246">
        <v>0</v>
      </c>
      <c r="AM337" s="246">
        <v>0</v>
      </c>
      <c r="AN337" s="246">
        <v>0</v>
      </c>
      <c r="AO337" s="246">
        <v>0</v>
      </c>
      <c r="AP337" s="250">
        <v>0</v>
      </c>
      <c r="AQ337" s="246">
        <v>0</v>
      </c>
      <c r="AR337" s="290">
        <v>0</v>
      </c>
      <c r="AS337" s="289">
        <v>0</v>
      </c>
      <c r="AT337" s="250">
        <v>0</v>
      </c>
      <c r="AU337" s="250">
        <v>0</v>
      </c>
      <c r="AV337" s="284">
        <v>0</v>
      </c>
      <c r="AW337" s="292" t="str">
        <f t="shared" si="20"/>
        <v>2008-09</v>
      </c>
      <c r="AX337" s="292" t="str">
        <f t="shared" si="21"/>
        <v>2011-12</v>
      </c>
      <c r="AY337" s="751">
        <f t="shared" si="22"/>
        <v>4</v>
      </c>
      <c r="AZ337" s="120">
        <f t="shared" si="23"/>
        <v>19.019000000000002</v>
      </c>
      <c r="BA337" s="248" t="s">
        <v>106</v>
      </c>
      <c r="BB337" s="248" t="s">
        <v>43</v>
      </c>
      <c r="BC337" s="248" t="s">
        <v>2104</v>
      </c>
      <c r="BD337" s="248" t="s">
        <v>765</v>
      </c>
      <c r="BE337" s="248"/>
      <c r="BF337" s="248" t="s">
        <v>262</v>
      </c>
      <c r="BG337" s="252" t="s">
        <v>252</v>
      </c>
      <c r="BH337" s="251" t="s">
        <v>252</v>
      </c>
      <c r="BI337" s="295" t="s">
        <v>252</v>
      </c>
      <c r="BJ337" s="251" t="s">
        <v>252</v>
      </c>
    </row>
    <row r="338" spans="1:62" s="249" customFormat="1" ht="13.5" customHeight="1">
      <c r="A338" s="490" t="s">
        <v>3332</v>
      </c>
      <c r="B338" s="514" t="s">
        <v>414</v>
      </c>
      <c r="C338" s="246">
        <v>0</v>
      </c>
      <c r="D338" s="246">
        <v>0</v>
      </c>
      <c r="E338" s="246">
        <v>0</v>
      </c>
      <c r="F338" s="246">
        <v>0</v>
      </c>
      <c r="G338" s="246">
        <v>0</v>
      </c>
      <c r="H338" s="246">
        <v>0</v>
      </c>
      <c r="I338" s="246">
        <v>0</v>
      </c>
      <c r="J338" s="246">
        <v>0</v>
      </c>
      <c r="K338" s="246">
        <v>0</v>
      </c>
      <c r="L338" s="246">
        <v>0</v>
      </c>
      <c r="M338" s="246">
        <v>0</v>
      </c>
      <c r="N338" s="246">
        <v>0</v>
      </c>
      <c r="O338" s="246">
        <v>0</v>
      </c>
      <c r="P338" s="246">
        <v>0</v>
      </c>
      <c r="Q338" s="246">
        <v>0</v>
      </c>
      <c r="R338" s="246">
        <v>0</v>
      </c>
      <c r="S338" s="246">
        <v>0</v>
      </c>
      <c r="T338" s="246">
        <v>0</v>
      </c>
      <c r="U338" s="246">
        <v>0</v>
      </c>
      <c r="V338" s="246">
        <v>0</v>
      </c>
      <c r="W338" s="246">
        <v>0</v>
      </c>
      <c r="X338" s="246">
        <v>0</v>
      </c>
      <c r="Y338" s="246">
        <v>0</v>
      </c>
      <c r="Z338" s="246">
        <v>0</v>
      </c>
      <c r="AA338" s="246">
        <v>0</v>
      </c>
      <c r="AB338" s="246">
        <v>0</v>
      </c>
      <c r="AC338" s="246">
        <v>0</v>
      </c>
      <c r="AD338" s="246">
        <v>0</v>
      </c>
      <c r="AE338" s="246">
        <v>0</v>
      </c>
      <c r="AF338" s="246">
        <v>0</v>
      </c>
      <c r="AG338" s="246">
        <v>0</v>
      </c>
      <c r="AH338" s="246">
        <v>0</v>
      </c>
      <c r="AI338" s="246">
        <v>0</v>
      </c>
      <c r="AJ338" s="246">
        <v>0</v>
      </c>
      <c r="AK338" s="246">
        <v>2.3780000000000001</v>
      </c>
      <c r="AL338" s="246">
        <v>19.802</v>
      </c>
      <c r="AM338" s="246">
        <v>6.9249999999999998</v>
      </c>
      <c r="AN338" s="246">
        <v>1.524</v>
      </c>
      <c r="AO338" s="246">
        <v>0.375</v>
      </c>
      <c r="AP338" s="246">
        <v>0</v>
      </c>
      <c r="AQ338" s="246">
        <v>0</v>
      </c>
      <c r="AR338" s="289">
        <v>0</v>
      </c>
      <c r="AS338" s="289">
        <v>0</v>
      </c>
      <c r="AT338" s="250">
        <v>0</v>
      </c>
      <c r="AU338" s="250">
        <v>0</v>
      </c>
      <c r="AV338" s="284">
        <v>0</v>
      </c>
      <c r="AW338" s="292" t="str">
        <f t="shared" si="20"/>
        <v>2012-13</v>
      </c>
      <c r="AX338" s="292" t="str">
        <f t="shared" si="21"/>
        <v>2016-17</v>
      </c>
      <c r="AY338" s="751">
        <f t="shared" si="22"/>
        <v>5</v>
      </c>
      <c r="AZ338" s="120">
        <f t="shared" si="23"/>
        <v>6.2008000000000001</v>
      </c>
      <c r="BA338" s="248" t="s">
        <v>115</v>
      </c>
      <c r="BB338" s="248" t="s">
        <v>43</v>
      </c>
      <c r="BC338" s="248" t="s">
        <v>2104</v>
      </c>
      <c r="BD338" s="248" t="s">
        <v>765</v>
      </c>
      <c r="BE338" s="248"/>
      <c r="BF338" s="248" t="s">
        <v>262</v>
      </c>
      <c r="BG338" s="252" t="s">
        <v>413</v>
      </c>
      <c r="BH338" s="251" t="s">
        <v>252</v>
      </c>
      <c r="BI338" s="295" t="s">
        <v>252</v>
      </c>
      <c r="BJ338" s="251" t="s">
        <v>252</v>
      </c>
    </row>
    <row r="339" spans="1:62" s="249" customFormat="1" ht="13.5" customHeight="1">
      <c r="A339" s="490" t="s">
        <v>3332</v>
      </c>
      <c r="B339" s="514" t="s">
        <v>373</v>
      </c>
      <c r="C339" s="246">
        <v>0</v>
      </c>
      <c r="D339" s="246">
        <v>0</v>
      </c>
      <c r="E339" s="246">
        <v>0</v>
      </c>
      <c r="F339" s="246">
        <v>0</v>
      </c>
      <c r="G339" s="246">
        <v>0</v>
      </c>
      <c r="H339" s="246">
        <v>0</v>
      </c>
      <c r="I339" s="246">
        <v>0</v>
      </c>
      <c r="J339" s="246">
        <v>0</v>
      </c>
      <c r="K339" s="246">
        <v>0</v>
      </c>
      <c r="L339" s="246">
        <v>0</v>
      </c>
      <c r="M339" s="246">
        <v>0</v>
      </c>
      <c r="N339" s="246">
        <v>0</v>
      </c>
      <c r="O339" s="246">
        <v>0</v>
      </c>
      <c r="P339" s="246">
        <v>0</v>
      </c>
      <c r="Q339" s="246">
        <v>0</v>
      </c>
      <c r="R339" s="246">
        <v>0</v>
      </c>
      <c r="S339" s="246">
        <v>0</v>
      </c>
      <c r="T339" s="246">
        <v>0</v>
      </c>
      <c r="U339" s="246">
        <v>0</v>
      </c>
      <c r="V339" s="246">
        <v>0</v>
      </c>
      <c r="W339" s="246">
        <v>0</v>
      </c>
      <c r="X339" s="246">
        <v>0</v>
      </c>
      <c r="Y339" s="246">
        <v>0</v>
      </c>
      <c r="Z339" s="246">
        <v>0</v>
      </c>
      <c r="AA339" s="246">
        <v>0</v>
      </c>
      <c r="AB339" s="246">
        <v>0</v>
      </c>
      <c r="AC339" s="246">
        <v>0</v>
      </c>
      <c r="AD339" s="246">
        <v>0</v>
      </c>
      <c r="AE339" s="246">
        <v>0</v>
      </c>
      <c r="AF339" s="246">
        <v>0</v>
      </c>
      <c r="AG339" s="246">
        <v>0</v>
      </c>
      <c r="AH339" s="246">
        <v>0</v>
      </c>
      <c r="AI339" s="246">
        <v>0</v>
      </c>
      <c r="AJ339" s="246">
        <v>0</v>
      </c>
      <c r="AK339" s="246">
        <v>1.036</v>
      </c>
      <c r="AL339" s="246">
        <v>6</v>
      </c>
      <c r="AM339" s="246">
        <v>5.14</v>
      </c>
      <c r="AN339" s="246">
        <v>8.0790000000000006</v>
      </c>
      <c r="AO339" s="246">
        <v>4.4660000000000002</v>
      </c>
      <c r="AP339" s="250">
        <v>0</v>
      </c>
      <c r="AQ339" s="246">
        <v>2.25</v>
      </c>
      <c r="AR339" s="290">
        <v>0</v>
      </c>
      <c r="AS339" s="289">
        <v>0</v>
      </c>
      <c r="AT339" s="250">
        <v>0</v>
      </c>
      <c r="AU339" s="250">
        <v>0</v>
      </c>
      <c r="AV339" s="284">
        <v>0</v>
      </c>
      <c r="AW339" s="292" t="str">
        <f t="shared" si="20"/>
        <v>2012-13</v>
      </c>
      <c r="AX339" s="292" t="str">
        <f t="shared" si="21"/>
        <v>2018-19</v>
      </c>
      <c r="AY339" s="751">
        <f t="shared" si="22"/>
        <v>7</v>
      </c>
      <c r="AZ339" s="120">
        <f t="shared" si="23"/>
        <v>3.8530000000000002</v>
      </c>
      <c r="BA339" s="248" t="s">
        <v>115</v>
      </c>
      <c r="BB339" s="248" t="s">
        <v>41</v>
      </c>
      <c r="BC339" s="248" t="s">
        <v>365</v>
      </c>
      <c r="BD339" s="248" t="s">
        <v>763</v>
      </c>
      <c r="BE339" s="248"/>
      <c r="BF339" s="248" t="s">
        <v>262</v>
      </c>
      <c r="BG339" s="252" t="s">
        <v>372</v>
      </c>
      <c r="BH339" s="251" t="s">
        <v>252</v>
      </c>
      <c r="BI339" s="295" t="s">
        <v>252</v>
      </c>
      <c r="BJ339" s="251" t="s">
        <v>252</v>
      </c>
    </row>
    <row r="340" spans="1:62" s="249" customFormat="1" ht="13.5" customHeight="1">
      <c r="A340" s="490" t="s">
        <v>3332</v>
      </c>
      <c r="B340" s="514" t="s">
        <v>819</v>
      </c>
      <c r="C340" s="246">
        <v>6</v>
      </c>
      <c r="D340" s="246">
        <v>7</v>
      </c>
      <c r="E340" s="246">
        <v>9.6999999999999993</v>
      </c>
      <c r="F340" s="246">
        <v>9.6999999999999993</v>
      </c>
      <c r="G340" s="246">
        <v>13.1</v>
      </c>
      <c r="H340" s="246">
        <v>14.6</v>
      </c>
      <c r="I340" s="246">
        <v>16.3</v>
      </c>
      <c r="J340" s="246">
        <v>14.3</v>
      </c>
      <c r="K340" s="246">
        <v>16.899999999999999</v>
      </c>
      <c r="L340" s="246">
        <v>3.1</v>
      </c>
      <c r="M340" s="246">
        <v>0.1</v>
      </c>
      <c r="N340" s="246">
        <v>0</v>
      </c>
      <c r="O340" s="246">
        <v>0</v>
      </c>
      <c r="P340" s="246">
        <v>0</v>
      </c>
      <c r="Q340" s="246">
        <v>0</v>
      </c>
      <c r="R340" s="246">
        <v>0</v>
      </c>
      <c r="S340" s="246">
        <v>0</v>
      </c>
      <c r="T340" s="246">
        <v>0</v>
      </c>
      <c r="U340" s="246">
        <v>0</v>
      </c>
      <c r="V340" s="246">
        <v>0</v>
      </c>
      <c r="W340" s="246">
        <v>0</v>
      </c>
      <c r="X340" s="246">
        <v>0</v>
      </c>
      <c r="Y340" s="246">
        <v>0</v>
      </c>
      <c r="Z340" s="246">
        <v>0</v>
      </c>
      <c r="AA340" s="246">
        <v>0</v>
      </c>
      <c r="AB340" s="246">
        <v>0</v>
      </c>
      <c r="AC340" s="246">
        <v>0</v>
      </c>
      <c r="AD340" s="246">
        <v>0</v>
      </c>
      <c r="AE340" s="246">
        <v>0</v>
      </c>
      <c r="AF340" s="246">
        <v>0</v>
      </c>
      <c r="AG340" s="246">
        <v>0</v>
      </c>
      <c r="AH340" s="246">
        <v>0</v>
      </c>
      <c r="AI340" s="246">
        <v>0</v>
      </c>
      <c r="AJ340" s="246">
        <v>0</v>
      </c>
      <c r="AK340" s="246">
        <v>0</v>
      </c>
      <c r="AL340" s="246">
        <v>0</v>
      </c>
      <c r="AM340" s="246">
        <v>0</v>
      </c>
      <c r="AN340" s="246">
        <v>0</v>
      </c>
      <c r="AO340" s="246">
        <v>0</v>
      </c>
      <c r="AP340" s="246">
        <v>0</v>
      </c>
      <c r="AQ340" s="246">
        <v>0</v>
      </c>
      <c r="AR340" s="289">
        <v>0</v>
      </c>
      <c r="AS340" s="289">
        <v>0</v>
      </c>
      <c r="AT340" s="250">
        <v>0</v>
      </c>
      <c r="AU340" s="250">
        <v>0</v>
      </c>
      <c r="AV340" s="284">
        <v>0</v>
      </c>
      <c r="AW340" s="292" t="str">
        <f t="shared" si="20"/>
        <v>1978-79</v>
      </c>
      <c r="AX340" s="292" t="str">
        <f t="shared" si="21"/>
        <v>1988-89</v>
      </c>
      <c r="AY340" s="751">
        <f t="shared" si="22"/>
        <v>11</v>
      </c>
      <c r="AZ340" s="120">
        <f t="shared" si="23"/>
        <v>10.072727272727271</v>
      </c>
      <c r="BA340" s="248" t="s">
        <v>115</v>
      </c>
      <c r="BB340" s="248" t="s">
        <v>43</v>
      </c>
      <c r="BC340" s="248" t="s">
        <v>2104</v>
      </c>
      <c r="BD340" s="248" t="s">
        <v>765</v>
      </c>
      <c r="BE340" s="248"/>
      <c r="BF340" s="248" t="s">
        <v>255</v>
      </c>
      <c r="BG340" s="252" t="s">
        <v>252</v>
      </c>
      <c r="BH340" s="251" t="s">
        <v>252</v>
      </c>
      <c r="BI340" s="295" t="s">
        <v>820</v>
      </c>
      <c r="BJ340" s="251" t="s">
        <v>252</v>
      </c>
    </row>
    <row r="341" spans="1:62" s="249" customFormat="1" ht="13.5" customHeight="1">
      <c r="A341" s="490" t="s">
        <v>3332</v>
      </c>
      <c r="B341" s="514" t="s">
        <v>412</v>
      </c>
      <c r="C341" s="246">
        <v>0</v>
      </c>
      <c r="D341" s="246">
        <v>0</v>
      </c>
      <c r="E341" s="246">
        <v>0</v>
      </c>
      <c r="F341" s="246">
        <v>0</v>
      </c>
      <c r="G341" s="246">
        <v>0</v>
      </c>
      <c r="H341" s="246">
        <v>0</v>
      </c>
      <c r="I341" s="246">
        <v>0</v>
      </c>
      <c r="J341" s="246">
        <v>0</v>
      </c>
      <c r="K341" s="246">
        <v>0</v>
      </c>
      <c r="L341" s="246">
        <v>0</v>
      </c>
      <c r="M341" s="246">
        <v>0</v>
      </c>
      <c r="N341" s="246">
        <v>0</v>
      </c>
      <c r="O341" s="246">
        <v>0</v>
      </c>
      <c r="P341" s="246">
        <v>0</v>
      </c>
      <c r="Q341" s="246">
        <v>0</v>
      </c>
      <c r="R341" s="246">
        <v>0</v>
      </c>
      <c r="S341" s="246">
        <v>0</v>
      </c>
      <c r="T341" s="246">
        <v>0</v>
      </c>
      <c r="U341" s="246">
        <v>0</v>
      </c>
      <c r="V341" s="246">
        <v>0</v>
      </c>
      <c r="W341" s="246">
        <v>0</v>
      </c>
      <c r="X341" s="246">
        <v>0</v>
      </c>
      <c r="Y341" s="246">
        <v>0</v>
      </c>
      <c r="Z341" s="246">
        <v>0</v>
      </c>
      <c r="AA341" s="246">
        <v>0</v>
      </c>
      <c r="AB341" s="246">
        <v>0</v>
      </c>
      <c r="AC341" s="246">
        <v>152.1</v>
      </c>
      <c r="AD341" s="246">
        <v>163.4</v>
      </c>
      <c r="AE341" s="246">
        <v>172.1</v>
      </c>
      <c r="AF341" s="246">
        <v>185.96100000000001</v>
      </c>
      <c r="AG341" s="246">
        <v>132.29</v>
      </c>
      <c r="AH341" s="246">
        <v>41.33</v>
      </c>
      <c r="AI341" s="246">
        <v>4.1100000000000003</v>
      </c>
      <c r="AJ341" s="246">
        <v>0.9</v>
      </c>
      <c r="AK341" s="246">
        <v>0</v>
      </c>
      <c r="AL341" s="246">
        <v>0</v>
      </c>
      <c r="AM341" s="246">
        <v>0</v>
      </c>
      <c r="AN341" s="246">
        <v>0</v>
      </c>
      <c r="AO341" s="246">
        <v>0</v>
      </c>
      <c r="AP341" s="250">
        <v>0</v>
      </c>
      <c r="AQ341" s="246">
        <v>0</v>
      </c>
      <c r="AR341" s="290">
        <v>0</v>
      </c>
      <c r="AS341" s="289">
        <v>0</v>
      </c>
      <c r="AT341" s="250">
        <v>0</v>
      </c>
      <c r="AU341" s="250">
        <v>0</v>
      </c>
      <c r="AV341" s="284">
        <v>0</v>
      </c>
      <c r="AW341" s="292" t="str">
        <f t="shared" si="20"/>
        <v>2004-05</v>
      </c>
      <c r="AX341" s="292" t="str">
        <f t="shared" si="21"/>
        <v>2011-12</v>
      </c>
      <c r="AY341" s="751">
        <f t="shared" si="22"/>
        <v>8</v>
      </c>
      <c r="AZ341" s="120">
        <f t="shared" si="23"/>
        <v>106.523875</v>
      </c>
      <c r="BA341" s="248" t="s">
        <v>115</v>
      </c>
      <c r="BB341" s="248" t="s">
        <v>43</v>
      </c>
      <c r="BC341" s="248" t="s">
        <v>2104</v>
      </c>
      <c r="BD341" s="248" t="s">
        <v>765</v>
      </c>
      <c r="BE341" s="248"/>
      <c r="BF341" s="248" t="s">
        <v>262</v>
      </c>
      <c r="BG341" s="252" t="s">
        <v>252</v>
      </c>
      <c r="BH341" s="251" t="s">
        <v>252</v>
      </c>
      <c r="BI341" s="295" t="s">
        <v>252</v>
      </c>
      <c r="BJ341" s="251" t="s">
        <v>252</v>
      </c>
    </row>
    <row r="342" spans="1:62" s="249" customFormat="1" ht="13.5" customHeight="1">
      <c r="A342" s="490" t="s">
        <v>3332</v>
      </c>
      <c r="B342" s="514" t="s">
        <v>410</v>
      </c>
      <c r="C342" s="246">
        <v>0</v>
      </c>
      <c r="D342" s="246">
        <v>0</v>
      </c>
      <c r="E342" s="246">
        <v>0</v>
      </c>
      <c r="F342" s="246">
        <v>0</v>
      </c>
      <c r="G342" s="246">
        <v>0</v>
      </c>
      <c r="H342" s="246">
        <v>0</v>
      </c>
      <c r="I342" s="246">
        <v>0</v>
      </c>
      <c r="J342" s="246">
        <v>0</v>
      </c>
      <c r="K342" s="246">
        <v>0</v>
      </c>
      <c r="L342" s="246">
        <v>0</v>
      </c>
      <c r="M342" s="246">
        <v>0</v>
      </c>
      <c r="N342" s="246">
        <v>0</v>
      </c>
      <c r="O342" s="246">
        <v>0</v>
      </c>
      <c r="P342" s="246">
        <v>0</v>
      </c>
      <c r="Q342" s="246">
        <v>0</v>
      </c>
      <c r="R342" s="246">
        <v>0</v>
      </c>
      <c r="S342" s="246">
        <v>0</v>
      </c>
      <c r="T342" s="246">
        <v>0</v>
      </c>
      <c r="U342" s="246">
        <v>0</v>
      </c>
      <c r="V342" s="246">
        <v>0</v>
      </c>
      <c r="W342" s="246">
        <v>0</v>
      </c>
      <c r="X342" s="246">
        <v>2.1</v>
      </c>
      <c r="Y342" s="246">
        <v>8.9</v>
      </c>
      <c r="Z342" s="246">
        <v>12.2</v>
      </c>
      <c r="AA342" s="246">
        <v>11.4</v>
      </c>
      <c r="AB342" s="246">
        <v>8.6999999999999993</v>
      </c>
      <c r="AC342" s="246">
        <v>7.9</v>
      </c>
      <c r="AD342" s="246">
        <v>8.4</v>
      </c>
      <c r="AE342" s="246">
        <v>9.7360000000000007</v>
      </c>
      <c r="AF342" s="246">
        <v>14</v>
      </c>
      <c r="AG342" s="246">
        <v>13.5</v>
      </c>
      <c r="AH342" s="246">
        <v>11.2</v>
      </c>
      <c r="AI342" s="246">
        <v>6.1</v>
      </c>
      <c r="AJ342" s="246">
        <v>0</v>
      </c>
      <c r="AK342" s="246">
        <v>0</v>
      </c>
      <c r="AL342" s="246">
        <v>0</v>
      </c>
      <c r="AM342" s="246">
        <v>0</v>
      </c>
      <c r="AN342" s="246">
        <v>0</v>
      </c>
      <c r="AO342" s="246">
        <v>0</v>
      </c>
      <c r="AP342" s="246">
        <v>0</v>
      </c>
      <c r="AQ342" s="246">
        <v>0</v>
      </c>
      <c r="AR342" s="289">
        <v>0</v>
      </c>
      <c r="AS342" s="289">
        <v>0</v>
      </c>
      <c r="AT342" s="250">
        <v>0</v>
      </c>
      <c r="AU342" s="250">
        <v>0</v>
      </c>
      <c r="AV342" s="284">
        <v>0</v>
      </c>
      <c r="AW342" s="292" t="str">
        <f t="shared" si="20"/>
        <v>1999-00</v>
      </c>
      <c r="AX342" s="292" t="str">
        <f t="shared" si="21"/>
        <v>2010-11</v>
      </c>
      <c r="AY342" s="751">
        <f t="shared" si="22"/>
        <v>12</v>
      </c>
      <c r="AZ342" s="120">
        <f t="shared" si="23"/>
        <v>9.511333333333333</v>
      </c>
      <c r="BA342" s="248" t="s">
        <v>106</v>
      </c>
      <c r="BB342" s="248" t="s">
        <v>43</v>
      </c>
      <c r="BC342" s="248" t="s">
        <v>2104</v>
      </c>
      <c r="BD342" s="248" t="s">
        <v>765</v>
      </c>
      <c r="BE342" s="248"/>
      <c r="BF342" s="248" t="s">
        <v>262</v>
      </c>
      <c r="BG342" s="252" t="s">
        <v>252</v>
      </c>
      <c r="BH342" s="251" t="s">
        <v>252</v>
      </c>
      <c r="BI342" s="295" t="s">
        <v>252</v>
      </c>
      <c r="BJ342" s="251" t="s">
        <v>252</v>
      </c>
    </row>
    <row r="343" spans="1:62" s="249" customFormat="1" ht="13.5" customHeight="1">
      <c r="A343" s="490" t="s">
        <v>3332</v>
      </c>
      <c r="B343" s="514" t="s">
        <v>84</v>
      </c>
      <c r="C343" s="246">
        <v>184.5</v>
      </c>
      <c r="D343" s="246">
        <v>211.3</v>
      </c>
      <c r="E343" s="246">
        <v>247.1</v>
      </c>
      <c r="F343" s="246">
        <v>290.89999999999998</v>
      </c>
      <c r="G343" s="246">
        <v>328.2</v>
      </c>
      <c r="H343" s="246">
        <v>331.6</v>
      </c>
      <c r="I343" s="246">
        <v>324.89999999999998</v>
      </c>
      <c r="J343" s="246">
        <v>344.3</v>
      </c>
      <c r="K343" s="246">
        <v>367.8</v>
      </c>
      <c r="L343" s="246">
        <v>347.8</v>
      </c>
      <c r="M343" s="246">
        <v>348.1</v>
      </c>
      <c r="N343" s="246">
        <v>375.2</v>
      </c>
      <c r="O343" s="246">
        <v>414.4</v>
      </c>
      <c r="P343" s="246">
        <v>446.3</v>
      </c>
      <c r="Q343" s="246">
        <v>456.2</v>
      </c>
      <c r="R343" s="246">
        <v>460.4</v>
      </c>
      <c r="S343" s="246">
        <v>461.6</v>
      </c>
      <c r="T343" s="246">
        <v>417.6</v>
      </c>
      <c r="U343" s="246">
        <v>444.5</v>
      </c>
      <c r="V343" s="246">
        <v>466.8</v>
      </c>
      <c r="W343" s="246">
        <v>475.4</v>
      </c>
      <c r="X343" s="246">
        <v>499.99900000000002</v>
      </c>
      <c r="Y343" s="246">
        <v>496.7</v>
      </c>
      <c r="Z343" s="246">
        <v>509.6</v>
      </c>
      <c r="AA343" s="246">
        <v>532.05600000000004</v>
      </c>
      <c r="AB343" s="246">
        <v>568.64599999999996</v>
      </c>
      <c r="AC343" s="246">
        <v>577.1</v>
      </c>
      <c r="AD343" s="246">
        <v>593.9</v>
      </c>
      <c r="AE343" s="246">
        <v>610.1</v>
      </c>
      <c r="AF343" s="246">
        <v>663.1</v>
      </c>
      <c r="AG343" s="246">
        <v>675.79</v>
      </c>
      <c r="AH343" s="246">
        <v>704.88400000000001</v>
      </c>
      <c r="AI343" s="246">
        <v>720.41499999999996</v>
      </c>
      <c r="AJ343" s="246">
        <v>724.93899999999996</v>
      </c>
      <c r="AK343" s="246">
        <v>733.81700000000001</v>
      </c>
      <c r="AL343" s="246">
        <v>778.17700000000002</v>
      </c>
      <c r="AM343" s="246">
        <v>745.26800000000003</v>
      </c>
      <c r="AN343" s="246">
        <v>750.28099999999995</v>
      </c>
      <c r="AO343" s="246">
        <v>787.26700000000005</v>
      </c>
      <c r="AP343" s="246">
        <v>793.54899999999998</v>
      </c>
      <c r="AQ343" s="246">
        <v>834.56100000000004</v>
      </c>
      <c r="AR343" s="289">
        <v>837.87300000000005</v>
      </c>
      <c r="AS343" s="289">
        <v>960.67</v>
      </c>
      <c r="AT343" s="250">
        <v>945.70799999999997</v>
      </c>
      <c r="AU343" s="250">
        <v>953.56799999999998</v>
      </c>
      <c r="AV343" s="284">
        <v>942.64800000000002</v>
      </c>
      <c r="AW343" s="292" t="str">
        <f t="shared" si="20"/>
        <v>1978-79</v>
      </c>
      <c r="AX343" s="292" t="str">
        <f t="shared" si="21"/>
        <v>2020-21</v>
      </c>
      <c r="AY343" s="751">
        <f t="shared" si="22"/>
        <v>43</v>
      </c>
      <c r="AZ343" s="120">
        <f t="shared" si="23"/>
        <v>531.24632558139535</v>
      </c>
      <c r="BA343" s="248" t="s">
        <v>119</v>
      </c>
      <c r="BB343" s="248" t="s">
        <v>381</v>
      </c>
      <c r="BC343" s="248" t="s">
        <v>429</v>
      </c>
      <c r="BD343" s="248" t="s">
        <v>3014</v>
      </c>
      <c r="BE343" s="248" t="s">
        <v>2017</v>
      </c>
      <c r="BF343" s="248" t="s">
        <v>262</v>
      </c>
      <c r="BG343" s="252" t="s">
        <v>428</v>
      </c>
      <c r="BH343" s="251" t="s">
        <v>252</v>
      </c>
      <c r="BI343" s="295" t="s">
        <v>252</v>
      </c>
      <c r="BJ343" s="251" t="s">
        <v>427</v>
      </c>
    </row>
    <row r="344" spans="1:62" s="249" customFormat="1" ht="13.5" customHeight="1">
      <c r="A344" s="490" t="s">
        <v>3332</v>
      </c>
      <c r="B344" s="514" t="s">
        <v>395</v>
      </c>
      <c r="C344" s="246">
        <v>0</v>
      </c>
      <c r="D344" s="246">
        <v>0</v>
      </c>
      <c r="E344" s="246">
        <v>0</v>
      </c>
      <c r="F344" s="246">
        <v>0</v>
      </c>
      <c r="G344" s="246">
        <v>0</v>
      </c>
      <c r="H344" s="246">
        <v>0</v>
      </c>
      <c r="I344" s="246">
        <v>0</v>
      </c>
      <c r="J344" s="246">
        <v>0</v>
      </c>
      <c r="K344" s="246">
        <v>0</v>
      </c>
      <c r="L344" s="246">
        <v>0</v>
      </c>
      <c r="M344" s="246">
        <v>0</v>
      </c>
      <c r="N344" s="246">
        <v>0</v>
      </c>
      <c r="O344" s="246">
        <v>0</v>
      </c>
      <c r="P344" s="246">
        <v>0</v>
      </c>
      <c r="Q344" s="246">
        <v>0</v>
      </c>
      <c r="R344" s="246">
        <v>0</v>
      </c>
      <c r="S344" s="246">
        <v>0</v>
      </c>
      <c r="T344" s="246">
        <v>0</v>
      </c>
      <c r="U344" s="246">
        <v>0</v>
      </c>
      <c r="V344" s="246">
        <v>0</v>
      </c>
      <c r="W344" s="246">
        <v>0</v>
      </c>
      <c r="X344" s="246">
        <v>0</v>
      </c>
      <c r="Y344" s="246">
        <v>0</v>
      </c>
      <c r="Z344" s="246">
        <v>0</v>
      </c>
      <c r="AA344" s="246">
        <v>0</v>
      </c>
      <c r="AB344" s="246">
        <v>0</v>
      </c>
      <c r="AC344" s="246">
        <v>0</v>
      </c>
      <c r="AD344" s="246">
        <v>0</v>
      </c>
      <c r="AE344" s="246">
        <v>0</v>
      </c>
      <c r="AF344" s="246">
        <v>0</v>
      </c>
      <c r="AG344" s="246">
        <v>0</v>
      </c>
      <c r="AH344" s="246">
        <v>0</v>
      </c>
      <c r="AI344" s="246">
        <v>9.3000000000000007</v>
      </c>
      <c r="AJ344" s="246">
        <v>10.6</v>
      </c>
      <c r="AK344" s="246">
        <v>8</v>
      </c>
      <c r="AL344" s="246">
        <v>2.1</v>
      </c>
      <c r="AM344" s="246">
        <v>0</v>
      </c>
      <c r="AN344" s="246">
        <v>0</v>
      </c>
      <c r="AO344" s="246">
        <v>0</v>
      </c>
      <c r="AP344" s="250">
        <v>0</v>
      </c>
      <c r="AQ344" s="246">
        <v>0</v>
      </c>
      <c r="AR344" s="290">
        <v>0</v>
      </c>
      <c r="AS344" s="289">
        <v>0</v>
      </c>
      <c r="AT344" s="250">
        <v>0</v>
      </c>
      <c r="AU344" s="250">
        <v>0</v>
      </c>
      <c r="AV344" s="284">
        <v>0</v>
      </c>
      <c r="AW344" s="292" t="str">
        <f t="shared" si="20"/>
        <v>2010-11</v>
      </c>
      <c r="AX344" s="292" t="str">
        <f t="shared" si="21"/>
        <v>2013-14</v>
      </c>
      <c r="AY344" s="751">
        <f t="shared" si="22"/>
        <v>4</v>
      </c>
      <c r="AZ344" s="120">
        <f t="shared" si="23"/>
        <v>7.5</v>
      </c>
      <c r="BA344" s="248" t="s">
        <v>119</v>
      </c>
      <c r="BB344" s="248" t="s">
        <v>45</v>
      </c>
      <c r="BC344" s="248" t="s">
        <v>2104</v>
      </c>
      <c r="BD344" s="248" t="s">
        <v>765</v>
      </c>
      <c r="BE344" s="248"/>
      <c r="BF344" s="248" t="s">
        <v>262</v>
      </c>
      <c r="BG344" s="252" t="s">
        <v>252</v>
      </c>
      <c r="BH344" s="251" t="s">
        <v>252</v>
      </c>
      <c r="BI344" s="295" t="s">
        <v>252</v>
      </c>
      <c r="BJ344" s="251" t="s">
        <v>252</v>
      </c>
    </row>
    <row r="345" spans="1:62" s="249" customFormat="1" ht="13.5" customHeight="1">
      <c r="A345" s="490" t="s">
        <v>3332</v>
      </c>
      <c r="B345" s="514" t="s">
        <v>377</v>
      </c>
      <c r="C345" s="246">
        <v>0</v>
      </c>
      <c r="D345" s="246">
        <v>0</v>
      </c>
      <c r="E345" s="246">
        <v>0</v>
      </c>
      <c r="F345" s="246">
        <v>0</v>
      </c>
      <c r="G345" s="246">
        <v>0</v>
      </c>
      <c r="H345" s="246">
        <v>0</v>
      </c>
      <c r="I345" s="246">
        <v>0</v>
      </c>
      <c r="J345" s="246">
        <v>0</v>
      </c>
      <c r="K345" s="246">
        <v>0</v>
      </c>
      <c r="L345" s="246">
        <v>0</v>
      </c>
      <c r="M345" s="246">
        <v>0</v>
      </c>
      <c r="N345" s="246">
        <v>0</v>
      </c>
      <c r="O345" s="246">
        <v>0</v>
      </c>
      <c r="P345" s="246">
        <v>18.2</v>
      </c>
      <c r="Q345" s="246">
        <v>45.3</v>
      </c>
      <c r="R345" s="246">
        <v>90.6</v>
      </c>
      <c r="S345" s="246">
        <v>103.7</v>
      </c>
      <c r="T345" s="246">
        <v>132.69999999999999</v>
      </c>
      <c r="U345" s="246">
        <v>142.30000000000001</v>
      </c>
      <c r="V345" s="246">
        <v>144.30000000000001</v>
      </c>
      <c r="W345" s="246">
        <v>142.30000000000001</v>
      </c>
      <c r="X345" s="246">
        <v>137.5</v>
      </c>
      <c r="Y345" s="246">
        <v>139.73699999999999</v>
      </c>
      <c r="Z345" s="246">
        <v>145.28800000000001</v>
      </c>
      <c r="AA345" s="246">
        <v>148.63399999999999</v>
      </c>
      <c r="AB345" s="246">
        <v>201.77600000000001</v>
      </c>
      <c r="AC345" s="246">
        <v>194.51499999999999</v>
      </c>
      <c r="AD345" s="246">
        <v>208.10900000000001</v>
      </c>
      <c r="AE345" s="246">
        <v>189.34299999999999</v>
      </c>
      <c r="AF345" s="246">
        <v>211.93799999999999</v>
      </c>
      <c r="AG345" s="246">
        <v>182.27599999999998</v>
      </c>
      <c r="AH345" s="246">
        <v>178.874</v>
      </c>
      <c r="AI345" s="246">
        <v>172.63800000000001</v>
      </c>
      <c r="AJ345" s="246">
        <v>165.47399999999999</v>
      </c>
      <c r="AK345" s="246">
        <v>155.64500000000001</v>
      </c>
      <c r="AL345" s="246">
        <v>147.09100000000001</v>
      </c>
      <c r="AM345" s="246">
        <v>149.86000000000001</v>
      </c>
      <c r="AN345" s="246">
        <v>140.95400000000001</v>
      </c>
      <c r="AO345" s="246">
        <v>149.51400000000001</v>
      </c>
      <c r="AP345" s="250">
        <v>160.768</v>
      </c>
      <c r="AQ345" s="246">
        <v>167.34100000000001</v>
      </c>
      <c r="AR345" s="290">
        <v>130.81200000000001</v>
      </c>
      <c r="AS345" s="289">
        <v>234.16800000000001</v>
      </c>
      <c r="AT345" s="250">
        <v>189.04</v>
      </c>
      <c r="AU345" s="250">
        <v>186.37799999999999</v>
      </c>
      <c r="AV345" s="284">
        <v>188.59899999999999</v>
      </c>
      <c r="AW345" s="292" t="str">
        <f t="shared" si="20"/>
        <v>1991-92</v>
      </c>
      <c r="AX345" s="292" t="str">
        <f t="shared" si="21"/>
        <v>2020-21</v>
      </c>
      <c r="AY345" s="751">
        <f t="shared" si="22"/>
        <v>30</v>
      </c>
      <c r="AZ345" s="120">
        <f t="shared" si="23"/>
        <v>151.05516666666665</v>
      </c>
      <c r="BA345" s="248" t="s">
        <v>115</v>
      </c>
      <c r="BB345" s="248" t="s">
        <v>43</v>
      </c>
      <c r="BC345" s="248" t="s">
        <v>376</v>
      </c>
      <c r="BD345" s="248" t="s">
        <v>763</v>
      </c>
      <c r="BE345" s="248"/>
      <c r="BF345" s="248" t="s">
        <v>262</v>
      </c>
      <c r="BG345" s="252" t="s">
        <v>2424</v>
      </c>
      <c r="BH345" s="251" t="s">
        <v>252</v>
      </c>
      <c r="BI345" s="295" t="s">
        <v>252</v>
      </c>
      <c r="BJ345" s="251" t="s">
        <v>252</v>
      </c>
    </row>
    <row r="346" spans="1:62" s="249" customFormat="1" ht="13.5" customHeight="1">
      <c r="A346" s="490" t="s">
        <v>3332</v>
      </c>
      <c r="B346" s="514" t="s">
        <v>407</v>
      </c>
      <c r="C346" s="246">
        <v>0</v>
      </c>
      <c r="D346" s="246">
        <v>0</v>
      </c>
      <c r="E346" s="246">
        <v>0</v>
      </c>
      <c r="F346" s="246">
        <v>0</v>
      </c>
      <c r="G346" s="246">
        <v>0</v>
      </c>
      <c r="H346" s="246">
        <v>0</v>
      </c>
      <c r="I346" s="246">
        <v>0</v>
      </c>
      <c r="J346" s="246">
        <v>0</v>
      </c>
      <c r="K346" s="246">
        <v>0</v>
      </c>
      <c r="L346" s="246">
        <v>0</v>
      </c>
      <c r="M346" s="246">
        <v>0</v>
      </c>
      <c r="N346" s="246">
        <v>0</v>
      </c>
      <c r="O346" s="246">
        <v>0</v>
      </c>
      <c r="P346" s="246">
        <v>0</v>
      </c>
      <c r="Q346" s="246">
        <v>0</v>
      </c>
      <c r="R346" s="246">
        <v>0</v>
      </c>
      <c r="S346" s="246">
        <v>0</v>
      </c>
      <c r="T346" s="246">
        <v>0</v>
      </c>
      <c r="U346" s="246">
        <v>0</v>
      </c>
      <c r="V346" s="246">
        <v>0</v>
      </c>
      <c r="W346" s="246">
        <v>0</v>
      </c>
      <c r="X346" s="246">
        <v>0</v>
      </c>
      <c r="Y346" s="246">
        <v>0</v>
      </c>
      <c r="Z346" s="246">
        <v>0</v>
      </c>
      <c r="AA346" s="246">
        <v>0</v>
      </c>
      <c r="AB346" s="246">
        <v>0</v>
      </c>
      <c r="AC346" s="246">
        <v>0</v>
      </c>
      <c r="AD346" s="246">
        <v>0</v>
      </c>
      <c r="AE346" s="246">
        <v>0</v>
      </c>
      <c r="AF346" s="246">
        <v>0.20100000000000001</v>
      </c>
      <c r="AG346" s="246">
        <v>0.26100000000000001</v>
      </c>
      <c r="AH346" s="246">
        <v>0.99099999999999999</v>
      </c>
      <c r="AI346" s="246">
        <v>1.0609999999999999</v>
      </c>
      <c r="AJ346" s="246">
        <v>1.1180000000000001</v>
      </c>
      <c r="AK346" s="246">
        <v>1.7050000000000001</v>
      </c>
      <c r="AL346" s="246">
        <v>4.2629999999999999</v>
      </c>
      <c r="AM346" s="246">
        <v>1.5129999999999999</v>
      </c>
      <c r="AN346" s="246">
        <v>0.27300000000000002</v>
      </c>
      <c r="AO346" s="246">
        <v>0</v>
      </c>
      <c r="AP346" s="246">
        <v>0</v>
      </c>
      <c r="AQ346" s="246">
        <v>0</v>
      </c>
      <c r="AR346" s="289">
        <v>0</v>
      </c>
      <c r="AS346" s="289">
        <v>0</v>
      </c>
      <c r="AT346" s="250">
        <v>0</v>
      </c>
      <c r="AU346" s="250">
        <v>0</v>
      </c>
      <c r="AV346" s="284">
        <v>0</v>
      </c>
      <c r="AW346" s="292" t="str">
        <f t="shared" si="20"/>
        <v>2007-08</v>
      </c>
      <c r="AX346" s="292" t="str">
        <f t="shared" si="21"/>
        <v>2015-16</v>
      </c>
      <c r="AY346" s="751">
        <f t="shared" si="22"/>
        <v>9</v>
      </c>
      <c r="AZ346" s="120">
        <f t="shared" si="23"/>
        <v>1.2651111111111113</v>
      </c>
      <c r="BA346" s="248" t="s">
        <v>117</v>
      </c>
      <c r="BB346" s="248" t="s">
        <v>43</v>
      </c>
      <c r="BC346" s="248" t="s">
        <v>2104</v>
      </c>
      <c r="BD346" s="248" t="s">
        <v>765</v>
      </c>
      <c r="BE346" s="248"/>
      <c r="BF346" s="248" t="s">
        <v>262</v>
      </c>
      <c r="BG346" s="252" t="s">
        <v>252</v>
      </c>
      <c r="BH346" s="251" t="s">
        <v>252</v>
      </c>
      <c r="BI346" s="295" t="s">
        <v>252</v>
      </c>
      <c r="BJ346" s="251" t="s">
        <v>252</v>
      </c>
    </row>
    <row r="347" spans="1:62" s="249" customFormat="1" ht="13.5" customHeight="1">
      <c r="A347" s="490" t="s">
        <v>3332</v>
      </c>
      <c r="B347" s="514" t="s">
        <v>3580</v>
      </c>
      <c r="C347" s="246">
        <v>0</v>
      </c>
      <c r="D347" s="246">
        <v>0</v>
      </c>
      <c r="E347" s="246">
        <v>0</v>
      </c>
      <c r="F347" s="246">
        <v>0</v>
      </c>
      <c r="G347" s="246">
        <v>0</v>
      </c>
      <c r="H347" s="246">
        <v>0</v>
      </c>
      <c r="I347" s="246">
        <v>0</v>
      </c>
      <c r="J347" s="246">
        <v>0</v>
      </c>
      <c r="K347" s="246">
        <v>0</v>
      </c>
      <c r="L347" s="246">
        <v>0</v>
      </c>
      <c r="M347" s="246">
        <v>0</v>
      </c>
      <c r="N347" s="246">
        <v>0</v>
      </c>
      <c r="O347" s="246">
        <v>0</v>
      </c>
      <c r="P347" s="246">
        <v>0</v>
      </c>
      <c r="Q347" s="246">
        <v>0</v>
      </c>
      <c r="R347" s="246">
        <v>0</v>
      </c>
      <c r="S347" s="246">
        <v>0</v>
      </c>
      <c r="T347" s="246">
        <v>0</v>
      </c>
      <c r="U347" s="246">
        <v>0</v>
      </c>
      <c r="V347" s="246">
        <v>0</v>
      </c>
      <c r="W347" s="246">
        <v>0</v>
      </c>
      <c r="X347" s="246">
        <v>0</v>
      </c>
      <c r="Y347" s="246">
        <v>0</v>
      </c>
      <c r="Z347" s="246">
        <v>0</v>
      </c>
      <c r="AA347" s="246">
        <v>0</v>
      </c>
      <c r="AB347" s="246">
        <v>0</v>
      </c>
      <c r="AC347" s="246">
        <v>0</v>
      </c>
      <c r="AD347" s="246">
        <v>0</v>
      </c>
      <c r="AE347" s="246">
        <v>0</v>
      </c>
      <c r="AF347" s="246">
        <v>0</v>
      </c>
      <c r="AG347" s="246">
        <v>0</v>
      </c>
      <c r="AH347" s="246">
        <v>0</v>
      </c>
      <c r="AI347" s="246">
        <v>0</v>
      </c>
      <c r="AJ347" s="246">
        <v>0</v>
      </c>
      <c r="AK347" s="246">
        <v>0</v>
      </c>
      <c r="AL347" s="246">
        <v>0</v>
      </c>
      <c r="AM347" s="246">
        <v>0.112</v>
      </c>
      <c r="AN347" s="246">
        <v>3.1920000000000002</v>
      </c>
      <c r="AO347" s="246">
        <v>8.7230000000000008</v>
      </c>
      <c r="AP347" s="250">
        <v>14.103</v>
      </c>
      <c r="AQ347" s="246">
        <v>13.478999999999999</v>
      </c>
      <c r="AR347" s="290">
        <v>10.429</v>
      </c>
      <c r="AS347" s="289">
        <v>12.951000000000001</v>
      </c>
      <c r="AT347" s="250">
        <v>11.91</v>
      </c>
      <c r="AU347" s="250">
        <v>11.885</v>
      </c>
      <c r="AV347" s="284">
        <v>11.09</v>
      </c>
      <c r="AW347" s="292" t="str">
        <f t="shared" si="20"/>
        <v>2014-15</v>
      </c>
      <c r="AX347" s="292" t="str">
        <f t="shared" si="21"/>
        <v>2020-21</v>
      </c>
      <c r="AY347" s="751">
        <f t="shared" si="22"/>
        <v>7</v>
      </c>
      <c r="AZ347" s="120">
        <f t="shared" si="23"/>
        <v>8.9984285714285726</v>
      </c>
      <c r="BA347" s="248" t="s">
        <v>117</v>
      </c>
      <c r="BB347" s="248" t="s">
        <v>43</v>
      </c>
      <c r="BC347" s="248" t="s">
        <v>2104</v>
      </c>
      <c r="BD347" s="248" t="s">
        <v>765</v>
      </c>
      <c r="BE347" s="248"/>
      <c r="BF347" s="248" t="s">
        <v>262</v>
      </c>
      <c r="BG347" s="252" t="s">
        <v>3585</v>
      </c>
      <c r="BH347" s="251" t="s">
        <v>2023</v>
      </c>
      <c r="BI347" s="295" t="s">
        <v>252</v>
      </c>
      <c r="BJ347" s="251" t="s">
        <v>348</v>
      </c>
    </row>
    <row r="348" spans="1:62" s="249" customFormat="1" ht="13.5" customHeight="1">
      <c r="A348" s="490" t="s">
        <v>3332</v>
      </c>
      <c r="B348" s="514" t="s">
        <v>421</v>
      </c>
      <c r="C348" s="246">
        <v>0</v>
      </c>
      <c r="D348" s="246">
        <v>0</v>
      </c>
      <c r="E348" s="246">
        <v>0</v>
      </c>
      <c r="F348" s="246">
        <v>0</v>
      </c>
      <c r="G348" s="246">
        <v>0</v>
      </c>
      <c r="H348" s="246">
        <v>0</v>
      </c>
      <c r="I348" s="246">
        <v>0</v>
      </c>
      <c r="J348" s="246">
        <v>0</v>
      </c>
      <c r="K348" s="246">
        <v>0</v>
      </c>
      <c r="L348" s="246">
        <v>0</v>
      </c>
      <c r="M348" s="246">
        <v>0</v>
      </c>
      <c r="N348" s="246">
        <v>0</v>
      </c>
      <c r="O348" s="246">
        <v>0</v>
      </c>
      <c r="P348" s="246">
        <v>0</v>
      </c>
      <c r="Q348" s="246">
        <v>0</v>
      </c>
      <c r="R348" s="246">
        <v>0</v>
      </c>
      <c r="S348" s="246">
        <v>0</v>
      </c>
      <c r="T348" s="246">
        <v>0</v>
      </c>
      <c r="U348" s="246">
        <v>0</v>
      </c>
      <c r="V348" s="246">
        <v>0</v>
      </c>
      <c r="W348" s="246">
        <v>0</v>
      </c>
      <c r="X348" s="246">
        <v>0</v>
      </c>
      <c r="Y348" s="246">
        <v>0</v>
      </c>
      <c r="Z348" s="246">
        <v>0</v>
      </c>
      <c r="AA348" s="246">
        <v>0</v>
      </c>
      <c r="AB348" s="246">
        <v>0</v>
      </c>
      <c r="AC348" s="246">
        <v>0</v>
      </c>
      <c r="AD348" s="246">
        <v>0</v>
      </c>
      <c r="AE348" s="246">
        <v>0</v>
      </c>
      <c r="AF348" s="246">
        <v>0</v>
      </c>
      <c r="AG348" s="246">
        <v>0</v>
      </c>
      <c r="AH348" s="246">
        <v>0</v>
      </c>
      <c r="AI348" s="246">
        <v>0.66</v>
      </c>
      <c r="AJ348" s="246">
        <v>2.3130000000000002</v>
      </c>
      <c r="AK348" s="246">
        <v>4.0519999999999996</v>
      </c>
      <c r="AL348" s="246">
        <v>5.5549999999999997</v>
      </c>
      <c r="AM348" s="246">
        <v>6.7</v>
      </c>
      <c r="AN348" s="246">
        <v>2.72</v>
      </c>
      <c r="AO348" s="246">
        <v>0</v>
      </c>
      <c r="AP348" s="250">
        <v>0</v>
      </c>
      <c r="AQ348" s="246">
        <v>0</v>
      </c>
      <c r="AR348" s="290">
        <v>0</v>
      </c>
      <c r="AS348" s="289">
        <v>0</v>
      </c>
      <c r="AT348" s="250">
        <v>0</v>
      </c>
      <c r="AU348" s="250">
        <v>0</v>
      </c>
      <c r="AV348" s="284">
        <v>0</v>
      </c>
      <c r="AW348" s="292" t="str">
        <f t="shared" si="20"/>
        <v>2010-11</v>
      </c>
      <c r="AX348" s="292" t="str">
        <f t="shared" si="21"/>
        <v>2015-16</v>
      </c>
      <c r="AY348" s="751">
        <f t="shared" si="22"/>
        <v>6</v>
      </c>
      <c r="AZ348" s="120">
        <f t="shared" si="23"/>
        <v>3.6666666666666665</v>
      </c>
      <c r="BA348" s="248" t="s">
        <v>119</v>
      </c>
      <c r="BB348" s="248" t="s">
        <v>39</v>
      </c>
      <c r="BC348" s="248" t="s">
        <v>2104</v>
      </c>
      <c r="BD348" s="248" t="s">
        <v>765</v>
      </c>
      <c r="BE348" s="248"/>
      <c r="BF348" s="248" t="s">
        <v>262</v>
      </c>
      <c r="BG348" s="252" t="s">
        <v>252</v>
      </c>
      <c r="BH348" s="251" t="s">
        <v>252</v>
      </c>
      <c r="BI348" s="295" t="s">
        <v>252</v>
      </c>
      <c r="BJ348" s="251" t="s">
        <v>252</v>
      </c>
    </row>
    <row r="349" spans="1:62" s="249" customFormat="1" ht="13.5" customHeight="1">
      <c r="A349" s="490" t="s">
        <v>3332</v>
      </c>
      <c r="B349" s="514" t="s">
        <v>351</v>
      </c>
      <c r="C349" s="246">
        <v>0</v>
      </c>
      <c r="D349" s="246">
        <v>0</v>
      </c>
      <c r="E349" s="246">
        <v>0</v>
      </c>
      <c r="F349" s="246">
        <v>0</v>
      </c>
      <c r="G349" s="246">
        <v>0</v>
      </c>
      <c r="H349" s="246">
        <v>0</v>
      </c>
      <c r="I349" s="246">
        <v>0</v>
      </c>
      <c r="J349" s="246">
        <v>0</v>
      </c>
      <c r="K349" s="246">
        <v>0</v>
      </c>
      <c r="L349" s="246">
        <v>0</v>
      </c>
      <c r="M349" s="246">
        <v>0</v>
      </c>
      <c r="N349" s="246">
        <v>0</v>
      </c>
      <c r="O349" s="246">
        <v>0</v>
      </c>
      <c r="P349" s="246">
        <v>0</v>
      </c>
      <c r="Q349" s="246">
        <v>0</v>
      </c>
      <c r="R349" s="246">
        <v>0</v>
      </c>
      <c r="S349" s="246">
        <v>0</v>
      </c>
      <c r="T349" s="246">
        <v>0</v>
      </c>
      <c r="U349" s="246">
        <v>0</v>
      </c>
      <c r="V349" s="246">
        <v>0</v>
      </c>
      <c r="W349" s="246">
        <v>0</v>
      </c>
      <c r="X349" s="246">
        <v>0</v>
      </c>
      <c r="Y349" s="246">
        <v>0</v>
      </c>
      <c r="Z349" s="246">
        <v>0</v>
      </c>
      <c r="AA349" s="246">
        <v>0</v>
      </c>
      <c r="AB349" s="246">
        <v>0</v>
      </c>
      <c r="AC349" s="246">
        <v>0</v>
      </c>
      <c r="AD349" s="246">
        <v>0</v>
      </c>
      <c r="AE349" s="246">
        <v>0</v>
      </c>
      <c r="AF349" s="246">
        <v>0</v>
      </c>
      <c r="AG349" s="246">
        <v>0</v>
      </c>
      <c r="AH349" s="246">
        <v>2</v>
      </c>
      <c r="AI349" s="246">
        <v>2</v>
      </c>
      <c r="AJ349" s="246">
        <v>2</v>
      </c>
      <c r="AK349" s="246">
        <v>2</v>
      </c>
      <c r="AL349" s="246">
        <v>0</v>
      </c>
      <c r="AM349" s="246">
        <v>0</v>
      </c>
      <c r="AN349" s="246">
        <v>0</v>
      </c>
      <c r="AO349" s="246">
        <v>0</v>
      </c>
      <c r="AP349" s="246">
        <v>0</v>
      </c>
      <c r="AQ349" s="246">
        <v>0</v>
      </c>
      <c r="AR349" s="289">
        <v>0</v>
      </c>
      <c r="AS349" s="289">
        <v>0</v>
      </c>
      <c r="AT349" s="250">
        <v>0</v>
      </c>
      <c r="AU349" s="250">
        <v>0</v>
      </c>
      <c r="AV349" s="284">
        <v>0</v>
      </c>
      <c r="AW349" s="292" t="str">
        <f t="shared" si="20"/>
        <v>2009-10</v>
      </c>
      <c r="AX349" s="292" t="str">
        <f t="shared" si="21"/>
        <v>2012-13</v>
      </c>
      <c r="AY349" s="751">
        <f t="shared" si="22"/>
        <v>4</v>
      </c>
      <c r="AZ349" s="120">
        <f t="shared" si="23"/>
        <v>2</v>
      </c>
      <c r="BA349" s="248" t="s">
        <v>119</v>
      </c>
      <c r="BB349" s="248" t="s">
        <v>57</v>
      </c>
      <c r="BC349" s="248" t="s">
        <v>272</v>
      </c>
      <c r="BD349" s="248" t="s">
        <v>763</v>
      </c>
      <c r="BE349" s="248"/>
      <c r="BF349" s="248" t="s">
        <v>262</v>
      </c>
      <c r="BG349" s="252" t="s">
        <v>252</v>
      </c>
      <c r="BH349" s="251" t="s">
        <v>252</v>
      </c>
      <c r="BI349" s="295" t="s">
        <v>252</v>
      </c>
      <c r="BJ349" s="251" t="s">
        <v>252</v>
      </c>
    </row>
    <row r="350" spans="1:62" s="249" customFormat="1" ht="13.5" customHeight="1">
      <c r="A350" s="490" t="s">
        <v>3332</v>
      </c>
      <c r="B350" s="514" t="s">
        <v>85</v>
      </c>
      <c r="C350" s="246">
        <v>13.1</v>
      </c>
      <c r="D350" s="246">
        <v>13.4</v>
      </c>
      <c r="E350" s="246">
        <v>15.4</v>
      </c>
      <c r="F350" s="246">
        <v>18.899999999999999</v>
      </c>
      <c r="G350" s="246">
        <v>21.1</v>
      </c>
      <c r="H350" s="246">
        <v>22</v>
      </c>
      <c r="I350" s="246">
        <v>30.1</v>
      </c>
      <c r="J350" s="246">
        <v>35.200000000000003</v>
      </c>
      <c r="K350" s="246">
        <v>37.4</v>
      </c>
      <c r="L350" s="246">
        <v>40.6</v>
      </c>
      <c r="M350" s="246">
        <v>42.9</v>
      </c>
      <c r="N350" s="246">
        <v>47</v>
      </c>
      <c r="O350" s="246">
        <v>52.9</v>
      </c>
      <c r="P350" s="246">
        <v>52.9</v>
      </c>
      <c r="Q350" s="246">
        <v>54.2</v>
      </c>
      <c r="R350" s="246">
        <v>50.9</v>
      </c>
      <c r="S350" s="246">
        <v>60.5</v>
      </c>
      <c r="T350" s="246">
        <v>68</v>
      </c>
      <c r="U350" s="246">
        <v>117.1</v>
      </c>
      <c r="V350" s="246">
        <v>82.9</v>
      </c>
      <c r="W350" s="246">
        <v>66.8</v>
      </c>
      <c r="X350" s="246">
        <v>60.5</v>
      </c>
      <c r="Y350" s="246">
        <v>60.9</v>
      </c>
      <c r="Z350" s="246">
        <v>81.3</v>
      </c>
      <c r="AA350" s="246">
        <v>88.79</v>
      </c>
      <c r="AB350" s="246">
        <v>96.89</v>
      </c>
      <c r="AC350" s="246">
        <v>100.9</v>
      </c>
      <c r="AD350" s="246">
        <v>107.4</v>
      </c>
      <c r="AE350" s="246">
        <v>125.4</v>
      </c>
      <c r="AF350" s="246">
        <v>145</v>
      </c>
      <c r="AG350" s="246">
        <v>139.03200000000001</v>
      </c>
      <c r="AH350" s="246">
        <v>130.56200000000001</v>
      </c>
      <c r="AI350" s="246">
        <v>116.20099999999999</v>
      </c>
      <c r="AJ350" s="246">
        <v>111.396</v>
      </c>
      <c r="AK350" s="246">
        <v>113.158</v>
      </c>
      <c r="AL350" s="246">
        <v>131.15899999999999</v>
      </c>
      <c r="AM350" s="246">
        <v>126.80500000000001</v>
      </c>
      <c r="AN350" s="246">
        <v>121.258</v>
      </c>
      <c r="AO350" s="246">
        <v>142.619</v>
      </c>
      <c r="AP350" s="246">
        <v>151.108</v>
      </c>
      <c r="AQ350" s="246">
        <v>184.381</v>
      </c>
      <c r="AR350" s="289">
        <v>191.346</v>
      </c>
      <c r="AS350" s="289">
        <v>203.49</v>
      </c>
      <c r="AT350" s="250">
        <v>217.952</v>
      </c>
      <c r="AU350" s="250">
        <v>215.858</v>
      </c>
      <c r="AV350" s="284">
        <v>192.62100000000001</v>
      </c>
      <c r="AW350" s="292" t="str">
        <f t="shared" si="20"/>
        <v>1978-79</v>
      </c>
      <c r="AX350" s="292" t="str">
        <f t="shared" si="21"/>
        <v>2020-21</v>
      </c>
      <c r="AY350" s="751">
        <f t="shared" si="22"/>
        <v>43</v>
      </c>
      <c r="AZ350" s="120">
        <f t="shared" si="23"/>
        <v>85.416162790697683</v>
      </c>
      <c r="BA350" s="248" t="s">
        <v>119</v>
      </c>
      <c r="BB350" s="248" t="s">
        <v>381</v>
      </c>
      <c r="BC350" s="248" t="s">
        <v>267</v>
      </c>
      <c r="BD350" s="248" t="s">
        <v>3014</v>
      </c>
      <c r="BE350" s="248" t="s">
        <v>2017</v>
      </c>
      <c r="BF350" s="248" t="s">
        <v>262</v>
      </c>
      <c r="BG350" s="252" t="s">
        <v>3466</v>
      </c>
      <c r="BH350" s="251" t="s">
        <v>252</v>
      </c>
      <c r="BI350" s="295" t="s">
        <v>252</v>
      </c>
      <c r="BJ350" s="251" t="s">
        <v>252</v>
      </c>
    </row>
    <row r="351" spans="1:62" s="249" customFormat="1" ht="13.5" customHeight="1">
      <c r="A351" s="490" t="s">
        <v>3332</v>
      </c>
      <c r="B351" s="514" t="s">
        <v>371</v>
      </c>
      <c r="C351" s="246">
        <v>0</v>
      </c>
      <c r="D351" s="246">
        <v>0</v>
      </c>
      <c r="E351" s="246">
        <v>0</v>
      </c>
      <c r="F351" s="246">
        <v>0</v>
      </c>
      <c r="G351" s="246">
        <v>0</v>
      </c>
      <c r="H351" s="246">
        <v>0</v>
      </c>
      <c r="I351" s="246">
        <v>0</v>
      </c>
      <c r="J351" s="246">
        <v>0</v>
      </c>
      <c r="K351" s="246">
        <v>0</v>
      </c>
      <c r="L351" s="246">
        <v>0</v>
      </c>
      <c r="M351" s="246">
        <v>0</v>
      </c>
      <c r="N351" s="246">
        <v>0</v>
      </c>
      <c r="O351" s="246">
        <v>0</v>
      </c>
      <c r="P351" s="246">
        <v>0</v>
      </c>
      <c r="Q351" s="246">
        <v>0</v>
      </c>
      <c r="R351" s="246">
        <v>0</v>
      </c>
      <c r="S351" s="246">
        <v>0</v>
      </c>
      <c r="T351" s="246">
        <v>0</v>
      </c>
      <c r="U351" s="246">
        <v>0</v>
      </c>
      <c r="V351" s="246">
        <v>0</v>
      </c>
      <c r="W351" s="246">
        <v>0</v>
      </c>
      <c r="X351" s="246">
        <v>0</v>
      </c>
      <c r="Y351" s="246">
        <v>0</v>
      </c>
      <c r="Z351" s="246">
        <v>0</v>
      </c>
      <c r="AA351" s="246">
        <v>0</v>
      </c>
      <c r="AB351" s="246">
        <v>0</v>
      </c>
      <c r="AC351" s="246">
        <v>0</v>
      </c>
      <c r="AD351" s="246">
        <v>0</v>
      </c>
      <c r="AE351" s="246">
        <v>0</v>
      </c>
      <c r="AF351" s="246">
        <v>0</v>
      </c>
      <c r="AG351" s="246">
        <v>82.302000000000007</v>
      </c>
      <c r="AH351" s="246">
        <v>100</v>
      </c>
      <c r="AI351" s="246">
        <v>100</v>
      </c>
      <c r="AJ351" s="246">
        <v>25</v>
      </c>
      <c r="AK351" s="246">
        <v>35</v>
      </c>
      <c r="AL351" s="246">
        <v>0</v>
      </c>
      <c r="AM351" s="246">
        <v>0</v>
      </c>
      <c r="AN351" s="246">
        <v>0</v>
      </c>
      <c r="AO351" s="246">
        <v>0</v>
      </c>
      <c r="AP351" s="250">
        <v>0</v>
      </c>
      <c r="AQ351" s="246">
        <v>0</v>
      </c>
      <c r="AR351" s="290">
        <v>0</v>
      </c>
      <c r="AS351" s="289">
        <v>0</v>
      </c>
      <c r="AT351" s="250">
        <v>0</v>
      </c>
      <c r="AU351" s="250">
        <v>0</v>
      </c>
      <c r="AV351" s="284">
        <v>0</v>
      </c>
      <c r="AW351" s="292" t="str">
        <f t="shared" si="20"/>
        <v>2008-09</v>
      </c>
      <c r="AX351" s="292" t="str">
        <f t="shared" si="21"/>
        <v>2012-13</v>
      </c>
      <c r="AY351" s="751">
        <f t="shared" si="22"/>
        <v>5</v>
      </c>
      <c r="AZ351" s="120">
        <f t="shared" si="23"/>
        <v>68.460400000000007</v>
      </c>
      <c r="BA351" s="248" t="s">
        <v>106</v>
      </c>
      <c r="BB351" s="248" t="s">
        <v>41</v>
      </c>
      <c r="BC351" s="248" t="s">
        <v>365</v>
      </c>
      <c r="BD351" s="248" t="s">
        <v>763</v>
      </c>
      <c r="BE351" s="248"/>
      <c r="BF351" s="248" t="s">
        <v>262</v>
      </c>
      <c r="BG351" s="252" t="s">
        <v>252</v>
      </c>
      <c r="BH351" s="251" t="s">
        <v>252</v>
      </c>
      <c r="BI351" s="295" t="s">
        <v>252</v>
      </c>
      <c r="BJ351" s="251" t="s">
        <v>252</v>
      </c>
    </row>
    <row r="352" spans="1:62" s="249" customFormat="1" ht="13.5" customHeight="1">
      <c r="A352" s="490" t="s">
        <v>3332</v>
      </c>
      <c r="B352" s="514" t="s">
        <v>1929</v>
      </c>
      <c r="C352" s="246">
        <v>0</v>
      </c>
      <c r="D352" s="246">
        <v>0</v>
      </c>
      <c r="E352" s="246">
        <v>0</v>
      </c>
      <c r="F352" s="246">
        <v>0</v>
      </c>
      <c r="G352" s="246">
        <v>0</v>
      </c>
      <c r="H352" s="246">
        <v>0</v>
      </c>
      <c r="I352" s="246">
        <v>0</v>
      </c>
      <c r="J352" s="246">
        <v>0</v>
      </c>
      <c r="K352" s="246">
        <v>0</v>
      </c>
      <c r="L352" s="246">
        <v>0</v>
      </c>
      <c r="M352" s="246">
        <v>0</v>
      </c>
      <c r="N352" s="246">
        <v>0</v>
      </c>
      <c r="O352" s="246">
        <v>0</v>
      </c>
      <c r="P352" s="246">
        <v>0</v>
      </c>
      <c r="Q352" s="246">
        <v>0</v>
      </c>
      <c r="R352" s="246">
        <v>0</v>
      </c>
      <c r="S352" s="246">
        <v>0</v>
      </c>
      <c r="T352" s="246">
        <v>0</v>
      </c>
      <c r="U352" s="246">
        <v>0</v>
      </c>
      <c r="V352" s="246">
        <v>0</v>
      </c>
      <c r="W352" s="246">
        <v>0</v>
      </c>
      <c r="X352" s="246">
        <v>0</v>
      </c>
      <c r="Y352" s="246">
        <v>0</v>
      </c>
      <c r="Z352" s="246">
        <v>0</v>
      </c>
      <c r="AA352" s="246">
        <v>0</v>
      </c>
      <c r="AB352" s="246">
        <v>0</v>
      </c>
      <c r="AC352" s="246">
        <v>0</v>
      </c>
      <c r="AD352" s="246">
        <v>0</v>
      </c>
      <c r="AE352" s="246">
        <v>0</v>
      </c>
      <c r="AF352" s="246">
        <v>0</v>
      </c>
      <c r="AG352" s="246">
        <v>0</v>
      </c>
      <c r="AH352" s="246">
        <v>0</v>
      </c>
      <c r="AI352" s="246">
        <v>0</v>
      </c>
      <c r="AJ352" s="246">
        <v>0</v>
      </c>
      <c r="AK352" s="246">
        <v>0</v>
      </c>
      <c r="AL352" s="246">
        <v>0</v>
      </c>
      <c r="AM352" s="246">
        <v>0</v>
      </c>
      <c r="AN352" s="246">
        <v>0</v>
      </c>
      <c r="AO352" s="246">
        <v>6.9930000000000003</v>
      </c>
      <c r="AP352" s="250">
        <v>6.5359999999999996</v>
      </c>
      <c r="AQ352" s="246">
        <v>6.5359999999999996</v>
      </c>
      <c r="AR352" s="290">
        <v>7.5709999999999997</v>
      </c>
      <c r="AS352" s="289">
        <v>8.3759999999999994</v>
      </c>
      <c r="AT352" s="250">
        <v>8.7260000000000009</v>
      </c>
      <c r="AU352" s="250">
        <v>6.5359999999999996</v>
      </c>
      <c r="AV352" s="284">
        <v>6.5359999999999996</v>
      </c>
      <c r="AW352" s="292" t="str">
        <f t="shared" si="20"/>
        <v>2016-17</v>
      </c>
      <c r="AX352" s="292" t="str">
        <f t="shared" si="21"/>
        <v>2020-21</v>
      </c>
      <c r="AY352" s="751">
        <f t="shared" si="22"/>
        <v>5</v>
      </c>
      <c r="AZ352" s="120">
        <f t="shared" si="23"/>
        <v>7.202399999999999</v>
      </c>
      <c r="BA352" s="248" t="s">
        <v>115</v>
      </c>
      <c r="BB352" s="248" t="s">
        <v>57</v>
      </c>
      <c r="BC352" s="248" t="s">
        <v>272</v>
      </c>
      <c r="BD352" s="248" t="s">
        <v>763</v>
      </c>
      <c r="BE352" s="248"/>
      <c r="BF352" s="248" t="s">
        <v>262</v>
      </c>
      <c r="BG352" s="252" t="s">
        <v>1930</v>
      </c>
      <c r="BH352" s="251" t="s">
        <v>3586</v>
      </c>
      <c r="BI352" s="295" t="s">
        <v>252</v>
      </c>
      <c r="BJ352" s="251" t="s">
        <v>348</v>
      </c>
    </row>
    <row r="353" spans="1:62" s="249" customFormat="1" ht="13.5" customHeight="1">
      <c r="A353" s="490" t="s">
        <v>3332</v>
      </c>
      <c r="B353" s="514" t="s">
        <v>406</v>
      </c>
      <c r="C353" s="246">
        <v>0</v>
      </c>
      <c r="D353" s="246">
        <v>0</v>
      </c>
      <c r="E353" s="246">
        <v>0</v>
      </c>
      <c r="F353" s="246">
        <v>0</v>
      </c>
      <c r="G353" s="246">
        <v>0</v>
      </c>
      <c r="H353" s="246">
        <v>0</v>
      </c>
      <c r="I353" s="246">
        <v>0</v>
      </c>
      <c r="J353" s="246">
        <v>0</v>
      </c>
      <c r="K353" s="246">
        <v>0</v>
      </c>
      <c r="L353" s="246">
        <v>0</v>
      </c>
      <c r="M353" s="246">
        <v>0</v>
      </c>
      <c r="N353" s="246">
        <v>0</v>
      </c>
      <c r="O353" s="246">
        <v>0</v>
      </c>
      <c r="P353" s="246">
        <v>0</v>
      </c>
      <c r="Q353" s="246">
        <v>0</v>
      </c>
      <c r="R353" s="246">
        <v>0</v>
      </c>
      <c r="S353" s="246">
        <v>0</v>
      </c>
      <c r="T353" s="246">
        <v>0</v>
      </c>
      <c r="U353" s="246">
        <v>0</v>
      </c>
      <c r="V353" s="246">
        <v>0</v>
      </c>
      <c r="W353" s="246">
        <v>0</v>
      </c>
      <c r="X353" s="246">
        <v>0</v>
      </c>
      <c r="Y353" s="246">
        <v>0</v>
      </c>
      <c r="Z353" s="246">
        <v>0</v>
      </c>
      <c r="AA353" s="246">
        <v>0</v>
      </c>
      <c r="AB353" s="246">
        <v>0</v>
      </c>
      <c r="AC353" s="246">
        <v>0</v>
      </c>
      <c r="AD353" s="246">
        <v>0</v>
      </c>
      <c r="AE353" s="246">
        <v>0</v>
      </c>
      <c r="AF353" s="246">
        <v>0</v>
      </c>
      <c r="AG353" s="246">
        <v>0</v>
      </c>
      <c r="AH353" s="246">
        <v>108.14</v>
      </c>
      <c r="AI353" s="246">
        <v>62.9</v>
      </c>
      <c r="AJ353" s="246">
        <v>125.44199999999999</v>
      </c>
      <c r="AK353" s="246">
        <v>47.362000000000002</v>
      </c>
      <c r="AL353" s="246">
        <v>5.95</v>
      </c>
      <c r="AM353" s="246">
        <v>0.13500000000000001</v>
      </c>
      <c r="AN353" s="246">
        <v>0</v>
      </c>
      <c r="AO353" s="246">
        <v>0</v>
      </c>
      <c r="AP353" s="246">
        <v>0</v>
      </c>
      <c r="AQ353" s="246">
        <v>0</v>
      </c>
      <c r="AR353" s="289">
        <v>0</v>
      </c>
      <c r="AS353" s="289">
        <v>0</v>
      </c>
      <c r="AT353" s="250">
        <v>0</v>
      </c>
      <c r="AU353" s="250">
        <v>0</v>
      </c>
      <c r="AV353" s="284">
        <v>0</v>
      </c>
      <c r="AW353" s="292" t="str">
        <f t="shared" si="20"/>
        <v>2009-10</v>
      </c>
      <c r="AX353" s="292" t="str">
        <f t="shared" si="21"/>
        <v>2014-15</v>
      </c>
      <c r="AY353" s="751">
        <f t="shared" si="22"/>
        <v>6</v>
      </c>
      <c r="AZ353" s="120">
        <f t="shared" si="23"/>
        <v>58.321499999999993</v>
      </c>
      <c r="BA353" s="248" t="s">
        <v>115</v>
      </c>
      <c r="BB353" s="248" t="s">
        <v>43</v>
      </c>
      <c r="BC353" s="248" t="s">
        <v>2104</v>
      </c>
      <c r="BD353" s="248" t="s">
        <v>765</v>
      </c>
      <c r="BE353" s="248"/>
      <c r="BF353" s="248" t="s">
        <v>262</v>
      </c>
      <c r="BG353" s="252" t="s">
        <v>252</v>
      </c>
      <c r="BH353" s="251" t="s">
        <v>252</v>
      </c>
      <c r="BI353" s="295" t="s">
        <v>252</v>
      </c>
      <c r="BJ353" s="251" t="s">
        <v>252</v>
      </c>
    </row>
    <row r="354" spans="1:62" s="249" customFormat="1" ht="13.5" customHeight="1">
      <c r="A354" s="490" t="s">
        <v>3332</v>
      </c>
      <c r="B354" s="514" t="s">
        <v>2507</v>
      </c>
      <c r="C354" s="246">
        <v>0</v>
      </c>
      <c r="D354" s="246">
        <v>0</v>
      </c>
      <c r="E354" s="246">
        <v>0</v>
      </c>
      <c r="F354" s="246">
        <v>0</v>
      </c>
      <c r="G354" s="246">
        <v>0</v>
      </c>
      <c r="H354" s="246">
        <v>0</v>
      </c>
      <c r="I354" s="246">
        <v>0</v>
      </c>
      <c r="J354" s="246">
        <v>0</v>
      </c>
      <c r="K354" s="246">
        <v>0</v>
      </c>
      <c r="L354" s="246">
        <v>0</v>
      </c>
      <c r="M354" s="246">
        <v>0</v>
      </c>
      <c r="N354" s="246">
        <v>0</v>
      </c>
      <c r="O354" s="246">
        <v>0</v>
      </c>
      <c r="P354" s="246">
        <v>0</v>
      </c>
      <c r="Q354" s="246">
        <v>0</v>
      </c>
      <c r="R354" s="246">
        <v>0</v>
      </c>
      <c r="S354" s="246">
        <v>0</v>
      </c>
      <c r="T354" s="246">
        <v>0</v>
      </c>
      <c r="U354" s="246">
        <v>0</v>
      </c>
      <c r="V354" s="246">
        <v>0</v>
      </c>
      <c r="W354" s="246">
        <v>0</v>
      </c>
      <c r="X354" s="246">
        <v>0</v>
      </c>
      <c r="Y354" s="246">
        <v>0</v>
      </c>
      <c r="Z354" s="246">
        <v>0</v>
      </c>
      <c r="AA354" s="246">
        <v>0</v>
      </c>
      <c r="AB354" s="246">
        <v>0</v>
      </c>
      <c r="AC354" s="246">
        <v>0</v>
      </c>
      <c r="AD354" s="246">
        <v>0</v>
      </c>
      <c r="AE354" s="246">
        <v>0</v>
      </c>
      <c r="AF354" s="246">
        <v>0</v>
      </c>
      <c r="AG354" s="246">
        <v>0</v>
      </c>
      <c r="AH354" s="246">
        <v>0</v>
      </c>
      <c r="AI354" s="246">
        <v>0</v>
      </c>
      <c r="AJ354" s="246">
        <v>0</v>
      </c>
      <c r="AK354" s="246">
        <v>0</v>
      </c>
      <c r="AL354" s="246">
        <v>0</v>
      </c>
      <c r="AM354" s="246">
        <v>0</v>
      </c>
      <c r="AN354" s="246">
        <v>0</v>
      </c>
      <c r="AO354" s="246">
        <v>0</v>
      </c>
      <c r="AP354" s="250">
        <v>70</v>
      </c>
      <c r="AQ354" s="246">
        <v>0</v>
      </c>
      <c r="AR354" s="290">
        <v>0</v>
      </c>
      <c r="AS354" s="289">
        <v>0</v>
      </c>
      <c r="AT354" s="250">
        <v>0</v>
      </c>
      <c r="AU354" s="250">
        <v>0</v>
      </c>
      <c r="AV354" s="284">
        <v>0</v>
      </c>
      <c r="AW354" s="292" t="str">
        <f t="shared" si="20"/>
        <v>2017-18</v>
      </c>
      <c r="AX354" s="292" t="str">
        <f t="shared" si="21"/>
        <v>2017-18</v>
      </c>
      <c r="AY354" s="751">
        <f t="shared" si="22"/>
        <v>1</v>
      </c>
      <c r="AZ354" s="120">
        <f t="shared" si="23"/>
        <v>70</v>
      </c>
      <c r="BA354" s="248" t="s">
        <v>119</v>
      </c>
      <c r="BB354" s="248" t="s">
        <v>57</v>
      </c>
      <c r="BC354" s="248" t="s">
        <v>272</v>
      </c>
      <c r="BD354" s="248" t="s">
        <v>763</v>
      </c>
      <c r="BE354" s="248"/>
      <c r="BF354" s="248" t="s">
        <v>255</v>
      </c>
      <c r="BG354" s="252" t="s">
        <v>2508</v>
      </c>
      <c r="BH354" s="251" t="s">
        <v>2509</v>
      </c>
      <c r="BI354" s="295" t="s">
        <v>2510</v>
      </c>
      <c r="BJ354" s="251" t="s">
        <v>252</v>
      </c>
    </row>
    <row r="355" spans="1:62" s="249" customFormat="1" ht="13.5" customHeight="1">
      <c r="A355" s="490" t="s">
        <v>3332</v>
      </c>
      <c r="B355" s="514" t="s">
        <v>361</v>
      </c>
      <c r="C355" s="246">
        <v>0</v>
      </c>
      <c r="D355" s="246">
        <v>0</v>
      </c>
      <c r="E355" s="246">
        <v>0</v>
      </c>
      <c r="F355" s="246">
        <v>0</v>
      </c>
      <c r="G355" s="246">
        <v>0</v>
      </c>
      <c r="H355" s="246">
        <v>0</v>
      </c>
      <c r="I355" s="246">
        <v>0</v>
      </c>
      <c r="J355" s="246">
        <v>0</v>
      </c>
      <c r="K355" s="246">
        <v>0</v>
      </c>
      <c r="L355" s="246">
        <v>0</v>
      </c>
      <c r="M355" s="246">
        <v>0</v>
      </c>
      <c r="N355" s="246">
        <v>0</v>
      </c>
      <c r="O355" s="246">
        <v>0</v>
      </c>
      <c r="P355" s="246">
        <v>0</v>
      </c>
      <c r="Q355" s="246">
        <v>0</v>
      </c>
      <c r="R355" s="246">
        <v>0</v>
      </c>
      <c r="S355" s="246">
        <v>0</v>
      </c>
      <c r="T355" s="246">
        <v>0</v>
      </c>
      <c r="U355" s="246">
        <v>0</v>
      </c>
      <c r="V355" s="246">
        <v>0</v>
      </c>
      <c r="W355" s="246">
        <v>0</v>
      </c>
      <c r="X355" s="246">
        <v>0</v>
      </c>
      <c r="Y355" s="246">
        <v>0</v>
      </c>
      <c r="Z355" s="246">
        <v>0</v>
      </c>
      <c r="AA355" s="246">
        <v>10.3</v>
      </c>
      <c r="AB355" s="246">
        <v>11.3</v>
      </c>
      <c r="AC355" s="246">
        <v>17.2</v>
      </c>
      <c r="AD355" s="246">
        <v>23.5</v>
      </c>
      <c r="AE355" s="246">
        <v>23.97</v>
      </c>
      <c r="AF355" s="246">
        <v>26.849</v>
      </c>
      <c r="AG355" s="246">
        <v>27.338000000000001</v>
      </c>
      <c r="AH355" s="246">
        <v>25.437000000000001</v>
      </c>
      <c r="AI355" s="246">
        <v>25.946000000000002</v>
      </c>
      <c r="AJ355" s="246">
        <v>25</v>
      </c>
      <c r="AK355" s="246">
        <v>23.75</v>
      </c>
      <c r="AL355" s="246">
        <v>22.562999999999999</v>
      </c>
      <c r="AM355" s="246">
        <v>21.434999999999999</v>
      </c>
      <c r="AN355" s="246">
        <v>21</v>
      </c>
      <c r="AO355" s="246">
        <v>0</v>
      </c>
      <c r="AP355" s="246">
        <v>0</v>
      </c>
      <c r="AQ355" s="246">
        <v>0</v>
      </c>
      <c r="AR355" s="289">
        <v>0</v>
      </c>
      <c r="AS355" s="289">
        <v>0</v>
      </c>
      <c r="AT355" s="250">
        <v>0</v>
      </c>
      <c r="AU355" s="250">
        <v>0</v>
      </c>
      <c r="AV355" s="284">
        <v>0</v>
      </c>
      <c r="AW355" s="292" t="str">
        <f t="shared" si="20"/>
        <v>2002-03</v>
      </c>
      <c r="AX355" s="292" t="str">
        <f t="shared" si="21"/>
        <v>2015-16</v>
      </c>
      <c r="AY355" s="751">
        <f t="shared" si="22"/>
        <v>14</v>
      </c>
      <c r="AZ355" s="120">
        <f t="shared" si="23"/>
        <v>21.827714285714286</v>
      </c>
      <c r="BA355" s="248" t="s">
        <v>119</v>
      </c>
      <c r="BB355" s="248" t="s">
        <v>43</v>
      </c>
      <c r="BC355" s="248" t="s">
        <v>272</v>
      </c>
      <c r="BD355" s="248" t="s">
        <v>763</v>
      </c>
      <c r="BE355" s="248"/>
      <c r="BF355" s="248" t="s">
        <v>262</v>
      </c>
      <c r="BG355" s="252" t="s">
        <v>796</v>
      </c>
      <c r="BH355" s="251" t="s">
        <v>252</v>
      </c>
      <c r="BI355" s="295" t="s">
        <v>252</v>
      </c>
      <c r="BJ355" s="251" t="s">
        <v>252</v>
      </c>
    </row>
    <row r="356" spans="1:62" s="249" customFormat="1" ht="13.5" customHeight="1">
      <c r="A356" s="490" t="s">
        <v>3332</v>
      </c>
      <c r="B356" s="514" t="s">
        <v>405</v>
      </c>
      <c r="C356" s="246">
        <v>0</v>
      </c>
      <c r="D356" s="246">
        <v>0</v>
      </c>
      <c r="E356" s="246">
        <v>0</v>
      </c>
      <c r="F356" s="246">
        <v>0</v>
      </c>
      <c r="G356" s="246">
        <v>0</v>
      </c>
      <c r="H356" s="246">
        <v>0</v>
      </c>
      <c r="I356" s="246">
        <v>0</v>
      </c>
      <c r="J356" s="246">
        <v>0</v>
      </c>
      <c r="K356" s="246">
        <v>0</v>
      </c>
      <c r="L356" s="246">
        <v>0</v>
      </c>
      <c r="M356" s="246">
        <v>0</v>
      </c>
      <c r="N356" s="246">
        <v>0</v>
      </c>
      <c r="O356" s="246">
        <v>0</v>
      </c>
      <c r="P356" s="246">
        <v>0</v>
      </c>
      <c r="Q356" s="246">
        <v>0</v>
      </c>
      <c r="R356" s="246">
        <v>0</v>
      </c>
      <c r="S356" s="246">
        <v>0</v>
      </c>
      <c r="T356" s="246">
        <v>0</v>
      </c>
      <c r="U356" s="246">
        <v>0</v>
      </c>
      <c r="V356" s="246">
        <v>0</v>
      </c>
      <c r="W356" s="246">
        <v>0</v>
      </c>
      <c r="X356" s="246">
        <v>0</v>
      </c>
      <c r="Y356" s="246">
        <v>0</v>
      </c>
      <c r="Z356" s="246">
        <v>0</v>
      </c>
      <c r="AA356" s="246">
        <v>0</v>
      </c>
      <c r="AB356" s="246">
        <v>0</v>
      </c>
      <c r="AC356" s="246">
        <v>0</v>
      </c>
      <c r="AD356" s="246">
        <v>1.921</v>
      </c>
      <c r="AE356" s="246">
        <v>3.7</v>
      </c>
      <c r="AF356" s="246">
        <v>4.5259999999999998</v>
      </c>
      <c r="AG356" s="246">
        <v>5.2249999999999996</v>
      </c>
      <c r="AH356" s="246">
        <v>4.21</v>
      </c>
      <c r="AI356" s="246">
        <v>1.4</v>
      </c>
      <c r="AJ356" s="246">
        <v>0</v>
      </c>
      <c r="AK356" s="246">
        <v>0</v>
      </c>
      <c r="AL356" s="246">
        <v>0</v>
      </c>
      <c r="AM356" s="246">
        <v>0</v>
      </c>
      <c r="AN356" s="246">
        <v>0</v>
      </c>
      <c r="AO356" s="246">
        <v>0</v>
      </c>
      <c r="AP356" s="250">
        <v>0</v>
      </c>
      <c r="AQ356" s="246">
        <v>0</v>
      </c>
      <c r="AR356" s="290">
        <v>0</v>
      </c>
      <c r="AS356" s="289">
        <v>0</v>
      </c>
      <c r="AT356" s="250">
        <v>0</v>
      </c>
      <c r="AU356" s="250">
        <v>0</v>
      </c>
      <c r="AV356" s="284">
        <v>0</v>
      </c>
      <c r="AW356" s="292" t="str">
        <f t="shared" si="20"/>
        <v>2005-06</v>
      </c>
      <c r="AX356" s="292" t="str">
        <f t="shared" si="21"/>
        <v>2010-11</v>
      </c>
      <c r="AY356" s="751">
        <f t="shared" si="22"/>
        <v>6</v>
      </c>
      <c r="AZ356" s="120">
        <f t="shared" si="23"/>
        <v>3.4969999999999999</v>
      </c>
      <c r="BA356" s="248" t="s">
        <v>106</v>
      </c>
      <c r="BB356" s="248" t="s">
        <v>43</v>
      </c>
      <c r="BC356" s="248" t="s">
        <v>2104</v>
      </c>
      <c r="BD356" s="248" t="s">
        <v>765</v>
      </c>
      <c r="BE356" s="248"/>
      <c r="BF356" s="248" t="s">
        <v>262</v>
      </c>
      <c r="BG356" s="252" t="s">
        <v>252</v>
      </c>
      <c r="BH356" s="251" t="s">
        <v>252</v>
      </c>
      <c r="BI356" s="295" t="s">
        <v>252</v>
      </c>
      <c r="BJ356" s="251" t="s">
        <v>252</v>
      </c>
    </row>
    <row r="357" spans="1:62" s="249" customFormat="1" ht="13.5" customHeight="1">
      <c r="A357" s="490" t="s">
        <v>3332</v>
      </c>
      <c r="B357" s="514" t="s">
        <v>2645</v>
      </c>
      <c r="C357" s="246">
        <v>0</v>
      </c>
      <c r="D357" s="246">
        <v>0</v>
      </c>
      <c r="E357" s="246">
        <v>0</v>
      </c>
      <c r="F357" s="246">
        <v>0</v>
      </c>
      <c r="G357" s="246">
        <v>0</v>
      </c>
      <c r="H357" s="246">
        <v>0</v>
      </c>
      <c r="I357" s="246">
        <v>0</v>
      </c>
      <c r="J357" s="246">
        <v>0</v>
      </c>
      <c r="K357" s="246">
        <v>0</v>
      </c>
      <c r="L357" s="246">
        <v>0</v>
      </c>
      <c r="M357" s="246">
        <v>0</v>
      </c>
      <c r="N357" s="246">
        <v>0</v>
      </c>
      <c r="O357" s="246">
        <v>0</v>
      </c>
      <c r="P357" s="246">
        <v>0</v>
      </c>
      <c r="Q357" s="246">
        <v>0</v>
      </c>
      <c r="R357" s="246">
        <v>0</v>
      </c>
      <c r="S357" s="246">
        <v>0</v>
      </c>
      <c r="T357" s="246">
        <v>0</v>
      </c>
      <c r="U357" s="246">
        <v>0</v>
      </c>
      <c r="V357" s="246">
        <v>0</v>
      </c>
      <c r="W357" s="246">
        <v>0</v>
      </c>
      <c r="X357" s="246">
        <v>0</v>
      </c>
      <c r="Y357" s="246">
        <v>0</v>
      </c>
      <c r="Z357" s="246">
        <v>0</v>
      </c>
      <c r="AA357" s="246">
        <v>0</v>
      </c>
      <c r="AB357" s="246">
        <v>0</v>
      </c>
      <c r="AC357" s="246">
        <v>0</v>
      </c>
      <c r="AD357" s="246">
        <v>0</v>
      </c>
      <c r="AE357" s="246">
        <v>0</v>
      </c>
      <c r="AF357" s="246">
        <v>0</v>
      </c>
      <c r="AG357" s="246">
        <v>0</v>
      </c>
      <c r="AH357" s="246">
        <v>0</v>
      </c>
      <c r="AI357" s="246">
        <v>0</v>
      </c>
      <c r="AJ357" s="246">
        <v>0</v>
      </c>
      <c r="AK357" s="246">
        <v>0</v>
      </c>
      <c r="AL357" s="246">
        <v>0</v>
      </c>
      <c r="AM357" s="246">
        <v>0</v>
      </c>
      <c r="AN357" s="246">
        <v>1.75</v>
      </c>
      <c r="AO357" s="246">
        <v>4</v>
      </c>
      <c r="AP357" s="246">
        <v>10.75</v>
      </c>
      <c r="AQ357" s="246">
        <v>5.5</v>
      </c>
      <c r="AR357" s="289">
        <v>1.25</v>
      </c>
      <c r="AS357" s="289">
        <v>0</v>
      </c>
      <c r="AT357" s="250">
        <v>0</v>
      </c>
      <c r="AU357" s="250">
        <v>0</v>
      </c>
      <c r="AV357" s="284">
        <v>0</v>
      </c>
      <c r="AW357" s="292" t="str">
        <f t="shared" si="20"/>
        <v>2015-16</v>
      </c>
      <c r="AX357" s="292" t="str">
        <f t="shared" si="21"/>
        <v>2019-20</v>
      </c>
      <c r="AY357" s="751">
        <f t="shared" si="22"/>
        <v>5</v>
      </c>
      <c r="AZ357" s="120">
        <f t="shared" si="23"/>
        <v>4.6500000000000004</v>
      </c>
      <c r="BA357" s="248" t="s">
        <v>115</v>
      </c>
      <c r="BB357" s="248" t="s">
        <v>43</v>
      </c>
      <c r="BC357" s="248" t="s">
        <v>2104</v>
      </c>
      <c r="BD357" s="248" t="s">
        <v>765</v>
      </c>
      <c r="BE357" s="248" t="s">
        <v>2017</v>
      </c>
      <c r="BF357" s="248" t="s">
        <v>262</v>
      </c>
      <c r="BG357" s="252" t="s">
        <v>403</v>
      </c>
      <c r="BH357" s="251" t="s">
        <v>2463</v>
      </c>
      <c r="BI357" s="295" t="s">
        <v>252</v>
      </c>
      <c r="BJ357" s="251" t="s">
        <v>252</v>
      </c>
    </row>
    <row r="358" spans="1:62" s="249" customFormat="1" ht="13.5" customHeight="1">
      <c r="A358" s="490" t="s">
        <v>3332</v>
      </c>
      <c r="B358" s="514" t="s">
        <v>836</v>
      </c>
      <c r="C358" s="246">
        <v>0</v>
      </c>
      <c r="D358" s="246">
        <v>0</v>
      </c>
      <c r="E358" s="246">
        <v>0</v>
      </c>
      <c r="F358" s="246">
        <v>0</v>
      </c>
      <c r="G358" s="246">
        <v>0</v>
      </c>
      <c r="H358" s="246">
        <v>0</v>
      </c>
      <c r="I358" s="246">
        <v>0</v>
      </c>
      <c r="J358" s="246">
        <v>0</v>
      </c>
      <c r="K358" s="246">
        <v>0</v>
      </c>
      <c r="L358" s="246">
        <v>0</v>
      </c>
      <c r="M358" s="246">
        <v>0</v>
      </c>
      <c r="N358" s="246">
        <v>0</v>
      </c>
      <c r="O358" s="246">
        <v>0</v>
      </c>
      <c r="P358" s="246">
        <v>0</v>
      </c>
      <c r="Q358" s="246">
        <v>0</v>
      </c>
      <c r="R358" s="246">
        <v>0</v>
      </c>
      <c r="S358" s="246">
        <v>0</v>
      </c>
      <c r="T358" s="246">
        <v>0</v>
      </c>
      <c r="U358" s="246">
        <v>0</v>
      </c>
      <c r="V358" s="246">
        <v>0</v>
      </c>
      <c r="W358" s="246">
        <v>0</v>
      </c>
      <c r="X358" s="246">
        <v>154.9</v>
      </c>
      <c r="Y358" s="246">
        <v>155.30000000000001</v>
      </c>
      <c r="Z358" s="246">
        <v>207</v>
      </c>
      <c r="AA358" s="246">
        <v>115.5</v>
      </c>
      <c r="AB358" s="246">
        <v>132.80000000000001</v>
      </c>
      <c r="AC358" s="246">
        <v>0</v>
      </c>
      <c r="AD358" s="246">
        <v>0</v>
      </c>
      <c r="AE358" s="246">
        <v>0</v>
      </c>
      <c r="AF358" s="246">
        <v>0</v>
      </c>
      <c r="AG358" s="246">
        <v>0</v>
      </c>
      <c r="AH358" s="246">
        <v>0</v>
      </c>
      <c r="AI358" s="246">
        <v>0</v>
      </c>
      <c r="AJ358" s="246">
        <v>0</v>
      </c>
      <c r="AK358" s="246">
        <v>0</v>
      </c>
      <c r="AL358" s="246">
        <v>0</v>
      </c>
      <c r="AM358" s="246">
        <v>0</v>
      </c>
      <c r="AN358" s="246">
        <v>0</v>
      </c>
      <c r="AO358" s="246">
        <v>0</v>
      </c>
      <c r="AP358" s="246">
        <v>0</v>
      </c>
      <c r="AQ358" s="246">
        <v>0</v>
      </c>
      <c r="AR358" s="289">
        <v>0</v>
      </c>
      <c r="AS358" s="289">
        <v>0</v>
      </c>
      <c r="AT358" s="250">
        <v>0</v>
      </c>
      <c r="AU358" s="250">
        <v>0</v>
      </c>
      <c r="AV358" s="284">
        <v>0</v>
      </c>
      <c r="AW358" s="292" t="str">
        <f t="shared" si="20"/>
        <v>1999-00</v>
      </c>
      <c r="AX358" s="292" t="str">
        <f t="shared" si="21"/>
        <v>2003-04</v>
      </c>
      <c r="AY358" s="751">
        <f t="shared" si="22"/>
        <v>5</v>
      </c>
      <c r="AZ358" s="120">
        <f t="shared" si="23"/>
        <v>153.1</v>
      </c>
      <c r="BA358" s="248" t="s">
        <v>119</v>
      </c>
      <c r="BB358" s="248" t="s">
        <v>43</v>
      </c>
      <c r="BC358" s="248" t="s">
        <v>2104</v>
      </c>
      <c r="BD358" s="248" t="s">
        <v>765</v>
      </c>
      <c r="BE358" s="248"/>
      <c r="BF358" s="248" t="s">
        <v>262</v>
      </c>
      <c r="BG358" s="252" t="s">
        <v>252</v>
      </c>
      <c r="BH358" s="251" t="s">
        <v>252</v>
      </c>
      <c r="BI358" s="295" t="s">
        <v>252</v>
      </c>
      <c r="BJ358" s="251" t="s">
        <v>252</v>
      </c>
    </row>
    <row r="359" spans="1:62" s="249" customFormat="1" ht="13.5" customHeight="1">
      <c r="A359" s="490" t="s">
        <v>3332</v>
      </c>
      <c r="B359" s="514" t="s">
        <v>860</v>
      </c>
      <c r="C359" s="246">
        <v>0</v>
      </c>
      <c r="D359" s="246">
        <v>0</v>
      </c>
      <c r="E359" s="246">
        <v>0</v>
      </c>
      <c r="F359" s="246">
        <v>0</v>
      </c>
      <c r="G359" s="246">
        <v>0</v>
      </c>
      <c r="H359" s="246">
        <v>0</v>
      </c>
      <c r="I359" s="246">
        <v>0</v>
      </c>
      <c r="J359" s="246">
        <v>0</v>
      </c>
      <c r="K359" s="246">
        <v>0</v>
      </c>
      <c r="L359" s="246">
        <v>0</v>
      </c>
      <c r="M359" s="246">
        <v>0</v>
      </c>
      <c r="N359" s="246">
        <v>0</v>
      </c>
      <c r="O359" s="246">
        <v>0</v>
      </c>
      <c r="P359" s="246">
        <v>0</v>
      </c>
      <c r="Q359" s="246">
        <v>43.5</v>
      </c>
      <c r="R359" s="246">
        <v>40.299999999999997</v>
      </c>
      <c r="S359" s="246">
        <v>45.6</v>
      </c>
      <c r="T359" s="246">
        <v>50.4</v>
      </c>
      <c r="U359" s="246">
        <v>62.4</v>
      </c>
      <c r="V359" s="246">
        <v>102.7</v>
      </c>
      <c r="W359" s="246">
        <v>130.69999999999999</v>
      </c>
      <c r="X359" s="246">
        <v>0</v>
      </c>
      <c r="Y359" s="246">
        <v>0</v>
      </c>
      <c r="Z359" s="246">
        <v>0</v>
      </c>
      <c r="AA359" s="246">
        <v>0</v>
      </c>
      <c r="AB359" s="246">
        <v>0</v>
      </c>
      <c r="AC359" s="246">
        <v>0</v>
      </c>
      <c r="AD359" s="246">
        <v>0</v>
      </c>
      <c r="AE359" s="246">
        <v>0</v>
      </c>
      <c r="AF359" s="246">
        <v>0</v>
      </c>
      <c r="AG359" s="246">
        <v>0</v>
      </c>
      <c r="AH359" s="246">
        <v>0</v>
      </c>
      <c r="AI359" s="246">
        <v>0</v>
      </c>
      <c r="AJ359" s="246">
        <v>0</v>
      </c>
      <c r="AK359" s="246">
        <v>0</v>
      </c>
      <c r="AL359" s="246">
        <v>0</v>
      </c>
      <c r="AM359" s="246">
        <v>0</v>
      </c>
      <c r="AN359" s="246">
        <v>0</v>
      </c>
      <c r="AO359" s="246">
        <v>0</v>
      </c>
      <c r="AP359" s="250">
        <v>0</v>
      </c>
      <c r="AQ359" s="246">
        <v>0</v>
      </c>
      <c r="AR359" s="290">
        <v>0</v>
      </c>
      <c r="AS359" s="289">
        <v>0</v>
      </c>
      <c r="AT359" s="250">
        <v>0</v>
      </c>
      <c r="AU359" s="250">
        <v>0</v>
      </c>
      <c r="AV359" s="284">
        <v>0</v>
      </c>
      <c r="AW359" s="292" t="str">
        <f t="shared" si="20"/>
        <v>1992-93</v>
      </c>
      <c r="AX359" s="292" t="str">
        <f t="shared" si="21"/>
        <v>1998-99</v>
      </c>
      <c r="AY359" s="751">
        <f t="shared" si="22"/>
        <v>7</v>
      </c>
      <c r="AZ359" s="120">
        <f t="shared" si="23"/>
        <v>67.94285714285715</v>
      </c>
      <c r="BA359" s="248" t="s">
        <v>119</v>
      </c>
      <c r="BB359" s="248" t="s">
        <v>43</v>
      </c>
      <c r="BC359" s="248" t="s">
        <v>2104</v>
      </c>
      <c r="BD359" s="248" t="s">
        <v>765</v>
      </c>
      <c r="BE359" s="248"/>
      <c r="BF359" s="248" t="s">
        <v>262</v>
      </c>
      <c r="BG359" s="252" t="s">
        <v>252</v>
      </c>
      <c r="BH359" s="251" t="s">
        <v>252</v>
      </c>
      <c r="BI359" s="295" t="s">
        <v>252</v>
      </c>
      <c r="BJ359" s="251" t="s">
        <v>252</v>
      </c>
    </row>
    <row r="360" spans="1:62" s="249" customFormat="1" ht="13.5" customHeight="1">
      <c r="A360" s="490" t="s">
        <v>3332</v>
      </c>
      <c r="B360" s="514" t="s">
        <v>420</v>
      </c>
      <c r="C360" s="246">
        <v>0</v>
      </c>
      <c r="D360" s="246">
        <v>0</v>
      </c>
      <c r="E360" s="246">
        <v>0</v>
      </c>
      <c r="F360" s="246">
        <v>0</v>
      </c>
      <c r="G360" s="246">
        <v>0</v>
      </c>
      <c r="H360" s="246">
        <v>0</v>
      </c>
      <c r="I360" s="246">
        <v>0</v>
      </c>
      <c r="J360" s="246">
        <v>0</v>
      </c>
      <c r="K360" s="246">
        <v>0</v>
      </c>
      <c r="L360" s="246">
        <v>0</v>
      </c>
      <c r="M360" s="246">
        <v>0</v>
      </c>
      <c r="N360" s="246">
        <v>0</v>
      </c>
      <c r="O360" s="246">
        <v>0</v>
      </c>
      <c r="P360" s="246">
        <v>0</v>
      </c>
      <c r="Q360" s="246">
        <v>0</v>
      </c>
      <c r="R360" s="246">
        <v>0</v>
      </c>
      <c r="S360" s="246">
        <v>0</v>
      </c>
      <c r="T360" s="246">
        <v>0</v>
      </c>
      <c r="U360" s="246">
        <v>0</v>
      </c>
      <c r="V360" s="246">
        <v>0</v>
      </c>
      <c r="W360" s="246">
        <v>0</v>
      </c>
      <c r="X360" s="246">
        <v>1.9</v>
      </c>
      <c r="Y360" s="246">
        <v>1.4</v>
      </c>
      <c r="Z360" s="246">
        <v>0.8</v>
      </c>
      <c r="AA360" s="246">
        <v>2.2999999999999998</v>
      </c>
      <c r="AB360" s="246">
        <v>2.2000000000000002</v>
      </c>
      <c r="AC360" s="246">
        <v>1.9</v>
      </c>
      <c r="AD360" s="246">
        <v>2.2000000000000002</v>
      </c>
      <c r="AE360" s="246">
        <v>1.3</v>
      </c>
      <c r="AF360" s="246">
        <v>0</v>
      </c>
      <c r="AG360" s="246">
        <v>0</v>
      </c>
      <c r="AH360" s="246">
        <v>0</v>
      </c>
      <c r="AI360" s="246">
        <v>0</v>
      </c>
      <c r="AJ360" s="246">
        <v>0</v>
      </c>
      <c r="AK360" s="246">
        <v>0</v>
      </c>
      <c r="AL360" s="246">
        <v>0</v>
      </c>
      <c r="AM360" s="246">
        <v>0</v>
      </c>
      <c r="AN360" s="246">
        <v>0</v>
      </c>
      <c r="AO360" s="246">
        <v>0</v>
      </c>
      <c r="AP360" s="246">
        <v>0</v>
      </c>
      <c r="AQ360" s="246">
        <v>0</v>
      </c>
      <c r="AR360" s="289">
        <v>0</v>
      </c>
      <c r="AS360" s="289">
        <v>0</v>
      </c>
      <c r="AT360" s="250">
        <v>0</v>
      </c>
      <c r="AU360" s="250">
        <v>0</v>
      </c>
      <c r="AV360" s="284">
        <v>0</v>
      </c>
      <c r="AW360" s="292" t="str">
        <f t="shared" si="20"/>
        <v>1999-00</v>
      </c>
      <c r="AX360" s="292" t="str">
        <f t="shared" si="21"/>
        <v>2006-07</v>
      </c>
      <c r="AY360" s="751">
        <f t="shared" si="22"/>
        <v>8</v>
      </c>
      <c r="AZ360" s="120">
        <f t="shared" si="23"/>
        <v>1.75</v>
      </c>
      <c r="BA360" s="248" t="s">
        <v>106</v>
      </c>
      <c r="BB360" s="248" t="s">
        <v>39</v>
      </c>
      <c r="BC360" s="248" t="s">
        <v>2104</v>
      </c>
      <c r="BD360" s="248" t="s">
        <v>765</v>
      </c>
      <c r="BE360" s="248"/>
      <c r="BF360" s="248" t="s">
        <v>262</v>
      </c>
      <c r="BG360" s="252" t="s">
        <v>252</v>
      </c>
      <c r="BH360" s="251" t="s">
        <v>252</v>
      </c>
      <c r="BI360" s="295" t="s">
        <v>252</v>
      </c>
      <c r="BJ360" s="251" t="s">
        <v>252</v>
      </c>
    </row>
    <row r="361" spans="1:62" s="249" customFormat="1" ht="13.5" customHeight="1">
      <c r="A361" s="490" t="s">
        <v>3332</v>
      </c>
      <c r="B361" s="514" t="s">
        <v>837</v>
      </c>
      <c r="C361" s="246">
        <v>0</v>
      </c>
      <c r="D361" s="246">
        <v>0</v>
      </c>
      <c r="E361" s="246">
        <v>0</v>
      </c>
      <c r="F361" s="246">
        <v>0</v>
      </c>
      <c r="G361" s="246">
        <v>0</v>
      </c>
      <c r="H361" s="246">
        <v>0</v>
      </c>
      <c r="I361" s="246">
        <v>0</v>
      </c>
      <c r="J361" s="246">
        <v>0</v>
      </c>
      <c r="K361" s="246">
        <v>0</v>
      </c>
      <c r="L361" s="246">
        <v>0</v>
      </c>
      <c r="M361" s="246">
        <v>0</v>
      </c>
      <c r="N361" s="246">
        <v>0</v>
      </c>
      <c r="O361" s="246">
        <v>0</v>
      </c>
      <c r="P361" s="246">
        <v>0</v>
      </c>
      <c r="Q361" s="246">
        <v>0</v>
      </c>
      <c r="R361" s="246">
        <v>0</v>
      </c>
      <c r="S361" s="246">
        <v>0</v>
      </c>
      <c r="T361" s="246">
        <v>0</v>
      </c>
      <c r="U361" s="246">
        <v>0</v>
      </c>
      <c r="V361" s="246">
        <v>0</v>
      </c>
      <c r="W361" s="246">
        <v>0</v>
      </c>
      <c r="X361" s="246">
        <v>0</v>
      </c>
      <c r="Y361" s="246">
        <v>0</v>
      </c>
      <c r="Z361" s="246">
        <v>0</v>
      </c>
      <c r="AA361" s="246">
        <v>5</v>
      </c>
      <c r="AB361" s="246">
        <v>11</v>
      </c>
      <c r="AC361" s="246">
        <v>2.1</v>
      </c>
      <c r="AD361" s="246">
        <v>0</v>
      </c>
      <c r="AE361" s="246">
        <v>0</v>
      </c>
      <c r="AF361" s="246">
        <v>0</v>
      </c>
      <c r="AG361" s="246">
        <v>0</v>
      </c>
      <c r="AH361" s="246">
        <v>0</v>
      </c>
      <c r="AI361" s="246">
        <v>0</v>
      </c>
      <c r="AJ361" s="246">
        <v>0</v>
      </c>
      <c r="AK361" s="246">
        <v>0</v>
      </c>
      <c r="AL361" s="246">
        <v>0</v>
      </c>
      <c r="AM361" s="246">
        <v>0</v>
      </c>
      <c r="AN361" s="246">
        <v>0</v>
      </c>
      <c r="AO361" s="246">
        <v>0</v>
      </c>
      <c r="AP361" s="250">
        <v>0</v>
      </c>
      <c r="AQ361" s="246">
        <v>0</v>
      </c>
      <c r="AR361" s="290">
        <v>0</v>
      </c>
      <c r="AS361" s="289">
        <v>0</v>
      </c>
      <c r="AT361" s="250">
        <v>0</v>
      </c>
      <c r="AU361" s="250">
        <v>0</v>
      </c>
      <c r="AV361" s="284">
        <v>0</v>
      </c>
      <c r="AW361" s="292" t="str">
        <f t="shared" si="20"/>
        <v>2002-03</v>
      </c>
      <c r="AX361" s="292" t="str">
        <f t="shared" si="21"/>
        <v>2004-05</v>
      </c>
      <c r="AY361" s="751">
        <f t="shared" si="22"/>
        <v>3</v>
      </c>
      <c r="AZ361" s="120">
        <f t="shared" si="23"/>
        <v>6.0333333333333341</v>
      </c>
      <c r="BA361" s="248" t="s">
        <v>119</v>
      </c>
      <c r="BB361" s="248" t="s">
        <v>43</v>
      </c>
      <c r="BC361" s="248" t="s">
        <v>2104</v>
      </c>
      <c r="BD361" s="248" t="s">
        <v>765</v>
      </c>
      <c r="BE361" s="248"/>
      <c r="BF361" s="248" t="s">
        <v>262</v>
      </c>
      <c r="BG361" s="252" t="s">
        <v>252</v>
      </c>
      <c r="BH361" s="251" t="s">
        <v>252</v>
      </c>
      <c r="BI361" s="295" t="s">
        <v>252</v>
      </c>
      <c r="BJ361" s="251" t="s">
        <v>252</v>
      </c>
    </row>
    <row r="362" spans="1:62" s="249" customFormat="1" ht="13.5" customHeight="1">
      <c r="A362" s="490" t="s">
        <v>3332</v>
      </c>
      <c r="B362" s="514" t="s">
        <v>378</v>
      </c>
      <c r="C362" s="246">
        <v>0</v>
      </c>
      <c r="D362" s="246">
        <v>0</v>
      </c>
      <c r="E362" s="246">
        <v>0</v>
      </c>
      <c r="F362" s="246">
        <v>0</v>
      </c>
      <c r="G362" s="246">
        <v>0</v>
      </c>
      <c r="H362" s="246">
        <v>0</v>
      </c>
      <c r="I362" s="246">
        <v>0</v>
      </c>
      <c r="J362" s="246">
        <v>0</v>
      </c>
      <c r="K362" s="246">
        <v>0</v>
      </c>
      <c r="L362" s="246">
        <v>0</v>
      </c>
      <c r="M362" s="246">
        <v>0</v>
      </c>
      <c r="N362" s="246">
        <v>0</v>
      </c>
      <c r="O362" s="246">
        <v>0</v>
      </c>
      <c r="P362" s="246">
        <v>0</v>
      </c>
      <c r="Q362" s="246">
        <v>0</v>
      </c>
      <c r="R362" s="246">
        <v>0</v>
      </c>
      <c r="S362" s="246">
        <v>0</v>
      </c>
      <c r="T362" s="246">
        <v>0</v>
      </c>
      <c r="U362" s="246">
        <v>0</v>
      </c>
      <c r="V362" s="246">
        <v>0</v>
      </c>
      <c r="W362" s="246">
        <v>0</v>
      </c>
      <c r="X362" s="246">
        <v>0</v>
      </c>
      <c r="Y362" s="246">
        <v>0</v>
      </c>
      <c r="Z362" s="246">
        <v>0</v>
      </c>
      <c r="AA362" s="246">
        <v>0</v>
      </c>
      <c r="AB362" s="246">
        <v>0</v>
      </c>
      <c r="AC362" s="246">
        <v>0</v>
      </c>
      <c r="AD362" s="246">
        <v>0</v>
      </c>
      <c r="AE362" s="246">
        <v>0</v>
      </c>
      <c r="AF362" s="246">
        <v>0</v>
      </c>
      <c r="AG362" s="246">
        <v>0</v>
      </c>
      <c r="AH362" s="246">
        <v>0</v>
      </c>
      <c r="AI362" s="246">
        <v>0</v>
      </c>
      <c r="AJ362" s="246">
        <v>0.45</v>
      </c>
      <c r="AK362" s="246">
        <v>0.45</v>
      </c>
      <c r="AL362" s="246">
        <v>0.45</v>
      </c>
      <c r="AM362" s="246">
        <v>0</v>
      </c>
      <c r="AN362" s="246">
        <v>0</v>
      </c>
      <c r="AO362" s="246">
        <v>0</v>
      </c>
      <c r="AP362" s="246">
        <v>0</v>
      </c>
      <c r="AQ362" s="246">
        <v>0</v>
      </c>
      <c r="AR362" s="289">
        <v>0</v>
      </c>
      <c r="AS362" s="289">
        <v>0</v>
      </c>
      <c r="AT362" s="250">
        <v>0</v>
      </c>
      <c r="AU362" s="250">
        <v>0</v>
      </c>
      <c r="AV362" s="284">
        <v>0</v>
      </c>
      <c r="AW362" s="292" t="str">
        <f t="shared" si="20"/>
        <v>2011-12</v>
      </c>
      <c r="AX362" s="292" t="str">
        <f t="shared" si="21"/>
        <v>2013-14</v>
      </c>
      <c r="AY362" s="751">
        <f t="shared" si="22"/>
        <v>3</v>
      </c>
      <c r="AZ362" s="120">
        <f t="shared" si="23"/>
        <v>0.45</v>
      </c>
      <c r="BA362" s="248" t="s">
        <v>119</v>
      </c>
      <c r="BB362" s="248" t="s">
        <v>57</v>
      </c>
      <c r="BC362" s="248" t="s">
        <v>256</v>
      </c>
      <c r="BD362" s="248" t="s">
        <v>3015</v>
      </c>
      <c r="BE362" s="248"/>
      <c r="BF362" s="248" t="s">
        <v>255</v>
      </c>
      <c r="BG362" s="252" t="s">
        <v>252</v>
      </c>
      <c r="BH362" s="251" t="s">
        <v>252</v>
      </c>
      <c r="BI362" s="295" t="s">
        <v>252</v>
      </c>
      <c r="BJ362" s="251" t="s">
        <v>252</v>
      </c>
    </row>
    <row r="363" spans="1:62" s="249" customFormat="1" ht="13.5" customHeight="1">
      <c r="A363" s="490" t="s">
        <v>3332</v>
      </c>
      <c r="B363" s="514" t="s">
        <v>400</v>
      </c>
      <c r="C363" s="246">
        <v>0</v>
      </c>
      <c r="D363" s="246">
        <v>0</v>
      </c>
      <c r="E363" s="246">
        <v>0</v>
      </c>
      <c r="F363" s="246">
        <v>0</v>
      </c>
      <c r="G363" s="246">
        <v>0</v>
      </c>
      <c r="H363" s="246">
        <v>0</v>
      </c>
      <c r="I363" s="246">
        <v>0</v>
      </c>
      <c r="J363" s="246">
        <v>0</v>
      </c>
      <c r="K363" s="246">
        <v>0</v>
      </c>
      <c r="L363" s="246">
        <v>0</v>
      </c>
      <c r="M363" s="246">
        <v>0</v>
      </c>
      <c r="N363" s="246">
        <v>0</v>
      </c>
      <c r="O363" s="246">
        <v>0</v>
      </c>
      <c r="P363" s="246">
        <v>0</v>
      </c>
      <c r="Q363" s="246">
        <v>0</v>
      </c>
      <c r="R363" s="246">
        <v>0</v>
      </c>
      <c r="S363" s="246">
        <v>0</v>
      </c>
      <c r="T363" s="246">
        <v>0</v>
      </c>
      <c r="U363" s="246">
        <v>0</v>
      </c>
      <c r="V363" s="246">
        <v>0</v>
      </c>
      <c r="W363" s="246">
        <v>0</v>
      </c>
      <c r="X363" s="246">
        <v>0</v>
      </c>
      <c r="Y363" s="246">
        <v>0</v>
      </c>
      <c r="Z363" s="246">
        <v>0</v>
      </c>
      <c r="AA363" s="246">
        <v>0</v>
      </c>
      <c r="AB363" s="246">
        <v>0</v>
      </c>
      <c r="AC363" s="246">
        <v>0</v>
      </c>
      <c r="AD363" s="246">
        <v>0</v>
      </c>
      <c r="AE363" s="246">
        <v>1</v>
      </c>
      <c r="AF363" s="246">
        <v>3</v>
      </c>
      <c r="AG363" s="246">
        <v>0</v>
      </c>
      <c r="AH363" s="246">
        <v>0</v>
      </c>
      <c r="AI363" s="246">
        <v>0</v>
      </c>
      <c r="AJ363" s="246">
        <v>0</v>
      </c>
      <c r="AK363" s="246">
        <v>0</v>
      </c>
      <c r="AL363" s="246">
        <v>0</v>
      </c>
      <c r="AM363" s="246">
        <v>0</v>
      </c>
      <c r="AN363" s="246">
        <v>0</v>
      </c>
      <c r="AO363" s="246">
        <v>0</v>
      </c>
      <c r="AP363" s="250">
        <v>0</v>
      </c>
      <c r="AQ363" s="246">
        <v>0</v>
      </c>
      <c r="AR363" s="290">
        <v>0</v>
      </c>
      <c r="AS363" s="289">
        <v>0</v>
      </c>
      <c r="AT363" s="250">
        <v>0</v>
      </c>
      <c r="AU363" s="250">
        <v>0</v>
      </c>
      <c r="AV363" s="284">
        <v>0</v>
      </c>
      <c r="AW363" s="292" t="str">
        <f t="shared" si="20"/>
        <v>2006-07</v>
      </c>
      <c r="AX363" s="292" t="str">
        <f t="shared" si="21"/>
        <v>2007-08</v>
      </c>
      <c r="AY363" s="751">
        <f t="shared" si="22"/>
        <v>2</v>
      </c>
      <c r="AZ363" s="120">
        <f t="shared" si="23"/>
        <v>2</v>
      </c>
      <c r="BA363" s="248" t="s">
        <v>106</v>
      </c>
      <c r="BB363" s="248" t="s">
        <v>43</v>
      </c>
      <c r="BC363" s="248" t="s">
        <v>2104</v>
      </c>
      <c r="BD363" s="248" t="s">
        <v>765</v>
      </c>
      <c r="BE363" s="248"/>
      <c r="BF363" s="248" t="s">
        <v>262</v>
      </c>
      <c r="BG363" s="252" t="s">
        <v>252</v>
      </c>
      <c r="BH363" s="251" t="s">
        <v>252</v>
      </c>
      <c r="BI363" s="295" t="s">
        <v>252</v>
      </c>
      <c r="BJ363" s="251" t="s">
        <v>252</v>
      </c>
    </row>
    <row r="364" spans="1:62" s="249" customFormat="1" ht="13.5" customHeight="1">
      <c r="A364" s="490" t="s">
        <v>3332</v>
      </c>
      <c r="B364" s="514" t="s">
        <v>350</v>
      </c>
      <c r="C364" s="246">
        <v>0</v>
      </c>
      <c r="D364" s="246">
        <v>0</v>
      </c>
      <c r="E364" s="246">
        <v>0</v>
      </c>
      <c r="F364" s="246">
        <v>0</v>
      </c>
      <c r="G364" s="246">
        <v>0</v>
      </c>
      <c r="H364" s="246">
        <v>0</v>
      </c>
      <c r="I364" s="246">
        <v>0</v>
      </c>
      <c r="J364" s="246">
        <v>0</v>
      </c>
      <c r="K364" s="246">
        <v>0</v>
      </c>
      <c r="L364" s="246">
        <v>0</v>
      </c>
      <c r="M364" s="246">
        <v>1</v>
      </c>
      <c r="N364" s="246">
        <v>4.0999999999999996</v>
      </c>
      <c r="O364" s="246">
        <v>5</v>
      </c>
      <c r="P364" s="246">
        <v>5.0999999999999996</v>
      </c>
      <c r="Q364" s="246">
        <v>5.3</v>
      </c>
      <c r="R364" s="246">
        <v>5.4</v>
      </c>
      <c r="S364" s="246">
        <v>5.5</v>
      </c>
      <c r="T364" s="246">
        <v>5.6</v>
      </c>
      <c r="U364" s="246">
        <v>5.6</v>
      </c>
      <c r="V364" s="246">
        <v>5.6</v>
      </c>
      <c r="W364" s="246">
        <v>0</v>
      </c>
      <c r="X364" s="246">
        <v>0</v>
      </c>
      <c r="Y364" s="246">
        <v>0</v>
      </c>
      <c r="Z364" s="246">
        <v>4.0999999999999996</v>
      </c>
      <c r="AA364" s="246">
        <v>7.6449999999999996</v>
      </c>
      <c r="AB364" s="246">
        <v>7.5949999999999998</v>
      </c>
      <c r="AC364" s="246">
        <v>9.3070000000000004</v>
      </c>
      <c r="AD364" s="246">
        <v>10.244</v>
      </c>
      <c r="AE364" s="246">
        <v>11.06</v>
      </c>
      <c r="AF364" s="246">
        <v>11.435</v>
      </c>
      <c r="AG364" s="246">
        <v>11.678000000000001</v>
      </c>
      <c r="AH364" s="246">
        <v>10.07</v>
      </c>
      <c r="AI364" s="246">
        <v>12.323</v>
      </c>
      <c r="AJ364" s="246">
        <v>0</v>
      </c>
      <c r="AK364" s="246">
        <v>0</v>
      </c>
      <c r="AL364" s="246">
        <v>0</v>
      </c>
      <c r="AM364" s="246">
        <v>0</v>
      </c>
      <c r="AN364" s="246">
        <v>0</v>
      </c>
      <c r="AO364" s="246">
        <v>0</v>
      </c>
      <c r="AP364" s="246">
        <v>0</v>
      </c>
      <c r="AQ364" s="246">
        <v>0</v>
      </c>
      <c r="AR364" s="289">
        <v>0</v>
      </c>
      <c r="AS364" s="289">
        <v>0</v>
      </c>
      <c r="AT364" s="250">
        <v>0</v>
      </c>
      <c r="AU364" s="250">
        <v>0</v>
      </c>
      <c r="AV364" s="284">
        <v>0</v>
      </c>
      <c r="AW364" s="292" t="str">
        <f t="shared" si="20"/>
        <v>1988-89</v>
      </c>
      <c r="AX364" s="292" t="str">
        <f t="shared" si="21"/>
        <v>2010-11</v>
      </c>
      <c r="AY364" s="751">
        <f t="shared" si="22"/>
        <v>23</v>
      </c>
      <c r="AZ364" s="120">
        <f t="shared" si="23"/>
        <v>6.2459565217391306</v>
      </c>
      <c r="BA364" s="248" t="s">
        <v>115</v>
      </c>
      <c r="BB364" s="248" t="s">
        <v>57</v>
      </c>
      <c r="BC364" s="248" t="s">
        <v>272</v>
      </c>
      <c r="BD364" s="248" t="s">
        <v>763</v>
      </c>
      <c r="BE364" s="248"/>
      <c r="BF364" s="248" t="s">
        <v>262</v>
      </c>
      <c r="BG364" s="252" t="s">
        <v>252</v>
      </c>
      <c r="BH364" s="251" t="s">
        <v>252</v>
      </c>
      <c r="BI364" s="295" t="s">
        <v>252</v>
      </c>
      <c r="BJ364" s="251" t="s">
        <v>252</v>
      </c>
    </row>
    <row r="365" spans="1:62" s="249" customFormat="1" ht="13.5" customHeight="1">
      <c r="A365" s="490" t="s">
        <v>3332</v>
      </c>
      <c r="B365" s="514" t="s">
        <v>861</v>
      </c>
      <c r="C365" s="246">
        <v>2.2000000000000002</v>
      </c>
      <c r="D365" s="246">
        <v>3.7</v>
      </c>
      <c r="E365" s="246">
        <v>2.4</v>
      </c>
      <c r="F365" s="246">
        <v>2.1</v>
      </c>
      <c r="G365" s="246">
        <v>2.2000000000000002</v>
      </c>
      <c r="H365" s="246">
        <v>2.5</v>
      </c>
      <c r="I365" s="246">
        <v>0</v>
      </c>
      <c r="J365" s="246">
        <v>0</v>
      </c>
      <c r="K365" s="246">
        <v>0</v>
      </c>
      <c r="L365" s="246">
        <v>0</v>
      </c>
      <c r="M365" s="246">
        <v>0</v>
      </c>
      <c r="N365" s="246">
        <v>0</v>
      </c>
      <c r="O365" s="246">
        <v>0</v>
      </c>
      <c r="P365" s="246">
        <v>0</v>
      </c>
      <c r="Q365" s="246">
        <v>0</v>
      </c>
      <c r="R365" s="246">
        <v>0</v>
      </c>
      <c r="S365" s="246">
        <v>0</v>
      </c>
      <c r="T365" s="246">
        <v>0</v>
      </c>
      <c r="U365" s="246">
        <v>0</v>
      </c>
      <c r="V365" s="246">
        <v>0</v>
      </c>
      <c r="W365" s="246">
        <v>0</v>
      </c>
      <c r="X365" s="246">
        <v>0</v>
      </c>
      <c r="Y365" s="246">
        <v>0</v>
      </c>
      <c r="Z365" s="246">
        <v>0</v>
      </c>
      <c r="AA365" s="246">
        <v>0</v>
      </c>
      <c r="AB365" s="246">
        <v>0</v>
      </c>
      <c r="AC365" s="246">
        <v>0</v>
      </c>
      <c r="AD365" s="246">
        <v>0</v>
      </c>
      <c r="AE365" s="246">
        <v>0</v>
      </c>
      <c r="AF365" s="246">
        <v>0</v>
      </c>
      <c r="AG365" s="246">
        <v>0</v>
      </c>
      <c r="AH365" s="246">
        <v>0</v>
      </c>
      <c r="AI365" s="246">
        <v>0</v>
      </c>
      <c r="AJ365" s="246">
        <v>0</v>
      </c>
      <c r="AK365" s="246">
        <v>0</v>
      </c>
      <c r="AL365" s="246">
        <v>0</v>
      </c>
      <c r="AM365" s="246">
        <v>0</v>
      </c>
      <c r="AN365" s="246">
        <v>0</v>
      </c>
      <c r="AO365" s="246">
        <v>0</v>
      </c>
      <c r="AP365" s="250">
        <v>0</v>
      </c>
      <c r="AQ365" s="246">
        <v>0</v>
      </c>
      <c r="AR365" s="290">
        <v>0</v>
      </c>
      <c r="AS365" s="289">
        <v>0</v>
      </c>
      <c r="AT365" s="250">
        <v>0</v>
      </c>
      <c r="AU365" s="250">
        <v>0</v>
      </c>
      <c r="AV365" s="284">
        <v>0</v>
      </c>
      <c r="AW365" s="292" t="str">
        <f t="shared" si="20"/>
        <v>1978-79</v>
      </c>
      <c r="AX365" s="292" t="str">
        <f t="shared" si="21"/>
        <v>1983-84</v>
      </c>
      <c r="AY365" s="751">
        <f t="shared" si="22"/>
        <v>6</v>
      </c>
      <c r="AZ365" s="120">
        <f t="shared" si="23"/>
        <v>2.5166666666666671</v>
      </c>
      <c r="BA365" s="248" t="s">
        <v>119</v>
      </c>
      <c r="BB365" s="248" t="s">
        <v>43</v>
      </c>
      <c r="BC365" s="248" t="s">
        <v>2104</v>
      </c>
      <c r="BD365" s="248" t="s">
        <v>765</v>
      </c>
      <c r="BE365" s="248"/>
      <c r="BF365" s="248" t="s">
        <v>262</v>
      </c>
      <c r="BG365" s="252" t="s">
        <v>862</v>
      </c>
      <c r="BH365" s="251" t="s">
        <v>252</v>
      </c>
      <c r="BI365" s="295" t="s">
        <v>252</v>
      </c>
      <c r="BJ365" s="251" t="s">
        <v>252</v>
      </c>
    </row>
    <row r="366" spans="1:62" s="249" customFormat="1" ht="13.5" customHeight="1">
      <c r="A366" s="490" t="s">
        <v>3332</v>
      </c>
      <c r="B366" s="514" t="s">
        <v>863</v>
      </c>
      <c r="C366" s="246">
        <v>0</v>
      </c>
      <c r="D366" s="246">
        <v>0</v>
      </c>
      <c r="E366" s="246">
        <v>0</v>
      </c>
      <c r="F366" s="246">
        <v>0</v>
      </c>
      <c r="G366" s="246">
        <v>0</v>
      </c>
      <c r="H366" s="246">
        <v>0</v>
      </c>
      <c r="I366" s="246">
        <v>0</v>
      </c>
      <c r="J366" s="246">
        <v>0</v>
      </c>
      <c r="K366" s="246">
        <v>10.8</v>
      </c>
      <c r="L366" s="246">
        <v>25.6</v>
      </c>
      <c r="M366" s="246">
        <v>31.8</v>
      </c>
      <c r="N366" s="246">
        <v>32</v>
      </c>
      <c r="O366" s="246">
        <v>29.6</v>
      </c>
      <c r="P366" s="246">
        <v>32.200000000000003</v>
      </c>
      <c r="Q366" s="246">
        <v>0</v>
      </c>
      <c r="R366" s="246">
        <v>0</v>
      </c>
      <c r="S366" s="246">
        <v>0</v>
      </c>
      <c r="T366" s="246">
        <v>0</v>
      </c>
      <c r="U366" s="246">
        <v>0</v>
      </c>
      <c r="V366" s="246">
        <v>0</v>
      </c>
      <c r="W366" s="246">
        <v>0</v>
      </c>
      <c r="X366" s="246">
        <v>0</v>
      </c>
      <c r="Y366" s="246">
        <v>0</v>
      </c>
      <c r="Z366" s="246">
        <v>0</v>
      </c>
      <c r="AA366" s="246">
        <v>0</v>
      </c>
      <c r="AB366" s="246">
        <v>0</v>
      </c>
      <c r="AC366" s="246">
        <v>0</v>
      </c>
      <c r="AD366" s="246">
        <v>0</v>
      </c>
      <c r="AE366" s="246">
        <v>0</v>
      </c>
      <c r="AF366" s="246">
        <v>0</v>
      </c>
      <c r="AG366" s="246">
        <v>0</v>
      </c>
      <c r="AH366" s="246">
        <v>0</v>
      </c>
      <c r="AI366" s="246">
        <v>0</v>
      </c>
      <c r="AJ366" s="246">
        <v>0</v>
      </c>
      <c r="AK366" s="246">
        <v>0</v>
      </c>
      <c r="AL366" s="246">
        <v>0</v>
      </c>
      <c r="AM366" s="246">
        <v>0</v>
      </c>
      <c r="AN366" s="246">
        <v>0</v>
      </c>
      <c r="AO366" s="246">
        <v>0</v>
      </c>
      <c r="AP366" s="246">
        <v>0</v>
      </c>
      <c r="AQ366" s="246">
        <v>0</v>
      </c>
      <c r="AR366" s="289">
        <v>0</v>
      </c>
      <c r="AS366" s="289">
        <v>0</v>
      </c>
      <c r="AT366" s="250">
        <v>0</v>
      </c>
      <c r="AU366" s="250">
        <v>0</v>
      </c>
      <c r="AV366" s="284">
        <v>0</v>
      </c>
      <c r="AW366" s="292" t="str">
        <f t="shared" si="20"/>
        <v>1986-87</v>
      </c>
      <c r="AX366" s="292" t="str">
        <f t="shared" si="21"/>
        <v>1991-92</v>
      </c>
      <c r="AY366" s="751">
        <f t="shared" si="22"/>
        <v>6</v>
      </c>
      <c r="AZ366" s="120">
        <f t="shared" si="23"/>
        <v>27</v>
      </c>
      <c r="BA366" s="248" t="s">
        <v>119</v>
      </c>
      <c r="BB366" s="248" t="s">
        <v>43</v>
      </c>
      <c r="BC366" s="248" t="s">
        <v>2104</v>
      </c>
      <c r="BD366" s="248" t="s">
        <v>765</v>
      </c>
      <c r="BE366" s="248"/>
      <c r="BF366" s="248" t="s">
        <v>262</v>
      </c>
      <c r="BG366" s="252" t="s">
        <v>864</v>
      </c>
      <c r="BH366" s="251" t="s">
        <v>252</v>
      </c>
      <c r="BI366" s="295" t="s">
        <v>252</v>
      </c>
      <c r="BJ366" s="251" t="s">
        <v>252</v>
      </c>
    </row>
    <row r="367" spans="1:62" s="249" customFormat="1" ht="13.5" customHeight="1">
      <c r="A367" s="490" t="s">
        <v>3332</v>
      </c>
      <c r="B367" s="514" t="s">
        <v>831</v>
      </c>
      <c r="C367" s="246">
        <v>0</v>
      </c>
      <c r="D367" s="246">
        <v>0</v>
      </c>
      <c r="E367" s="246">
        <v>0</v>
      </c>
      <c r="F367" s="246">
        <v>0</v>
      </c>
      <c r="G367" s="246">
        <v>0</v>
      </c>
      <c r="H367" s="246">
        <v>0</v>
      </c>
      <c r="I367" s="246">
        <v>0</v>
      </c>
      <c r="J367" s="246">
        <v>0</v>
      </c>
      <c r="K367" s="246">
        <v>0</v>
      </c>
      <c r="L367" s="246">
        <v>0</v>
      </c>
      <c r="M367" s="246">
        <v>0</v>
      </c>
      <c r="N367" s="246">
        <v>0.5</v>
      </c>
      <c r="O367" s="246">
        <v>1.4</v>
      </c>
      <c r="P367" s="246">
        <v>1.9</v>
      </c>
      <c r="Q367" s="246">
        <v>1.9</v>
      </c>
      <c r="R367" s="246">
        <v>1.9</v>
      </c>
      <c r="S367" s="246">
        <v>0</v>
      </c>
      <c r="T367" s="246">
        <v>0</v>
      </c>
      <c r="U367" s="246">
        <v>0</v>
      </c>
      <c r="V367" s="246">
        <v>0</v>
      </c>
      <c r="W367" s="246">
        <v>0</v>
      </c>
      <c r="X367" s="246">
        <v>0</v>
      </c>
      <c r="Y367" s="246">
        <v>0</v>
      </c>
      <c r="Z367" s="246">
        <v>0</v>
      </c>
      <c r="AA367" s="246">
        <v>0</v>
      </c>
      <c r="AB367" s="246">
        <v>0</v>
      </c>
      <c r="AC367" s="246">
        <v>0</v>
      </c>
      <c r="AD367" s="246">
        <v>0</v>
      </c>
      <c r="AE367" s="246">
        <v>0</v>
      </c>
      <c r="AF367" s="246">
        <v>0</v>
      </c>
      <c r="AG367" s="246">
        <v>0</v>
      </c>
      <c r="AH367" s="246">
        <v>0</v>
      </c>
      <c r="AI367" s="246">
        <v>0</v>
      </c>
      <c r="AJ367" s="246">
        <v>0</v>
      </c>
      <c r="AK367" s="246">
        <v>0</v>
      </c>
      <c r="AL367" s="246">
        <v>0</v>
      </c>
      <c r="AM367" s="246">
        <v>0</v>
      </c>
      <c r="AN367" s="246">
        <v>0</v>
      </c>
      <c r="AO367" s="246">
        <v>0</v>
      </c>
      <c r="AP367" s="250">
        <v>0</v>
      </c>
      <c r="AQ367" s="246">
        <v>0</v>
      </c>
      <c r="AR367" s="290">
        <v>0</v>
      </c>
      <c r="AS367" s="289">
        <v>0</v>
      </c>
      <c r="AT367" s="250">
        <v>0</v>
      </c>
      <c r="AU367" s="250">
        <v>0</v>
      </c>
      <c r="AV367" s="284">
        <v>0</v>
      </c>
      <c r="AW367" s="292" t="str">
        <f t="shared" si="20"/>
        <v>1989-90</v>
      </c>
      <c r="AX367" s="292" t="str">
        <f t="shared" si="21"/>
        <v>1993-94</v>
      </c>
      <c r="AY367" s="751">
        <f t="shared" si="22"/>
        <v>5</v>
      </c>
      <c r="AZ367" s="120">
        <f t="shared" si="23"/>
        <v>1.52</v>
      </c>
      <c r="BA367" s="248" t="s">
        <v>119</v>
      </c>
      <c r="BB367" s="248" t="s">
        <v>43</v>
      </c>
      <c r="BC367" s="248" t="s">
        <v>267</v>
      </c>
      <c r="BD367" s="248" t="s">
        <v>3014</v>
      </c>
      <c r="BE367" s="248"/>
      <c r="BF367" s="248" t="s">
        <v>262</v>
      </c>
      <c r="BG367" s="252" t="s">
        <v>252</v>
      </c>
      <c r="BH367" s="251" t="s">
        <v>252</v>
      </c>
      <c r="BI367" s="295" t="s">
        <v>252</v>
      </c>
      <c r="BJ367" s="251" t="s">
        <v>252</v>
      </c>
    </row>
    <row r="368" spans="1:62" s="249" customFormat="1" ht="13.5" customHeight="1">
      <c r="A368" s="490" t="s">
        <v>3332</v>
      </c>
      <c r="B368" s="514" t="s">
        <v>370</v>
      </c>
      <c r="C368" s="246">
        <v>0</v>
      </c>
      <c r="D368" s="246">
        <v>0</v>
      </c>
      <c r="E368" s="246">
        <v>0</v>
      </c>
      <c r="F368" s="246">
        <v>0</v>
      </c>
      <c r="G368" s="246">
        <v>0</v>
      </c>
      <c r="H368" s="246">
        <v>0</v>
      </c>
      <c r="I368" s="246">
        <v>0</v>
      </c>
      <c r="J368" s="246">
        <v>0</v>
      </c>
      <c r="K368" s="246">
        <v>0</v>
      </c>
      <c r="L368" s="246">
        <v>0</v>
      </c>
      <c r="M368" s="246">
        <v>0</v>
      </c>
      <c r="N368" s="246">
        <v>0</v>
      </c>
      <c r="O368" s="246">
        <v>0</v>
      </c>
      <c r="P368" s="246">
        <v>0</v>
      </c>
      <c r="Q368" s="246">
        <v>0</v>
      </c>
      <c r="R368" s="246">
        <v>0</v>
      </c>
      <c r="S368" s="246">
        <v>0</v>
      </c>
      <c r="T368" s="246">
        <v>0</v>
      </c>
      <c r="U368" s="246">
        <v>0</v>
      </c>
      <c r="V368" s="246">
        <v>0</v>
      </c>
      <c r="W368" s="246">
        <v>0</v>
      </c>
      <c r="X368" s="246">
        <v>0</v>
      </c>
      <c r="Y368" s="246">
        <v>0</v>
      </c>
      <c r="Z368" s="246">
        <v>0</v>
      </c>
      <c r="AA368" s="246">
        <v>0</v>
      </c>
      <c r="AB368" s="246">
        <v>0</v>
      </c>
      <c r="AC368" s="246">
        <v>0.8</v>
      </c>
      <c r="AD368" s="246">
        <v>1.5</v>
      </c>
      <c r="AE368" s="246">
        <v>1.3</v>
      </c>
      <c r="AF368" s="246">
        <v>1</v>
      </c>
      <c r="AG368" s="246">
        <v>0</v>
      </c>
      <c r="AH368" s="246">
        <v>0</v>
      </c>
      <c r="AI368" s="246">
        <v>0</v>
      </c>
      <c r="AJ368" s="246">
        <v>0</v>
      </c>
      <c r="AK368" s="246">
        <v>0</v>
      </c>
      <c r="AL368" s="246">
        <v>20</v>
      </c>
      <c r="AM368" s="246">
        <v>0</v>
      </c>
      <c r="AN368" s="246">
        <v>0</v>
      </c>
      <c r="AO368" s="246">
        <v>40</v>
      </c>
      <c r="AP368" s="246">
        <v>0</v>
      </c>
      <c r="AQ368" s="246">
        <v>0</v>
      </c>
      <c r="AR368" s="289">
        <v>0</v>
      </c>
      <c r="AS368" s="289">
        <v>0</v>
      </c>
      <c r="AT368" s="250">
        <v>0</v>
      </c>
      <c r="AU368" s="250">
        <v>0</v>
      </c>
      <c r="AV368" s="284">
        <v>0</v>
      </c>
      <c r="AW368" s="292" t="str">
        <f t="shared" si="20"/>
        <v>2004-05</v>
      </c>
      <c r="AX368" s="292" t="str">
        <f t="shared" si="21"/>
        <v>2016-17</v>
      </c>
      <c r="AY368" s="751">
        <f t="shared" si="22"/>
        <v>13</v>
      </c>
      <c r="AZ368" s="120">
        <f t="shared" si="23"/>
        <v>4.9692307692307685</v>
      </c>
      <c r="BA368" s="248" t="s">
        <v>115</v>
      </c>
      <c r="BB368" s="248" t="s">
        <v>41</v>
      </c>
      <c r="BC368" s="248" t="s">
        <v>365</v>
      </c>
      <c r="BD368" s="248" t="s">
        <v>763</v>
      </c>
      <c r="BE368" s="248"/>
      <c r="BF368" s="248" t="s">
        <v>262</v>
      </c>
      <c r="BG368" s="252" t="s">
        <v>369</v>
      </c>
      <c r="BH368" s="251" t="s">
        <v>252</v>
      </c>
      <c r="BI368" s="295" t="s">
        <v>252</v>
      </c>
      <c r="BJ368" s="251" t="s">
        <v>252</v>
      </c>
    </row>
    <row r="369" spans="1:62" s="249" customFormat="1" ht="13.5" customHeight="1">
      <c r="A369" s="490" t="s">
        <v>3332</v>
      </c>
      <c r="B369" s="514" t="s">
        <v>1924</v>
      </c>
      <c r="C369" s="246">
        <v>0</v>
      </c>
      <c r="D369" s="246">
        <v>0</v>
      </c>
      <c r="E369" s="246">
        <v>0</v>
      </c>
      <c r="F369" s="246">
        <v>0</v>
      </c>
      <c r="G369" s="246">
        <v>0</v>
      </c>
      <c r="H369" s="246">
        <v>0</v>
      </c>
      <c r="I369" s="246">
        <v>0</v>
      </c>
      <c r="J369" s="246">
        <v>0</v>
      </c>
      <c r="K369" s="246">
        <v>0</v>
      </c>
      <c r="L369" s="246">
        <v>0</v>
      </c>
      <c r="M369" s="246">
        <v>0</v>
      </c>
      <c r="N369" s="246">
        <v>0</v>
      </c>
      <c r="O369" s="246">
        <v>0</v>
      </c>
      <c r="P369" s="246">
        <v>0</v>
      </c>
      <c r="Q369" s="246">
        <v>0</v>
      </c>
      <c r="R369" s="246">
        <v>0</v>
      </c>
      <c r="S369" s="246">
        <v>0</v>
      </c>
      <c r="T369" s="246">
        <v>0</v>
      </c>
      <c r="U369" s="246">
        <v>0</v>
      </c>
      <c r="V369" s="246">
        <v>0</v>
      </c>
      <c r="W369" s="246">
        <v>0</v>
      </c>
      <c r="X369" s="246">
        <v>0</v>
      </c>
      <c r="Y369" s="246">
        <v>0</v>
      </c>
      <c r="Z369" s="246">
        <v>0</v>
      </c>
      <c r="AA369" s="246">
        <v>0</v>
      </c>
      <c r="AB369" s="246">
        <v>0</v>
      </c>
      <c r="AC369" s="246">
        <v>0</v>
      </c>
      <c r="AD369" s="246">
        <v>0</v>
      </c>
      <c r="AE369" s="246">
        <v>0</v>
      </c>
      <c r="AF369" s="246">
        <v>0</v>
      </c>
      <c r="AG369" s="246">
        <v>0</v>
      </c>
      <c r="AH369" s="246">
        <v>0</v>
      </c>
      <c r="AI369" s="246">
        <v>0</v>
      </c>
      <c r="AJ369" s="246">
        <v>0</v>
      </c>
      <c r="AK369" s="246">
        <v>0</v>
      </c>
      <c r="AL369" s="246">
        <v>0</v>
      </c>
      <c r="AM369" s="246">
        <v>0</v>
      </c>
      <c r="AN369" s="246">
        <v>0</v>
      </c>
      <c r="AO369" s="246">
        <v>0</v>
      </c>
      <c r="AP369" s="250">
        <v>1.75</v>
      </c>
      <c r="AQ369" s="246">
        <v>1.25</v>
      </c>
      <c r="AR369" s="290">
        <v>1.25</v>
      </c>
      <c r="AS369" s="289">
        <v>0.75</v>
      </c>
      <c r="AT369" s="250">
        <v>0</v>
      </c>
      <c r="AU369" s="250">
        <v>0</v>
      </c>
      <c r="AV369" s="284">
        <v>0</v>
      </c>
      <c r="AW369" s="292" t="str">
        <f t="shared" si="20"/>
        <v>2017-18</v>
      </c>
      <c r="AX369" s="292" t="str">
        <f t="shared" si="21"/>
        <v>2020-21</v>
      </c>
      <c r="AY369" s="751">
        <f t="shared" si="22"/>
        <v>4</v>
      </c>
      <c r="AZ369" s="120">
        <f t="shared" si="23"/>
        <v>1.25</v>
      </c>
      <c r="BA369" s="248" t="s">
        <v>119</v>
      </c>
      <c r="BB369" s="248" t="s">
        <v>43</v>
      </c>
      <c r="BC369" s="248" t="s">
        <v>272</v>
      </c>
      <c r="BD369" s="248" t="s">
        <v>763</v>
      </c>
      <c r="BE369" s="248"/>
      <c r="BF369" s="248" t="s">
        <v>262</v>
      </c>
      <c r="BG369" s="252" t="s">
        <v>1927</v>
      </c>
      <c r="BH369" s="251" t="s">
        <v>252</v>
      </c>
      <c r="BI369" s="295" t="s">
        <v>1926</v>
      </c>
      <c r="BJ369" s="251" t="s">
        <v>252</v>
      </c>
    </row>
    <row r="370" spans="1:62" s="249" customFormat="1" ht="13.5" customHeight="1">
      <c r="A370" s="490" t="s">
        <v>3332</v>
      </c>
      <c r="B370" s="514" t="s">
        <v>865</v>
      </c>
      <c r="C370" s="246">
        <v>0</v>
      </c>
      <c r="D370" s="246">
        <v>0</v>
      </c>
      <c r="E370" s="246">
        <v>0</v>
      </c>
      <c r="F370" s="246">
        <v>0</v>
      </c>
      <c r="G370" s="246">
        <v>0</v>
      </c>
      <c r="H370" s="246">
        <v>0</v>
      </c>
      <c r="I370" s="246">
        <v>0</v>
      </c>
      <c r="J370" s="246">
        <v>0.3</v>
      </c>
      <c r="K370" s="246">
        <v>0.4</v>
      </c>
      <c r="L370" s="246">
        <v>0.8</v>
      </c>
      <c r="M370" s="246">
        <v>1.2</v>
      </c>
      <c r="N370" s="246">
        <v>0.8</v>
      </c>
      <c r="O370" s="246">
        <v>2.2999999999999998</v>
      </c>
      <c r="P370" s="246">
        <v>9.4</v>
      </c>
      <c r="Q370" s="246">
        <v>0</v>
      </c>
      <c r="R370" s="246">
        <v>0</v>
      </c>
      <c r="S370" s="246">
        <v>0</v>
      </c>
      <c r="T370" s="246">
        <v>0</v>
      </c>
      <c r="U370" s="246">
        <v>0</v>
      </c>
      <c r="V370" s="246">
        <v>0</v>
      </c>
      <c r="W370" s="246">
        <v>0</v>
      </c>
      <c r="X370" s="246">
        <v>0</v>
      </c>
      <c r="Y370" s="246">
        <v>0</v>
      </c>
      <c r="Z370" s="246">
        <v>0</v>
      </c>
      <c r="AA370" s="246">
        <v>0</v>
      </c>
      <c r="AB370" s="246">
        <v>0</v>
      </c>
      <c r="AC370" s="246">
        <v>0</v>
      </c>
      <c r="AD370" s="246">
        <v>0</v>
      </c>
      <c r="AE370" s="246">
        <v>0</v>
      </c>
      <c r="AF370" s="246">
        <v>0</v>
      </c>
      <c r="AG370" s="246">
        <v>0</v>
      </c>
      <c r="AH370" s="246">
        <v>0</v>
      </c>
      <c r="AI370" s="246">
        <v>0</v>
      </c>
      <c r="AJ370" s="246">
        <v>0</v>
      </c>
      <c r="AK370" s="246">
        <v>0</v>
      </c>
      <c r="AL370" s="246">
        <v>0</v>
      </c>
      <c r="AM370" s="246">
        <v>0</v>
      </c>
      <c r="AN370" s="246">
        <v>0</v>
      </c>
      <c r="AO370" s="246">
        <v>0</v>
      </c>
      <c r="AP370" s="250">
        <v>0</v>
      </c>
      <c r="AQ370" s="246">
        <v>0</v>
      </c>
      <c r="AR370" s="290">
        <v>0</v>
      </c>
      <c r="AS370" s="289">
        <v>0</v>
      </c>
      <c r="AT370" s="250">
        <v>0</v>
      </c>
      <c r="AU370" s="250">
        <v>0</v>
      </c>
      <c r="AV370" s="284">
        <v>0</v>
      </c>
      <c r="AW370" s="292" t="str">
        <f t="shared" si="20"/>
        <v>1985-86</v>
      </c>
      <c r="AX370" s="292" t="str">
        <f t="shared" si="21"/>
        <v>1991-92</v>
      </c>
      <c r="AY370" s="751">
        <f t="shared" si="22"/>
        <v>7</v>
      </c>
      <c r="AZ370" s="120">
        <f t="shared" si="23"/>
        <v>2.1714285714285713</v>
      </c>
      <c r="BA370" s="248" t="s">
        <v>119</v>
      </c>
      <c r="BB370" s="248" t="s">
        <v>45</v>
      </c>
      <c r="BC370" s="248" t="s">
        <v>272</v>
      </c>
      <c r="BD370" s="248" t="s">
        <v>763</v>
      </c>
      <c r="BE370" s="248"/>
      <c r="BF370" s="248" t="s">
        <v>262</v>
      </c>
      <c r="BG370" s="252" t="s">
        <v>2721</v>
      </c>
      <c r="BH370" s="251" t="s">
        <v>252</v>
      </c>
      <c r="BI370" s="295" t="s">
        <v>252</v>
      </c>
      <c r="BJ370" s="251" t="s">
        <v>252</v>
      </c>
    </row>
    <row r="371" spans="1:62" s="249" customFormat="1" ht="13.5" customHeight="1">
      <c r="A371" s="490" t="s">
        <v>3332</v>
      </c>
      <c r="B371" s="514" t="s">
        <v>399</v>
      </c>
      <c r="C371" s="246">
        <v>0</v>
      </c>
      <c r="D371" s="246">
        <v>0</v>
      </c>
      <c r="E371" s="246">
        <v>0</v>
      </c>
      <c r="F371" s="246">
        <v>0</v>
      </c>
      <c r="G371" s="246">
        <v>0</v>
      </c>
      <c r="H371" s="246">
        <v>0</v>
      </c>
      <c r="I371" s="246">
        <v>0</v>
      </c>
      <c r="J371" s="246">
        <v>0</v>
      </c>
      <c r="K371" s="246">
        <v>0</v>
      </c>
      <c r="L371" s="246">
        <v>0</v>
      </c>
      <c r="M371" s="246">
        <v>0</v>
      </c>
      <c r="N371" s="246">
        <v>0</v>
      </c>
      <c r="O371" s="246">
        <v>0</v>
      </c>
      <c r="P371" s="246">
        <v>0</v>
      </c>
      <c r="Q371" s="246">
        <v>0</v>
      </c>
      <c r="R371" s="246">
        <v>0</v>
      </c>
      <c r="S371" s="246">
        <v>0</v>
      </c>
      <c r="T371" s="246">
        <v>0</v>
      </c>
      <c r="U371" s="246">
        <v>0</v>
      </c>
      <c r="V371" s="246">
        <v>0</v>
      </c>
      <c r="W371" s="246">
        <v>0</v>
      </c>
      <c r="X371" s="246">
        <v>0</v>
      </c>
      <c r="Y371" s="246">
        <v>0</v>
      </c>
      <c r="Z371" s="246">
        <v>0</v>
      </c>
      <c r="AA371" s="246">
        <v>0</v>
      </c>
      <c r="AB371" s="246">
        <v>0</v>
      </c>
      <c r="AC371" s="246">
        <v>0</v>
      </c>
      <c r="AD371" s="246">
        <v>6.7</v>
      </c>
      <c r="AE371" s="246">
        <v>12</v>
      </c>
      <c r="AF371" s="246">
        <v>14.955</v>
      </c>
      <c r="AG371" s="246">
        <v>15.917</v>
      </c>
      <c r="AH371" s="246">
        <v>12.67</v>
      </c>
      <c r="AI371" s="246">
        <v>22.536000000000001</v>
      </c>
      <c r="AJ371" s="246">
        <v>0</v>
      </c>
      <c r="AK371" s="246">
        <v>0</v>
      </c>
      <c r="AL371" s="246">
        <v>0</v>
      </c>
      <c r="AM371" s="246">
        <v>0</v>
      </c>
      <c r="AN371" s="246">
        <v>0</v>
      </c>
      <c r="AO371" s="246">
        <v>0</v>
      </c>
      <c r="AP371" s="246">
        <v>0</v>
      </c>
      <c r="AQ371" s="246">
        <v>0</v>
      </c>
      <c r="AR371" s="289">
        <v>0</v>
      </c>
      <c r="AS371" s="289">
        <v>0</v>
      </c>
      <c r="AT371" s="250">
        <v>0</v>
      </c>
      <c r="AU371" s="250">
        <v>0</v>
      </c>
      <c r="AV371" s="284">
        <v>0</v>
      </c>
      <c r="AW371" s="292" t="str">
        <f t="shared" si="20"/>
        <v>2005-06</v>
      </c>
      <c r="AX371" s="292" t="str">
        <f t="shared" si="21"/>
        <v>2010-11</v>
      </c>
      <c r="AY371" s="751">
        <f t="shared" si="22"/>
        <v>6</v>
      </c>
      <c r="AZ371" s="120">
        <f t="shared" si="23"/>
        <v>14.129666666666667</v>
      </c>
      <c r="BA371" s="248" t="s">
        <v>106</v>
      </c>
      <c r="BB371" s="248" t="s">
        <v>43</v>
      </c>
      <c r="BC371" s="248" t="s">
        <v>2104</v>
      </c>
      <c r="BD371" s="248" t="s">
        <v>765</v>
      </c>
      <c r="BE371" s="248"/>
      <c r="BF371" s="248" t="s">
        <v>262</v>
      </c>
      <c r="BG371" s="252" t="s">
        <v>252</v>
      </c>
      <c r="BH371" s="251" t="s">
        <v>252</v>
      </c>
      <c r="BI371" s="295" t="s">
        <v>252</v>
      </c>
      <c r="BJ371" s="251" t="s">
        <v>252</v>
      </c>
    </row>
    <row r="372" spans="1:62" s="249" customFormat="1" ht="13.5" customHeight="1">
      <c r="A372" s="490" t="s">
        <v>3332</v>
      </c>
      <c r="B372" s="514" t="s">
        <v>866</v>
      </c>
      <c r="C372" s="246">
        <v>0</v>
      </c>
      <c r="D372" s="246">
        <v>0</v>
      </c>
      <c r="E372" s="246">
        <v>0</v>
      </c>
      <c r="F372" s="246">
        <v>0</v>
      </c>
      <c r="G372" s="246">
        <v>0</v>
      </c>
      <c r="H372" s="246">
        <v>0</v>
      </c>
      <c r="I372" s="246">
        <v>20.6</v>
      </c>
      <c r="J372" s="246">
        <v>22.9</v>
      </c>
      <c r="K372" s="246">
        <v>11.6</v>
      </c>
      <c r="L372" s="246">
        <v>8.4</v>
      </c>
      <c r="M372" s="246">
        <v>8.3000000000000007</v>
      </c>
      <c r="N372" s="246">
        <v>4.7</v>
      </c>
      <c r="O372" s="246">
        <v>2.2999999999999998</v>
      </c>
      <c r="P372" s="246">
        <v>0</v>
      </c>
      <c r="Q372" s="246">
        <v>0</v>
      </c>
      <c r="R372" s="246">
        <v>0</v>
      </c>
      <c r="S372" s="246">
        <v>0</v>
      </c>
      <c r="T372" s="246">
        <v>0</v>
      </c>
      <c r="U372" s="246">
        <v>0</v>
      </c>
      <c r="V372" s="246">
        <v>0</v>
      </c>
      <c r="W372" s="246">
        <v>0</v>
      </c>
      <c r="X372" s="246">
        <v>0</v>
      </c>
      <c r="Y372" s="246">
        <v>0</v>
      </c>
      <c r="Z372" s="246">
        <v>0</v>
      </c>
      <c r="AA372" s="246">
        <v>0</v>
      </c>
      <c r="AB372" s="246">
        <v>0</v>
      </c>
      <c r="AC372" s="246">
        <v>0</v>
      </c>
      <c r="AD372" s="246">
        <v>0</v>
      </c>
      <c r="AE372" s="246">
        <v>0</v>
      </c>
      <c r="AF372" s="246">
        <v>0</v>
      </c>
      <c r="AG372" s="246">
        <v>0</v>
      </c>
      <c r="AH372" s="246">
        <v>0</v>
      </c>
      <c r="AI372" s="246">
        <v>0</v>
      </c>
      <c r="AJ372" s="246">
        <v>0</v>
      </c>
      <c r="AK372" s="246">
        <v>0</v>
      </c>
      <c r="AL372" s="246">
        <v>0</v>
      </c>
      <c r="AM372" s="246">
        <v>0</v>
      </c>
      <c r="AN372" s="246">
        <v>0</v>
      </c>
      <c r="AO372" s="246">
        <v>0</v>
      </c>
      <c r="AP372" s="250">
        <v>0</v>
      </c>
      <c r="AQ372" s="246">
        <v>0</v>
      </c>
      <c r="AR372" s="290">
        <v>0</v>
      </c>
      <c r="AS372" s="289">
        <v>0</v>
      </c>
      <c r="AT372" s="250">
        <v>0</v>
      </c>
      <c r="AU372" s="250">
        <v>0</v>
      </c>
      <c r="AV372" s="284">
        <v>0</v>
      </c>
      <c r="AW372" s="292" t="str">
        <f t="shared" si="20"/>
        <v>1984-85</v>
      </c>
      <c r="AX372" s="292" t="str">
        <f t="shared" si="21"/>
        <v>1990-91</v>
      </c>
      <c r="AY372" s="751">
        <f t="shared" si="22"/>
        <v>7</v>
      </c>
      <c r="AZ372" s="120">
        <f t="shared" si="23"/>
        <v>11.257142857142856</v>
      </c>
      <c r="BA372" s="248" t="s">
        <v>119</v>
      </c>
      <c r="BB372" s="248" t="s">
        <v>43</v>
      </c>
      <c r="BC372" s="248" t="s">
        <v>2104</v>
      </c>
      <c r="BD372" s="248" t="s">
        <v>765</v>
      </c>
      <c r="BE372" s="248"/>
      <c r="BF372" s="248" t="s">
        <v>262</v>
      </c>
      <c r="BG372" s="252" t="s">
        <v>252</v>
      </c>
      <c r="BH372" s="251" t="s">
        <v>252</v>
      </c>
      <c r="BI372" s="295" t="s">
        <v>252</v>
      </c>
      <c r="BJ372" s="251" t="s">
        <v>252</v>
      </c>
    </row>
    <row r="373" spans="1:62" s="249" customFormat="1" ht="13.5" customHeight="1">
      <c r="A373" s="490" t="s">
        <v>3332</v>
      </c>
      <c r="B373" s="514" t="s">
        <v>398</v>
      </c>
      <c r="C373" s="246">
        <v>0</v>
      </c>
      <c r="D373" s="246">
        <v>0</v>
      </c>
      <c r="E373" s="246">
        <v>0</v>
      </c>
      <c r="F373" s="246">
        <v>0</v>
      </c>
      <c r="G373" s="246">
        <v>0</v>
      </c>
      <c r="H373" s="246">
        <v>0</v>
      </c>
      <c r="I373" s="246">
        <v>0</v>
      </c>
      <c r="J373" s="246">
        <v>0</v>
      </c>
      <c r="K373" s="246">
        <v>0</v>
      </c>
      <c r="L373" s="246">
        <v>0</v>
      </c>
      <c r="M373" s="246">
        <v>0</v>
      </c>
      <c r="N373" s="246">
        <v>0</v>
      </c>
      <c r="O373" s="246">
        <v>0</v>
      </c>
      <c r="P373" s="246">
        <v>0</v>
      </c>
      <c r="Q373" s="246">
        <v>0</v>
      </c>
      <c r="R373" s="246">
        <v>0</v>
      </c>
      <c r="S373" s="246">
        <v>0</v>
      </c>
      <c r="T373" s="246">
        <v>0</v>
      </c>
      <c r="U373" s="246">
        <v>0</v>
      </c>
      <c r="V373" s="246">
        <v>0</v>
      </c>
      <c r="W373" s="246">
        <v>0</v>
      </c>
      <c r="X373" s="246">
        <v>0</v>
      </c>
      <c r="Y373" s="246">
        <v>0</v>
      </c>
      <c r="Z373" s="246">
        <v>0</v>
      </c>
      <c r="AA373" s="246">
        <v>0</v>
      </c>
      <c r="AB373" s="246">
        <v>0</v>
      </c>
      <c r="AC373" s="246">
        <v>0</v>
      </c>
      <c r="AD373" s="246">
        <v>0</v>
      </c>
      <c r="AE373" s="246">
        <v>0</v>
      </c>
      <c r="AF373" s="246">
        <v>0</v>
      </c>
      <c r="AG373" s="246">
        <v>0</v>
      </c>
      <c r="AH373" s="246">
        <v>0.85</v>
      </c>
      <c r="AI373" s="246">
        <v>0.42099999999999999</v>
      </c>
      <c r="AJ373" s="246">
        <v>0.43099999999999999</v>
      </c>
      <c r="AK373" s="246">
        <v>0.43099999999999999</v>
      </c>
      <c r="AL373" s="246">
        <v>0</v>
      </c>
      <c r="AM373" s="246">
        <v>0</v>
      </c>
      <c r="AN373" s="246">
        <v>0</v>
      </c>
      <c r="AO373" s="246">
        <v>0</v>
      </c>
      <c r="AP373" s="246">
        <v>0</v>
      </c>
      <c r="AQ373" s="246">
        <v>0</v>
      </c>
      <c r="AR373" s="289">
        <v>0</v>
      </c>
      <c r="AS373" s="289">
        <v>0</v>
      </c>
      <c r="AT373" s="250">
        <v>0</v>
      </c>
      <c r="AU373" s="250">
        <v>0</v>
      </c>
      <c r="AV373" s="284">
        <v>0</v>
      </c>
      <c r="AW373" s="292" t="str">
        <f t="shared" si="20"/>
        <v>2009-10</v>
      </c>
      <c r="AX373" s="292" t="str">
        <f t="shared" si="21"/>
        <v>2012-13</v>
      </c>
      <c r="AY373" s="751">
        <f t="shared" si="22"/>
        <v>4</v>
      </c>
      <c r="AZ373" s="120">
        <f t="shared" si="23"/>
        <v>0.53325</v>
      </c>
      <c r="BA373" s="248" t="s">
        <v>106</v>
      </c>
      <c r="BB373" s="248" t="s">
        <v>43</v>
      </c>
      <c r="BC373" s="248" t="s">
        <v>2104</v>
      </c>
      <c r="BD373" s="248" t="s">
        <v>765</v>
      </c>
      <c r="BE373" s="248"/>
      <c r="BF373" s="248" t="s">
        <v>262</v>
      </c>
      <c r="BG373" s="252" t="s">
        <v>252</v>
      </c>
      <c r="BH373" s="251" t="s">
        <v>252</v>
      </c>
      <c r="BI373" s="295" t="s">
        <v>252</v>
      </c>
      <c r="BJ373" s="251" t="s">
        <v>252</v>
      </c>
    </row>
    <row r="374" spans="1:62" s="249" customFormat="1" ht="13.5" customHeight="1">
      <c r="A374" s="490" t="s">
        <v>3332</v>
      </c>
      <c r="B374" s="514" t="s">
        <v>368</v>
      </c>
      <c r="C374" s="246">
        <v>0</v>
      </c>
      <c r="D374" s="246">
        <v>0</v>
      </c>
      <c r="E374" s="246">
        <v>0</v>
      </c>
      <c r="F374" s="246">
        <v>0</v>
      </c>
      <c r="G374" s="246">
        <v>0</v>
      </c>
      <c r="H374" s="246">
        <v>0</v>
      </c>
      <c r="I374" s="246">
        <v>0</v>
      </c>
      <c r="J374" s="246">
        <v>0</v>
      </c>
      <c r="K374" s="246">
        <v>0</v>
      </c>
      <c r="L374" s="246">
        <v>0</v>
      </c>
      <c r="M374" s="246">
        <v>0</v>
      </c>
      <c r="N374" s="246">
        <v>0</v>
      </c>
      <c r="O374" s="246">
        <v>0</v>
      </c>
      <c r="P374" s="246">
        <v>0</v>
      </c>
      <c r="Q374" s="246">
        <v>0</v>
      </c>
      <c r="R374" s="246">
        <v>0</v>
      </c>
      <c r="S374" s="246">
        <v>0</v>
      </c>
      <c r="T374" s="246">
        <v>0</v>
      </c>
      <c r="U374" s="246">
        <v>0</v>
      </c>
      <c r="V374" s="246">
        <v>0</v>
      </c>
      <c r="W374" s="246">
        <v>0</v>
      </c>
      <c r="X374" s="246">
        <v>0</v>
      </c>
      <c r="Y374" s="246">
        <v>0</v>
      </c>
      <c r="Z374" s="246">
        <v>0</v>
      </c>
      <c r="AA374" s="246">
        <v>0</v>
      </c>
      <c r="AB374" s="246">
        <v>0</v>
      </c>
      <c r="AC374" s="246">
        <v>0</v>
      </c>
      <c r="AD374" s="246">
        <v>0</v>
      </c>
      <c r="AE374" s="246">
        <v>0</v>
      </c>
      <c r="AF374" s="246">
        <v>14</v>
      </c>
      <c r="AG374" s="246">
        <v>8.6999999999999993</v>
      </c>
      <c r="AH374" s="246">
        <v>32.286999999999999</v>
      </c>
      <c r="AI374" s="246">
        <v>47.63</v>
      </c>
      <c r="AJ374" s="246">
        <v>25.568000000000001</v>
      </c>
      <c r="AK374" s="246">
        <v>22.693999999999999</v>
      </c>
      <c r="AL374" s="246">
        <v>43.811999999999998</v>
      </c>
      <c r="AM374" s="246">
        <v>31.631</v>
      </c>
      <c r="AN374" s="246">
        <v>4.4210000000000003</v>
      </c>
      <c r="AO374" s="246">
        <v>2.6019999999999999</v>
      </c>
      <c r="AP374" s="250">
        <v>0</v>
      </c>
      <c r="AQ374" s="246">
        <v>0</v>
      </c>
      <c r="AR374" s="290">
        <v>0</v>
      </c>
      <c r="AS374" s="289">
        <v>0</v>
      </c>
      <c r="AT374" s="250">
        <v>0</v>
      </c>
      <c r="AU374" s="250">
        <v>0</v>
      </c>
      <c r="AV374" s="284">
        <v>0</v>
      </c>
      <c r="AW374" s="292" t="str">
        <f t="shared" si="20"/>
        <v>2007-08</v>
      </c>
      <c r="AX374" s="292" t="str">
        <f t="shared" si="21"/>
        <v>2016-17</v>
      </c>
      <c r="AY374" s="751">
        <f t="shared" si="22"/>
        <v>10</v>
      </c>
      <c r="AZ374" s="120">
        <f t="shared" si="23"/>
        <v>23.334499999999998</v>
      </c>
      <c r="BA374" s="248" t="s">
        <v>119</v>
      </c>
      <c r="BB374" s="248" t="s">
        <v>41</v>
      </c>
      <c r="BC374" s="248" t="s">
        <v>365</v>
      </c>
      <c r="BD374" s="248" t="s">
        <v>763</v>
      </c>
      <c r="BE374" s="248"/>
      <c r="BF374" s="248" t="s">
        <v>262</v>
      </c>
      <c r="BG374" s="252" t="s">
        <v>367</v>
      </c>
      <c r="BH374" s="251" t="s">
        <v>252</v>
      </c>
      <c r="BI374" s="295" t="s">
        <v>252</v>
      </c>
      <c r="BJ374" s="251" t="s">
        <v>252</v>
      </c>
    </row>
    <row r="375" spans="1:62" s="249" customFormat="1" ht="13.5" customHeight="1">
      <c r="A375" s="490" t="s">
        <v>3332</v>
      </c>
      <c r="B375" s="514" t="s">
        <v>87</v>
      </c>
      <c r="C375" s="246">
        <v>0</v>
      </c>
      <c r="D375" s="246">
        <v>0</v>
      </c>
      <c r="E375" s="246">
        <v>0</v>
      </c>
      <c r="F375" s="246">
        <v>0</v>
      </c>
      <c r="G375" s="246">
        <v>0</v>
      </c>
      <c r="H375" s="246">
        <v>0</v>
      </c>
      <c r="I375" s="246">
        <v>0</v>
      </c>
      <c r="J375" s="246">
        <v>0</v>
      </c>
      <c r="K375" s="246">
        <v>0</v>
      </c>
      <c r="L375" s="246">
        <v>0</v>
      </c>
      <c r="M375" s="246">
        <v>0</v>
      </c>
      <c r="N375" s="246">
        <v>0</v>
      </c>
      <c r="O375" s="246">
        <v>0</v>
      </c>
      <c r="P375" s="246">
        <v>0</v>
      </c>
      <c r="Q375" s="246">
        <v>0</v>
      </c>
      <c r="R375" s="246">
        <v>0</v>
      </c>
      <c r="S375" s="246">
        <v>0</v>
      </c>
      <c r="T375" s="246">
        <v>0</v>
      </c>
      <c r="U375" s="246">
        <v>0</v>
      </c>
      <c r="V375" s="246">
        <v>0</v>
      </c>
      <c r="W375" s="246">
        <v>0</v>
      </c>
      <c r="X375" s="246">
        <v>0</v>
      </c>
      <c r="Y375" s="246">
        <v>0</v>
      </c>
      <c r="Z375" s="246">
        <v>0</v>
      </c>
      <c r="AA375" s="246">
        <v>0</v>
      </c>
      <c r="AB375" s="246">
        <v>0</v>
      </c>
      <c r="AC375" s="246">
        <v>8</v>
      </c>
      <c r="AD375" s="246">
        <v>8</v>
      </c>
      <c r="AE375" s="246">
        <v>8</v>
      </c>
      <c r="AF375" s="246">
        <v>8.5</v>
      </c>
      <c r="AG375" s="246">
        <v>8.5</v>
      </c>
      <c r="AH375" s="246">
        <v>9</v>
      </c>
      <c r="AI375" s="246">
        <v>9.5</v>
      </c>
      <c r="AJ375" s="246">
        <v>9.5</v>
      </c>
      <c r="AK375" s="246">
        <v>9.5</v>
      </c>
      <c r="AL375" s="246">
        <v>7.5</v>
      </c>
      <c r="AM375" s="246">
        <v>7.5</v>
      </c>
      <c r="AN375" s="246">
        <v>7.5</v>
      </c>
      <c r="AO375" s="246">
        <v>6.8</v>
      </c>
      <c r="AP375" s="250">
        <v>6.5</v>
      </c>
      <c r="AQ375" s="246">
        <v>6.5</v>
      </c>
      <c r="AR375" s="290">
        <v>6.5</v>
      </c>
      <c r="AS375" s="289">
        <v>6.5</v>
      </c>
      <c r="AT375" s="250">
        <v>6.5</v>
      </c>
      <c r="AU375" s="250">
        <v>6.5</v>
      </c>
      <c r="AV375" s="284">
        <v>0</v>
      </c>
      <c r="AW375" s="292" t="str">
        <f t="shared" si="20"/>
        <v>2004-05</v>
      </c>
      <c r="AX375" s="292" t="str">
        <f t="shared" si="21"/>
        <v>2020-21</v>
      </c>
      <c r="AY375" s="751">
        <f t="shared" si="22"/>
        <v>17</v>
      </c>
      <c r="AZ375" s="120">
        <f t="shared" si="23"/>
        <v>7.8705882352941181</v>
      </c>
      <c r="BA375" s="248" t="s">
        <v>119</v>
      </c>
      <c r="BB375" s="248" t="s">
        <v>43</v>
      </c>
      <c r="BC375" s="248" t="s">
        <v>267</v>
      </c>
      <c r="BD375" s="248" t="s">
        <v>3014</v>
      </c>
      <c r="BE375" s="248" t="s">
        <v>2017</v>
      </c>
      <c r="BF375" s="248" t="s">
        <v>262</v>
      </c>
      <c r="BG375" s="252" t="s">
        <v>425</v>
      </c>
      <c r="BH375" s="251" t="s">
        <v>252</v>
      </c>
      <c r="BI375" s="295" t="s">
        <v>252</v>
      </c>
      <c r="BJ375" s="251" t="s">
        <v>252</v>
      </c>
    </row>
    <row r="376" spans="1:62" s="249" customFormat="1" ht="13.5" customHeight="1">
      <c r="A376" s="490" t="s">
        <v>3332</v>
      </c>
      <c r="B376" s="514" t="s">
        <v>867</v>
      </c>
      <c r="C376" s="246">
        <v>0</v>
      </c>
      <c r="D376" s="246">
        <v>0</v>
      </c>
      <c r="E376" s="246">
        <v>0</v>
      </c>
      <c r="F376" s="246">
        <v>0</v>
      </c>
      <c r="G376" s="246">
        <v>0</v>
      </c>
      <c r="H376" s="246">
        <v>0</v>
      </c>
      <c r="I376" s="246">
        <v>0</v>
      </c>
      <c r="J376" s="246">
        <v>0</v>
      </c>
      <c r="K376" s="246">
        <v>0</v>
      </c>
      <c r="L376" s="246">
        <v>0.7</v>
      </c>
      <c r="M376" s="246">
        <v>3.9</v>
      </c>
      <c r="N376" s="246">
        <v>5.6</v>
      </c>
      <c r="O376" s="246">
        <v>4.2</v>
      </c>
      <c r="P376" s="246">
        <v>4.4000000000000004</v>
      </c>
      <c r="Q376" s="246">
        <v>0</v>
      </c>
      <c r="R376" s="246">
        <v>0</v>
      </c>
      <c r="S376" s="246">
        <v>0</v>
      </c>
      <c r="T376" s="246">
        <v>0</v>
      </c>
      <c r="U376" s="246">
        <v>0</v>
      </c>
      <c r="V376" s="246">
        <v>0</v>
      </c>
      <c r="W376" s="246">
        <v>0</v>
      </c>
      <c r="X376" s="246">
        <v>0</v>
      </c>
      <c r="Y376" s="246">
        <v>0</v>
      </c>
      <c r="Z376" s="246">
        <v>0</v>
      </c>
      <c r="AA376" s="246">
        <v>0</v>
      </c>
      <c r="AB376" s="246">
        <v>0</v>
      </c>
      <c r="AC376" s="246">
        <v>0</v>
      </c>
      <c r="AD376" s="246">
        <v>0</v>
      </c>
      <c r="AE376" s="246">
        <v>0</v>
      </c>
      <c r="AF376" s="246">
        <v>0</v>
      </c>
      <c r="AG376" s="246">
        <v>0</v>
      </c>
      <c r="AH376" s="246">
        <v>0</v>
      </c>
      <c r="AI376" s="246">
        <v>0</v>
      </c>
      <c r="AJ376" s="246">
        <v>0</v>
      </c>
      <c r="AK376" s="246">
        <v>0</v>
      </c>
      <c r="AL376" s="246">
        <v>0</v>
      </c>
      <c r="AM376" s="246">
        <v>0</v>
      </c>
      <c r="AN376" s="246">
        <v>0</v>
      </c>
      <c r="AO376" s="246">
        <v>0</v>
      </c>
      <c r="AP376" s="246">
        <v>0</v>
      </c>
      <c r="AQ376" s="246">
        <v>0</v>
      </c>
      <c r="AR376" s="289">
        <v>0</v>
      </c>
      <c r="AS376" s="289">
        <v>0</v>
      </c>
      <c r="AT376" s="250">
        <v>0</v>
      </c>
      <c r="AU376" s="250">
        <v>0</v>
      </c>
      <c r="AV376" s="284">
        <v>0</v>
      </c>
      <c r="AW376" s="292" t="str">
        <f t="shared" si="20"/>
        <v>1987-88</v>
      </c>
      <c r="AX376" s="292" t="str">
        <f t="shared" si="21"/>
        <v>1991-92</v>
      </c>
      <c r="AY376" s="751">
        <f t="shared" si="22"/>
        <v>5</v>
      </c>
      <c r="AZ376" s="120">
        <f t="shared" si="23"/>
        <v>3.7599999999999993</v>
      </c>
      <c r="BA376" s="248" t="s">
        <v>119</v>
      </c>
      <c r="BB376" s="248" t="s">
        <v>43</v>
      </c>
      <c r="BC376" s="248" t="s">
        <v>2104</v>
      </c>
      <c r="BD376" s="248" t="s">
        <v>765</v>
      </c>
      <c r="BE376" s="248"/>
      <c r="BF376" s="248" t="s">
        <v>262</v>
      </c>
      <c r="BG376" s="252" t="s">
        <v>868</v>
      </c>
      <c r="BH376" s="251" t="s">
        <v>252</v>
      </c>
      <c r="BI376" s="295" t="s">
        <v>252</v>
      </c>
      <c r="BJ376" s="251" t="s">
        <v>252</v>
      </c>
    </row>
    <row r="377" spans="1:62" s="249" customFormat="1" ht="13.5" customHeight="1">
      <c r="A377" s="490" t="s">
        <v>3332</v>
      </c>
      <c r="B377" s="514" t="s">
        <v>869</v>
      </c>
      <c r="C377" s="246">
        <v>0</v>
      </c>
      <c r="D377" s="246">
        <v>0</v>
      </c>
      <c r="E377" s="246">
        <v>0</v>
      </c>
      <c r="F377" s="246">
        <v>0</v>
      </c>
      <c r="G377" s="246">
        <v>0</v>
      </c>
      <c r="H377" s="246">
        <v>0</v>
      </c>
      <c r="I377" s="246">
        <v>0</v>
      </c>
      <c r="J377" s="246">
        <v>3</v>
      </c>
      <c r="K377" s="246">
        <v>5</v>
      </c>
      <c r="L377" s="246">
        <v>3.2</v>
      </c>
      <c r="M377" s="246">
        <v>5.4</v>
      </c>
      <c r="N377" s="246">
        <v>2.4</v>
      </c>
      <c r="O377" s="246">
        <v>5.5</v>
      </c>
      <c r="P377" s="246">
        <v>5.7</v>
      </c>
      <c r="Q377" s="246">
        <v>5.4</v>
      </c>
      <c r="R377" s="246">
        <v>5.4</v>
      </c>
      <c r="S377" s="246">
        <v>9</v>
      </c>
      <c r="T377" s="246">
        <v>2.7</v>
      </c>
      <c r="U377" s="246">
        <v>1.7</v>
      </c>
      <c r="V377" s="246">
        <v>0.5</v>
      </c>
      <c r="W377" s="246">
        <v>1.5</v>
      </c>
      <c r="X377" s="246">
        <v>0</v>
      </c>
      <c r="Y377" s="246">
        <v>0</v>
      </c>
      <c r="Z377" s="246">
        <v>0</v>
      </c>
      <c r="AA377" s="246">
        <v>0</v>
      </c>
      <c r="AB377" s="246">
        <v>0</v>
      </c>
      <c r="AC377" s="246">
        <v>0</v>
      </c>
      <c r="AD377" s="246">
        <v>0</v>
      </c>
      <c r="AE377" s="246">
        <v>0</v>
      </c>
      <c r="AF377" s="246">
        <v>0</v>
      </c>
      <c r="AG377" s="246">
        <v>0</v>
      </c>
      <c r="AH377" s="246">
        <v>0</v>
      </c>
      <c r="AI377" s="246">
        <v>0</v>
      </c>
      <c r="AJ377" s="246">
        <v>0</v>
      </c>
      <c r="AK377" s="246">
        <v>0</v>
      </c>
      <c r="AL377" s="246">
        <v>0</v>
      </c>
      <c r="AM377" s="246">
        <v>0</v>
      </c>
      <c r="AN377" s="246">
        <v>0</v>
      </c>
      <c r="AO377" s="246">
        <v>0</v>
      </c>
      <c r="AP377" s="250">
        <v>0</v>
      </c>
      <c r="AQ377" s="246">
        <v>0</v>
      </c>
      <c r="AR377" s="290">
        <v>0</v>
      </c>
      <c r="AS377" s="289">
        <v>0</v>
      </c>
      <c r="AT377" s="250">
        <v>0</v>
      </c>
      <c r="AU377" s="250">
        <v>0</v>
      </c>
      <c r="AV377" s="284">
        <v>0</v>
      </c>
      <c r="AW377" s="292" t="str">
        <f t="shared" si="20"/>
        <v>1985-86</v>
      </c>
      <c r="AX377" s="292" t="str">
        <f t="shared" si="21"/>
        <v>1998-99</v>
      </c>
      <c r="AY377" s="751">
        <f t="shared" si="22"/>
        <v>14</v>
      </c>
      <c r="AZ377" s="120">
        <f t="shared" si="23"/>
        <v>4.0285714285714294</v>
      </c>
      <c r="BA377" s="248" t="s">
        <v>119</v>
      </c>
      <c r="BB377" s="248" t="s">
        <v>37</v>
      </c>
      <c r="BC377" s="248" t="s">
        <v>2104</v>
      </c>
      <c r="BD377" s="248" t="s">
        <v>765</v>
      </c>
      <c r="BE377" s="248"/>
      <c r="BF377" s="248" t="s">
        <v>262</v>
      </c>
      <c r="BG377" s="252" t="s">
        <v>252</v>
      </c>
      <c r="BH377" s="251" t="s">
        <v>252</v>
      </c>
      <c r="BI377" s="295" t="s">
        <v>252</v>
      </c>
      <c r="BJ377" s="251" t="s">
        <v>252</v>
      </c>
    </row>
    <row r="378" spans="1:62" s="249" customFormat="1" ht="13.5" customHeight="1">
      <c r="A378" s="490" t="s">
        <v>3332</v>
      </c>
      <c r="B378" s="514" t="s">
        <v>366</v>
      </c>
      <c r="C378" s="246">
        <v>0</v>
      </c>
      <c r="D378" s="246">
        <v>0</v>
      </c>
      <c r="E378" s="246">
        <v>0</v>
      </c>
      <c r="F378" s="246">
        <v>0</v>
      </c>
      <c r="G378" s="246">
        <v>0</v>
      </c>
      <c r="H378" s="246">
        <v>0</v>
      </c>
      <c r="I378" s="246">
        <v>0</v>
      </c>
      <c r="J378" s="246">
        <v>0</v>
      </c>
      <c r="K378" s="246">
        <v>0</v>
      </c>
      <c r="L378" s="246">
        <v>0</v>
      </c>
      <c r="M378" s="246">
        <v>0</v>
      </c>
      <c r="N378" s="246">
        <v>0</v>
      </c>
      <c r="O378" s="246">
        <v>0</v>
      </c>
      <c r="P378" s="246">
        <v>0</v>
      </c>
      <c r="Q378" s="246">
        <v>0</v>
      </c>
      <c r="R378" s="246">
        <v>0</v>
      </c>
      <c r="S378" s="246">
        <v>0</v>
      </c>
      <c r="T378" s="246">
        <v>0</v>
      </c>
      <c r="U378" s="246">
        <v>0</v>
      </c>
      <c r="V378" s="246">
        <v>0</v>
      </c>
      <c r="W378" s="246">
        <v>0</v>
      </c>
      <c r="X378" s="246">
        <v>0</v>
      </c>
      <c r="Y378" s="246">
        <v>0</v>
      </c>
      <c r="Z378" s="246">
        <v>0</v>
      </c>
      <c r="AA378" s="246">
        <v>0</v>
      </c>
      <c r="AB378" s="246">
        <v>0</v>
      </c>
      <c r="AC378" s="246">
        <v>0</v>
      </c>
      <c r="AD378" s="246">
        <v>0</v>
      </c>
      <c r="AE378" s="246">
        <v>0</v>
      </c>
      <c r="AF378" s="246">
        <v>2.4445000000000001</v>
      </c>
      <c r="AG378" s="246">
        <v>0</v>
      </c>
      <c r="AH378" s="246">
        <v>0.56899999999999995</v>
      </c>
      <c r="AI378" s="246">
        <v>0</v>
      </c>
      <c r="AJ378" s="246">
        <v>0</v>
      </c>
      <c r="AK378" s="246">
        <v>0</v>
      </c>
      <c r="AL378" s="246">
        <v>0</v>
      </c>
      <c r="AM378" s="246">
        <v>0</v>
      </c>
      <c r="AN378" s="246">
        <v>0</v>
      </c>
      <c r="AO378" s="246">
        <v>0</v>
      </c>
      <c r="AP378" s="246">
        <v>0</v>
      </c>
      <c r="AQ378" s="246">
        <v>0</v>
      </c>
      <c r="AR378" s="289">
        <v>0</v>
      </c>
      <c r="AS378" s="289">
        <v>0</v>
      </c>
      <c r="AT378" s="250">
        <v>0</v>
      </c>
      <c r="AU378" s="250">
        <v>0</v>
      </c>
      <c r="AV378" s="284">
        <v>0</v>
      </c>
      <c r="AW378" s="292" t="str">
        <f t="shared" si="20"/>
        <v>2007-08</v>
      </c>
      <c r="AX378" s="292" t="str">
        <f t="shared" si="21"/>
        <v>2009-10</v>
      </c>
      <c r="AY378" s="751">
        <f t="shared" si="22"/>
        <v>3</v>
      </c>
      <c r="AZ378" s="120">
        <f t="shared" si="23"/>
        <v>1.0044999999999999</v>
      </c>
      <c r="BA378" s="248" t="s">
        <v>106</v>
      </c>
      <c r="BB378" s="248" t="s">
        <v>41</v>
      </c>
      <c r="BC378" s="248" t="s">
        <v>365</v>
      </c>
      <c r="BD378" s="248" t="s">
        <v>763</v>
      </c>
      <c r="BE378" s="248"/>
      <c r="BF378" s="248" t="s">
        <v>262</v>
      </c>
      <c r="BG378" s="252" t="s">
        <v>252</v>
      </c>
      <c r="BH378" s="251" t="s">
        <v>252</v>
      </c>
      <c r="BI378" s="295" t="s">
        <v>252</v>
      </c>
      <c r="BJ378" s="251" t="s">
        <v>252</v>
      </c>
    </row>
    <row r="379" spans="1:62" s="249" customFormat="1" ht="13.5" customHeight="1">
      <c r="A379" s="490" t="s">
        <v>3332</v>
      </c>
      <c r="B379" s="514" t="s">
        <v>832</v>
      </c>
      <c r="C379" s="246">
        <v>0</v>
      </c>
      <c r="D379" s="246">
        <v>0</v>
      </c>
      <c r="E379" s="246">
        <v>0</v>
      </c>
      <c r="F379" s="246">
        <v>0</v>
      </c>
      <c r="G379" s="246">
        <v>0</v>
      </c>
      <c r="H379" s="246">
        <v>0</v>
      </c>
      <c r="I379" s="246">
        <v>0</v>
      </c>
      <c r="J379" s="246">
        <v>0</v>
      </c>
      <c r="K379" s="246">
        <v>0</v>
      </c>
      <c r="L379" s="246">
        <v>0</v>
      </c>
      <c r="M379" s="246">
        <v>0</v>
      </c>
      <c r="N379" s="246">
        <v>0</v>
      </c>
      <c r="O379" s="246">
        <v>0</v>
      </c>
      <c r="P379" s="246">
        <v>0</v>
      </c>
      <c r="Q379" s="246">
        <v>0</v>
      </c>
      <c r="R379" s="246">
        <v>0</v>
      </c>
      <c r="S379" s="246">
        <v>0</v>
      </c>
      <c r="T379" s="246">
        <v>0</v>
      </c>
      <c r="U379" s="246">
        <v>0</v>
      </c>
      <c r="V379" s="246">
        <v>0</v>
      </c>
      <c r="W379" s="246">
        <v>0</v>
      </c>
      <c r="X379" s="246">
        <v>6.1</v>
      </c>
      <c r="Y379" s="246">
        <v>8.6999999999999993</v>
      </c>
      <c r="Z379" s="246">
        <v>14</v>
      </c>
      <c r="AA379" s="246">
        <v>16.399999999999999</v>
      </c>
      <c r="AB379" s="246">
        <v>59.3</v>
      </c>
      <c r="AC379" s="246">
        <v>0.4</v>
      </c>
      <c r="AD379" s="246">
        <v>0</v>
      </c>
      <c r="AE379" s="246">
        <v>0</v>
      </c>
      <c r="AF379" s="246">
        <v>0</v>
      </c>
      <c r="AG379" s="246">
        <v>0</v>
      </c>
      <c r="AH379" s="246">
        <v>0</v>
      </c>
      <c r="AI379" s="246">
        <v>0</v>
      </c>
      <c r="AJ379" s="246">
        <v>0</v>
      </c>
      <c r="AK379" s="246">
        <v>0</v>
      </c>
      <c r="AL379" s="246">
        <v>0</v>
      </c>
      <c r="AM379" s="246">
        <v>0</v>
      </c>
      <c r="AN379" s="246">
        <v>0</v>
      </c>
      <c r="AO379" s="246">
        <v>0</v>
      </c>
      <c r="AP379" s="250">
        <v>0</v>
      </c>
      <c r="AQ379" s="246">
        <v>0</v>
      </c>
      <c r="AR379" s="290">
        <v>0</v>
      </c>
      <c r="AS379" s="289">
        <v>0</v>
      </c>
      <c r="AT379" s="250">
        <v>0</v>
      </c>
      <c r="AU379" s="250">
        <v>0</v>
      </c>
      <c r="AV379" s="284">
        <v>0</v>
      </c>
      <c r="AW379" s="292" t="str">
        <f t="shared" si="20"/>
        <v>1999-00</v>
      </c>
      <c r="AX379" s="292" t="str">
        <f t="shared" si="21"/>
        <v>2004-05</v>
      </c>
      <c r="AY379" s="751">
        <f t="shared" si="22"/>
        <v>6</v>
      </c>
      <c r="AZ379" s="120">
        <f t="shared" si="23"/>
        <v>17.483333333333334</v>
      </c>
      <c r="BA379" s="248" t="s">
        <v>119</v>
      </c>
      <c r="BB379" s="248" t="s">
        <v>45</v>
      </c>
      <c r="BC379" s="248" t="s">
        <v>2104</v>
      </c>
      <c r="BD379" s="248" t="s">
        <v>765</v>
      </c>
      <c r="BE379" s="248"/>
      <c r="BF379" s="248" t="s">
        <v>262</v>
      </c>
      <c r="BG379" s="252" t="s">
        <v>252</v>
      </c>
      <c r="BH379" s="251" t="s">
        <v>252</v>
      </c>
      <c r="BI379" s="295" t="s">
        <v>252</v>
      </c>
      <c r="BJ379" s="251" t="s">
        <v>252</v>
      </c>
    </row>
    <row r="380" spans="1:62" s="249" customFormat="1" ht="13.5" customHeight="1">
      <c r="A380" s="490" t="s">
        <v>3332</v>
      </c>
      <c r="B380" s="514" t="s">
        <v>394</v>
      </c>
      <c r="C380" s="246">
        <v>0</v>
      </c>
      <c r="D380" s="246">
        <v>0</v>
      </c>
      <c r="E380" s="246">
        <v>0</v>
      </c>
      <c r="F380" s="246">
        <v>0</v>
      </c>
      <c r="G380" s="246">
        <v>0</v>
      </c>
      <c r="H380" s="246">
        <v>0</v>
      </c>
      <c r="I380" s="246">
        <v>0</v>
      </c>
      <c r="J380" s="246">
        <v>0</v>
      </c>
      <c r="K380" s="246">
        <v>0</v>
      </c>
      <c r="L380" s="246">
        <v>0</v>
      </c>
      <c r="M380" s="246">
        <v>0</v>
      </c>
      <c r="N380" s="246">
        <v>0</v>
      </c>
      <c r="O380" s="246">
        <v>0</v>
      </c>
      <c r="P380" s="246">
        <v>0</v>
      </c>
      <c r="Q380" s="246">
        <v>0</v>
      </c>
      <c r="R380" s="246">
        <v>0</v>
      </c>
      <c r="S380" s="246">
        <v>0</v>
      </c>
      <c r="T380" s="246">
        <v>0</v>
      </c>
      <c r="U380" s="246">
        <v>0</v>
      </c>
      <c r="V380" s="246">
        <v>0</v>
      </c>
      <c r="W380" s="246">
        <v>0</v>
      </c>
      <c r="X380" s="246">
        <v>0</v>
      </c>
      <c r="Y380" s="246">
        <v>0</v>
      </c>
      <c r="Z380" s="246">
        <v>0</v>
      </c>
      <c r="AA380" s="246">
        <v>0</v>
      </c>
      <c r="AB380" s="246">
        <v>0</v>
      </c>
      <c r="AC380" s="246">
        <v>4.2</v>
      </c>
      <c r="AD380" s="246">
        <v>12.4</v>
      </c>
      <c r="AE380" s="246">
        <v>21.6</v>
      </c>
      <c r="AF380" s="246">
        <v>26.9</v>
      </c>
      <c r="AG380" s="246">
        <v>25.292000000000002</v>
      </c>
      <c r="AH380" s="246">
        <v>0</v>
      </c>
      <c r="AI380" s="246">
        <v>0</v>
      </c>
      <c r="AJ380" s="246">
        <v>0</v>
      </c>
      <c r="AK380" s="246">
        <v>0</v>
      </c>
      <c r="AL380" s="246">
        <v>0</v>
      </c>
      <c r="AM380" s="246">
        <v>0</v>
      </c>
      <c r="AN380" s="246">
        <v>0</v>
      </c>
      <c r="AO380" s="246">
        <v>0</v>
      </c>
      <c r="AP380" s="246">
        <v>0</v>
      </c>
      <c r="AQ380" s="246">
        <v>0</v>
      </c>
      <c r="AR380" s="289">
        <v>0</v>
      </c>
      <c r="AS380" s="289">
        <v>0</v>
      </c>
      <c r="AT380" s="250">
        <v>0</v>
      </c>
      <c r="AU380" s="250">
        <v>0</v>
      </c>
      <c r="AV380" s="284">
        <v>0</v>
      </c>
      <c r="AW380" s="292" t="str">
        <f t="shared" si="20"/>
        <v>2004-05</v>
      </c>
      <c r="AX380" s="292" t="str">
        <f t="shared" si="21"/>
        <v>2008-09</v>
      </c>
      <c r="AY380" s="751">
        <f t="shared" si="22"/>
        <v>5</v>
      </c>
      <c r="AZ380" s="120">
        <f t="shared" si="23"/>
        <v>18.078399999999998</v>
      </c>
      <c r="BA380" s="248" t="s">
        <v>106</v>
      </c>
      <c r="BB380" s="248" t="s">
        <v>45</v>
      </c>
      <c r="BC380" s="248" t="s">
        <v>2104</v>
      </c>
      <c r="BD380" s="248" t="s">
        <v>765</v>
      </c>
      <c r="BE380" s="248"/>
      <c r="BF380" s="248" t="s">
        <v>262</v>
      </c>
      <c r="BG380" s="252" t="s">
        <v>252</v>
      </c>
      <c r="BH380" s="251" t="s">
        <v>252</v>
      </c>
      <c r="BI380" s="295" t="s">
        <v>252</v>
      </c>
      <c r="BJ380" s="251" t="s">
        <v>252</v>
      </c>
    </row>
    <row r="381" spans="1:62" s="249" customFormat="1" ht="13.5" customHeight="1">
      <c r="A381" s="490" t="s">
        <v>3332</v>
      </c>
      <c r="B381" s="514" t="s">
        <v>388</v>
      </c>
      <c r="C381" s="246">
        <v>0</v>
      </c>
      <c r="D381" s="246">
        <v>0</v>
      </c>
      <c r="E381" s="246">
        <v>0</v>
      </c>
      <c r="F381" s="246">
        <v>0</v>
      </c>
      <c r="G381" s="246">
        <v>0</v>
      </c>
      <c r="H381" s="246">
        <v>0</v>
      </c>
      <c r="I381" s="246">
        <v>0</v>
      </c>
      <c r="J381" s="246">
        <v>0</v>
      </c>
      <c r="K381" s="246">
        <v>0</v>
      </c>
      <c r="L381" s="246">
        <v>0</v>
      </c>
      <c r="M381" s="246">
        <v>0</v>
      </c>
      <c r="N381" s="246">
        <v>0</v>
      </c>
      <c r="O381" s="246">
        <v>0</v>
      </c>
      <c r="P381" s="246">
        <v>0</v>
      </c>
      <c r="Q381" s="246">
        <v>0</v>
      </c>
      <c r="R381" s="246">
        <v>0</v>
      </c>
      <c r="S381" s="246">
        <v>0</v>
      </c>
      <c r="T381" s="246">
        <v>0</v>
      </c>
      <c r="U381" s="246">
        <v>0</v>
      </c>
      <c r="V381" s="246">
        <v>0</v>
      </c>
      <c r="W381" s="246">
        <v>0</v>
      </c>
      <c r="X381" s="246">
        <v>0</v>
      </c>
      <c r="Y381" s="246">
        <v>0</v>
      </c>
      <c r="Z381" s="246">
        <v>50</v>
      </c>
      <c r="AA381" s="246">
        <v>85</v>
      </c>
      <c r="AB381" s="246">
        <v>100</v>
      </c>
      <c r="AC381" s="246">
        <v>130</v>
      </c>
      <c r="AD381" s="246">
        <v>225</v>
      </c>
      <c r="AE381" s="246">
        <v>290</v>
      </c>
      <c r="AF381" s="246">
        <v>330</v>
      </c>
      <c r="AG381" s="246">
        <v>500</v>
      </c>
      <c r="AH381" s="246">
        <v>430</v>
      </c>
      <c r="AI381" s="246">
        <v>430</v>
      </c>
      <c r="AJ381" s="246">
        <v>110</v>
      </c>
      <c r="AK381" s="246">
        <v>50</v>
      </c>
      <c r="AL381" s="246">
        <v>0</v>
      </c>
      <c r="AM381" s="246">
        <v>0</v>
      </c>
      <c r="AN381" s="246">
        <v>0</v>
      </c>
      <c r="AO381" s="246">
        <v>0</v>
      </c>
      <c r="AP381" s="250">
        <v>0</v>
      </c>
      <c r="AQ381" s="246">
        <v>0</v>
      </c>
      <c r="AR381" s="290">
        <v>0</v>
      </c>
      <c r="AS381" s="289">
        <v>0</v>
      </c>
      <c r="AT381" s="250">
        <v>0</v>
      </c>
      <c r="AU381" s="250">
        <v>0</v>
      </c>
      <c r="AV381" s="284">
        <v>0</v>
      </c>
      <c r="AW381" s="292" t="str">
        <f t="shared" si="20"/>
        <v>2001-02</v>
      </c>
      <c r="AX381" s="292" t="str">
        <f t="shared" si="21"/>
        <v>2012-13</v>
      </c>
      <c r="AY381" s="751">
        <f t="shared" si="22"/>
        <v>12</v>
      </c>
      <c r="AZ381" s="120">
        <f t="shared" si="23"/>
        <v>227.5</v>
      </c>
      <c r="BA381" s="248" t="s">
        <v>117</v>
      </c>
      <c r="BB381" s="248" t="s">
        <v>381</v>
      </c>
      <c r="BC381" s="248" t="s">
        <v>74</v>
      </c>
      <c r="BD381" s="248" t="s">
        <v>765</v>
      </c>
      <c r="BE381" s="248"/>
      <c r="BF381" s="248" t="s">
        <v>255</v>
      </c>
      <c r="BG381" s="252" t="s">
        <v>2418</v>
      </c>
      <c r="BH381" s="251" t="s">
        <v>2419</v>
      </c>
      <c r="BI381" s="295" t="s">
        <v>382</v>
      </c>
      <c r="BJ381" s="251" t="s">
        <v>252</v>
      </c>
    </row>
    <row r="382" spans="1:62" s="249" customFormat="1" ht="13.5" customHeight="1">
      <c r="A382" s="490" t="s">
        <v>3332</v>
      </c>
      <c r="B382" s="514" t="s">
        <v>821</v>
      </c>
      <c r="C382" s="246">
        <v>16.5</v>
      </c>
      <c r="D382" s="246">
        <v>23</v>
      </c>
      <c r="E382" s="246">
        <v>36.1</v>
      </c>
      <c r="F382" s="246">
        <v>12.1</v>
      </c>
      <c r="G382" s="246">
        <v>34.799999999999997</v>
      </c>
      <c r="H382" s="246">
        <v>43.2</v>
      </c>
      <c r="I382" s="246">
        <v>38.1</v>
      </c>
      <c r="J382" s="246">
        <v>37.700000000000003</v>
      </c>
      <c r="K382" s="246">
        <v>17.899999999999999</v>
      </c>
      <c r="L382" s="246">
        <v>6.4</v>
      </c>
      <c r="M382" s="246">
        <v>2.8</v>
      </c>
      <c r="N382" s="246">
        <v>0.3</v>
      </c>
      <c r="O382" s="246">
        <v>0</v>
      </c>
      <c r="P382" s="246">
        <v>0</v>
      </c>
      <c r="Q382" s="246">
        <v>0</v>
      </c>
      <c r="R382" s="246">
        <v>0</v>
      </c>
      <c r="S382" s="246">
        <v>0</v>
      </c>
      <c r="T382" s="246">
        <v>0</v>
      </c>
      <c r="U382" s="246">
        <v>0</v>
      </c>
      <c r="V382" s="246">
        <v>0</v>
      </c>
      <c r="W382" s="246">
        <v>0</v>
      </c>
      <c r="X382" s="246">
        <v>0</v>
      </c>
      <c r="Y382" s="246">
        <v>0</v>
      </c>
      <c r="Z382" s="246">
        <v>0</v>
      </c>
      <c r="AA382" s="246">
        <v>0</v>
      </c>
      <c r="AB382" s="246">
        <v>0</v>
      </c>
      <c r="AC382" s="246">
        <v>0</v>
      </c>
      <c r="AD382" s="246">
        <v>0</v>
      </c>
      <c r="AE382" s="246">
        <v>0</v>
      </c>
      <c r="AF382" s="246">
        <v>0</v>
      </c>
      <c r="AG382" s="246">
        <v>0</v>
      </c>
      <c r="AH382" s="246">
        <v>0</v>
      </c>
      <c r="AI382" s="246">
        <v>0</v>
      </c>
      <c r="AJ382" s="246">
        <v>0</v>
      </c>
      <c r="AK382" s="246">
        <v>0</v>
      </c>
      <c r="AL382" s="246">
        <v>0</v>
      </c>
      <c r="AM382" s="246">
        <v>0</v>
      </c>
      <c r="AN382" s="246">
        <v>0</v>
      </c>
      <c r="AO382" s="246">
        <v>0</v>
      </c>
      <c r="AP382" s="246">
        <v>0</v>
      </c>
      <c r="AQ382" s="246">
        <v>0</v>
      </c>
      <c r="AR382" s="289">
        <v>0</v>
      </c>
      <c r="AS382" s="289">
        <v>0</v>
      </c>
      <c r="AT382" s="250">
        <v>0</v>
      </c>
      <c r="AU382" s="250">
        <v>0</v>
      </c>
      <c r="AV382" s="284">
        <v>0</v>
      </c>
      <c r="AW382" s="292" t="str">
        <f t="shared" si="20"/>
        <v>1978-79</v>
      </c>
      <c r="AX382" s="292" t="str">
        <f t="shared" si="21"/>
        <v>1989-90</v>
      </c>
      <c r="AY382" s="751">
        <f t="shared" si="22"/>
        <v>12</v>
      </c>
      <c r="AZ382" s="120">
        <f t="shared" si="23"/>
        <v>22.408333333333331</v>
      </c>
      <c r="BA382" s="248" t="s">
        <v>115</v>
      </c>
      <c r="BB382" s="248" t="s">
        <v>43</v>
      </c>
      <c r="BC382" s="248" t="s">
        <v>2104</v>
      </c>
      <c r="BD382" s="248" t="s">
        <v>765</v>
      </c>
      <c r="BE382" s="248"/>
      <c r="BF382" s="248" t="s">
        <v>255</v>
      </c>
      <c r="BG382" s="252" t="s">
        <v>252</v>
      </c>
      <c r="BH382" s="251" t="s">
        <v>252</v>
      </c>
      <c r="BI382" s="295" t="s">
        <v>820</v>
      </c>
      <c r="BJ382" s="251" t="s">
        <v>252</v>
      </c>
    </row>
    <row r="383" spans="1:62" s="249" customFormat="1" ht="13.5" customHeight="1">
      <c r="A383" s="490" t="s">
        <v>3332</v>
      </c>
      <c r="B383" s="514" t="s">
        <v>822</v>
      </c>
      <c r="C383" s="246">
        <v>1.2</v>
      </c>
      <c r="D383" s="246">
        <v>4</v>
      </c>
      <c r="E383" s="246">
        <v>5</v>
      </c>
      <c r="F383" s="246">
        <v>2.4</v>
      </c>
      <c r="G383" s="246">
        <v>4.9000000000000004</v>
      </c>
      <c r="H383" s="246">
        <v>8.1</v>
      </c>
      <c r="I383" s="246">
        <v>9.8000000000000007</v>
      </c>
      <c r="J383" s="246">
        <v>6.3</v>
      </c>
      <c r="K383" s="246">
        <v>3.5</v>
      </c>
      <c r="L383" s="246">
        <v>1</v>
      </c>
      <c r="M383" s="246">
        <v>0.3</v>
      </c>
      <c r="N383" s="246">
        <v>0</v>
      </c>
      <c r="O383" s="246">
        <v>0</v>
      </c>
      <c r="P383" s="246">
        <v>0.1</v>
      </c>
      <c r="Q383" s="246">
        <v>0</v>
      </c>
      <c r="R383" s="246">
        <v>0</v>
      </c>
      <c r="S383" s="246">
        <v>0</v>
      </c>
      <c r="T383" s="246">
        <v>0</v>
      </c>
      <c r="U383" s="246">
        <v>0</v>
      </c>
      <c r="V383" s="246">
        <v>0</v>
      </c>
      <c r="W383" s="246">
        <v>0</v>
      </c>
      <c r="X383" s="246">
        <v>0</v>
      </c>
      <c r="Y383" s="246">
        <v>0</v>
      </c>
      <c r="Z383" s="246">
        <v>0</v>
      </c>
      <c r="AA383" s="246">
        <v>0</v>
      </c>
      <c r="AB383" s="246">
        <v>0</v>
      </c>
      <c r="AC383" s="246">
        <v>0</v>
      </c>
      <c r="AD383" s="246">
        <v>0</v>
      </c>
      <c r="AE383" s="246">
        <v>0</v>
      </c>
      <c r="AF383" s="246">
        <v>0</v>
      </c>
      <c r="AG383" s="246">
        <v>0</v>
      </c>
      <c r="AH383" s="246">
        <v>0</v>
      </c>
      <c r="AI383" s="246">
        <v>0</v>
      </c>
      <c r="AJ383" s="246">
        <v>0</v>
      </c>
      <c r="AK383" s="246">
        <v>0</v>
      </c>
      <c r="AL383" s="246">
        <v>0</v>
      </c>
      <c r="AM383" s="246">
        <v>0</v>
      </c>
      <c r="AN383" s="246">
        <v>0</v>
      </c>
      <c r="AO383" s="246">
        <v>0</v>
      </c>
      <c r="AP383" s="250">
        <v>0</v>
      </c>
      <c r="AQ383" s="246">
        <v>0</v>
      </c>
      <c r="AR383" s="290">
        <v>0</v>
      </c>
      <c r="AS383" s="289">
        <v>0</v>
      </c>
      <c r="AT383" s="250">
        <v>0</v>
      </c>
      <c r="AU383" s="250">
        <v>0</v>
      </c>
      <c r="AV383" s="284">
        <v>0</v>
      </c>
      <c r="AW383" s="292" t="str">
        <f t="shared" si="20"/>
        <v>1978-79</v>
      </c>
      <c r="AX383" s="292" t="str">
        <f t="shared" si="21"/>
        <v>1991-92</v>
      </c>
      <c r="AY383" s="751">
        <f t="shared" si="22"/>
        <v>14</v>
      </c>
      <c r="AZ383" s="120">
        <f t="shared" si="23"/>
        <v>3.3285714285714287</v>
      </c>
      <c r="BA383" s="248" t="s">
        <v>119</v>
      </c>
      <c r="BB383" s="248" t="s">
        <v>43</v>
      </c>
      <c r="BC383" s="248" t="s">
        <v>2104</v>
      </c>
      <c r="BD383" s="248" t="s">
        <v>765</v>
      </c>
      <c r="BE383" s="248"/>
      <c r="BF383" s="248" t="s">
        <v>255</v>
      </c>
      <c r="BG383" s="252" t="s">
        <v>252</v>
      </c>
      <c r="BH383" s="251" t="s">
        <v>252</v>
      </c>
      <c r="BI383" s="295" t="s">
        <v>820</v>
      </c>
      <c r="BJ383" s="251" t="s">
        <v>252</v>
      </c>
    </row>
    <row r="384" spans="1:62" s="249" customFormat="1" ht="13.5" customHeight="1">
      <c r="A384" s="490" t="s">
        <v>3332</v>
      </c>
      <c r="B384" s="514" t="s">
        <v>393</v>
      </c>
      <c r="C384" s="246">
        <v>0</v>
      </c>
      <c r="D384" s="246">
        <v>0</v>
      </c>
      <c r="E384" s="246">
        <v>0</v>
      </c>
      <c r="F384" s="246">
        <v>0</v>
      </c>
      <c r="G384" s="246">
        <v>0</v>
      </c>
      <c r="H384" s="246">
        <v>0</v>
      </c>
      <c r="I384" s="246">
        <v>0</v>
      </c>
      <c r="J384" s="246">
        <v>0</v>
      </c>
      <c r="K384" s="246">
        <v>0</v>
      </c>
      <c r="L384" s="246">
        <v>0</v>
      </c>
      <c r="M384" s="246">
        <v>0</v>
      </c>
      <c r="N384" s="246">
        <v>0</v>
      </c>
      <c r="O384" s="246">
        <v>0</v>
      </c>
      <c r="P384" s="246">
        <v>0</v>
      </c>
      <c r="Q384" s="246">
        <v>0</v>
      </c>
      <c r="R384" s="246">
        <v>0</v>
      </c>
      <c r="S384" s="246">
        <v>0</v>
      </c>
      <c r="T384" s="246">
        <v>0</v>
      </c>
      <c r="U384" s="246">
        <v>0</v>
      </c>
      <c r="V384" s="246">
        <v>0</v>
      </c>
      <c r="W384" s="246">
        <v>0</v>
      </c>
      <c r="X384" s="246">
        <v>0</v>
      </c>
      <c r="Y384" s="246">
        <v>0</v>
      </c>
      <c r="Z384" s="246">
        <v>0</v>
      </c>
      <c r="AA384" s="246">
        <v>0</v>
      </c>
      <c r="AB384" s="246">
        <v>0</v>
      </c>
      <c r="AC384" s="246">
        <v>0</v>
      </c>
      <c r="AD384" s="246">
        <v>0</v>
      </c>
      <c r="AE384" s="246">
        <v>0</v>
      </c>
      <c r="AF384" s="246">
        <v>0</v>
      </c>
      <c r="AG384" s="246">
        <v>0</v>
      </c>
      <c r="AH384" s="246">
        <v>0</v>
      </c>
      <c r="AI384" s="246">
        <v>0</v>
      </c>
      <c r="AJ384" s="246">
        <v>0</v>
      </c>
      <c r="AK384" s="246">
        <v>0</v>
      </c>
      <c r="AL384" s="246">
        <v>0</v>
      </c>
      <c r="AM384" s="246">
        <v>0</v>
      </c>
      <c r="AN384" s="246">
        <v>0</v>
      </c>
      <c r="AO384" s="246">
        <v>5</v>
      </c>
      <c r="AP384" s="250">
        <v>5</v>
      </c>
      <c r="AQ384" s="246">
        <v>5</v>
      </c>
      <c r="AR384" s="290">
        <v>5</v>
      </c>
      <c r="AS384" s="289">
        <v>5</v>
      </c>
      <c r="AT384" s="250">
        <v>0</v>
      </c>
      <c r="AU384" s="250">
        <v>0</v>
      </c>
      <c r="AV384" s="284">
        <v>0</v>
      </c>
      <c r="AW384" s="292" t="str">
        <f t="shared" si="20"/>
        <v>2016-17</v>
      </c>
      <c r="AX384" s="292" t="str">
        <f t="shared" si="21"/>
        <v>2020-21</v>
      </c>
      <c r="AY384" s="751">
        <f t="shared" si="22"/>
        <v>5</v>
      </c>
      <c r="AZ384" s="120">
        <f t="shared" si="23"/>
        <v>5</v>
      </c>
      <c r="BA384" s="248" t="s">
        <v>119</v>
      </c>
      <c r="BB384" s="248" t="s">
        <v>57</v>
      </c>
      <c r="BC384" s="248" t="s">
        <v>2104</v>
      </c>
      <c r="BD384" s="248" t="s">
        <v>765</v>
      </c>
      <c r="BE384" s="248"/>
      <c r="BF384" s="248" t="s">
        <v>262</v>
      </c>
      <c r="BG384" s="252" t="s">
        <v>795</v>
      </c>
      <c r="BH384" s="251" t="s">
        <v>392</v>
      </c>
      <c r="BI384" s="295" t="s">
        <v>252</v>
      </c>
      <c r="BJ384" s="251" t="s">
        <v>348</v>
      </c>
    </row>
    <row r="385" spans="1:62" s="249" customFormat="1" ht="13.5" customHeight="1">
      <c r="A385" s="490" t="s">
        <v>3332</v>
      </c>
      <c r="B385" s="514" t="s">
        <v>387</v>
      </c>
      <c r="C385" s="246">
        <v>0</v>
      </c>
      <c r="D385" s="246">
        <v>0</v>
      </c>
      <c r="E385" s="246">
        <v>0</v>
      </c>
      <c r="F385" s="246">
        <v>0</v>
      </c>
      <c r="G385" s="246">
        <v>0</v>
      </c>
      <c r="H385" s="246">
        <v>0</v>
      </c>
      <c r="I385" s="246">
        <v>0</v>
      </c>
      <c r="J385" s="246">
        <v>0</v>
      </c>
      <c r="K385" s="246">
        <v>0</v>
      </c>
      <c r="L385" s="246">
        <v>0</v>
      </c>
      <c r="M385" s="246">
        <v>0</v>
      </c>
      <c r="N385" s="246">
        <v>0</v>
      </c>
      <c r="O385" s="246">
        <v>0</v>
      </c>
      <c r="P385" s="246">
        <v>0</v>
      </c>
      <c r="Q385" s="246">
        <v>0</v>
      </c>
      <c r="R385" s="246">
        <v>0</v>
      </c>
      <c r="S385" s="246">
        <v>0</v>
      </c>
      <c r="T385" s="246">
        <v>0</v>
      </c>
      <c r="U385" s="246">
        <v>0</v>
      </c>
      <c r="V385" s="246">
        <v>0</v>
      </c>
      <c r="W385" s="246">
        <v>0</v>
      </c>
      <c r="X385" s="246">
        <v>0</v>
      </c>
      <c r="Y385" s="246">
        <v>0</v>
      </c>
      <c r="Z385" s="246">
        <v>40</v>
      </c>
      <c r="AA385" s="246">
        <v>182</v>
      </c>
      <c r="AB385" s="246">
        <v>235</v>
      </c>
      <c r="AC385" s="246">
        <v>229</v>
      </c>
      <c r="AD385" s="246">
        <v>242</v>
      </c>
      <c r="AE385" s="246">
        <v>235</v>
      </c>
      <c r="AF385" s="246">
        <v>206</v>
      </c>
      <c r="AG385" s="246">
        <v>269</v>
      </c>
      <c r="AH385" s="246">
        <v>310</v>
      </c>
      <c r="AI385" s="246">
        <v>300</v>
      </c>
      <c r="AJ385" s="246">
        <v>-200</v>
      </c>
      <c r="AK385" s="246">
        <v>-135</v>
      </c>
      <c r="AL385" s="246">
        <v>-85</v>
      </c>
      <c r="AM385" s="246">
        <v>-50</v>
      </c>
      <c r="AN385" s="246">
        <v>-25</v>
      </c>
      <c r="AO385" s="246">
        <v>-25</v>
      </c>
      <c r="AP385" s="246">
        <v>0</v>
      </c>
      <c r="AQ385" s="246">
        <v>0</v>
      </c>
      <c r="AR385" s="289">
        <v>0</v>
      </c>
      <c r="AS385" s="289">
        <v>0</v>
      </c>
      <c r="AT385" s="250">
        <v>0</v>
      </c>
      <c r="AU385" s="250">
        <v>0</v>
      </c>
      <c r="AV385" s="284">
        <v>0</v>
      </c>
      <c r="AW385" s="292" t="str">
        <f t="shared" si="20"/>
        <v>2001-02</v>
      </c>
      <c r="AX385" s="292" t="str">
        <f t="shared" si="21"/>
        <v>2016-17</v>
      </c>
      <c r="AY385" s="751">
        <f t="shared" si="22"/>
        <v>16</v>
      </c>
      <c r="AZ385" s="120">
        <f t="shared" si="23"/>
        <v>108</v>
      </c>
      <c r="BA385" s="248" t="s">
        <v>117</v>
      </c>
      <c r="BB385" s="248" t="s">
        <v>381</v>
      </c>
      <c r="BC385" s="248" t="s">
        <v>74</v>
      </c>
      <c r="BD385" s="248" t="s">
        <v>765</v>
      </c>
      <c r="BE385" s="248"/>
      <c r="BF385" s="248" t="s">
        <v>255</v>
      </c>
      <c r="BG385" s="252" t="s">
        <v>2420</v>
      </c>
      <c r="BH385" s="251" t="s">
        <v>3019</v>
      </c>
      <c r="BI385" s="295" t="s">
        <v>382</v>
      </c>
      <c r="BJ385" s="251" t="s">
        <v>252</v>
      </c>
    </row>
    <row r="386" spans="1:62" s="249" customFormat="1" ht="13.5" customHeight="1">
      <c r="A386" s="490" t="s">
        <v>3332</v>
      </c>
      <c r="B386" s="514" t="s">
        <v>397</v>
      </c>
      <c r="C386" s="246">
        <v>0</v>
      </c>
      <c r="D386" s="246">
        <v>0</v>
      </c>
      <c r="E386" s="246">
        <v>0</v>
      </c>
      <c r="F386" s="246">
        <v>0</v>
      </c>
      <c r="G386" s="246">
        <v>0</v>
      </c>
      <c r="H386" s="246">
        <v>0</v>
      </c>
      <c r="I386" s="246">
        <v>0</v>
      </c>
      <c r="J386" s="246">
        <v>0</v>
      </c>
      <c r="K386" s="246">
        <v>0</v>
      </c>
      <c r="L386" s="246">
        <v>0</v>
      </c>
      <c r="M386" s="246">
        <v>0</v>
      </c>
      <c r="N386" s="246">
        <v>0</v>
      </c>
      <c r="O386" s="246">
        <v>0</v>
      </c>
      <c r="P386" s="246">
        <v>0</v>
      </c>
      <c r="Q386" s="246">
        <v>0</v>
      </c>
      <c r="R386" s="246">
        <v>0</v>
      </c>
      <c r="S386" s="246">
        <v>0</v>
      </c>
      <c r="T386" s="246">
        <v>0</v>
      </c>
      <c r="U386" s="246">
        <v>0</v>
      </c>
      <c r="V386" s="246">
        <v>0</v>
      </c>
      <c r="W386" s="246">
        <v>0</v>
      </c>
      <c r="X386" s="246">
        <v>15.9</v>
      </c>
      <c r="Y386" s="246">
        <v>12.8</v>
      </c>
      <c r="Z386" s="246">
        <v>16.100000000000001</v>
      </c>
      <c r="AA386" s="246">
        <v>7.8</v>
      </c>
      <c r="AB386" s="246">
        <v>11.8</v>
      </c>
      <c r="AC386" s="246">
        <v>10.4</v>
      </c>
      <c r="AD386" s="246">
        <v>1.5</v>
      </c>
      <c r="AE386" s="246">
        <v>0</v>
      </c>
      <c r="AF386" s="246">
        <v>0</v>
      </c>
      <c r="AG386" s="246">
        <v>0</v>
      </c>
      <c r="AH386" s="246">
        <v>0</v>
      </c>
      <c r="AI386" s="246">
        <v>0</v>
      </c>
      <c r="AJ386" s="246">
        <v>0</v>
      </c>
      <c r="AK386" s="246">
        <v>0</v>
      </c>
      <c r="AL386" s="246">
        <v>0</v>
      </c>
      <c r="AM386" s="246">
        <v>0</v>
      </c>
      <c r="AN386" s="246">
        <v>0</v>
      </c>
      <c r="AO386" s="246">
        <v>0</v>
      </c>
      <c r="AP386" s="250">
        <v>0</v>
      </c>
      <c r="AQ386" s="246">
        <v>0</v>
      </c>
      <c r="AR386" s="290">
        <v>0</v>
      </c>
      <c r="AS386" s="289">
        <v>0</v>
      </c>
      <c r="AT386" s="250">
        <v>0</v>
      </c>
      <c r="AU386" s="250">
        <v>0</v>
      </c>
      <c r="AV386" s="284">
        <v>0</v>
      </c>
      <c r="AW386" s="292" t="str">
        <f t="shared" si="20"/>
        <v>1999-00</v>
      </c>
      <c r="AX386" s="292" t="str">
        <f t="shared" si="21"/>
        <v>2005-06</v>
      </c>
      <c r="AY386" s="751">
        <f t="shared" si="22"/>
        <v>7</v>
      </c>
      <c r="AZ386" s="120">
        <f t="shared" si="23"/>
        <v>10.900000000000002</v>
      </c>
      <c r="BA386" s="248" t="s">
        <v>106</v>
      </c>
      <c r="BB386" s="248" t="s">
        <v>43</v>
      </c>
      <c r="BC386" s="248" t="s">
        <v>2104</v>
      </c>
      <c r="BD386" s="248" t="s">
        <v>765</v>
      </c>
      <c r="BE386" s="248"/>
      <c r="BF386" s="248" t="s">
        <v>262</v>
      </c>
      <c r="BG386" s="252" t="s">
        <v>252</v>
      </c>
      <c r="BH386" s="251" t="s">
        <v>252</v>
      </c>
      <c r="BI386" s="295" t="s">
        <v>252</v>
      </c>
      <c r="BJ386" s="251" t="s">
        <v>252</v>
      </c>
    </row>
    <row r="387" spans="1:62" s="249" customFormat="1" ht="13.5" customHeight="1">
      <c r="A387" s="490" t="s">
        <v>3332</v>
      </c>
      <c r="B387" s="514" t="s">
        <v>386</v>
      </c>
      <c r="C387" s="246">
        <v>0</v>
      </c>
      <c r="D387" s="246">
        <v>0</v>
      </c>
      <c r="E387" s="246">
        <v>0</v>
      </c>
      <c r="F387" s="246">
        <v>0</v>
      </c>
      <c r="G387" s="246">
        <v>0</v>
      </c>
      <c r="H387" s="246">
        <v>0</v>
      </c>
      <c r="I387" s="246">
        <v>0</v>
      </c>
      <c r="J387" s="246">
        <v>0</v>
      </c>
      <c r="K387" s="246">
        <v>0</v>
      </c>
      <c r="L387" s="246">
        <v>0</v>
      </c>
      <c r="M387" s="246">
        <v>0</v>
      </c>
      <c r="N387" s="246">
        <v>0</v>
      </c>
      <c r="O387" s="246">
        <v>0</v>
      </c>
      <c r="P387" s="246">
        <v>0</v>
      </c>
      <c r="Q387" s="246">
        <v>0</v>
      </c>
      <c r="R387" s="246">
        <v>0</v>
      </c>
      <c r="S387" s="246">
        <v>0</v>
      </c>
      <c r="T387" s="246">
        <v>0</v>
      </c>
      <c r="U387" s="246">
        <v>0</v>
      </c>
      <c r="V387" s="246">
        <v>0</v>
      </c>
      <c r="W387" s="246">
        <v>0</v>
      </c>
      <c r="X387" s="246">
        <v>0</v>
      </c>
      <c r="Y387" s="246">
        <v>0</v>
      </c>
      <c r="Z387" s="246">
        <v>0</v>
      </c>
      <c r="AA387" s="246">
        <v>0</v>
      </c>
      <c r="AB387" s="246">
        <v>0</v>
      </c>
      <c r="AC387" s="246">
        <v>0</v>
      </c>
      <c r="AD387" s="246">
        <v>0</v>
      </c>
      <c r="AE387" s="246">
        <v>0</v>
      </c>
      <c r="AF387" s="246">
        <v>0</v>
      </c>
      <c r="AG387" s="246">
        <v>0</v>
      </c>
      <c r="AH387" s="246">
        <v>55</v>
      </c>
      <c r="AI387" s="246">
        <v>55</v>
      </c>
      <c r="AJ387" s="246">
        <v>0</v>
      </c>
      <c r="AK387" s="246">
        <v>0</v>
      </c>
      <c r="AL387" s="246">
        <v>0</v>
      </c>
      <c r="AM387" s="246">
        <v>0</v>
      </c>
      <c r="AN387" s="246">
        <v>0</v>
      </c>
      <c r="AO387" s="246">
        <v>0</v>
      </c>
      <c r="AP387" s="246">
        <v>0</v>
      </c>
      <c r="AQ387" s="246">
        <v>0</v>
      </c>
      <c r="AR387" s="289">
        <v>0</v>
      </c>
      <c r="AS387" s="289">
        <v>0</v>
      </c>
      <c r="AT387" s="250">
        <v>0</v>
      </c>
      <c r="AU387" s="250">
        <v>0</v>
      </c>
      <c r="AV387" s="284">
        <v>0</v>
      </c>
      <c r="AW387" s="292" t="str">
        <f t="shared" si="20"/>
        <v>2009-10</v>
      </c>
      <c r="AX387" s="292" t="str">
        <f t="shared" si="21"/>
        <v>2010-11</v>
      </c>
      <c r="AY387" s="751">
        <f t="shared" si="22"/>
        <v>2</v>
      </c>
      <c r="AZ387" s="120">
        <f t="shared" si="23"/>
        <v>55</v>
      </c>
      <c r="BA387" s="248" t="s">
        <v>117</v>
      </c>
      <c r="BB387" s="248" t="s">
        <v>381</v>
      </c>
      <c r="BC387" s="248" t="s">
        <v>74</v>
      </c>
      <c r="BD387" s="248" t="s">
        <v>765</v>
      </c>
      <c r="BE387" s="248"/>
      <c r="BF387" s="248" t="s">
        <v>255</v>
      </c>
      <c r="BG387" s="252" t="s">
        <v>2421</v>
      </c>
      <c r="BH387" s="251" t="s">
        <v>2422</v>
      </c>
      <c r="BI387" s="295" t="s">
        <v>382</v>
      </c>
      <c r="BJ387" s="251" t="s">
        <v>252</v>
      </c>
    </row>
    <row r="388" spans="1:62" s="249" customFormat="1" ht="13.5" customHeight="1">
      <c r="A388" s="490" t="s">
        <v>3332</v>
      </c>
      <c r="B388" s="514" t="s">
        <v>385</v>
      </c>
      <c r="C388" s="246">
        <v>0</v>
      </c>
      <c r="D388" s="246">
        <v>0</v>
      </c>
      <c r="E388" s="246">
        <v>0</v>
      </c>
      <c r="F388" s="246">
        <v>0</v>
      </c>
      <c r="G388" s="246">
        <v>0</v>
      </c>
      <c r="H388" s="246">
        <v>0</v>
      </c>
      <c r="I388" s="246">
        <v>0</v>
      </c>
      <c r="J388" s="246">
        <v>147</v>
      </c>
      <c r="K388" s="246">
        <v>186</v>
      </c>
      <c r="L388" s="246">
        <v>215</v>
      </c>
      <c r="M388" s="246">
        <v>201</v>
      </c>
      <c r="N388" s="246">
        <v>274</v>
      </c>
      <c r="O388" s="246">
        <v>326</v>
      </c>
      <c r="P388" s="246">
        <v>432</v>
      </c>
      <c r="Q388" s="246">
        <v>505</v>
      </c>
      <c r="R388" s="246">
        <v>685</v>
      </c>
      <c r="S388" s="246">
        <v>675</v>
      </c>
      <c r="T388" s="246">
        <v>800</v>
      </c>
      <c r="U388" s="246">
        <v>500</v>
      </c>
      <c r="V388" s="246">
        <v>390</v>
      </c>
      <c r="W388" s="246">
        <v>340</v>
      </c>
      <c r="X388" s="246">
        <v>430</v>
      </c>
      <c r="Y388" s="246">
        <v>430</v>
      </c>
      <c r="Z388" s="246">
        <v>280</v>
      </c>
      <c r="AA388" s="246">
        <v>320</v>
      </c>
      <c r="AB388" s="246">
        <v>330</v>
      </c>
      <c r="AC388" s="246">
        <v>370</v>
      </c>
      <c r="AD388" s="246">
        <v>430</v>
      </c>
      <c r="AE388" s="246">
        <v>480</v>
      </c>
      <c r="AF388" s="246">
        <v>700</v>
      </c>
      <c r="AG388" s="246">
        <v>980</v>
      </c>
      <c r="AH388" s="246">
        <v>970</v>
      </c>
      <c r="AI388" s="246">
        <v>1110</v>
      </c>
      <c r="AJ388" s="246">
        <v>500</v>
      </c>
      <c r="AK388" s="246">
        <v>170</v>
      </c>
      <c r="AL388" s="246">
        <v>30</v>
      </c>
      <c r="AM388" s="246">
        <v>0</v>
      </c>
      <c r="AN388" s="246">
        <v>0</v>
      </c>
      <c r="AO388" s="246">
        <v>0</v>
      </c>
      <c r="AP388" s="250">
        <v>0</v>
      </c>
      <c r="AQ388" s="246">
        <v>0</v>
      </c>
      <c r="AR388" s="290">
        <v>0</v>
      </c>
      <c r="AS388" s="289">
        <v>0</v>
      </c>
      <c r="AT388" s="250">
        <v>0</v>
      </c>
      <c r="AU388" s="250">
        <v>0</v>
      </c>
      <c r="AV388" s="284">
        <v>0</v>
      </c>
      <c r="AW388" s="292" t="str">
        <f t="shared" ref="AW388:AW451" si="24">INDEX(C$3:AS$3,MATCH(TRUE,INDEX(C388:AS388&lt;&gt;0,),0))</f>
        <v>1985-86</v>
      </c>
      <c r="AX388" s="292" t="str">
        <f t="shared" ref="AX388:AX451" si="25">LOOKUP(2,1/(C388:AS388&lt;&gt;0),$C$3:$AS$3)</f>
        <v>2013-14</v>
      </c>
      <c r="AY388" s="751">
        <f t="shared" ref="AY388:AY451" si="26">((LEFT(AX388,4)-LEFT(AW388,4))+1)</f>
        <v>29</v>
      </c>
      <c r="AZ388" s="120">
        <f t="shared" ref="AZ388:AZ451" si="27">SUM(C388:AS388)/AY388</f>
        <v>455.37931034482756</v>
      </c>
      <c r="BA388" s="248" t="s">
        <v>117</v>
      </c>
      <c r="BB388" s="248" t="s">
        <v>381</v>
      </c>
      <c r="BC388" s="248" t="s">
        <v>74</v>
      </c>
      <c r="BD388" s="248" t="s">
        <v>765</v>
      </c>
      <c r="BE388" s="248"/>
      <c r="BF388" s="248" t="s">
        <v>255</v>
      </c>
      <c r="BG388" s="252" t="s">
        <v>2416</v>
      </c>
      <c r="BH388" s="251" t="s">
        <v>2417</v>
      </c>
      <c r="BI388" s="295" t="s">
        <v>382</v>
      </c>
      <c r="BJ388" s="251" t="s">
        <v>252</v>
      </c>
    </row>
    <row r="389" spans="1:62" s="249" customFormat="1" ht="13.5" customHeight="1">
      <c r="A389" s="490" t="s">
        <v>3332</v>
      </c>
      <c r="B389" s="514" t="s">
        <v>384</v>
      </c>
      <c r="C389" s="246">
        <v>0</v>
      </c>
      <c r="D389" s="246">
        <v>0</v>
      </c>
      <c r="E389" s="246">
        <v>0</v>
      </c>
      <c r="F389" s="246">
        <v>0</v>
      </c>
      <c r="G389" s="246">
        <v>0</v>
      </c>
      <c r="H389" s="246">
        <v>0</v>
      </c>
      <c r="I389" s="246">
        <v>0</v>
      </c>
      <c r="J389" s="246">
        <v>0</v>
      </c>
      <c r="K389" s="246">
        <v>0</v>
      </c>
      <c r="L389" s="246">
        <v>0</v>
      </c>
      <c r="M389" s="246">
        <v>0</v>
      </c>
      <c r="N389" s="246">
        <v>0</v>
      </c>
      <c r="O389" s="246">
        <v>0</v>
      </c>
      <c r="P389" s="246">
        <v>0</v>
      </c>
      <c r="Q389" s="246">
        <v>0</v>
      </c>
      <c r="R389" s="246">
        <v>0</v>
      </c>
      <c r="S389" s="246">
        <v>0</v>
      </c>
      <c r="T389" s="246">
        <v>0</v>
      </c>
      <c r="U389" s="246">
        <v>0</v>
      </c>
      <c r="V389" s="246">
        <v>0</v>
      </c>
      <c r="W389" s="246">
        <v>0</v>
      </c>
      <c r="X389" s="246">
        <v>0</v>
      </c>
      <c r="Y389" s="246">
        <v>0</v>
      </c>
      <c r="Z389" s="246">
        <v>0</v>
      </c>
      <c r="AA389" s="246">
        <v>0</v>
      </c>
      <c r="AB389" s="246">
        <v>0</v>
      </c>
      <c r="AC389" s="246">
        <v>0</v>
      </c>
      <c r="AD389" s="246">
        <v>0</v>
      </c>
      <c r="AE389" s="246">
        <v>0</v>
      </c>
      <c r="AF389" s="246">
        <v>0</v>
      </c>
      <c r="AG389" s="246">
        <v>0</v>
      </c>
      <c r="AH389" s="246">
        <v>0</v>
      </c>
      <c r="AI389" s="246">
        <v>0</v>
      </c>
      <c r="AJ389" s="246">
        <v>1070</v>
      </c>
      <c r="AK389" s="246">
        <v>1160</v>
      </c>
      <c r="AL389" s="246">
        <v>970</v>
      </c>
      <c r="AM389" s="246">
        <v>810</v>
      </c>
      <c r="AN389" s="246">
        <v>730</v>
      </c>
      <c r="AO389" s="246">
        <v>630</v>
      </c>
      <c r="AP389" s="250">
        <v>560</v>
      </c>
      <c r="AQ389" s="246">
        <v>570</v>
      </c>
      <c r="AR389" s="290">
        <v>570</v>
      </c>
      <c r="AS389" s="289">
        <v>570</v>
      </c>
      <c r="AT389" s="250">
        <v>680</v>
      </c>
      <c r="AU389" s="250">
        <v>0</v>
      </c>
      <c r="AV389" s="284">
        <v>0</v>
      </c>
      <c r="AW389" s="292" t="str">
        <f t="shared" si="24"/>
        <v>2011-12</v>
      </c>
      <c r="AX389" s="292" t="str">
        <f t="shared" si="25"/>
        <v>2020-21</v>
      </c>
      <c r="AY389" s="751">
        <f t="shared" si="26"/>
        <v>10</v>
      </c>
      <c r="AZ389" s="120">
        <f t="shared" si="27"/>
        <v>764</v>
      </c>
      <c r="BA389" s="248" t="s">
        <v>117</v>
      </c>
      <c r="BB389" s="248" t="s">
        <v>381</v>
      </c>
      <c r="BC389" s="248" t="s">
        <v>74</v>
      </c>
      <c r="BD389" s="248" t="s">
        <v>765</v>
      </c>
      <c r="BE389" s="248"/>
      <c r="BF389" s="248" t="s">
        <v>255</v>
      </c>
      <c r="BG389" s="252" t="s">
        <v>2730</v>
      </c>
      <c r="BH389" s="251" t="s">
        <v>2732</v>
      </c>
      <c r="BI389" s="295" t="s">
        <v>382</v>
      </c>
      <c r="BJ389" s="251" t="s">
        <v>252</v>
      </c>
    </row>
    <row r="390" spans="1:62" s="249" customFormat="1" ht="13.5" customHeight="1">
      <c r="A390" s="490" t="s">
        <v>3332</v>
      </c>
      <c r="B390" s="514" t="s">
        <v>383</v>
      </c>
      <c r="C390" s="246">
        <v>0</v>
      </c>
      <c r="D390" s="246">
        <v>0</v>
      </c>
      <c r="E390" s="246">
        <v>0</v>
      </c>
      <c r="F390" s="246">
        <v>0</v>
      </c>
      <c r="G390" s="246">
        <v>0</v>
      </c>
      <c r="H390" s="246">
        <v>0</v>
      </c>
      <c r="I390" s="246">
        <v>0</v>
      </c>
      <c r="J390" s="246">
        <v>0</v>
      </c>
      <c r="K390" s="246">
        <v>0</v>
      </c>
      <c r="L390" s="246">
        <v>0</v>
      </c>
      <c r="M390" s="246">
        <v>0</v>
      </c>
      <c r="N390" s="246">
        <v>0</v>
      </c>
      <c r="O390" s="246">
        <v>0</v>
      </c>
      <c r="P390" s="246">
        <v>0</v>
      </c>
      <c r="Q390" s="246">
        <v>0</v>
      </c>
      <c r="R390" s="246">
        <v>0</v>
      </c>
      <c r="S390" s="246">
        <v>0</v>
      </c>
      <c r="T390" s="246">
        <v>0</v>
      </c>
      <c r="U390" s="246">
        <v>0</v>
      </c>
      <c r="V390" s="246">
        <v>0</v>
      </c>
      <c r="W390" s="246">
        <v>0</v>
      </c>
      <c r="X390" s="246">
        <v>0</v>
      </c>
      <c r="Y390" s="246">
        <v>0</v>
      </c>
      <c r="Z390" s="246">
        <v>0</v>
      </c>
      <c r="AA390" s="246">
        <v>0</v>
      </c>
      <c r="AB390" s="246">
        <v>0</v>
      </c>
      <c r="AC390" s="246">
        <v>0</v>
      </c>
      <c r="AD390" s="246">
        <v>0</v>
      </c>
      <c r="AE390" s="246">
        <v>0</v>
      </c>
      <c r="AF390" s="246">
        <v>0</v>
      </c>
      <c r="AG390" s="246">
        <v>0</v>
      </c>
      <c r="AH390" s="246">
        <v>0</v>
      </c>
      <c r="AI390" s="246">
        <v>0</v>
      </c>
      <c r="AJ390" s="246">
        <v>1502</v>
      </c>
      <c r="AK390" s="246">
        <v>1703</v>
      </c>
      <c r="AL390" s="246">
        <v>1868</v>
      </c>
      <c r="AM390" s="246">
        <v>1992</v>
      </c>
      <c r="AN390" s="246">
        <v>2092</v>
      </c>
      <c r="AO390" s="246">
        <v>2003</v>
      </c>
      <c r="AP390" s="246">
        <v>1894</v>
      </c>
      <c r="AQ390" s="246">
        <v>1848</v>
      </c>
      <c r="AR390" s="289">
        <v>2026</v>
      </c>
      <c r="AS390" s="289">
        <v>1999</v>
      </c>
      <c r="AT390" s="250">
        <v>2067</v>
      </c>
      <c r="AU390" s="250">
        <v>0</v>
      </c>
      <c r="AV390" s="284">
        <v>0</v>
      </c>
      <c r="AW390" s="292" t="str">
        <f t="shared" si="24"/>
        <v>2011-12</v>
      </c>
      <c r="AX390" s="292" t="str">
        <f t="shared" si="25"/>
        <v>2020-21</v>
      </c>
      <c r="AY390" s="751">
        <f t="shared" si="26"/>
        <v>10</v>
      </c>
      <c r="AZ390" s="120">
        <f t="shared" si="27"/>
        <v>1892.7</v>
      </c>
      <c r="BA390" s="248" t="s">
        <v>117</v>
      </c>
      <c r="BB390" s="248" t="s">
        <v>381</v>
      </c>
      <c r="BC390" s="248" t="s">
        <v>74</v>
      </c>
      <c r="BD390" s="248" t="s">
        <v>765</v>
      </c>
      <c r="BE390" s="248"/>
      <c r="BF390" s="248" t="s">
        <v>255</v>
      </c>
      <c r="BG390" s="252" t="s">
        <v>2731</v>
      </c>
      <c r="BH390" s="251" t="s">
        <v>2732</v>
      </c>
      <c r="BI390" s="295" t="s">
        <v>382</v>
      </c>
      <c r="BJ390" s="251" t="s">
        <v>252</v>
      </c>
    </row>
    <row r="391" spans="1:62" s="249" customFormat="1" ht="13.5" customHeight="1">
      <c r="A391" s="490" t="s">
        <v>3332</v>
      </c>
      <c r="B391" s="514" t="s">
        <v>3587</v>
      </c>
      <c r="C391" s="246">
        <v>0</v>
      </c>
      <c r="D391" s="246">
        <v>0</v>
      </c>
      <c r="E391" s="246">
        <v>0</v>
      </c>
      <c r="F391" s="246">
        <v>0</v>
      </c>
      <c r="G391" s="246">
        <v>0</v>
      </c>
      <c r="H391" s="246">
        <v>0</v>
      </c>
      <c r="I391" s="246">
        <v>0</v>
      </c>
      <c r="J391" s="246">
        <v>0</v>
      </c>
      <c r="K391" s="246">
        <v>0</v>
      </c>
      <c r="L391" s="246">
        <v>0</v>
      </c>
      <c r="M391" s="246">
        <v>0</v>
      </c>
      <c r="N391" s="246">
        <v>0</v>
      </c>
      <c r="O391" s="246">
        <v>0</v>
      </c>
      <c r="P391" s="246">
        <v>0</v>
      </c>
      <c r="Q391" s="246">
        <v>0</v>
      </c>
      <c r="R391" s="246">
        <v>0</v>
      </c>
      <c r="S391" s="246">
        <v>0</v>
      </c>
      <c r="T391" s="246">
        <v>0</v>
      </c>
      <c r="U391" s="246">
        <v>0</v>
      </c>
      <c r="V391" s="246">
        <v>0</v>
      </c>
      <c r="W391" s="246">
        <v>0</v>
      </c>
      <c r="X391" s="246">
        <v>0</v>
      </c>
      <c r="Y391" s="246">
        <v>0</v>
      </c>
      <c r="Z391" s="246">
        <v>0</v>
      </c>
      <c r="AA391" s="246">
        <v>0</v>
      </c>
      <c r="AB391" s="246">
        <v>0</v>
      </c>
      <c r="AC391" s="246">
        <v>0</v>
      </c>
      <c r="AD391" s="246">
        <v>0</v>
      </c>
      <c r="AE391" s="246">
        <v>0</v>
      </c>
      <c r="AF391" s="246">
        <v>0</v>
      </c>
      <c r="AG391" s="246">
        <v>0</v>
      </c>
      <c r="AH391" s="246">
        <v>0</v>
      </c>
      <c r="AI391" s="246">
        <v>0</v>
      </c>
      <c r="AJ391" s="246">
        <v>0</v>
      </c>
      <c r="AK391" s="246">
        <v>0</v>
      </c>
      <c r="AL391" s="246">
        <v>0</v>
      </c>
      <c r="AM391" s="246">
        <v>0</v>
      </c>
      <c r="AN391" s="246">
        <v>0</v>
      </c>
      <c r="AO391" s="246">
        <v>0</v>
      </c>
      <c r="AP391" s="246">
        <v>0</v>
      </c>
      <c r="AQ391" s="246">
        <v>0</v>
      </c>
      <c r="AR391" s="289">
        <v>2.2930000000000001</v>
      </c>
      <c r="AS391" s="289">
        <v>16.138000000000002</v>
      </c>
      <c r="AT391" s="250">
        <v>15.45</v>
      </c>
      <c r="AU391" s="250">
        <v>8.202</v>
      </c>
      <c r="AV391" s="284">
        <v>0</v>
      </c>
      <c r="AW391" s="292" t="str">
        <f t="shared" si="24"/>
        <v>2019-20</v>
      </c>
      <c r="AX391" s="292" t="str">
        <f t="shared" si="25"/>
        <v>2020-21</v>
      </c>
      <c r="AY391" s="751">
        <f t="shared" si="26"/>
        <v>2</v>
      </c>
      <c r="AZ391" s="120">
        <f t="shared" si="27"/>
        <v>9.2155000000000005</v>
      </c>
      <c r="BA391" s="248" t="s">
        <v>115</v>
      </c>
      <c r="BB391" s="248" t="s">
        <v>41</v>
      </c>
      <c r="BC391" s="248" t="s">
        <v>365</v>
      </c>
      <c r="BD391" s="248" t="s">
        <v>763</v>
      </c>
      <c r="BE391" s="248" t="s">
        <v>46</v>
      </c>
      <c r="BF391" s="248" t="s">
        <v>262</v>
      </c>
      <c r="BG391" s="252" t="s">
        <v>3588</v>
      </c>
      <c r="BH391" s="251" t="s">
        <v>252</v>
      </c>
      <c r="BI391" s="295" t="s">
        <v>252</v>
      </c>
      <c r="BJ391" s="251" t="s">
        <v>252</v>
      </c>
    </row>
    <row r="392" spans="1:62" s="249" customFormat="1" ht="13.5" customHeight="1">
      <c r="A392" s="490" t="s">
        <v>3332</v>
      </c>
      <c r="B392" s="514" t="s">
        <v>2128</v>
      </c>
      <c r="C392" s="246">
        <v>0</v>
      </c>
      <c r="D392" s="246">
        <v>0</v>
      </c>
      <c r="E392" s="246">
        <v>0</v>
      </c>
      <c r="F392" s="246">
        <v>1.2</v>
      </c>
      <c r="G392" s="246">
        <v>1.3</v>
      </c>
      <c r="H392" s="246">
        <v>1.7</v>
      </c>
      <c r="I392" s="246">
        <v>1.9</v>
      </c>
      <c r="J392" s="246">
        <v>1.9</v>
      </c>
      <c r="K392" s="246">
        <v>2</v>
      </c>
      <c r="L392" s="246">
        <v>2</v>
      </c>
      <c r="M392" s="246">
        <v>0</v>
      </c>
      <c r="N392" s="246">
        <v>0</v>
      </c>
      <c r="O392" s="246">
        <v>0</v>
      </c>
      <c r="P392" s="246">
        <v>0</v>
      </c>
      <c r="Q392" s="246">
        <v>0</v>
      </c>
      <c r="R392" s="246">
        <v>0</v>
      </c>
      <c r="S392" s="246">
        <v>0</v>
      </c>
      <c r="T392" s="246">
        <v>0</v>
      </c>
      <c r="U392" s="246">
        <v>0</v>
      </c>
      <c r="V392" s="246">
        <v>0</v>
      </c>
      <c r="W392" s="246">
        <v>0</v>
      </c>
      <c r="X392" s="246">
        <v>0</v>
      </c>
      <c r="Y392" s="246">
        <v>0</v>
      </c>
      <c r="Z392" s="246">
        <v>0</v>
      </c>
      <c r="AA392" s="246">
        <v>0</v>
      </c>
      <c r="AB392" s="246">
        <v>0</v>
      </c>
      <c r="AC392" s="246">
        <v>0</v>
      </c>
      <c r="AD392" s="246">
        <v>0</v>
      </c>
      <c r="AE392" s="246">
        <v>0</v>
      </c>
      <c r="AF392" s="246">
        <v>0</v>
      </c>
      <c r="AG392" s="246">
        <v>0</v>
      </c>
      <c r="AH392" s="246">
        <v>0</v>
      </c>
      <c r="AI392" s="246">
        <v>0</v>
      </c>
      <c r="AJ392" s="246">
        <v>0</v>
      </c>
      <c r="AK392" s="246">
        <v>0</v>
      </c>
      <c r="AL392" s="246">
        <v>0</v>
      </c>
      <c r="AM392" s="246">
        <v>0</v>
      </c>
      <c r="AN392" s="246">
        <v>0</v>
      </c>
      <c r="AO392" s="246">
        <v>0</v>
      </c>
      <c r="AP392" s="246">
        <v>0</v>
      </c>
      <c r="AQ392" s="246">
        <v>0</v>
      </c>
      <c r="AR392" s="289">
        <v>0</v>
      </c>
      <c r="AS392" s="289">
        <v>0</v>
      </c>
      <c r="AT392" s="250">
        <v>0</v>
      </c>
      <c r="AU392" s="250">
        <v>0</v>
      </c>
      <c r="AV392" s="284">
        <v>0</v>
      </c>
      <c r="AW392" s="292" t="str">
        <f t="shared" si="24"/>
        <v>1981-82</v>
      </c>
      <c r="AX392" s="292" t="str">
        <f t="shared" si="25"/>
        <v>1987-88</v>
      </c>
      <c r="AY392" s="751">
        <f t="shared" si="26"/>
        <v>7</v>
      </c>
      <c r="AZ392" s="120">
        <f t="shared" si="27"/>
        <v>1.7142857142857142</v>
      </c>
      <c r="BA392" s="248" t="s">
        <v>119</v>
      </c>
      <c r="BB392" s="248" t="s">
        <v>43</v>
      </c>
      <c r="BC392" s="248" t="s">
        <v>2104</v>
      </c>
      <c r="BD392" s="248" t="s">
        <v>765</v>
      </c>
      <c r="BE392" s="248"/>
      <c r="BF392" s="248" t="s">
        <v>262</v>
      </c>
      <c r="BG392" s="252" t="s">
        <v>252</v>
      </c>
      <c r="BH392" s="251" t="s">
        <v>870</v>
      </c>
      <c r="BI392" s="295" t="s">
        <v>252</v>
      </c>
      <c r="BJ392" s="251" t="s">
        <v>252</v>
      </c>
    </row>
    <row r="393" spans="1:62" s="249" customFormat="1" ht="13.5" customHeight="1">
      <c r="A393" s="490" t="s">
        <v>3332</v>
      </c>
      <c r="B393" s="514" t="s">
        <v>833</v>
      </c>
      <c r="C393" s="246">
        <v>0</v>
      </c>
      <c r="D393" s="246">
        <v>0</v>
      </c>
      <c r="E393" s="246">
        <v>0</v>
      </c>
      <c r="F393" s="246">
        <v>0</v>
      </c>
      <c r="G393" s="246">
        <v>0</v>
      </c>
      <c r="H393" s="246">
        <v>0</v>
      </c>
      <c r="I393" s="246">
        <v>0</v>
      </c>
      <c r="J393" s="246">
        <v>0</v>
      </c>
      <c r="K393" s="246">
        <v>0</v>
      </c>
      <c r="L393" s="246">
        <v>0</v>
      </c>
      <c r="M393" s="246">
        <v>0</v>
      </c>
      <c r="N393" s="246">
        <v>0</v>
      </c>
      <c r="O393" s="246">
        <v>0</v>
      </c>
      <c r="P393" s="246">
        <v>0</v>
      </c>
      <c r="Q393" s="246">
        <v>0</v>
      </c>
      <c r="R393" s="246">
        <v>0</v>
      </c>
      <c r="S393" s="246">
        <v>0</v>
      </c>
      <c r="T393" s="246">
        <v>0</v>
      </c>
      <c r="U393" s="246">
        <v>0</v>
      </c>
      <c r="V393" s="246">
        <v>0</v>
      </c>
      <c r="W393" s="246">
        <v>0</v>
      </c>
      <c r="X393" s="246">
        <v>5.5</v>
      </c>
      <c r="Y393" s="246">
        <v>7.8</v>
      </c>
      <c r="Z393" s="246">
        <v>6.4</v>
      </c>
      <c r="AA393" s="246">
        <v>8.6999999999999993</v>
      </c>
      <c r="AB393" s="246">
        <v>7</v>
      </c>
      <c r="AC393" s="246">
        <v>2.9</v>
      </c>
      <c r="AD393" s="246">
        <v>0</v>
      </c>
      <c r="AE393" s="246">
        <v>0</v>
      </c>
      <c r="AF393" s="246">
        <v>0</v>
      </c>
      <c r="AG393" s="246">
        <v>0</v>
      </c>
      <c r="AH393" s="246">
        <v>0</v>
      </c>
      <c r="AI393" s="246">
        <v>0</v>
      </c>
      <c r="AJ393" s="246">
        <v>0</v>
      </c>
      <c r="AK393" s="246">
        <v>0</v>
      </c>
      <c r="AL393" s="246">
        <v>0</v>
      </c>
      <c r="AM393" s="246">
        <v>0</v>
      </c>
      <c r="AN393" s="246">
        <v>0</v>
      </c>
      <c r="AO393" s="246">
        <v>0</v>
      </c>
      <c r="AP393" s="250">
        <v>0</v>
      </c>
      <c r="AQ393" s="246">
        <v>0</v>
      </c>
      <c r="AR393" s="290">
        <v>0</v>
      </c>
      <c r="AS393" s="289">
        <v>0</v>
      </c>
      <c r="AT393" s="250">
        <v>0</v>
      </c>
      <c r="AU393" s="250">
        <v>0</v>
      </c>
      <c r="AV393" s="284">
        <v>0</v>
      </c>
      <c r="AW393" s="292" t="str">
        <f t="shared" si="24"/>
        <v>1999-00</v>
      </c>
      <c r="AX393" s="292" t="str">
        <f t="shared" si="25"/>
        <v>2004-05</v>
      </c>
      <c r="AY393" s="751">
        <f t="shared" si="26"/>
        <v>6</v>
      </c>
      <c r="AZ393" s="120">
        <f t="shared" si="27"/>
        <v>6.3833333333333337</v>
      </c>
      <c r="BA393" s="248" t="s">
        <v>119</v>
      </c>
      <c r="BB393" s="248" t="s">
        <v>39</v>
      </c>
      <c r="BC393" s="248" t="s">
        <v>2104</v>
      </c>
      <c r="BD393" s="248" t="s">
        <v>765</v>
      </c>
      <c r="BE393" s="248"/>
      <c r="BF393" s="248" t="s">
        <v>262</v>
      </c>
      <c r="BG393" s="252" t="s">
        <v>252</v>
      </c>
      <c r="BH393" s="251" t="s">
        <v>252</v>
      </c>
      <c r="BI393" s="295" t="s">
        <v>252</v>
      </c>
      <c r="BJ393" s="251" t="s">
        <v>252</v>
      </c>
    </row>
    <row r="394" spans="1:62" s="249" customFormat="1" ht="13.5" customHeight="1">
      <c r="A394" s="490" t="s">
        <v>3332</v>
      </c>
      <c r="B394" s="514" t="s">
        <v>391</v>
      </c>
      <c r="C394" s="246">
        <v>0</v>
      </c>
      <c r="D394" s="246">
        <v>0</v>
      </c>
      <c r="E394" s="246">
        <v>0</v>
      </c>
      <c r="F394" s="246">
        <v>0</v>
      </c>
      <c r="G394" s="246">
        <v>0</v>
      </c>
      <c r="H394" s="246">
        <v>0</v>
      </c>
      <c r="I394" s="246">
        <v>0</v>
      </c>
      <c r="J394" s="246">
        <v>0</v>
      </c>
      <c r="K394" s="246">
        <v>0</v>
      </c>
      <c r="L394" s="246">
        <v>0</v>
      </c>
      <c r="M394" s="246">
        <v>0</v>
      </c>
      <c r="N394" s="246">
        <v>0</v>
      </c>
      <c r="O394" s="246">
        <v>0</v>
      </c>
      <c r="P394" s="246">
        <v>0</v>
      </c>
      <c r="Q394" s="246">
        <v>0</v>
      </c>
      <c r="R394" s="246">
        <v>0</v>
      </c>
      <c r="S394" s="246">
        <v>0</v>
      </c>
      <c r="T394" s="246">
        <v>0</v>
      </c>
      <c r="U394" s="246">
        <v>0</v>
      </c>
      <c r="V394" s="246">
        <v>0</v>
      </c>
      <c r="W394" s="246">
        <v>0</v>
      </c>
      <c r="X394" s="246">
        <v>0</v>
      </c>
      <c r="Y394" s="246">
        <v>0</v>
      </c>
      <c r="Z394" s="246">
        <v>0</v>
      </c>
      <c r="AA394" s="246">
        <v>0</v>
      </c>
      <c r="AB394" s="246">
        <v>0</v>
      </c>
      <c r="AC394" s="246">
        <v>0</v>
      </c>
      <c r="AD394" s="246">
        <v>0</v>
      </c>
      <c r="AE394" s="246">
        <v>0</v>
      </c>
      <c r="AF394" s="246">
        <v>0</v>
      </c>
      <c r="AG394" s="246">
        <v>0</v>
      </c>
      <c r="AH394" s="246">
        <v>1</v>
      </c>
      <c r="AI394" s="246">
        <v>1</v>
      </c>
      <c r="AJ394" s="246">
        <v>4</v>
      </c>
      <c r="AK394" s="246">
        <v>4</v>
      </c>
      <c r="AL394" s="246">
        <v>0</v>
      </c>
      <c r="AM394" s="246">
        <v>0</v>
      </c>
      <c r="AN394" s="246">
        <v>0</v>
      </c>
      <c r="AO394" s="246">
        <v>0</v>
      </c>
      <c r="AP394" s="246">
        <v>0</v>
      </c>
      <c r="AQ394" s="246">
        <v>0</v>
      </c>
      <c r="AR394" s="289">
        <v>0</v>
      </c>
      <c r="AS394" s="289">
        <v>0</v>
      </c>
      <c r="AT394" s="250">
        <v>0</v>
      </c>
      <c r="AU394" s="250">
        <v>0</v>
      </c>
      <c r="AV394" s="284">
        <v>0</v>
      </c>
      <c r="AW394" s="292" t="str">
        <f t="shared" si="24"/>
        <v>2009-10</v>
      </c>
      <c r="AX394" s="292" t="str">
        <f t="shared" si="25"/>
        <v>2012-13</v>
      </c>
      <c r="AY394" s="751">
        <f t="shared" si="26"/>
        <v>4</v>
      </c>
      <c r="AZ394" s="120">
        <f t="shared" si="27"/>
        <v>2.5</v>
      </c>
      <c r="BA394" s="248" t="s">
        <v>119</v>
      </c>
      <c r="BB394" s="248" t="s">
        <v>57</v>
      </c>
      <c r="BC394" s="248" t="s">
        <v>2104</v>
      </c>
      <c r="BD394" s="248" t="s">
        <v>765</v>
      </c>
      <c r="BE394" s="248"/>
      <c r="BF394" s="248" t="s">
        <v>262</v>
      </c>
      <c r="BG394" s="252" t="s">
        <v>252</v>
      </c>
      <c r="BH394" s="251" t="s">
        <v>252</v>
      </c>
      <c r="BI394" s="295" t="s">
        <v>252</v>
      </c>
      <c r="BJ394" s="251" t="s">
        <v>252</v>
      </c>
    </row>
    <row r="395" spans="1:62" s="249" customFormat="1" ht="13.5" customHeight="1">
      <c r="A395" s="490" t="s">
        <v>3332</v>
      </c>
      <c r="B395" s="514" t="s">
        <v>853</v>
      </c>
      <c r="C395" s="246">
        <v>0</v>
      </c>
      <c r="D395" s="246">
        <v>0</v>
      </c>
      <c r="E395" s="246">
        <v>0</v>
      </c>
      <c r="F395" s="246">
        <v>0</v>
      </c>
      <c r="G395" s="246">
        <v>0</v>
      </c>
      <c r="H395" s="246">
        <v>0</v>
      </c>
      <c r="I395" s="246">
        <v>0</v>
      </c>
      <c r="J395" s="246">
        <v>0</v>
      </c>
      <c r="K395" s="246">
        <v>0</v>
      </c>
      <c r="L395" s="246">
        <v>0</v>
      </c>
      <c r="M395" s="246">
        <v>0</v>
      </c>
      <c r="N395" s="246">
        <v>0</v>
      </c>
      <c r="O395" s="246">
        <v>0</v>
      </c>
      <c r="P395" s="246">
        <v>0</v>
      </c>
      <c r="Q395" s="246">
        <v>0</v>
      </c>
      <c r="R395" s="246">
        <v>0</v>
      </c>
      <c r="S395" s="246">
        <v>0</v>
      </c>
      <c r="T395" s="246">
        <v>0</v>
      </c>
      <c r="U395" s="246">
        <v>0</v>
      </c>
      <c r="V395" s="246">
        <v>0</v>
      </c>
      <c r="W395" s="246">
        <v>1.2</v>
      </c>
      <c r="X395" s="246">
        <v>2.2000000000000002</v>
      </c>
      <c r="Y395" s="246">
        <v>1.7</v>
      </c>
      <c r="Z395" s="246">
        <v>2.2999999999999998</v>
      </c>
      <c r="AA395" s="246">
        <v>1.7</v>
      </c>
      <c r="AB395" s="246">
        <v>0.3</v>
      </c>
      <c r="AC395" s="246">
        <v>0</v>
      </c>
      <c r="AD395" s="246">
        <v>0</v>
      </c>
      <c r="AE395" s="246">
        <v>0</v>
      </c>
      <c r="AF395" s="246">
        <v>0</v>
      </c>
      <c r="AG395" s="246">
        <v>0</v>
      </c>
      <c r="AH395" s="246">
        <v>0</v>
      </c>
      <c r="AI395" s="246">
        <v>0</v>
      </c>
      <c r="AJ395" s="246">
        <v>0</v>
      </c>
      <c r="AK395" s="246">
        <v>0</v>
      </c>
      <c r="AL395" s="246">
        <v>0</v>
      </c>
      <c r="AM395" s="246">
        <v>0</v>
      </c>
      <c r="AN395" s="246">
        <v>0</v>
      </c>
      <c r="AO395" s="246">
        <v>0</v>
      </c>
      <c r="AP395" s="250">
        <v>0</v>
      </c>
      <c r="AQ395" s="246">
        <v>0</v>
      </c>
      <c r="AR395" s="290">
        <v>0</v>
      </c>
      <c r="AS395" s="289">
        <v>0</v>
      </c>
      <c r="AT395" s="250">
        <v>0</v>
      </c>
      <c r="AU395" s="250">
        <v>0</v>
      </c>
      <c r="AV395" s="284">
        <v>0</v>
      </c>
      <c r="AW395" s="292" t="str">
        <f t="shared" si="24"/>
        <v>1998-99</v>
      </c>
      <c r="AX395" s="292" t="str">
        <f t="shared" si="25"/>
        <v>2003-04</v>
      </c>
      <c r="AY395" s="751">
        <f t="shared" si="26"/>
        <v>6</v>
      </c>
      <c r="AZ395" s="120">
        <f t="shared" si="27"/>
        <v>1.5666666666666667</v>
      </c>
      <c r="BA395" s="248" t="s">
        <v>119</v>
      </c>
      <c r="BB395" s="248" t="s">
        <v>39</v>
      </c>
      <c r="BC395" s="248" t="s">
        <v>330</v>
      </c>
      <c r="BD395" s="248" t="s">
        <v>762</v>
      </c>
      <c r="BE395" s="248"/>
      <c r="BF395" s="248" t="s">
        <v>262</v>
      </c>
      <c r="BG395" s="252" t="s">
        <v>252</v>
      </c>
      <c r="BH395" s="251" t="s">
        <v>252</v>
      </c>
      <c r="BI395" s="295" t="s">
        <v>252</v>
      </c>
      <c r="BJ395" s="251" t="s">
        <v>252</v>
      </c>
    </row>
    <row r="396" spans="1:62" s="249" customFormat="1" ht="13.5" customHeight="1">
      <c r="A396" s="490" t="s">
        <v>3332</v>
      </c>
      <c r="B396" s="514" t="s">
        <v>871</v>
      </c>
      <c r="C396" s="246">
        <v>0</v>
      </c>
      <c r="D396" s="246">
        <v>0</v>
      </c>
      <c r="E396" s="246">
        <v>0</v>
      </c>
      <c r="F396" s="246">
        <v>0</v>
      </c>
      <c r="G396" s="246">
        <v>0</v>
      </c>
      <c r="H396" s="246">
        <v>0</v>
      </c>
      <c r="I396" s="246">
        <v>0</v>
      </c>
      <c r="J396" s="246">
        <v>0</v>
      </c>
      <c r="K396" s="246">
        <v>0</v>
      </c>
      <c r="L396" s="246">
        <v>0</v>
      </c>
      <c r="M396" s="246">
        <v>0</v>
      </c>
      <c r="N396" s="246">
        <v>0</v>
      </c>
      <c r="O396" s="246">
        <v>0</v>
      </c>
      <c r="P396" s="246">
        <v>0</v>
      </c>
      <c r="Q396" s="246">
        <v>0</v>
      </c>
      <c r="R396" s="246">
        <v>0</v>
      </c>
      <c r="S396" s="246">
        <v>0</v>
      </c>
      <c r="T396" s="246">
        <v>0</v>
      </c>
      <c r="U396" s="246">
        <v>0</v>
      </c>
      <c r="V396" s="246">
        <v>0</v>
      </c>
      <c r="W396" s="246">
        <v>1.2</v>
      </c>
      <c r="X396" s="246">
        <v>5.2</v>
      </c>
      <c r="Y396" s="246">
        <v>5.4</v>
      </c>
      <c r="Z396" s="246">
        <v>3.3</v>
      </c>
      <c r="AA396" s="246">
        <v>2</v>
      </c>
      <c r="AB396" s="246">
        <v>1.1000000000000001</v>
      </c>
      <c r="AC396" s="246">
        <v>0</v>
      </c>
      <c r="AD396" s="246">
        <v>0</v>
      </c>
      <c r="AE396" s="246">
        <v>0</v>
      </c>
      <c r="AF396" s="246">
        <v>0</v>
      </c>
      <c r="AG396" s="246">
        <v>0</v>
      </c>
      <c r="AH396" s="246">
        <v>0</v>
      </c>
      <c r="AI396" s="246">
        <v>0</v>
      </c>
      <c r="AJ396" s="246">
        <v>0</v>
      </c>
      <c r="AK396" s="246">
        <v>0</v>
      </c>
      <c r="AL396" s="246">
        <v>0</v>
      </c>
      <c r="AM396" s="246">
        <v>0</v>
      </c>
      <c r="AN396" s="246">
        <v>0</v>
      </c>
      <c r="AO396" s="246">
        <v>0</v>
      </c>
      <c r="AP396" s="246">
        <v>0</v>
      </c>
      <c r="AQ396" s="246">
        <v>0</v>
      </c>
      <c r="AR396" s="289">
        <v>0</v>
      </c>
      <c r="AS396" s="289">
        <v>0</v>
      </c>
      <c r="AT396" s="250">
        <v>0</v>
      </c>
      <c r="AU396" s="250">
        <v>0</v>
      </c>
      <c r="AV396" s="284">
        <v>0</v>
      </c>
      <c r="AW396" s="292" t="str">
        <f t="shared" si="24"/>
        <v>1998-99</v>
      </c>
      <c r="AX396" s="292" t="str">
        <f t="shared" si="25"/>
        <v>2003-04</v>
      </c>
      <c r="AY396" s="751">
        <f t="shared" si="26"/>
        <v>6</v>
      </c>
      <c r="AZ396" s="120">
        <f t="shared" si="27"/>
        <v>3.0333333333333337</v>
      </c>
      <c r="BA396" s="248" t="s">
        <v>119</v>
      </c>
      <c r="BB396" s="248" t="s">
        <v>43</v>
      </c>
      <c r="BC396" s="248" t="s">
        <v>2104</v>
      </c>
      <c r="BD396" s="248" t="s">
        <v>765</v>
      </c>
      <c r="BE396" s="248"/>
      <c r="BF396" s="248" t="s">
        <v>262</v>
      </c>
      <c r="BG396" s="252" t="s">
        <v>252</v>
      </c>
      <c r="BH396" s="251" t="s">
        <v>252</v>
      </c>
      <c r="BI396" s="295" t="s">
        <v>252</v>
      </c>
      <c r="BJ396" s="251" t="s">
        <v>252</v>
      </c>
    </row>
    <row r="397" spans="1:62" s="249" customFormat="1" ht="13.5" customHeight="1">
      <c r="A397" s="490" t="s">
        <v>3332</v>
      </c>
      <c r="B397" s="514" t="s">
        <v>363</v>
      </c>
      <c r="C397" s="246">
        <v>0</v>
      </c>
      <c r="D397" s="246">
        <v>0</v>
      </c>
      <c r="E397" s="246">
        <v>0</v>
      </c>
      <c r="F397" s="246">
        <v>0</v>
      </c>
      <c r="G397" s="246">
        <v>0</v>
      </c>
      <c r="H397" s="246">
        <v>0</v>
      </c>
      <c r="I397" s="246">
        <v>0</v>
      </c>
      <c r="J397" s="246">
        <v>0</v>
      </c>
      <c r="K397" s="246">
        <v>0</v>
      </c>
      <c r="L397" s="246">
        <v>0</v>
      </c>
      <c r="M397" s="246">
        <v>0</v>
      </c>
      <c r="N397" s="246">
        <v>0</v>
      </c>
      <c r="O397" s="246">
        <v>0</v>
      </c>
      <c r="P397" s="246">
        <v>0</v>
      </c>
      <c r="Q397" s="246">
        <v>0</v>
      </c>
      <c r="R397" s="246">
        <v>0</v>
      </c>
      <c r="S397" s="246">
        <v>0</v>
      </c>
      <c r="T397" s="246">
        <v>0</v>
      </c>
      <c r="U397" s="246">
        <v>0</v>
      </c>
      <c r="V397" s="246">
        <v>0</v>
      </c>
      <c r="W397" s="246">
        <v>0</v>
      </c>
      <c r="X397" s="246">
        <v>0</v>
      </c>
      <c r="Y397" s="246">
        <v>0</v>
      </c>
      <c r="Z397" s="246">
        <v>0</v>
      </c>
      <c r="AA397" s="246">
        <v>0</v>
      </c>
      <c r="AB397" s="246">
        <v>0</v>
      </c>
      <c r="AC397" s="246">
        <v>0</v>
      </c>
      <c r="AD397" s="246">
        <v>0</v>
      </c>
      <c r="AE397" s="246">
        <v>0</v>
      </c>
      <c r="AF397" s="246">
        <v>0</v>
      </c>
      <c r="AG397" s="246">
        <v>0</v>
      </c>
      <c r="AH397" s="246">
        <v>0</v>
      </c>
      <c r="AI397" s="246">
        <v>0</v>
      </c>
      <c r="AJ397" s="246">
        <v>1.613</v>
      </c>
      <c r="AK397" s="246">
        <v>1.5549999999999999</v>
      </c>
      <c r="AL397" s="246">
        <v>8.3640000000000008</v>
      </c>
      <c r="AM397" s="246">
        <v>9.5039999999999996</v>
      </c>
      <c r="AN397" s="246">
        <v>8.4380000000000006</v>
      </c>
      <c r="AO397" s="246">
        <v>7</v>
      </c>
      <c r="AP397" s="246">
        <v>4.0990000000000002</v>
      </c>
      <c r="AQ397" s="246">
        <v>19.48</v>
      </c>
      <c r="AR397" s="289">
        <v>15.427</v>
      </c>
      <c r="AS397" s="289">
        <v>58.8</v>
      </c>
      <c r="AT397" s="250">
        <v>50.6</v>
      </c>
      <c r="AU397" s="250">
        <v>38.07</v>
      </c>
      <c r="AV397" s="284">
        <v>39.6</v>
      </c>
      <c r="AW397" s="292" t="str">
        <f t="shared" si="24"/>
        <v>2011-12</v>
      </c>
      <c r="AX397" s="292" t="str">
        <f t="shared" si="25"/>
        <v>2020-21</v>
      </c>
      <c r="AY397" s="751">
        <f t="shared" si="26"/>
        <v>10</v>
      </c>
      <c r="AZ397" s="120">
        <f t="shared" si="27"/>
        <v>13.428000000000003</v>
      </c>
      <c r="BA397" s="248" t="s">
        <v>119</v>
      </c>
      <c r="BB397" s="248" t="s">
        <v>37</v>
      </c>
      <c r="BC397" s="248" t="s">
        <v>272</v>
      </c>
      <c r="BD397" s="248" t="s">
        <v>763</v>
      </c>
      <c r="BE397" s="248"/>
      <c r="BF397" s="248" t="s">
        <v>262</v>
      </c>
      <c r="BG397" s="252" t="s">
        <v>362</v>
      </c>
      <c r="BH397" s="251" t="s">
        <v>252</v>
      </c>
      <c r="BI397" s="295" t="s">
        <v>252</v>
      </c>
      <c r="BJ397" s="251" t="s">
        <v>348</v>
      </c>
    </row>
    <row r="398" spans="1:62" s="249" customFormat="1" ht="13.5" customHeight="1">
      <c r="A398" s="490" t="s">
        <v>3332</v>
      </c>
      <c r="B398" s="514" t="s">
        <v>2103</v>
      </c>
      <c r="C398" s="246">
        <v>0</v>
      </c>
      <c r="D398" s="246">
        <v>0</v>
      </c>
      <c r="E398" s="246">
        <v>0</v>
      </c>
      <c r="F398" s="246">
        <v>0</v>
      </c>
      <c r="G398" s="246">
        <v>0</v>
      </c>
      <c r="H398" s="246">
        <v>0</v>
      </c>
      <c r="I398" s="246">
        <v>20</v>
      </c>
      <c r="J398" s="246">
        <v>20</v>
      </c>
      <c r="K398" s="246">
        <v>20</v>
      </c>
      <c r="L398" s="246">
        <v>20</v>
      </c>
      <c r="M398" s="246">
        <v>7</v>
      </c>
      <c r="N398" s="246">
        <v>19</v>
      </c>
      <c r="O398" s="246">
        <v>34</v>
      </c>
      <c r="P398" s="246">
        <v>0</v>
      </c>
      <c r="Q398" s="246">
        <v>0</v>
      </c>
      <c r="R398" s="246">
        <v>0</v>
      </c>
      <c r="S398" s="246">
        <v>0</v>
      </c>
      <c r="T398" s="246">
        <v>0</v>
      </c>
      <c r="U398" s="246">
        <v>0</v>
      </c>
      <c r="V398" s="246">
        <v>0</v>
      </c>
      <c r="W398" s="246">
        <v>0</v>
      </c>
      <c r="X398" s="246">
        <v>0</v>
      </c>
      <c r="Y398" s="246">
        <v>0</v>
      </c>
      <c r="Z398" s="246">
        <v>0</v>
      </c>
      <c r="AA398" s="246">
        <v>0</v>
      </c>
      <c r="AB398" s="246">
        <v>0</v>
      </c>
      <c r="AC398" s="246">
        <v>0</v>
      </c>
      <c r="AD398" s="246">
        <v>0</v>
      </c>
      <c r="AE398" s="246">
        <v>0</v>
      </c>
      <c r="AF398" s="246">
        <v>0</v>
      </c>
      <c r="AG398" s="246">
        <v>0</v>
      </c>
      <c r="AH398" s="246">
        <v>0</v>
      </c>
      <c r="AI398" s="246">
        <v>0</v>
      </c>
      <c r="AJ398" s="246">
        <v>0</v>
      </c>
      <c r="AK398" s="246">
        <v>0</v>
      </c>
      <c r="AL398" s="246">
        <v>0</v>
      </c>
      <c r="AM398" s="246">
        <v>0</v>
      </c>
      <c r="AN398" s="246">
        <v>0</v>
      </c>
      <c r="AO398" s="246">
        <v>0</v>
      </c>
      <c r="AP398" s="250">
        <v>0</v>
      </c>
      <c r="AQ398" s="246">
        <v>0</v>
      </c>
      <c r="AR398" s="290">
        <v>0</v>
      </c>
      <c r="AS398" s="289">
        <v>0</v>
      </c>
      <c r="AT398" s="250">
        <v>0</v>
      </c>
      <c r="AU398" s="250">
        <v>0</v>
      </c>
      <c r="AV398" s="284">
        <v>0</v>
      </c>
      <c r="AW398" s="292" t="str">
        <f t="shared" si="24"/>
        <v>1984-85</v>
      </c>
      <c r="AX398" s="292" t="str">
        <f t="shared" si="25"/>
        <v>1990-91</v>
      </c>
      <c r="AY398" s="751">
        <f t="shared" si="26"/>
        <v>7</v>
      </c>
      <c r="AZ398" s="120">
        <f t="shared" si="27"/>
        <v>20</v>
      </c>
      <c r="BA398" s="248" t="s">
        <v>117</v>
      </c>
      <c r="BB398" s="248" t="s">
        <v>43</v>
      </c>
      <c r="BC398" s="248" t="s">
        <v>74</v>
      </c>
      <c r="BD398" s="248" t="s">
        <v>765</v>
      </c>
      <c r="BE398" s="248"/>
      <c r="BF398" s="248" t="s">
        <v>255</v>
      </c>
      <c r="BG398" s="252" t="s">
        <v>872</v>
      </c>
      <c r="BH398" s="251" t="s">
        <v>252</v>
      </c>
      <c r="BI398" s="295" t="s">
        <v>252</v>
      </c>
      <c r="BJ398" s="251" t="s">
        <v>252</v>
      </c>
    </row>
    <row r="399" spans="1:62" s="249" customFormat="1" ht="13.5" customHeight="1">
      <c r="A399" s="490" t="s">
        <v>3332</v>
      </c>
      <c r="B399" s="514" t="s">
        <v>873</v>
      </c>
      <c r="C399" s="246">
        <v>0</v>
      </c>
      <c r="D399" s="246">
        <v>0</v>
      </c>
      <c r="E399" s="246">
        <v>0</v>
      </c>
      <c r="F399" s="246">
        <v>0</v>
      </c>
      <c r="G399" s="246">
        <v>0</v>
      </c>
      <c r="H399" s="246">
        <v>0</v>
      </c>
      <c r="I399" s="246">
        <v>0</v>
      </c>
      <c r="J399" s="246">
        <v>0</v>
      </c>
      <c r="K399" s="246">
        <v>0</v>
      </c>
      <c r="L399" s="246">
        <v>0</v>
      </c>
      <c r="M399" s="246">
        <v>0</v>
      </c>
      <c r="N399" s="246">
        <v>0</v>
      </c>
      <c r="O399" s="246">
        <v>0</v>
      </c>
      <c r="P399" s="246">
        <v>0</v>
      </c>
      <c r="Q399" s="246">
        <v>0</v>
      </c>
      <c r="R399" s="246">
        <v>0</v>
      </c>
      <c r="S399" s="246">
        <v>23</v>
      </c>
      <c r="T399" s="246">
        <v>25</v>
      </c>
      <c r="U399" s="246">
        <v>25</v>
      </c>
      <c r="V399" s="246">
        <v>30</v>
      </c>
      <c r="W399" s="246">
        <v>30</v>
      </c>
      <c r="X399" s="246">
        <v>30</v>
      </c>
      <c r="Y399" s="246">
        <v>30</v>
      </c>
      <c r="Z399" s="246">
        <v>0</v>
      </c>
      <c r="AA399" s="246">
        <v>0</v>
      </c>
      <c r="AB399" s="246">
        <v>0</v>
      </c>
      <c r="AC399" s="246">
        <v>0</v>
      </c>
      <c r="AD399" s="246">
        <v>0</v>
      </c>
      <c r="AE399" s="246">
        <v>0</v>
      </c>
      <c r="AF399" s="246">
        <v>0</v>
      </c>
      <c r="AG399" s="246">
        <v>0</v>
      </c>
      <c r="AH399" s="246">
        <v>0</v>
      </c>
      <c r="AI399" s="246">
        <v>0</v>
      </c>
      <c r="AJ399" s="246">
        <v>0</v>
      </c>
      <c r="AK399" s="246">
        <v>0</v>
      </c>
      <c r="AL399" s="246">
        <v>0</v>
      </c>
      <c r="AM399" s="246">
        <v>0</v>
      </c>
      <c r="AN399" s="246">
        <v>0</v>
      </c>
      <c r="AO399" s="246">
        <v>0</v>
      </c>
      <c r="AP399" s="246">
        <v>0</v>
      </c>
      <c r="AQ399" s="246">
        <v>0</v>
      </c>
      <c r="AR399" s="289">
        <v>0</v>
      </c>
      <c r="AS399" s="289">
        <v>0</v>
      </c>
      <c r="AT399" s="250">
        <v>0</v>
      </c>
      <c r="AU399" s="250">
        <v>0</v>
      </c>
      <c r="AV399" s="284">
        <v>0</v>
      </c>
      <c r="AW399" s="292" t="str">
        <f t="shared" si="24"/>
        <v>1994-95</v>
      </c>
      <c r="AX399" s="292" t="str">
        <f t="shared" si="25"/>
        <v>2000-01</v>
      </c>
      <c r="AY399" s="751">
        <f t="shared" si="26"/>
        <v>7</v>
      </c>
      <c r="AZ399" s="120">
        <f t="shared" si="27"/>
        <v>27.571428571428573</v>
      </c>
      <c r="BA399" s="248" t="s">
        <v>117</v>
      </c>
      <c r="BB399" s="248" t="s">
        <v>43</v>
      </c>
      <c r="BC399" s="248" t="s">
        <v>74</v>
      </c>
      <c r="BD399" s="248" t="s">
        <v>765</v>
      </c>
      <c r="BE399" s="248"/>
      <c r="BF399" s="248" t="s">
        <v>255</v>
      </c>
      <c r="BG399" s="252" t="s">
        <v>252</v>
      </c>
      <c r="BH399" s="251" t="s">
        <v>252</v>
      </c>
      <c r="BI399" s="295" t="s">
        <v>252</v>
      </c>
      <c r="BJ399" s="251" t="s">
        <v>252</v>
      </c>
    </row>
    <row r="400" spans="1:62" s="249" customFormat="1" ht="13.5" customHeight="1">
      <c r="A400" s="490" t="s">
        <v>3332</v>
      </c>
      <c r="B400" s="514" t="s">
        <v>874</v>
      </c>
      <c r="C400" s="246">
        <v>0</v>
      </c>
      <c r="D400" s="246">
        <v>0</v>
      </c>
      <c r="E400" s="246">
        <v>0</v>
      </c>
      <c r="F400" s="246">
        <v>0</v>
      </c>
      <c r="G400" s="246">
        <v>0.2</v>
      </c>
      <c r="H400" s="246">
        <v>0.7</v>
      </c>
      <c r="I400" s="246">
        <v>0.9</v>
      </c>
      <c r="J400" s="246">
        <v>0.8</v>
      </c>
      <c r="K400" s="246">
        <v>1.2</v>
      </c>
      <c r="L400" s="246">
        <v>1.4</v>
      </c>
      <c r="M400" s="246">
        <v>1.1000000000000001</v>
      </c>
      <c r="N400" s="246">
        <v>1.9</v>
      </c>
      <c r="O400" s="246">
        <v>3</v>
      </c>
      <c r="P400" s="246">
        <v>3.2</v>
      </c>
      <c r="Q400" s="246">
        <v>0</v>
      </c>
      <c r="R400" s="246">
        <v>0</v>
      </c>
      <c r="S400" s="246">
        <v>0</v>
      </c>
      <c r="T400" s="246">
        <v>0</v>
      </c>
      <c r="U400" s="246">
        <v>0</v>
      </c>
      <c r="V400" s="246">
        <v>0</v>
      </c>
      <c r="W400" s="246">
        <v>0</v>
      </c>
      <c r="X400" s="246">
        <v>0</v>
      </c>
      <c r="Y400" s="246">
        <v>0</v>
      </c>
      <c r="Z400" s="246">
        <v>0</v>
      </c>
      <c r="AA400" s="246">
        <v>0</v>
      </c>
      <c r="AB400" s="246">
        <v>0</v>
      </c>
      <c r="AC400" s="246">
        <v>0</v>
      </c>
      <c r="AD400" s="246">
        <v>0</v>
      </c>
      <c r="AE400" s="246">
        <v>0</v>
      </c>
      <c r="AF400" s="246">
        <v>0</v>
      </c>
      <c r="AG400" s="246">
        <v>0</v>
      </c>
      <c r="AH400" s="246">
        <v>0</v>
      </c>
      <c r="AI400" s="246">
        <v>0</v>
      </c>
      <c r="AJ400" s="246">
        <v>0</v>
      </c>
      <c r="AK400" s="246">
        <v>0</v>
      </c>
      <c r="AL400" s="246">
        <v>0</v>
      </c>
      <c r="AM400" s="246">
        <v>0</v>
      </c>
      <c r="AN400" s="246">
        <v>0</v>
      </c>
      <c r="AO400" s="246">
        <v>0</v>
      </c>
      <c r="AP400" s="250">
        <v>0</v>
      </c>
      <c r="AQ400" s="246">
        <v>0</v>
      </c>
      <c r="AR400" s="290">
        <v>0</v>
      </c>
      <c r="AS400" s="289">
        <v>0</v>
      </c>
      <c r="AT400" s="250">
        <v>0</v>
      </c>
      <c r="AU400" s="250">
        <v>0</v>
      </c>
      <c r="AV400" s="284">
        <v>0</v>
      </c>
      <c r="AW400" s="292" t="str">
        <f t="shared" si="24"/>
        <v>1982-83</v>
      </c>
      <c r="AX400" s="292" t="str">
        <f t="shared" si="25"/>
        <v>1991-92</v>
      </c>
      <c r="AY400" s="751">
        <f t="shared" si="26"/>
        <v>10</v>
      </c>
      <c r="AZ400" s="120">
        <f t="shared" si="27"/>
        <v>1.44</v>
      </c>
      <c r="BA400" s="248" t="s">
        <v>119</v>
      </c>
      <c r="BB400" s="248" t="s">
        <v>43</v>
      </c>
      <c r="BC400" s="248" t="s">
        <v>2104</v>
      </c>
      <c r="BD400" s="248" t="s">
        <v>765</v>
      </c>
      <c r="BE400" s="248"/>
      <c r="BF400" s="248" t="s">
        <v>262</v>
      </c>
      <c r="BG400" s="252" t="s">
        <v>252</v>
      </c>
      <c r="BH400" s="251" t="s">
        <v>252</v>
      </c>
      <c r="BI400" s="295" t="s">
        <v>252</v>
      </c>
      <c r="BJ400" s="251" t="s">
        <v>252</v>
      </c>
    </row>
    <row r="401" spans="1:62" s="249" customFormat="1" ht="13.5" customHeight="1">
      <c r="A401" s="490" t="s">
        <v>3332</v>
      </c>
      <c r="B401" s="514" t="s">
        <v>838</v>
      </c>
      <c r="C401" s="246">
        <v>0</v>
      </c>
      <c r="D401" s="246">
        <v>0</v>
      </c>
      <c r="E401" s="246">
        <v>0</v>
      </c>
      <c r="F401" s="246">
        <v>0</v>
      </c>
      <c r="G401" s="246">
        <v>0</v>
      </c>
      <c r="H401" s="246">
        <v>0</v>
      </c>
      <c r="I401" s="246">
        <v>0</v>
      </c>
      <c r="J401" s="246">
        <v>0</v>
      </c>
      <c r="K401" s="246">
        <v>0</v>
      </c>
      <c r="L401" s="246">
        <v>0</v>
      </c>
      <c r="M401" s="246">
        <v>0</v>
      </c>
      <c r="N401" s="246">
        <v>0</v>
      </c>
      <c r="O401" s="246">
        <v>0</v>
      </c>
      <c r="P401" s="246">
        <v>0</v>
      </c>
      <c r="Q401" s="246">
        <v>0</v>
      </c>
      <c r="R401" s="246">
        <v>0</v>
      </c>
      <c r="S401" s="246">
        <v>0</v>
      </c>
      <c r="T401" s="246">
        <v>0</v>
      </c>
      <c r="U401" s="246">
        <v>0</v>
      </c>
      <c r="V401" s="246">
        <v>0</v>
      </c>
      <c r="W401" s="246">
        <v>12.8</v>
      </c>
      <c r="X401" s="246">
        <v>15.9</v>
      </c>
      <c r="Y401" s="246">
        <v>14.2</v>
      </c>
      <c r="Z401" s="246">
        <v>14.2</v>
      </c>
      <c r="AA401" s="246">
        <v>12.9</v>
      </c>
      <c r="AB401" s="246">
        <v>4.2</v>
      </c>
      <c r="AC401" s="246">
        <v>0</v>
      </c>
      <c r="AD401" s="246">
        <v>0</v>
      </c>
      <c r="AE401" s="246">
        <v>0</v>
      </c>
      <c r="AF401" s="246">
        <v>0</v>
      </c>
      <c r="AG401" s="246">
        <v>0</v>
      </c>
      <c r="AH401" s="246">
        <v>0</v>
      </c>
      <c r="AI401" s="246">
        <v>0</v>
      </c>
      <c r="AJ401" s="246">
        <v>0</v>
      </c>
      <c r="AK401" s="246">
        <v>0</v>
      </c>
      <c r="AL401" s="246">
        <v>0</v>
      </c>
      <c r="AM401" s="246">
        <v>0</v>
      </c>
      <c r="AN401" s="246">
        <v>0</v>
      </c>
      <c r="AO401" s="246">
        <v>0</v>
      </c>
      <c r="AP401" s="246">
        <v>0</v>
      </c>
      <c r="AQ401" s="246">
        <v>0</v>
      </c>
      <c r="AR401" s="289">
        <v>0</v>
      </c>
      <c r="AS401" s="289">
        <v>0</v>
      </c>
      <c r="AT401" s="250">
        <v>0</v>
      </c>
      <c r="AU401" s="250">
        <v>0</v>
      </c>
      <c r="AV401" s="284">
        <v>0</v>
      </c>
      <c r="AW401" s="292" t="str">
        <f t="shared" si="24"/>
        <v>1998-99</v>
      </c>
      <c r="AX401" s="292" t="str">
        <f t="shared" si="25"/>
        <v>2003-04</v>
      </c>
      <c r="AY401" s="751">
        <f t="shared" si="26"/>
        <v>6</v>
      </c>
      <c r="AZ401" s="120">
        <f t="shared" si="27"/>
        <v>12.366666666666669</v>
      </c>
      <c r="BA401" s="248" t="s">
        <v>119</v>
      </c>
      <c r="BB401" s="248" t="s">
        <v>43</v>
      </c>
      <c r="BC401" s="248" t="s">
        <v>2104</v>
      </c>
      <c r="BD401" s="248" t="s">
        <v>765</v>
      </c>
      <c r="BE401" s="248"/>
      <c r="BF401" s="248" t="s">
        <v>262</v>
      </c>
      <c r="BG401" s="252" t="s">
        <v>252</v>
      </c>
      <c r="BH401" s="251" t="s">
        <v>252</v>
      </c>
      <c r="BI401" s="295" t="s">
        <v>252</v>
      </c>
      <c r="BJ401" s="251" t="s">
        <v>252</v>
      </c>
    </row>
    <row r="402" spans="1:62" s="249" customFormat="1" ht="13.5" customHeight="1">
      <c r="A402" s="490" t="s">
        <v>3332</v>
      </c>
      <c r="B402" s="514" t="s">
        <v>834</v>
      </c>
      <c r="C402" s="246">
        <v>0</v>
      </c>
      <c r="D402" s="246">
        <v>0</v>
      </c>
      <c r="E402" s="246">
        <v>0</v>
      </c>
      <c r="F402" s="246">
        <v>0</v>
      </c>
      <c r="G402" s="246">
        <v>0</v>
      </c>
      <c r="H402" s="246">
        <v>0</v>
      </c>
      <c r="I402" s="246">
        <v>0</v>
      </c>
      <c r="J402" s="246">
        <v>0</v>
      </c>
      <c r="K402" s="246">
        <v>0</v>
      </c>
      <c r="L402" s="246">
        <v>0</v>
      </c>
      <c r="M402" s="246">
        <v>0</v>
      </c>
      <c r="N402" s="246">
        <v>0</v>
      </c>
      <c r="O402" s="246">
        <v>0</v>
      </c>
      <c r="P402" s="246">
        <v>0</v>
      </c>
      <c r="Q402" s="246">
        <v>0</v>
      </c>
      <c r="R402" s="246">
        <v>0</v>
      </c>
      <c r="S402" s="246">
        <v>3.9</v>
      </c>
      <c r="T402" s="246">
        <v>12.2</v>
      </c>
      <c r="U402" s="246">
        <v>7.2</v>
      </c>
      <c r="V402" s="246">
        <v>13.7</v>
      </c>
      <c r="W402" s="246">
        <v>0</v>
      </c>
      <c r="X402" s="246">
        <v>0</v>
      </c>
      <c r="Y402" s="246">
        <v>0</v>
      </c>
      <c r="Z402" s="246">
        <v>0</v>
      </c>
      <c r="AA402" s="246">
        <v>0</v>
      </c>
      <c r="AB402" s="246">
        <v>0</v>
      </c>
      <c r="AC402" s="246">
        <v>0</v>
      </c>
      <c r="AD402" s="246">
        <v>0</v>
      </c>
      <c r="AE402" s="246">
        <v>0</v>
      </c>
      <c r="AF402" s="246">
        <v>0</v>
      </c>
      <c r="AG402" s="246">
        <v>0</v>
      </c>
      <c r="AH402" s="246">
        <v>0</v>
      </c>
      <c r="AI402" s="246">
        <v>0</v>
      </c>
      <c r="AJ402" s="246">
        <v>0</v>
      </c>
      <c r="AK402" s="246">
        <v>0</v>
      </c>
      <c r="AL402" s="246">
        <v>0</v>
      </c>
      <c r="AM402" s="246">
        <v>0</v>
      </c>
      <c r="AN402" s="246">
        <v>0</v>
      </c>
      <c r="AO402" s="246">
        <v>0</v>
      </c>
      <c r="AP402" s="250">
        <v>0</v>
      </c>
      <c r="AQ402" s="246">
        <v>0</v>
      </c>
      <c r="AR402" s="290">
        <v>0</v>
      </c>
      <c r="AS402" s="289">
        <v>0</v>
      </c>
      <c r="AT402" s="250">
        <v>0</v>
      </c>
      <c r="AU402" s="250">
        <v>0</v>
      </c>
      <c r="AV402" s="284">
        <v>0</v>
      </c>
      <c r="AW402" s="292" t="str">
        <f t="shared" si="24"/>
        <v>1994-95</v>
      </c>
      <c r="AX402" s="292" t="str">
        <f t="shared" si="25"/>
        <v>1997-98</v>
      </c>
      <c r="AY402" s="751">
        <f t="shared" si="26"/>
        <v>4</v>
      </c>
      <c r="AZ402" s="120">
        <f t="shared" si="27"/>
        <v>9.25</v>
      </c>
      <c r="BA402" s="248" t="s">
        <v>119</v>
      </c>
      <c r="BB402" s="248" t="s">
        <v>43</v>
      </c>
      <c r="BC402" s="248" t="s">
        <v>2104</v>
      </c>
      <c r="BD402" s="248" t="s">
        <v>765</v>
      </c>
      <c r="BE402" s="248"/>
      <c r="BF402" s="248" t="s">
        <v>262</v>
      </c>
      <c r="BG402" s="252" t="s">
        <v>252</v>
      </c>
      <c r="BH402" s="251" t="s">
        <v>252</v>
      </c>
      <c r="BI402" s="295" t="s">
        <v>252</v>
      </c>
      <c r="BJ402" s="251" t="s">
        <v>252</v>
      </c>
    </row>
    <row r="403" spans="1:62" s="249" customFormat="1" ht="13.5" customHeight="1">
      <c r="A403" s="490" t="s">
        <v>3332</v>
      </c>
      <c r="B403" s="514" t="s">
        <v>823</v>
      </c>
      <c r="C403" s="246">
        <v>0</v>
      </c>
      <c r="D403" s="246">
        <v>0</v>
      </c>
      <c r="E403" s="246">
        <v>0</v>
      </c>
      <c r="F403" s="246">
        <v>0</v>
      </c>
      <c r="G403" s="246">
        <v>0</v>
      </c>
      <c r="H403" s="246">
        <v>0</v>
      </c>
      <c r="I403" s="246">
        <v>0</v>
      </c>
      <c r="J403" s="246">
        <v>0</v>
      </c>
      <c r="K403" s="246">
        <v>0</v>
      </c>
      <c r="L403" s="246">
        <v>0</v>
      </c>
      <c r="M403" s="246">
        <v>0</v>
      </c>
      <c r="N403" s="246">
        <v>0</v>
      </c>
      <c r="O403" s="246">
        <v>0</v>
      </c>
      <c r="P403" s="246">
        <v>0</v>
      </c>
      <c r="Q403" s="246">
        <v>0</v>
      </c>
      <c r="R403" s="246">
        <v>0</v>
      </c>
      <c r="S403" s="246">
        <v>0</v>
      </c>
      <c r="T403" s="246">
        <v>0</v>
      </c>
      <c r="U403" s="246">
        <v>0</v>
      </c>
      <c r="V403" s="246">
        <v>0</v>
      </c>
      <c r="W403" s="246">
        <v>0</v>
      </c>
      <c r="X403" s="246">
        <v>0.5</v>
      </c>
      <c r="Y403" s="246">
        <v>1.5</v>
      </c>
      <c r="Z403" s="246">
        <v>0.7</v>
      </c>
      <c r="AA403" s="246">
        <v>0.4</v>
      </c>
      <c r="AB403" s="246">
        <v>0</v>
      </c>
      <c r="AC403" s="246">
        <v>0</v>
      </c>
      <c r="AD403" s="246">
        <v>0</v>
      </c>
      <c r="AE403" s="246">
        <v>0</v>
      </c>
      <c r="AF403" s="246">
        <v>0</v>
      </c>
      <c r="AG403" s="246">
        <v>0</v>
      </c>
      <c r="AH403" s="246">
        <v>0</v>
      </c>
      <c r="AI403" s="246">
        <v>0</v>
      </c>
      <c r="AJ403" s="246">
        <v>0</v>
      </c>
      <c r="AK403" s="246">
        <v>0</v>
      </c>
      <c r="AL403" s="246">
        <v>0</v>
      </c>
      <c r="AM403" s="246">
        <v>0</v>
      </c>
      <c r="AN403" s="246">
        <v>0</v>
      </c>
      <c r="AO403" s="246">
        <v>0</v>
      </c>
      <c r="AP403" s="246">
        <v>0</v>
      </c>
      <c r="AQ403" s="246">
        <v>0</v>
      </c>
      <c r="AR403" s="289">
        <v>0</v>
      </c>
      <c r="AS403" s="289">
        <v>0</v>
      </c>
      <c r="AT403" s="250">
        <v>0</v>
      </c>
      <c r="AU403" s="250">
        <v>0</v>
      </c>
      <c r="AV403" s="284">
        <v>0</v>
      </c>
      <c r="AW403" s="292" t="str">
        <f t="shared" si="24"/>
        <v>1999-00</v>
      </c>
      <c r="AX403" s="292" t="str">
        <f t="shared" si="25"/>
        <v>2002-03</v>
      </c>
      <c r="AY403" s="751">
        <f t="shared" si="26"/>
        <v>4</v>
      </c>
      <c r="AZ403" s="120">
        <f t="shared" si="27"/>
        <v>0.77500000000000002</v>
      </c>
      <c r="BA403" s="248" t="s">
        <v>119</v>
      </c>
      <c r="BB403" s="248" t="s">
        <v>43</v>
      </c>
      <c r="BC403" s="248" t="s">
        <v>2104</v>
      </c>
      <c r="BD403" s="248" t="s">
        <v>765</v>
      </c>
      <c r="BE403" s="248"/>
      <c r="BF403" s="248" t="s">
        <v>255</v>
      </c>
      <c r="BG403" s="252" t="s">
        <v>252</v>
      </c>
      <c r="BH403" s="251" t="s">
        <v>252</v>
      </c>
      <c r="BI403" s="295" t="s">
        <v>252</v>
      </c>
      <c r="BJ403" s="251" t="s">
        <v>252</v>
      </c>
    </row>
    <row r="404" spans="1:62" s="249" customFormat="1" ht="13.5" customHeight="1">
      <c r="A404" s="490" t="s">
        <v>3384</v>
      </c>
      <c r="B404" s="514" t="s">
        <v>347</v>
      </c>
      <c r="C404" s="246">
        <v>0</v>
      </c>
      <c r="D404" s="246">
        <v>0</v>
      </c>
      <c r="E404" s="246">
        <v>0</v>
      </c>
      <c r="F404" s="246">
        <v>0</v>
      </c>
      <c r="G404" s="246">
        <v>0</v>
      </c>
      <c r="H404" s="246">
        <v>0</v>
      </c>
      <c r="I404" s="246">
        <v>0</v>
      </c>
      <c r="J404" s="246">
        <v>0</v>
      </c>
      <c r="K404" s="246">
        <v>0</v>
      </c>
      <c r="L404" s="246">
        <v>0</v>
      </c>
      <c r="M404" s="246">
        <v>0</v>
      </c>
      <c r="N404" s="246">
        <v>0</v>
      </c>
      <c r="O404" s="246">
        <v>0</v>
      </c>
      <c r="P404" s="246">
        <v>0</v>
      </c>
      <c r="Q404" s="246">
        <v>0</v>
      </c>
      <c r="R404" s="246">
        <v>0</v>
      </c>
      <c r="S404" s="246">
        <v>0</v>
      </c>
      <c r="T404" s="246">
        <v>0</v>
      </c>
      <c r="U404" s="246">
        <v>0</v>
      </c>
      <c r="V404" s="246">
        <v>0</v>
      </c>
      <c r="W404" s="246">
        <v>0</v>
      </c>
      <c r="X404" s="246">
        <v>0</v>
      </c>
      <c r="Y404" s="246">
        <v>0</v>
      </c>
      <c r="Z404" s="246">
        <v>0</v>
      </c>
      <c r="AA404" s="246">
        <v>0</v>
      </c>
      <c r="AB404" s="246">
        <v>0</v>
      </c>
      <c r="AC404" s="246">
        <v>0</v>
      </c>
      <c r="AD404" s="246">
        <v>0</v>
      </c>
      <c r="AE404" s="246">
        <v>4.9320000000000004</v>
      </c>
      <c r="AF404" s="246">
        <v>3.82</v>
      </c>
      <c r="AG404" s="246">
        <v>0</v>
      </c>
      <c r="AH404" s="246">
        <v>0</v>
      </c>
      <c r="AI404" s="246">
        <v>0</v>
      </c>
      <c r="AJ404" s="246">
        <v>0</v>
      </c>
      <c r="AK404" s="246">
        <v>0</v>
      </c>
      <c r="AL404" s="246">
        <v>0</v>
      </c>
      <c r="AM404" s="246">
        <v>0</v>
      </c>
      <c r="AN404" s="246">
        <v>0</v>
      </c>
      <c r="AO404" s="246">
        <v>0</v>
      </c>
      <c r="AP404" s="246">
        <v>0</v>
      </c>
      <c r="AQ404" s="246">
        <v>0</v>
      </c>
      <c r="AR404" s="289">
        <v>0</v>
      </c>
      <c r="AS404" s="289">
        <v>0</v>
      </c>
      <c r="AT404" s="250">
        <v>0</v>
      </c>
      <c r="AU404" s="250">
        <v>0</v>
      </c>
      <c r="AV404" s="284">
        <v>0</v>
      </c>
      <c r="AW404" s="292" t="str">
        <f t="shared" si="24"/>
        <v>2006-07</v>
      </c>
      <c r="AX404" s="292" t="str">
        <f t="shared" si="25"/>
        <v>2007-08</v>
      </c>
      <c r="AY404" s="751">
        <f t="shared" si="26"/>
        <v>2</v>
      </c>
      <c r="AZ404" s="120">
        <f t="shared" si="27"/>
        <v>4.3760000000000003</v>
      </c>
      <c r="BA404" s="248" t="s">
        <v>119</v>
      </c>
      <c r="BB404" s="248" t="s">
        <v>39</v>
      </c>
      <c r="BC404" s="248" t="s">
        <v>272</v>
      </c>
      <c r="BD404" s="248" t="s">
        <v>763</v>
      </c>
      <c r="BE404" s="248"/>
      <c r="BF404" s="248" t="s">
        <v>262</v>
      </c>
      <c r="BG404" s="252" t="s">
        <v>252</v>
      </c>
      <c r="BH404" s="251" t="s">
        <v>252</v>
      </c>
      <c r="BI404" s="295" t="s">
        <v>252</v>
      </c>
      <c r="BJ404" s="251" t="s">
        <v>252</v>
      </c>
    </row>
    <row r="405" spans="1:62" s="249" customFormat="1" ht="13.5" customHeight="1">
      <c r="A405" s="490" t="s">
        <v>3384</v>
      </c>
      <c r="B405" s="514" t="s">
        <v>346</v>
      </c>
      <c r="C405" s="246">
        <v>0</v>
      </c>
      <c r="D405" s="246">
        <v>0</v>
      </c>
      <c r="E405" s="246">
        <v>0</v>
      </c>
      <c r="F405" s="246">
        <v>0</v>
      </c>
      <c r="G405" s="246">
        <v>0</v>
      </c>
      <c r="H405" s="246">
        <v>0</v>
      </c>
      <c r="I405" s="246">
        <v>0</v>
      </c>
      <c r="J405" s="246">
        <v>0</v>
      </c>
      <c r="K405" s="246">
        <v>0</v>
      </c>
      <c r="L405" s="246">
        <v>0</v>
      </c>
      <c r="M405" s="246">
        <v>0</v>
      </c>
      <c r="N405" s="246">
        <v>0</v>
      </c>
      <c r="O405" s="246">
        <v>0</v>
      </c>
      <c r="P405" s="246">
        <v>0</v>
      </c>
      <c r="Q405" s="246">
        <v>0</v>
      </c>
      <c r="R405" s="246">
        <v>0</v>
      </c>
      <c r="S405" s="246">
        <v>0</v>
      </c>
      <c r="T405" s="246">
        <v>0</v>
      </c>
      <c r="U405" s="246">
        <v>0</v>
      </c>
      <c r="V405" s="246">
        <v>0</v>
      </c>
      <c r="W405" s="246">
        <v>0</v>
      </c>
      <c r="X405" s="246">
        <v>0</v>
      </c>
      <c r="Y405" s="246">
        <v>0</v>
      </c>
      <c r="Z405" s="246">
        <v>0</v>
      </c>
      <c r="AA405" s="246">
        <v>0</v>
      </c>
      <c r="AB405" s="246">
        <v>0</v>
      </c>
      <c r="AC405" s="246">
        <v>0</v>
      </c>
      <c r="AD405" s="246">
        <v>0</v>
      </c>
      <c r="AE405" s="246">
        <v>0</v>
      </c>
      <c r="AF405" s="246">
        <v>0</v>
      </c>
      <c r="AG405" s="246">
        <v>0</v>
      </c>
      <c r="AH405" s="246">
        <v>0.55000000000000004</v>
      </c>
      <c r="AI405" s="246">
        <v>1.1000000000000001</v>
      </c>
      <c r="AJ405" s="246">
        <v>1.1000000000000001</v>
      </c>
      <c r="AK405" s="246">
        <v>1.1000000000000001</v>
      </c>
      <c r="AL405" s="246">
        <v>1.1000000000000001</v>
      </c>
      <c r="AM405" s="246">
        <v>1.1000000000000001</v>
      </c>
      <c r="AN405" s="246">
        <v>1.1000000000000001</v>
      </c>
      <c r="AO405" s="246">
        <v>1.1000000000000001</v>
      </c>
      <c r="AP405" s="250">
        <v>1.1000000000000001</v>
      </c>
      <c r="AQ405" s="246">
        <v>0</v>
      </c>
      <c r="AR405" s="290">
        <v>0</v>
      </c>
      <c r="AS405" s="289">
        <v>0</v>
      </c>
      <c r="AT405" s="250">
        <v>0</v>
      </c>
      <c r="AU405" s="250">
        <v>0</v>
      </c>
      <c r="AV405" s="284">
        <v>0</v>
      </c>
      <c r="AW405" s="292" t="str">
        <f t="shared" si="24"/>
        <v>2009-10</v>
      </c>
      <c r="AX405" s="292" t="str">
        <f t="shared" si="25"/>
        <v>2017-18</v>
      </c>
      <c r="AY405" s="751">
        <f t="shared" si="26"/>
        <v>9</v>
      </c>
      <c r="AZ405" s="120">
        <f t="shared" si="27"/>
        <v>1.0388888888888888</v>
      </c>
      <c r="BA405" s="248" t="s">
        <v>119</v>
      </c>
      <c r="BB405" s="248" t="s">
        <v>39</v>
      </c>
      <c r="BC405" s="248" t="s">
        <v>272</v>
      </c>
      <c r="BD405" s="248" t="s">
        <v>763</v>
      </c>
      <c r="BE405" s="248"/>
      <c r="BF405" s="248" t="s">
        <v>262</v>
      </c>
      <c r="BG405" s="252" t="s">
        <v>345</v>
      </c>
      <c r="BH405" s="251" t="s">
        <v>252</v>
      </c>
      <c r="BI405" s="295" t="s">
        <v>252</v>
      </c>
      <c r="BJ405" s="251" t="s">
        <v>252</v>
      </c>
    </row>
    <row r="406" spans="1:62" s="249" customFormat="1" ht="13.5" customHeight="1">
      <c r="A406" s="490" t="s">
        <v>3384</v>
      </c>
      <c r="B406" s="514" t="s">
        <v>804</v>
      </c>
      <c r="C406" s="246">
        <v>0</v>
      </c>
      <c r="D406" s="246">
        <v>0</v>
      </c>
      <c r="E406" s="246">
        <v>0</v>
      </c>
      <c r="F406" s="246">
        <v>0</v>
      </c>
      <c r="G406" s="246">
        <v>0</v>
      </c>
      <c r="H406" s="246">
        <v>0</v>
      </c>
      <c r="I406" s="246">
        <v>0</v>
      </c>
      <c r="J406" s="246">
        <v>0</v>
      </c>
      <c r="K406" s="246">
        <v>0</v>
      </c>
      <c r="L406" s="246">
        <v>0</v>
      </c>
      <c r="M406" s="246">
        <v>0</v>
      </c>
      <c r="N406" s="246">
        <v>0</v>
      </c>
      <c r="O406" s="246">
        <v>0</v>
      </c>
      <c r="P406" s="246">
        <v>0</v>
      </c>
      <c r="Q406" s="246">
        <v>0</v>
      </c>
      <c r="R406" s="246">
        <v>0</v>
      </c>
      <c r="S406" s="246">
        <v>0</v>
      </c>
      <c r="T406" s="246">
        <v>0</v>
      </c>
      <c r="U406" s="246">
        <v>0</v>
      </c>
      <c r="V406" s="246">
        <v>0</v>
      </c>
      <c r="W406" s="246">
        <v>0</v>
      </c>
      <c r="X406" s="246">
        <v>0</v>
      </c>
      <c r="Y406" s="246">
        <v>0</v>
      </c>
      <c r="Z406" s="246">
        <v>0</v>
      </c>
      <c r="AA406" s="246">
        <v>0</v>
      </c>
      <c r="AB406" s="246">
        <v>0</v>
      </c>
      <c r="AC406" s="246">
        <v>0</v>
      </c>
      <c r="AD406" s="246">
        <v>0</v>
      </c>
      <c r="AE406" s="246">
        <v>0</v>
      </c>
      <c r="AF406" s="246">
        <v>0</v>
      </c>
      <c r="AG406" s="246">
        <v>0</v>
      </c>
      <c r="AH406" s="246">
        <v>0</v>
      </c>
      <c r="AI406" s="246">
        <v>0</v>
      </c>
      <c r="AJ406" s="246">
        <v>8.6999999999999994E-2</v>
      </c>
      <c r="AK406" s="246">
        <v>0.14699999999999999</v>
      </c>
      <c r="AL406" s="246">
        <v>0.11899999999999999</v>
      </c>
      <c r="AM406" s="246">
        <v>0</v>
      </c>
      <c r="AN406" s="246">
        <v>0</v>
      </c>
      <c r="AO406" s="246">
        <v>0</v>
      </c>
      <c r="AP406" s="246">
        <v>0</v>
      </c>
      <c r="AQ406" s="246">
        <v>0</v>
      </c>
      <c r="AR406" s="289">
        <v>0</v>
      </c>
      <c r="AS406" s="289">
        <v>0</v>
      </c>
      <c r="AT406" s="250">
        <v>0</v>
      </c>
      <c r="AU406" s="250">
        <v>0</v>
      </c>
      <c r="AV406" s="284">
        <v>0</v>
      </c>
      <c r="AW406" s="292" t="str">
        <f t="shared" si="24"/>
        <v>2011-12</v>
      </c>
      <c r="AX406" s="292" t="str">
        <f t="shared" si="25"/>
        <v>2013-14</v>
      </c>
      <c r="AY406" s="751">
        <f t="shared" si="26"/>
        <v>3</v>
      </c>
      <c r="AZ406" s="120">
        <f t="shared" si="27"/>
        <v>0.11766666666666666</v>
      </c>
      <c r="BA406" s="248" t="s">
        <v>119</v>
      </c>
      <c r="BB406" s="248" t="s">
        <v>51</v>
      </c>
      <c r="BC406" s="248" t="s">
        <v>256</v>
      </c>
      <c r="BD406" s="248" t="s">
        <v>3015</v>
      </c>
      <c r="BE406" s="248"/>
      <c r="BF406" s="248" t="s">
        <v>262</v>
      </c>
      <c r="BG406" s="252" t="s">
        <v>252</v>
      </c>
      <c r="BH406" s="251" t="s">
        <v>2013</v>
      </c>
      <c r="BI406" s="295" t="s">
        <v>252</v>
      </c>
      <c r="BJ406" s="251" t="s">
        <v>252</v>
      </c>
    </row>
    <row r="407" spans="1:62" s="249" customFormat="1" ht="13.5" customHeight="1">
      <c r="A407" s="490" t="s">
        <v>3384</v>
      </c>
      <c r="B407" s="514" t="s">
        <v>2012</v>
      </c>
      <c r="C407" s="246">
        <v>0</v>
      </c>
      <c r="D407" s="246">
        <v>0</v>
      </c>
      <c r="E407" s="246">
        <v>0</v>
      </c>
      <c r="F407" s="246">
        <v>0</v>
      </c>
      <c r="G407" s="246">
        <v>0</v>
      </c>
      <c r="H407" s="246">
        <v>0</v>
      </c>
      <c r="I407" s="246">
        <v>0</v>
      </c>
      <c r="J407" s="246">
        <v>0</v>
      </c>
      <c r="K407" s="246">
        <v>0</v>
      </c>
      <c r="L407" s="246">
        <v>0</v>
      </c>
      <c r="M407" s="246">
        <v>0</v>
      </c>
      <c r="N407" s="246">
        <v>0</v>
      </c>
      <c r="O407" s="246">
        <v>0</v>
      </c>
      <c r="P407" s="246">
        <v>0</v>
      </c>
      <c r="Q407" s="246">
        <v>0</v>
      </c>
      <c r="R407" s="246">
        <v>0</v>
      </c>
      <c r="S407" s="246">
        <v>0</v>
      </c>
      <c r="T407" s="246">
        <v>0</v>
      </c>
      <c r="U407" s="246">
        <v>0</v>
      </c>
      <c r="V407" s="246">
        <v>0</v>
      </c>
      <c r="W407" s="246">
        <v>0</v>
      </c>
      <c r="X407" s="246">
        <v>0</v>
      </c>
      <c r="Y407" s="246">
        <v>0</v>
      </c>
      <c r="Z407" s="246">
        <v>0</v>
      </c>
      <c r="AA407" s="246">
        <v>0</v>
      </c>
      <c r="AB407" s="246">
        <v>0</v>
      </c>
      <c r="AC407" s="246">
        <v>0</v>
      </c>
      <c r="AD407" s="246">
        <v>0</v>
      </c>
      <c r="AE407" s="246">
        <v>0</v>
      </c>
      <c r="AF407" s="246">
        <v>0</v>
      </c>
      <c r="AG407" s="246">
        <v>0</v>
      </c>
      <c r="AH407" s="246">
        <v>0</v>
      </c>
      <c r="AI407" s="246">
        <v>0</v>
      </c>
      <c r="AJ407" s="246">
        <v>0</v>
      </c>
      <c r="AK407" s="246">
        <v>0</v>
      </c>
      <c r="AL407" s="246">
        <v>0</v>
      </c>
      <c r="AM407" s="246">
        <v>0</v>
      </c>
      <c r="AN407" s="246">
        <v>0</v>
      </c>
      <c r="AO407" s="246">
        <v>0</v>
      </c>
      <c r="AP407" s="250">
        <v>0.1</v>
      </c>
      <c r="AQ407" s="246">
        <v>0.1</v>
      </c>
      <c r="AR407" s="290">
        <v>0</v>
      </c>
      <c r="AS407" s="289">
        <v>0</v>
      </c>
      <c r="AT407" s="250">
        <v>0</v>
      </c>
      <c r="AU407" s="250">
        <v>0</v>
      </c>
      <c r="AV407" s="284">
        <v>0</v>
      </c>
      <c r="AW407" s="292" t="str">
        <f t="shared" si="24"/>
        <v>2017-18</v>
      </c>
      <c r="AX407" s="292" t="str">
        <f t="shared" si="25"/>
        <v>2018-19</v>
      </c>
      <c r="AY407" s="751">
        <f t="shared" si="26"/>
        <v>2</v>
      </c>
      <c r="AZ407" s="120">
        <f t="shared" si="27"/>
        <v>0.1</v>
      </c>
      <c r="BA407" s="248" t="s">
        <v>119</v>
      </c>
      <c r="BB407" s="248" t="s">
        <v>51</v>
      </c>
      <c r="BC407" s="248" t="s">
        <v>256</v>
      </c>
      <c r="BD407" s="248" t="s">
        <v>3015</v>
      </c>
      <c r="BE407" s="248"/>
      <c r="BF407" s="248" t="s">
        <v>262</v>
      </c>
      <c r="BG407" s="252" t="s">
        <v>2546</v>
      </c>
      <c r="BH407" s="251" t="s">
        <v>2013</v>
      </c>
      <c r="BI407" s="295" t="s">
        <v>252</v>
      </c>
      <c r="BJ407" s="251" t="s">
        <v>252</v>
      </c>
    </row>
    <row r="408" spans="1:62" s="249" customFormat="1" ht="13.5" customHeight="1">
      <c r="A408" s="490" t="s">
        <v>3384</v>
      </c>
      <c r="B408" s="514" t="s">
        <v>805</v>
      </c>
      <c r="C408" s="246">
        <v>0</v>
      </c>
      <c r="D408" s="246">
        <v>0</v>
      </c>
      <c r="E408" s="246">
        <v>0</v>
      </c>
      <c r="F408" s="246">
        <v>0</v>
      </c>
      <c r="G408" s="246">
        <v>0</v>
      </c>
      <c r="H408" s="246">
        <v>0</v>
      </c>
      <c r="I408" s="246">
        <v>0</v>
      </c>
      <c r="J408" s="246">
        <v>0</v>
      </c>
      <c r="K408" s="246">
        <v>0</v>
      </c>
      <c r="L408" s="246">
        <v>0</v>
      </c>
      <c r="M408" s="246">
        <v>0</v>
      </c>
      <c r="N408" s="246">
        <v>0</v>
      </c>
      <c r="O408" s="246">
        <v>0</v>
      </c>
      <c r="P408" s="246">
        <v>0</v>
      </c>
      <c r="Q408" s="246">
        <v>0</v>
      </c>
      <c r="R408" s="246">
        <v>0</v>
      </c>
      <c r="S408" s="246">
        <v>0</v>
      </c>
      <c r="T408" s="246">
        <v>0</v>
      </c>
      <c r="U408" s="246">
        <v>0</v>
      </c>
      <c r="V408" s="246">
        <v>0</v>
      </c>
      <c r="W408" s="246">
        <v>0</v>
      </c>
      <c r="X408" s="246">
        <v>0</v>
      </c>
      <c r="Y408" s="246">
        <v>0</v>
      </c>
      <c r="Z408" s="246">
        <v>0</v>
      </c>
      <c r="AA408" s="246">
        <v>0</v>
      </c>
      <c r="AB408" s="246">
        <v>0</v>
      </c>
      <c r="AC408" s="246">
        <v>0</v>
      </c>
      <c r="AD408" s="246">
        <v>0</v>
      </c>
      <c r="AE408" s="246">
        <v>0</v>
      </c>
      <c r="AF408" s="246">
        <v>0</v>
      </c>
      <c r="AG408" s="246">
        <v>0</v>
      </c>
      <c r="AH408" s="246">
        <v>0</v>
      </c>
      <c r="AI408" s="246">
        <v>0</v>
      </c>
      <c r="AJ408" s="246">
        <v>0</v>
      </c>
      <c r="AK408" s="246">
        <v>0</v>
      </c>
      <c r="AL408" s="246">
        <v>0.1075</v>
      </c>
      <c r="AM408" s="246">
        <v>0.115</v>
      </c>
      <c r="AN408" s="246">
        <v>0.1075</v>
      </c>
      <c r="AO408" s="246">
        <v>0</v>
      </c>
      <c r="AP408" s="246">
        <v>0</v>
      </c>
      <c r="AQ408" s="246">
        <v>0</v>
      </c>
      <c r="AR408" s="289">
        <v>0</v>
      </c>
      <c r="AS408" s="289">
        <v>0</v>
      </c>
      <c r="AT408" s="250">
        <v>0</v>
      </c>
      <c r="AU408" s="250">
        <v>0</v>
      </c>
      <c r="AV408" s="284">
        <v>0</v>
      </c>
      <c r="AW408" s="292" t="str">
        <f t="shared" si="24"/>
        <v>2013-14</v>
      </c>
      <c r="AX408" s="292" t="str">
        <f t="shared" si="25"/>
        <v>2015-16</v>
      </c>
      <c r="AY408" s="751">
        <f t="shared" si="26"/>
        <v>3</v>
      </c>
      <c r="AZ408" s="120">
        <f t="shared" si="27"/>
        <v>0.11</v>
      </c>
      <c r="BA408" s="248" t="s">
        <v>119</v>
      </c>
      <c r="BB408" s="248" t="s">
        <v>51</v>
      </c>
      <c r="BC408" s="248" t="s">
        <v>256</v>
      </c>
      <c r="BD408" s="248" t="s">
        <v>3015</v>
      </c>
      <c r="BE408" s="248"/>
      <c r="BF408" s="248" t="s">
        <v>262</v>
      </c>
      <c r="BG408" s="252" t="s">
        <v>2547</v>
      </c>
      <c r="BH408" s="251" t="s">
        <v>694</v>
      </c>
      <c r="BI408" s="295" t="s">
        <v>252</v>
      </c>
      <c r="BJ408" s="251" t="s">
        <v>252</v>
      </c>
    </row>
    <row r="409" spans="1:62" s="249" customFormat="1" ht="13.5" customHeight="1">
      <c r="A409" s="490" t="s">
        <v>3384</v>
      </c>
      <c r="B409" s="514" t="s">
        <v>700</v>
      </c>
      <c r="C409" s="246">
        <v>0</v>
      </c>
      <c r="D409" s="246">
        <v>0</v>
      </c>
      <c r="E409" s="246">
        <v>0</v>
      </c>
      <c r="F409" s="246">
        <v>0</v>
      </c>
      <c r="G409" s="246">
        <v>0</v>
      </c>
      <c r="H409" s="246">
        <v>0</v>
      </c>
      <c r="I409" s="246">
        <v>0</v>
      </c>
      <c r="J409" s="246">
        <v>0</v>
      </c>
      <c r="K409" s="246">
        <v>0</v>
      </c>
      <c r="L409" s="246">
        <v>0</v>
      </c>
      <c r="M409" s="246">
        <v>0</v>
      </c>
      <c r="N409" s="246">
        <v>0</v>
      </c>
      <c r="O409" s="246">
        <v>0</v>
      </c>
      <c r="P409" s="246">
        <v>0</v>
      </c>
      <c r="Q409" s="246">
        <v>0</v>
      </c>
      <c r="R409" s="246">
        <v>0</v>
      </c>
      <c r="S409" s="246">
        <v>0</v>
      </c>
      <c r="T409" s="246">
        <v>0</v>
      </c>
      <c r="U409" s="246">
        <v>0</v>
      </c>
      <c r="V409" s="246">
        <v>0</v>
      </c>
      <c r="W409" s="246">
        <v>0</v>
      </c>
      <c r="X409" s="246">
        <v>0</v>
      </c>
      <c r="Y409" s="246">
        <v>0</v>
      </c>
      <c r="Z409" s="246">
        <v>0</v>
      </c>
      <c r="AA409" s="246">
        <v>0</v>
      </c>
      <c r="AB409" s="246">
        <v>0</v>
      </c>
      <c r="AC409" s="246">
        <v>0</v>
      </c>
      <c r="AD409" s="246">
        <v>0</v>
      </c>
      <c r="AE409" s="246">
        <v>0</v>
      </c>
      <c r="AF409" s="246">
        <v>0</v>
      </c>
      <c r="AG409" s="246">
        <v>0</v>
      </c>
      <c r="AH409" s="246">
        <v>0</v>
      </c>
      <c r="AI409" s="246">
        <v>0</v>
      </c>
      <c r="AJ409" s="246">
        <v>0</v>
      </c>
      <c r="AK409" s="246">
        <v>0</v>
      </c>
      <c r="AL409" s="246">
        <v>0</v>
      </c>
      <c r="AM409" s="246">
        <v>0</v>
      </c>
      <c r="AN409" s="246">
        <v>8.7999999999999995E-2</v>
      </c>
      <c r="AO409" s="246">
        <v>0.01</v>
      </c>
      <c r="AP409" s="250">
        <v>8.0000000000000002E-3</v>
      </c>
      <c r="AQ409" s="246">
        <v>0</v>
      </c>
      <c r="AR409" s="290">
        <v>0</v>
      </c>
      <c r="AS409" s="289">
        <v>0</v>
      </c>
      <c r="AT409" s="250">
        <v>0</v>
      </c>
      <c r="AU409" s="250">
        <v>0</v>
      </c>
      <c r="AV409" s="284">
        <v>0</v>
      </c>
      <c r="AW409" s="292" t="str">
        <f t="shared" si="24"/>
        <v>2015-16</v>
      </c>
      <c r="AX409" s="292" t="str">
        <f t="shared" si="25"/>
        <v>2017-18</v>
      </c>
      <c r="AY409" s="751">
        <f t="shared" si="26"/>
        <v>3</v>
      </c>
      <c r="AZ409" s="120">
        <f t="shared" si="27"/>
        <v>3.5333333333333328E-2</v>
      </c>
      <c r="BA409" s="248" t="s">
        <v>119</v>
      </c>
      <c r="BB409" s="248" t="s">
        <v>51</v>
      </c>
      <c r="BC409" s="248" t="s">
        <v>267</v>
      </c>
      <c r="BD409" s="248" t="s">
        <v>3014</v>
      </c>
      <c r="BE409" s="248"/>
      <c r="BF409" s="248" t="s">
        <v>262</v>
      </c>
      <c r="BG409" s="252" t="s">
        <v>699</v>
      </c>
      <c r="BH409" s="251" t="s">
        <v>698</v>
      </c>
      <c r="BI409" s="295" t="s">
        <v>252</v>
      </c>
      <c r="BJ409" s="251" t="s">
        <v>252</v>
      </c>
    </row>
    <row r="410" spans="1:62" s="249" customFormat="1" ht="13.5" customHeight="1">
      <c r="A410" s="490" t="s">
        <v>3384</v>
      </c>
      <c r="B410" s="514" t="s">
        <v>697</v>
      </c>
      <c r="C410" s="246">
        <v>0</v>
      </c>
      <c r="D410" s="246">
        <v>0</v>
      </c>
      <c r="E410" s="246">
        <v>0</v>
      </c>
      <c r="F410" s="246">
        <v>0</v>
      </c>
      <c r="G410" s="246">
        <v>0</v>
      </c>
      <c r="H410" s="246">
        <v>0</v>
      </c>
      <c r="I410" s="246">
        <v>0</v>
      </c>
      <c r="J410" s="246">
        <v>0</v>
      </c>
      <c r="K410" s="246">
        <v>0</v>
      </c>
      <c r="L410" s="246">
        <v>0</v>
      </c>
      <c r="M410" s="246">
        <v>0</v>
      </c>
      <c r="N410" s="246">
        <v>0</v>
      </c>
      <c r="O410" s="246">
        <v>0</v>
      </c>
      <c r="P410" s="246">
        <v>0</v>
      </c>
      <c r="Q410" s="246">
        <v>0</v>
      </c>
      <c r="R410" s="246">
        <v>0</v>
      </c>
      <c r="S410" s="246">
        <v>0</v>
      </c>
      <c r="T410" s="246">
        <v>0</v>
      </c>
      <c r="U410" s="246">
        <v>0</v>
      </c>
      <c r="V410" s="246">
        <v>0</v>
      </c>
      <c r="W410" s="246">
        <v>0</v>
      </c>
      <c r="X410" s="246">
        <v>0</v>
      </c>
      <c r="Y410" s="246">
        <v>0</v>
      </c>
      <c r="Z410" s="246">
        <v>0</v>
      </c>
      <c r="AA410" s="246">
        <v>0</v>
      </c>
      <c r="AB410" s="246">
        <v>0</v>
      </c>
      <c r="AC410" s="246">
        <v>0</v>
      </c>
      <c r="AD410" s="246">
        <v>4.5999999999999999E-2</v>
      </c>
      <c r="AE410" s="246">
        <v>7.8E-2</v>
      </c>
      <c r="AF410" s="246">
        <v>5.3999999999999999E-2</v>
      </c>
      <c r="AG410" s="246">
        <v>2.4E-2</v>
      </c>
      <c r="AH410" s="246">
        <v>0</v>
      </c>
      <c r="AI410" s="246">
        <v>0.09</v>
      </c>
      <c r="AJ410" s="246">
        <v>7.1999999999999995E-2</v>
      </c>
      <c r="AK410" s="246">
        <v>8.2000000000000003E-2</v>
      </c>
      <c r="AL410" s="246">
        <v>5.1999999999999998E-2</v>
      </c>
      <c r="AM410" s="246">
        <v>0</v>
      </c>
      <c r="AN410" s="246">
        <v>0</v>
      </c>
      <c r="AO410" s="246">
        <v>0</v>
      </c>
      <c r="AP410" s="246">
        <v>0</v>
      </c>
      <c r="AQ410" s="246">
        <v>0</v>
      </c>
      <c r="AR410" s="289">
        <v>0</v>
      </c>
      <c r="AS410" s="289">
        <v>0</v>
      </c>
      <c r="AT410" s="250">
        <v>0</v>
      </c>
      <c r="AU410" s="250">
        <v>0</v>
      </c>
      <c r="AV410" s="284">
        <v>0</v>
      </c>
      <c r="AW410" s="292" t="str">
        <f t="shared" si="24"/>
        <v>2005-06</v>
      </c>
      <c r="AX410" s="292" t="str">
        <f t="shared" si="25"/>
        <v>2013-14</v>
      </c>
      <c r="AY410" s="751">
        <f t="shared" si="26"/>
        <v>9</v>
      </c>
      <c r="AZ410" s="120">
        <f t="shared" si="27"/>
        <v>5.5333333333333332E-2</v>
      </c>
      <c r="BA410" s="248" t="s">
        <v>119</v>
      </c>
      <c r="BB410" s="248" t="s">
        <v>51</v>
      </c>
      <c r="BC410" s="248" t="s">
        <v>267</v>
      </c>
      <c r="BD410" s="248" t="s">
        <v>3014</v>
      </c>
      <c r="BE410" s="248"/>
      <c r="BF410" s="248" t="s">
        <v>262</v>
      </c>
      <c r="BG410" s="252" t="s">
        <v>252</v>
      </c>
      <c r="BH410" s="251" t="s">
        <v>252</v>
      </c>
      <c r="BI410" s="295" t="s">
        <v>252</v>
      </c>
      <c r="BJ410" s="251" t="s">
        <v>252</v>
      </c>
    </row>
    <row r="411" spans="1:62" s="249" customFormat="1" ht="13.5" customHeight="1">
      <c r="A411" s="490" t="s">
        <v>3384</v>
      </c>
      <c r="B411" s="514" t="s">
        <v>693</v>
      </c>
      <c r="C411" s="246">
        <v>0</v>
      </c>
      <c r="D411" s="246">
        <v>0</v>
      </c>
      <c r="E411" s="246">
        <v>0</v>
      </c>
      <c r="F411" s="246">
        <v>0</v>
      </c>
      <c r="G411" s="246">
        <v>0</v>
      </c>
      <c r="H411" s="246">
        <v>0</v>
      </c>
      <c r="I411" s="246">
        <v>0</v>
      </c>
      <c r="J411" s="246">
        <v>0</v>
      </c>
      <c r="K411" s="246">
        <v>0</v>
      </c>
      <c r="L411" s="246">
        <v>0</v>
      </c>
      <c r="M411" s="246">
        <v>0</v>
      </c>
      <c r="N411" s="246">
        <v>0</v>
      </c>
      <c r="O411" s="246">
        <v>0</v>
      </c>
      <c r="P411" s="246">
        <v>0</v>
      </c>
      <c r="Q411" s="246">
        <v>0</v>
      </c>
      <c r="R411" s="246">
        <v>0</v>
      </c>
      <c r="S411" s="246">
        <v>0</v>
      </c>
      <c r="T411" s="246">
        <v>0</v>
      </c>
      <c r="U411" s="246">
        <v>0</v>
      </c>
      <c r="V411" s="246">
        <v>0</v>
      </c>
      <c r="W411" s="246">
        <v>0</v>
      </c>
      <c r="X411" s="246">
        <v>0</v>
      </c>
      <c r="Y411" s="246">
        <v>0</v>
      </c>
      <c r="Z411" s="246">
        <v>0</v>
      </c>
      <c r="AA411" s="246">
        <v>0</v>
      </c>
      <c r="AB411" s="246">
        <v>0.1</v>
      </c>
      <c r="AC411" s="246">
        <v>0</v>
      </c>
      <c r="AD411" s="246">
        <v>0.3</v>
      </c>
      <c r="AE411" s="246">
        <v>0.1</v>
      </c>
      <c r="AF411" s="246">
        <v>0.1</v>
      </c>
      <c r="AG411" s="246">
        <v>0.155</v>
      </c>
      <c r="AH411" s="246">
        <v>0.17699999999999999</v>
      </c>
      <c r="AI411" s="246">
        <v>0.09</v>
      </c>
      <c r="AJ411" s="246">
        <v>0.158</v>
      </c>
      <c r="AK411" s="246">
        <v>7.4999999999999997E-2</v>
      </c>
      <c r="AL411" s="246">
        <v>7.4999999999999997E-2</v>
      </c>
      <c r="AM411" s="246">
        <v>0.15</v>
      </c>
      <c r="AN411" s="246">
        <v>6.5000000000000002E-2</v>
      </c>
      <c r="AO411" s="246">
        <v>0</v>
      </c>
      <c r="AP411" s="250">
        <v>0</v>
      </c>
      <c r="AQ411" s="246">
        <v>0</v>
      </c>
      <c r="AR411" s="290">
        <v>0</v>
      </c>
      <c r="AS411" s="289">
        <v>0</v>
      </c>
      <c r="AT411" s="250">
        <v>0</v>
      </c>
      <c r="AU411" s="250">
        <v>0</v>
      </c>
      <c r="AV411" s="284">
        <v>0</v>
      </c>
      <c r="AW411" s="292" t="str">
        <f t="shared" si="24"/>
        <v>2003-04</v>
      </c>
      <c r="AX411" s="292" t="str">
        <f t="shared" si="25"/>
        <v>2015-16</v>
      </c>
      <c r="AY411" s="751">
        <f t="shared" si="26"/>
        <v>13</v>
      </c>
      <c r="AZ411" s="120">
        <f t="shared" si="27"/>
        <v>0.11884615384615382</v>
      </c>
      <c r="BA411" s="248" t="s">
        <v>115</v>
      </c>
      <c r="BB411" s="248" t="s">
        <v>51</v>
      </c>
      <c r="BC411" s="248" t="s">
        <v>272</v>
      </c>
      <c r="BD411" s="248" t="s">
        <v>763</v>
      </c>
      <c r="BE411" s="248"/>
      <c r="BF411" s="248" t="s">
        <v>262</v>
      </c>
      <c r="BG411" s="252" t="s">
        <v>692</v>
      </c>
      <c r="BH411" s="251" t="s">
        <v>252</v>
      </c>
      <c r="BI411" s="295" t="s">
        <v>252</v>
      </c>
      <c r="BJ411" s="251" t="s">
        <v>252</v>
      </c>
    </row>
    <row r="412" spans="1:62" s="249" customFormat="1" ht="13.5" customHeight="1">
      <c r="A412" s="490" t="s">
        <v>3384</v>
      </c>
      <c r="B412" s="514" t="s">
        <v>696</v>
      </c>
      <c r="C412" s="246">
        <v>0</v>
      </c>
      <c r="D412" s="246">
        <v>0</v>
      </c>
      <c r="E412" s="246">
        <v>0</v>
      </c>
      <c r="F412" s="246">
        <v>0</v>
      </c>
      <c r="G412" s="246">
        <v>0</v>
      </c>
      <c r="H412" s="246">
        <v>0</v>
      </c>
      <c r="I412" s="246">
        <v>0</v>
      </c>
      <c r="J412" s="246">
        <v>0</v>
      </c>
      <c r="K412" s="246">
        <v>0</v>
      </c>
      <c r="L412" s="246">
        <v>0</v>
      </c>
      <c r="M412" s="246">
        <v>0</v>
      </c>
      <c r="N412" s="246">
        <v>0</v>
      </c>
      <c r="O412" s="246">
        <v>0</v>
      </c>
      <c r="P412" s="246">
        <v>0</v>
      </c>
      <c r="Q412" s="246">
        <v>0</v>
      </c>
      <c r="R412" s="246">
        <v>0</v>
      </c>
      <c r="S412" s="246">
        <v>0</v>
      </c>
      <c r="T412" s="246">
        <v>0</v>
      </c>
      <c r="U412" s="246">
        <v>0</v>
      </c>
      <c r="V412" s="246">
        <v>0</v>
      </c>
      <c r="W412" s="246">
        <v>0</v>
      </c>
      <c r="X412" s="246">
        <v>0</v>
      </c>
      <c r="Y412" s="246">
        <v>0</v>
      </c>
      <c r="Z412" s="246">
        <v>0</v>
      </c>
      <c r="AA412" s="246">
        <v>0</v>
      </c>
      <c r="AB412" s="246">
        <v>0</v>
      </c>
      <c r="AC412" s="246">
        <v>0</v>
      </c>
      <c r="AD412" s="246">
        <v>0</v>
      </c>
      <c r="AE412" s="246">
        <v>0</v>
      </c>
      <c r="AF412" s="246">
        <v>0</v>
      </c>
      <c r="AG412" s="246">
        <v>0.19900000000000001</v>
      </c>
      <c r="AH412" s="246">
        <v>0.127</v>
      </c>
      <c r="AI412" s="246">
        <v>0.113</v>
      </c>
      <c r="AJ412" s="246">
        <v>0.112</v>
      </c>
      <c r="AK412" s="246">
        <v>0.122</v>
      </c>
      <c r="AL412" s="246">
        <v>0.19500000000000001</v>
      </c>
      <c r="AM412" s="246">
        <v>0.22600000000000001</v>
      </c>
      <c r="AN412" s="246">
        <v>0.24399999999999999</v>
      </c>
      <c r="AO412" s="246">
        <v>0.311</v>
      </c>
      <c r="AP412" s="250">
        <v>0.3</v>
      </c>
      <c r="AQ412" s="246">
        <v>0</v>
      </c>
      <c r="AR412" s="290">
        <v>0</v>
      </c>
      <c r="AS412" s="289">
        <v>9.7000000000000003E-2</v>
      </c>
      <c r="AT412" s="250">
        <v>0.13900000000000001</v>
      </c>
      <c r="AU412" s="250">
        <v>0</v>
      </c>
      <c r="AV412" s="284">
        <v>0</v>
      </c>
      <c r="AW412" s="292" t="str">
        <f t="shared" si="24"/>
        <v>2008-09</v>
      </c>
      <c r="AX412" s="292" t="str">
        <f t="shared" si="25"/>
        <v>2020-21</v>
      </c>
      <c r="AY412" s="751">
        <f t="shared" si="26"/>
        <v>13</v>
      </c>
      <c r="AZ412" s="120">
        <f t="shared" si="27"/>
        <v>0.1573846153846154</v>
      </c>
      <c r="BA412" s="248" t="s">
        <v>119</v>
      </c>
      <c r="BB412" s="248" t="s">
        <v>51</v>
      </c>
      <c r="BC412" s="248" t="s">
        <v>267</v>
      </c>
      <c r="BD412" s="248" t="s">
        <v>3014</v>
      </c>
      <c r="BE412" s="248"/>
      <c r="BF412" s="248" t="s">
        <v>262</v>
      </c>
      <c r="BG412" s="252" t="s">
        <v>695</v>
      </c>
      <c r="BH412" s="251" t="s">
        <v>252</v>
      </c>
      <c r="BI412" s="295" t="s">
        <v>252</v>
      </c>
      <c r="BJ412" s="251" t="s">
        <v>252</v>
      </c>
    </row>
    <row r="413" spans="1:62" s="249" customFormat="1" ht="13.5" customHeight="1">
      <c r="A413" s="490" t="s">
        <v>3384</v>
      </c>
      <c r="B413" s="514" t="s">
        <v>875</v>
      </c>
      <c r="C413" s="246">
        <v>0</v>
      </c>
      <c r="D413" s="246">
        <v>0</v>
      </c>
      <c r="E413" s="246">
        <v>0</v>
      </c>
      <c r="F413" s="246">
        <v>0.8</v>
      </c>
      <c r="G413" s="246">
        <v>0.5</v>
      </c>
      <c r="H413" s="246">
        <v>0.4</v>
      </c>
      <c r="I413" s="246">
        <v>0.5</v>
      </c>
      <c r="J413" s="246">
        <v>0.6</v>
      </c>
      <c r="K413" s="246">
        <v>0</v>
      </c>
      <c r="L413" s="246">
        <v>0</v>
      </c>
      <c r="M413" s="246">
        <v>0</v>
      </c>
      <c r="N413" s="246">
        <v>0</v>
      </c>
      <c r="O413" s="246">
        <v>0</v>
      </c>
      <c r="P413" s="246">
        <v>0</v>
      </c>
      <c r="Q413" s="246">
        <v>0</v>
      </c>
      <c r="R413" s="246">
        <v>0</v>
      </c>
      <c r="S413" s="246">
        <v>0</v>
      </c>
      <c r="T413" s="246">
        <v>0</v>
      </c>
      <c r="U413" s="246">
        <v>0</v>
      </c>
      <c r="V413" s="246">
        <v>0</v>
      </c>
      <c r="W413" s="246">
        <v>0</v>
      </c>
      <c r="X413" s="246">
        <v>0</v>
      </c>
      <c r="Y413" s="246">
        <v>0</v>
      </c>
      <c r="Z413" s="246">
        <v>0</v>
      </c>
      <c r="AA413" s="246">
        <v>0</v>
      </c>
      <c r="AB413" s="246">
        <v>0</v>
      </c>
      <c r="AC413" s="246">
        <v>0</v>
      </c>
      <c r="AD413" s="246">
        <v>0</v>
      </c>
      <c r="AE413" s="246">
        <v>0</v>
      </c>
      <c r="AF413" s="246">
        <v>0</v>
      </c>
      <c r="AG413" s="246">
        <v>0</v>
      </c>
      <c r="AH413" s="246">
        <v>0</v>
      </c>
      <c r="AI413" s="246">
        <v>0</v>
      </c>
      <c r="AJ413" s="246">
        <v>0</v>
      </c>
      <c r="AK413" s="246">
        <v>0</v>
      </c>
      <c r="AL413" s="246">
        <v>0</v>
      </c>
      <c r="AM413" s="246">
        <v>0</v>
      </c>
      <c r="AN413" s="246">
        <v>0</v>
      </c>
      <c r="AO413" s="246">
        <v>0</v>
      </c>
      <c r="AP413" s="246">
        <v>0</v>
      </c>
      <c r="AQ413" s="246">
        <v>0</v>
      </c>
      <c r="AR413" s="289">
        <v>0</v>
      </c>
      <c r="AS413" s="289">
        <v>0</v>
      </c>
      <c r="AT413" s="250">
        <v>0</v>
      </c>
      <c r="AU413" s="250">
        <v>0</v>
      </c>
      <c r="AV413" s="284">
        <v>0</v>
      </c>
      <c r="AW413" s="292" t="str">
        <f t="shared" si="24"/>
        <v>1981-82</v>
      </c>
      <c r="AX413" s="292" t="str">
        <f t="shared" si="25"/>
        <v>1985-86</v>
      </c>
      <c r="AY413" s="751">
        <f t="shared" si="26"/>
        <v>5</v>
      </c>
      <c r="AZ413" s="120">
        <f t="shared" si="27"/>
        <v>0.56000000000000005</v>
      </c>
      <c r="BA413" s="248" t="s">
        <v>119</v>
      </c>
      <c r="BB413" s="248" t="s">
        <v>39</v>
      </c>
      <c r="BC413" s="248" t="s">
        <v>272</v>
      </c>
      <c r="BD413" s="248" t="s">
        <v>763</v>
      </c>
      <c r="BE413" s="248"/>
      <c r="BF413" s="248" t="s">
        <v>262</v>
      </c>
      <c r="BG413" s="252" t="s">
        <v>252</v>
      </c>
      <c r="BH413" s="251" t="s">
        <v>252</v>
      </c>
      <c r="BI413" s="295" t="s">
        <v>252</v>
      </c>
      <c r="BJ413" s="251" t="s">
        <v>252</v>
      </c>
    </row>
    <row r="414" spans="1:62" s="249" customFormat="1" ht="13.5" customHeight="1">
      <c r="A414" s="490" t="s">
        <v>3384</v>
      </c>
      <c r="B414" s="514" t="s">
        <v>2991</v>
      </c>
      <c r="C414" s="246">
        <v>0</v>
      </c>
      <c r="D414" s="246">
        <v>0</v>
      </c>
      <c r="E414" s="246">
        <v>0</v>
      </c>
      <c r="F414" s="246">
        <v>0</v>
      </c>
      <c r="G414" s="246">
        <v>0</v>
      </c>
      <c r="H414" s="246">
        <v>0</v>
      </c>
      <c r="I414" s="246">
        <v>0</v>
      </c>
      <c r="J414" s="246">
        <v>0</v>
      </c>
      <c r="K414" s="246">
        <v>0</v>
      </c>
      <c r="L414" s="246">
        <v>0</v>
      </c>
      <c r="M414" s="246">
        <v>0</v>
      </c>
      <c r="N414" s="246">
        <v>0</v>
      </c>
      <c r="O414" s="246">
        <v>0</v>
      </c>
      <c r="P414" s="246">
        <v>0</v>
      </c>
      <c r="Q414" s="246">
        <v>0</v>
      </c>
      <c r="R414" s="246">
        <v>0</v>
      </c>
      <c r="S414" s="246">
        <v>0</v>
      </c>
      <c r="T414" s="246">
        <v>0</v>
      </c>
      <c r="U414" s="246">
        <v>0</v>
      </c>
      <c r="V414" s="246">
        <v>0</v>
      </c>
      <c r="W414" s="246">
        <v>0</v>
      </c>
      <c r="X414" s="246">
        <v>0</v>
      </c>
      <c r="Y414" s="246">
        <v>0</v>
      </c>
      <c r="Z414" s="246">
        <v>0</v>
      </c>
      <c r="AA414" s="246">
        <v>0</v>
      </c>
      <c r="AB414" s="246">
        <v>0</v>
      </c>
      <c r="AC414" s="246">
        <v>0</v>
      </c>
      <c r="AD414" s="246">
        <v>0</v>
      </c>
      <c r="AE414" s="246">
        <v>0</v>
      </c>
      <c r="AF414" s="246">
        <v>0</v>
      </c>
      <c r="AG414" s="246">
        <v>0</v>
      </c>
      <c r="AH414" s="246">
        <v>0</v>
      </c>
      <c r="AI414" s="246">
        <v>0</v>
      </c>
      <c r="AJ414" s="246">
        <v>0</v>
      </c>
      <c r="AK414" s="246">
        <v>0</v>
      </c>
      <c r="AL414" s="246">
        <v>0</v>
      </c>
      <c r="AM414" s="246">
        <v>0</v>
      </c>
      <c r="AN414" s="246">
        <v>0</v>
      </c>
      <c r="AO414" s="246">
        <v>0</v>
      </c>
      <c r="AP414" s="250">
        <v>0</v>
      </c>
      <c r="AQ414" s="246">
        <v>1.35</v>
      </c>
      <c r="AR414" s="290">
        <v>0</v>
      </c>
      <c r="AS414" s="289">
        <v>0</v>
      </c>
      <c r="AT414" s="250">
        <v>0</v>
      </c>
      <c r="AU414" s="250">
        <v>0</v>
      </c>
      <c r="AV414" s="284">
        <v>0</v>
      </c>
      <c r="AW414" s="292" t="str">
        <f t="shared" si="24"/>
        <v>2018-19</v>
      </c>
      <c r="AX414" s="292" t="str">
        <f t="shared" si="25"/>
        <v>2018-19</v>
      </c>
      <c r="AY414" s="751">
        <f t="shared" si="26"/>
        <v>1</v>
      </c>
      <c r="AZ414" s="120">
        <f t="shared" si="27"/>
        <v>1.35</v>
      </c>
      <c r="BA414" s="248" t="s">
        <v>119</v>
      </c>
      <c r="BB414" s="248" t="s">
        <v>39</v>
      </c>
      <c r="BC414" s="248" t="s">
        <v>256</v>
      </c>
      <c r="BD414" s="248" t="s">
        <v>3015</v>
      </c>
      <c r="BE414" s="248" t="s">
        <v>2791</v>
      </c>
      <c r="BF414" s="248" t="s">
        <v>262</v>
      </c>
      <c r="BG414" s="252" t="s">
        <v>2992</v>
      </c>
      <c r="BH414" s="251" t="s">
        <v>252</v>
      </c>
      <c r="BI414" s="295" t="s">
        <v>252</v>
      </c>
      <c r="BJ414" s="251" t="s">
        <v>252</v>
      </c>
    </row>
    <row r="415" spans="1:62" s="249" customFormat="1" ht="13.5" customHeight="1">
      <c r="A415" s="490" t="s">
        <v>3384</v>
      </c>
      <c r="B415" s="514" t="s">
        <v>3494</v>
      </c>
      <c r="C415" s="246">
        <v>0</v>
      </c>
      <c r="D415" s="246">
        <v>0</v>
      </c>
      <c r="E415" s="246">
        <v>0</v>
      </c>
      <c r="F415" s="246">
        <v>0</v>
      </c>
      <c r="G415" s="246">
        <v>0</v>
      </c>
      <c r="H415" s="246">
        <v>0</v>
      </c>
      <c r="I415" s="246">
        <v>0</v>
      </c>
      <c r="J415" s="246">
        <v>0</v>
      </c>
      <c r="K415" s="246">
        <v>0</v>
      </c>
      <c r="L415" s="246">
        <v>0</v>
      </c>
      <c r="M415" s="246">
        <v>0</v>
      </c>
      <c r="N415" s="246">
        <v>0</v>
      </c>
      <c r="O415" s="246">
        <v>0</v>
      </c>
      <c r="P415" s="246">
        <v>0</v>
      </c>
      <c r="Q415" s="246">
        <v>0</v>
      </c>
      <c r="R415" s="246">
        <v>0</v>
      </c>
      <c r="S415" s="246">
        <v>0</v>
      </c>
      <c r="T415" s="246">
        <v>0</v>
      </c>
      <c r="U415" s="246">
        <v>0</v>
      </c>
      <c r="V415" s="246">
        <v>0</v>
      </c>
      <c r="W415" s="246">
        <v>0</v>
      </c>
      <c r="X415" s="246">
        <v>0</v>
      </c>
      <c r="Y415" s="246">
        <v>0</v>
      </c>
      <c r="Z415" s="246">
        <v>0</v>
      </c>
      <c r="AA415" s="246">
        <v>0</v>
      </c>
      <c r="AB415" s="246">
        <v>0</v>
      </c>
      <c r="AC415" s="246">
        <v>0</v>
      </c>
      <c r="AD415" s="246">
        <v>0</v>
      </c>
      <c r="AE415" s="246">
        <v>0</v>
      </c>
      <c r="AF415" s="246">
        <v>0</v>
      </c>
      <c r="AG415" s="246">
        <v>0</v>
      </c>
      <c r="AH415" s="246">
        <v>0</v>
      </c>
      <c r="AI415" s="246">
        <v>0</v>
      </c>
      <c r="AJ415" s="246">
        <v>0</v>
      </c>
      <c r="AK415" s="246">
        <v>0</v>
      </c>
      <c r="AL415" s="246">
        <v>0</v>
      </c>
      <c r="AM415" s="246">
        <v>0</v>
      </c>
      <c r="AN415" s="246">
        <v>0</v>
      </c>
      <c r="AO415" s="246">
        <v>0</v>
      </c>
      <c r="AP415" s="250">
        <v>0</v>
      </c>
      <c r="AQ415" s="246">
        <v>0</v>
      </c>
      <c r="AR415" s="290">
        <v>0</v>
      </c>
      <c r="AS415" s="289">
        <v>12.5</v>
      </c>
      <c r="AT415" s="250">
        <v>26.5</v>
      </c>
      <c r="AU415" s="250">
        <v>2</v>
      </c>
      <c r="AV415" s="284">
        <v>0</v>
      </c>
      <c r="AW415" s="292" t="str">
        <f t="shared" si="24"/>
        <v>2020-21</v>
      </c>
      <c r="AX415" s="292" t="str">
        <f t="shared" si="25"/>
        <v>2020-21</v>
      </c>
      <c r="AY415" s="751">
        <f t="shared" si="26"/>
        <v>1</v>
      </c>
      <c r="AZ415" s="120">
        <f t="shared" si="27"/>
        <v>12.5</v>
      </c>
      <c r="BA415" s="248" t="s">
        <v>119</v>
      </c>
      <c r="BB415" s="248" t="s">
        <v>43</v>
      </c>
      <c r="BC415" s="248" t="s">
        <v>272</v>
      </c>
      <c r="BD415" s="248" t="s">
        <v>763</v>
      </c>
      <c r="BE415" s="248"/>
      <c r="BF415" s="248" t="s">
        <v>262</v>
      </c>
      <c r="BG415" s="252" t="s">
        <v>3495</v>
      </c>
      <c r="BH415" s="251" t="s">
        <v>252</v>
      </c>
      <c r="BI415" s="295" t="s">
        <v>252</v>
      </c>
      <c r="BJ415" s="251" t="s">
        <v>252</v>
      </c>
    </row>
    <row r="416" spans="1:62" s="249" customFormat="1" ht="13.5" customHeight="1">
      <c r="A416" s="490" t="s">
        <v>3384</v>
      </c>
      <c r="B416" s="514" t="s">
        <v>344</v>
      </c>
      <c r="C416" s="246">
        <v>0</v>
      </c>
      <c r="D416" s="246">
        <v>0</v>
      </c>
      <c r="E416" s="246">
        <v>0</v>
      </c>
      <c r="F416" s="246">
        <v>0</v>
      </c>
      <c r="G416" s="246">
        <v>0</v>
      </c>
      <c r="H416" s="246">
        <v>0</v>
      </c>
      <c r="I416" s="246">
        <v>0</v>
      </c>
      <c r="J416" s="246">
        <v>0</v>
      </c>
      <c r="K416" s="246">
        <v>0</v>
      </c>
      <c r="L416" s="246">
        <v>0</v>
      </c>
      <c r="M416" s="246">
        <v>0</v>
      </c>
      <c r="N416" s="246">
        <v>0</v>
      </c>
      <c r="O416" s="246">
        <v>0</v>
      </c>
      <c r="P416" s="246">
        <v>0</v>
      </c>
      <c r="Q416" s="246">
        <v>0</v>
      </c>
      <c r="R416" s="246">
        <v>0</v>
      </c>
      <c r="S416" s="246">
        <v>0</v>
      </c>
      <c r="T416" s="246">
        <v>0</v>
      </c>
      <c r="U416" s="246">
        <v>0</v>
      </c>
      <c r="V416" s="246">
        <v>0</v>
      </c>
      <c r="W416" s="246">
        <v>0</v>
      </c>
      <c r="X416" s="246">
        <v>0</v>
      </c>
      <c r="Y416" s="246">
        <v>0</v>
      </c>
      <c r="Z416" s="246">
        <v>0</v>
      </c>
      <c r="AA416" s="246">
        <v>0</v>
      </c>
      <c r="AB416" s="246">
        <v>0</v>
      </c>
      <c r="AC416" s="246">
        <v>0</v>
      </c>
      <c r="AD416" s="246">
        <v>0</v>
      </c>
      <c r="AE416" s="246">
        <v>0</v>
      </c>
      <c r="AF416" s="246">
        <v>0</v>
      </c>
      <c r="AG416" s="246">
        <v>0</v>
      </c>
      <c r="AH416" s="246">
        <v>1.0489999999999999</v>
      </c>
      <c r="AI416" s="246">
        <v>1.0169999999999999</v>
      </c>
      <c r="AJ416" s="246">
        <v>0.73799999999999999</v>
      </c>
      <c r="AK416" s="246">
        <v>0.495</v>
      </c>
      <c r="AL416" s="246">
        <v>0.29399999999999998</v>
      </c>
      <c r="AM416" s="246">
        <v>0.51900000000000002</v>
      </c>
      <c r="AN416" s="246">
        <v>0.46700000000000003</v>
      </c>
      <c r="AO416" s="246">
        <v>0.48499999999999999</v>
      </c>
      <c r="AP416" s="250">
        <v>0.42099999999999999</v>
      </c>
      <c r="AQ416" s="246">
        <v>0</v>
      </c>
      <c r="AR416" s="290">
        <v>0</v>
      </c>
      <c r="AS416" s="289">
        <v>0</v>
      </c>
      <c r="AT416" s="250">
        <v>0</v>
      </c>
      <c r="AU416" s="250">
        <v>0</v>
      </c>
      <c r="AV416" s="284">
        <v>0</v>
      </c>
      <c r="AW416" s="292" t="str">
        <f t="shared" si="24"/>
        <v>2009-10</v>
      </c>
      <c r="AX416" s="292" t="str">
        <f t="shared" si="25"/>
        <v>2017-18</v>
      </c>
      <c r="AY416" s="751">
        <f t="shared" si="26"/>
        <v>9</v>
      </c>
      <c r="AZ416" s="120">
        <f t="shared" si="27"/>
        <v>0.60944444444444446</v>
      </c>
      <c r="BA416" s="248" t="s">
        <v>119</v>
      </c>
      <c r="BB416" s="248" t="s">
        <v>39</v>
      </c>
      <c r="BC416" s="248" t="s">
        <v>272</v>
      </c>
      <c r="BD416" s="248" t="s">
        <v>763</v>
      </c>
      <c r="BE416" s="248"/>
      <c r="BF416" s="248" t="s">
        <v>262</v>
      </c>
      <c r="BG416" s="252" t="s">
        <v>343</v>
      </c>
      <c r="BH416" s="251" t="s">
        <v>252</v>
      </c>
      <c r="BI416" s="295" t="s">
        <v>252</v>
      </c>
      <c r="BJ416" s="251" t="s">
        <v>252</v>
      </c>
    </row>
    <row r="417" spans="1:62" s="249" customFormat="1" ht="13.5" customHeight="1">
      <c r="A417" s="490" t="s">
        <v>3384</v>
      </c>
      <c r="B417" s="514" t="s">
        <v>2024</v>
      </c>
      <c r="C417" s="246">
        <v>0</v>
      </c>
      <c r="D417" s="246">
        <v>0</v>
      </c>
      <c r="E417" s="246">
        <v>0</v>
      </c>
      <c r="F417" s="246">
        <v>0</v>
      </c>
      <c r="G417" s="246">
        <v>0</v>
      </c>
      <c r="H417" s="246">
        <v>0</v>
      </c>
      <c r="I417" s="246">
        <v>0</v>
      </c>
      <c r="J417" s="246">
        <v>0</v>
      </c>
      <c r="K417" s="246">
        <v>0</v>
      </c>
      <c r="L417" s="246">
        <v>0</v>
      </c>
      <c r="M417" s="246">
        <v>0</v>
      </c>
      <c r="N417" s="246">
        <v>0</v>
      </c>
      <c r="O417" s="246">
        <v>0</v>
      </c>
      <c r="P417" s="246">
        <v>0</v>
      </c>
      <c r="Q417" s="246">
        <v>0</v>
      </c>
      <c r="R417" s="246">
        <v>0</v>
      </c>
      <c r="S417" s="246">
        <v>0</v>
      </c>
      <c r="T417" s="246">
        <v>0</v>
      </c>
      <c r="U417" s="246">
        <v>0</v>
      </c>
      <c r="V417" s="246">
        <v>0</v>
      </c>
      <c r="W417" s="246">
        <v>0</v>
      </c>
      <c r="X417" s="246">
        <v>0</v>
      </c>
      <c r="Y417" s="246">
        <v>0</v>
      </c>
      <c r="Z417" s="246">
        <v>0</v>
      </c>
      <c r="AA417" s="246">
        <v>0</v>
      </c>
      <c r="AB417" s="246">
        <v>0</v>
      </c>
      <c r="AC417" s="246">
        <v>0</v>
      </c>
      <c r="AD417" s="246">
        <v>0</v>
      </c>
      <c r="AE417" s="246">
        <v>0</v>
      </c>
      <c r="AF417" s="246">
        <v>0</v>
      </c>
      <c r="AG417" s="246">
        <v>0</v>
      </c>
      <c r="AH417" s="246">
        <v>0</v>
      </c>
      <c r="AI417" s="246">
        <v>0</v>
      </c>
      <c r="AJ417" s="246">
        <v>0</v>
      </c>
      <c r="AK417" s="246">
        <v>0</v>
      </c>
      <c r="AL417" s="246">
        <v>0</v>
      </c>
      <c r="AM417" s="246">
        <v>0</v>
      </c>
      <c r="AN417" s="246">
        <v>0</v>
      </c>
      <c r="AO417" s="246">
        <v>0</v>
      </c>
      <c r="AP417" s="246">
        <v>0.66500000000000004</v>
      </c>
      <c r="AQ417" s="246">
        <v>0.66500000000000004</v>
      </c>
      <c r="AR417" s="289">
        <v>0.67</v>
      </c>
      <c r="AS417" s="289">
        <v>0</v>
      </c>
      <c r="AT417" s="250">
        <v>0</v>
      </c>
      <c r="AU417" s="250">
        <v>0</v>
      </c>
      <c r="AV417" s="284">
        <v>0</v>
      </c>
      <c r="AW417" s="292" t="str">
        <f t="shared" si="24"/>
        <v>2017-18</v>
      </c>
      <c r="AX417" s="292" t="str">
        <f t="shared" si="25"/>
        <v>2019-20</v>
      </c>
      <c r="AY417" s="751">
        <f t="shared" si="26"/>
        <v>3</v>
      </c>
      <c r="AZ417" s="120">
        <f t="shared" si="27"/>
        <v>0.66666666666666663</v>
      </c>
      <c r="BA417" s="248" t="s">
        <v>119</v>
      </c>
      <c r="BB417" s="248" t="s">
        <v>39</v>
      </c>
      <c r="BC417" s="248" t="s">
        <v>272</v>
      </c>
      <c r="BD417" s="248" t="s">
        <v>763</v>
      </c>
      <c r="BE417" s="248" t="s">
        <v>2791</v>
      </c>
      <c r="BF417" s="248" t="s">
        <v>262</v>
      </c>
      <c r="BG417" s="252" t="s">
        <v>2025</v>
      </c>
      <c r="BH417" s="251" t="s">
        <v>252</v>
      </c>
      <c r="BI417" s="295" t="s">
        <v>252</v>
      </c>
      <c r="BJ417" s="251" t="s">
        <v>252</v>
      </c>
    </row>
    <row r="418" spans="1:62" s="249" customFormat="1" ht="13.5" customHeight="1">
      <c r="A418" s="490" t="s">
        <v>3384</v>
      </c>
      <c r="B418" s="514" t="s">
        <v>332</v>
      </c>
      <c r="C418" s="246">
        <v>0</v>
      </c>
      <c r="D418" s="246">
        <v>0</v>
      </c>
      <c r="E418" s="246">
        <v>0</v>
      </c>
      <c r="F418" s="246">
        <v>0</v>
      </c>
      <c r="G418" s="246">
        <v>0</v>
      </c>
      <c r="H418" s="246">
        <v>0</v>
      </c>
      <c r="I418" s="246">
        <v>0</v>
      </c>
      <c r="J418" s="246">
        <v>0</v>
      </c>
      <c r="K418" s="246">
        <v>0</v>
      </c>
      <c r="L418" s="246">
        <v>0</v>
      </c>
      <c r="M418" s="246">
        <v>0</v>
      </c>
      <c r="N418" s="246">
        <v>0</v>
      </c>
      <c r="O418" s="246">
        <v>0</v>
      </c>
      <c r="P418" s="246">
        <v>0</v>
      </c>
      <c r="Q418" s="246">
        <v>0</v>
      </c>
      <c r="R418" s="246">
        <v>0</v>
      </c>
      <c r="S418" s="246">
        <v>0</v>
      </c>
      <c r="T418" s="246">
        <v>0</v>
      </c>
      <c r="U418" s="246">
        <v>0</v>
      </c>
      <c r="V418" s="246">
        <v>0</v>
      </c>
      <c r="W418" s="246">
        <v>0</v>
      </c>
      <c r="X418" s="246">
        <v>0</v>
      </c>
      <c r="Y418" s="246">
        <v>0</v>
      </c>
      <c r="Z418" s="246">
        <v>0</v>
      </c>
      <c r="AA418" s="246">
        <v>0</v>
      </c>
      <c r="AB418" s="246">
        <v>0</v>
      </c>
      <c r="AC418" s="246">
        <v>0</v>
      </c>
      <c r="AD418" s="246">
        <v>0</v>
      </c>
      <c r="AE418" s="246">
        <v>0</v>
      </c>
      <c r="AF418" s="246">
        <v>0</v>
      </c>
      <c r="AG418" s="246">
        <v>0</v>
      </c>
      <c r="AH418" s="246">
        <v>0</v>
      </c>
      <c r="AI418" s="246">
        <v>0</v>
      </c>
      <c r="AJ418" s="246">
        <v>0</v>
      </c>
      <c r="AK418" s="246">
        <v>0</v>
      </c>
      <c r="AL418" s="246">
        <v>3.6360000000000003E-2</v>
      </c>
      <c r="AM418" s="246">
        <v>0</v>
      </c>
      <c r="AN418" s="246">
        <v>0</v>
      </c>
      <c r="AO418" s="246">
        <v>0</v>
      </c>
      <c r="AP418" s="246">
        <v>0</v>
      </c>
      <c r="AQ418" s="246">
        <v>0</v>
      </c>
      <c r="AR418" s="289">
        <v>0</v>
      </c>
      <c r="AS418" s="289">
        <v>0</v>
      </c>
      <c r="AT418" s="250">
        <v>0</v>
      </c>
      <c r="AU418" s="250">
        <v>0</v>
      </c>
      <c r="AV418" s="284">
        <v>0</v>
      </c>
      <c r="AW418" s="292" t="str">
        <f t="shared" si="24"/>
        <v>2013-14</v>
      </c>
      <c r="AX418" s="292" t="str">
        <f t="shared" si="25"/>
        <v>2013-14</v>
      </c>
      <c r="AY418" s="751">
        <f t="shared" si="26"/>
        <v>1</v>
      </c>
      <c r="AZ418" s="120">
        <f t="shared" si="27"/>
        <v>3.6360000000000003E-2</v>
      </c>
      <c r="BA418" s="248" t="s">
        <v>119</v>
      </c>
      <c r="BB418" s="248" t="s">
        <v>39</v>
      </c>
      <c r="BC418" s="248" t="s">
        <v>330</v>
      </c>
      <c r="BD418" s="248" t="s">
        <v>762</v>
      </c>
      <c r="BE418" s="248"/>
      <c r="BF418" s="248" t="s">
        <v>262</v>
      </c>
      <c r="BG418" s="252" t="s">
        <v>252</v>
      </c>
      <c r="BH418" s="251" t="s">
        <v>252</v>
      </c>
      <c r="BI418" s="295" t="s">
        <v>252</v>
      </c>
      <c r="BJ418" s="251" t="s">
        <v>252</v>
      </c>
    </row>
    <row r="419" spans="1:62" s="249" customFormat="1" ht="13.5" customHeight="1">
      <c r="A419" s="490" t="s">
        <v>3384</v>
      </c>
      <c r="B419" s="514" t="s">
        <v>331</v>
      </c>
      <c r="C419" s="246">
        <v>0</v>
      </c>
      <c r="D419" s="246">
        <v>0</v>
      </c>
      <c r="E419" s="246">
        <v>0</v>
      </c>
      <c r="F419" s="246">
        <v>0</v>
      </c>
      <c r="G419" s="246">
        <v>0</v>
      </c>
      <c r="H419" s="246">
        <v>0</v>
      </c>
      <c r="I419" s="246">
        <v>0</v>
      </c>
      <c r="J419" s="246">
        <v>0</v>
      </c>
      <c r="K419" s="246">
        <v>0</v>
      </c>
      <c r="L419" s="246">
        <v>0</v>
      </c>
      <c r="M419" s="246">
        <v>0</v>
      </c>
      <c r="N419" s="246">
        <v>0</v>
      </c>
      <c r="O419" s="246">
        <v>0</v>
      </c>
      <c r="P419" s="246">
        <v>0</v>
      </c>
      <c r="Q419" s="246">
        <v>0</v>
      </c>
      <c r="R419" s="246">
        <v>0</v>
      </c>
      <c r="S419" s="246">
        <v>0</v>
      </c>
      <c r="T419" s="246">
        <v>0</v>
      </c>
      <c r="U419" s="246">
        <v>0</v>
      </c>
      <c r="V419" s="246">
        <v>0</v>
      </c>
      <c r="W419" s="246">
        <v>0</v>
      </c>
      <c r="X419" s="246">
        <v>0</v>
      </c>
      <c r="Y419" s="246">
        <v>0</v>
      </c>
      <c r="Z419" s="246">
        <v>0</v>
      </c>
      <c r="AA419" s="246">
        <v>0</v>
      </c>
      <c r="AB419" s="246">
        <v>0</v>
      </c>
      <c r="AC419" s="246">
        <v>0</v>
      </c>
      <c r="AD419" s="246">
        <v>0</v>
      </c>
      <c r="AE419" s="246">
        <v>0</v>
      </c>
      <c r="AF419" s="246">
        <v>0</v>
      </c>
      <c r="AG419" s="246">
        <v>0</v>
      </c>
      <c r="AH419" s="246">
        <v>0</v>
      </c>
      <c r="AI419" s="246">
        <v>0</v>
      </c>
      <c r="AJ419" s="246">
        <v>0</v>
      </c>
      <c r="AK419" s="246">
        <v>7.0000000000000007E-2</v>
      </c>
      <c r="AL419" s="246">
        <v>0</v>
      </c>
      <c r="AM419" s="246">
        <v>0</v>
      </c>
      <c r="AN419" s="246">
        <v>0</v>
      </c>
      <c r="AO419" s="246">
        <v>0</v>
      </c>
      <c r="AP419" s="250">
        <v>0</v>
      </c>
      <c r="AQ419" s="246">
        <v>0</v>
      </c>
      <c r="AR419" s="290">
        <v>0</v>
      </c>
      <c r="AS419" s="289">
        <v>0</v>
      </c>
      <c r="AT419" s="250">
        <v>0</v>
      </c>
      <c r="AU419" s="250">
        <v>0</v>
      </c>
      <c r="AV419" s="284">
        <v>0</v>
      </c>
      <c r="AW419" s="292" t="str">
        <f t="shared" si="24"/>
        <v>2012-13</v>
      </c>
      <c r="AX419" s="292" t="str">
        <f t="shared" si="25"/>
        <v>2012-13</v>
      </c>
      <c r="AY419" s="751">
        <f t="shared" si="26"/>
        <v>1</v>
      </c>
      <c r="AZ419" s="120">
        <f t="shared" si="27"/>
        <v>7.0000000000000007E-2</v>
      </c>
      <c r="BA419" s="248" t="s">
        <v>119</v>
      </c>
      <c r="BB419" s="248" t="s">
        <v>39</v>
      </c>
      <c r="BC419" s="248" t="s">
        <v>330</v>
      </c>
      <c r="BD419" s="248" t="s">
        <v>762</v>
      </c>
      <c r="BE419" s="248"/>
      <c r="BF419" s="248" t="s">
        <v>262</v>
      </c>
      <c r="BG419" s="252" t="s">
        <v>252</v>
      </c>
      <c r="BH419" s="251" t="s">
        <v>252</v>
      </c>
      <c r="BI419" s="295" t="s">
        <v>252</v>
      </c>
      <c r="BJ419" s="251" t="s">
        <v>252</v>
      </c>
    </row>
    <row r="420" spans="1:62" s="249" customFormat="1" ht="13.5" customHeight="1">
      <c r="A420" s="490" t="s">
        <v>3384</v>
      </c>
      <c r="B420" s="514" t="s">
        <v>342</v>
      </c>
      <c r="C420" s="246">
        <v>0</v>
      </c>
      <c r="D420" s="246">
        <v>0</v>
      </c>
      <c r="E420" s="246">
        <v>0</v>
      </c>
      <c r="F420" s="246">
        <v>0</v>
      </c>
      <c r="G420" s="246">
        <v>0</v>
      </c>
      <c r="H420" s="246">
        <v>0</v>
      </c>
      <c r="I420" s="246">
        <v>0</v>
      </c>
      <c r="J420" s="246">
        <v>0</v>
      </c>
      <c r="K420" s="246">
        <v>0</v>
      </c>
      <c r="L420" s="246">
        <v>0</v>
      </c>
      <c r="M420" s="246">
        <v>0</v>
      </c>
      <c r="N420" s="246">
        <v>0</v>
      </c>
      <c r="O420" s="246">
        <v>0</v>
      </c>
      <c r="P420" s="246">
        <v>0</v>
      </c>
      <c r="Q420" s="246">
        <v>0</v>
      </c>
      <c r="R420" s="246">
        <v>0</v>
      </c>
      <c r="S420" s="246">
        <v>0</v>
      </c>
      <c r="T420" s="246">
        <v>0</v>
      </c>
      <c r="U420" s="246">
        <v>0</v>
      </c>
      <c r="V420" s="246">
        <v>0</v>
      </c>
      <c r="W420" s="246">
        <v>0</v>
      </c>
      <c r="X420" s="246">
        <v>0</v>
      </c>
      <c r="Y420" s="246">
        <v>0</v>
      </c>
      <c r="Z420" s="246">
        <v>0</v>
      </c>
      <c r="AA420" s="246">
        <v>0</v>
      </c>
      <c r="AB420" s="246">
        <v>0</v>
      </c>
      <c r="AC420" s="246">
        <v>0</v>
      </c>
      <c r="AD420" s="246">
        <v>0</v>
      </c>
      <c r="AE420" s="246">
        <v>0</v>
      </c>
      <c r="AF420" s="246">
        <v>0</v>
      </c>
      <c r="AG420" s="246">
        <v>0</v>
      </c>
      <c r="AH420" s="246">
        <v>0</v>
      </c>
      <c r="AI420" s="246">
        <v>0.19600000000000001</v>
      </c>
      <c r="AJ420" s="246">
        <v>0</v>
      </c>
      <c r="AK420" s="246">
        <v>0</v>
      </c>
      <c r="AL420" s="246">
        <v>0</v>
      </c>
      <c r="AM420" s="246">
        <v>0</v>
      </c>
      <c r="AN420" s="246">
        <v>0</v>
      </c>
      <c r="AO420" s="246">
        <v>0</v>
      </c>
      <c r="AP420" s="246">
        <v>0</v>
      </c>
      <c r="AQ420" s="246">
        <v>0</v>
      </c>
      <c r="AR420" s="289">
        <v>0</v>
      </c>
      <c r="AS420" s="289">
        <v>0</v>
      </c>
      <c r="AT420" s="250">
        <v>0</v>
      </c>
      <c r="AU420" s="250">
        <v>0</v>
      </c>
      <c r="AV420" s="284">
        <v>0</v>
      </c>
      <c r="AW420" s="292" t="str">
        <f t="shared" si="24"/>
        <v>2010-11</v>
      </c>
      <c r="AX420" s="292" t="str">
        <f t="shared" si="25"/>
        <v>2010-11</v>
      </c>
      <c r="AY420" s="751">
        <f t="shared" si="26"/>
        <v>1</v>
      </c>
      <c r="AZ420" s="120">
        <f t="shared" si="27"/>
        <v>0.19600000000000001</v>
      </c>
      <c r="BA420" s="248" t="s">
        <v>119</v>
      </c>
      <c r="BB420" s="248" t="s">
        <v>39</v>
      </c>
      <c r="BC420" s="248" t="s">
        <v>272</v>
      </c>
      <c r="BD420" s="248" t="s">
        <v>763</v>
      </c>
      <c r="BE420" s="248"/>
      <c r="BF420" s="248" t="s">
        <v>262</v>
      </c>
      <c r="BG420" s="252" t="s">
        <v>252</v>
      </c>
      <c r="BH420" s="251" t="s">
        <v>252</v>
      </c>
      <c r="BI420" s="295" t="s">
        <v>252</v>
      </c>
      <c r="BJ420" s="251" t="s">
        <v>252</v>
      </c>
    </row>
    <row r="421" spans="1:62" s="249" customFormat="1" ht="13.5" customHeight="1">
      <c r="A421" s="490" t="s">
        <v>3384</v>
      </c>
      <c r="B421" s="514" t="s">
        <v>341</v>
      </c>
      <c r="C421" s="246">
        <v>0</v>
      </c>
      <c r="D421" s="246">
        <v>0</v>
      </c>
      <c r="E421" s="246">
        <v>0</v>
      </c>
      <c r="F421" s="246">
        <v>0</v>
      </c>
      <c r="G421" s="246">
        <v>0</v>
      </c>
      <c r="H421" s="246">
        <v>0</v>
      </c>
      <c r="I421" s="246">
        <v>0</v>
      </c>
      <c r="J421" s="246">
        <v>0</v>
      </c>
      <c r="K421" s="246">
        <v>0</v>
      </c>
      <c r="L421" s="246">
        <v>0</v>
      </c>
      <c r="M421" s="246">
        <v>0</v>
      </c>
      <c r="N421" s="246">
        <v>0</v>
      </c>
      <c r="O421" s="246">
        <v>0</v>
      </c>
      <c r="P421" s="246">
        <v>0</v>
      </c>
      <c r="Q421" s="246">
        <v>0</v>
      </c>
      <c r="R421" s="246">
        <v>0</v>
      </c>
      <c r="S421" s="246">
        <v>0</v>
      </c>
      <c r="T421" s="246">
        <v>0</v>
      </c>
      <c r="U421" s="246">
        <v>0</v>
      </c>
      <c r="V421" s="246">
        <v>0</v>
      </c>
      <c r="W421" s="246">
        <v>0</v>
      </c>
      <c r="X421" s="246">
        <v>0</v>
      </c>
      <c r="Y421" s="246">
        <v>0</v>
      </c>
      <c r="Z421" s="246">
        <v>0</v>
      </c>
      <c r="AA421" s="246">
        <v>0</v>
      </c>
      <c r="AB421" s="246">
        <v>0</v>
      </c>
      <c r="AC421" s="246">
        <v>0</v>
      </c>
      <c r="AD421" s="246">
        <v>0</v>
      </c>
      <c r="AE421" s="246">
        <v>0</v>
      </c>
      <c r="AF421" s="246">
        <v>0.88600000000000001</v>
      </c>
      <c r="AG421" s="246">
        <v>3.5019999999999998</v>
      </c>
      <c r="AH421" s="246">
        <v>0</v>
      </c>
      <c r="AI421" s="246">
        <v>0</v>
      </c>
      <c r="AJ421" s="246">
        <v>0</v>
      </c>
      <c r="AK421" s="246">
        <v>0</v>
      </c>
      <c r="AL421" s="246">
        <v>0</v>
      </c>
      <c r="AM421" s="246">
        <v>0</v>
      </c>
      <c r="AN421" s="246">
        <v>0</v>
      </c>
      <c r="AO421" s="246">
        <v>0</v>
      </c>
      <c r="AP421" s="250">
        <v>0</v>
      </c>
      <c r="AQ421" s="246">
        <v>0</v>
      </c>
      <c r="AR421" s="290">
        <v>0</v>
      </c>
      <c r="AS421" s="289">
        <v>0</v>
      </c>
      <c r="AT421" s="250">
        <v>0</v>
      </c>
      <c r="AU421" s="250">
        <v>0</v>
      </c>
      <c r="AV421" s="284">
        <v>0</v>
      </c>
      <c r="AW421" s="292" t="str">
        <f t="shared" si="24"/>
        <v>2007-08</v>
      </c>
      <c r="AX421" s="292" t="str">
        <f t="shared" si="25"/>
        <v>2008-09</v>
      </c>
      <c r="AY421" s="751">
        <f t="shared" si="26"/>
        <v>2</v>
      </c>
      <c r="AZ421" s="120">
        <f t="shared" si="27"/>
        <v>2.194</v>
      </c>
      <c r="BA421" s="248" t="s">
        <v>119</v>
      </c>
      <c r="BB421" s="248" t="s">
        <v>39</v>
      </c>
      <c r="BC421" s="248" t="s">
        <v>272</v>
      </c>
      <c r="BD421" s="248" t="s">
        <v>763</v>
      </c>
      <c r="BE421" s="248"/>
      <c r="BF421" s="248" t="s">
        <v>262</v>
      </c>
      <c r="BG421" s="252" t="s">
        <v>252</v>
      </c>
      <c r="BH421" s="251" t="s">
        <v>252</v>
      </c>
      <c r="BI421" s="295" t="s">
        <v>252</v>
      </c>
      <c r="BJ421" s="251" t="s">
        <v>252</v>
      </c>
    </row>
    <row r="422" spans="1:62" s="249" customFormat="1" ht="13.5" customHeight="1">
      <c r="A422" s="490" t="s">
        <v>3384</v>
      </c>
      <c r="B422" s="514" t="s">
        <v>340</v>
      </c>
      <c r="C422" s="246">
        <v>0</v>
      </c>
      <c r="D422" s="246">
        <v>0</v>
      </c>
      <c r="E422" s="246">
        <v>0</v>
      </c>
      <c r="F422" s="246">
        <v>0</v>
      </c>
      <c r="G422" s="246">
        <v>0</v>
      </c>
      <c r="H422" s="246">
        <v>0</v>
      </c>
      <c r="I422" s="246">
        <v>0</v>
      </c>
      <c r="J422" s="246">
        <v>0</v>
      </c>
      <c r="K422" s="246">
        <v>0</v>
      </c>
      <c r="L422" s="246">
        <v>0</v>
      </c>
      <c r="M422" s="246">
        <v>0</v>
      </c>
      <c r="N422" s="246">
        <v>0</v>
      </c>
      <c r="O422" s="246">
        <v>0</v>
      </c>
      <c r="P422" s="246">
        <v>0</v>
      </c>
      <c r="Q422" s="246">
        <v>0</v>
      </c>
      <c r="R422" s="246">
        <v>0</v>
      </c>
      <c r="S422" s="246">
        <v>0</v>
      </c>
      <c r="T422" s="246">
        <v>0</v>
      </c>
      <c r="U422" s="246">
        <v>0</v>
      </c>
      <c r="V422" s="246">
        <v>0</v>
      </c>
      <c r="W422" s="246">
        <v>0</v>
      </c>
      <c r="X422" s="246">
        <v>0</v>
      </c>
      <c r="Y422" s="246">
        <v>0</v>
      </c>
      <c r="Z422" s="246">
        <v>0</v>
      </c>
      <c r="AA422" s="246">
        <v>0</v>
      </c>
      <c r="AB422" s="246">
        <v>0</v>
      </c>
      <c r="AC422" s="246">
        <v>0</v>
      </c>
      <c r="AD422" s="246">
        <v>0</v>
      </c>
      <c r="AE422" s="246">
        <v>0</v>
      </c>
      <c r="AF422" s="246">
        <v>1.6</v>
      </c>
      <c r="AG422" s="246">
        <v>0.6</v>
      </c>
      <c r="AH422" s="246">
        <v>0.27500000000000002</v>
      </c>
      <c r="AI422" s="246">
        <v>7.1999999999999995E-2</v>
      </c>
      <c r="AJ422" s="246">
        <v>0</v>
      </c>
      <c r="AK422" s="246">
        <v>0</v>
      </c>
      <c r="AL422" s="246">
        <v>0</v>
      </c>
      <c r="AM422" s="246">
        <v>0</v>
      </c>
      <c r="AN422" s="246">
        <v>0</v>
      </c>
      <c r="AO422" s="246">
        <v>0</v>
      </c>
      <c r="AP422" s="246">
        <v>0</v>
      </c>
      <c r="AQ422" s="246">
        <v>0</v>
      </c>
      <c r="AR422" s="289">
        <v>0</v>
      </c>
      <c r="AS422" s="289">
        <v>0</v>
      </c>
      <c r="AT422" s="250">
        <v>0</v>
      </c>
      <c r="AU422" s="250">
        <v>0</v>
      </c>
      <c r="AV422" s="284">
        <v>0</v>
      </c>
      <c r="AW422" s="292" t="str">
        <f t="shared" si="24"/>
        <v>2007-08</v>
      </c>
      <c r="AX422" s="292" t="str">
        <f t="shared" si="25"/>
        <v>2010-11</v>
      </c>
      <c r="AY422" s="751">
        <f t="shared" si="26"/>
        <v>4</v>
      </c>
      <c r="AZ422" s="120">
        <f t="shared" si="27"/>
        <v>0.63675000000000004</v>
      </c>
      <c r="BA422" s="248" t="s">
        <v>119</v>
      </c>
      <c r="BB422" s="248" t="s">
        <v>39</v>
      </c>
      <c r="BC422" s="248" t="s">
        <v>272</v>
      </c>
      <c r="BD422" s="248" t="s">
        <v>763</v>
      </c>
      <c r="BE422" s="248"/>
      <c r="BF422" s="248" t="s">
        <v>262</v>
      </c>
      <c r="BG422" s="252" t="s">
        <v>252</v>
      </c>
      <c r="BH422" s="251" t="s">
        <v>252</v>
      </c>
      <c r="BI422" s="295" t="s">
        <v>252</v>
      </c>
      <c r="BJ422" s="251" t="s">
        <v>252</v>
      </c>
    </row>
    <row r="423" spans="1:62" s="249" customFormat="1" ht="13.5" customHeight="1">
      <c r="A423" s="490" t="s">
        <v>3384</v>
      </c>
      <c r="B423" s="514" t="s">
        <v>339</v>
      </c>
      <c r="C423" s="246">
        <v>0.3</v>
      </c>
      <c r="D423" s="246">
        <v>0.3</v>
      </c>
      <c r="E423" s="246">
        <v>0.3</v>
      </c>
      <c r="F423" s="246">
        <v>1.9</v>
      </c>
      <c r="G423" s="246">
        <v>2</v>
      </c>
      <c r="H423" s="246">
        <v>3</v>
      </c>
      <c r="I423" s="246">
        <v>2</v>
      </c>
      <c r="J423" s="246">
        <v>2</v>
      </c>
      <c r="K423" s="246">
        <v>2</v>
      </c>
      <c r="L423" s="246">
        <v>2</v>
      </c>
      <c r="M423" s="246">
        <v>2</v>
      </c>
      <c r="N423" s="246">
        <v>2</v>
      </c>
      <c r="O423" s="246">
        <v>2.2000000000000002</v>
      </c>
      <c r="P423" s="246">
        <v>2.2000000000000002</v>
      </c>
      <c r="Q423" s="246">
        <v>2.2000000000000002</v>
      </c>
      <c r="R423" s="246">
        <v>2.2000000000000002</v>
      </c>
      <c r="S423" s="246">
        <v>2.2000000000000002</v>
      </c>
      <c r="T423" s="246">
        <v>2.2999999999999998</v>
      </c>
      <c r="U423" s="246">
        <v>2.1</v>
      </c>
      <c r="V423" s="246">
        <v>2.2000000000000002</v>
      </c>
      <c r="W423" s="246">
        <v>1.4</v>
      </c>
      <c r="X423" s="246">
        <v>2.2000000000000002</v>
      </c>
      <c r="Y423" s="246">
        <v>1.8</v>
      </c>
      <c r="Z423" s="246">
        <v>1.8</v>
      </c>
      <c r="AA423" s="246">
        <v>1.8</v>
      </c>
      <c r="AB423" s="246">
        <v>1.9</v>
      </c>
      <c r="AC423" s="246">
        <v>1.9</v>
      </c>
      <c r="AD423" s="246">
        <v>2.2000000000000002</v>
      </c>
      <c r="AE423" s="246">
        <v>2.2000000000000002</v>
      </c>
      <c r="AF423" s="246">
        <v>2.8</v>
      </c>
      <c r="AG423" s="246">
        <v>2.74</v>
      </c>
      <c r="AH423" s="246">
        <v>3.1309999999999998</v>
      </c>
      <c r="AI423" s="246">
        <v>3.214</v>
      </c>
      <c r="AJ423" s="246">
        <v>3.3109999999999999</v>
      </c>
      <c r="AK423" s="246">
        <v>3.387</v>
      </c>
      <c r="AL423" s="246">
        <v>3.0259999999999998</v>
      </c>
      <c r="AM423" s="246">
        <v>3.0760000000000001</v>
      </c>
      <c r="AN423" s="246">
        <v>3.742</v>
      </c>
      <c r="AO423" s="246">
        <v>3.6469999999999998</v>
      </c>
      <c r="AP423" s="250">
        <v>3.72</v>
      </c>
      <c r="AQ423" s="246">
        <v>3.5950000000000002</v>
      </c>
      <c r="AR423" s="290">
        <v>0.104</v>
      </c>
      <c r="AS423" s="289">
        <v>0</v>
      </c>
      <c r="AT423" s="250">
        <v>0</v>
      </c>
      <c r="AU423" s="250">
        <v>0</v>
      </c>
      <c r="AV423" s="284">
        <v>0</v>
      </c>
      <c r="AW423" s="292" t="str">
        <f t="shared" si="24"/>
        <v>1978-79</v>
      </c>
      <c r="AX423" s="292" t="str">
        <f t="shared" si="25"/>
        <v>2019-20</v>
      </c>
      <c r="AY423" s="751">
        <f t="shared" si="26"/>
        <v>42</v>
      </c>
      <c r="AZ423" s="120">
        <f t="shared" si="27"/>
        <v>2.2403095238095236</v>
      </c>
      <c r="BA423" s="248" t="s">
        <v>119</v>
      </c>
      <c r="BB423" s="248" t="s">
        <v>39</v>
      </c>
      <c r="BC423" s="248" t="s">
        <v>272</v>
      </c>
      <c r="BD423" s="248" t="s">
        <v>763</v>
      </c>
      <c r="BE423" s="248" t="s">
        <v>2791</v>
      </c>
      <c r="BF423" s="248" t="s">
        <v>262</v>
      </c>
      <c r="BG423" s="252" t="s">
        <v>2722</v>
      </c>
      <c r="BH423" s="251" t="s">
        <v>252</v>
      </c>
      <c r="BI423" s="295" t="s">
        <v>252</v>
      </c>
      <c r="BJ423" s="251" t="s">
        <v>252</v>
      </c>
    </row>
    <row r="424" spans="1:62" s="249" customFormat="1" ht="13.5" customHeight="1">
      <c r="A424" s="490" t="s">
        <v>3384</v>
      </c>
      <c r="B424" s="514" t="s">
        <v>333</v>
      </c>
      <c r="C424" s="246">
        <v>0</v>
      </c>
      <c r="D424" s="246">
        <v>0</v>
      </c>
      <c r="E424" s="246">
        <v>0</v>
      </c>
      <c r="F424" s="246">
        <v>0</v>
      </c>
      <c r="G424" s="246">
        <v>0</v>
      </c>
      <c r="H424" s="246">
        <v>0</v>
      </c>
      <c r="I424" s="246">
        <v>0</v>
      </c>
      <c r="J424" s="246">
        <v>0</v>
      </c>
      <c r="K424" s="246">
        <v>0</v>
      </c>
      <c r="L424" s="246">
        <v>0</v>
      </c>
      <c r="M424" s="246">
        <v>0</v>
      </c>
      <c r="N424" s="246">
        <v>0</v>
      </c>
      <c r="O424" s="246">
        <v>0</v>
      </c>
      <c r="P424" s="246">
        <v>0</v>
      </c>
      <c r="Q424" s="246">
        <v>0</v>
      </c>
      <c r="R424" s="246">
        <v>0</v>
      </c>
      <c r="S424" s="246">
        <v>0</v>
      </c>
      <c r="T424" s="246">
        <v>0</v>
      </c>
      <c r="U424" s="246">
        <v>0</v>
      </c>
      <c r="V424" s="246">
        <v>0</v>
      </c>
      <c r="W424" s="246">
        <v>0</v>
      </c>
      <c r="X424" s="246">
        <v>0</v>
      </c>
      <c r="Y424" s="246">
        <v>0</v>
      </c>
      <c r="Z424" s="246">
        <v>0</v>
      </c>
      <c r="AA424" s="246">
        <v>0.13703218</v>
      </c>
      <c r="AB424" s="246">
        <v>0.17095959999999999</v>
      </c>
      <c r="AC424" s="246">
        <v>0.16</v>
      </c>
      <c r="AD424" s="246">
        <v>0.183</v>
      </c>
      <c r="AE424" s="246">
        <v>0.216</v>
      </c>
      <c r="AF424" s="246">
        <v>0.223</v>
      </c>
      <c r="AG424" s="246">
        <v>0.125</v>
      </c>
      <c r="AH424" s="246">
        <v>0.19500000000000001</v>
      </c>
      <c r="AI424" s="246">
        <v>0.22800000000000001</v>
      </c>
      <c r="AJ424" s="246">
        <v>0.22800000000000001</v>
      </c>
      <c r="AK424" s="246">
        <v>0</v>
      </c>
      <c r="AL424" s="246">
        <v>0.22700000000000001</v>
      </c>
      <c r="AM424" s="246">
        <v>0</v>
      </c>
      <c r="AN424" s="246">
        <v>0</v>
      </c>
      <c r="AO424" s="246">
        <v>0</v>
      </c>
      <c r="AP424" s="250">
        <v>0</v>
      </c>
      <c r="AQ424" s="246">
        <v>0</v>
      </c>
      <c r="AR424" s="290">
        <v>0</v>
      </c>
      <c r="AS424" s="289">
        <v>0</v>
      </c>
      <c r="AT424" s="250">
        <v>0</v>
      </c>
      <c r="AU424" s="250">
        <v>0</v>
      </c>
      <c r="AV424" s="284">
        <v>0</v>
      </c>
      <c r="AW424" s="292" t="str">
        <f t="shared" si="24"/>
        <v>2002-03</v>
      </c>
      <c r="AX424" s="292" t="str">
        <f t="shared" si="25"/>
        <v>2013-14</v>
      </c>
      <c r="AY424" s="751">
        <f t="shared" si="26"/>
        <v>12</v>
      </c>
      <c r="AZ424" s="120">
        <f t="shared" si="27"/>
        <v>0.17441598166666669</v>
      </c>
      <c r="BA424" s="248" t="s">
        <v>119</v>
      </c>
      <c r="BB424" s="248" t="s">
        <v>57</v>
      </c>
      <c r="BC424" s="248" t="s">
        <v>2703</v>
      </c>
      <c r="BD424" s="248" t="s">
        <v>763</v>
      </c>
      <c r="BE424" s="248"/>
      <c r="BF424" s="248" t="s">
        <v>262</v>
      </c>
      <c r="BG424" s="252" t="s">
        <v>252</v>
      </c>
      <c r="BH424" s="251" t="s">
        <v>252</v>
      </c>
      <c r="BI424" s="295" t="s">
        <v>252</v>
      </c>
      <c r="BJ424" s="251" t="s">
        <v>252</v>
      </c>
    </row>
    <row r="425" spans="1:62" s="249" customFormat="1" ht="13.5" customHeight="1">
      <c r="A425" s="490" t="s">
        <v>3384</v>
      </c>
      <c r="B425" s="514" t="s">
        <v>839</v>
      </c>
      <c r="C425" s="246">
        <v>0</v>
      </c>
      <c r="D425" s="246">
        <v>0</v>
      </c>
      <c r="E425" s="246">
        <v>0</v>
      </c>
      <c r="F425" s="246">
        <v>0</v>
      </c>
      <c r="G425" s="246">
        <v>0</v>
      </c>
      <c r="H425" s="246">
        <v>0</v>
      </c>
      <c r="I425" s="246">
        <v>0</v>
      </c>
      <c r="J425" s="246">
        <v>0</v>
      </c>
      <c r="K425" s="246">
        <v>0</v>
      </c>
      <c r="L425" s="246">
        <v>0</v>
      </c>
      <c r="M425" s="246">
        <v>0</v>
      </c>
      <c r="N425" s="246">
        <v>0</v>
      </c>
      <c r="O425" s="246">
        <v>0</v>
      </c>
      <c r="P425" s="246">
        <v>0</v>
      </c>
      <c r="Q425" s="246">
        <v>0</v>
      </c>
      <c r="R425" s="246">
        <v>0</v>
      </c>
      <c r="S425" s="246">
        <v>0</v>
      </c>
      <c r="T425" s="246">
        <v>0</v>
      </c>
      <c r="U425" s="246">
        <v>0</v>
      </c>
      <c r="V425" s="246">
        <v>0</v>
      </c>
      <c r="W425" s="246">
        <v>0</v>
      </c>
      <c r="X425" s="246">
        <v>0</v>
      </c>
      <c r="Y425" s="246">
        <v>0</v>
      </c>
      <c r="Z425" s="246">
        <v>0</v>
      </c>
      <c r="AA425" s="246">
        <v>5.4219999999999997E-2</v>
      </c>
      <c r="AB425" s="246">
        <v>6.6545439999999997E-2</v>
      </c>
      <c r="AC425" s="246">
        <v>6.6000000000000003E-2</v>
      </c>
      <c r="AD425" s="246">
        <v>0</v>
      </c>
      <c r="AE425" s="246">
        <v>0</v>
      </c>
      <c r="AF425" s="246">
        <v>0</v>
      </c>
      <c r="AG425" s="246">
        <v>0</v>
      </c>
      <c r="AH425" s="246">
        <v>0</v>
      </c>
      <c r="AI425" s="246">
        <v>0</v>
      </c>
      <c r="AJ425" s="246">
        <v>0</v>
      </c>
      <c r="AK425" s="246">
        <v>0</v>
      </c>
      <c r="AL425" s="246">
        <v>0</v>
      </c>
      <c r="AM425" s="246">
        <v>0</v>
      </c>
      <c r="AN425" s="246">
        <v>0</v>
      </c>
      <c r="AO425" s="246">
        <v>0</v>
      </c>
      <c r="AP425" s="246">
        <v>0</v>
      </c>
      <c r="AQ425" s="246">
        <v>0</v>
      </c>
      <c r="AR425" s="289">
        <v>0</v>
      </c>
      <c r="AS425" s="289">
        <v>0</v>
      </c>
      <c r="AT425" s="250">
        <v>0</v>
      </c>
      <c r="AU425" s="250">
        <v>0</v>
      </c>
      <c r="AV425" s="284">
        <v>0</v>
      </c>
      <c r="AW425" s="292" t="str">
        <f t="shared" si="24"/>
        <v>2002-03</v>
      </c>
      <c r="AX425" s="292" t="str">
        <f t="shared" si="25"/>
        <v>2004-05</v>
      </c>
      <c r="AY425" s="751">
        <f t="shared" si="26"/>
        <v>3</v>
      </c>
      <c r="AZ425" s="120">
        <f t="shared" si="27"/>
        <v>6.2255146666666671E-2</v>
      </c>
      <c r="BA425" s="248" t="s">
        <v>119</v>
      </c>
      <c r="BB425" s="248" t="s">
        <v>43</v>
      </c>
      <c r="BC425" s="248" t="s">
        <v>2703</v>
      </c>
      <c r="BD425" s="248" t="s">
        <v>763</v>
      </c>
      <c r="BE425" s="248"/>
      <c r="BF425" s="248" t="s">
        <v>262</v>
      </c>
      <c r="BG425" s="252" t="s">
        <v>252</v>
      </c>
      <c r="BH425" s="251" t="s">
        <v>252</v>
      </c>
      <c r="BI425" s="295" t="s">
        <v>252</v>
      </c>
      <c r="BJ425" s="251" t="s">
        <v>252</v>
      </c>
    </row>
    <row r="426" spans="1:62" s="249" customFormat="1" ht="13.5" customHeight="1">
      <c r="A426" s="490" t="s">
        <v>3384</v>
      </c>
      <c r="B426" s="514" t="s">
        <v>2538</v>
      </c>
      <c r="C426" s="246">
        <v>0</v>
      </c>
      <c r="D426" s="246">
        <v>0</v>
      </c>
      <c r="E426" s="246">
        <v>0</v>
      </c>
      <c r="F426" s="246">
        <v>0</v>
      </c>
      <c r="G426" s="246">
        <v>0</v>
      </c>
      <c r="H426" s="246">
        <v>0</v>
      </c>
      <c r="I426" s="246">
        <v>0</v>
      </c>
      <c r="J426" s="246">
        <v>0</v>
      </c>
      <c r="K426" s="246">
        <v>0</v>
      </c>
      <c r="L426" s="246">
        <v>0</v>
      </c>
      <c r="M426" s="246">
        <v>0</v>
      </c>
      <c r="N426" s="246">
        <v>0</v>
      </c>
      <c r="O426" s="246">
        <v>0</v>
      </c>
      <c r="P426" s="246">
        <v>0</v>
      </c>
      <c r="Q426" s="246">
        <v>0</v>
      </c>
      <c r="R426" s="246">
        <v>0</v>
      </c>
      <c r="S426" s="246">
        <v>0</v>
      </c>
      <c r="T426" s="246">
        <v>0</v>
      </c>
      <c r="U426" s="246">
        <v>0</v>
      </c>
      <c r="V426" s="246">
        <v>0</v>
      </c>
      <c r="W426" s="246">
        <v>0</v>
      </c>
      <c r="X426" s="246">
        <v>0</v>
      </c>
      <c r="Y426" s="246">
        <v>0</v>
      </c>
      <c r="Z426" s="246">
        <v>0</v>
      </c>
      <c r="AA426" s="246">
        <v>0</v>
      </c>
      <c r="AB426" s="246">
        <v>0</v>
      </c>
      <c r="AC426" s="246">
        <v>0</v>
      </c>
      <c r="AD426" s="246">
        <v>0</v>
      </c>
      <c r="AE426" s="246">
        <v>0</v>
      </c>
      <c r="AF426" s="246">
        <v>0</v>
      </c>
      <c r="AG426" s="246">
        <v>0</v>
      </c>
      <c r="AH426" s="246">
        <v>0</v>
      </c>
      <c r="AI426" s="246">
        <v>0</v>
      </c>
      <c r="AJ426" s="246">
        <v>0</v>
      </c>
      <c r="AK426" s="246">
        <v>0</v>
      </c>
      <c r="AL426" s="246">
        <v>0</v>
      </c>
      <c r="AM426" s="246">
        <v>0</v>
      </c>
      <c r="AN426" s="246">
        <v>0</v>
      </c>
      <c r="AO426" s="246">
        <v>0</v>
      </c>
      <c r="AP426" s="246">
        <v>0.4</v>
      </c>
      <c r="AQ426" s="246">
        <v>0.4</v>
      </c>
      <c r="AR426" s="289">
        <v>0.4</v>
      </c>
      <c r="AS426" s="289">
        <v>0.2</v>
      </c>
      <c r="AT426" s="250">
        <v>0.2</v>
      </c>
      <c r="AU426" s="250">
        <v>0</v>
      </c>
      <c r="AV426" s="284">
        <v>0</v>
      </c>
      <c r="AW426" s="292" t="str">
        <f t="shared" si="24"/>
        <v>2017-18</v>
      </c>
      <c r="AX426" s="292" t="str">
        <f t="shared" si="25"/>
        <v>2020-21</v>
      </c>
      <c r="AY426" s="751">
        <f t="shared" si="26"/>
        <v>4</v>
      </c>
      <c r="AZ426" s="120">
        <f t="shared" si="27"/>
        <v>0.35000000000000003</v>
      </c>
      <c r="BA426" s="248" t="s">
        <v>119</v>
      </c>
      <c r="BB426" s="248" t="s">
        <v>53</v>
      </c>
      <c r="BC426" s="248" t="s">
        <v>272</v>
      </c>
      <c r="BD426" s="248" t="s">
        <v>763</v>
      </c>
      <c r="BE426" s="248"/>
      <c r="BF426" s="248" t="s">
        <v>262</v>
      </c>
      <c r="BG426" s="252" t="s">
        <v>2539</v>
      </c>
      <c r="BH426" s="251" t="s">
        <v>252</v>
      </c>
      <c r="BI426" s="295" t="s">
        <v>252</v>
      </c>
      <c r="BJ426" s="251" t="s">
        <v>252</v>
      </c>
    </row>
    <row r="427" spans="1:62" s="249" customFormat="1" ht="13.5" customHeight="1">
      <c r="A427" s="490" t="s">
        <v>3384</v>
      </c>
      <c r="B427" s="514" t="s">
        <v>338</v>
      </c>
      <c r="C427" s="246">
        <v>0</v>
      </c>
      <c r="D427" s="246">
        <v>0</v>
      </c>
      <c r="E427" s="246">
        <v>0</v>
      </c>
      <c r="F427" s="246">
        <v>0</v>
      </c>
      <c r="G427" s="246">
        <v>0</v>
      </c>
      <c r="H427" s="246">
        <v>0</v>
      </c>
      <c r="I427" s="246">
        <v>0</v>
      </c>
      <c r="J427" s="246">
        <v>0</v>
      </c>
      <c r="K427" s="246">
        <v>0</v>
      </c>
      <c r="L427" s="246">
        <v>0</v>
      </c>
      <c r="M427" s="246">
        <v>0</v>
      </c>
      <c r="N427" s="246">
        <v>0</v>
      </c>
      <c r="O427" s="246">
        <v>0</v>
      </c>
      <c r="P427" s="246">
        <v>0</v>
      </c>
      <c r="Q427" s="246">
        <v>0</v>
      </c>
      <c r="R427" s="246">
        <v>0</v>
      </c>
      <c r="S427" s="246">
        <v>0</v>
      </c>
      <c r="T427" s="246">
        <v>0</v>
      </c>
      <c r="U427" s="246">
        <v>0</v>
      </c>
      <c r="V427" s="246">
        <v>0</v>
      </c>
      <c r="W427" s="246">
        <v>0</v>
      </c>
      <c r="X427" s="246">
        <v>0</v>
      </c>
      <c r="Y427" s="246">
        <v>0</v>
      </c>
      <c r="Z427" s="246">
        <v>0</v>
      </c>
      <c r="AA427" s="246">
        <v>0</v>
      </c>
      <c r="AB427" s="246">
        <v>0</v>
      </c>
      <c r="AC427" s="246">
        <v>0</v>
      </c>
      <c r="AD427" s="246">
        <v>0</v>
      </c>
      <c r="AE427" s="246">
        <v>0</v>
      </c>
      <c r="AF427" s="246">
        <v>0</v>
      </c>
      <c r="AG427" s="246">
        <v>0</v>
      </c>
      <c r="AH427" s="246">
        <v>0</v>
      </c>
      <c r="AI427" s="246">
        <v>0</v>
      </c>
      <c r="AJ427" s="246">
        <v>0</v>
      </c>
      <c r="AK427" s="246">
        <v>0</v>
      </c>
      <c r="AL427" s="246">
        <v>4.2000000000000003E-2</v>
      </c>
      <c r="AM427" s="246">
        <v>5.0000000000000001E-3</v>
      </c>
      <c r="AN427" s="246">
        <v>0</v>
      </c>
      <c r="AO427" s="246">
        <v>0</v>
      </c>
      <c r="AP427" s="250">
        <v>0</v>
      </c>
      <c r="AQ427" s="246">
        <v>0</v>
      </c>
      <c r="AR427" s="290">
        <v>0</v>
      </c>
      <c r="AS427" s="289">
        <v>0</v>
      </c>
      <c r="AT427" s="250">
        <v>0</v>
      </c>
      <c r="AU427" s="250">
        <v>0</v>
      </c>
      <c r="AV427" s="284">
        <v>0</v>
      </c>
      <c r="AW427" s="292" t="str">
        <f t="shared" si="24"/>
        <v>2013-14</v>
      </c>
      <c r="AX427" s="292" t="str">
        <f t="shared" si="25"/>
        <v>2014-15</v>
      </c>
      <c r="AY427" s="751">
        <f t="shared" si="26"/>
        <v>2</v>
      </c>
      <c r="AZ427" s="120">
        <f t="shared" si="27"/>
        <v>2.35E-2</v>
      </c>
      <c r="BA427" s="248" t="s">
        <v>119</v>
      </c>
      <c r="BB427" s="248" t="s">
        <v>39</v>
      </c>
      <c r="BC427" s="248" t="s">
        <v>272</v>
      </c>
      <c r="BD427" s="248" t="s">
        <v>763</v>
      </c>
      <c r="BE427" s="248"/>
      <c r="BF427" s="248" t="s">
        <v>262</v>
      </c>
      <c r="BG427" s="252" t="s">
        <v>252</v>
      </c>
      <c r="BH427" s="251" t="s">
        <v>252</v>
      </c>
      <c r="BI427" s="295" t="s">
        <v>252</v>
      </c>
      <c r="BJ427" s="251" t="s">
        <v>252</v>
      </c>
    </row>
    <row r="428" spans="1:62" s="249" customFormat="1" ht="13.5" customHeight="1">
      <c r="A428" s="490" t="s">
        <v>3384</v>
      </c>
      <c r="B428" s="514" t="s">
        <v>337</v>
      </c>
      <c r="C428" s="246">
        <v>0</v>
      </c>
      <c r="D428" s="246">
        <v>0</v>
      </c>
      <c r="E428" s="246">
        <v>0</v>
      </c>
      <c r="F428" s="246">
        <v>0</v>
      </c>
      <c r="G428" s="246">
        <v>0</v>
      </c>
      <c r="H428" s="246">
        <v>0</v>
      </c>
      <c r="I428" s="246">
        <v>0</v>
      </c>
      <c r="J428" s="246">
        <v>0</v>
      </c>
      <c r="K428" s="246">
        <v>0</v>
      </c>
      <c r="L428" s="246">
        <v>0</v>
      </c>
      <c r="M428" s="246">
        <v>0</v>
      </c>
      <c r="N428" s="246">
        <v>0</v>
      </c>
      <c r="O428" s="246">
        <v>0</v>
      </c>
      <c r="P428" s="246">
        <v>0</v>
      </c>
      <c r="Q428" s="246">
        <v>0</v>
      </c>
      <c r="R428" s="246">
        <v>0</v>
      </c>
      <c r="S428" s="246">
        <v>0</v>
      </c>
      <c r="T428" s="246">
        <v>0</v>
      </c>
      <c r="U428" s="246">
        <v>0</v>
      </c>
      <c r="V428" s="246">
        <v>0</v>
      </c>
      <c r="W428" s="246">
        <v>0</v>
      </c>
      <c r="X428" s="246">
        <v>0</v>
      </c>
      <c r="Y428" s="246">
        <v>0</v>
      </c>
      <c r="Z428" s="246">
        <v>0</v>
      </c>
      <c r="AA428" s="246">
        <v>0</v>
      </c>
      <c r="AB428" s="246">
        <v>0</v>
      </c>
      <c r="AC428" s="246">
        <v>0</v>
      </c>
      <c r="AD428" s="246">
        <v>0</v>
      </c>
      <c r="AE428" s="246">
        <v>0</v>
      </c>
      <c r="AF428" s="246">
        <v>0</v>
      </c>
      <c r="AG428" s="246">
        <v>0</v>
      </c>
      <c r="AH428" s="246">
        <v>0</v>
      </c>
      <c r="AI428" s="246">
        <v>0.05</v>
      </c>
      <c r="AJ428" s="246">
        <v>0</v>
      </c>
      <c r="AK428" s="246">
        <v>0</v>
      </c>
      <c r="AL428" s="246">
        <v>0</v>
      </c>
      <c r="AM428" s="246">
        <v>0</v>
      </c>
      <c r="AN428" s="246">
        <v>0</v>
      </c>
      <c r="AO428" s="246">
        <v>0</v>
      </c>
      <c r="AP428" s="246">
        <v>0</v>
      </c>
      <c r="AQ428" s="246">
        <v>0</v>
      </c>
      <c r="AR428" s="289">
        <v>0</v>
      </c>
      <c r="AS428" s="289">
        <v>0</v>
      </c>
      <c r="AT428" s="250">
        <v>0</v>
      </c>
      <c r="AU428" s="250">
        <v>0</v>
      </c>
      <c r="AV428" s="284">
        <v>0</v>
      </c>
      <c r="AW428" s="292" t="str">
        <f t="shared" si="24"/>
        <v>2010-11</v>
      </c>
      <c r="AX428" s="292" t="str">
        <f t="shared" si="25"/>
        <v>2010-11</v>
      </c>
      <c r="AY428" s="751">
        <f t="shared" si="26"/>
        <v>1</v>
      </c>
      <c r="AZ428" s="120">
        <f t="shared" si="27"/>
        <v>0.05</v>
      </c>
      <c r="BA428" s="248" t="s">
        <v>119</v>
      </c>
      <c r="BB428" s="248" t="s">
        <v>39</v>
      </c>
      <c r="BC428" s="248" t="s">
        <v>272</v>
      </c>
      <c r="BD428" s="248" t="s">
        <v>763</v>
      </c>
      <c r="BE428" s="248"/>
      <c r="BF428" s="248" t="s">
        <v>262</v>
      </c>
      <c r="BG428" s="252" t="s">
        <v>252</v>
      </c>
      <c r="BH428" s="251" t="s">
        <v>252</v>
      </c>
      <c r="BI428" s="295" t="s">
        <v>252</v>
      </c>
      <c r="BJ428" s="251" t="s">
        <v>252</v>
      </c>
    </row>
    <row r="429" spans="1:62" s="249" customFormat="1" ht="13.5" customHeight="1">
      <c r="A429" s="490" t="s">
        <v>3384</v>
      </c>
      <c r="B429" s="514" t="s">
        <v>876</v>
      </c>
      <c r="C429" s="246">
        <v>6.4</v>
      </c>
      <c r="D429" s="246">
        <v>6.9</v>
      </c>
      <c r="E429" s="246">
        <v>6.3</v>
      </c>
      <c r="F429" s="246">
        <v>0</v>
      </c>
      <c r="G429" s="246">
        <v>0</v>
      </c>
      <c r="H429" s="246">
        <v>0</v>
      </c>
      <c r="I429" s="246">
        <v>0</v>
      </c>
      <c r="J429" s="246">
        <v>0</v>
      </c>
      <c r="K429" s="246">
        <v>0</v>
      </c>
      <c r="L429" s="246">
        <v>0</v>
      </c>
      <c r="M429" s="246">
        <v>0</v>
      </c>
      <c r="N429" s="246">
        <v>0</v>
      </c>
      <c r="O429" s="246">
        <v>0</v>
      </c>
      <c r="P429" s="246">
        <v>0</v>
      </c>
      <c r="Q429" s="246">
        <v>0</v>
      </c>
      <c r="R429" s="246">
        <v>0</v>
      </c>
      <c r="S429" s="246">
        <v>0</v>
      </c>
      <c r="T429" s="246">
        <v>0</v>
      </c>
      <c r="U429" s="246">
        <v>0</v>
      </c>
      <c r="V429" s="246">
        <v>0</v>
      </c>
      <c r="W429" s="246">
        <v>0</v>
      </c>
      <c r="X429" s="246">
        <v>0</v>
      </c>
      <c r="Y429" s="246">
        <v>0</v>
      </c>
      <c r="Z429" s="246">
        <v>0</v>
      </c>
      <c r="AA429" s="246">
        <v>0</v>
      </c>
      <c r="AB429" s="246">
        <v>0</v>
      </c>
      <c r="AC429" s="246">
        <v>0</v>
      </c>
      <c r="AD429" s="246">
        <v>0</v>
      </c>
      <c r="AE429" s="246">
        <v>0</v>
      </c>
      <c r="AF429" s="246">
        <v>0</v>
      </c>
      <c r="AG429" s="246">
        <v>0</v>
      </c>
      <c r="AH429" s="246">
        <v>0</v>
      </c>
      <c r="AI429" s="246">
        <v>0</v>
      </c>
      <c r="AJ429" s="246">
        <v>0</v>
      </c>
      <c r="AK429" s="246">
        <v>0</v>
      </c>
      <c r="AL429" s="246">
        <v>0</v>
      </c>
      <c r="AM429" s="246">
        <v>0</v>
      </c>
      <c r="AN429" s="246">
        <v>0</v>
      </c>
      <c r="AO429" s="246">
        <v>0</v>
      </c>
      <c r="AP429" s="250">
        <v>0</v>
      </c>
      <c r="AQ429" s="246">
        <v>0</v>
      </c>
      <c r="AR429" s="290">
        <v>0</v>
      </c>
      <c r="AS429" s="289">
        <v>0</v>
      </c>
      <c r="AT429" s="250">
        <v>0</v>
      </c>
      <c r="AU429" s="250">
        <v>0</v>
      </c>
      <c r="AV429" s="284">
        <v>0</v>
      </c>
      <c r="AW429" s="292" t="str">
        <f t="shared" si="24"/>
        <v>1978-79</v>
      </c>
      <c r="AX429" s="292" t="str">
        <f t="shared" si="25"/>
        <v>1980-81</v>
      </c>
      <c r="AY429" s="751">
        <f t="shared" si="26"/>
        <v>3</v>
      </c>
      <c r="AZ429" s="120">
        <f t="shared" si="27"/>
        <v>6.5333333333333341</v>
      </c>
      <c r="BA429" s="248" t="s">
        <v>119</v>
      </c>
      <c r="BB429" s="248" t="s">
        <v>39</v>
      </c>
      <c r="BC429" s="248" t="s">
        <v>272</v>
      </c>
      <c r="BD429" s="248" t="s">
        <v>763</v>
      </c>
      <c r="BE429" s="248"/>
      <c r="BF429" s="248" t="s">
        <v>262</v>
      </c>
      <c r="BG429" s="252" t="s">
        <v>252</v>
      </c>
      <c r="BH429" s="251" t="s">
        <v>252</v>
      </c>
      <c r="BI429" s="295" t="s">
        <v>252</v>
      </c>
      <c r="BJ429" s="251" t="s">
        <v>252</v>
      </c>
    </row>
    <row r="430" spans="1:62" s="249" customFormat="1" ht="13.5" customHeight="1">
      <c r="A430" s="490" t="s">
        <v>3384</v>
      </c>
      <c r="B430" s="514" t="s">
        <v>336</v>
      </c>
      <c r="C430" s="246">
        <v>0</v>
      </c>
      <c r="D430" s="246">
        <v>0</v>
      </c>
      <c r="E430" s="246">
        <v>0</v>
      </c>
      <c r="F430" s="246">
        <v>0</v>
      </c>
      <c r="G430" s="246">
        <v>0</v>
      </c>
      <c r="H430" s="246">
        <v>0</v>
      </c>
      <c r="I430" s="246">
        <v>0</v>
      </c>
      <c r="J430" s="246">
        <v>0</v>
      </c>
      <c r="K430" s="246">
        <v>0</v>
      </c>
      <c r="L430" s="246">
        <v>0</v>
      </c>
      <c r="M430" s="246">
        <v>0</v>
      </c>
      <c r="N430" s="246">
        <v>0</v>
      </c>
      <c r="O430" s="246">
        <v>0</v>
      </c>
      <c r="P430" s="246">
        <v>0</v>
      </c>
      <c r="Q430" s="246">
        <v>0</v>
      </c>
      <c r="R430" s="246">
        <v>0</v>
      </c>
      <c r="S430" s="246">
        <v>0</v>
      </c>
      <c r="T430" s="246">
        <v>0</v>
      </c>
      <c r="U430" s="246">
        <v>0</v>
      </c>
      <c r="V430" s="246">
        <v>0</v>
      </c>
      <c r="W430" s="246">
        <v>0</v>
      </c>
      <c r="X430" s="246">
        <v>0</v>
      </c>
      <c r="Y430" s="246">
        <v>0</v>
      </c>
      <c r="Z430" s="246">
        <v>0</v>
      </c>
      <c r="AA430" s="246">
        <v>0</v>
      </c>
      <c r="AB430" s="246">
        <v>0</v>
      </c>
      <c r="AC430" s="246">
        <v>0</v>
      </c>
      <c r="AD430" s="246">
        <v>0</v>
      </c>
      <c r="AE430" s="246">
        <v>0</v>
      </c>
      <c r="AF430" s="246">
        <v>0</v>
      </c>
      <c r="AG430" s="246">
        <v>0</v>
      </c>
      <c r="AH430" s="246">
        <v>0</v>
      </c>
      <c r="AI430" s="246">
        <v>7.0000000000000007E-2</v>
      </c>
      <c r="AJ430" s="246">
        <v>0</v>
      </c>
      <c r="AK430" s="246">
        <v>0</v>
      </c>
      <c r="AL430" s="246">
        <v>0</v>
      </c>
      <c r="AM430" s="246">
        <v>0</v>
      </c>
      <c r="AN430" s="246">
        <v>0</v>
      </c>
      <c r="AO430" s="246">
        <v>0</v>
      </c>
      <c r="AP430" s="246">
        <v>0</v>
      </c>
      <c r="AQ430" s="246">
        <v>0</v>
      </c>
      <c r="AR430" s="289">
        <v>0</v>
      </c>
      <c r="AS430" s="289">
        <v>0</v>
      </c>
      <c r="AT430" s="250">
        <v>0</v>
      </c>
      <c r="AU430" s="250">
        <v>0</v>
      </c>
      <c r="AV430" s="284">
        <v>0</v>
      </c>
      <c r="AW430" s="292" t="str">
        <f t="shared" si="24"/>
        <v>2010-11</v>
      </c>
      <c r="AX430" s="292" t="str">
        <f t="shared" si="25"/>
        <v>2010-11</v>
      </c>
      <c r="AY430" s="751">
        <f t="shared" si="26"/>
        <v>1</v>
      </c>
      <c r="AZ430" s="120">
        <f t="shared" si="27"/>
        <v>7.0000000000000007E-2</v>
      </c>
      <c r="BA430" s="248" t="s">
        <v>119</v>
      </c>
      <c r="BB430" s="248" t="s">
        <v>39</v>
      </c>
      <c r="BC430" s="248" t="s">
        <v>272</v>
      </c>
      <c r="BD430" s="248" t="s">
        <v>763</v>
      </c>
      <c r="BE430" s="248"/>
      <c r="BF430" s="248" t="s">
        <v>262</v>
      </c>
      <c r="BG430" s="252" t="s">
        <v>252</v>
      </c>
      <c r="BH430" s="251" t="s">
        <v>252</v>
      </c>
      <c r="BI430" s="295" t="s">
        <v>252</v>
      </c>
      <c r="BJ430" s="251" t="s">
        <v>252</v>
      </c>
    </row>
    <row r="431" spans="1:62" s="249" customFormat="1" ht="13.5" customHeight="1">
      <c r="A431" s="490" t="s">
        <v>3384</v>
      </c>
      <c r="B431" s="514" t="s">
        <v>335</v>
      </c>
      <c r="C431" s="246">
        <v>0</v>
      </c>
      <c r="D431" s="246">
        <v>0</v>
      </c>
      <c r="E431" s="246">
        <v>0</v>
      </c>
      <c r="F431" s="246">
        <v>0</v>
      </c>
      <c r="G431" s="246">
        <v>0</v>
      </c>
      <c r="H431" s="246">
        <v>0</v>
      </c>
      <c r="I431" s="246">
        <v>0</v>
      </c>
      <c r="J431" s="246">
        <v>0</v>
      </c>
      <c r="K431" s="246">
        <v>0</v>
      </c>
      <c r="L431" s="246">
        <v>0</v>
      </c>
      <c r="M431" s="246">
        <v>0</v>
      </c>
      <c r="N431" s="246">
        <v>0</v>
      </c>
      <c r="O431" s="246">
        <v>0</v>
      </c>
      <c r="P431" s="246">
        <v>0</v>
      </c>
      <c r="Q431" s="246">
        <v>0</v>
      </c>
      <c r="R431" s="246">
        <v>0</v>
      </c>
      <c r="S431" s="246">
        <v>0</v>
      </c>
      <c r="T431" s="246">
        <v>0</v>
      </c>
      <c r="U431" s="246">
        <v>0</v>
      </c>
      <c r="V431" s="246">
        <v>0</v>
      </c>
      <c r="W431" s="246">
        <v>0</v>
      </c>
      <c r="X431" s="246">
        <v>0</v>
      </c>
      <c r="Y431" s="246">
        <v>0</v>
      </c>
      <c r="Z431" s="246">
        <v>0</v>
      </c>
      <c r="AA431" s="246">
        <v>0</v>
      </c>
      <c r="AB431" s="246">
        <v>0</v>
      </c>
      <c r="AC431" s="246">
        <v>0</v>
      </c>
      <c r="AD431" s="246">
        <v>0</v>
      </c>
      <c r="AE431" s="246">
        <v>0</v>
      </c>
      <c r="AF431" s="246">
        <v>0</v>
      </c>
      <c r="AG431" s="246">
        <v>0</v>
      </c>
      <c r="AH431" s="246">
        <v>2.5000000000000001E-2</v>
      </c>
      <c r="AI431" s="246">
        <v>2.5000000000000001E-2</v>
      </c>
      <c r="AJ431" s="246">
        <v>2.5999999999999999E-2</v>
      </c>
      <c r="AK431" s="246">
        <v>2.5999999999999999E-2</v>
      </c>
      <c r="AL431" s="246">
        <v>2.5999999999999999E-2</v>
      </c>
      <c r="AM431" s="246">
        <v>2.7E-2</v>
      </c>
      <c r="AN431" s="246">
        <v>2.7E-2</v>
      </c>
      <c r="AO431" s="246">
        <v>2.7E-2</v>
      </c>
      <c r="AP431" s="246">
        <v>2.9000000000000001E-2</v>
      </c>
      <c r="AQ431" s="246">
        <v>0.03</v>
      </c>
      <c r="AR431" s="289">
        <v>0</v>
      </c>
      <c r="AS431" s="289">
        <v>0</v>
      </c>
      <c r="AT431" s="250">
        <v>0</v>
      </c>
      <c r="AU431" s="250">
        <v>0</v>
      </c>
      <c r="AV431" s="284">
        <v>0</v>
      </c>
      <c r="AW431" s="292" t="str">
        <f t="shared" si="24"/>
        <v>2009-10</v>
      </c>
      <c r="AX431" s="292" t="str">
        <f t="shared" si="25"/>
        <v>2018-19</v>
      </c>
      <c r="AY431" s="751">
        <f t="shared" si="26"/>
        <v>10</v>
      </c>
      <c r="AZ431" s="120">
        <f t="shared" si="27"/>
        <v>2.6800000000000001E-2</v>
      </c>
      <c r="BA431" s="248" t="s">
        <v>119</v>
      </c>
      <c r="BB431" s="248" t="s">
        <v>39</v>
      </c>
      <c r="BC431" s="248" t="s">
        <v>272</v>
      </c>
      <c r="BD431" s="248" t="s">
        <v>763</v>
      </c>
      <c r="BE431" s="248" t="s">
        <v>2791</v>
      </c>
      <c r="BF431" s="248" t="s">
        <v>262</v>
      </c>
      <c r="BG431" s="252" t="s">
        <v>334</v>
      </c>
      <c r="BH431" s="251" t="s">
        <v>252</v>
      </c>
      <c r="BI431" s="295" t="s">
        <v>252</v>
      </c>
      <c r="BJ431" s="251" t="s">
        <v>252</v>
      </c>
    </row>
    <row r="432" spans="1:62" s="249" customFormat="1" ht="13.5" customHeight="1">
      <c r="A432" s="490" t="s">
        <v>112</v>
      </c>
      <c r="B432" s="514" t="s">
        <v>81</v>
      </c>
      <c r="C432" s="246">
        <v>0</v>
      </c>
      <c r="D432" s="246">
        <v>0</v>
      </c>
      <c r="E432" s="246">
        <v>0</v>
      </c>
      <c r="F432" s="246">
        <v>0</v>
      </c>
      <c r="G432" s="246">
        <v>0</v>
      </c>
      <c r="H432" s="246">
        <v>0</v>
      </c>
      <c r="I432" s="246">
        <v>0</v>
      </c>
      <c r="J432" s="246">
        <v>0</v>
      </c>
      <c r="K432" s="246">
        <v>0</v>
      </c>
      <c r="L432" s="246">
        <v>0</v>
      </c>
      <c r="M432" s="246">
        <v>0</v>
      </c>
      <c r="N432" s="246">
        <v>0</v>
      </c>
      <c r="O432" s="246">
        <v>0</v>
      </c>
      <c r="P432" s="246">
        <v>0</v>
      </c>
      <c r="Q432" s="246">
        <v>0</v>
      </c>
      <c r="R432" s="246">
        <v>0</v>
      </c>
      <c r="S432" s="246">
        <v>0</v>
      </c>
      <c r="T432" s="246">
        <v>0</v>
      </c>
      <c r="U432" s="246">
        <v>0</v>
      </c>
      <c r="V432" s="246">
        <v>0</v>
      </c>
      <c r="W432" s="246">
        <v>0</v>
      </c>
      <c r="X432" s="246">
        <v>3.73</v>
      </c>
      <c r="Y432" s="246">
        <v>3.7650000000000001</v>
      </c>
      <c r="Z432" s="246">
        <v>3.81</v>
      </c>
      <c r="AA432" s="246">
        <v>1.766</v>
      </c>
      <c r="AB432" s="246">
        <v>1.81921</v>
      </c>
      <c r="AC432" s="246">
        <v>1.873786</v>
      </c>
      <c r="AD432" s="246">
        <v>1.93</v>
      </c>
      <c r="AE432" s="246">
        <v>1.835</v>
      </c>
      <c r="AF432" s="246">
        <v>1.7949999999999999</v>
      </c>
      <c r="AG432" s="246">
        <v>2.089</v>
      </c>
      <c r="AH432" s="246">
        <v>2.0379999999999998</v>
      </c>
      <c r="AI432" s="246">
        <v>2.391</v>
      </c>
      <c r="AJ432" s="246">
        <v>2.1379999999999999</v>
      </c>
      <c r="AK432" s="246">
        <v>2.927</v>
      </c>
      <c r="AL432" s="246">
        <v>2.9769999999999999</v>
      </c>
      <c r="AM432" s="246">
        <v>3.0059999999999998</v>
      </c>
      <c r="AN432" s="246">
        <v>0.79700000000000004</v>
      </c>
      <c r="AO432" s="246">
        <v>2.9929999999999999</v>
      </c>
      <c r="AP432" s="246">
        <v>1.4179999999999999</v>
      </c>
      <c r="AQ432" s="246">
        <v>1.3599999999999999</v>
      </c>
      <c r="AR432" s="289">
        <v>1.819</v>
      </c>
      <c r="AS432" s="289">
        <v>1.5</v>
      </c>
      <c r="AT432" s="250">
        <v>1.5</v>
      </c>
      <c r="AU432" s="250">
        <v>1.5</v>
      </c>
      <c r="AV432" s="284">
        <v>1.5</v>
      </c>
      <c r="AW432" s="292" t="str">
        <f t="shared" si="24"/>
        <v>1999-00</v>
      </c>
      <c r="AX432" s="292" t="str">
        <f t="shared" si="25"/>
        <v>2020-21</v>
      </c>
      <c r="AY432" s="751">
        <f t="shared" si="26"/>
        <v>22</v>
      </c>
      <c r="AZ432" s="120">
        <f t="shared" si="27"/>
        <v>2.2625907272727273</v>
      </c>
      <c r="BA432" s="248" t="s">
        <v>119</v>
      </c>
      <c r="BB432" s="248" t="s">
        <v>381</v>
      </c>
      <c r="BC432" s="248" t="s">
        <v>267</v>
      </c>
      <c r="BD432" s="248" t="s">
        <v>3014</v>
      </c>
      <c r="BE432" s="248"/>
      <c r="BF432" s="248" t="s">
        <v>262</v>
      </c>
      <c r="BG432" s="252" t="s">
        <v>677</v>
      </c>
      <c r="BH432" s="251" t="s">
        <v>252</v>
      </c>
      <c r="BI432" s="295" t="s">
        <v>252</v>
      </c>
      <c r="BJ432" s="251" t="s">
        <v>252</v>
      </c>
    </row>
    <row r="433" spans="1:62" s="249" customFormat="1" ht="13.5" customHeight="1">
      <c r="A433" s="490" t="s">
        <v>112</v>
      </c>
      <c r="B433" s="514" t="s">
        <v>329</v>
      </c>
      <c r="C433" s="246">
        <v>0</v>
      </c>
      <c r="D433" s="246">
        <v>0</v>
      </c>
      <c r="E433" s="246">
        <v>0</v>
      </c>
      <c r="F433" s="246">
        <v>0</v>
      </c>
      <c r="G433" s="246">
        <v>0</v>
      </c>
      <c r="H433" s="246">
        <v>0</v>
      </c>
      <c r="I433" s="246">
        <v>0</v>
      </c>
      <c r="J433" s="246">
        <v>0</v>
      </c>
      <c r="K433" s="246">
        <v>0</v>
      </c>
      <c r="L433" s="246">
        <v>0</v>
      </c>
      <c r="M433" s="246">
        <v>0</v>
      </c>
      <c r="N433" s="246">
        <v>0</v>
      </c>
      <c r="O433" s="246">
        <v>0</v>
      </c>
      <c r="P433" s="246">
        <v>0</v>
      </c>
      <c r="Q433" s="246">
        <v>0</v>
      </c>
      <c r="R433" s="246">
        <v>0</v>
      </c>
      <c r="S433" s="246">
        <v>0</v>
      </c>
      <c r="T433" s="246">
        <v>0</v>
      </c>
      <c r="U433" s="246">
        <v>0</v>
      </c>
      <c r="V433" s="246">
        <v>0</v>
      </c>
      <c r="W433" s="246">
        <v>0</v>
      </c>
      <c r="X433" s="246">
        <v>0</v>
      </c>
      <c r="Y433" s="246">
        <v>0</v>
      </c>
      <c r="Z433" s="246">
        <v>0</v>
      </c>
      <c r="AA433" s="246">
        <v>0</v>
      </c>
      <c r="AB433" s="246">
        <v>0</v>
      </c>
      <c r="AC433" s="246">
        <v>0</v>
      </c>
      <c r="AD433" s="246">
        <v>0</v>
      </c>
      <c r="AE433" s="246">
        <v>0</v>
      </c>
      <c r="AF433" s="246">
        <v>0</v>
      </c>
      <c r="AG433" s="246">
        <v>0.5</v>
      </c>
      <c r="AH433" s="246">
        <v>0.51</v>
      </c>
      <c r="AI433" s="246">
        <v>0.52</v>
      </c>
      <c r="AJ433" s="246">
        <v>0.53100000000000003</v>
      </c>
      <c r="AK433" s="246">
        <v>0.54100000000000004</v>
      </c>
      <c r="AL433" s="246">
        <v>0</v>
      </c>
      <c r="AM433" s="246">
        <v>0</v>
      </c>
      <c r="AN433" s="246">
        <v>0</v>
      </c>
      <c r="AO433" s="246">
        <v>0</v>
      </c>
      <c r="AP433" s="250">
        <v>0</v>
      </c>
      <c r="AQ433" s="246">
        <v>0</v>
      </c>
      <c r="AR433" s="290">
        <v>0</v>
      </c>
      <c r="AS433" s="289">
        <v>0</v>
      </c>
      <c r="AT433" s="250">
        <v>0</v>
      </c>
      <c r="AU433" s="250">
        <v>0</v>
      </c>
      <c r="AV433" s="284">
        <v>0</v>
      </c>
      <c r="AW433" s="292" t="str">
        <f t="shared" si="24"/>
        <v>2008-09</v>
      </c>
      <c r="AX433" s="292" t="str">
        <f t="shared" si="25"/>
        <v>2012-13</v>
      </c>
      <c r="AY433" s="751">
        <f t="shared" si="26"/>
        <v>5</v>
      </c>
      <c r="AZ433" s="120">
        <f t="shared" si="27"/>
        <v>0.52039999999999997</v>
      </c>
      <c r="BA433" s="248" t="s">
        <v>119</v>
      </c>
      <c r="BB433" s="248" t="s">
        <v>53</v>
      </c>
      <c r="BC433" s="248" t="s">
        <v>267</v>
      </c>
      <c r="BD433" s="248" t="s">
        <v>3014</v>
      </c>
      <c r="BE433" s="248"/>
      <c r="BF433" s="248" t="s">
        <v>262</v>
      </c>
      <c r="BG433" s="252" t="s">
        <v>252</v>
      </c>
      <c r="BH433" s="251" t="s">
        <v>252</v>
      </c>
      <c r="BI433" s="295" t="s">
        <v>252</v>
      </c>
      <c r="BJ433" s="251" t="s">
        <v>252</v>
      </c>
    </row>
    <row r="434" spans="1:62" s="249" customFormat="1" ht="13.5" customHeight="1">
      <c r="A434" s="490" t="s">
        <v>112</v>
      </c>
      <c r="B434" s="514" t="s">
        <v>323</v>
      </c>
      <c r="C434" s="246">
        <v>0</v>
      </c>
      <c r="D434" s="246">
        <v>0</v>
      </c>
      <c r="E434" s="246">
        <v>0</v>
      </c>
      <c r="F434" s="246">
        <v>0</v>
      </c>
      <c r="G434" s="246">
        <v>0</v>
      </c>
      <c r="H434" s="246">
        <v>0</v>
      </c>
      <c r="I434" s="246">
        <v>0</v>
      </c>
      <c r="J434" s="246">
        <v>0</v>
      </c>
      <c r="K434" s="246">
        <v>0</v>
      </c>
      <c r="L434" s="246">
        <v>0</v>
      </c>
      <c r="M434" s="246">
        <v>0</v>
      </c>
      <c r="N434" s="246">
        <v>0</v>
      </c>
      <c r="O434" s="246">
        <v>0</v>
      </c>
      <c r="P434" s="246">
        <v>0</v>
      </c>
      <c r="Q434" s="246">
        <v>0</v>
      </c>
      <c r="R434" s="246">
        <v>0</v>
      </c>
      <c r="S434" s="246">
        <v>0</v>
      </c>
      <c r="T434" s="246">
        <v>0</v>
      </c>
      <c r="U434" s="246">
        <v>0</v>
      </c>
      <c r="V434" s="246">
        <v>0</v>
      </c>
      <c r="W434" s="246">
        <v>0</v>
      </c>
      <c r="X434" s="246">
        <v>0</v>
      </c>
      <c r="Y434" s="246">
        <v>0</v>
      </c>
      <c r="Z434" s="246">
        <v>0</v>
      </c>
      <c r="AA434" s="246">
        <v>0</v>
      </c>
      <c r="AB434" s="246">
        <v>0</v>
      </c>
      <c r="AC434" s="246">
        <v>0</v>
      </c>
      <c r="AD434" s="246">
        <v>0</v>
      </c>
      <c r="AE434" s="246">
        <v>0</v>
      </c>
      <c r="AF434" s="246">
        <v>0</v>
      </c>
      <c r="AG434" s="246">
        <v>0</v>
      </c>
      <c r="AH434" s="246">
        <v>0</v>
      </c>
      <c r="AI434" s="246">
        <v>0.27500000000000002</v>
      </c>
      <c r="AJ434" s="246">
        <v>0.27500000000000002</v>
      </c>
      <c r="AK434" s="246">
        <v>0.27500000000000002</v>
      </c>
      <c r="AL434" s="246">
        <v>0</v>
      </c>
      <c r="AM434" s="246">
        <v>0</v>
      </c>
      <c r="AN434" s="246">
        <v>0</v>
      </c>
      <c r="AO434" s="246">
        <v>0</v>
      </c>
      <c r="AP434" s="246">
        <v>0</v>
      </c>
      <c r="AQ434" s="246">
        <v>0</v>
      </c>
      <c r="AR434" s="289">
        <v>0</v>
      </c>
      <c r="AS434" s="289">
        <v>0</v>
      </c>
      <c r="AT434" s="250">
        <v>0</v>
      </c>
      <c r="AU434" s="250">
        <v>0</v>
      </c>
      <c r="AV434" s="284">
        <v>0</v>
      </c>
      <c r="AW434" s="292" t="str">
        <f t="shared" si="24"/>
        <v>2010-11</v>
      </c>
      <c r="AX434" s="292" t="str">
        <f t="shared" si="25"/>
        <v>2012-13</v>
      </c>
      <c r="AY434" s="751">
        <f t="shared" si="26"/>
        <v>3</v>
      </c>
      <c r="AZ434" s="120">
        <f t="shared" si="27"/>
        <v>0.27500000000000002</v>
      </c>
      <c r="BA434" s="248" t="s">
        <v>119</v>
      </c>
      <c r="BB434" s="248" t="s">
        <v>53</v>
      </c>
      <c r="BC434" s="248" t="s">
        <v>272</v>
      </c>
      <c r="BD434" s="248" t="s">
        <v>763</v>
      </c>
      <c r="BE434" s="248"/>
      <c r="BF434" s="248" t="s">
        <v>262</v>
      </c>
      <c r="BG434" s="252" t="s">
        <v>252</v>
      </c>
      <c r="BH434" s="251" t="s">
        <v>252</v>
      </c>
      <c r="BI434" s="295" t="s">
        <v>252</v>
      </c>
      <c r="BJ434" s="251" t="s">
        <v>252</v>
      </c>
    </row>
    <row r="435" spans="1:62" s="249" customFormat="1" ht="13.5" customHeight="1">
      <c r="A435" s="490" t="s">
        <v>112</v>
      </c>
      <c r="B435" s="514" t="s">
        <v>322</v>
      </c>
      <c r="C435" s="246">
        <v>0</v>
      </c>
      <c r="D435" s="246">
        <v>0</v>
      </c>
      <c r="E435" s="246">
        <v>0</v>
      </c>
      <c r="F435" s="246">
        <v>0</v>
      </c>
      <c r="G435" s="246">
        <v>0</v>
      </c>
      <c r="H435" s="246">
        <v>0</v>
      </c>
      <c r="I435" s="246">
        <v>0</v>
      </c>
      <c r="J435" s="246">
        <v>0</v>
      </c>
      <c r="K435" s="246">
        <v>0</v>
      </c>
      <c r="L435" s="246">
        <v>0</v>
      </c>
      <c r="M435" s="246">
        <v>0</v>
      </c>
      <c r="N435" s="246">
        <v>0</v>
      </c>
      <c r="O435" s="246">
        <v>0</v>
      </c>
      <c r="P435" s="246">
        <v>0</v>
      </c>
      <c r="Q435" s="246">
        <v>0</v>
      </c>
      <c r="R435" s="246">
        <v>0</v>
      </c>
      <c r="S435" s="246">
        <v>0</v>
      </c>
      <c r="T435" s="246">
        <v>0</v>
      </c>
      <c r="U435" s="246">
        <v>0</v>
      </c>
      <c r="V435" s="246">
        <v>0</v>
      </c>
      <c r="W435" s="246">
        <v>0</v>
      </c>
      <c r="X435" s="246">
        <v>0</v>
      </c>
      <c r="Y435" s="246">
        <v>0</v>
      </c>
      <c r="Z435" s="246">
        <v>0</v>
      </c>
      <c r="AA435" s="246">
        <v>0</v>
      </c>
      <c r="AB435" s="246">
        <v>0</v>
      </c>
      <c r="AC435" s="246">
        <v>0</v>
      </c>
      <c r="AD435" s="246">
        <v>0.5</v>
      </c>
      <c r="AE435" s="246">
        <v>0.5</v>
      </c>
      <c r="AF435" s="246">
        <v>0.5</v>
      </c>
      <c r="AG435" s="246">
        <v>0.5</v>
      </c>
      <c r="AH435" s="246">
        <v>0.5</v>
      </c>
      <c r="AI435" s="246">
        <v>0</v>
      </c>
      <c r="AJ435" s="246">
        <v>0</v>
      </c>
      <c r="AK435" s="246">
        <v>0</v>
      </c>
      <c r="AL435" s="246">
        <v>0</v>
      </c>
      <c r="AM435" s="246">
        <v>0</v>
      </c>
      <c r="AN435" s="246">
        <v>0</v>
      </c>
      <c r="AO435" s="246">
        <v>0</v>
      </c>
      <c r="AP435" s="250">
        <v>0</v>
      </c>
      <c r="AQ435" s="246">
        <v>0</v>
      </c>
      <c r="AR435" s="290">
        <v>0</v>
      </c>
      <c r="AS435" s="289">
        <v>0</v>
      </c>
      <c r="AT435" s="250">
        <v>0</v>
      </c>
      <c r="AU435" s="250">
        <v>0</v>
      </c>
      <c r="AV435" s="284">
        <v>0</v>
      </c>
      <c r="AW435" s="292" t="str">
        <f t="shared" si="24"/>
        <v>2005-06</v>
      </c>
      <c r="AX435" s="292" t="str">
        <f t="shared" si="25"/>
        <v>2009-10</v>
      </c>
      <c r="AY435" s="751">
        <f t="shared" si="26"/>
        <v>5</v>
      </c>
      <c r="AZ435" s="120">
        <f t="shared" si="27"/>
        <v>0.5</v>
      </c>
      <c r="BA435" s="248" t="s">
        <v>119</v>
      </c>
      <c r="BB435" s="248" t="s">
        <v>53</v>
      </c>
      <c r="BC435" s="248" t="s">
        <v>272</v>
      </c>
      <c r="BD435" s="248" t="s">
        <v>763</v>
      </c>
      <c r="BE435" s="248"/>
      <c r="BF435" s="248" t="s">
        <v>262</v>
      </c>
      <c r="BG435" s="252" t="s">
        <v>252</v>
      </c>
      <c r="BH435" s="251" t="s">
        <v>252</v>
      </c>
      <c r="BI435" s="295" t="s">
        <v>252</v>
      </c>
      <c r="BJ435" s="251" t="s">
        <v>252</v>
      </c>
    </row>
    <row r="436" spans="1:62" s="249" customFormat="1" ht="13.5" customHeight="1">
      <c r="A436" s="490" t="s">
        <v>112</v>
      </c>
      <c r="B436" s="514" t="s">
        <v>328</v>
      </c>
      <c r="C436" s="246">
        <v>0</v>
      </c>
      <c r="D436" s="246">
        <v>0</v>
      </c>
      <c r="E436" s="246">
        <v>0</v>
      </c>
      <c r="F436" s="246">
        <v>0</v>
      </c>
      <c r="G436" s="246">
        <v>0</v>
      </c>
      <c r="H436" s="246">
        <v>0</v>
      </c>
      <c r="I436" s="246">
        <v>0</v>
      </c>
      <c r="J436" s="246">
        <v>0</v>
      </c>
      <c r="K436" s="246">
        <v>0</v>
      </c>
      <c r="L436" s="246">
        <v>0</v>
      </c>
      <c r="M436" s="246">
        <v>0</v>
      </c>
      <c r="N436" s="246">
        <v>0</v>
      </c>
      <c r="O436" s="246">
        <v>0</v>
      </c>
      <c r="P436" s="246">
        <v>0</v>
      </c>
      <c r="Q436" s="246">
        <v>0</v>
      </c>
      <c r="R436" s="246">
        <v>0</v>
      </c>
      <c r="S436" s="246">
        <v>0</v>
      </c>
      <c r="T436" s="246">
        <v>0</v>
      </c>
      <c r="U436" s="246">
        <v>0</v>
      </c>
      <c r="V436" s="246">
        <v>0</v>
      </c>
      <c r="W436" s="246">
        <v>0</v>
      </c>
      <c r="X436" s="246">
        <v>0</v>
      </c>
      <c r="Y436" s="246">
        <v>0</v>
      </c>
      <c r="Z436" s="246">
        <v>0</v>
      </c>
      <c r="AA436" s="246">
        <v>0</v>
      </c>
      <c r="AB436" s="246">
        <v>0</v>
      </c>
      <c r="AC436" s="246">
        <v>0</v>
      </c>
      <c r="AD436" s="246">
        <v>0</v>
      </c>
      <c r="AE436" s="246">
        <v>0</v>
      </c>
      <c r="AF436" s="246">
        <v>0</v>
      </c>
      <c r="AG436" s="246">
        <v>0</v>
      </c>
      <c r="AH436" s="246">
        <v>0</v>
      </c>
      <c r="AI436" s="246">
        <v>0</v>
      </c>
      <c r="AJ436" s="246">
        <v>0</v>
      </c>
      <c r="AK436" s="246">
        <v>0</v>
      </c>
      <c r="AL436" s="246">
        <v>0.04</v>
      </c>
      <c r="AM436" s="246">
        <v>0.04</v>
      </c>
      <c r="AN436" s="246">
        <v>0.04</v>
      </c>
      <c r="AO436" s="246">
        <v>0</v>
      </c>
      <c r="AP436" s="246">
        <v>0</v>
      </c>
      <c r="AQ436" s="246">
        <v>0</v>
      </c>
      <c r="AR436" s="289">
        <v>0</v>
      </c>
      <c r="AS436" s="289">
        <v>0</v>
      </c>
      <c r="AT436" s="250">
        <v>0</v>
      </c>
      <c r="AU436" s="250">
        <v>0</v>
      </c>
      <c r="AV436" s="284">
        <v>0</v>
      </c>
      <c r="AW436" s="292" t="str">
        <f t="shared" si="24"/>
        <v>2013-14</v>
      </c>
      <c r="AX436" s="292" t="str">
        <f t="shared" si="25"/>
        <v>2015-16</v>
      </c>
      <c r="AY436" s="751">
        <f t="shared" si="26"/>
        <v>3</v>
      </c>
      <c r="AZ436" s="120">
        <f t="shared" si="27"/>
        <v>0.04</v>
      </c>
      <c r="BA436" s="248" t="s">
        <v>119</v>
      </c>
      <c r="BB436" s="248" t="s">
        <v>53</v>
      </c>
      <c r="BC436" s="248" t="s">
        <v>256</v>
      </c>
      <c r="BD436" s="248" t="s">
        <v>3015</v>
      </c>
      <c r="BE436" s="248"/>
      <c r="BF436" s="248" t="s">
        <v>262</v>
      </c>
      <c r="BG436" s="252" t="s">
        <v>252</v>
      </c>
      <c r="BH436" s="251" t="s">
        <v>252</v>
      </c>
      <c r="BI436" s="295" t="s">
        <v>252</v>
      </c>
      <c r="BJ436" s="251" t="s">
        <v>252</v>
      </c>
    </row>
    <row r="437" spans="1:62" s="249" customFormat="1" ht="13.5" customHeight="1">
      <c r="A437" s="490" t="s">
        <v>112</v>
      </c>
      <c r="B437" s="514" t="s">
        <v>327</v>
      </c>
      <c r="C437" s="246">
        <v>0</v>
      </c>
      <c r="D437" s="246">
        <v>0</v>
      </c>
      <c r="E437" s="246">
        <v>0</v>
      </c>
      <c r="F437" s="246">
        <v>0</v>
      </c>
      <c r="G437" s="246">
        <v>0</v>
      </c>
      <c r="H437" s="246">
        <v>0</v>
      </c>
      <c r="I437" s="246">
        <v>0</v>
      </c>
      <c r="J437" s="246">
        <v>0</v>
      </c>
      <c r="K437" s="246">
        <v>0</v>
      </c>
      <c r="L437" s="246">
        <v>0</v>
      </c>
      <c r="M437" s="246">
        <v>0</v>
      </c>
      <c r="N437" s="246">
        <v>0</v>
      </c>
      <c r="O437" s="246">
        <v>0</v>
      </c>
      <c r="P437" s="246">
        <v>0</v>
      </c>
      <c r="Q437" s="246">
        <v>0</v>
      </c>
      <c r="R437" s="246">
        <v>0</v>
      </c>
      <c r="S437" s="246">
        <v>0</v>
      </c>
      <c r="T437" s="246">
        <v>0</v>
      </c>
      <c r="U437" s="246">
        <v>0</v>
      </c>
      <c r="V437" s="246">
        <v>0</v>
      </c>
      <c r="W437" s="246">
        <v>0</v>
      </c>
      <c r="X437" s="246">
        <v>0</v>
      </c>
      <c r="Y437" s="246">
        <v>0</v>
      </c>
      <c r="Z437" s="246">
        <v>0</v>
      </c>
      <c r="AA437" s="246">
        <v>0</v>
      </c>
      <c r="AB437" s="246">
        <v>0</v>
      </c>
      <c r="AC437" s="246">
        <v>0</v>
      </c>
      <c r="AD437" s="246">
        <v>0</v>
      </c>
      <c r="AE437" s="246">
        <v>0</v>
      </c>
      <c r="AF437" s="246">
        <v>0</v>
      </c>
      <c r="AG437" s="246">
        <v>0</v>
      </c>
      <c r="AH437" s="246">
        <v>0</v>
      </c>
      <c r="AI437" s="246">
        <v>0.47856399999999999</v>
      </c>
      <c r="AJ437" s="246">
        <v>0.49725000000000003</v>
      </c>
      <c r="AK437" s="246">
        <v>0.51641000000000004</v>
      </c>
      <c r="AL437" s="246">
        <v>0.29299999999999998</v>
      </c>
      <c r="AM437" s="246">
        <v>0.30399999999999999</v>
      </c>
      <c r="AN437" s="246">
        <v>0.35899999999999999</v>
      </c>
      <c r="AO437" s="246">
        <v>0.5</v>
      </c>
      <c r="AP437" s="250">
        <v>0.3</v>
      </c>
      <c r="AQ437" s="246">
        <v>0</v>
      </c>
      <c r="AR437" s="290">
        <v>0</v>
      </c>
      <c r="AS437" s="289">
        <v>0</v>
      </c>
      <c r="AT437" s="250">
        <v>0</v>
      </c>
      <c r="AU437" s="250">
        <v>0</v>
      </c>
      <c r="AV437" s="284">
        <v>0</v>
      </c>
      <c r="AW437" s="292" t="str">
        <f t="shared" si="24"/>
        <v>2010-11</v>
      </c>
      <c r="AX437" s="292" t="str">
        <f t="shared" si="25"/>
        <v>2017-18</v>
      </c>
      <c r="AY437" s="751">
        <f t="shared" si="26"/>
        <v>8</v>
      </c>
      <c r="AZ437" s="120">
        <f t="shared" si="27"/>
        <v>0.40602799999999994</v>
      </c>
      <c r="BA437" s="248" t="s">
        <v>119</v>
      </c>
      <c r="BB437" s="248" t="s">
        <v>53</v>
      </c>
      <c r="BC437" s="248" t="s">
        <v>256</v>
      </c>
      <c r="BD437" s="248" t="s">
        <v>3015</v>
      </c>
      <c r="BE437" s="248"/>
      <c r="BF437" s="248" t="s">
        <v>262</v>
      </c>
      <c r="BG437" s="252" t="s">
        <v>252</v>
      </c>
      <c r="BH437" s="251" t="s">
        <v>252</v>
      </c>
      <c r="BI437" s="295" t="s">
        <v>252</v>
      </c>
      <c r="BJ437" s="251" t="s">
        <v>252</v>
      </c>
    </row>
    <row r="438" spans="1:62" s="249" customFormat="1" ht="13.5" customHeight="1">
      <c r="A438" s="490" t="s">
        <v>112</v>
      </c>
      <c r="B438" s="514" t="s">
        <v>1969</v>
      </c>
      <c r="C438" s="246">
        <v>0</v>
      </c>
      <c r="D438" s="246">
        <v>0</v>
      </c>
      <c r="E438" s="246">
        <v>0</v>
      </c>
      <c r="F438" s="246">
        <v>0</v>
      </c>
      <c r="G438" s="246">
        <v>0</v>
      </c>
      <c r="H438" s="246">
        <v>0</v>
      </c>
      <c r="I438" s="246">
        <v>0</v>
      </c>
      <c r="J438" s="246">
        <v>0</v>
      </c>
      <c r="K438" s="246">
        <v>0</v>
      </c>
      <c r="L438" s="246">
        <v>0</v>
      </c>
      <c r="M438" s="246">
        <v>0</v>
      </c>
      <c r="N438" s="246">
        <v>0</v>
      </c>
      <c r="O438" s="246">
        <v>0</v>
      </c>
      <c r="P438" s="246">
        <v>0</v>
      </c>
      <c r="Q438" s="246">
        <v>0</v>
      </c>
      <c r="R438" s="246">
        <v>0</v>
      </c>
      <c r="S438" s="246">
        <v>0</v>
      </c>
      <c r="T438" s="246">
        <v>0</v>
      </c>
      <c r="U438" s="246">
        <v>0</v>
      </c>
      <c r="V438" s="246">
        <v>0</v>
      </c>
      <c r="W438" s="246">
        <v>0</v>
      </c>
      <c r="X438" s="246">
        <v>0</v>
      </c>
      <c r="Y438" s="246">
        <v>0</v>
      </c>
      <c r="Z438" s="246">
        <v>0</v>
      </c>
      <c r="AA438" s="246">
        <v>0</v>
      </c>
      <c r="AB438" s="246">
        <v>0</v>
      </c>
      <c r="AC438" s="246">
        <v>0</v>
      </c>
      <c r="AD438" s="246">
        <v>0</v>
      </c>
      <c r="AE438" s="246">
        <v>0</v>
      </c>
      <c r="AF438" s="246">
        <v>0</v>
      </c>
      <c r="AG438" s="246">
        <v>0</v>
      </c>
      <c r="AH438" s="246">
        <v>0</v>
      </c>
      <c r="AI438" s="246">
        <v>0</v>
      </c>
      <c r="AJ438" s="246">
        <v>0</v>
      </c>
      <c r="AK438" s="246">
        <v>0</v>
      </c>
      <c r="AL438" s="246">
        <v>0</v>
      </c>
      <c r="AM438" s="246">
        <v>0</v>
      </c>
      <c r="AN438" s="246">
        <v>0</v>
      </c>
      <c r="AO438" s="246">
        <v>0</v>
      </c>
      <c r="AP438" s="250">
        <v>2</v>
      </c>
      <c r="AQ438" s="246">
        <v>5</v>
      </c>
      <c r="AR438" s="290">
        <v>3</v>
      </c>
      <c r="AS438" s="289">
        <v>0</v>
      </c>
      <c r="AT438" s="250">
        <v>0</v>
      </c>
      <c r="AU438" s="250">
        <v>0</v>
      </c>
      <c r="AV438" s="284">
        <v>0</v>
      </c>
      <c r="AW438" s="292" t="str">
        <f t="shared" si="24"/>
        <v>2017-18</v>
      </c>
      <c r="AX438" s="292" t="str">
        <f t="shared" si="25"/>
        <v>2019-20</v>
      </c>
      <c r="AY438" s="751">
        <f t="shared" si="26"/>
        <v>3</v>
      </c>
      <c r="AZ438" s="120">
        <f t="shared" si="27"/>
        <v>3.3333333333333335</v>
      </c>
      <c r="BA438" s="248" t="s">
        <v>119</v>
      </c>
      <c r="BB438" s="248" t="s">
        <v>53</v>
      </c>
      <c r="BC438" s="248" t="s">
        <v>272</v>
      </c>
      <c r="BD438" s="248" t="s">
        <v>763</v>
      </c>
      <c r="BE438" s="248" t="s">
        <v>50</v>
      </c>
      <c r="BF438" s="248" t="s">
        <v>262</v>
      </c>
      <c r="BG438" s="252" t="s">
        <v>1970</v>
      </c>
      <c r="BH438" s="251" t="s">
        <v>252</v>
      </c>
      <c r="BI438" s="295" t="s">
        <v>252</v>
      </c>
      <c r="BJ438" s="251" t="s">
        <v>252</v>
      </c>
    </row>
    <row r="439" spans="1:62" s="249" customFormat="1" ht="13.5" customHeight="1">
      <c r="A439" s="490" t="s">
        <v>112</v>
      </c>
      <c r="B439" s="514" t="s">
        <v>1968</v>
      </c>
      <c r="C439" s="246">
        <v>0</v>
      </c>
      <c r="D439" s="246">
        <v>0</v>
      </c>
      <c r="E439" s="246">
        <v>0</v>
      </c>
      <c r="F439" s="246">
        <v>0</v>
      </c>
      <c r="G439" s="246">
        <v>0</v>
      </c>
      <c r="H439" s="246">
        <v>0</v>
      </c>
      <c r="I439" s="246">
        <v>0</v>
      </c>
      <c r="J439" s="246">
        <v>0</v>
      </c>
      <c r="K439" s="246">
        <v>0</v>
      </c>
      <c r="L439" s="246">
        <v>0</v>
      </c>
      <c r="M439" s="246">
        <v>0</v>
      </c>
      <c r="N439" s="246">
        <v>0</v>
      </c>
      <c r="O439" s="246">
        <v>0</v>
      </c>
      <c r="P439" s="246">
        <v>0</v>
      </c>
      <c r="Q439" s="246">
        <v>0</v>
      </c>
      <c r="R439" s="246">
        <v>0</v>
      </c>
      <c r="S439" s="246">
        <v>0</v>
      </c>
      <c r="T439" s="246">
        <v>0</v>
      </c>
      <c r="U439" s="246">
        <v>0</v>
      </c>
      <c r="V439" s="246">
        <v>0</v>
      </c>
      <c r="W439" s="246">
        <v>0</v>
      </c>
      <c r="X439" s="246">
        <v>0</v>
      </c>
      <c r="Y439" s="246">
        <v>0</v>
      </c>
      <c r="Z439" s="246">
        <v>0</v>
      </c>
      <c r="AA439" s="246">
        <v>0</v>
      </c>
      <c r="AB439" s="246">
        <v>0</v>
      </c>
      <c r="AC439" s="246">
        <v>0</v>
      </c>
      <c r="AD439" s="246">
        <v>0</v>
      </c>
      <c r="AE439" s="246">
        <v>0</v>
      </c>
      <c r="AF439" s="246">
        <v>0</v>
      </c>
      <c r="AG439" s="246">
        <v>0</v>
      </c>
      <c r="AH439" s="246">
        <v>0</v>
      </c>
      <c r="AI439" s="246">
        <v>0</v>
      </c>
      <c r="AJ439" s="246">
        <v>0</v>
      </c>
      <c r="AK439" s="246">
        <v>0</v>
      </c>
      <c r="AL439" s="246">
        <v>0</v>
      </c>
      <c r="AM439" s="246">
        <v>0</v>
      </c>
      <c r="AN439" s="246">
        <v>0.36699999999999999</v>
      </c>
      <c r="AO439" s="246">
        <v>0.42099999999999999</v>
      </c>
      <c r="AP439" s="246">
        <v>0.1</v>
      </c>
      <c r="AQ439" s="246">
        <v>0</v>
      </c>
      <c r="AR439" s="289">
        <v>0</v>
      </c>
      <c r="AS439" s="289">
        <v>0</v>
      </c>
      <c r="AT439" s="250">
        <v>0</v>
      </c>
      <c r="AU439" s="250">
        <v>0</v>
      </c>
      <c r="AV439" s="284">
        <v>0</v>
      </c>
      <c r="AW439" s="292" t="str">
        <f t="shared" si="24"/>
        <v>2015-16</v>
      </c>
      <c r="AX439" s="292" t="str">
        <f t="shared" si="25"/>
        <v>2017-18</v>
      </c>
      <c r="AY439" s="751">
        <f t="shared" si="26"/>
        <v>3</v>
      </c>
      <c r="AZ439" s="120">
        <f t="shared" si="27"/>
        <v>0.29599999999999999</v>
      </c>
      <c r="BA439" s="248" t="s">
        <v>119</v>
      </c>
      <c r="BB439" s="248" t="s">
        <v>53</v>
      </c>
      <c r="BC439" s="248" t="s">
        <v>256</v>
      </c>
      <c r="BD439" s="248" t="s">
        <v>3015</v>
      </c>
      <c r="BE439" s="248"/>
      <c r="BF439" s="248" t="s">
        <v>262</v>
      </c>
      <c r="BG439" s="252" t="s">
        <v>252</v>
      </c>
      <c r="BH439" s="251" t="s">
        <v>252</v>
      </c>
      <c r="BI439" s="295" t="s">
        <v>252</v>
      </c>
      <c r="BJ439" s="251" t="s">
        <v>252</v>
      </c>
    </row>
    <row r="440" spans="1:62" s="249" customFormat="1" ht="13.5" customHeight="1">
      <c r="A440" s="490" t="s">
        <v>112</v>
      </c>
      <c r="B440" s="514" t="s">
        <v>326</v>
      </c>
      <c r="C440" s="246">
        <v>0</v>
      </c>
      <c r="D440" s="246">
        <v>0</v>
      </c>
      <c r="E440" s="246">
        <v>0</v>
      </c>
      <c r="F440" s="246">
        <v>0</v>
      </c>
      <c r="G440" s="246">
        <v>0</v>
      </c>
      <c r="H440" s="246">
        <v>0</v>
      </c>
      <c r="I440" s="246">
        <v>0</v>
      </c>
      <c r="J440" s="246">
        <v>0</v>
      </c>
      <c r="K440" s="246">
        <v>0</v>
      </c>
      <c r="L440" s="246">
        <v>0</v>
      </c>
      <c r="M440" s="246">
        <v>0</v>
      </c>
      <c r="N440" s="246">
        <v>0</v>
      </c>
      <c r="O440" s="246">
        <v>0</v>
      </c>
      <c r="P440" s="246">
        <v>0</v>
      </c>
      <c r="Q440" s="246">
        <v>0</v>
      </c>
      <c r="R440" s="246">
        <v>0</v>
      </c>
      <c r="S440" s="246">
        <v>0</v>
      </c>
      <c r="T440" s="246">
        <v>0</v>
      </c>
      <c r="U440" s="246">
        <v>0</v>
      </c>
      <c r="V440" s="246">
        <v>0</v>
      </c>
      <c r="W440" s="246">
        <v>0</v>
      </c>
      <c r="X440" s="246">
        <v>0</v>
      </c>
      <c r="Y440" s="246">
        <v>0</v>
      </c>
      <c r="Z440" s="246">
        <v>0</v>
      </c>
      <c r="AA440" s="246">
        <v>0</v>
      </c>
      <c r="AB440" s="246">
        <v>0</v>
      </c>
      <c r="AC440" s="246">
        <v>0</v>
      </c>
      <c r="AD440" s="246">
        <v>0</v>
      </c>
      <c r="AE440" s="246">
        <v>0</v>
      </c>
      <c r="AF440" s="246">
        <v>0</v>
      </c>
      <c r="AG440" s="246">
        <v>0</v>
      </c>
      <c r="AH440" s="246">
        <v>0.1</v>
      </c>
      <c r="AI440" s="246">
        <v>0.1</v>
      </c>
      <c r="AJ440" s="246">
        <v>0.1</v>
      </c>
      <c r="AK440" s="246">
        <v>0</v>
      </c>
      <c r="AL440" s="246">
        <v>0</v>
      </c>
      <c r="AM440" s="246">
        <v>0</v>
      </c>
      <c r="AN440" s="246">
        <v>0</v>
      </c>
      <c r="AO440" s="246">
        <v>0</v>
      </c>
      <c r="AP440" s="250">
        <v>0</v>
      </c>
      <c r="AQ440" s="246">
        <v>0</v>
      </c>
      <c r="AR440" s="290">
        <v>0</v>
      </c>
      <c r="AS440" s="289">
        <v>0</v>
      </c>
      <c r="AT440" s="250">
        <v>0</v>
      </c>
      <c r="AU440" s="250">
        <v>0</v>
      </c>
      <c r="AV440" s="284">
        <v>0</v>
      </c>
      <c r="AW440" s="292" t="str">
        <f t="shared" si="24"/>
        <v>2009-10</v>
      </c>
      <c r="AX440" s="292" t="str">
        <f t="shared" si="25"/>
        <v>2011-12</v>
      </c>
      <c r="AY440" s="751">
        <f t="shared" si="26"/>
        <v>3</v>
      </c>
      <c r="AZ440" s="120">
        <f t="shared" si="27"/>
        <v>0.10000000000000002</v>
      </c>
      <c r="BA440" s="248" t="s">
        <v>119</v>
      </c>
      <c r="BB440" s="248" t="s">
        <v>53</v>
      </c>
      <c r="BC440" s="248" t="s">
        <v>256</v>
      </c>
      <c r="BD440" s="248" t="s">
        <v>3015</v>
      </c>
      <c r="BE440" s="248"/>
      <c r="BF440" s="248" t="s">
        <v>262</v>
      </c>
      <c r="BG440" s="252" t="s">
        <v>252</v>
      </c>
      <c r="BH440" s="251" t="s">
        <v>252</v>
      </c>
      <c r="BI440" s="295" t="s">
        <v>252</v>
      </c>
      <c r="BJ440" s="251" t="s">
        <v>252</v>
      </c>
    </row>
    <row r="441" spans="1:62" s="249" customFormat="1" ht="13.5" customHeight="1">
      <c r="A441" s="490" t="s">
        <v>112</v>
      </c>
      <c r="B441" s="514" t="s">
        <v>325</v>
      </c>
      <c r="C441" s="246">
        <v>0</v>
      </c>
      <c r="D441" s="246">
        <v>0</v>
      </c>
      <c r="E441" s="246">
        <v>0</v>
      </c>
      <c r="F441" s="246">
        <v>0</v>
      </c>
      <c r="G441" s="246">
        <v>0</v>
      </c>
      <c r="H441" s="246">
        <v>0</v>
      </c>
      <c r="I441" s="246">
        <v>0</v>
      </c>
      <c r="J441" s="246">
        <v>0</v>
      </c>
      <c r="K441" s="246">
        <v>0</v>
      </c>
      <c r="L441" s="246">
        <v>0</v>
      </c>
      <c r="M441" s="246">
        <v>0</v>
      </c>
      <c r="N441" s="246">
        <v>0</v>
      </c>
      <c r="O441" s="246">
        <v>0</v>
      </c>
      <c r="P441" s="246">
        <v>0</v>
      </c>
      <c r="Q441" s="246">
        <v>0</v>
      </c>
      <c r="R441" s="246">
        <v>0</v>
      </c>
      <c r="S441" s="246">
        <v>0</v>
      </c>
      <c r="T441" s="246">
        <v>0</v>
      </c>
      <c r="U441" s="246">
        <v>0</v>
      </c>
      <c r="V441" s="246">
        <v>0</v>
      </c>
      <c r="W441" s="246">
        <v>0</v>
      </c>
      <c r="X441" s="246">
        <v>0</v>
      </c>
      <c r="Y441" s="246">
        <v>0</v>
      </c>
      <c r="Z441" s="246">
        <v>0</v>
      </c>
      <c r="AA441" s="246">
        <v>0</v>
      </c>
      <c r="AB441" s="246">
        <v>0</v>
      </c>
      <c r="AC441" s="246">
        <v>0</v>
      </c>
      <c r="AD441" s="246">
        <v>0</v>
      </c>
      <c r="AE441" s="246">
        <v>0</v>
      </c>
      <c r="AF441" s="246">
        <v>0</v>
      </c>
      <c r="AG441" s="246">
        <v>0</v>
      </c>
      <c r="AH441" s="246">
        <v>0</v>
      </c>
      <c r="AI441" s="246">
        <v>0.38500000000000001</v>
      </c>
      <c r="AJ441" s="246">
        <v>0.38500000000000001</v>
      </c>
      <c r="AK441" s="246">
        <v>0.38500000000000001</v>
      </c>
      <c r="AL441" s="246">
        <v>0.35</v>
      </c>
      <c r="AM441" s="246">
        <v>0.35</v>
      </c>
      <c r="AN441" s="246">
        <v>0.35</v>
      </c>
      <c r="AO441" s="246">
        <v>0</v>
      </c>
      <c r="AP441" s="246">
        <v>0</v>
      </c>
      <c r="AQ441" s="246">
        <v>0</v>
      </c>
      <c r="AR441" s="289">
        <v>0</v>
      </c>
      <c r="AS441" s="289">
        <v>0</v>
      </c>
      <c r="AT441" s="250">
        <v>0</v>
      </c>
      <c r="AU441" s="250">
        <v>0</v>
      </c>
      <c r="AV441" s="284">
        <v>0</v>
      </c>
      <c r="AW441" s="292" t="str">
        <f t="shared" si="24"/>
        <v>2010-11</v>
      </c>
      <c r="AX441" s="292" t="str">
        <f t="shared" si="25"/>
        <v>2015-16</v>
      </c>
      <c r="AY441" s="751">
        <f t="shared" si="26"/>
        <v>6</v>
      </c>
      <c r="AZ441" s="120">
        <f t="shared" si="27"/>
        <v>0.36749999999999999</v>
      </c>
      <c r="BA441" s="248" t="s">
        <v>119</v>
      </c>
      <c r="BB441" s="248" t="s">
        <v>53</v>
      </c>
      <c r="BC441" s="248" t="s">
        <v>256</v>
      </c>
      <c r="BD441" s="248" t="s">
        <v>3015</v>
      </c>
      <c r="BE441" s="248"/>
      <c r="BF441" s="248" t="s">
        <v>262</v>
      </c>
      <c r="BG441" s="252" t="s">
        <v>252</v>
      </c>
      <c r="BH441" s="251" t="s">
        <v>252</v>
      </c>
      <c r="BI441" s="295" t="s">
        <v>252</v>
      </c>
      <c r="BJ441" s="251" t="s">
        <v>252</v>
      </c>
    </row>
    <row r="442" spans="1:62" s="249" customFormat="1" ht="13.5" customHeight="1">
      <c r="A442" s="490" t="s">
        <v>112</v>
      </c>
      <c r="B442" s="514" t="s">
        <v>797</v>
      </c>
      <c r="C442" s="246">
        <v>0</v>
      </c>
      <c r="D442" s="246">
        <v>0</v>
      </c>
      <c r="E442" s="246">
        <v>0</v>
      </c>
      <c r="F442" s="246">
        <v>0</v>
      </c>
      <c r="G442" s="246">
        <v>0</v>
      </c>
      <c r="H442" s="246">
        <v>0</v>
      </c>
      <c r="I442" s="246">
        <v>0</v>
      </c>
      <c r="J442" s="246">
        <v>0</v>
      </c>
      <c r="K442" s="246">
        <v>0</v>
      </c>
      <c r="L442" s="246">
        <v>0</v>
      </c>
      <c r="M442" s="246">
        <v>0</v>
      </c>
      <c r="N442" s="246">
        <v>0</v>
      </c>
      <c r="O442" s="246">
        <v>0</v>
      </c>
      <c r="P442" s="246">
        <v>0</v>
      </c>
      <c r="Q442" s="246">
        <v>0</v>
      </c>
      <c r="R442" s="246">
        <v>0</v>
      </c>
      <c r="S442" s="246">
        <v>0</v>
      </c>
      <c r="T442" s="246">
        <v>0</v>
      </c>
      <c r="U442" s="246">
        <v>0</v>
      </c>
      <c r="V442" s="246">
        <v>0</v>
      </c>
      <c r="W442" s="246">
        <v>0</v>
      </c>
      <c r="X442" s="246">
        <v>0</v>
      </c>
      <c r="Y442" s="246">
        <v>0</v>
      </c>
      <c r="Z442" s="246">
        <v>0</v>
      </c>
      <c r="AA442" s="246">
        <v>0</v>
      </c>
      <c r="AB442" s="246">
        <v>0</v>
      </c>
      <c r="AC442" s="246">
        <v>0</v>
      </c>
      <c r="AD442" s="246">
        <v>0</v>
      </c>
      <c r="AE442" s="246">
        <v>0.1</v>
      </c>
      <c r="AF442" s="246">
        <v>0.1</v>
      </c>
      <c r="AG442" s="246">
        <v>0.1</v>
      </c>
      <c r="AH442" s="246">
        <v>0</v>
      </c>
      <c r="AI442" s="246">
        <v>0</v>
      </c>
      <c r="AJ442" s="246">
        <v>0</v>
      </c>
      <c r="AK442" s="246">
        <v>0</v>
      </c>
      <c r="AL442" s="246">
        <v>0</v>
      </c>
      <c r="AM442" s="246">
        <v>0</v>
      </c>
      <c r="AN442" s="246">
        <v>0</v>
      </c>
      <c r="AO442" s="246">
        <v>0</v>
      </c>
      <c r="AP442" s="250">
        <v>0</v>
      </c>
      <c r="AQ442" s="246">
        <v>0</v>
      </c>
      <c r="AR442" s="290">
        <v>0</v>
      </c>
      <c r="AS442" s="289">
        <v>0</v>
      </c>
      <c r="AT442" s="250">
        <v>0</v>
      </c>
      <c r="AU442" s="250">
        <v>0</v>
      </c>
      <c r="AV442" s="284">
        <v>0</v>
      </c>
      <c r="AW442" s="292" t="str">
        <f t="shared" si="24"/>
        <v>2006-07</v>
      </c>
      <c r="AX442" s="292" t="str">
        <f t="shared" si="25"/>
        <v>2008-09</v>
      </c>
      <c r="AY442" s="751">
        <f t="shared" si="26"/>
        <v>3</v>
      </c>
      <c r="AZ442" s="120">
        <f t="shared" si="27"/>
        <v>0.10000000000000002</v>
      </c>
      <c r="BA442" s="248" t="s">
        <v>119</v>
      </c>
      <c r="BB442" s="248" t="s">
        <v>53</v>
      </c>
      <c r="BC442" s="248" t="s">
        <v>256</v>
      </c>
      <c r="BD442" s="248" t="s">
        <v>3015</v>
      </c>
      <c r="BE442" s="248"/>
      <c r="BF442" s="248" t="s">
        <v>262</v>
      </c>
      <c r="BG442" s="252" t="s">
        <v>252</v>
      </c>
      <c r="BH442" s="251" t="s">
        <v>252</v>
      </c>
      <c r="BI442" s="295" t="s">
        <v>252</v>
      </c>
      <c r="BJ442" s="251" t="s">
        <v>252</v>
      </c>
    </row>
    <row r="443" spans="1:62" s="249" customFormat="1" ht="13.5" customHeight="1">
      <c r="A443" s="490" t="s">
        <v>112</v>
      </c>
      <c r="B443" s="514" t="s">
        <v>324</v>
      </c>
      <c r="C443" s="246">
        <v>0</v>
      </c>
      <c r="D443" s="246">
        <v>0</v>
      </c>
      <c r="E443" s="246">
        <v>0</v>
      </c>
      <c r="F443" s="246">
        <v>0</v>
      </c>
      <c r="G443" s="246">
        <v>0</v>
      </c>
      <c r="H443" s="246">
        <v>0</v>
      </c>
      <c r="I443" s="246">
        <v>0</v>
      </c>
      <c r="J443" s="246">
        <v>0</v>
      </c>
      <c r="K443" s="246">
        <v>0</v>
      </c>
      <c r="L443" s="246">
        <v>0</v>
      </c>
      <c r="M443" s="246">
        <v>0</v>
      </c>
      <c r="N443" s="246">
        <v>0</v>
      </c>
      <c r="O443" s="246">
        <v>0</v>
      </c>
      <c r="P443" s="246">
        <v>0</v>
      </c>
      <c r="Q443" s="246">
        <v>0</v>
      </c>
      <c r="R443" s="246">
        <v>0</v>
      </c>
      <c r="S443" s="246">
        <v>0</v>
      </c>
      <c r="T443" s="246">
        <v>0</v>
      </c>
      <c r="U443" s="246">
        <v>0</v>
      </c>
      <c r="V443" s="246">
        <v>0</v>
      </c>
      <c r="W443" s="246">
        <v>0</v>
      </c>
      <c r="X443" s="246">
        <v>0</v>
      </c>
      <c r="Y443" s="246">
        <v>0</v>
      </c>
      <c r="Z443" s="246">
        <v>0</v>
      </c>
      <c r="AA443" s="246">
        <v>0</v>
      </c>
      <c r="AB443" s="246">
        <v>0</v>
      </c>
      <c r="AC443" s="246">
        <v>0</v>
      </c>
      <c r="AD443" s="246">
        <v>0</v>
      </c>
      <c r="AE443" s="246">
        <v>0</v>
      </c>
      <c r="AF443" s="246">
        <v>0</v>
      </c>
      <c r="AG443" s="246">
        <v>0</v>
      </c>
      <c r="AH443" s="246">
        <v>0</v>
      </c>
      <c r="AI443" s="246">
        <v>0</v>
      </c>
      <c r="AJ443" s="246">
        <v>0</v>
      </c>
      <c r="AK443" s="246">
        <v>0.19</v>
      </c>
      <c r="AL443" s="246">
        <v>0.17899999999999999</v>
      </c>
      <c r="AM443" s="246">
        <v>0.19600000000000001</v>
      </c>
      <c r="AN443" s="246">
        <v>0</v>
      </c>
      <c r="AO443" s="246">
        <v>0</v>
      </c>
      <c r="AP443" s="246">
        <v>0</v>
      </c>
      <c r="AQ443" s="246">
        <v>0</v>
      </c>
      <c r="AR443" s="289">
        <v>0</v>
      </c>
      <c r="AS443" s="289">
        <v>0</v>
      </c>
      <c r="AT443" s="250">
        <v>0</v>
      </c>
      <c r="AU443" s="250">
        <v>0</v>
      </c>
      <c r="AV443" s="284">
        <v>0</v>
      </c>
      <c r="AW443" s="292" t="str">
        <f t="shared" si="24"/>
        <v>2012-13</v>
      </c>
      <c r="AX443" s="292" t="str">
        <f t="shared" si="25"/>
        <v>2014-15</v>
      </c>
      <c r="AY443" s="751">
        <f t="shared" si="26"/>
        <v>3</v>
      </c>
      <c r="AZ443" s="120">
        <f t="shared" si="27"/>
        <v>0.18833333333333332</v>
      </c>
      <c r="BA443" s="248" t="s">
        <v>119</v>
      </c>
      <c r="BB443" s="248" t="s">
        <v>53</v>
      </c>
      <c r="BC443" s="248" t="s">
        <v>256</v>
      </c>
      <c r="BD443" s="248" t="s">
        <v>3015</v>
      </c>
      <c r="BE443" s="248"/>
      <c r="BF443" s="248" t="s">
        <v>262</v>
      </c>
      <c r="BG443" s="252" t="s">
        <v>252</v>
      </c>
      <c r="BH443" s="251" t="s">
        <v>252</v>
      </c>
      <c r="BI443" s="295" t="s">
        <v>252</v>
      </c>
      <c r="BJ443" s="251" t="s">
        <v>252</v>
      </c>
    </row>
    <row r="444" spans="1:62" s="249" customFormat="1" ht="13.5" customHeight="1">
      <c r="A444" s="490" t="s">
        <v>113</v>
      </c>
      <c r="B444" s="514" t="s">
        <v>2597</v>
      </c>
      <c r="C444" s="246">
        <v>0</v>
      </c>
      <c r="D444" s="246">
        <v>0</v>
      </c>
      <c r="E444" s="246">
        <v>0</v>
      </c>
      <c r="F444" s="246">
        <v>0</v>
      </c>
      <c r="G444" s="246">
        <v>0</v>
      </c>
      <c r="H444" s="246">
        <v>0</v>
      </c>
      <c r="I444" s="246">
        <v>0</v>
      </c>
      <c r="J444" s="246">
        <v>0</v>
      </c>
      <c r="K444" s="246">
        <v>0</v>
      </c>
      <c r="L444" s="246">
        <v>0</v>
      </c>
      <c r="M444" s="246">
        <v>0</v>
      </c>
      <c r="N444" s="246">
        <v>0</v>
      </c>
      <c r="O444" s="246">
        <v>0</v>
      </c>
      <c r="P444" s="246">
        <v>0</v>
      </c>
      <c r="Q444" s="246">
        <v>0</v>
      </c>
      <c r="R444" s="246">
        <v>0</v>
      </c>
      <c r="S444" s="246">
        <v>0</v>
      </c>
      <c r="T444" s="246">
        <v>0</v>
      </c>
      <c r="U444" s="246">
        <v>0</v>
      </c>
      <c r="V444" s="246">
        <v>0</v>
      </c>
      <c r="W444" s="246">
        <v>0</v>
      </c>
      <c r="X444" s="246">
        <v>0</v>
      </c>
      <c r="Y444" s="246">
        <v>0</v>
      </c>
      <c r="Z444" s="246">
        <v>0</v>
      </c>
      <c r="AA444" s="246">
        <v>0</v>
      </c>
      <c r="AB444" s="246">
        <v>0</v>
      </c>
      <c r="AC444" s="246">
        <v>0</v>
      </c>
      <c r="AD444" s="246">
        <v>0</v>
      </c>
      <c r="AE444" s="246">
        <v>0</v>
      </c>
      <c r="AF444" s="246">
        <v>0</v>
      </c>
      <c r="AG444" s="246">
        <v>0</v>
      </c>
      <c r="AH444" s="246">
        <v>0</v>
      </c>
      <c r="AI444" s="246">
        <v>0</v>
      </c>
      <c r="AJ444" s="246">
        <v>0</v>
      </c>
      <c r="AK444" s="246">
        <v>0</v>
      </c>
      <c r="AL444" s="246">
        <v>0</v>
      </c>
      <c r="AM444" s="246">
        <v>0</v>
      </c>
      <c r="AN444" s="246">
        <v>0</v>
      </c>
      <c r="AO444" s="246">
        <v>0</v>
      </c>
      <c r="AP444" s="250">
        <v>0.06</v>
      </c>
      <c r="AQ444" s="246">
        <v>8.1000000000000003E-2</v>
      </c>
      <c r="AR444" s="290">
        <v>0.14100000000000001</v>
      </c>
      <c r="AS444" s="289">
        <v>0</v>
      </c>
      <c r="AT444" s="250">
        <v>0</v>
      </c>
      <c r="AU444" s="250">
        <v>0</v>
      </c>
      <c r="AV444" s="284">
        <v>0</v>
      </c>
      <c r="AW444" s="292" t="str">
        <f t="shared" si="24"/>
        <v>2017-18</v>
      </c>
      <c r="AX444" s="292" t="str">
        <f t="shared" si="25"/>
        <v>2019-20</v>
      </c>
      <c r="AY444" s="751">
        <f t="shared" si="26"/>
        <v>3</v>
      </c>
      <c r="AZ444" s="120">
        <f t="shared" si="27"/>
        <v>9.4000000000000014E-2</v>
      </c>
      <c r="BA444" s="248" t="s">
        <v>119</v>
      </c>
      <c r="BB444" s="248" t="s">
        <v>53</v>
      </c>
      <c r="BC444" s="248" t="s">
        <v>267</v>
      </c>
      <c r="BD444" s="248" t="s">
        <v>3014</v>
      </c>
      <c r="BE444" s="248"/>
      <c r="BF444" s="248" t="s">
        <v>262</v>
      </c>
      <c r="BG444" s="252" t="s">
        <v>277</v>
      </c>
      <c r="BH444" s="251" t="s">
        <v>2620</v>
      </c>
      <c r="BI444" s="295" t="s">
        <v>276</v>
      </c>
      <c r="BJ444" s="251" t="s">
        <v>252</v>
      </c>
    </row>
    <row r="445" spans="1:62" s="249" customFormat="1" ht="13.5" customHeight="1">
      <c r="A445" s="490" t="s">
        <v>113</v>
      </c>
      <c r="B445" s="514" t="s">
        <v>2584</v>
      </c>
      <c r="C445" s="246">
        <v>0</v>
      </c>
      <c r="D445" s="246">
        <v>0</v>
      </c>
      <c r="E445" s="246">
        <v>0</v>
      </c>
      <c r="F445" s="246">
        <v>0</v>
      </c>
      <c r="G445" s="246">
        <v>0</v>
      </c>
      <c r="H445" s="246">
        <v>0</v>
      </c>
      <c r="I445" s="246">
        <v>0</v>
      </c>
      <c r="J445" s="246">
        <v>0</v>
      </c>
      <c r="K445" s="246">
        <v>0</v>
      </c>
      <c r="L445" s="246">
        <v>0</v>
      </c>
      <c r="M445" s="246">
        <v>0</v>
      </c>
      <c r="N445" s="246">
        <v>0</v>
      </c>
      <c r="O445" s="246">
        <v>0</v>
      </c>
      <c r="P445" s="246">
        <v>0</v>
      </c>
      <c r="Q445" s="246">
        <v>0</v>
      </c>
      <c r="R445" s="246">
        <v>0</v>
      </c>
      <c r="S445" s="246">
        <v>0</v>
      </c>
      <c r="T445" s="246">
        <v>0</v>
      </c>
      <c r="U445" s="246">
        <v>0</v>
      </c>
      <c r="V445" s="246">
        <v>0</v>
      </c>
      <c r="W445" s="246">
        <v>0</v>
      </c>
      <c r="X445" s="246">
        <v>0</v>
      </c>
      <c r="Y445" s="246">
        <v>0</v>
      </c>
      <c r="Z445" s="246">
        <v>0</v>
      </c>
      <c r="AA445" s="246">
        <v>0</v>
      </c>
      <c r="AB445" s="246">
        <v>0</v>
      </c>
      <c r="AC445" s="246">
        <v>0</v>
      </c>
      <c r="AD445" s="246">
        <v>0</v>
      </c>
      <c r="AE445" s="246">
        <v>0</v>
      </c>
      <c r="AF445" s="246">
        <v>0</v>
      </c>
      <c r="AG445" s="246">
        <v>0</v>
      </c>
      <c r="AH445" s="246">
        <v>0</v>
      </c>
      <c r="AI445" s="246">
        <v>0</v>
      </c>
      <c r="AJ445" s="246">
        <v>0</v>
      </c>
      <c r="AK445" s="246">
        <v>0</v>
      </c>
      <c r="AL445" s="246">
        <v>0</v>
      </c>
      <c r="AM445" s="246">
        <v>0</v>
      </c>
      <c r="AN445" s="246">
        <v>0</v>
      </c>
      <c r="AO445" s="246">
        <v>0.72</v>
      </c>
      <c r="AP445" s="246">
        <v>0.56000000000000005</v>
      </c>
      <c r="AQ445" s="246">
        <v>0.66500000000000004</v>
      </c>
      <c r="AR445" s="289">
        <v>0</v>
      </c>
      <c r="AS445" s="289">
        <v>0</v>
      </c>
      <c r="AT445" s="250">
        <v>0</v>
      </c>
      <c r="AU445" s="250">
        <v>0</v>
      </c>
      <c r="AV445" s="284">
        <v>0</v>
      </c>
      <c r="AW445" s="292" t="str">
        <f t="shared" si="24"/>
        <v>2016-17</v>
      </c>
      <c r="AX445" s="292" t="str">
        <f t="shared" si="25"/>
        <v>2018-19</v>
      </c>
      <c r="AY445" s="751">
        <f t="shared" si="26"/>
        <v>3</v>
      </c>
      <c r="AZ445" s="120">
        <f t="shared" si="27"/>
        <v>0.64833333333333332</v>
      </c>
      <c r="BA445" s="248" t="s">
        <v>119</v>
      </c>
      <c r="BB445" s="248" t="s">
        <v>53</v>
      </c>
      <c r="BC445" s="248" t="s">
        <v>267</v>
      </c>
      <c r="BD445" s="248" t="s">
        <v>3014</v>
      </c>
      <c r="BE445" s="248"/>
      <c r="BF445" s="248" t="s">
        <v>262</v>
      </c>
      <c r="BG445" s="252" t="s">
        <v>277</v>
      </c>
      <c r="BH445" s="251" t="s">
        <v>2616</v>
      </c>
      <c r="BI445" s="295" t="s">
        <v>276</v>
      </c>
      <c r="BJ445" s="251" t="s">
        <v>252</v>
      </c>
    </row>
    <row r="446" spans="1:62" s="249" customFormat="1" ht="13.5" customHeight="1">
      <c r="A446" s="490" t="s">
        <v>113</v>
      </c>
      <c r="B446" s="514" t="s">
        <v>2589</v>
      </c>
      <c r="C446" s="246">
        <v>0</v>
      </c>
      <c r="D446" s="246">
        <v>0</v>
      </c>
      <c r="E446" s="246">
        <v>0</v>
      </c>
      <c r="F446" s="246">
        <v>0</v>
      </c>
      <c r="G446" s="246">
        <v>0</v>
      </c>
      <c r="H446" s="246">
        <v>0</v>
      </c>
      <c r="I446" s="246">
        <v>0</v>
      </c>
      <c r="J446" s="246">
        <v>0</v>
      </c>
      <c r="K446" s="246">
        <v>0</v>
      </c>
      <c r="L446" s="246">
        <v>0</v>
      </c>
      <c r="M446" s="246">
        <v>0</v>
      </c>
      <c r="N446" s="246">
        <v>0</v>
      </c>
      <c r="O446" s="246">
        <v>0</v>
      </c>
      <c r="P446" s="246">
        <v>0</v>
      </c>
      <c r="Q446" s="246">
        <v>0</v>
      </c>
      <c r="R446" s="246">
        <v>0</v>
      </c>
      <c r="S446" s="246">
        <v>0</v>
      </c>
      <c r="T446" s="246">
        <v>0</v>
      </c>
      <c r="U446" s="246">
        <v>0</v>
      </c>
      <c r="V446" s="246">
        <v>0</v>
      </c>
      <c r="W446" s="246">
        <v>0</v>
      </c>
      <c r="X446" s="246">
        <v>0</v>
      </c>
      <c r="Y446" s="246">
        <v>0</v>
      </c>
      <c r="Z446" s="246">
        <v>0</v>
      </c>
      <c r="AA446" s="246">
        <v>0</v>
      </c>
      <c r="AB446" s="246">
        <v>0</v>
      </c>
      <c r="AC446" s="246">
        <v>0</v>
      </c>
      <c r="AD446" s="246">
        <v>0</v>
      </c>
      <c r="AE446" s="246">
        <v>0</v>
      </c>
      <c r="AF446" s="246">
        <v>0</v>
      </c>
      <c r="AG446" s="246">
        <v>0</v>
      </c>
      <c r="AH446" s="246">
        <v>0</v>
      </c>
      <c r="AI446" s="246">
        <v>0</v>
      </c>
      <c r="AJ446" s="246">
        <v>0</v>
      </c>
      <c r="AK446" s="246">
        <v>0</v>
      </c>
      <c r="AL446" s="246">
        <v>0</v>
      </c>
      <c r="AM446" s="246">
        <v>0</v>
      </c>
      <c r="AN446" s="246">
        <v>0</v>
      </c>
      <c r="AO446" s="246">
        <v>9.5000000000000001E-2</v>
      </c>
      <c r="AP446" s="250">
        <v>0.02</v>
      </c>
      <c r="AQ446" s="246">
        <v>0</v>
      </c>
      <c r="AR446" s="290">
        <v>0</v>
      </c>
      <c r="AS446" s="289">
        <v>0</v>
      </c>
      <c r="AT446" s="250">
        <v>0</v>
      </c>
      <c r="AU446" s="250">
        <v>0</v>
      </c>
      <c r="AV446" s="284">
        <v>0</v>
      </c>
      <c r="AW446" s="292" t="str">
        <f t="shared" si="24"/>
        <v>2016-17</v>
      </c>
      <c r="AX446" s="292" t="str">
        <f t="shared" si="25"/>
        <v>2017-18</v>
      </c>
      <c r="AY446" s="751">
        <f t="shared" si="26"/>
        <v>2</v>
      </c>
      <c r="AZ446" s="120">
        <f t="shared" si="27"/>
        <v>5.7500000000000002E-2</v>
      </c>
      <c r="BA446" s="248" t="s">
        <v>119</v>
      </c>
      <c r="BB446" s="248" t="s">
        <v>53</v>
      </c>
      <c r="BC446" s="248" t="s">
        <v>267</v>
      </c>
      <c r="BD446" s="248" t="s">
        <v>3014</v>
      </c>
      <c r="BE446" s="248"/>
      <c r="BF446" s="248" t="s">
        <v>262</v>
      </c>
      <c r="BG446" s="252" t="s">
        <v>277</v>
      </c>
      <c r="BH446" s="251" t="s">
        <v>2619</v>
      </c>
      <c r="BI446" s="295" t="s">
        <v>276</v>
      </c>
      <c r="BJ446" s="251" t="s">
        <v>252</v>
      </c>
    </row>
    <row r="447" spans="1:62" s="249" customFormat="1" ht="13.5" customHeight="1">
      <c r="A447" s="490" t="s">
        <v>113</v>
      </c>
      <c r="B447" s="514" t="s">
        <v>2587</v>
      </c>
      <c r="C447" s="246">
        <v>0</v>
      </c>
      <c r="D447" s="246">
        <v>0</v>
      </c>
      <c r="E447" s="246">
        <v>0</v>
      </c>
      <c r="F447" s="246">
        <v>0</v>
      </c>
      <c r="G447" s="246">
        <v>0</v>
      </c>
      <c r="H447" s="246">
        <v>0</v>
      </c>
      <c r="I447" s="246">
        <v>0</v>
      </c>
      <c r="J447" s="246">
        <v>0</v>
      </c>
      <c r="K447" s="246">
        <v>0</v>
      </c>
      <c r="L447" s="246">
        <v>0</v>
      </c>
      <c r="M447" s="246">
        <v>0</v>
      </c>
      <c r="N447" s="246">
        <v>0</v>
      </c>
      <c r="O447" s="246">
        <v>0</v>
      </c>
      <c r="P447" s="246">
        <v>0</v>
      </c>
      <c r="Q447" s="246">
        <v>0</v>
      </c>
      <c r="R447" s="246">
        <v>0</v>
      </c>
      <c r="S447" s="246">
        <v>0</v>
      </c>
      <c r="T447" s="246">
        <v>0</v>
      </c>
      <c r="U447" s="246">
        <v>0</v>
      </c>
      <c r="V447" s="246">
        <v>0</v>
      </c>
      <c r="W447" s="246">
        <v>0</v>
      </c>
      <c r="X447" s="246">
        <v>0</v>
      </c>
      <c r="Y447" s="246">
        <v>0</v>
      </c>
      <c r="Z447" s="246">
        <v>0</v>
      </c>
      <c r="AA447" s="246">
        <v>0</v>
      </c>
      <c r="AB447" s="246">
        <v>0</v>
      </c>
      <c r="AC447" s="246">
        <v>0</v>
      </c>
      <c r="AD447" s="246">
        <v>0</v>
      </c>
      <c r="AE447" s="246">
        <v>0</v>
      </c>
      <c r="AF447" s="246">
        <v>0</v>
      </c>
      <c r="AG447" s="246">
        <v>0</v>
      </c>
      <c r="AH447" s="246">
        <v>0</v>
      </c>
      <c r="AI447" s="246">
        <v>0</v>
      </c>
      <c r="AJ447" s="246">
        <v>0</v>
      </c>
      <c r="AK447" s="246">
        <v>0</v>
      </c>
      <c r="AL447" s="246">
        <v>0</v>
      </c>
      <c r="AM447" s="246">
        <v>0</v>
      </c>
      <c r="AN447" s="246">
        <v>0</v>
      </c>
      <c r="AO447" s="246">
        <v>0.23</v>
      </c>
      <c r="AP447" s="246">
        <v>0.215</v>
      </c>
      <c r="AQ447" s="246">
        <v>0</v>
      </c>
      <c r="AR447" s="289">
        <v>0</v>
      </c>
      <c r="AS447" s="289">
        <v>0</v>
      </c>
      <c r="AT447" s="250">
        <v>0</v>
      </c>
      <c r="AU447" s="250">
        <v>0</v>
      </c>
      <c r="AV447" s="284">
        <v>0</v>
      </c>
      <c r="AW447" s="292" t="str">
        <f t="shared" si="24"/>
        <v>2016-17</v>
      </c>
      <c r="AX447" s="292" t="str">
        <f t="shared" si="25"/>
        <v>2017-18</v>
      </c>
      <c r="AY447" s="751">
        <f t="shared" si="26"/>
        <v>2</v>
      </c>
      <c r="AZ447" s="120">
        <f t="shared" si="27"/>
        <v>0.2225</v>
      </c>
      <c r="BA447" s="248" t="s">
        <v>119</v>
      </c>
      <c r="BB447" s="248" t="s">
        <v>53</v>
      </c>
      <c r="BC447" s="248" t="s">
        <v>267</v>
      </c>
      <c r="BD447" s="248" t="s">
        <v>3014</v>
      </c>
      <c r="BE447" s="248"/>
      <c r="BF447" s="248" t="s">
        <v>262</v>
      </c>
      <c r="BG447" s="252" t="s">
        <v>277</v>
      </c>
      <c r="BH447" s="251" t="s">
        <v>2618</v>
      </c>
      <c r="BI447" s="295" t="s">
        <v>276</v>
      </c>
      <c r="BJ447" s="251" t="s">
        <v>252</v>
      </c>
    </row>
    <row r="448" spans="1:62" s="249" customFormat="1" ht="13.5" customHeight="1">
      <c r="A448" s="490" t="s">
        <v>113</v>
      </c>
      <c r="B448" s="514" t="s">
        <v>2585</v>
      </c>
      <c r="C448" s="246">
        <v>0</v>
      </c>
      <c r="D448" s="246">
        <v>0</v>
      </c>
      <c r="E448" s="246">
        <v>0</v>
      </c>
      <c r="F448" s="246">
        <v>0</v>
      </c>
      <c r="G448" s="246">
        <v>0</v>
      </c>
      <c r="H448" s="246">
        <v>0</v>
      </c>
      <c r="I448" s="246">
        <v>0</v>
      </c>
      <c r="J448" s="246">
        <v>0</v>
      </c>
      <c r="K448" s="246">
        <v>0</v>
      </c>
      <c r="L448" s="246">
        <v>0</v>
      </c>
      <c r="M448" s="246">
        <v>0</v>
      </c>
      <c r="N448" s="246">
        <v>0</v>
      </c>
      <c r="O448" s="246">
        <v>0</v>
      </c>
      <c r="P448" s="246">
        <v>0</v>
      </c>
      <c r="Q448" s="246">
        <v>0</v>
      </c>
      <c r="R448" s="246">
        <v>0</v>
      </c>
      <c r="S448" s="246">
        <v>0</v>
      </c>
      <c r="T448" s="246">
        <v>0</v>
      </c>
      <c r="U448" s="246">
        <v>0</v>
      </c>
      <c r="V448" s="246">
        <v>0</v>
      </c>
      <c r="W448" s="246">
        <v>0</v>
      </c>
      <c r="X448" s="246">
        <v>0</v>
      </c>
      <c r="Y448" s="246">
        <v>0</v>
      </c>
      <c r="Z448" s="246">
        <v>0</v>
      </c>
      <c r="AA448" s="246">
        <v>0</v>
      </c>
      <c r="AB448" s="246">
        <v>0</v>
      </c>
      <c r="AC448" s="246">
        <v>0</v>
      </c>
      <c r="AD448" s="246">
        <v>0</v>
      </c>
      <c r="AE448" s="246">
        <v>0</v>
      </c>
      <c r="AF448" s="246">
        <v>0</v>
      </c>
      <c r="AG448" s="246">
        <v>0</v>
      </c>
      <c r="AH448" s="246">
        <v>0</v>
      </c>
      <c r="AI448" s="246">
        <v>0</v>
      </c>
      <c r="AJ448" s="246">
        <v>0</v>
      </c>
      <c r="AK448" s="246">
        <v>0</v>
      </c>
      <c r="AL448" s="246">
        <v>0</v>
      </c>
      <c r="AM448" s="246">
        <v>0</v>
      </c>
      <c r="AN448" s="246">
        <v>0</v>
      </c>
      <c r="AO448" s="246">
        <v>0.05</v>
      </c>
      <c r="AP448" s="250">
        <v>0.28999999999999998</v>
      </c>
      <c r="AQ448" s="246">
        <v>0.318</v>
      </c>
      <c r="AR448" s="290">
        <v>0</v>
      </c>
      <c r="AS448" s="289">
        <v>0</v>
      </c>
      <c r="AT448" s="250">
        <v>0</v>
      </c>
      <c r="AU448" s="250">
        <v>0</v>
      </c>
      <c r="AV448" s="284">
        <v>0</v>
      </c>
      <c r="AW448" s="292" t="str">
        <f t="shared" si="24"/>
        <v>2016-17</v>
      </c>
      <c r="AX448" s="292" t="str">
        <f t="shared" si="25"/>
        <v>2018-19</v>
      </c>
      <c r="AY448" s="751">
        <f t="shared" si="26"/>
        <v>3</v>
      </c>
      <c r="AZ448" s="120">
        <f t="shared" si="27"/>
        <v>0.2193333333333333</v>
      </c>
      <c r="BA448" s="248" t="s">
        <v>119</v>
      </c>
      <c r="BB448" s="248" t="s">
        <v>53</v>
      </c>
      <c r="BC448" s="248" t="s">
        <v>267</v>
      </c>
      <c r="BD448" s="248" t="s">
        <v>3014</v>
      </c>
      <c r="BE448" s="248"/>
      <c r="BF448" s="248" t="s">
        <v>262</v>
      </c>
      <c r="BG448" s="252" t="s">
        <v>277</v>
      </c>
      <c r="BH448" s="251" t="s">
        <v>2617</v>
      </c>
      <c r="BI448" s="295" t="s">
        <v>276</v>
      </c>
      <c r="BJ448" s="251" t="s">
        <v>252</v>
      </c>
    </row>
    <row r="449" spans="1:62" s="249" customFormat="1" ht="13.5" customHeight="1">
      <c r="A449" s="490" t="s">
        <v>113</v>
      </c>
      <c r="B449" s="514" t="s">
        <v>2994</v>
      </c>
      <c r="C449" s="246">
        <v>0</v>
      </c>
      <c r="D449" s="246">
        <v>0</v>
      </c>
      <c r="E449" s="246">
        <v>0</v>
      </c>
      <c r="F449" s="246">
        <v>0</v>
      </c>
      <c r="G449" s="246">
        <v>0</v>
      </c>
      <c r="H449" s="246">
        <v>0</v>
      </c>
      <c r="I449" s="246">
        <v>0</v>
      </c>
      <c r="J449" s="246">
        <v>0</v>
      </c>
      <c r="K449" s="246">
        <v>0</v>
      </c>
      <c r="L449" s="246">
        <v>0</v>
      </c>
      <c r="M449" s="246">
        <v>0</v>
      </c>
      <c r="N449" s="246">
        <v>0</v>
      </c>
      <c r="O449" s="246">
        <v>0</v>
      </c>
      <c r="P449" s="246">
        <v>0</v>
      </c>
      <c r="Q449" s="246">
        <v>0</v>
      </c>
      <c r="R449" s="246">
        <v>0</v>
      </c>
      <c r="S449" s="246">
        <v>0</v>
      </c>
      <c r="T449" s="246">
        <v>0</v>
      </c>
      <c r="U449" s="246">
        <v>0</v>
      </c>
      <c r="V449" s="246">
        <v>0</v>
      </c>
      <c r="W449" s="246">
        <v>0</v>
      </c>
      <c r="X449" s="246">
        <v>0</v>
      </c>
      <c r="Y449" s="246">
        <v>0</v>
      </c>
      <c r="Z449" s="246">
        <v>0</v>
      </c>
      <c r="AA449" s="246">
        <v>0</v>
      </c>
      <c r="AB449" s="246">
        <v>0</v>
      </c>
      <c r="AC449" s="246">
        <v>0</v>
      </c>
      <c r="AD449" s="246">
        <v>0</v>
      </c>
      <c r="AE449" s="246">
        <v>0</v>
      </c>
      <c r="AF449" s="246">
        <v>0</v>
      </c>
      <c r="AG449" s="246">
        <v>0</v>
      </c>
      <c r="AH449" s="246">
        <v>0</v>
      </c>
      <c r="AI449" s="246">
        <v>0</v>
      </c>
      <c r="AJ449" s="246">
        <v>0</v>
      </c>
      <c r="AK449" s="246">
        <v>0</v>
      </c>
      <c r="AL449" s="246">
        <v>0</v>
      </c>
      <c r="AM449" s="246">
        <v>0</v>
      </c>
      <c r="AN449" s="246">
        <v>0</v>
      </c>
      <c r="AO449" s="246">
        <v>1.7</v>
      </c>
      <c r="AP449" s="250">
        <v>1.7</v>
      </c>
      <c r="AQ449" s="246">
        <v>1.7</v>
      </c>
      <c r="AR449" s="290">
        <v>1.7</v>
      </c>
      <c r="AS449" s="289">
        <v>1.7</v>
      </c>
      <c r="AT449" s="250">
        <v>1.7</v>
      </c>
      <c r="AU449" s="250">
        <v>1.7</v>
      </c>
      <c r="AV449" s="284">
        <v>0</v>
      </c>
      <c r="AW449" s="292" t="str">
        <f t="shared" si="24"/>
        <v>2016-17</v>
      </c>
      <c r="AX449" s="292" t="str">
        <f t="shared" si="25"/>
        <v>2020-21</v>
      </c>
      <c r="AY449" s="751">
        <f t="shared" si="26"/>
        <v>5</v>
      </c>
      <c r="AZ449" s="120">
        <f t="shared" si="27"/>
        <v>1.7</v>
      </c>
      <c r="BA449" s="248" t="s">
        <v>119</v>
      </c>
      <c r="BB449" s="248" t="s">
        <v>53</v>
      </c>
      <c r="BC449" s="248" t="s">
        <v>267</v>
      </c>
      <c r="BD449" s="248" t="s">
        <v>3014</v>
      </c>
      <c r="BE449" s="248"/>
      <c r="BF449" s="248" t="s">
        <v>262</v>
      </c>
      <c r="BG449" s="252" t="s">
        <v>277</v>
      </c>
      <c r="BH449" s="251" t="s">
        <v>2993</v>
      </c>
      <c r="BI449" s="295" t="s">
        <v>276</v>
      </c>
      <c r="BJ449" s="251" t="s">
        <v>252</v>
      </c>
    </row>
    <row r="450" spans="1:62" s="249" customFormat="1" ht="13.5" customHeight="1">
      <c r="A450" s="490" t="s">
        <v>113</v>
      </c>
      <c r="B450" s="514" t="s">
        <v>297</v>
      </c>
      <c r="C450" s="246">
        <v>0</v>
      </c>
      <c r="D450" s="246">
        <v>0</v>
      </c>
      <c r="E450" s="246">
        <v>0</v>
      </c>
      <c r="F450" s="246">
        <v>0</v>
      </c>
      <c r="G450" s="246">
        <v>0</v>
      </c>
      <c r="H450" s="246">
        <v>0</v>
      </c>
      <c r="I450" s="246">
        <v>0</v>
      </c>
      <c r="J450" s="246">
        <v>0</v>
      </c>
      <c r="K450" s="246">
        <v>0</v>
      </c>
      <c r="L450" s="246">
        <v>0</v>
      </c>
      <c r="M450" s="246">
        <v>0</v>
      </c>
      <c r="N450" s="246">
        <v>0</v>
      </c>
      <c r="O450" s="246">
        <v>0</v>
      </c>
      <c r="P450" s="246">
        <v>0</v>
      </c>
      <c r="Q450" s="246">
        <v>0</v>
      </c>
      <c r="R450" s="246">
        <v>0</v>
      </c>
      <c r="S450" s="246">
        <v>0</v>
      </c>
      <c r="T450" s="246">
        <v>0</v>
      </c>
      <c r="U450" s="246">
        <v>0</v>
      </c>
      <c r="V450" s="246">
        <v>0</v>
      </c>
      <c r="W450" s="246">
        <v>0</v>
      </c>
      <c r="X450" s="246">
        <v>0</v>
      </c>
      <c r="Y450" s="246">
        <v>0</v>
      </c>
      <c r="Z450" s="246">
        <v>0</v>
      </c>
      <c r="AA450" s="246">
        <v>0</v>
      </c>
      <c r="AB450" s="246">
        <v>0</v>
      </c>
      <c r="AC450" s="246">
        <v>0</v>
      </c>
      <c r="AD450" s="246">
        <v>0</v>
      </c>
      <c r="AE450" s="246">
        <v>0</v>
      </c>
      <c r="AF450" s="246">
        <v>0</v>
      </c>
      <c r="AG450" s="246">
        <v>0</v>
      </c>
      <c r="AH450" s="246">
        <v>0</v>
      </c>
      <c r="AI450" s="246">
        <v>0</v>
      </c>
      <c r="AJ450" s="246">
        <v>0</v>
      </c>
      <c r="AK450" s="246">
        <v>1</v>
      </c>
      <c r="AL450" s="246">
        <v>1.5</v>
      </c>
      <c r="AM450" s="246">
        <v>1.5</v>
      </c>
      <c r="AN450" s="246">
        <v>1.5</v>
      </c>
      <c r="AO450" s="246">
        <v>1.7</v>
      </c>
      <c r="AP450" s="246">
        <v>0</v>
      </c>
      <c r="AQ450" s="246">
        <v>0</v>
      </c>
      <c r="AR450" s="289">
        <v>0</v>
      </c>
      <c r="AS450" s="289">
        <v>0</v>
      </c>
      <c r="AT450" s="250">
        <v>0</v>
      </c>
      <c r="AU450" s="250">
        <v>0</v>
      </c>
      <c r="AV450" s="284">
        <v>0</v>
      </c>
      <c r="AW450" s="292" t="str">
        <f t="shared" si="24"/>
        <v>2012-13</v>
      </c>
      <c r="AX450" s="292" t="str">
        <f t="shared" si="25"/>
        <v>2016-17</v>
      </c>
      <c r="AY450" s="751">
        <f t="shared" si="26"/>
        <v>5</v>
      </c>
      <c r="AZ450" s="120">
        <f t="shared" si="27"/>
        <v>1.44</v>
      </c>
      <c r="BA450" s="248" t="s">
        <v>119</v>
      </c>
      <c r="BB450" s="248" t="s">
        <v>53</v>
      </c>
      <c r="BC450" s="248" t="s">
        <v>272</v>
      </c>
      <c r="BD450" s="248" t="s">
        <v>763</v>
      </c>
      <c r="BE450" s="248"/>
      <c r="BF450" s="248" t="s">
        <v>262</v>
      </c>
      <c r="BG450" s="252" t="s">
        <v>277</v>
      </c>
      <c r="BH450" s="251" t="s">
        <v>296</v>
      </c>
      <c r="BI450" s="295" t="s">
        <v>252</v>
      </c>
      <c r="BJ450" s="251" t="s">
        <v>252</v>
      </c>
    </row>
    <row r="451" spans="1:62" s="249" customFormat="1" ht="13.5" customHeight="1">
      <c r="A451" s="490" t="s">
        <v>113</v>
      </c>
      <c r="B451" s="514" t="s">
        <v>295</v>
      </c>
      <c r="C451" s="246">
        <v>0</v>
      </c>
      <c r="D451" s="246">
        <v>0</v>
      </c>
      <c r="E451" s="246">
        <v>0</v>
      </c>
      <c r="F451" s="246">
        <v>0</v>
      </c>
      <c r="G451" s="246">
        <v>0</v>
      </c>
      <c r="H451" s="246">
        <v>0</v>
      </c>
      <c r="I451" s="246">
        <v>0</v>
      </c>
      <c r="J451" s="246">
        <v>0</v>
      </c>
      <c r="K451" s="246">
        <v>0</v>
      </c>
      <c r="L451" s="246">
        <v>0</v>
      </c>
      <c r="M451" s="246">
        <v>0</v>
      </c>
      <c r="N451" s="246">
        <v>0</v>
      </c>
      <c r="O451" s="246">
        <v>0</v>
      </c>
      <c r="P451" s="246">
        <v>0</v>
      </c>
      <c r="Q451" s="246">
        <v>0</v>
      </c>
      <c r="R451" s="246">
        <v>0</v>
      </c>
      <c r="S451" s="246">
        <v>0</v>
      </c>
      <c r="T451" s="246">
        <v>0</v>
      </c>
      <c r="U451" s="246">
        <v>0</v>
      </c>
      <c r="V451" s="246">
        <v>0</v>
      </c>
      <c r="W451" s="246">
        <v>0</v>
      </c>
      <c r="X451" s="246">
        <v>0</v>
      </c>
      <c r="Y451" s="246">
        <v>0</v>
      </c>
      <c r="Z451" s="246">
        <v>0</v>
      </c>
      <c r="AA451" s="246">
        <v>0</v>
      </c>
      <c r="AB451" s="246">
        <v>0</v>
      </c>
      <c r="AC451" s="246">
        <v>0</v>
      </c>
      <c r="AD451" s="246">
        <v>0</v>
      </c>
      <c r="AE451" s="246">
        <v>0</v>
      </c>
      <c r="AF451" s="246">
        <v>0</v>
      </c>
      <c r="AG451" s="246">
        <v>0</v>
      </c>
      <c r="AH451" s="246">
        <v>0</v>
      </c>
      <c r="AI451" s="246">
        <v>0</v>
      </c>
      <c r="AJ451" s="246">
        <v>0</v>
      </c>
      <c r="AK451" s="246">
        <v>0</v>
      </c>
      <c r="AL451" s="246">
        <v>0</v>
      </c>
      <c r="AM451" s="246">
        <v>0</v>
      </c>
      <c r="AN451" s="246">
        <v>0.16</v>
      </c>
      <c r="AO451" s="246">
        <v>0</v>
      </c>
      <c r="AP451" s="250">
        <v>0</v>
      </c>
      <c r="AQ451" s="246">
        <v>0</v>
      </c>
      <c r="AR451" s="290">
        <v>0</v>
      </c>
      <c r="AS451" s="289">
        <v>0</v>
      </c>
      <c r="AT451" s="250">
        <v>0</v>
      </c>
      <c r="AU451" s="250">
        <v>0</v>
      </c>
      <c r="AV451" s="284">
        <v>0</v>
      </c>
      <c r="AW451" s="292" t="str">
        <f t="shared" si="24"/>
        <v>2015-16</v>
      </c>
      <c r="AX451" s="292" t="str">
        <f t="shared" si="25"/>
        <v>2015-16</v>
      </c>
      <c r="AY451" s="751">
        <f t="shared" si="26"/>
        <v>1</v>
      </c>
      <c r="AZ451" s="120">
        <f t="shared" si="27"/>
        <v>0.16</v>
      </c>
      <c r="BA451" s="248" t="s">
        <v>119</v>
      </c>
      <c r="BB451" s="248" t="s">
        <v>53</v>
      </c>
      <c r="BC451" s="248" t="s">
        <v>272</v>
      </c>
      <c r="BD451" s="248" t="s">
        <v>763</v>
      </c>
      <c r="BE451" s="248"/>
      <c r="BF451" s="248" t="s">
        <v>262</v>
      </c>
      <c r="BG451" s="252" t="s">
        <v>277</v>
      </c>
      <c r="BH451" s="251" t="s">
        <v>252</v>
      </c>
      <c r="BI451" s="295" t="s">
        <v>276</v>
      </c>
      <c r="BJ451" s="251" t="s">
        <v>252</v>
      </c>
    </row>
    <row r="452" spans="1:62" s="249" customFormat="1" ht="13.5" customHeight="1">
      <c r="A452" s="490" t="s">
        <v>113</v>
      </c>
      <c r="B452" s="514" t="s">
        <v>2596</v>
      </c>
      <c r="C452" s="246">
        <v>0</v>
      </c>
      <c r="D452" s="246">
        <v>0</v>
      </c>
      <c r="E452" s="246">
        <v>0</v>
      </c>
      <c r="F452" s="246">
        <v>0</v>
      </c>
      <c r="G452" s="246">
        <v>0</v>
      </c>
      <c r="H452" s="246">
        <v>0</v>
      </c>
      <c r="I452" s="246">
        <v>0</v>
      </c>
      <c r="J452" s="246">
        <v>0</v>
      </c>
      <c r="K452" s="246">
        <v>0</v>
      </c>
      <c r="L452" s="246">
        <v>0</v>
      </c>
      <c r="M452" s="246">
        <v>0</v>
      </c>
      <c r="N452" s="246">
        <v>0</v>
      </c>
      <c r="O452" s="246">
        <v>0</v>
      </c>
      <c r="P452" s="246">
        <v>0</v>
      </c>
      <c r="Q452" s="246">
        <v>0</v>
      </c>
      <c r="R452" s="246">
        <v>0</v>
      </c>
      <c r="S452" s="246">
        <v>0</v>
      </c>
      <c r="T452" s="246">
        <v>0</v>
      </c>
      <c r="U452" s="246">
        <v>0</v>
      </c>
      <c r="V452" s="246">
        <v>0</v>
      </c>
      <c r="W452" s="246">
        <v>0</v>
      </c>
      <c r="X452" s="246">
        <v>0</v>
      </c>
      <c r="Y452" s="246">
        <v>0</v>
      </c>
      <c r="Z452" s="246">
        <v>0</v>
      </c>
      <c r="AA452" s="246">
        <v>0</v>
      </c>
      <c r="AB452" s="246">
        <v>0</v>
      </c>
      <c r="AC452" s="246">
        <v>0</v>
      </c>
      <c r="AD452" s="246">
        <v>0</v>
      </c>
      <c r="AE452" s="246">
        <v>0</v>
      </c>
      <c r="AF452" s="246">
        <v>0</v>
      </c>
      <c r="AG452" s="246">
        <v>0</v>
      </c>
      <c r="AH452" s="246">
        <v>0</v>
      </c>
      <c r="AI452" s="246">
        <v>0</v>
      </c>
      <c r="AJ452" s="246">
        <v>0</v>
      </c>
      <c r="AK452" s="246">
        <v>0</v>
      </c>
      <c r="AL452" s="246">
        <v>0</v>
      </c>
      <c r="AM452" s="246">
        <v>0</v>
      </c>
      <c r="AN452" s="246">
        <v>0</v>
      </c>
      <c r="AO452" s="246">
        <v>0.05</v>
      </c>
      <c r="AP452" s="246">
        <v>0.05</v>
      </c>
      <c r="AQ452" s="246">
        <v>0</v>
      </c>
      <c r="AR452" s="289">
        <v>0</v>
      </c>
      <c r="AS452" s="289">
        <v>0</v>
      </c>
      <c r="AT452" s="250">
        <v>0</v>
      </c>
      <c r="AU452" s="250">
        <v>0</v>
      </c>
      <c r="AV452" s="284">
        <v>0</v>
      </c>
      <c r="AW452" s="292" t="str">
        <f t="shared" ref="AW452:AW519" si="28">INDEX(C$3:AS$3,MATCH(TRUE,INDEX(C452:AS452&lt;&gt;0,),0))</f>
        <v>2016-17</v>
      </c>
      <c r="AX452" s="292" t="str">
        <f t="shared" ref="AX452:AX519" si="29">LOOKUP(2,1/(C452:AS452&lt;&gt;0),$C$3:$AS$3)</f>
        <v>2017-18</v>
      </c>
      <c r="AY452" s="751">
        <f t="shared" ref="AY452:AY515" si="30">((LEFT(AX452,4)-LEFT(AW452,4))+1)</f>
        <v>2</v>
      </c>
      <c r="AZ452" s="120">
        <f t="shared" ref="AZ452:AZ515" si="31">SUM(C452:AS452)/AY452</f>
        <v>0.05</v>
      </c>
      <c r="BA452" s="248" t="s">
        <v>119</v>
      </c>
      <c r="BB452" s="248" t="s">
        <v>53</v>
      </c>
      <c r="BC452" s="248" t="s">
        <v>267</v>
      </c>
      <c r="BD452" s="248" t="s">
        <v>3014</v>
      </c>
      <c r="BE452" s="248"/>
      <c r="BF452" s="248" t="s">
        <v>262</v>
      </c>
      <c r="BG452" s="252" t="s">
        <v>277</v>
      </c>
      <c r="BH452" s="251" t="s">
        <v>2623</v>
      </c>
      <c r="BI452" s="295" t="s">
        <v>276</v>
      </c>
      <c r="BJ452" s="251" t="s">
        <v>252</v>
      </c>
    </row>
    <row r="453" spans="1:62" s="249" customFormat="1" ht="13.5" customHeight="1">
      <c r="A453" s="490" t="s">
        <v>113</v>
      </c>
      <c r="B453" s="514" t="s">
        <v>2579</v>
      </c>
      <c r="C453" s="246">
        <v>0</v>
      </c>
      <c r="D453" s="246">
        <v>0</v>
      </c>
      <c r="E453" s="246">
        <v>0</v>
      </c>
      <c r="F453" s="246">
        <v>0</v>
      </c>
      <c r="G453" s="246">
        <v>0</v>
      </c>
      <c r="H453" s="246">
        <v>0</v>
      </c>
      <c r="I453" s="246">
        <v>0</v>
      </c>
      <c r="J453" s="246">
        <v>0</v>
      </c>
      <c r="K453" s="246">
        <v>0</v>
      </c>
      <c r="L453" s="246">
        <v>0</v>
      </c>
      <c r="M453" s="246">
        <v>0</v>
      </c>
      <c r="N453" s="246">
        <v>0</v>
      </c>
      <c r="O453" s="246">
        <v>0</v>
      </c>
      <c r="P453" s="246">
        <v>0</v>
      </c>
      <c r="Q453" s="246">
        <v>0</v>
      </c>
      <c r="R453" s="246">
        <v>0</v>
      </c>
      <c r="S453" s="246">
        <v>0</v>
      </c>
      <c r="T453" s="246">
        <v>0</v>
      </c>
      <c r="U453" s="246">
        <v>0</v>
      </c>
      <c r="V453" s="246">
        <v>0</v>
      </c>
      <c r="W453" s="246">
        <v>0</v>
      </c>
      <c r="X453" s="246">
        <v>0</v>
      </c>
      <c r="Y453" s="246">
        <v>0</v>
      </c>
      <c r="Z453" s="246">
        <v>0</v>
      </c>
      <c r="AA453" s="246">
        <v>0</v>
      </c>
      <c r="AB453" s="246">
        <v>0</v>
      </c>
      <c r="AC453" s="246">
        <v>0</v>
      </c>
      <c r="AD453" s="246">
        <v>0</v>
      </c>
      <c r="AE453" s="246">
        <v>0</v>
      </c>
      <c r="AF453" s="246">
        <v>0</v>
      </c>
      <c r="AG453" s="246">
        <v>0</v>
      </c>
      <c r="AH453" s="246">
        <v>0</v>
      </c>
      <c r="AI453" s="246">
        <v>0</v>
      </c>
      <c r="AJ453" s="246">
        <v>0</v>
      </c>
      <c r="AK453" s="246">
        <v>1</v>
      </c>
      <c r="AL453" s="246">
        <v>1</v>
      </c>
      <c r="AM453" s="246">
        <v>1</v>
      </c>
      <c r="AN453" s="246">
        <v>0</v>
      </c>
      <c r="AO453" s="246">
        <v>0</v>
      </c>
      <c r="AP453" s="250">
        <v>0</v>
      </c>
      <c r="AQ453" s="246">
        <v>0</v>
      </c>
      <c r="AR453" s="290">
        <v>0</v>
      </c>
      <c r="AS453" s="289">
        <v>0</v>
      </c>
      <c r="AT453" s="250">
        <v>0</v>
      </c>
      <c r="AU453" s="250">
        <v>0</v>
      </c>
      <c r="AV453" s="284">
        <v>0</v>
      </c>
      <c r="AW453" s="292" t="str">
        <f t="shared" si="28"/>
        <v>2012-13</v>
      </c>
      <c r="AX453" s="292" t="str">
        <f t="shared" si="29"/>
        <v>2014-15</v>
      </c>
      <c r="AY453" s="751">
        <f t="shared" si="30"/>
        <v>3</v>
      </c>
      <c r="AZ453" s="120">
        <f t="shared" si="31"/>
        <v>1</v>
      </c>
      <c r="BA453" s="248" t="s">
        <v>119</v>
      </c>
      <c r="BB453" s="248" t="s">
        <v>53</v>
      </c>
      <c r="BC453" s="248" t="s">
        <v>272</v>
      </c>
      <c r="BD453" s="248" t="s">
        <v>763</v>
      </c>
      <c r="BE453" s="248"/>
      <c r="BF453" s="248" t="s">
        <v>262</v>
      </c>
      <c r="BG453" s="252" t="s">
        <v>277</v>
      </c>
      <c r="BH453" s="251" t="s">
        <v>252</v>
      </c>
      <c r="BI453" s="295" t="s">
        <v>276</v>
      </c>
      <c r="BJ453" s="251" t="s">
        <v>252</v>
      </c>
    </row>
    <row r="454" spans="1:62" s="249" customFormat="1" ht="13.5" customHeight="1">
      <c r="A454" s="490" t="s">
        <v>113</v>
      </c>
      <c r="B454" s="514" t="s">
        <v>2583</v>
      </c>
      <c r="C454" s="246">
        <v>0</v>
      </c>
      <c r="D454" s="246">
        <v>0</v>
      </c>
      <c r="E454" s="246">
        <v>0</v>
      </c>
      <c r="F454" s="246">
        <v>0</v>
      </c>
      <c r="G454" s="246">
        <v>0</v>
      </c>
      <c r="H454" s="246">
        <v>0</v>
      </c>
      <c r="I454" s="246">
        <v>0</v>
      </c>
      <c r="J454" s="246">
        <v>0</v>
      </c>
      <c r="K454" s="246">
        <v>0</v>
      </c>
      <c r="L454" s="246">
        <v>0</v>
      </c>
      <c r="M454" s="246">
        <v>0</v>
      </c>
      <c r="N454" s="246">
        <v>0</v>
      </c>
      <c r="O454" s="246">
        <v>0</v>
      </c>
      <c r="P454" s="246">
        <v>0</v>
      </c>
      <c r="Q454" s="246">
        <v>0</v>
      </c>
      <c r="R454" s="246">
        <v>0</v>
      </c>
      <c r="S454" s="246">
        <v>0</v>
      </c>
      <c r="T454" s="246">
        <v>0</v>
      </c>
      <c r="U454" s="246">
        <v>0</v>
      </c>
      <c r="V454" s="246">
        <v>0</v>
      </c>
      <c r="W454" s="246">
        <v>0</v>
      </c>
      <c r="X454" s="246">
        <v>0</v>
      </c>
      <c r="Y454" s="246">
        <v>0</v>
      </c>
      <c r="Z454" s="246">
        <v>0</v>
      </c>
      <c r="AA454" s="246">
        <v>0</v>
      </c>
      <c r="AB454" s="246">
        <v>0</v>
      </c>
      <c r="AC454" s="246">
        <v>0</v>
      </c>
      <c r="AD454" s="246">
        <v>0</v>
      </c>
      <c r="AE454" s="246">
        <v>0</v>
      </c>
      <c r="AF454" s="246">
        <v>0</v>
      </c>
      <c r="AG454" s="246">
        <v>0</v>
      </c>
      <c r="AH454" s="246">
        <v>0</v>
      </c>
      <c r="AI454" s="246">
        <v>0</v>
      </c>
      <c r="AJ454" s="246">
        <v>0</v>
      </c>
      <c r="AK454" s="246">
        <v>0</v>
      </c>
      <c r="AL454" s="246">
        <v>0</v>
      </c>
      <c r="AM454" s="246">
        <v>0</v>
      </c>
      <c r="AN454" s="246">
        <v>0</v>
      </c>
      <c r="AO454" s="246">
        <v>0</v>
      </c>
      <c r="AP454" s="246">
        <v>0.32400000000000001</v>
      </c>
      <c r="AQ454" s="246">
        <v>0.105</v>
      </c>
      <c r="AR454" s="289">
        <v>0</v>
      </c>
      <c r="AS454" s="289">
        <v>0</v>
      </c>
      <c r="AT454" s="250">
        <v>0</v>
      </c>
      <c r="AU454" s="250">
        <v>0</v>
      </c>
      <c r="AV454" s="284">
        <v>0</v>
      </c>
      <c r="AW454" s="292" t="str">
        <f t="shared" si="28"/>
        <v>2017-18</v>
      </c>
      <c r="AX454" s="292" t="str">
        <f t="shared" si="29"/>
        <v>2018-19</v>
      </c>
      <c r="AY454" s="751">
        <f t="shared" si="30"/>
        <v>2</v>
      </c>
      <c r="AZ454" s="120">
        <f t="shared" si="31"/>
        <v>0.2145</v>
      </c>
      <c r="BA454" s="248" t="s">
        <v>119</v>
      </c>
      <c r="BB454" s="248" t="s">
        <v>53</v>
      </c>
      <c r="BC454" s="248" t="s">
        <v>272</v>
      </c>
      <c r="BD454" s="248" t="s">
        <v>763</v>
      </c>
      <c r="BE454" s="248"/>
      <c r="BF454" s="248" t="s">
        <v>262</v>
      </c>
      <c r="BG454" s="252" t="s">
        <v>277</v>
      </c>
      <c r="BH454" s="251" t="s">
        <v>2615</v>
      </c>
      <c r="BI454" s="295" t="s">
        <v>276</v>
      </c>
      <c r="BJ454" s="251" t="s">
        <v>252</v>
      </c>
    </row>
    <row r="455" spans="1:62" s="249" customFormat="1" ht="13.5" customHeight="1">
      <c r="A455" s="490" t="s">
        <v>113</v>
      </c>
      <c r="B455" s="514" t="s">
        <v>3000</v>
      </c>
      <c r="C455" s="246">
        <v>0</v>
      </c>
      <c r="D455" s="246">
        <v>0</v>
      </c>
      <c r="E455" s="246">
        <v>0</v>
      </c>
      <c r="F455" s="246">
        <v>0</v>
      </c>
      <c r="G455" s="246">
        <v>0</v>
      </c>
      <c r="H455" s="246">
        <v>0</v>
      </c>
      <c r="I455" s="246">
        <v>0</v>
      </c>
      <c r="J455" s="246">
        <v>0</v>
      </c>
      <c r="K455" s="246">
        <v>0</v>
      </c>
      <c r="L455" s="246">
        <v>0</v>
      </c>
      <c r="M455" s="246">
        <v>0</v>
      </c>
      <c r="N455" s="246">
        <v>0</v>
      </c>
      <c r="O455" s="246">
        <v>0</v>
      </c>
      <c r="P455" s="246">
        <v>0</v>
      </c>
      <c r="Q455" s="246">
        <v>0</v>
      </c>
      <c r="R455" s="246">
        <v>0</v>
      </c>
      <c r="S455" s="246">
        <v>0</v>
      </c>
      <c r="T455" s="246">
        <v>0</v>
      </c>
      <c r="U455" s="246">
        <v>0</v>
      </c>
      <c r="V455" s="246">
        <v>0</v>
      </c>
      <c r="W455" s="246">
        <v>0</v>
      </c>
      <c r="X455" s="246">
        <v>0</v>
      </c>
      <c r="Y455" s="246">
        <v>0</v>
      </c>
      <c r="Z455" s="246">
        <v>0</v>
      </c>
      <c r="AA455" s="246">
        <v>0</v>
      </c>
      <c r="AB455" s="246">
        <v>0</v>
      </c>
      <c r="AC455" s="246">
        <v>0</v>
      </c>
      <c r="AD455" s="246">
        <v>0</v>
      </c>
      <c r="AE455" s="246">
        <v>0</v>
      </c>
      <c r="AF455" s="246">
        <v>0</v>
      </c>
      <c r="AG455" s="246">
        <v>0</v>
      </c>
      <c r="AH455" s="246">
        <v>0</v>
      </c>
      <c r="AI455" s="246">
        <v>0</v>
      </c>
      <c r="AJ455" s="246">
        <v>0</v>
      </c>
      <c r="AK455" s="246">
        <v>0</v>
      </c>
      <c r="AL455" s="246">
        <v>0</v>
      </c>
      <c r="AM455" s="246">
        <v>0</v>
      </c>
      <c r="AN455" s="246">
        <v>0</v>
      </c>
      <c r="AO455" s="246">
        <v>0</v>
      </c>
      <c r="AP455" s="250">
        <v>0</v>
      </c>
      <c r="AQ455" s="246">
        <v>0.5</v>
      </c>
      <c r="AR455" s="290">
        <v>0</v>
      </c>
      <c r="AS455" s="289">
        <v>0</v>
      </c>
      <c r="AT455" s="250">
        <v>0</v>
      </c>
      <c r="AU455" s="250">
        <v>0</v>
      </c>
      <c r="AV455" s="284">
        <v>0</v>
      </c>
      <c r="AW455" s="292" t="str">
        <f t="shared" si="28"/>
        <v>2018-19</v>
      </c>
      <c r="AX455" s="292" t="str">
        <f t="shared" si="29"/>
        <v>2018-19</v>
      </c>
      <c r="AY455" s="751">
        <f t="shared" si="30"/>
        <v>1</v>
      </c>
      <c r="AZ455" s="120">
        <f t="shared" si="31"/>
        <v>0.5</v>
      </c>
      <c r="BA455" s="248" t="s">
        <v>119</v>
      </c>
      <c r="BB455" s="248" t="s">
        <v>53</v>
      </c>
      <c r="BC455" s="248" t="s">
        <v>267</v>
      </c>
      <c r="BD455" s="248" t="s">
        <v>3014</v>
      </c>
      <c r="BE455" s="248"/>
      <c r="BF455" s="248" t="s">
        <v>262</v>
      </c>
      <c r="BG455" s="252" t="s">
        <v>277</v>
      </c>
      <c r="BH455" s="251" t="s">
        <v>3004</v>
      </c>
      <c r="BI455" s="295" t="s">
        <v>252</v>
      </c>
      <c r="BJ455" s="251" t="s">
        <v>252</v>
      </c>
    </row>
    <row r="456" spans="1:62" s="249" customFormat="1" ht="13.5" customHeight="1">
      <c r="A456" s="490" t="s">
        <v>113</v>
      </c>
      <c r="B456" s="514" t="s">
        <v>310</v>
      </c>
      <c r="C456" s="246">
        <v>0</v>
      </c>
      <c r="D456" s="246">
        <v>0</v>
      </c>
      <c r="E456" s="246">
        <v>0</v>
      </c>
      <c r="F456" s="246">
        <v>0</v>
      </c>
      <c r="G456" s="246">
        <v>0</v>
      </c>
      <c r="H456" s="246">
        <v>0</v>
      </c>
      <c r="I456" s="246">
        <v>0</v>
      </c>
      <c r="J456" s="246">
        <v>0</v>
      </c>
      <c r="K456" s="246">
        <v>0</v>
      </c>
      <c r="L456" s="246">
        <v>0</v>
      </c>
      <c r="M456" s="246">
        <v>0</v>
      </c>
      <c r="N456" s="246">
        <v>0</v>
      </c>
      <c r="O456" s="246">
        <v>0</v>
      </c>
      <c r="P456" s="246">
        <v>0</v>
      </c>
      <c r="Q456" s="246">
        <v>0</v>
      </c>
      <c r="R456" s="246">
        <v>0</v>
      </c>
      <c r="S456" s="246">
        <v>0</v>
      </c>
      <c r="T456" s="246">
        <v>0</v>
      </c>
      <c r="U456" s="246">
        <v>0</v>
      </c>
      <c r="V456" s="246">
        <v>0</v>
      </c>
      <c r="W456" s="246">
        <v>0</v>
      </c>
      <c r="X456" s="246">
        <v>0</v>
      </c>
      <c r="Y456" s="246">
        <v>0</v>
      </c>
      <c r="Z456" s="246">
        <v>0</v>
      </c>
      <c r="AA456" s="246">
        <v>0</v>
      </c>
      <c r="AB456" s="246">
        <v>0</v>
      </c>
      <c r="AC456" s="246">
        <v>0</v>
      </c>
      <c r="AD456" s="246">
        <v>0</v>
      </c>
      <c r="AE456" s="246">
        <v>0</v>
      </c>
      <c r="AF456" s="246">
        <v>0</v>
      </c>
      <c r="AG456" s="246">
        <v>0</v>
      </c>
      <c r="AH456" s="246">
        <v>0</v>
      </c>
      <c r="AI456" s="246">
        <v>0</v>
      </c>
      <c r="AJ456" s="246">
        <v>0</v>
      </c>
      <c r="AK456" s="246">
        <v>7.1999999999999995E-2</v>
      </c>
      <c r="AL456" s="246">
        <v>3.5999999999999997E-2</v>
      </c>
      <c r="AM456" s="246">
        <v>0</v>
      </c>
      <c r="AN456" s="246">
        <v>0</v>
      </c>
      <c r="AO456" s="246">
        <v>0</v>
      </c>
      <c r="AP456" s="246">
        <v>0</v>
      </c>
      <c r="AQ456" s="246">
        <v>0</v>
      </c>
      <c r="AR456" s="289">
        <v>0</v>
      </c>
      <c r="AS456" s="289">
        <v>0</v>
      </c>
      <c r="AT456" s="250">
        <v>0</v>
      </c>
      <c r="AU456" s="250">
        <v>0</v>
      </c>
      <c r="AV456" s="284">
        <v>0</v>
      </c>
      <c r="AW456" s="292" t="str">
        <f t="shared" si="28"/>
        <v>2012-13</v>
      </c>
      <c r="AX456" s="292" t="str">
        <f t="shared" si="29"/>
        <v>2013-14</v>
      </c>
      <c r="AY456" s="751">
        <f t="shared" si="30"/>
        <v>2</v>
      </c>
      <c r="AZ456" s="120">
        <f t="shared" si="31"/>
        <v>5.3999999999999992E-2</v>
      </c>
      <c r="BA456" s="248" t="s">
        <v>119</v>
      </c>
      <c r="BB456" s="248" t="s">
        <v>53</v>
      </c>
      <c r="BC456" s="248" t="s">
        <v>256</v>
      </c>
      <c r="BD456" s="248" t="s">
        <v>3015</v>
      </c>
      <c r="BE456" s="248"/>
      <c r="BF456" s="248" t="s">
        <v>262</v>
      </c>
      <c r="BG456" s="252" t="s">
        <v>252</v>
      </c>
      <c r="BH456" s="251" t="s">
        <v>309</v>
      </c>
      <c r="BI456" s="295" t="s">
        <v>252</v>
      </c>
      <c r="BJ456" s="251" t="s">
        <v>252</v>
      </c>
    </row>
    <row r="457" spans="1:62" s="249" customFormat="1" ht="13.5" customHeight="1">
      <c r="A457" s="490" t="s">
        <v>113</v>
      </c>
      <c r="B457" s="514" t="s">
        <v>308</v>
      </c>
      <c r="C457" s="246">
        <v>0</v>
      </c>
      <c r="D457" s="246">
        <v>0</v>
      </c>
      <c r="E457" s="246">
        <v>0</v>
      </c>
      <c r="F457" s="246">
        <v>0</v>
      </c>
      <c r="G457" s="246">
        <v>0</v>
      </c>
      <c r="H457" s="246">
        <v>0</v>
      </c>
      <c r="I457" s="246">
        <v>0</v>
      </c>
      <c r="J457" s="246">
        <v>0</v>
      </c>
      <c r="K457" s="246">
        <v>0</v>
      </c>
      <c r="L457" s="246">
        <v>0</v>
      </c>
      <c r="M457" s="246">
        <v>0</v>
      </c>
      <c r="N457" s="246">
        <v>0</v>
      </c>
      <c r="O457" s="246">
        <v>0</v>
      </c>
      <c r="P457" s="246">
        <v>0</v>
      </c>
      <c r="Q457" s="246">
        <v>0</v>
      </c>
      <c r="R457" s="246">
        <v>0</v>
      </c>
      <c r="S457" s="246">
        <v>0</v>
      </c>
      <c r="T457" s="246">
        <v>0</v>
      </c>
      <c r="U457" s="246">
        <v>0</v>
      </c>
      <c r="V457" s="246">
        <v>0</v>
      </c>
      <c r="W457" s="246">
        <v>0</v>
      </c>
      <c r="X457" s="246">
        <v>0</v>
      </c>
      <c r="Y457" s="246">
        <v>0</v>
      </c>
      <c r="Z457" s="246">
        <v>0</v>
      </c>
      <c r="AA457" s="246">
        <v>0</v>
      </c>
      <c r="AB457" s="246">
        <v>0</v>
      </c>
      <c r="AC457" s="246">
        <v>0</v>
      </c>
      <c r="AD457" s="246">
        <v>0</v>
      </c>
      <c r="AE457" s="246">
        <v>0</v>
      </c>
      <c r="AF457" s="246">
        <v>0</v>
      </c>
      <c r="AG457" s="246">
        <v>0</v>
      </c>
      <c r="AH457" s="246">
        <v>0</v>
      </c>
      <c r="AI457" s="246">
        <v>0</v>
      </c>
      <c r="AJ457" s="246">
        <v>0</v>
      </c>
      <c r="AK457" s="246">
        <v>0</v>
      </c>
      <c r="AL457" s="246">
        <v>0.25</v>
      </c>
      <c r="AM457" s="246">
        <v>0.15</v>
      </c>
      <c r="AN457" s="246">
        <v>0.15</v>
      </c>
      <c r="AO457" s="246">
        <v>0.15</v>
      </c>
      <c r="AP457" s="250">
        <v>0.15</v>
      </c>
      <c r="AQ457" s="246">
        <v>0.15</v>
      </c>
      <c r="AR457" s="290">
        <v>0.15</v>
      </c>
      <c r="AS457" s="289">
        <v>0</v>
      </c>
      <c r="AT457" s="250">
        <v>0</v>
      </c>
      <c r="AU457" s="250">
        <v>0</v>
      </c>
      <c r="AV457" s="284">
        <v>0</v>
      </c>
      <c r="AW457" s="292" t="str">
        <f t="shared" si="28"/>
        <v>2013-14</v>
      </c>
      <c r="AX457" s="292" t="str">
        <f t="shared" si="29"/>
        <v>2019-20</v>
      </c>
      <c r="AY457" s="751">
        <f t="shared" si="30"/>
        <v>7</v>
      </c>
      <c r="AZ457" s="120">
        <f t="shared" si="31"/>
        <v>0.16428571428571428</v>
      </c>
      <c r="BA457" s="248" t="s">
        <v>119</v>
      </c>
      <c r="BB457" s="248" t="s">
        <v>53</v>
      </c>
      <c r="BC457" s="248" t="s">
        <v>256</v>
      </c>
      <c r="BD457" s="248" t="s">
        <v>3015</v>
      </c>
      <c r="BE457" s="248"/>
      <c r="BF457" s="248" t="s">
        <v>262</v>
      </c>
      <c r="BG457" s="252" t="s">
        <v>252</v>
      </c>
      <c r="BH457" s="251" t="s">
        <v>798</v>
      </c>
      <c r="BI457" s="295" t="s">
        <v>252</v>
      </c>
      <c r="BJ457" s="251" t="s">
        <v>252</v>
      </c>
    </row>
    <row r="458" spans="1:62" s="249" customFormat="1" ht="13.5" customHeight="1">
      <c r="A458" s="490" t="s">
        <v>113</v>
      </c>
      <c r="B458" s="514" t="s">
        <v>2578</v>
      </c>
      <c r="C458" s="246">
        <v>0</v>
      </c>
      <c r="D458" s="246">
        <v>0</v>
      </c>
      <c r="E458" s="246">
        <v>0</v>
      </c>
      <c r="F458" s="246">
        <v>0</v>
      </c>
      <c r="G458" s="246">
        <v>0</v>
      </c>
      <c r="H458" s="246">
        <v>0</v>
      </c>
      <c r="I458" s="246">
        <v>0</v>
      </c>
      <c r="J458" s="246">
        <v>0</v>
      </c>
      <c r="K458" s="246">
        <v>0</v>
      </c>
      <c r="L458" s="246">
        <v>0</v>
      </c>
      <c r="M458" s="246">
        <v>0</v>
      </c>
      <c r="N458" s="246">
        <v>0</v>
      </c>
      <c r="O458" s="246">
        <v>0</v>
      </c>
      <c r="P458" s="246">
        <v>0</v>
      </c>
      <c r="Q458" s="246">
        <v>0</v>
      </c>
      <c r="R458" s="246">
        <v>0</v>
      </c>
      <c r="S458" s="246">
        <v>0</v>
      </c>
      <c r="T458" s="246">
        <v>0</v>
      </c>
      <c r="U458" s="246">
        <v>0</v>
      </c>
      <c r="V458" s="246">
        <v>0</v>
      </c>
      <c r="W458" s="246">
        <v>0</v>
      </c>
      <c r="X458" s="246">
        <v>0</v>
      </c>
      <c r="Y458" s="246">
        <v>0</v>
      </c>
      <c r="Z458" s="246">
        <v>0</v>
      </c>
      <c r="AA458" s="246">
        <v>0</v>
      </c>
      <c r="AB458" s="246">
        <v>0</v>
      </c>
      <c r="AC458" s="246">
        <v>0</v>
      </c>
      <c r="AD458" s="246">
        <v>0</v>
      </c>
      <c r="AE458" s="246">
        <v>0</v>
      </c>
      <c r="AF458" s="246">
        <v>0</v>
      </c>
      <c r="AG458" s="246">
        <v>0</v>
      </c>
      <c r="AH458" s="246">
        <v>0</v>
      </c>
      <c r="AI458" s="246">
        <v>0</v>
      </c>
      <c r="AJ458" s="246">
        <v>0</v>
      </c>
      <c r="AK458" s="246">
        <v>0.15</v>
      </c>
      <c r="AL458" s="246">
        <v>0</v>
      </c>
      <c r="AM458" s="246">
        <v>0.372</v>
      </c>
      <c r="AN458" s="246">
        <v>0.45500000000000002</v>
      </c>
      <c r="AO458" s="246">
        <v>0.35199999999999998</v>
      </c>
      <c r="AP458" s="246">
        <v>0</v>
      </c>
      <c r="AQ458" s="246">
        <v>6.6000000000000003E-2</v>
      </c>
      <c r="AR458" s="289">
        <v>0</v>
      </c>
      <c r="AS458" s="289">
        <v>0</v>
      </c>
      <c r="AT458" s="250">
        <v>0</v>
      </c>
      <c r="AU458" s="250">
        <v>0</v>
      </c>
      <c r="AV458" s="284">
        <v>0</v>
      </c>
      <c r="AW458" s="292" t="str">
        <f t="shared" si="28"/>
        <v>2012-13</v>
      </c>
      <c r="AX458" s="292" t="str">
        <f t="shared" si="29"/>
        <v>2018-19</v>
      </c>
      <c r="AY458" s="751">
        <f t="shared" si="30"/>
        <v>7</v>
      </c>
      <c r="AZ458" s="120">
        <f t="shared" si="31"/>
        <v>0.19928571428571432</v>
      </c>
      <c r="BA458" s="248" t="s">
        <v>119</v>
      </c>
      <c r="BB458" s="248" t="s">
        <v>53</v>
      </c>
      <c r="BC458" s="248" t="s">
        <v>256</v>
      </c>
      <c r="BD458" s="248" t="s">
        <v>3015</v>
      </c>
      <c r="BE458" s="248"/>
      <c r="BF458" s="248" t="s">
        <v>262</v>
      </c>
      <c r="BG458" s="252" t="s">
        <v>799</v>
      </c>
      <c r="BH458" s="251" t="s">
        <v>3597</v>
      </c>
      <c r="BI458" s="295" t="s">
        <v>252</v>
      </c>
      <c r="BJ458" s="251" t="s">
        <v>252</v>
      </c>
    </row>
    <row r="459" spans="1:62" s="249" customFormat="1" ht="13.5" customHeight="1">
      <c r="A459" s="490" t="s">
        <v>113</v>
      </c>
      <c r="B459" s="514" t="s">
        <v>294</v>
      </c>
      <c r="C459" s="246">
        <v>0</v>
      </c>
      <c r="D459" s="246">
        <v>0</v>
      </c>
      <c r="E459" s="246">
        <v>0</v>
      </c>
      <c r="F459" s="246">
        <v>0</v>
      </c>
      <c r="G459" s="246">
        <v>0</v>
      </c>
      <c r="H459" s="246">
        <v>0</v>
      </c>
      <c r="I459" s="246">
        <v>0</v>
      </c>
      <c r="J459" s="246">
        <v>0</v>
      </c>
      <c r="K459" s="246">
        <v>0</v>
      </c>
      <c r="L459" s="246">
        <v>0</v>
      </c>
      <c r="M459" s="246">
        <v>0</v>
      </c>
      <c r="N459" s="246">
        <v>0</v>
      </c>
      <c r="O459" s="246">
        <v>0</v>
      </c>
      <c r="P459" s="246">
        <v>0</v>
      </c>
      <c r="Q459" s="246">
        <v>0</v>
      </c>
      <c r="R459" s="246">
        <v>0</v>
      </c>
      <c r="S459" s="246">
        <v>0</v>
      </c>
      <c r="T459" s="246">
        <v>0</v>
      </c>
      <c r="U459" s="246">
        <v>0</v>
      </c>
      <c r="V459" s="246">
        <v>0</v>
      </c>
      <c r="W459" s="246">
        <v>0</v>
      </c>
      <c r="X459" s="246">
        <v>0</v>
      </c>
      <c r="Y459" s="246">
        <v>0</v>
      </c>
      <c r="Z459" s="246">
        <v>0</v>
      </c>
      <c r="AA459" s="246">
        <v>0</v>
      </c>
      <c r="AB459" s="246">
        <v>0</v>
      </c>
      <c r="AC459" s="246">
        <v>0</v>
      </c>
      <c r="AD459" s="246">
        <v>0</v>
      </c>
      <c r="AE459" s="246">
        <v>0</v>
      </c>
      <c r="AF459" s="246">
        <v>0</v>
      </c>
      <c r="AG459" s="246">
        <v>0</v>
      </c>
      <c r="AH459" s="246">
        <v>0</v>
      </c>
      <c r="AI459" s="246">
        <v>0</v>
      </c>
      <c r="AJ459" s="246">
        <v>0</v>
      </c>
      <c r="AK459" s="246">
        <v>0</v>
      </c>
      <c r="AL459" s="246">
        <v>0.15</v>
      </c>
      <c r="AM459" s="246">
        <v>0.15</v>
      </c>
      <c r="AN459" s="246">
        <v>0.15</v>
      </c>
      <c r="AO459" s="246">
        <v>0</v>
      </c>
      <c r="AP459" s="250">
        <v>0</v>
      </c>
      <c r="AQ459" s="246">
        <v>0</v>
      </c>
      <c r="AR459" s="290">
        <v>0</v>
      </c>
      <c r="AS459" s="289">
        <v>0</v>
      </c>
      <c r="AT459" s="250">
        <v>0</v>
      </c>
      <c r="AU459" s="250">
        <v>0</v>
      </c>
      <c r="AV459" s="284">
        <v>0</v>
      </c>
      <c r="AW459" s="292" t="str">
        <f t="shared" si="28"/>
        <v>2013-14</v>
      </c>
      <c r="AX459" s="292" t="str">
        <f t="shared" si="29"/>
        <v>2015-16</v>
      </c>
      <c r="AY459" s="751">
        <f t="shared" si="30"/>
        <v>3</v>
      </c>
      <c r="AZ459" s="120">
        <f t="shared" si="31"/>
        <v>0.15</v>
      </c>
      <c r="BA459" s="248" t="s">
        <v>119</v>
      </c>
      <c r="BB459" s="248" t="s">
        <v>53</v>
      </c>
      <c r="BC459" s="248" t="s">
        <v>272</v>
      </c>
      <c r="BD459" s="248" t="s">
        <v>763</v>
      </c>
      <c r="BE459" s="248"/>
      <c r="BF459" s="248" t="s">
        <v>262</v>
      </c>
      <c r="BG459" s="252" t="s">
        <v>293</v>
      </c>
      <c r="BH459" s="251" t="s">
        <v>292</v>
      </c>
      <c r="BI459" s="295" t="s">
        <v>252</v>
      </c>
      <c r="BJ459" s="251" t="s">
        <v>252</v>
      </c>
    </row>
    <row r="460" spans="1:62" s="249" customFormat="1" ht="13.5" customHeight="1">
      <c r="A460" s="490" t="s">
        <v>113</v>
      </c>
      <c r="B460" s="514" t="s">
        <v>307</v>
      </c>
      <c r="C460" s="246">
        <v>0</v>
      </c>
      <c r="D460" s="246">
        <v>0</v>
      </c>
      <c r="E460" s="246">
        <v>0</v>
      </c>
      <c r="F460" s="246">
        <v>0</v>
      </c>
      <c r="G460" s="246">
        <v>0</v>
      </c>
      <c r="H460" s="246">
        <v>0</v>
      </c>
      <c r="I460" s="246">
        <v>0</v>
      </c>
      <c r="J460" s="246">
        <v>0</v>
      </c>
      <c r="K460" s="246">
        <v>0</v>
      </c>
      <c r="L460" s="246">
        <v>0</v>
      </c>
      <c r="M460" s="246">
        <v>0</v>
      </c>
      <c r="N460" s="246">
        <v>0</v>
      </c>
      <c r="O460" s="246">
        <v>0</v>
      </c>
      <c r="P460" s="246">
        <v>0</v>
      </c>
      <c r="Q460" s="246">
        <v>0</v>
      </c>
      <c r="R460" s="246">
        <v>0</v>
      </c>
      <c r="S460" s="246">
        <v>0</v>
      </c>
      <c r="T460" s="246">
        <v>0</v>
      </c>
      <c r="U460" s="246">
        <v>0</v>
      </c>
      <c r="V460" s="246">
        <v>0</v>
      </c>
      <c r="W460" s="246">
        <v>0</v>
      </c>
      <c r="X460" s="246">
        <v>0</v>
      </c>
      <c r="Y460" s="246">
        <v>0</v>
      </c>
      <c r="Z460" s="246">
        <v>0</v>
      </c>
      <c r="AA460" s="246">
        <v>0</v>
      </c>
      <c r="AB460" s="246">
        <v>0</v>
      </c>
      <c r="AC460" s="246">
        <v>0</v>
      </c>
      <c r="AD460" s="246">
        <v>0</v>
      </c>
      <c r="AE460" s="246">
        <v>0</v>
      </c>
      <c r="AF460" s="246">
        <v>0.13</v>
      </c>
      <c r="AG460" s="246">
        <v>0.35699999999999998</v>
      </c>
      <c r="AH460" s="246">
        <v>0.25</v>
      </c>
      <c r="AI460" s="246">
        <v>0.27</v>
      </c>
      <c r="AJ460" s="246">
        <v>0.08</v>
      </c>
      <c r="AK460" s="246">
        <v>0</v>
      </c>
      <c r="AL460" s="246">
        <v>0</v>
      </c>
      <c r="AM460" s="246">
        <v>0</v>
      </c>
      <c r="AN460" s="246">
        <v>0</v>
      </c>
      <c r="AO460" s="246">
        <v>0</v>
      </c>
      <c r="AP460" s="246">
        <v>0</v>
      </c>
      <c r="AQ460" s="246">
        <v>0</v>
      </c>
      <c r="AR460" s="289">
        <v>0</v>
      </c>
      <c r="AS460" s="289">
        <v>0</v>
      </c>
      <c r="AT460" s="250">
        <v>0</v>
      </c>
      <c r="AU460" s="250">
        <v>0</v>
      </c>
      <c r="AV460" s="284">
        <v>0</v>
      </c>
      <c r="AW460" s="292" t="str">
        <f t="shared" si="28"/>
        <v>2007-08</v>
      </c>
      <c r="AX460" s="292" t="str">
        <f t="shared" si="29"/>
        <v>2011-12</v>
      </c>
      <c r="AY460" s="751">
        <f t="shared" si="30"/>
        <v>5</v>
      </c>
      <c r="AZ460" s="120">
        <f t="shared" si="31"/>
        <v>0.21740000000000004</v>
      </c>
      <c r="BA460" s="248" t="s">
        <v>119</v>
      </c>
      <c r="BB460" s="248" t="s">
        <v>53</v>
      </c>
      <c r="BC460" s="248" t="s">
        <v>256</v>
      </c>
      <c r="BD460" s="248" t="s">
        <v>3015</v>
      </c>
      <c r="BE460" s="248"/>
      <c r="BF460" s="248" t="s">
        <v>262</v>
      </c>
      <c r="BG460" s="252" t="s">
        <v>252</v>
      </c>
      <c r="BH460" s="251" t="s">
        <v>306</v>
      </c>
      <c r="BI460" s="295" t="s">
        <v>252</v>
      </c>
      <c r="BJ460" s="251" t="s">
        <v>252</v>
      </c>
    </row>
    <row r="461" spans="1:62" s="249" customFormat="1" ht="13.5" customHeight="1">
      <c r="A461" s="490" t="s">
        <v>113</v>
      </c>
      <c r="B461" s="514" t="s">
        <v>3602</v>
      </c>
      <c r="C461" s="246">
        <v>0</v>
      </c>
      <c r="D461" s="246">
        <v>0</v>
      </c>
      <c r="E461" s="246">
        <v>0</v>
      </c>
      <c r="F461" s="246">
        <v>0</v>
      </c>
      <c r="G461" s="246">
        <v>0</v>
      </c>
      <c r="H461" s="246">
        <v>0</v>
      </c>
      <c r="I461" s="246">
        <v>0</v>
      </c>
      <c r="J461" s="246">
        <v>0</v>
      </c>
      <c r="K461" s="246">
        <v>0</v>
      </c>
      <c r="L461" s="246">
        <v>0</v>
      </c>
      <c r="M461" s="246">
        <v>0</v>
      </c>
      <c r="N461" s="246">
        <v>0</v>
      </c>
      <c r="O461" s="246">
        <v>0</v>
      </c>
      <c r="P461" s="246">
        <v>0</v>
      </c>
      <c r="Q461" s="246">
        <v>0</v>
      </c>
      <c r="R461" s="246">
        <v>0</v>
      </c>
      <c r="S461" s="246">
        <v>0</v>
      </c>
      <c r="T461" s="246">
        <v>0</v>
      </c>
      <c r="U461" s="246">
        <v>0</v>
      </c>
      <c r="V461" s="246">
        <v>0</v>
      </c>
      <c r="W461" s="246">
        <v>0</v>
      </c>
      <c r="X461" s="246">
        <v>0</v>
      </c>
      <c r="Y461" s="246">
        <v>0</v>
      </c>
      <c r="Z461" s="246">
        <v>0</v>
      </c>
      <c r="AA461" s="246">
        <v>0</v>
      </c>
      <c r="AB461" s="246">
        <v>0</v>
      </c>
      <c r="AC461" s="246">
        <v>0</v>
      </c>
      <c r="AD461" s="246">
        <v>0</v>
      </c>
      <c r="AE461" s="246">
        <v>0</v>
      </c>
      <c r="AF461" s="246">
        <v>0</v>
      </c>
      <c r="AG461" s="246">
        <v>0</v>
      </c>
      <c r="AH461" s="246">
        <v>0</v>
      </c>
      <c r="AI461" s="246">
        <v>0</v>
      </c>
      <c r="AJ461" s="246">
        <v>0</v>
      </c>
      <c r="AK461" s="246">
        <v>0</v>
      </c>
      <c r="AL461" s="246">
        <v>0</v>
      </c>
      <c r="AM461" s="246">
        <v>0</v>
      </c>
      <c r="AN461" s="246">
        <v>0</v>
      </c>
      <c r="AO461" s="246">
        <v>0</v>
      </c>
      <c r="AP461" s="246">
        <v>0</v>
      </c>
      <c r="AQ461" s="246">
        <v>0</v>
      </c>
      <c r="AR461" s="289">
        <v>0</v>
      </c>
      <c r="AS461" s="289">
        <v>0.20399999999999999</v>
      </c>
      <c r="AT461" s="250">
        <v>0</v>
      </c>
      <c r="AU461" s="250">
        <v>0</v>
      </c>
      <c r="AV461" s="284">
        <v>0</v>
      </c>
      <c r="AW461" s="779" t="str">
        <f t="shared" si="28"/>
        <v>2020-21</v>
      </c>
      <c r="AX461" s="779" t="str">
        <f t="shared" si="29"/>
        <v>2020-21</v>
      </c>
      <c r="AY461" s="780">
        <f t="shared" si="30"/>
        <v>1</v>
      </c>
      <c r="AZ461" s="238">
        <f t="shared" si="31"/>
        <v>0.20399999999999999</v>
      </c>
      <c r="BA461" s="248" t="s">
        <v>119</v>
      </c>
      <c r="BB461" s="248" t="s">
        <v>53</v>
      </c>
      <c r="BC461" s="248" t="s">
        <v>267</v>
      </c>
      <c r="BD461" s="248" t="s">
        <v>3014</v>
      </c>
      <c r="BE461" s="248"/>
      <c r="BF461" s="248" t="s">
        <v>262</v>
      </c>
      <c r="BG461" s="252" t="s">
        <v>3607</v>
      </c>
      <c r="BH461" s="251" t="s">
        <v>252</v>
      </c>
      <c r="BI461" s="295" t="s">
        <v>252</v>
      </c>
      <c r="BJ461" s="251" t="s">
        <v>252</v>
      </c>
    </row>
    <row r="462" spans="1:62" s="249" customFormat="1" ht="13.5" customHeight="1">
      <c r="A462" s="490" t="s">
        <v>113</v>
      </c>
      <c r="B462" s="514" t="s">
        <v>291</v>
      </c>
      <c r="C462" s="246">
        <v>0</v>
      </c>
      <c r="D462" s="246">
        <v>0</v>
      </c>
      <c r="E462" s="246">
        <v>0</v>
      </c>
      <c r="F462" s="246">
        <v>0</v>
      </c>
      <c r="G462" s="246">
        <v>0</v>
      </c>
      <c r="H462" s="246">
        <v>0</v>
      </c>
      <c r="I462" s="246">
        <v>0</v>
      </c>
      <c r="J462" s="246">
        <v>0</v>
      </c>
      <c r="K462" s="246">
        <v>0</v>
      </c>
      <c r="L462" s="246">
        <v>0</v>
      </c>
      <c r="M462" s="246">
        <v>0</v>
      </c>
      <c r="N462" s="246">
        <v>0</v>
      </c>
      <c r="O462" s="246">
        <v>0</v>
      </c>
      <c r="P462" s="246">
        <v>0</v>
      </c>
      <c r="Q462" s="246">
        <v>0</v>
      </c>
      <c r="R462" s="246">
        <v>0</v>
      </c>
      <c r="S462" s="246">
        <v>0</v>
      </c>
      <c r="T462" s="246">
        <v>0</v>
      </c>
      <c r="U462" s="246">
        <v>0</v>
      </c>
      <c r="V462" s="246">
        <v>0</v>
      </c>
      <c r="W462" s="246">
        <v>0</v>
      </c>
      <c r="X462" s="246">
        <v>0</v>
      </c>
      <c r="Y462" s="246">
        <v>0</v>
      </c>
      <c r="Z462" s="246">
        <v>0</v>
      </c>
      <c r="AA462" s="246">
        <v>0</v>
      </c>
      <c r="AB462" s="246">
        <v>0</v>
      </c>
      <c r="AC462" s="246">
        <v>0</v>
      </c>
      <c r="AD462" s="246">
        <v>0</v>
      </c>
      <c r="AE462" s="246">
        <v>0</v>
      </c>
      <c r="AF462" s="246">
        <v>0</v>
      </c>
      <c r="AG462" s="246">
        <v>0</v>
      </c>
      <c r="AH462" s="246">
        <v>0</v>
      </c>
      <c r="AI462" s="246">
        <v>0</v>
      </c>
      <c r="AJ462" s="246">
        <v>0</v>
      </c>
      <c r="AK462" s="246">
        <v>0</v>
      </c>
      <c r="AL462" s="246">
        <v>0</v>
      </c>
      <c r="AM462" s="246">
        <v>0</v>
      </c>
      <c r="AN462" s="246">
        <v>0.3</v>
      </c>
      <c r="AO462" s="246">
        <v>0.3</v>
      </c>
      <c r="AP462" s="250">
        <v>0</v>
      </c>
      <c r="AQ462" s="246">
        <v>0</v>
      </c>
      <c r="AR462" s="290">
        <v>0</v>
      </c>
      <c r="AS462" s="289">
        <v>0</v>
      </c>
      <c r="AT462" s="250">
        <v>0</v>
      </c>
      <c r="AU462" s="250">
        <v>0</v>
      </c>
      <c r="AV462" s="284">
        <v>0</v>
      </c>
      <c r="AW462" s="292" t="str">
        <f t="shared" si="28"/>
        <v>2015-16</v>
      </c>
      <c r="AX462" s="292" t="str">
        <f t="shared" si="29"/>
        <v>2016-17</v>
      </c>
      <c r="AY462" s="751">
        <f t="shared" si="30"/>
        <v>2</v>
      </c>
      <c r="AZ462" s="120">
        <f t="shared" si="31"/>
        <v>0.3</v>
      </c>
      <c r="BA462" s="248" t="s">
        <v>119</v>
      </c>
      <c r="BB462" s="248" t="s">
        <v>53</v>
      </c>
      <c r="BC462" s="248" t="s">
        <v>272</v>
      </c>
      <c r="BD462" s="248" t="s">
        <v>763</v>
      </c>
      <c r="BE462" s="248"/>
      <c r="BF462" s="248" t="s">
        <v>262</v>
      </c>
      <c r="BG462" s="252" t="s">
        <v>277</v>
      </c>
      <c r="BH462" s="251" t="s">
        <v>252</v>
      </c>
      <c r="BI462" s="295" t="s">
        <v>276</v>
      </c>
      <c r="BJ462" s="251" t="s">
        <v>252</v>
      </c>
    </row>
    <row r="463" spans="1:62" s="249" customFormat="1" ht="13.5" customHeight="1">
      <c r="A463" s="490" t="s">
        <v>113</v>
      </c>
      <c r="B463" s="514" t="s">
        <v>321</v>
      </c>
      <c r="C463" s="246">
        <v>0</v>
      </c>
      <c r="D463" s="246">
        <v>0</v>
      </c>
      <c r="E463" s="246">
        <v>0</v>
      </c>
      <c r="F463" s="246">
        <v>0</v>
      </c>
      <c r="G463" s="246">
        <v>0</v>
      </c>
      <c r="H463" s="246">
        <v>0</v>
      </c>
      <c r="I463" s="246">
        <v>0</v>
      </c>
      <c r="J463" s="246">
        <v>0</v>
      </c>
      <c r="K463" s="246">
        <v>0</v>
      </c>
      <c r="L463" s="246">
        <v>0</v>
      </c>
      <c r="M463" s="246">
        <v>0</v>
      </c>
      <c r="N463" s="246">
        <v>0</v>
      </c>
      <c r="O463" s="246">
        <v>0</v>
      </c>
      <c r="P463" s="246">
        <v>0</v>
      </c>
      <c r="Q463" s="246">
        <v>0</v>
      </c>
      <c r="R463" s="246">
        <v>0</v>
      </c>
      <c r="S463" s="246">
        <v>0</v>
      </c>
      <c r="T463" s="246">
        <v>0</v>
      </c>
      <c r="U463" s="246">
        <v>0</v>
      </c>
      <c r="V463" s="246">
        <v>0</v>
      </c>
      <c r="W463" s="246">
        <v>0</v>
      </c>
      <c r="X463" s="246">
        <v>0</v>
      </c>
      <c r="Y463" s="246">
        <v>0</v>
      </c>
      <c r="Z463" s="246">
        <v>0</v>
      </c>
      <c r="AA463" s="246">
        <v>0</v>
      </c>
      <c r="AB463" s="246">
        <v>0</v>
      </c>
      <c r="AC463" s="246">
        <v>0</v>
      </c>
      <c r="AD463" s="246">
        <v>0</v>
      </c>
      <c r="AE463" s="246">
        <v>0</v>
      </c>
      <c r="AF463" s="246">
        <v>0</v>
      </c>
      <c r="AG463" s="246">
        <v>0</v>
      </c>
      <c r="AH463" s="246">
        <v>0</v>
      </c>
      <c r="AI463" s="246">
        <v>0</v>
      </c>
      <c r="AJ463" s="246">
        <v>0.71599999999999997</v>
      </c>
      <c r="AK463" s="246">
        <v>0.76</v>
      </c>
      <c r="AL463" s="246">
        <v>1.972</v>
      </c>
      <c r="AM463" s="246">
        <v>1.232</v>
      </c>
      <c r="AN463" s="246">
        <v>1.458</v>
      </c>
      <c r="AO463" s="246">
        <v>1.673</v>
      </c>
      <c r="AP463" s="246">
        <v>1.5449999999999999</v>
      </c>
      <c r="AQ463" s="246">
        <v>1.9</v>
      </c>
      <c r="AR463" s="289">
        <v>1.9650000000000001</v>
      </c>
      <c r="AS463" s="289">
        <v>1.988</v>
      </c>
      <c r="AT463" s="250">
        <v>1.988</v>
      </c>
      <c r="AU463" s="250">
        <v>1.988</v>
      </c>
      <c r="AV463" s="284">
        <v>1.988</v>
      </c>
      <c r="AW463" s="292" t="str">
        <f t="shared" si="28"/>
        <v>2011-12</v>
      </c>
      <c r="AX463" s="292" t="str">
        <f t="shared" si="29"/>
        <v>2020-21</v>
      </c>
      <c r="AY463" s="751">
        <f t="shared" si="30"/>
        <v>10</v>
      </c>
      <c r="AZ463" s="120">
        <f t="shared" si="31"/>
        <v>1.5208999999999999</v>
      </c>
      <c r="BA463" s="248" t="s">
        <v>119</v>
      </c>
      <c r="BB463" s="248" t="s">
        <v>53</v>
      </c>
      <c r="BC463" s="248" t="s">
        <v>267</v>
      </c>
      <c r="BD463" s="248" t="s">
        <v>3014</v>
      </c>
      <c r="BE463" s="248"/>
      <c r="BF463" s="248" t="s">
        <v>262</v>
      </c>
      <c r="BG463" s="252" t="s">
        <v>320</v>
      </c>
      <c r="BH463" s="251" t="s">
        <v>319</v>
      </c>
      <c r="BI463" s="295" t="s">
        <v>252</v>
      </c>
      <c r="BJ463" s="251" t="s">
        <v>252</v>
      </c>
    </row>
    <row r="464" spans="1:62" s="249" customFormat="1" ht="13.5" customHeight="1">
      <c r="A464" s="490" t="s">
        <v>113</v>
      </c>
      <c r="B464" s="514" t="s">
        <v>2600</v>
      </c>
      <c r="C464" s="246">
        <v>0</v>
      </c>
      <c r="D464" s="246">
        <v>0</v>
      </c>
      <c r="E464" s="246">
        <v>0</v>
      </c>
      <c r="F464" s="246">
        <v>0</v>
      </c>
      <c r="G464" s="246">
        <v>0</v>
      </c>
      <c r="H464" s="246">
        <v>0</v>
      </c>
      <c r="I464" s="246">
        <v>0</v>
      </c>
      <c r="J464" s="246">
        <v>0</v>
      </c>
      <c r="K464" s="246">
        <v>0</v>
      </c>
      <c r="L464" s="246">
        <v>0</v>
      </c>
      <c r="M464" s="246">
        <v>0</v>
      </c>
      <c r="N464" s="246">
        <v>0</v>
      </c>
      <c r="O464" s="246">
        <v>0</v>
      </c>
      <c r="P464" s="246">
        <v>0</v>
      </c>
      <c r="Q464" s="246">
        <v>0</v>
      </c>
      <c r="R464" s="246">
        <v>0</v>
      </c>
      <c r="S464" s="246">
        <v>0</v>
      </c>
      <c r="T464" s="246">
        <v>0</v>
      </c>
      <c r="U464" s="246">
        <v>0</v>
      </c>
      <c r="V464" s="246">
        <v>0</v>
      </c>
      <c r="W464" s="246">
        <v>0</v>
      </c>
      <c r="X464" s="246">
        <v>0</v>
      </c>
      <c r="Y464" s="246">
        <v>0</v>
      </c>
      <c r="Z464" s="246">
        <v>0</v>
      </c>
      <c r="AA464" s="246">
        <v>0</v>
      </c>
      <c r="AB464" s="246">
        <v>0</v>
      </c>
      <c r="AC464" s="246">
        <v>0</v>
      </c>
      <c r="AD464" s="246">
        <v>0</v>
      </c>
      <c r="AE464" s="246">
        <v>0</v>
      </c>
      <c r="AF464" s="246">
        <v>0</v>
      </c>
      <c r="AG464" s="246">
        <v>0</v>
      </c>
      <c r="AH464" s="246">
        <v>0</v>
      </c>
      <c r="AI464" s="246">
        <v>0</v>
      </c>
      <c r="AJ464" s="246">
        <v>0</v>
      </c>
      <c r="AK464" s="246">
        <v>0</v>
      </c>
      <c r="AL464" s="246">
        <v>0</v>
      </c>
      <c r="AM464" s="246">
        <v>0</v>
      </c>
      <c r="AN464" s="246">
        <v>0</v>
      </c>
      <c r="AO464" s="246">
        <v>0</v>
      </c>
      <c r="AP464" s="246">
        <v>0.27500000000000002</v>
      </c>
      <c r="AQ464" s="246">
        <v>5.5E-2</v>
      </c>
      <c r="AR464" s="289">
        <v>0</v>
      </c>
      <c r="AS464" s="289">
        <v>0</v>
      </c>
      <c r="AT464" s="250">
        <v>0</v>
      </c>
      <c r="AU464" s="250">
        <v>0</v>
      </c>
      <c r="AV464" s="284">
        <v>0</v>
      </c>
      <c r="AW464" s="292" t="str">
        <f t="shared" si="28"/>
        <v>2017-18</v>
      </c>
      <c r="AX464" s="292" t="str">
        <f t="shared" si="29"/>
        <v>2018-19</v>
      </c>
      <c r="AY464" s="751">
        <f t="shared" si="30"/>
        <v>2</v>
      </c>
      <c r="AZ464" s="120">
        <f t="shared" si="31"/>
        <v>0.16500000000000001</v>
      </c>
      <c r="BA464" s="248" t="s">
        <v>119</v>
      </c>
      <c r="BB464" s="248" t="s">
        <v>53</v>
      </c>
      <c r="BC464" s="248" t="s">
        <v>267</v>
      </c>
      <c r="BD464" s="248" t="s">
        <v>3014</v>
      </c>
      <c r="BE464" s="248"/>
      <c r="BF464" s="248" t="s">
        <v>262</v>
      </c>
      <c r="BG464" s="252" t="s">
        <v>277</v>
      </c>
      <c r="BH464" s="251" t="s">
        <v>2617</v>
      </c>
      <c r="BI464" s="295" t="s">
        <v>276</v>
      </c>
      <c r="BJ464" s="251" t="s">
        <v>252</v>
      </c>
    </row>
    <row r="465" spans="1:62" s="249" customFormat="1" ht="13.5" customHeight="1">
      <c r="A465" s="490" t="s">
        <v>113</v>
      </c>
      <c r="B465" s="514" t="s">
        <v>2591</v>
      </c>
      <c r="C465" s="246">
        <v>0</v>
      </c>
      <c r="D465" s="246">
        <v>0</v>
      </c>
      <c r="E465" s="246">
        <v>0</v>
      </c>
      <c r="F465" s="246">
        <v>0</v>
      </c>
      <c r="G465" s="246">
        <v>0</v>
      </c>
      <c r="H465" s="246">
        <v>0</v>
      </c>
      <c r="I465" s="246">
        <v>0</v>
      </c>
      <c r="J465" s="246">
        <v>0</v>
      </c>
      <c r="K465" s="246">
        <v>0</v>
      </c>
      <c r="L465" s="246">
        <v>0</v>
      </c>
      <c r="M465" s="246">
        <v>0</v>
      </c>
      <c r="N465" s="246">
        <v>0</v>
      </c>
      <c r="O465" s="246">
        <v>0</v>
      </c>
      <c r="P465" s="246">
        <v>0</v>
      </c>
      <c r="Q465" s="246">
        <v>0</v>
      </c>
      <c r="R465" s="246">
        <v>0</v>
      </c>
      <c r="S465" s="246">
        <v>0</v>
      </c>
      <c r="T465" s="246">
        <v>0</v>
      </c>
      <c r="U465" s="246">
        <v>0</v>
      </c>
      <c r="V465" s="246">
        <v>0</v>
      </c>
      <c r="W465" s="246">
        <v>0</v>
      </c>
      <c r="X465" s="246">
        <v>0</v>
      </c>
      <c r="Y465" s="246">
        <v>0</v>
      </c>
      <c r="Z465" s="246">
        <v>0</v>
      </c>
      <c r="AA465" s="246">
        <v>0</v>
      </c>
      <c r="AB465" s="246">
        <v>0</v>
      </c>
      <c r="AC465" s="246">
        <v>0</v>
      </c>
      <c r="AD465" s="246">
        <v>0</v>
      </c>
      <c r="AE465" s="246">
        <v>0</v>
      </c>
      <c r="AF465" s="246">
        <v>0</v>
      </c>
      <c r="AG465" s="246">
        <v>0</v>
      </c>
      <c r="AH465" s="246">
        <v>0</v>
      </c>
      <c r="AI465" s="246">
        <v>0</v>
      </c>
      <c r="AJ465" s="246">
        <v>0</v>
      </c>
      <c r="AK465" s="246">
        <v>0</v>
      </c>
      <c r="AL465" s="246">
        <v>0</v>
      </c>
      <c r="AM465" s="246">
        <v>0</v>
      </c>
      <c r="AN465" s="246">
        <v>0</v>
      </c>
      <c r="AO465" s="246">
        <v>0.22</v>
      </c>
      <c r="AP465" s="250">
        <v>5.5E-2</v>
      </c>
      <c r="AQ465" s="246">
        <v>0</v>
      </c>
      <c r="AR465" s="290">
        <v>0</v>
      </c>
      <c r="AS465" s="289">
        <v>0</v>
      </c>
      <c r="AT465" s="250">
        <v>0</v>
      </c>
      <c r="AU465" s="250">
        <v>0</v>
      </c>
      <c r="AV465" s="284">
        <v>0</v>
      </c>
      <c r="AW465" s="292" t="str">
        <f t="shared" si="28"/>
        <v>2016-17</v>
      </c>
      <c r="AX465" s="292" t="str">
        <f t="shared" si="29"/>
        <v>2017-18</v>
      </c>
      <c r="AY465" s="751">
        <f t="shared" si="30"/>
        <v>2</v>
      </c>
      <c r="AZ465" s="120">
        <f t="shared" si="31"/>
        <v>0.13750000000000001</v>
      </c>
      <c r="BA465" s="248" t="s">
        <v>119</v>
      </c>
      <c r="BB465" s="248" t="s">
        <v>53</v>
      </c>
      <c r="BC465" s="248" t="s">
        <v>267</v>
      </c>
      <c r="BD465" s="248" t="s">
        <v>3014</v>
      </c>
      <c r="BE465" s="248"/>
      <c r="BF465" s="248" t="s">
        <v>262</v>
      </c>
      <c r="BG465" s="252" t="s">
        <v>277</v>
      </c>
      <c r="BH465" s="251" t="s">
        <v>2619</v>
      </c>
      <c r="BI465" s="295" t="s">
        <v>276</v>
      </c>
      <c r="BJ465" s="251" t="s">
        <v>252</v>
      </c>
    </row>
    <row r="466" spans="1:62" s="249" customFormat="1" ht="13.5" customHeight="1">
      <c r="A466" s="490" t="s">
        <v>113</v>
      </c>
      <c r="B466" s="514" t="s">
        <v>2998</v>
      </c>
      <c r="C466" s="246">
        <v>0</v>
      </c>
      <c r="D466" s="246">
        <v>0</v>
      </c>
      <c r="E466" s="246">
        <v>0</v>
      </c>
      <c r="F466" s="246">
        <v>0</v>
      </c>
      <c r="G466" s="246">
        <v>0</v>
      </c>
      <c r="H466" s="246">
        <v>0</v>
      </c>
      <c r="I466" s="246">
        <v>0</v>
      </c>
      <c r="J466" s="246">
        <v>0</v>
      </c>
      <c r="K466" s="246">
        <v>0</v>
      </c>
      <c r="L466" s="246">
        <v>0</v>
      </c>
      <c r="M466" s="246">
        <v>0</v>
      </c>
      <c r="N466" s="246">
        <v>0</v>
      </c>
      <c r="O466" s="246">
        <v>0</v>
      </c>
      <c r="P466" s="246">
        <v>0</v>
      </c>
      <c r="Q466" s="246">
        <v>0</v>
      </c>
      <c r="R466" s="246">
        <v>0</v>
      </c>
      <c r="S466" s="246">
        <v>0</v>
      </c>
      <c r="T466" s="246">
        <v>0</v>
      </c>
      <c r="U466" s="246">
        <v>0</v>
      </c>
      <c r="V466" s="246">
        <v>0</v>
      </c>
      <c r="W466" s="246">
        <v>0</v>
      </c>
      <c r="X466" s="246">
        <v>0</v>
      </c>
      <c r="Y466" s="246">
        <v>0</v>
      </c>
      <c r="Z466" s="246">
        <v>0</v>
      </c>
      <c r="AA466" s="246">
        <v>0</v>
      </c>
      <c r="AB466" s="246">
        <v>0</v>
      </c>
      <c r="AC466" s="246">
        <v>0</v>
      </c>
      <c r="AD466" s="246">
        <v>0</v>
      </c>
      <c r="AE466" s="246">
        <v>0</v>
      </c>
      <c r="AF466" s="246">
        <v>0</v>
      </c>
      <c r="AG466" s="246">
        <v>0</v>
      </c>
      <c r="AH466" s="246">
        <v>0</v>
      </c>
      <c r="AI466" s="246">
        <v>0</v>
      </c>
      <c r="AJ466" s="246">
        <v>0</v>
      </c>
      <c r="AK466" s="246">
        <v>0</v>
      </c>
      <c r="AL466" s="246">
        <v>0</v>
      </c>
      <c r="AM466" s="246">
        <v>0.49199999999999999</v>
      </c>
      <c r="AN466" s="246">
        <v>0.99915799999999999</v>
      </c>
      <c r="AO466" s="246">
        <v>1.014</v>
      </c>
      <c r="AP466" s="246">
        <v>1.034</v>
      </c>
      <c r="AQ466" s="246">
        <v>1.0429999999999999</v>
      </c>
      <c r="AR466" s="289">
        <v>1.0589999999999999</v>
      </c>
      <c r="AS466" s="289">
        <v>0</v>
      </c>
      <c r="AT466" s="250">
        <v>0</v>
      </c>
      <c r="AU466" s="250">
        <v>0</v>
      </c>
      <c r="AV466" s="284">
        <v>0</v>
      </c>
      <c r="AW466" s="292" t="str">
        <f t="shared" si="28"/>
        <v>2014-15</v>
      </c>
      <c r="AX466" s="292" t="str">
        <f t="shared" si="29"/>
        <v>2019-20</v>
      </c>
      <c r="AY466" s="751">
        <f t="shared" si="30"/>
        <v>6</v>
      </c>
      <c r="AZ466" s="120">
        <f t="shared" si="31"/>
        <v>0.94019299999999995</v>
      </c>
      <c r="BA466" s="248" t="s">
        <v>119</v>
      </c>
      <c r="BB466" s="248" t="s">
        <v>53</v>
      </c>
      <c r="BC466" s="248" t="s">
        <v>267</v>
      </c>
      <c r="BD466" s="248" t="s">
        <v>3014</v>
      </c>
      <c r="BE466" s="248"/>
      <c r="BF466" s="248" t="s">
        <v>262</v>
      </c>
      <c r="BG466" s="252" t="s">
        <v>3001</v>
      </c>
      <c r="BH466" s="251" t="s">
        <v>252</v>
      </c>
      <c r="BI466" s="295" t="s">
        <v>252</v>
      </c>
      <c r="BJ466" s="251" t="s">
        <v>252</v>
      </c>
    </row>
    <row r="467" spans="1:62" s="249" customFormat="1" ht="13.5" customHeight="1">
      <c r="A467" s="490" t="s">
        <v>113</v>
      </c>
      <c r="B467" s="514" t="s">
        <v>290</v>
      </c>
      <c r="C467" s="246">
        <v>0</v>
      </c>
      <c r="D467" s="246">
        <v>0</v>
      </c>
      <c r="E467" s="246">
        <v>0</v>
      </c>
      <c r="F467" s="246">
        <v>0</v>
      </c>
      <c r="G467" s="246">
        <v>0</v>
      </c>
      <c r="H467" s="246">
        <v>0</v>
      </c>
      <c r="I467" s="246">
        <v>0</v>
      </c>
      <c r="J467" s="246">
        <v>0</v>
      </c>
      <c r="K467" s="246">
        <v>0</v>
      </c>
      <c r="L467" s="246">
        <v>0</v>
      </c>
      <c r="M467" s="246">
        <v>0</v>
      </c>
      <c r="N467" s="246">
        <v>0</v>
      </c>
      <c r="O467" s="246">
        <v>0</v>
      </c>
      <c r="P467" s="246">
        <v>0</v>
      </c>
      <c r="Q467" s="246">
        <v>0</v>
      </c>
      <c r="R467" s="246">
        <v>0</v>
      </c>
      <c r="S467" s="246">
        <v>0</v>
      </c>
      <c r="T467" s="246">
        <v>0</v>
      </c>
      <c r="U467" s="246">
        <v>0</v>
      </c>
      <c r="V467" s="246">
        <v>0</v>
      </c>
      <c r="W467" s="246">
        <v>0</v>
      </c>
      <c r="X467" s="246">
        <v>0</v>
      </c>
      <c r="Y467" s="246">
        <v>0</v>
      </c>
      <c r="Z467" s="246">
        <v>0</v>
      </c>
      <c r="AA467" s="246">
        <v>0</v>
      </c>
      <c r="AB467" s="246">
        <v>0</v>
      </c>
      <c r="AC467" s="246">
        <v>0</v>
      </c>
      <c r="AD467" s="246">
        <v>0</v>
      </c>
      <c r="AE467" s="246">
        <v>0</v>
      </c>
      <c r="AF467" s="246">
        <v>0</v>
      </c>
      <c r="AG467" s="246">
        <v>0</v>
      </c>
      <c r="AH467" s="246">
        <v>0</v>
      </c>
      <c r="AI467" s="246">
        <v>0</v>
      </c>
      <c r="AJ467" s="246">
        <v>0</v>
      </c>
      <c r="AK467" s="246">
        <v>0</v>
      </c>
      <c r="AL467" s="246">
        <v>0</v>
      </c>
      <c r="AM467" s="246">
        <v>0</v>
      </c>
      <c r="AN467" s="246">
        <v>5.5E-2</v>
      </c>
      <c r="AO467" s="246">
        <v>0</v>
      </c>
      <c r="AP467" s="250">
        <v>0</v>
      </c>
      <c r="AQ467" s="246">
        <v>0</v>
      </c>
      <c r="AR467" s="290">
        <v>0</v>
      </c>
      <c r="AS467" s="289">
        <v>0</v>
      </c>
      <c r="AT467" s="250">
        <v>0</v>
      </c>
      <c r="AU467" s="250">
        <v>0</v>
      </c>
      <c r="AV467" s="284">
        <v>0</v>
      </c>
      <c r="AW467" s="292" t="str">
        <f t="shared" si="28"/>
        <v>2015-16</v>
      </c>
      <c r="AX467" s="292" t="str">
        <f t="shared" si="29"/>
        <v>2015-16</v>
      </c>
      <c r="AY467" s="751">
        <f t="shared" si="30"/>
        <v>1</v>
      </c>
      <c r="AZ467" s="120">
        <f t="shared" si="31"/>
        <v>5.5E-2</v>
      </c>
      <c r="BA467" s="248" t="s">
        <v>119</v>
      </c>
      <c r="BB467" s="248" t="s">
        <v>53</v>
      </c>
      <c r="BC467" s="248" t="s">
        <v>272</v>
      </c>
      <c r="BD467" s="248" t="s">
        <v>763</v>
      </c>
      <c r="BE467" s="248"/>
      <c r="BF467" s="248" t="s">
        <v>262</v>
      </c>
      <c r="BG467" s="252" t="s">
        <v>277</v>
      </c>
      <c r="BH467" s="251" t="s">
        <v>252</v>
      </c>
      <c r="BI467" s="295" t="s">
        <v>276</v>
      </c>
      <c r="BJ467" s="251" t="s">
        <v>252</v>
      </c>
    </row>
    <row r="468" spans="1:62" s="249" customFormat="1" ht="13.5" customHeight="1">
      <c r="A468" s="490" t="s">
        <v>113</v>
      </c>
      <c r="B468" s="514" t="s">
        <v>2602</v>
      </c>
      <c r="C468" s="246">
        <v>0</v>
      </c>
      <c r="D468" s="246">
        <v>0</v>
      </c>
      <c r="E468" s="246">
        <v>0</v>
      </c>
      <c r="F468" s="246">
        <v>0</v>
      </c>
      <c r="G468" s="246">
        <v>0</v>
      </c>
      <c r="H468" s="246">
        <v>0</v>
      </c>
      <c r="I468" s="246">
        <v>0</v>
      </c>
      <c r="J468" s="246">
        <v>0</v>
      </c>
      <c r="K468" s="246">
        <v>0</v>
      </c>
      <c r="L468" s="246">
        <v>0</v>
      </c>
      <c r="M468" s="246">
        <v>0</v>
      </c>
      <c r="N468" s="246">
        <v>0</v>
      </c>
      <c r="O468" s="246">
        <v>0</v>
      </c>
      <c r="P468" s="246">
        <v>0</v>
      </c>
      <c r="Q468" s="246">
        <v>0</v>
      </c>
      <c r="R468" s="246">
        <v>0</v>
      </c>
      <c r="S468" s="246">
        <v>0</v>
      </c>
      <c r="T468" s="246">
        <v>0</v>
      </c>
      <c r="U468" s="246">
        <v>0</v>
      </c>
      <c r="V468" s="246">
        <v>0</v>
      </c>
      <c r="W468" s="246">
        <v>0</v>
      </c>
      <c r="X468" s="246">
        <v>0</v>
      </c>
      <c r="Y468" s="246">
        <v>0</v>
      </c>
      <c r="Z468" s="246">
        <v>0</v>
      </c>
      <c r="AA468" s="246">
        <v>0</v>
      </c>
      <c r="AB468" s="246">
        <v>0</v>
      </c>
      <c r="AC468" s="246">
        <v>0</v>
      </c>
      <c r="AD468" s="246">
        <v>0</v>
      </c>
      <c r="AE468" s="246">
        <v>0</v>
      </c>
      <c r="AF468" s="246">
        <v>0</v>
      </c>
      <c r="AG468" s="246">
        <v>0</v>
      </c>
      <c r="AH468" s="246">
        <v>0</v>
      </c>
      <c r="AI468" s="246">
        <v>0</v>
      </c>
      <c r="AJ468" s="246">
        <v>0</v>
      </c>
      <c r="AK468" s="246">
        <v>0</v>
      </c>
      <c r="AL468" s="246">
        <v>0</v>
      </c>
      <c r="AM468" s="246">
        <v>0</v>
      </c>
      <c r="AN468" s="246">
        <v>0</v>
      </c>
      <c r="AO468" s="246">
        <v>0</v>
      </c>
      <c r="AP468" s="246">
        <v>6.9000000000000006E-2</v>
      </c>
      <c r="AQ468" s="246">
        <v>0</v>
      </c>
      <c r="AR468" s="289">
        <v>0</v>
      </c>
      <c r="AS468" s="289">
        <v>0</v>
      </c>
      <c r="AT468" s="250">
        <v>0</v>
      </c>
      <c r="AU468" s="250">
        <v>0</v>
      </c>
      <c r="AV468" s="284">
        <v>0</v>
      </c>
      <c r="AW468" s="292" t="str">
        <f t="shared" si="28"/>
        <v>2017-18</v>
      </c>
      <c r="AX468" s="292" t="str">
        <f t="shared" si="29"/>
        <v>2017-18</v>
      </c>
      <c r="AY468" s="751">
        <f t="shared" si="30"/>
        <v>1</v>
      </c>
      <c r="AZ468" s="120">
        <f t="shared" si="31"/>
        <v>6.9000000000000006E-2</v>
      </c>
      <c r="BA468" s="248" t="s">
        <v>119</v>
      </c>
      <c r="BB468" s="248" t="s">
        <v>53</v>
      </c>
      <c r="BC468" s="248" t="s">
        <v>267</v>
      </c>
      <c r="BD468" s="248" t="s">
        <v>3014</v>
      </c>
      <c r="BE468" s="248"/>
      <c r="BF468" s="248" t="s">
        <v>262</v>
      </c>
      <c r="BG468" s="252" t="s">
        <v>277</v>
      </c>
      <c r="BH468" s="251" t="s">
        <v>2620</v>
      </c>
      <c r="BI468" s="295" t="s">
        <v>276</v>
      </c>
      <c r="BJ468" s="251" t="s">
        <v>252</v>
      </c>
    </row>
    <row r="469" spans="1:62" s="249" customFormat="1" ht="13.5" customHeight="1">
      <c r="A469" s="490" t="s">
        <v>113</v>
      </c>
      <c r="B469" s="514" t="s">
        <v>2608</v>
      </c>
      <c r="C469" s="246">
        <v>0</v>
      </c>
      <c r="D469" s="246">
        <v>0</v>
      </c>
      <c r="E469" s="246">
        <v>0</v>
      </c>
      <c r="F469" s="246">
        <v>0</v>
      </c>
      <c r="G469" s="246">
        <v>0</v>
      </c>
      <c r="H469" s="246">
        <v>0</v>
      </c>
      <c r="I469" s="246">
        <v>0</v>
      </c>
      <c r="J469" s="246">
        <v>0</v>
      </c>
      <c r="K469" s="246">
        <v>0</v>
      </c>
      <c r="L469" s="246">
        <v>0</v>
      </c>
      <c r="M469" s="246">
        <v>0</v>
      </c>
      <c r="N469" s="246">
        <v>0</v>
      </c>
      <c r="O469" s="246">
        <v>0</v>
      </c>
      <c r="P469" s="246">
        <v>0</v>
      </c>
      <c r="Q469" s="246">
        <v>0</v>
      </c>
      <c r="R469" s="246">
        <v>0</v>
      </c>
      <c r="S469" s="246">
        <v>0</v>
      </c>
      <c r="T469" s="246">
        <v>0</v>
      </c>
      <c r="U469" s="246">
        <v>0</v>
      </c>
      <c r="V469" s="246">
        <v>0</v>
      </c>
      <c r="W469" s="246">
        <v>0</v>
      </c>
      <c r="X469" s="246">
        <v>0</v>
      </c>
      <c r="Y469" s="246">
        <v>0</v>
      </c>
      <c r="Z469" s="246">
        <v>0</v>
      </c>
      <c r="AA469" s="246">
        <v>0</v>
      </c>
      <c r="AB469" s="246">
        <v>0</v>
      </c>
      <c r="AC469" s="246">
        <v>0</v>
      </c>
      <c r="AD469" s="246">
        <v>0</v>
      </c>
      <c r="AE469" s="246">
        <v>0</v>
      </c>
      <c r="AF469" s="246">
        <v>0</v>
      </c>
      <c r="AG469" s="246">
        <v>0</v>
      </c>
      <c r="AH469" s="246">
        <v>0</v>
      </c>
      <c r="AI469" s="246">
        <v>0</v>
      </c>
      <c r="AJ469" s="246">
        <v>0</v>
      </c>
      <c r="AK469" s="246">
        <v>0</v>
      </c>
      <c r="AL469" s="246">
        <v>0</v>
      </c>
      <c r="AM469" s="246">
        <v>0</v>
      </c>
      <c r="AN469" s="246">
        <v>0</v>
      </c>
      <c r="AO469" s="246">
        <v>0</v>
      </c>
      <c r="AP469" s="250">
        <v>0.15</v>
      </c>
      <c r="AQ469" s="246">
        <v>0.2</v>
      </c>
      <c r="AR469" s="290">
        <v>0</v>
      </c>
      <c r="AS469" s="289">
        <v>0</v>
      </c>
      <c r="AT469" s="250">
        <v>0</v>
      </c>
      <c r="AU469" s="250">
        <v>0</v>
      </c>
      <c r="AV469" s="284">
        <v>0</v>
      </c>
      <c r="AW469" s="292" t="str">
        <f t="shared" si="28"/>
        <v>2017-18</v>
      </c>
      <c r="AX469" s="292" t="str">
        <f t="shared" si="29"/>
        <v>2018-19</v>
      </c>
      <c r="AY469" s="751">
        <f t="shared" si="30"/>
        <v>2</v>
      </c>
      <c r="AZ469" s="120">
        <f t="shared" si="31"/>
        <v>0.17499999999999999</v>
      </c>
      <c r="BA469" s="248" t="s">
        <v>119</v>
      </c>
      <c r="BB469" s="248" t="s">
        <v>53</v>
      </c>
      <c r="BC469" s="248" t="s">
        <v>272</v>
      </c>
      <c r="BD469" s="248" t="s">
        <v>763</v>
      </c>
      <c r="BE469" s="248"/>
      <c r="BF469" s="248" t="s">
        <v>262</v>
      </c>
      <c r="BG469" s="252" t="s">
        <v>277</v>
      </c>
      <c r="BH469" s="251" t="s">
        <v>2617</v>
      </c>
      <c r="BI469" s="295" t="s">
        <v>276</v>
      </c>
      <c r="BJ469" s="251" t="s">
        <v>252</v>
      </c>
    </row>
    <row r="470" spans="1:62" s="249" customFormat="1" ht="13.5" customHeight="1">
      <c r="A470" s="490" t="s">
        <v>113</v>
      </c>
      <c r="B470" s="514" t="s">
        <v>318</v>
      </c>
      <c r="C470" s="246">
        <v>0</v>
      </c>
      <c r="D470" s="246">
        <v>0</v>
      </c>
      <c r="E470" s="246">
        <v>0</v>
      </c>
      <c r="F470" s="246">
        <v>0</v>
      </c>
      <c r="G470" s="246">
        <v>0</v>
      </c>
      <c r="H470" s="246">
        <v>0</v>
      </c>
      <c r="I470" s="246">
        <v>0</v>
      </c>
      <c r="J470" s="246">
        <v>0</v>
      </c>
      <c r="K470" s="246">
        <v>0</v>
      </c>
      <c r="L470" s="246">
        <v>0</v>
      </c>
      <c r="M470" s="246">
        <v>0</v>
      </c>
      <c r="N470" s="246">
        <v>0</v>
      </c>
      <c r="O470" s="246">
        <v>0</v>
      </c>
      <c r="P470" s="246">
        <v>0</v>
      </c>
      <c r="Q470" s="246">
        <v>0</v>
      </c>
      <c r="R470" s="246">
        <v>0</v>
      </c>
      <c r="S470" s="246">
        <v>0</v>
      </c>
      <c r="T470" s="246">
        <v>0</v>
      </c>
      <c r="U470" s="246">
        <v>0</v>
      </c>
      <c r="V470" s="246">
        <v>0</v>
      </c>
      <c r="W470" s="246">
        <v>0</v>
      </c>
      <c r="X470" s="246">
        <v>0</v>
      </c>
      <c r="Y470" s="246">
        <v>0</v>
      </c>
      <c r="Z470" s="246">
        <v>0</v>
      </c>
      <c r="AA470" s="246">
        <v>0</v>
      </c>
      <c r="AB470" s="246">
        <v>0</v>
      </c>
      <c r="AC470" s="246">
        <v>0</v>
      </c>
      <c r="AD470" s="246">
        <v>0</v>
      </c>
      <c r="AE470" s="246">
        <v>0</v>
      </c>
      <c r="AF470" s="246">
        <v>0</v>
      </c>
      <c r="AG470" s="246">
        <v>0</v>
      </c>
      <c r="AH470" s="246">
        <v>0</v>
      </c>
      <c r="AI470" s="246">
        <v>0</v>
      </c>
      <c r="AJ470" s="246">
        <v>0</v>
      </c>
      <c r="AK470" s="246">
        <v>0.254</v>
      </c>
      <c r="AL470" s="246">
        <v>6.7000000000000004E-2</v>
      </c>
      <c r="AM470" s="246">
        <v>0.27500000000000002</v>
      </c>
      <c r="AN470" s="246">
        <v>0.30299999999999999</v>
      </c>
      <c r="AO470" s="246">
        <v>0.33700000000000002</v>
      </c>
      <c r="AP470" s="246">
        <v>0</v>
      </c>
      <c r="AQ470" s="246">
        <v>0</v>
      </c>
      <c r="AR470" s="289">
        <v>0</v>
      </c>
      <c r="AS470" s="289">
        <v>0</v>
      </c>
      <c r="AT470" s="250">
        <v>0</v>
      </c>
      <c r="AU470" s="250">
        <v>0</v>
      </c>
      <c r="AV470" s="284">
        <v>0</v>
      </c>
      <c r="AW470" s="292" t="str">
        <f t="shared" si="28"/>
        <v>2012-13</v>
      </c>
      <c r="AX470" s="292" t="str">
        <f t="shared" si="29"/>
        <v>2016-17</v>
      </c>
      <c r="AY470" s="751">
        <f t="shared" si="30"/>
        <v>5</v>
      </c>
      <c r="AZ470" s="120">
        <f t="shared" si="31"/>
        <v>0.2472</v>
      </c>
      <c r="BA470" s="248" t="s">
        <v>119</v>
      </c>
      <c r="BB470" s="248" t="s">
        <v>53</v>
      </c>
      <c r="BC470" s="248" t="s">
        <v>267</v>
      </c>
      <c r="BD470" s="248" t="s">
        <v>3014</v>
      </c>
      <c r="BE470" s="248"/>
      <c r="BF470" s="248" t="s">
        <v>262</v>
      </c>
      <c r="BG470" s="252" t="s">
        <v>277</v>
      </c>
      <c r="BH470" s="251" t="s">
        <v>317</v>
      </c>
      <c r="BI470" s="295" t="s">
        <v>252</v>
      </c>
      <c r="BJ470" s="251" t="s">
        <v>252</v>
      </c>
    </row>
    <row r="471" spans="1:62" s="249" customFormat="1" ht="13.5" customHeight="1">
      <c r="A471" s="490" t="s">
        <v>113</v>
      </c>
      <c r="B471" s="514" t="s">
        <v>316</v>
      </c>
      <c r="C471" s="246">
        <v>0</v>
      </c>
      <c r="D471" s="246">
        <v>0</v>
      </c>
      <c r="E471" s="246">
        <v>0</v>
      </c>
      <c r="F471" s="246">
        <v>0</v>
      </c>
      <c r="G471" s="246">
        <v>0</v>
      </c>
      <c r="H471" s="246">
        <v>0</v>
      </c>
      <c r="I471" s="246">
        <v>0</v>
      </c>
      <c r="J471" s="246">
        <v>0</v>
      </c>
      <c r="K471" s="246">
        <v>0</v>
      </c>
      <c r="L471" s="246">
        <v>0</v>
      </c>
      <c r="M471" s="246">
        <v>0</v>
      </c>
      <c r="N471" s="246">
        <v>0</v>
      </c>
      <c r="O471" s="246">
        <v>0</v>
      </c>
      <c r="P471" s="246">
        <v>0</v>
      </c>
      <c r="Q471" s="246">
        <v>0</v>
      </c>
      <c r="R471" s="246">
        <v>0</v>
      </c>
      <c r="S471" s="246">
        <v>0</v>
      </c>
      <c r="T471" s="246">
        <v>0</v>
      </c>
      <c r="U471" s="246">
        <v>0</v>
      </c>
      <c r="V471" s="246">
        <v>0</v>
      </c>
      <c r="W471" s="246">
        <v>0</v>
      </c>
      <c r="X471" s="246">
        <v>0</v>
      </c>
      <c r="Y471" s="246">
        <v>0</v>
      </c>
      <c r="Z471" s="246">
        <v>0</v>
      </c>
      <c r="AA471" s="246">
        <v>0</v>
      </c>
      <c r="AB471" s="246">
        <v>0</v>
      </c>
      <c r="AC471" s="246">
        <v>0</v>
      </c>
      <c r="AD471" s="246">
        <v>0</v>
      </c>
      <c r="AE471" s="246">
        <v>0</v>
      </c>
      <c r="AF471" s="246">
        <v>0</v>
      </c>
      <c r="AG471" s="246">
        <v>0</v>
      </c>
      <c r="AH471" s="246">
        <v>0</v>
      </c>
      <c r="AI471" s="246">
        <v>0</v>
      </c>
      <c r="AJ471" s="246">
        <v>0</v>
      </c>
      <c r="AK471" s="246">
        <v>0</v>
      </c>
      <c r="AL471" s="246">
        <v>0</v>
      </c>
      <c r="AM471" s="246">
        <v>0</v>
      </c>
      <c r="AN471" s="246">
        <v>8.5000000000000006E-2</v>
      </c>
      <c r="AO471" s="246">
        <v>0</v>
      </c>
      <c r="AP471" s="250">
        <v>0</v>
      </c>
      <c r="AQ471" s="246">
        <v>0</v>
      </c>
      <c r="AR471" s="290">
        <v>0</v>
      </c>
      <c r="AS471" s="289">
        <v>0</v>
      </c>
      <c r="AT471" s="250">
        <v>0</v>
      </c>
      <c r="AU471" s="250">
        <v>0</v>
      </c>
      <c r="AV471" s="284">
        <v>0</v>
      </c>
      <c r="AW471" s="292" t="str">
        <f t="shared" si="28"/>
        <v>2015-16</v>
      </c>
      <c r="AX471" s="292" t="str">
        <f t="shared" si="29"/>
        <v>2015-16</v>
      </c>
      <c r="AY471" s="751">
        <f t="shared" si="30"/>
        <v>1</v>
      </c>
      <c r="AZ471" s="120">
        <f t="shared" si="31"/>
        <v>8.5000000000000006E-2</v>
      </c>
      <c r="BA471" s="248" t="s">
        <v>119</v>
      </c>
      <c r="BB471" s="248" t="s">
        <v>53</v>
      </c>
      <c r="BC471" s="248" t="s">
        <v>267</v>
      </c>
      <c r="BD471" s="248" t="s">
        <v>3014</v>
      </c>
      <c r="BE471" s="248"/>
      <c r="BF471" s="248" t="s">
        <v>262</v>
      </c>
      <c r="BG471" s="252" t="s">
        <v>277</v>
      </c>
      <c r="BH471" s="251" t="s">
        <v>252</v>
      </c>
      <c r="BI471" s="295" t="s">
        <v>276</v>
      </c>
      <c r="BJ471" s="251" t="s">
        <v>252</v>
      </c>
    </row>
    <row r="472" spans="1:62" s="249" customFormat="1" ht="13.5" customHeight="1">
      <c r="A472" s="490" t="s">
        <v>113</v>
      </c>
      <c r="B472" s="514" t="s">
        <v>2999</v>
      </c>
      <c r="C472" s="246">
        <v>0</v>
      </c>
      <c r="D472" s="246">
        <v>0</v>
      </c>
      <c r="E472" s="246">
        <v>0</v>
      </c>
      <c r="F472" s="246">
        <v>0</v>
      </c>
      <c r="G472" s="246">
        <v>0</v>
      </c>
      <c r="H472" s="246">
        <v>0</v>
      </c>
      <c r="I472" s="246">
        <v>0</v>
      </c>
      <c r="J472" s="246">
        <v>0</v>
      </c>
      <c r="K472" s="246">
        <v>0</v>
      </c>
      <c r="L472" s="246">
        <v>0</v>
      </c>
      <c r="M472" s="246">
        <v>0</v>
      </c>
      <c r="N472" s="246">
        <v>0</v>
      </c>
      <c r="O472" s="246">
        <v>0</v>
      </c>
      <c r="P472" s="246">
        <v>0</v>
      </c>
      <c r="Q472" s="246">
        <v>0</v>
      </c>
      <c r="R472" s="246">
        <v>0</v>
      </c>
      <c r="S472" s="246">
        <v>0</v>
      </c>
      <c r="T472" s="246">
        <v>0</v>
      </c>
      <c r="U472" s="246">
        <v>0</v>
      </c>
      <c r="V472" s="246">
        <v>0</v>
      </c>
      <c r="W472" s="246">
        <v>0</v>
      </c>
      <c r="X472" s="246">
        <v>0</v>
      </c>
      <c r="Y472" s="246">
        <v>0</v>
      </c>
      <c r="Z472" s="246">
        <v>0</v>
      </c>
      <c r="AA472" s="246">
        <v>0</v>
      </c>
      <c r="AB472" s="246">
        <v>0</v>
      </c>
      <c r="AC472" s="246">
        <v>0</v>
      </c>
      <c r="AD472" s="246">
        <v>0</v>
      </c>
      <c r="AE472" s="246">
        <v>0</v>
      </c>
      <c r="AF472" s="246">
        <v>0</v>
      </c>
      <c r="AG472" s="246">
        <v>0</v>
      </c>
      <c r="AH472" s="246">
        <v>0</v>
      </c>
      <c r="AI472" s="246">
        <v>0</v>
      </c>
      <c r="AJ472" s="246">
        <v>0</v>
      </c>
      <c r="AK472" s="246">
        <v>0</v>
      </c>
      <c r="AL472" s="246">
        <v>0</v>
      </c>
      <c r="AM472" s="246">
        <v>1</v>
      </c>
      <c r="AN472" s="246">
        <v>1</v>
      </c>
      <c r="AO472" s="246">
        <v>1</v>
      </c>
      <c r="AP472" s="246">
        <v>1</v>
      </c>
      <c r="AQ472" s="246">
        <v>1</v>
      </c>
      <c r="AR472" s="289">
        <v>0.5</v>
      </c>
      <c r="AS472" s="289">
        <v>0</v>
      </c>
      <c r="AT472" s="250">
        <v>0</v>
      </c>
      <c r="AU472" s="250">
        <v>0</v>
      </c>
      <c r="AV472" s="284">
        <v>0</v>
      </c>
      <c r="AW472" s="292" t="str">
        <f t="shared" si="28"/>
        <v>2014-15</v>
      </c>
      <c r="AX472" s="292" t="str">
        <f t="shared" si="29"/>
        <v>2019-20</v>
      </c>
      <c r="AY472" s="751">
        <f t="shared" si="30"/>
        <v>6</v>
      </c>
      <c r="AZ472" s="120">
        <f t="shared" si="31"/>
        <v>0.91666666666666663</v>
      </c>
      <c r="BA472" s="248" t="s">
        <v>119</v>
      </c>
      <c r="BB472" s="248" t="s">
        <v>53</v>
      </c>
      <c r="BC472" s="248" t="s">
        <v>267</v>
      </c>
      <c r="BD472" s="248" t="s">
        <v>3014</v>
      </c>
      <c r="BE472" s="248"/>
      <c r="BF472" s="248" t="s">
        <v>262</v>
      </c>
      <c r="BG472" s="252" t="s">
        <v>3003</v>
      </c>
      <c r="BH472" s="251" t="s">
        <v>252</v>
      </c>
      <c r="BI472" s="295" t="s">
        <v>252</v>
      </c>
      <c r="BJ472" s="251" t="s">
        <v>252</v>
      </c>
    </row>
    <row r="473" spans="1:62" s="249" customFormat="1" ht="13.5" customHeight="1">
      <c r="A473" s="490" t="s">
        <v>113</v>
      </c>
      <c r="B473" s="514" t="s">
        <v>2606</v>
      </c>
      <c r="C473" s="246">
        <v>0</v>
      </c>
      <c r="D473" s="246">
        <v>0</v>
      </c>
      <c r="E473" s="246">
        <v>0</v>
      </c>
      <c r="F473" s="246">
        <v>0</v>
      </c>
      <c r="G473" s="246">
        <v>0</v>
      </c>
      <c r="H473" s="246">
        <v>0</v>
      </c>
      <c r="I473" s="246">
        <v>0</v>
      </c>
      <c r="J473" s="246">
        <v>0</v>
      </c>
      <c r="K473" s="246">
        <v>0</v>
      </c>
      <c r="L473" s="246">
        <v>0</v>
      </c>
      <c r="M473" s="246">
        <v>0</v>
      </c>
      <c r="N473" s="246">
        <v>0</v>
      </c>
      <c r="O473" s="246">
        <v>0</v>
      </c>
      <c r="P473" s="246">
        <v>0</v>
      </c>
      <c r="Q473" s="246">
        <v>0</v>
      </c>
      <c r="R473" s="246">
        <v>0</v>
      </c>
      <c r="S473" s="246">
        <v>0</v>
      </c>
      <c r="T473" s="246">
        <v>0</v>
      </c>
      <c r="U473" s="246">
        <v>0</v>
      </c>
      <c r="V473" s="246">
        <v>0</v>
      </c>
      <c r="W473" s="246">
        <v>0</v>
      </c>
      <c r="X473" s="246">
        <v>0</v>
      </c>
      <c r="Y473" s="246">
        <v>0</v>
      </c>
      <c r="Z473" s="246">
        <v>0</v>
      </c>
      <c r="AA473" s="246">
        <v>0</v>
      </c>
      <c r="AB473" s="246">
        <v>0</v>
      </c>
      <c r="AC473" s="246">
        <v>0</v>
      </c>
      <c r="AD473" s="246">
        <v>0</v>
      </c>
      <c r="AE473" s="246">
        <v>0</v>
      </c>
      <c r="AF473" s="246">
        <v>0</v>
      </c>
      <c r="AG473" s="246">
        <v>0</v>
      </c>
      <c r="AH473" s="246">
        <v>0</v>
      </c>
      <c r="AI473" s="246">
        <v>0</v>
      </c>
      <c r="AJ473" s="246">
        <v>0</v>
      </c>
      <c r="AK473" s="246">
        <v>0</v>
      </c>
      <c r="AL473" s="246">
        <v>0</v>
      </c>
      <c r="AM473" s="246">
        <v>0</v>
      </c>
      <c r="AN473" s="246">
        <v>0</v>
      </c>
      <c r="AO473" s="246">
        <v>0</v>
      </c>
      <c r="AP473" s="250">
        <v>0.107</v>
      </c>
      <c r="AQ473" s="246">
        <v>0.33200000000000002</v>
      </c>
      <c r="AR473" s="290">
        <v>0</v>
      </c>
      <c r="AS473" s="289">
        <v>0</v>
      </c>
      <c r="AT473" s="250">
        <v>0</v>
      </c>
      <c r="AU473" s="250">
        <v>0</v>
      </c>
      <c r="AV473" s="284">
        <v>0</v>
      </c>
      <c r="AW473" s="292" t="str">
        <f t="shared" si="28"/>
        <v>2017-18</v>
      </c>
      <c r="AX473" s="292" t="str">
        <f t="shared" si="29"/>
        <v>2018-19</v>
      </c>
      <c r="AY473" s="751">
        <f t="shared" si="30"/>
        <v>2</v>
      </c>
      <c r="AZ473" s="120">
        <f t="shared" si="31"/>
        <v>0.2195</v>
      </c>
      <c r="BA473" s="248" t="s">
        <v>119</v>
      </c>
      <c r="BB473" s="248" t="s">
        <v>53</v>
      </c>
      <c r="BC473" s="248" t="s">
        <v>267</v>
      </c>
      <c r="BD473" s="248" t="s">
        <v>3014</v>
      </c>
      <c r="BE473" s="248"/>
      <c r="BF473" s="248" t="s">
        <v>262</v>
      </c>
      <c r="BG473" s="252" t="s">
        <v>277</v>
      </c>
      <c r="BH473" s="251" t="s">
        <v>2617</v>
      </c>
      <c r="BI473" s="295" t="s">
        <v>276</v>
      </c>
      <c r="BJ473" s="251" t="s">
        <v>252</v>
      </c>
    </row>
    <row r="474" spans="1:62" s="249" customFormat="1" ht="13.5" customHeight="1">
      <c r="A474" s="490" t="s">
        <v>113</v>
      </c>
      <c r="B474" s="514" t="s">
        <v>2598</v>
      </c>
      <c r="C474" s="246">
        <v>0</v>
      </c>
      <c r="D474" s="246">
        <v>0</v>
      </c>
      <c r="E474" s="246">
        <v>0</v>
      </c>
      <c r="F474" s="246">
        <v>0</v>
      </c>
      <c r="G474" s="246">
        <v>0</v>
      </c>
      <c r="H474" s="246">
        <v>0</v>
      </c>
      <c r="I474" s="246">
        <v>0</v>
      </c>
      <c r="J474" s="246">
        <v>0</v>
      </c>
      <c r="K474" s="246">
        <v>0</v>
      </c>
      <c r="L474" s="246">
        <v>0</v>
      </c>
      <c r="M474" s="246">
        <v>0</v>
      </c>
      <c r="N474" s="246">
        <v>0</v>
      </c>
      <c r="O474" s="246">
        <v>0</v>
      </c>
      <c r="P474" s="246">
        <v>0</v>
      </c>
      <c r="Q474" s="246">
        <v>0</v>
      </c>
      <c r="R474" s="246">
        <v>0</v>
      </c>
      <c r="S474" s="246">
        <v>0</v>
      </c>
      <c r="T474" s="246">
        <v>0</v>
      </c>
      <c r="U474" s="246">
        <v>0</v>
      </c>
      <c r="V474" s="246">
        <v>0</v>
      </c>
      <c r="W474" s="246">
        <v>0</v>
      </c>
      <c r="X474" s="246">
        <v>0</v>
      </c>
      <c r="Y474" s="246">
        <v>0</v>
      </c>
      <c r="Z474" s="246">
        <v>0</v>
      </c>
      <c r="AA474" s="246">
        <v>0</v>
      </c>
      <c r="AB474" s="246">
        <v>0</v>
      </c>
      <c r="AC474" s="246">
        <v>0</v>
      </c>
      <c r="AD474" s="246">
        <v>0</v>
      </c>
      <c r="AE474" s="246">
        <v>0</v>
      </c>
      <c r="AF474" s="246">
        <v>0</v>
      </c>
      <c r="AG474" s="246">
        <v>0</v>
      </c>
      <c r="AH474" s="246">
        <v>0</v>
      </c>
      <c r="AI474" s="246">
        <v>0</v>
      </c>
      <c r="AJ474" s="246">
        <v>0</v>
      </c>
      <c r="AK474" s="246">
        <v>0</v>
      </c>
      <c r="AL474" s="246">
        <v>0</v>
      </c>
      <c r="AM474" s="246">
        <v>0</v>
      </c>
      <c r="AN474" s="246">
        <v>0</v>
      </c>
      <c r="AO474" s="246">
        <v>0</v>
      </c>
      <c r="AP474" s="246">
        <v>0.27500000000000002</v>
      </c>
      <c r="AQ474" s="246">
        <v>0.2</v>
      </c>
      <c r="AR474" s="289">
        <v>7.4999999999999997E-2</v>
      </c>
      <c r="AS474" s="289">
        <v>0</v>
      </c>
      <c r="AT474" s="250">
        <v>0</v>
      </c>
      <c r="AU474" s="250">
        <v>0</v>
      </c>
      <c r="AV474" s="284">
        <v>0</v>
      </c>
      <c r="AW474" s="292" t="str">
        <f t="shared" si="28"/>
        <v>2017-18</v>
      </c>
      <c r="AX474" s="292" t="str">
        <f t="shared" si="29"/>
        <v>2019-20</v>
      </c>
      <c r="AY474" s="751">
        <f t="shared" si="30"/>
        <v>3</v>
      </c>
      <c r="AZ474" s="120">
        <f t="shared" si="31"/>
        <v>0.18333333333333335</v>
      </c>
      <c r="BA474" s="248" t="s">
        <v>119</v>
      </c>
      <c r="BB474" s="248" t="s">
        <v>53</v>
      </c>
      <c r="BC474" s="248" t="s">
        <v>267</v>
      </c>
      <c r="BD474" s="248" t="s">
        <v>3014</v>
      </c>
      <c r="BE474" s="248"/>
      <c r="BF474" s="248" t="s">
        <v>262</v>
      </c>
      <c r="BG474" s="252" t="s">
        <v>277</v>
      </c>
      <c r="BH474" s="251" t="s">
        <v>2617</v>
      </c>
      <c r="BI474" s="295" t="s">
        <v>276</v>
      </c>
      <c r="BJ474" s="251" t="s">
        <v>252</v>
      </c>
    </row>
    <row r="475" spans="1:62" s="249" customFormat="1" ht="13.5" customHeight="1">
      <c r="A475" s="490" t="s">
        <v>113</v>
      </c>
      <c r="B475" s="514" t="s">
        <v>289</v>
      </c>
      <c r="C475" s="246">
        <v>0</v>
      </c>
      <c r="D475" s="246">
        <v>0</v>
      </c>
      <c r="E475" s="246">
        <v>0</v>
      </c>
      <c r="F475" s="246">
        <v>0</v>
      </c>
      <c r="G475" s="246">
        <v>0</v>
      </c>
      <c r="H475" s="246">
        <v>0</v>
      </c>
      <c r="I475" s="246">
        <v>0</v>
      </c>
      <c r="J475" s="246">
        <v>0</v>
      </c>
      <c r="K475" s="246">
        <v>0</v>
      </c>
      <c r="L475" s="246">
        <v>0</v>
      </c>
      <c r="M475" s="246">
        <v>0</v>
      </c>
      <c r="N475" s="246">
        <v>0</v>
      </c>
      <c r="O475" s="246">
        <v>0</v>
      </c>
      <c r="P475" s="246">
        <v>0</v>
      </c>
      <c r="Q475" s="246">
        <v>0</v>
      </c>
      <c r="R475" s="246">
        <v>0</v>
      </c>
      <c r="S475" s="246">
        <v>0</v>
      </c>
      <c r="T475" s="246">
        <v>0</v>
      </c>
      <c r="U475" s="246">
        <v>0</v>
      </c>
      <c r="V475" s="246">
        <v>0</v>
      </c>
      <c r="W475" s="246">
        <v>0</v>
      </c>
      <c r="X475" s="246">
        <v>0</v>
      </c>
      <c r="Y475" s="246">
        <v>0</v>
      </c>
      <c r="Z475" s="246">
        <v>0</v>
      </c>
      <c r="AA475" s="246">
        <v>0</v>
      </c>
      <c r="AB475" s="246">
        <v>0</v>
      </c>
      <c r="AC475" s="246">
        <v>0</v>
      </c>
      <c r="AD475" s="246">
        <v>0.3</v>
      </c>
      <c r="AE475" s="246">
        <v>0.3</v>
      </c>
      <c r="AF475" s="246">
        <v>0</v>
      </c>
      <c r="AG475" s="246">
        <v>0</v>
      </c>
      <c r="AH475" s="246">
        <v>0.3</v>
      </c>
      <c r="AI475" s="246">
        <v>0.3</v>
      </c>
      <c r="AJ475" s="246">
        <v>0.3</v>
      </c>
      <c r="AK475" s="246">
        <v>0.6</v>
      </c>
      <c r="AL475" s="246">
        <v>0</v>
      </c>
      <c r="AM475" s="246">
        <v>0</v>
      </c>
      <c r="AN475" s="246">
        <v>0</v>
      </c>
      <c r="AO475" s="246">
        <v>0</v>
      </c>
      <c r="AP475" s="250">
        <v>0.35</v>
      </c>
      <c r="AQ475" s="246">
        <v>0.5</v>
      </c>
      <c r="AR475" s="290">
        <v>0.5</v>
      </c>
      <c r="AS475" s="289">
        <v>0</v>
      </c>
      <c r="AT475" s="250">
        <v>0</v>
      </c>
      <c r="AU475" s="250">
        <v>0</v>
      </c>
      <c r="AV475" s="284">
        <v>0</v>
      </c>
      <c r="AW475" s="292" t="str">
        <f t="shared" si="28"/>
        <v>2005-06</v>
      </c>
      <c r="AX475" s="292" t="str">
        <f t="shared" si="29"/>
        <v>2019-20</v>
      </c>
      <c r="AY475" s="751">
        <f t="shared" si="30"/>
        <v>15</v>
      </c>
      <c r="AZ475" s="120">
        <f t="shared" si="31"/>
        <v>0.23</v>
      </c>
      <c r="BA475" s="248" t="s">
        <v>119</v>
      </c>
      <c r="BB475" s="248" t="s">
        <v>53</v>
      </c>
      <c r="BC475" s="248" t="s">
        <v>272</v>
      </c>
      <c r="BD475" s="248" t="s">
        <v>763</v>
      </c>
      <c r="BE475" s="248" t="s">
        <v>50</v>
      </c>
      <c r="BF475" s="248" t="s">
        <v>262</v>
      </c>
      <c r="BG475" s="252" t="s">
        <v>288</v>
      </c>
      <c r="BH475" s="251" t="s">
        <v>3598</v>
      </c>
      <c r="BI475" s="295" t="s">
        <v>252</v>
      </c>
      <c r="BJ475" s="251" t="s">
        <v>252</v>
      </c>
    </row>
    <row r="476" spans="1:62" s="249" customFormat="1" ht="13.5" customHeight="1">
      <c r="A476" s="490" t="s">
        <v>113</v>
      </c>
      <c r="B476" s="514" t="s">
        <v>315</v>
      </c>
      <c r="C476" s="246">
        <v>0</v>
      </c>
      <c r="D476" s="246">
        <v>0</v>
      </c>
      <c r="E476" s="246">
        <v>0</v>
      </c>
      <c r="F476" s="246">
        <v>0</v>
      </c>
      <c r="G476" s="246">
        <v>0</v>
      </c>
      <c r="H476" s="246">
        <v>0</v>
      </c>
      <c r="I476" s="246">
        <v>0</v>
      </c>
      <c r="J476" s="246">
        <v>0</v>
      </c>
      <c r="K476" s="246">
        <v>0</v>
      </c>
      <c r="L476" s="246">
        <v>0</v>
      </c>
      <c r="M476" s="246">
        <v>0</v>
      </c>
      <c r="N476" s="246">
        <v>0</v>
      </c>
      <c r="O476" s="246">
        <v>0</v>
      </c>
      <c r="P476" s="246">
        <v>0</v>
      </c>
      <c r="Q476" s="246">
        <v>0</v>
      </c>
      <c r="R476" s="246">
        <v>0</v>
      </c>
      <c r="S476" s="246">
        <v>0</v>
      </c>
      <c r="T476" s="246">
        <v>0</v>
      </c>
      <c r="U476" s="246">
        <v>0</v>
      </c>
      <c r="V476" s="246">
        <v>0</v>
      </c>
      <c r="W476" s="246">
        <v>0</v>
      </c>
      <c r="X476" s="246">
        <v>0</v>
      </c>
      <c r="Y476" s="246">
        <v>0</v>
      </c>
      <c r="Z476" s="246">
        <v>0</v>
      </c>
      <c r="AA476" s="246">
        <v>0</v>
      </c>
      <c r="AB476" s="246">
        <v>0</v>
      </c>
      <c r="AC476" s="246">
        <v>0</v>
      </c>
      <c r="AD476" s="246">
        <v>0</v>
      </c>
      <c r="AE476" s="246">
        <v>0</v>
      </c>
      <c r="AF476" s="246">
        <v>0</v>
      </c>
      <c r="AG476" s="246">
        <v>0</v>
      </c>
      <c r="AH476" s="246">
        <v>0</v>
      </c>
      <c r="AI476" s="246">
        <v>0</v>
      </c>
      <c r="AJ476" s="246">
        <v>0</v>
      </c>
      <c r="AK476" s="246">
        <v>0</v>
      </c>
      <c r="AL476" s="246">
        <v>0</v>
      </c>
      <c r="AM476" s="246">
        <v>0.8</v>
      </c>
      <c r="AN476" s="246">
        <v>0.59750000000000003</v>
      </c>
      <c r="AO476" s="246">
        <v>0.37311800000000001</v>
      </c>
      <c r="AP476" s="250">
        <v>0</v>
      </c>
      <c r="AQ476" s="246">
        <v>0</v>
      </c>
      <c r="AR476" s="290">
        <v>0</v>
      </c>
      <c r="AS476" s="289">
        <v>0</v>
      </c>
      <c r="AT476" s="250">
        <v>0</v>
      </c>
      <c r="AU476" s="250">
        <v>0</v>
      </c>
      <c r="AV476" s="284">
        <v>0</v>
      </c>
      <c r="AW476" s="292" t="str">
        <f t="shared" si="28"/>
        <v>2014-15</v>
      </c>
      <c r="AX476" s="292" t="str">
        <f t="shared" si="29"/>
        <v>2016-17</v>
      </c>
      <c r="AY476" s="751">
        <f t="shared" si="30"/>
        <v>3</v>
      </c>
      <c r="AZ476" s="120">
        <f t="shared" si="31"/>
        <v>0.59020600000000001</v>
      </c>
      <c r="BA476" s="248" t="s">
        <v>115</v>
      </c>
      <c r="BB476" s="248" t="s">
        <v>53</v>
      </c>
      <c r="BC476" s="248" t="s">
        <v>267</v>
      </c>
      <c r="BD476" s="248" t="s">
        <v>3014</v>
      </c>
      <c r="BE476" s="248"/>
      <c r="BF476" s="248" t="s">
        <v>262</v>
      </c>
      <c r="BG476" s="252" t="s">
        <v>314</v>
      </c>
      <c r="BH476" s="251" t="s">
        <v>313</v>
      </c>
      <c r="BI476" s="295" t="s">
        <v>252</v>
      </c>
      <c r="BJ476" s="251" t="s">
        <v>252</v>
      </c>
    </row>
    <row r="477" spans="1:62" s="249" customFormat="1" ht="13.5" customHeight="1">
      <c r="A477" s="490" t="s">
        <v>113</v>
      </c>
      <c r="B477" s="514" t="s">
        <v>305</v>
      </c>
      <c r="C477" s="246">
        <v>0</v>
      </c>
      <c r="D477" s="246">
        <v>0</v>
      </c>
      <c r="E477" s="246">
        <v>0</v>
      </c>
      <c r="F477" s="246">
        <v>0</v>
      </c>
      <c r="G477" s="246">
        <v>0</v>
      </c>
      <c r="H477" s="246">
        <v>0</v>
      </c>
      <c r="I477" s="246">
        <v>0</v>
      </c>
      <c r="J477" s="246">
        <v>0</v>
      </c>
      <c r="K477" s="246">
        <v>0</v>
      </c>
      <c r="L477" s="246">
        <v>0</v>
      </c>
      <c r="M477" s="246">
        <v>0</v>
      </c>
      <c r="N477" s="246">
        <v>0</v>
      </c>
      <c r="O477" s="246">
        <v>0</v>
      </c>
      <c r="P477" s="246">
        <v>0</v>
      </c>
      <c r="Q477" s="246">
        <v>0</v>
      </c>
      <c r="R477" s="246">
        <v>0</v>
      </c>
      <c r="S477" s="246">
        <v>0</v>
      </c>
      <c r="T477" s="246">
        <v>0</v>
      </c>
      <c r="U477" s="246">
        <v>0</v>
      </c>
      <c r="V477" s="246">
        <v>0</v>
      </c>
      <c r="W477" s="246">
        <v>0</v>
      </c>
      <c r="X477" s="246">
        <v>0</v>
      </c>
      <c r="Y477" s="246">
        <v>0</v>
      </c>
      <c r="Z477" s="246">
        <v>0</v>
      </c>
      <c r="AA477" s="246">
        <v>0</v>
      </c>
      <c r="AB477" s="246">
        <v>0</v>
      </c>
      <c r="AC477" s="246">
        <v>0</v>
      </c>
      <c r="AD477" s="246">
        <v>0</v>
      </c>
      <c r="AE477" s="246">
        <v>0</v>
      </c>
      <c r="AF477" s="246">
        <v>0</v>
      </c>
      <c r="AG477" s="246">
        <v>0</v>
      </c>
      <c r="AH477" s="246">
        <v>0</v>
      </c>
      <c r="AI477" s="246">
        <v>9.3000000000000007</v>
      </c>
      <c r="AJ477" s="246">
        <v>9.3000000000000007</v>
      </c>
      <c r="AK477" s="246">
        <v>9.3000000000000007</v>
      </c>
      <c r="AL477" s="246">
        <v>10.481999999999999</v>
      </c>
      <c r="AM477" s="246">
        <v>10.11</v>
      </c>
      <c r="AN477" s="246">
        <v>9.3149999999999995</v>
      </c>
      <c r="AO477" s="246">
        <v>12.846</v>
      </c>
      <c r="AP477" s="250">
        <v>10.930999999999999</v>
      </c>
      <c r="AQ477" s="246">
        <v>11.863</v>
      </c>
      <c r="AR477" s="290">
        <v>12.641</v>
      </c>
      <c r="AS477" s="289">
        <v>13.459</v>
      </c>
      <c r="AT477" s="250">
        <v>13.459</v>
      </c>
      <c r="AU477" s="250">
        <v>13.459</v>
      </c>
      <c r="AV477" s="284">
        <v>13.459</v>
      </c>
      <c r="AW477" s="292" t="str">
        <f t="shared" si="28"/>
        <v>2010-11</v>
      </c>
      <c r="AX477" s="292" t="str">
        <f t="shared" si="29"/>
        <v>2020-21</v>
      </c>
      <c r="AY477" s="751">
        <f t="shared" si="30"/>
        <v>11</v>
      </c>
      <c r="AZ477" s="120">
        <f t="shared" si="31"/>
        <v>10.867909090909093</v>
      </c>
      <c r="BA477" s="248" t="s">
        <v>119</v>
      </c>
      <c r="BB477" s="248" t="s">
        <v>53</v>
      </c>
      <c r="BC477" s="248" t="s">
        <v>256</v>
      </c>
      <c r="BD477" s="248" t="s">
        <v>3015</v>
      </c>
      <c r="BE477" s="248"/>
      <c r="BF477" s="248" t="s">
        <v>262</v>
      </c>
      <c r="BG477" s="252" t="s">
        <v>800</v>
      </c>
      <c r="BH477" s="251" t="s">
        <v>304</v>
      </c>
      <c r="BI477" s="295" t="s">
        <v>252</v>
      </c>
      <c r="BJ477" s="251" t="s">
        <v>252</v>
      </c>
    </row>
    <row r="478" spans="1:62" s="249" customFormat="1" ht="13.5" customHeight="1">
      <c r="A478" s="490" t="s">
        <v>113</v>
      </c>
      <c r="B478" s="514" t="s">
        <v>431</v>
      </c>
      <c r="C478" s="246">
        <v>0</v>
      </c>
      <c r="D478" s="246">
        <v>0</v>
      </c>
      <c r="E478" s="246">
        <v>0</v>
      </c>
      <c r="F478" s="246">
        <v>0</v>
      </c>
      <c r="G478" s="246">
        <v>0</v>
      </c>
      <c r="H478" s="246">
        <v>0</v>
      </c>
      <c r="I478" s="246">
        <v>0</v>
      </c>
      <c r="J478" s="246">
        <v>0</v>
      </c>
      <c r="K478" s="246">
        <v>0</v>
      </c>
      <c r="L478" s="246">
        <v>0</v>
      </c>
      <c r="M478" s="246">
        <v>0</v>
      </c>
      <c r="N478" s="246">
        <v>0</v>
      </c>
      <c r="O478" s="246">
        <v>0</v>
      </c>
      <c r="P478" s="246">
        <v>0</v>
      </c>
      <c r="Q478" s="246">
        <v>0</v>
      </c>
      <c r="R478" s="246">
        <v>0</v>
      </c>
      <c r="S478" s="246">
        <v>0</v>
      </c>
      <c r="T478" s="246">
        <v>0</v>
      </c>
      <c r="U478" s="246">
        <v>0</v>
      </c>
      <c r="V478" s="246">
        <v>0</v>
      </c>
      <c r="W478" s="246">
        <v>0</v>
      </c>
      <c r="X478" s="246">
        <v>0</v>
      </c>
      <c r="Y478" s="246">
        <v>0</v>
      </c>
      <c r="Z478" s="246">
        <v>0</v>
      </c>
      <c r="AA478" s="246">
        <v>0</v>
      </c>
      <c r="AB478" s="246">
        <v>0</v>
      </c>
      <c r="AC478" s="246">
        <v>0</v>
      </c>
      <c r="AD478" s="246">
        <v>0</v>
      </c>
      <c r="AE478" s="246">
        <v>0</v>
      </c>
      <c r="AF478" s="246">
        <v>0</v>
      </c>
      <c r="AG478" s="246">
        <v>0</v>
      </c>
      <c r="AH478" s="246">
        <v>2</v>
      </c>
      <c r="AI478" s="246">
        <v>2</v>
      </c>
      <c r="AJ478" s="246">
        <v>2</v>
      </c>
      <c r="AK478" s="246">
        <v>2</v>
      </c>
      <c r="AL478" s="246">
        <v>1.32</v>
      </c>
      <c r="AM478" s="246">
        <v>0</v>
      </c>
      <c r="AN478" s="246">
        <v>0</v>
      </c>
      <c r="AO478" s="246">
        <v>0</v>
      </c>
      <c r="AP478" s="246">
        <v>0</v>
      </c>
      <c r="AQ478" s="246">
        <v>0</v>
      </c>
      <c r="AR478" s="289">
        <v>0</v>
      </c>
      <c r="AS478" s="289">
        <v>0</v>
      </c>
      <c r="AT478" s="250">
        <v>0</v>
      </c>
      <c r="AU478" s="250">
        <v>0</v>
      </c>
      <c r="AV478" s="284">
        <v>0</v>
      </c>
      <c r="AW478" s="292" t="str">
        <f t="shared" si="28"/>
        <v>2009-10</v>
      </c>
      <c r="AX478" s="292" t="str">
        <f t="shared" si="29"/>
        <v>2013-14</v>
      </c>
      <c r="AY478" s="751">
        <f t="shared" si="30"/>
        <v>5</v>
      </c>
      <c r="AZ478" s="120">
        <f t="shared" si="31"/>
        <v>1.8640000000000001</v>
      </c>
      <c r="BA478" s="248" t="s">
        <v>106</v>
      </c>
      <c r="BB478" s="248" t="s">
        <v>53</v>
      </c>
      <c r="BC478" s="248" t="s">
        <v>267</v>
      </c>
      <c r="BD478" s="248" t="s">
        <v>3014</v>
      </c>
      <c r="BE478" s="248"/>
      <c r="BF478" s="248" t="s">
        <v>262</v>
      </c>
      <c r="BG478" s="252" t="s">
        <v>252</v>
      </c>
      <c r="BH478" s="251" t="s">
        <v>252</v>
      </c>
      <c r="BI478" s="295" t="s">
        <v>252</v>
      </c>
      <c r="BJ478" s="251" t="s">
        <v>252</v>
      </c>
    </row>
    <row r="479" spans="1:62" s="249" customFormat="1" ht="13.5" customHeight="1">
      <c r="A479" s="490" t="s">
        <v>113</v>
      </c>
      <c r="B479" s="514" t="s">
        <v>287</v>
      </c>
      <c r="C479" s="246">
        <v>0</v>
      </c>
      <c r="D479" s="246">
        <v>0</v>
      </c>
      <c r="E479" s="246">
        <v>0</v>
      </c>
      <c r="F479" s="246">
        <v>0</v>
      </c>
      <c r="G479" s="246">
        <v>0</v>
      </c>
      <c r="H479" s="246">
        <v>0</v>
      </c>
      <c r="I479" s="246">
        <v>0</v>
      </c>
      <c r="J479" s="246">
        <v>0</v>
      </c>
      <c r="K479" s="246">
        <v>0</v>
      </c>
      <c r="L479" s="246">
        <v>0</v>
      </c>
      <c r="M479" s="246">
        <v>0</v>
      </c>
      <c r="N479" s="246">
        <v>0</v>
      </c>
      <c r="O479" s="246">
        <v>0</v>
      </c>
      <c r="P479" s="246">
        <v>0</v>
      </c>
      <c r="Q479" s="246">
        <v>0</v>
      </c>
      <c r="R479" s="246">
        <v>0</v>
      </c>
      <c r="S479" s="246">
        <v>0</v>
      </c>
      <c r="T479" s="246">
        <v>0</v>
      </c>
      <c r="U479" s="246">
        <v>0</v>
      </c>
      <c r="V479" s="246">
        <v>0</v>
      </c>
      <c r="W479" s="246">
        <v>0</v>
      </c>
      <c r="X479" s="246">
        <v>0</v>
      </c>
      <c r="Y479" s="246">
        <v>0</v>
      </c>
      <c r="Z479" s="246">
        <v>0</v>
      </c>
      <c r="AA479" s="246">
        <v>0</v>
      </c>
      <c r="AB479" s="246">
        <v>0</v>
      </c>
      <c r="AC479" s="246">
        <v>0</v>
      </c>
      <c r="AD479" s="246">
        <v>0</v>
      </c>
      <c r="AE479" s="246">
        <v>0</v>
      </c>
      <c r="AF479" s="246">
        <v>0</v>
      </c>
      <c r="AG479" s="246">
        <v>0</v>
      </c>
      <c r="AH479" s="246">
        <v>0</v>
      </c>
      <c r="AI479" s="246">
        <v>0</v>
      </c>
      <c r="AJ479" s="246">
        <v>2.794E-2</v>
      </c>
      <c r="AK479" s="246">
        <v>0</v>
      </c>
      <c r="AL479" s="246">
        <v>0</v>
      </c>
      <c r="AM479" s="246">
        <v>0</v>
      </c>
      <c r="AN479" s="246">
        <v>0</v>
      </c>
      <c r="AO479" s="246">
        <v>0</v>
      </c>
      <c r="AP479" s="246">
        <v>0</v>
      </c>
      <c r="AQ479" s="246">
        <v>0</v>
      </c>
      <c r="AR479" s="289">
        <v>0</v>
      </c>
      <c r="AS479" s="289">
        <v>0</v>
      </c>
      <c r="AT479" s="250">
        <v>0</v>
      </c>
      <c r="AU479" s="250">
        <v>0</v>
      </c>
      <c r="AV479" s="284">
        <v>0</v>
      </c>
      <c r="AW479" s="292" t="str">
        <f t="shared" si="28"/>
        <v>2011-12</v>
      </c>
      <c r="AX479" s="292" t="str">
        <f t="shared" si="29"/>
        <v>2011-12</v>
      </c>
      <c r="AY479" s="751">
        <f t="shared" si="30"/>
        <v>1</v>
      </c>
      <c r="AZ479" s="120">
        <f t="shared" si="31"/>
        <v>2.794E-2</v>
      </c>
      <c r="BA479" s="248" t="s">
        <v>119</v>
      </c>
      <c r="BB479" s="248" t="s">
        <v>53</v>
      </c>
      <c r="BC479" s="248" t="s">
        <v>272</v>
      </c>
      <c r="BD479" s="248" t="s">
        <v>763</v>
      </c>
      <c r="BE479" s="248"/>
      <c r="BF479" s="248" t="s">
        <v>262</v>
      </c>
      <c r="BG479" s="252" t="s">
        <v>252</v>
      </c>
      <c r="BH479" s="251" t="s">
        <v>252</v>
      </c>
      <c r="BI479" s="295" t="s">
        <v>252</v>
      </c>
      <c r="BJ479" s="251" t="s">
        <v>252</v>
      </c>
    </row>
    <row r="480" spans="1:62" s="249" customFormat="1" ht="13.5" customHeight="1">
      <c r="A480" s="490" t="s">
        <v>113</v>
      </c>
      <c r="B480" s="514" t="s">
        <v>286</v>
      </c>
      <c r="C480" s="246">
        <v>0</v>
      </c>
      <c r="D480" s="246">
        <v>0</v>
      </c>
      <c r="E480" s="246">
        <v>0</v>
      </c>
      <c r="F480" s="246">
        <v>0</v>
      </c>
      <c r="G480" s="246">
        <v>0</v>
      </c>
      <c r="H480" s="246">
        <v>0</v>
      </c>
      <c r="I480" s="246">
        <v>0</v>
      </c>
      <c r="J480" s="246">
        <v>0</v>
      </c>
      <c r="K480" s="246">
        <v>0</v>
      </c>
      <c r="L480" s="246">
        <v>0</v>
      </c>
      <c r="M480" s="246">
        <v>0</v>
      </c>
      <c r="N480" s="246">
        <v>0</v>
      </c>
      <c r="O480" s="246">
        <v>0</v>
      </c>
      <c r="P480" s="246">
        <v>0</v>
      </c>
      <c r="Q480" s="246">
        <v>0</v>
      </c>
      <c r="R480" s="246">
        <v>0</v>
      </c>
      <c r="S480" s="246">
        <v>0</v>
      </c>
      <c r="T480" s="246">
        <v>0</v>
      </c>
      <c r="U480" s="246">
        <v>0</v>
      </c>
      <c r="V480" s="246">
        <v>0</v>
      </c>
      <c r="W480" s="246">
        <v>0</v>
      </c>
      <c r="X480" s="246">
        <v>0</v>
      </c>
      <c r="Y480" s="246">
        <v>0</v>
      </c>
      <c r="Z480" s="246">
        <v>0</v>
      </c>
      <c r="AA480" s="246">
        <v>0</v>
      </c>
      <c r="AB480" s="246">
        <v>0</v>
      </c>
      <c r="AC480" s="246">
        <v>0</v>
      </c>
      <c r="AD480" s="246">
        <v>0</v>
      </c>
      <c r="AE480" s="246">
        <v>0</v>
      </c>
      <c r="AF480" s="246">
        <v>0</v>
      </c>
      <c r="AG480" s="246">
        <v>0</v>
      </c>
      <c r="AH480" s="246">
        <v>0</v>
      </c>
      <c r="AI480" s="246">
        <v>0</v>
      </c>
      <c r="AJ480" s="246">
        <v>0.27800000000000002</v>
      </c>
      <c r="AK480" s="246">
        <v>0</v>
      </c>
      <c r="AL480" s="246">
        <v>0</v>
      </c>
      <c r="AM480" s="246">
        <v>0</v>
      </c>
      <c r="AN480" s="246">
        <v>0</v>
      </c>
      <c r="AO480" s="246">
        <v>0</v>
      </c>
      <c r="AP480" s="250">
        <v>0</v>
      </c>
      <c r="AQ480" s="246">
        <v>0</v>
      </c>
      <c r="AR480" s="290">
        <v>0</v>
      </c>
      <c r="AS480" s="289">
        <v>0</v>
      </c>
      <c r="AT480" s="250">
        <v>0</v>
      </c>
      <c r="AU480" s="250">
        <v>0</v>
      </c>
      <c r="AV480" s="284">
        <v>0</v>
      </c>
      <c r="AW480" s="292" t="str">
        <f t="shared" si="28"/>
        <v>2011-12</v>
      </c>
      <c r="AX480" s="292" t="str">
        <f t="shared" si="29"/>
        <v>2011-12</v>
      </c>
      <c r="AY480" s="751">
        <f t="shared" si="30"/>
        <v>1</v>
      </c>
      <c r="AZ480" s="120">
        <f t="shared" si="31"/>
        <v>0.27800000000000002</v>
      </c>
      <c r="BA480" s="248" t="s">
        <v>119</v>
      </c>
      <c r="BB480" s="248" t="s">
        <v>53</v>
      </c>
      <c r="BC480" s="248" t="s">
        <v>272</v>
      </c>
      <c r="BD480" s="248" t="s">
        <v>763</v>
      </c>
      <c r="BE480" s="248"/>
      <c r="BF480" s="248" t="s">
        <v>262</v>
      </c>
      <c r="BG480" s="252" t="s">
        <v>252</v>
      </c>
      <c r="BH480" s="251" t="s">
        <v>285</v>
      </c>
      <c r="BI480" s="295" t="s">
        <v>252</v>
      </c>
      <c r="BJ480" s="251" t="s">
        <v>252</v>
      </c>
    </row>
    <row r="481" spans="1:62" s="249" customFormat="1" ht="13.5" customHeight="1">
      <c r="A481" s="490" t="s">
        <v>113</v>
      </c>
      <c r="B481" s="514" t="s">
        <v>303</v>
      </c>
      <c r="C481" s="246">
        <v>0</v>
      </c>
      <c r="D481" s="246">
        <v>0</v>
      </c>
      <c r="E481" s="246">
        <v>0</v>
      </c>
      <c r="F481" s="246">
        <v>0</v>
      </c>
      <c r="G481" s="246">
        <v>0</v>
      </c>
      <c r="H481" s="246">
        <v>0</v>
      </c>
      <c r="I481" s="246">
        <v>0</v>
      </c>
      <c r="J481" s="246">
        <v>0</v>
      </c>
      <c r="K481" s="246">
        <v>0</v>
      </c>
      <c r="L481" s="246">
        <v>0</v>
      </c>
      <c r="M481" s="246">
        <v>0</v>
      </c>
      <c r="N481" s="246">
        <v>0</v>
      </c>
      <c r="O481" s="246">
        <v>0</v>
      </c>
      <c r="P481" s="246">
        <v>0</v>
      </c>
      <c r="Q481" s="246">
        <v>0</v>
      </c>
      <c r="R481" s="246">
        <v>0</v>
      </c>
      <c r="S481" s="246">
        <v>0</v>
      </c>
      <c r="T481" s="246">
        <v>0</v>
      </c>
      <c r="U481" s="246">
        <v>0</v>
      </c>
      <c r="V481" s="246">
        <v>0</v>
      </c>
      <c r="W481" s="246">
        <v>0</v>
      </c>
      <c r="X481" s="246">
        <v>0</v>
      </c>
      <c r="Y481" s="246">
        <v>0</v>
      </c>
      <c r="Z481" s="246">
        <v>0</v>
      </c>
      <c r="AA481" s="246">
        <v>0</v>
      </c>
      <c r="AB481" s="246">
        <v>0</v>
      </c>
      <c r="AC481" s="246">
        <v>0</v>
      </c>
      <c r="AD481" s="246">
        <v>0</v>
      </c>
      <c r="AE481" s="246">
        <v>0</v>
      </c>
      <c r="AF481" s="246">
        <v>0</v>
      </c>
      <c r="AG481" s="246">
        <v>0</v>
      </c>
      <c r="AH481" s="246">
        <v>0</v>
      </c>
      <c r="AI481" s="246">
        <v>0</v>
      </c>
      <c r="AJ481" s="246">
        <v>0</v>
      </c>
      <c r="AK481" s="246">
        <v>0</v>
      </c>
      <c r="AL481" s="246">
        <v>0</v>
      </c>
      <c r="AM481" s="246">
        <v>0.11</v>
      </c>
      <c r="AN481" s="246">
        <v>0.1</v>
      </c>
      <c r="AO481" s="246">
        <v>0.1</v>
      </c>
      <c r="AP481" s="246">
        <v>0</v>
      </c>
      <c r="AQ481" s="246">
        <v>0</v>
      </c>
      <c r="AR481" s="289">
        <v>0</v>
      </c>
      <c r="AS481" s="289">
        <v>0</v>
      </c>
      <c r="AT481" s="250">
        <v>0</v>
      </c>
      <c r="AU481" s="250">
        <v>0</v>
      </c>
      <c r="AV481" s="284">
        <v>0</v>
      </c>
      <c r="AW481" s="292" t="str">
        <f t="shared" si="28"/>
        <v>2014-15</v>
      </c>
      <c r="AX481" s="292" t="str">
        <f t="shared" si="29"/>
        <v>2016-17</v>
      </c>
      <c r="AY481" s="751">
        <f t="shared" si="30"/>
        <v>3</v>
      </c>
      <c r="AZ481" s="120">
        <f t="shared" si="31"/>
        <v>0.10333333333333335</v>
      </c>
      <c r="BA481" s="248" t="s">
        <v>119</v>
      </c>
      <c r="BB481" s="248" t="s">
        <v>53</v>
      </c>
      <c r="BC481" s="248" t="s">
        <v>256</v>
      </c>
      <c r="BD481" s="248" t="s">
        <v>3015</v>
      </c>
      <c r="BE481" s="248"/>
      <c r="BF481" s="248" t="s">
        <v>262</v>
      </c>
      <c r="BG481" s="252" t="s">
        <v>252</v>
      </c>
      <c r="BH481" s="251" t="s">
        <v>2995</v>
      </c>
      <c r="BI481" s="295" t="s">
        <v>252</v>
      </c>
      <c r="BJ481" s="251" t="s">
        <v>252</v>
      </c>
    </row>
    <row r="482" spans="1:62" s="249" customFormat="1" ht="13.5" customHeight="1">
      <c r="A482" s="490" t="s">
        <v>113</v>
      </c>
      <c r="B482" s="514" t="s">
        <v>2580</v>
      </c>
      <c r="C482" s="246">
        <v>0</v>
      </c>
      <c r="D482" s="246">
        <v>0</v>
      </c>
      <c r="E482" s="246">
        <v>0</v>
      </c>
      <c r="F482" s="246">
        <v>0</v>
      </c>
      <c r="G482" s="246">
        <v>0</v>
      </c>
      <c r="H482" s="246">
        <v>0</v>
      </c>
      <c r="I482" s="246">
        <v>0</v>
      </c>
      <c r="J482" s="246">
        <v>0</v>
      </c>
      <c r="K482" s="246">
        <v>0</v>
      </c>
      <c r="L482" s="246">
        <v>0</v>
      </c>
      <c r="M482" s="246">
        <v>0</v>
      </c>
      <c r="N482" s="246">
        <v>0</v>
      </c>
      <c r="O482" s="246">
        <v>0</v>
      </c>
      <c r="P482" s="246">
        <v>0</v>
      </c>
      <c r="Q482" s="246">
        <v>0</v>
      </c>
      <c r="R482" s="246">
        <v>0</v>
      </c>
      <c r="S482" s="246">
        <v>0</v>
      </c>
      <c r="T482" s="246">
        <v>0</v>
      </c>
      <c r="U482" s="246">
        <v>0</v>
      </c>
      <c r="V482" s="246">
        <v>0</v>
      </c>
      <c r="W482" s="246">
        <v>0</v>
      </c>
      <c r="X482" s="246">
        <v>0</v>
      </c>
      <c r="Y482" s="246">
        <v>0</v>
      </c>
      <c r="Z482" s="246">
        <v>0</v>
      </c>
      <c r="AA482" s="246">
        <v>0</v>
      </c>
      <c r="AB482" s="246">
        <v>0</v>
      </c>
      <c r="AC482" s="246">
        <v>0</v>
      </c>
      <c r="AD482" s="246">
        <v>0</v>
      </c>
      <c r="AE482" s="246">
        <v>0</v>
      </c>
      <c r="AF482" s="246">
        <v>0</v>
      </c>
      <c r="AG482" s="246">
        <v>0</v>
      </c>
      <c r="AH482" s="246">
        <v>0</v>
      </c>
      <c r="AI482" s="246">
        <v>0</v>
      </c>
      <c r="AJ482" s="246">
        <v>0</v>
      </c>
      <c r="AK482" s="246">
        <v>0</v>
      </c>
      <c r="AL482" s="246">
        <v>0</v>
      </c>
      <c r="AM482" s="246">
        <v>0</v>
      </c>
      <c r="AN482" s="246">
        <v>0</v>
      </c>
      <c r="AO482" s="246">
        <v>6.0999999999999999E-2</v>
      </c>
      <c r="AP482" s="250">
        <v>0.09</v>
      </c>
      <c r="AQ482" s="246">
        <v>0</v>
      </c>
      <c r="AR482" s="290">
        <v>0</v>
      </c>
      <c r="AS482" s="289">
        <v>0</v>
      </c>
      <c r="AT482" s="250">
        <v>0</v>
      </c>
      <c r="AU482" s="250">
        <v>0</v>
      </c>
      <c r="AV482" s="284">
        <v>0</v>
      </c>
      <c r="AW482" s="292" t="str">
        <f t="shared" si="28"/>
        <v>2016-17</v>
      </c>
      <c r="AX482" s="292" t="str">
        <f t="shared" si="29"/>
        <v>2017-18</v>
      </c>
      <c r="AY482" s="751">
        <f t="shared" si="30"/>
        <v>2</v>
      </c>
      <c r="AZ482" s="120">
        <f t="shared" si="31"/>
        <v>7.5499999999999998E-2</v>
      </c>
      <c r="BA482" s="248" t="s">
        <v>119</v>
      </c>
      <c r="BB482" s="248" t="s">
        <v>53</v>
      </c>
      <c r="BC482" s="248" t="s">
        <v>2609</v>
      </c>
      <c r="BD482" s="248" t="s">
        <v>2697</v>
      </c>
      <c r="BE482" s="248"/>
      <c r="BF482" s="248" t="s">
        <v>262</v>
      </c>
      <c r="BG482" s="252" t="s">
        <v>2610</v>
      </c>
      <c r="BH482" s="251" t="s">
        <v>2611</v>
      </c>
      <c r="BI482" s="295" t="s">
        <v>252</v>
      </c>
      <c r="BJ482" s="251" t="s">
        <v>252</v>
      </c>
    </row>
    <row r="483" spans="1:62" s="249" customFormat="1" ht="13.5" customHeight="1">
      <c r="A483" s="490" t="s">
        <v>113</v>
      </c>
      <c r="B483" s="514" t="s">
        <v>302</v>
      </c>
      <c r="C483" s="246">
        <v>0</v>
      </c>
      <c r="D483" s="246">
        <v>0</v>
      </c>
      <c r="E483" s="246">
        <v>0</v>
      </c>
      <c r="F483" s="246">
        <v>0</v>
      </c>
      <c r="G483" s="246">
        <v>0</v>
      </c>
      <c r="H483" s="246">
        <v>0</v>
      </c>
      <c r="I483" s="246">
        <v>0</v>
      </c>
      <c r="J483" s="246">
        <v>0</v>
      </c>
      <c r="K483" s="246">
        <v>0</v>
      </c>
      <c r="L483" s="246">
        <v>0</v>
      </c>
      <c r="M483" s="246">
        <v>0</v>
      </c>
      <c r="N483" s="246">
        <v>0</v>
      </c>
      <c r="O483" s="246">
        <v>0</v>
      </c>
      <c r="P483" s="246">
        <v>0</v>
      </c>
      <c r="Q483" s="246">
        <v>0</v>
      </c>
      <c r="R483" s="246">
        <v>0</v>
      </c>
      <c r="S483" s="246">
        <v>0</v>
      </c>
      <c r="T483" s="246">
        <v>0</v>
      </c>
      <c r="U483" s="246">
        <v>0</v>
      </c>
      <c r="V483" s="246">
        <v>0</v>
      </c>
      <c r="W483" s="246">
        <v>0</v>
      </c>
      <c r="X483" s="246">
        <v>0</v>
      </c>
      <c r="Y483" s="246">
        <v>0</v>
      </c>
      <c r="Z483" s="246">
        <v>0</v>
      </c>
      <c r="AA483" s="246">
        <v>0</v>
      </c>
      <c r="AB483" s="246">
        <v>0</v>
      </c>
      <c r="AC483" s="246">
        <v>0</v>
      </c>
      <c r="AD483" s="246">
        <v>0</v>
      </c>
      <c r="AE483" s="246">
        <v>0</v>
      </c>
      <c r="AF483" s="246">
        <v>0</v>
      </c>
      <c r="AG483" s="246">
        <v>0</v>
      </c>
      <c r="AH483" s="246">
        <v>0</v>
      </c>
      <c r="AI483" s="246">
        <v>1.57</v>
      </c>
      <c r="AJ483" s="246">
        <v>1.663</v>
      </c>
      <c r="AK483" s="246">
        <v>2.48</v>
      </c>
      <c r="AL483" s="246">
        <v>2.6829999999999998</v>
      </c>
      <c r="AM483" s="246">
        <v>0.1</v>
      </c>
      <c r="AN483" s="246">
        <v>0</v>
      </c>
      <c r="AO483" s="246">
        <v>0</v>
      </c>
      <c r="AP483" s="246">
        <v>0</v>
      </c>
      <c r="AQ483" s="246">
        <v>0</v>
      </c>
      <c r="AR483" s="289">
        <v>0</v>
      </c>
      <c r="AS483" s="289">
        <v>0</v>
      </c>
      <c r="AT483" s="250">
        <v>0</v>
      </c>
      <c r="AU483" s="250">
        <v>0</v>
      </c>
      <c r="AV483" s="284">
        <v>0</v>
      </c>
      <c r="AW483" s="292" t="str">
        <f t="shared" si="28"/>
        <v>2010-11</v>
      </c>
      <c r="AX483" s="292" t="str">
        <f t="shared" si="29"/>
        <v>2014-15</v>
      </c>
      <c r="AY483" s="751">
        <f t="shared" si="30"/>
        <v>5</v>
      </c>
      <c r="AZ483" s="120">
        <f t="shared" si="31"/>
        <v>1.6992</v>
      </c>
      <c r="BA483" s="248" t="s">
        <v>119</v>
      </c>
      <c r="BB483" s="248" t="s">
        <v>53</v>
      </c>
      <c r="BC483" s="248" t="s">
        <v>256</v>
      </c>
      <c r="BD483" s="248" t="s">
        <v>3015</v>
      </c>
      <c r="BE483" s="248"/>
      <c r="BF483" s="248" t="s">
        <v>262</v>
      </c>
      <c r="BG483" s="252" t="s">
        <v>2996</v>
      </c>
      <c r="BH483" s="251" t="s">
        <v>2997</v>
      </c>
      <c r="BI483" s="295" t="s">
        <v>252</v>
      </c>
      <c r="BJ483" s="251" t="s">
        <v>252</v>
      </c>
    </row>
    <row r="484" spans="1:62" s="249" customFormat="1" ht="13.5" customHeight="1">
      <c r="A484" s="490" t="s">
        <v>113</v>
      </c>
      <c r="B484" s="514" t="s">
        <v>284</v>
      </c>
      <c r="C484" s="246">
        <v>0</v>
      </c>
      <c r="D484" s="246">
        <v>0</v>
      </c>
      <c r="E484" s="246">
        <v>0</v>
      </c>
      <c r="F484" s="246">
        <v>0</v>
      </c>
      <c r="G484" s="246">
        <v>0</v>
      </c>
      <c r="H484" s="246">
        <v>0</v>
      </c>
      <c r="I484" s="246">
        <v>0</v>
      </c>
      <c r="J484" s="246">
        <v>0</v>
      </c>
      <c r="K484" s="246">
        <v>0</v>
      </c>
      <c r="L484" s="246">
        <v>0</v>
      </c>
      <c r="M484" s="246">
        <v>0</v>
      </c>
      <c r="N484" s="246">
        <v>0</v>
      </c>
      <c r="O484" s="246">
        <v>0</v>
      </c>
      <c r="P484" s="246">
        <v>0</v>
      </c>
      <c r="Q484" s="246">
        <v>0</v>
      </c>
      <c r="R484" s="246">
        <v>0</v>
      </c>
      <c r="S484" s="246">
        <v>0</v>
      </c>
      <c r="T484" s="246">
        <v>0</v>
      </c>
      <c r="U484" s="246">
        <v>0</v>
      </c>
      <c r="V484" s="246">
        <v>0</v>
      </c>
      <c r="W484" s="246">
        <v>0</v>
      </c>
      <c r="X484" s="246">
        <v>0</v>
      </c>
      <c r="Y484" s="246">
        <v>0</v>
      </c>
      <c r="Z484" s="246">
        <v>0</v>
      </c>
      <c r="AA484" s="246">
        <v>0</v>
      </c>
      <c r="AB484" s="246">
        <v>0</v>
      </c>
      <c r="AC484" s="246">
        <v>0</v>
      </c>
      <c r="AD484" s="246">
        <v>5.8760000000000003</v>
      </c>
      <c r="AE484" s="246">
        <v>0.76300000000000001</v>
      </c>
      <c r="AF484" s="246">
        <v>2.9580000000000002</v>
      </c>
      <c r="AG484" s="246">
        <v>2.9809999999999999</v>
      </c>
      <c r="AH484" s="246">
        <v>2.9849999999999999</v>
      </c>
      <c r="AI484" s="246">
        <v>2.9990000000000001</v>
      </c>
      <c r="AJ484" s="246">
        <v>2.9990000000000001</v>
      </c>
      <c r="AK484" s="246">
        <v>2.9990000000000001</v>
      </c>
      <c r="AL484" s="246">
        <v>3.3809999999999998</v>
      </c>
      <c r="AM484" s="246">
        <v>3.26</v>
      </c>
      <c r="AN484" s="246">
        <v>2.9990000000000001</v>
      </c>
      <c r="AO484" s="246">
        <v>3.8170000000000002</v>
      </c>
      <c r="AP484" s="250">
        <v>5.5049999999999999</v>
      </c>
      <c r="AQ484" s="246">
        <v>5.6159999999999997</v>
      </c>
      <c r="AR484" s="290">
        <v>5.7329999999999997</v>
      </c>
      <c r="AS484" s="289">
        <v>5.8559999999999999</v>
      </c>
      <c r="AT484" s="250">
        <v>5.8559999999999999</v>
      </c>
      <c r="AU484" s="250">
        <v>5.8559999999999999</v>
      </c>
      <c r="AV484" s="284">
        <v>5.8559999999999999</v>
      </c>
      <c r="AW484" s="292" t="str">
        <f t="shared" si="28"/>
        <v>2005-06</v>
      </c>
      <c r="AX484" s="292" t="str">
        <f t="shared" si="29"/>
        <v>2020-21</v>
      </c>
      <c r="AY484" s="751">
        <f t="shared" si="30"/>
        <v>16</v>
      </c>
      <c r="AZ484" s="120">
        <f t="shared" si="31"/>
        <v>3.7954375000000002</v>
      </c>
      <c r="BA484" s="248" t="s">
        <v>119</v>
      </c>
      <c r="BB484" s="248" t="s">
        <v>53</v>
      </c>
      <c r="BC484" s="248" t="s">
        <v>272</v>
      </c>
      <c r="BD484" s="248" t="s">
        <v>763</v>
      </c>
      <c r="BE484" s="248"/>
      <c r="BF484" s="248" t="s">
        <v>262</v>
      </c>
      <c r="BG484" s="252" t="s">
        <v>283</v>
      </c>
      <c r="BH484" s="251" t="s">
        <v>282</v>
      </c>
      <c r="BI484" s="295" t="s">
        <v>252</v>
      </c>
      <c r="BJ484" s="251" t="s">
        <v>252</v>
      </c>
    </row>
    <row r="485" spans="1:62" s="249" customFormat="1" ht="13.5" customHeight="1">
      <c r="A485" s="490" t="s">
        <v>113</v>
      </c>
      <c r="B485" s="514" t="s">
        <v>301</v>
      </c>
      <c r="C485" s="246">
        <v>0</v>
      </c>
      <c r="D485" s="246">
        <v>0</v>
      </c>
      <c r="E485" s="246">
        <v>0</v>
      </c>
      <c r="F485" s="246">
        <v>0</v>
      </c>
      <c r="G485" s="246">
        <v>0</v>
      </c>
      <c r="H485" s="246">
        <v>0</v>
      </c>
      <c r="I485" s="246">
        <v>0</v>
      </c>
      <c r="J485" s="246">
        <v>0</v>
      </c>
      <c r="K485" s="246">
        <v>0</v>
      </c>
      <c r="L485" s="246">
        <v>0</v>
      </c>
      <c r="M485" s="246">
        <v>0</v>
      </c>
      <c r="N485" s="246">
        <v>0</v>
      </c>
      <c r="O485" s="246">
        <v>0</v>
      </c>
      <c r="P485" s="246">
        <v>0</v>
      </c>
      <c r="Q485" s="246">
        <v>0</v>
      </c>
      <c r="R485" s="246">
        <v>0</v>
      </c>
      <c r="S485" s="246">
        <v>0</v>
      </c>
      <c r="T485" s="246">
        <v>0</v>
      </c>
      <c r="U485" s="246">
        <v>0</v>
      </c>
      <c r="V485" s="246">
        <v>0</v>
      </c>
      <c r="W485" s="246">
        <v>0</v>
      </c>
      <c r="X485" s="246">
        <v>0</v>
      </c>
      <c r="Y485" s="246">
        <v>0</v>
      </c>
      <c r="Z485" s="246">
        <v>0</v>
      </c>
      <c r="AA485" s="246">
        <v>0</v>
      </c>
      <c r="AB485" s="246">
        <v>0</v>
      </c>
      <c r="AC485" s="246">
        <v>0</v>
      </c>
      <c r="AD485" s="246">
        <v>0</v>
      </c>
      <c r="AE485" s="246">
        <v>0</v>
      </c>
      <c r="AF485" s="246">
        <v>0</v>
      </c>
      <c r="AG485" s="246">
        <v>0</v>
      </c>
      <c r="AH485" s="246">
        <v>0</v>
      </c>
      <c r="AI485" s="246">
        <v>0</v>
      </c>
      <c r="AJ485" s="246">
        <v>7.8</v>
      </c>
      <c r="AK485" s="246">
        <v>7.8</v>
      </c>
      <c r="AL485" s="246">
        <v>8.7910000000000004</v>
      </c>
      <c r="AM485" s="246">
        <v>8.48</v>
      </c>
      <c r="AN485" s="246">
        <v>7.8239999999999998</v>
      </c>
      <c r="AO485" s="246">
        <v>8.4429999999999996</v>
      </c>
      <c r="AP485" s="246">
        <v>9.6460000000000008</v>
      </c>
      <c r="AQ485" s="246">
        <v>9.6750000000000007</v>
      </c>
      <c r="AR485" s="289">
        <v>10.113</v>
      </c>
      <c r="AS485" s="289">
        <v>10.145</v>
      </c>
      <c r="AT485" s="250">
        <v>10.145</v>
      </c>
      <c r="AU485" s="250">
        <v>10.145</v>
      </c>
      <c r="AV485" s="284">
        <v>10.145</v>
      </c>
      <c r="AW485" s="292" t="str">
        <f t="shared" si="28"/>
        <v>2011-12</v>
      </c>
      <c r="AX485" s="292" t="str">
        <f t="shared" si="29"/>
        <v>2020-21</v>
      </c>
      <c r="AY485" s="751">
        <f t="shared" si="30"/>
        <v>10</v>
      </c>
      <c r="AZ485" s="120">
        <f t="shared" si="31"/>
        <v>8.8716999999999988</v>
      </c>
      <c r="BA485" s="248" t="s">
        <v>119</v>
      </c>
      <c r="BB485" s="248" t="s">
        <v>53</v>
      </c>
      <c r="BC485" s="248" t="s">
        <v>256</v>
      </c>
      <c r="BD485" s="248" t="s">
        <v>3015</v>
      </c>
      <c r="BE485" s="248"/>
      <c r="BF485" s="248" t="s">
        <v>262</v>
      </c>
      <c r="BG485" s="252" t="s">
        <v>300</v>
      </c>
      <c r="BH485" s="251" t="s">
        <v>299</v>
      </c>
      <c r="BI485" s="295" t="s">
        <v>252</v>
      </c>
      <c r="BJ485" s="251" t="s">
        <v>252</v>
      </c>
    </row>
    <row r="486" spans="1:62" s="249" customFormat="1" ht="13.5" customHeight="1">
      <c r="A486" s="490" t="s">
        <v>113</v>
      </c>
      <c r="B486" s="514" t="s">
        <v>2582</v>
      </c>
      <c r="C486" s="246">
        <v>0</v>
      </c>
      <c r="D486" s="246">
        <v>0</v>
      </c>
      <c r="E486" s="246">
        <v>0</v>
      </c>
      <c r="F486" s="246">
        <v>0</v>
      </c>
      <c r="G486" s="246">
        <v>0</v>
      </c>
      <c r="H486" s="246">
        <v>0</v>
      </c>
      <c r="I486" s="246">
        <v>0</v>
      </c>
      <c r="J486" s="246">
        <v>0</v>
      </c>
      <c r="K486" s="246">
        <v>0</v>
      </c>
      <c r="L486" s="246">
        <v>0</v>
      </c>
      <c r="M486" s="246">
        <v>0</v>
      </c>
      <c r="N486" s="246">
        <v>0</v>
      </c>
      <c r="O486" s="246">
        <v>0</v>
      </c>
      <c r="P486" s="246">
        <v>0</v>
      </c>
      <c r="Q486" s="246">
        <v>0</v>
      </c>
      <c r="R486" s="246">
        <v>0</v>
      </c>
      <c r="S486" s="246">
        <v>0</v>
      </c>
      <c r="T486" s="246">
        <v>0</v>
      </c>
      <c r="U486" s="246">
        <v>0</v>
      </c>
      <c r="V486" s="246">
        <v>0</v>
      </c>
      <c r="W486" s="246">
        <v>0</v>
      </c>
      <c r="X486" s="246">
        <v>0</v>
      </c>
      <c r="Y486" s="246">
        <v>0</v>
      </c>
      <c r="Z486" s="246">
        <v>0</v>
      </c>
      <c r="AA486" s="246">
        <v>0</v>
      </c>
      <c r="AB486" s="246">
        <v>0</v>
      </c>
      <c r="AC486" s="246">
        <v>0</v>
      </c>
      <c r="AD486" s="246">
        <v>0</v>
      </c>
      <c r="AE486" s="246">
        <v>0</v>
      </c>
      <c r="AF486" s="246">
        <v>0</v>
      </c>
      <c r="AG486" s="246">
        <v>0</v>
      </c>
      <c r="AH486" s="246">
        <v>0</v>
      </c>
      <c r="AI486" s="246">
        <v>0</v>
      </c>
      <c r="AJ486" s="246">
        <v>0</v>
      </c>
      <c r="AK486" s="246">
        <v>0</v>
      </c>
      <c r="AL486" s="246">
        <v>0</v>
      </c>
      <c r="AM486" s="246">
        <v>0</v>
      </c>
      <c r="AN486" s="246">
        <v>0.05</v>
      </c>
      <c r="AO486" s="246">
        <v>0</v>
      </c>
      <c r="AP486" s="250">
        <v>0</v>
      </c>
      <c r="AQ486" s="246">
        <v>0</v>
      </c>
      <c r="AR486" s="290">
        <v>0</v>
      </c>
      <c r="AS486" s="289">
        <v>0</v>
      </c>
      <c r="AT486" s="250">
        <v>0</v>
      </c>
      <c r="AU486" s="250">
        <v>0</v>
      </c>
      <c r="AV486" s="284">
        <v>0</v>
      </c>
      <c r="AW486" s="292" t="str">
        <f t="shared" si="28"/>
        <v>2015-16</v>
      </c>
      <c r="AX486" s="292" t="str">
        <f t="shared" si="29"/>
        <v>2015-16</v>
      </c>
      <c r="AY486" s="751">
        <f t="shared" si="30"/>
        <v>1</v>
      </c>
      <c r="AZ486" s="120">
        <f t="shared" si="31"/>
        <v>0.05</v>
      </c>
      <c r="BA486" s="248" t="s">
        <v>119</v>
      </c>
      <c r="BB486" s="248" t="s">
        <v>53</v>
      </c>
      <c r="BC486" s="248" t="s">
        <v>272</v>
      </c>
      <c r="BD486" s="248" t="s">
        <v>763</v>
      </c>
      <c r="BE486" s="248"/>
      <c r="BF486" s="248" t="s">
        <v>262</v>
      </c>
      <c r="BG486" s="252" t="s">
        <v>277</v>
      </c>
      <c r="BH486" s="251" t="s">
        <v>2614</v>
      </c>
      <c r="BI486" s="295" t="s">
        <v>276</v>
      </c>
      <c r="BJ486" s="251" t="s">
        <v>252</v>
      </c>
    </row>
    <row r="487" spans="1:62" s="249" customFormat="1" ht="13.5" customHeight="1">
      <c r="A487" s="490" t="s">
        <v>113</v>
      </c>
      <c r="B487" s="514" t="s">
        <v>3603</v>
      </c>
      <c r="C487" s="246">
        <v>0</v>
      </c>
      <c r="D487" s="246">
        <v>0</v>
      </c>
      <c r="E487" s="246">
        <v>0</v>
      </c>
      <c r="F487" s="246">
        <v>0</v>
      </c>
      <c r="G487" s="246">
        <v>0</v>
      </c>
      <c r="H487" s="246">
        <v>0</v>
      </c>
      <c r="I487" s="246">
        <v>0</v>
      </c>
      <c r="J487" s="246">
        <v>0</v>
      </c>
      <c r="K487" s="246">
        <v>0</v>
      </c>
      <c r="L487" s="246">
        <v>0</v>
      </c>
      <c r="M487" s="246">
        <v>0</v>
      </c>
      <c r="N487" s="246">
        <v>0</v>
      </c>
      <c r="O487" s="246">
        <v>0</v>
      </c>
      <c r="P487" s="246">
        <v>0</v>
      </c>
      <c r="Q487" s="246">
        <v>0</v>
      </c>
      <c r="R487" s="246">
        <v>0</v>
      </c>
      <c r="S487" s="246">
        <v>0</v>
      </c>
      <c r="T487" s="246">
        <v>0</v>
      </c>
      <c r="U487" s="246">
        <v>0</v>
      </c>
      <c r="V487" s="246">
        <v>0</v>
      </c>
      <c r="W487" s="246">
        <v>0</v>
      </c>
      <c r="X487" s="246">
        <v>0</v>
      </c>
      <c r="Y487" s="246">
        <v>0</v>
      </c>
      <c r="Z487" s="246">
        <v>0</v>
      </c>
      <c r="AA487" s="246">
        <v>0</v>
      </c>
      <c r="AB487" s="246">
        <v>0</v>
      </c>
      <c r="AC487" s="246">
        <v>0</v>
      </c>
      <c r="AD487" s="246">
        <v>0</v>
      </c>
      <c r="AE487" s="246">
        <v>0</v>
      </c>
      <c r="AF487" s="246">
        <v>0</v>
      </c>
      <c r="AG487" s="246">
        <v>0</v>
      </c>
      <c r="AH487" s="246">
        <v>0</v>
      </c>
      <c r="AI487" s="246">
        <v>0</v>
      </c>
      <c r="AJ487" s="246">
        <v>0</v>
      </c>
      <c r="AK487" s="246">
        <v>0</v>
      </c>
      <c r="AL487" s="246">
        <v>0</v>
      </c>
      <c r="AM487" s="246">
        <v>0</v>
      </c>
      <c r="AN487" s="246">
        <v>0</v>
      </c>
      <c r="AO487" s="246">
        <v>0</v>
      </c>
      <c r="AP487" s="246">
        <v>0</v>
      </c>
      <c r="AQ487" s="246">
        <v>0</v>
      </c>
      <c r="AR487" s="289">
        <v>0</v>
      </c>
      <c r="AS487" s="289">
        <v>4.42</v>
      </c>
      <c r="AT487" s="250">
        <v>4.82</v>
      </c>
      <c r="AU487" s="250">
        <v>4.42</v>
      </c>
      <c r="AV487" s="284">
        <v>4.42</v>
      </c>
      <c r="AW487" s="292" t="str">
        <f t="shared" si="28"/>
        <v>2020-21</v>
      </c>
      <c r="AX487" s="292" t="str">
        <f t="shared" si="29"/>
        <v>2020-21</v>
      </c>
      <c r="AY487" s="751">
        <f t="shared" si="30"/>
        <v>1</v>
      </c>
      <c r="AZ487" s="120">
        <f t="shared" si="31"/>
        <v>4.42</v>
      </c>
      <c r="BA487" s="248" t="s">
        <v>119</v>
      </c>
      <c r="BB487" s="248" t="s">
        <v>53</v>
      </c>
      <c r="BC487" s="248" t="s">
        <v>267</v>
      </c>
      <c r="BD487" s="248" t="s">
        <v>3014</v>
      </c>
      <c r="BE487" s="248"/>
      <c r="BF487" s="248" t="s">
        <v>262</v>
      </c>
      <c r="BG487" s="252" t="s">
        <v>3608</v>
      </c>
      <c r="BH487" s="251" t="s">
        <v>3609</v>
      </c>
      <c r="BI487" s="295" t="s">
        <v>252</v>
      </c>
      <c r="BJ487" s="251" t="s">
        <v>252</v>
      </c>
    </row>
    <row r="488" spans="1:62" s="249" customFormat="1" ht="13.5" customHeight="1">
      <c r="A488" s="490" t="s">
        <v>113</v>
      </c>
      <c r="B488" s="514" t="s">
        <v>3601</v>
      </c>
      <c r="C488" s="246">
        <v>0</v>
      </c>
      <c r="D488" s="246">
        <v>0</v>
      </c>
      <c r="E488" s="246">
        <v>0</v>
      </c>
      <c r="F488" s="246">
        <v>0</v>
      </c>
      <c r="G488" s="246">
        <v>0</v>
      </c>
      <c r="H488" s="246">
        <v>0</v>
      </c>
      <c r="I488" s="246">
        <v>0</v>
      </c>
      <c r="J488" s="246">
        <v>0</v>
      </c>
      <c r="K488" s="246">
        <v>0</v>
      </c>
      <c r="L488" s="246">
        <v>0</v>
      </c>
      <c r="M488" s="246">
        <v>0</v>
      </c>
      <c r="N488" s="246">
        <v>0</v>
      </c>
      <c r="O488" s="246">
        <v>0</v>
      </c>
      <c r="P488" s="246">
        <v>0</v>
      </c>
      <c r="Q488" s="246">
        <v>0</v>
      </c>
      <c r="R488" s="246">
        <v>0</v>
      </c>
      <c r="S488" s="246">
        <v>0</v>
      </c>
      <c r="T488" s="246">
        <v>0</v>
      </c>
      <c r="U488" s="246">
        <v>0</v>
      </c>
      <c r="V488" s="246">
        <v>0</v>
      </c>
      <c r="W488" s="246">
        <v>0</v>
      </c>
      <c r="X488" s="246">
        <v>0</v>
      </c>
      <c r="Y488" s="246">
        <v>0</v>
      </c>
      <c r="Z488" s="246">
        <v>0</v>
      </c>
      <c r="AA488" s="246">
        <v>0</v>
      </c>
      <c r="AB488" s="246">
        <v>0</v>
      </c>
      <c r="AC488" s="246">
        <v>0</v>
      </c>
      <c r="AD488" s="246">
        <v>0</v>
      </c>
      <c r="AE488" s="246">
        <v>0</v>
      </c>
      <c r="AF488" s="246">
        <v>0</v>
      </c>
      <c r="AG488" s="246">
        <v>0</v>
      </c>
      <c r="AH488" s="246">
        <v>0</v>
      </c>
      <c r="AI488" s="246">
        <v>0</v>
      </c>
      <c r="AJ488" s="246">
        <v>0</v>
      </c>
      <c r="AK488" s="246">
        <v>0</v>
      </c>
      <c r="AL488" s="246">
        <v>0</v>
      </c>
      <c r="AM488" s="246">
        <v>0</v>
      </c>
      <c r="AN488" s="246">
        <v>0</v>
      </c>
      <c r="AO488" s="246">
        <v>0</v>
      </c>
      <c r="AP488" s="246">
        <v>0</v>
      </c>
      <c r="AQ488" s="246">
        <v>0</v>
      </c>
      <c r="AR488" s="289">
        <v>0</v>
      </c>
      <c r="AS488" s="289">
        <v>0.44</v>
      </c>
      <c r="AT488" s="250">
        <v>0.22</v>
      </c>
      <c r="AU488" s="250">
        <v>0</v>
      </c>
      <c r="AV488" s="284">
        <v>0</v>
      </c>
      <c r="AW488" s="292" t="str">
        <f t="shared" si="28"/>
        <v>2020-21</v>
      </c>
      <c r="AX488" s="292" t="str">
        <f t="shared" si="29"/>
        <v>2020-21</v>
      </c>
      <c r="AY488" s="751">
        <f t="shared" si="30"/>
        <v>1</v>
      </c>
      <c r="AZ488" s="120">
        <f t="shared" si="31"/>
        <v>0.44</v>
      </c>
      <c r="BA488" s="248" t="s">
        <v>116</v>
      </c>
      <c r="BB488" s="248" t="s">
        <v>53</v>
      </c>
      <c r="BC488" s="248" t="s">
        <v>272</v>
      </c>
      <c r="BD488" s="248" t="s">
        <v>763</v>
      </c>
      <c r="BE488" s="248"/>
      <c r="BF488" s="248" t="s">
        <v>262</v>
      </c>
      <c r="BG488" s="252" t="s">
        <v>3606</v>
      </c>
      <c r="BH488" s="251" t="s">
        <v>3605</v>
      </c>
      <c r="BI488" s="295" t="s">
        <v>252</v>
      </c>
      <c r="BJ488" s="251" t="s">
        <v>252</v>
      </c>
    </row>
    <row r="489" spans="1:62" s="249" customFormat="1" ht="13.5" customHeight="1">
      <c r="A489" s="490" t="s">
        <v>113</v>
      </c>
      <c r="B489" s="514" t="s">
        <v>3600</v>
      </c>
      <c r="C489" s="246">
        <v>0</v>
      </c>
      <c r="D489" s="246">
        <v>0</v>
      </c>
      <c r="E489" s="246">
        <v>0</v>
      </c>
      <c r="F489" s="246">
        <v>0</v>
      </c>
      <c r="G489" s="246">
        <v>0</v>
      </c>
      <c r="H489" s="246">
        <v>0</v>
      </c>
      <c r="I489" s="246">
        <v>0</v>
      </c>
      <c r="J489" s="246">
        <v>0</v>
      </c>
      <c r="K489" s="246">
        <v>0</v>
      </c>
      <c r="L489" s="246">
        <v>0</v>
      </c>
      <c r="M489" s="246">
        <v>0</v>
      </c>
      <c r="N489" s="246">
        <v>0</v>
      </c>
      <c r="O489" s="246">
        <v>0</v>
      </c>
      <c r="P489" s="246">
        <v>0</v>
      </c>
      <c r="Q489" s="246">
        <v>0</v>
      </c>
      <c r="R489" s="246">
        <v>0</v>
      </c>
      <c r="S489" s="246">
        <v>0</v>
      </c>
      <c r="T489" s="246">
        <v>0</v>
      </c>
      <c r="U489" s="246">
        <v>0</v>
      </c>
      <c r="V489" s="246">
        <v>0</v>
      </c>
      <c r="W489" s="246">
        <v>0</v>
      </c>
      <c r="X489" s="246">
        <v>0</v>
      </c>
      <c r="Y489" s="246">
        <v>0</v>
      </c>
      <c r="Z489" s="246">
        <v>0</v>
      </c>
      <c r="AA489" s="246">
        <v>0</v>
      </c>
      <c r="AB489" s="246">
        <v>0</v>
      </c>
      <c r="AC489" s="246">
        <v>0</v>
      </c>
      <c r="AD489" s="246">
        <v>0</v>
      </c>
      <c r="AE489" s="246">
        <v>0</v>
      </c>
      <c r="AF489" s="246">
        <v>0</v>
      </c>
      <c r="AG489" s="246">
        <v>0</v>
      </c>
      <c r="AH489" s="246">
        <v>0</v>
      </c>
      <c r="AI489" s="246">
        <v>0</v>
      </c>
      <c r="AJ489" s="246">
        <v>0</v>
      </c>
      <c r="AK489" s="246">
        <v>0</v>
      </c>
      <c r="AL489" s="246">
        <v>0</v>
      </c>
      <c r="AM489" s="246">
        <v>0</v>
      </c>
      <c r="AN489" s="246">
        <v>0</v>
      </c>
      <c r="AO489" s="246">
        <v>0</v>
      </c>
      <c r="AP489" s="250">
        <v>0</v>
      </c>
      <c r="AQ489" s="246">
        <v>0</v>
      </c>
      <c r="AR489" s="290">
        <v>0</v>
      </c>
      <c r="AS489" s="289">
        <v>0.22</v>
      </c>
      <c r="AT489" s="250">
        <v>0.11</v>
      </c>
      <c r="AU489" s="250">
        <v>0</v>
      </c>
      <c r="AV489" s="284">
        <v>0</v>
      </c>
      <c r="AW489" s="292" t="str">
        <f t="shared" si="28"/>
        <v>2020-21</v>
      </c>
      <c r="AX489" s="292" t="str">
        <f t="shared" si="29"/>
        <v>2020-21</v>
      </c>
      <c r="AY489" s="751">
        <f t="shared" si="30"/>
        <v>1</v>
      </c>
      <c r="AZ489" s="120">
        <f t="shared" si="31"/>
        <v>0.22</v>
      </c>
      <c r="BA489" s="248" t="s">
        <v>116</v>
      </c>
      <c r="BB489" s="248" t="s">
        <v>53</v>
      </c>
      <c r="BC489" s="248" t="s">
        <v>272</v>
      </c>
      <c r="BD489" s="248" t="s">
        <v>763</v>
      </c>
      <c r="BE489" s="248"/>
      <c r="BF489" s="248" t="s">
        <v>262</v>
      </c>
      <c r="BG489" s="252" t="s">
        <v>3604</v>
      </c>
      <c r="BH489" s="251" t="s">
        <v>3605</v>
      </c>
      <c r="BI489" s="295" t="s">
        <v>252</v>
      </c>
      <c r="BJ489" s="251" t="s">
        <v>252</v>
      </c>
    </row>
    <row r="490" spans="1:62" s="249" customFormat="1" ht="13.5" customHeight="1">
      <c r="A490" s="490" t="s">
        <v>113</v>
      </c>
      <c r="B490" s="514" t="s">
        <v>298</v>
      </c>
      <c r="C490" s="246">
        <v>0</v>
      </c>
      <c r="D490" s="246">
        <v>0</v>
      </c>
      <c r="E490" s="246">
        <v>0</v>
      </c>
      <c r="F490" s="246">
        <v>0</v>
      </c>
      <c r="G490" s="246">
        <v>0</v>
      </c>
      <c r="H490" s="246">
        <v>0</v>
      </c>
      <c r="I490" s="246">
        <v>0</v>
      </c>
      <c r="J490" s="246">
        <v>0</v>
      </c>
      <c r="K490" s="246">
        <v>0</v>
      </c>
      <c r="L490" s="246">
        <v>0</v>
      </c>
      <c r="M490" s="246">
        <v>0</v>
      </c>
      <c r="N490" s="246">
        <v>0</v>
      </c>
      <c r="O490" s="246">
        <v>0</v>
      </c>
      <c r="P490" s="246">
        <v>0</v>
      </c>
      <c r="Q490" s="246">
        <v>0</v>
      </c>
      <c r="R490" s="246">
        <v>0</v>
      </c>
      <c r="S490" s="246">
        <v>0</v>
      </c>
      <c r="T490" s="246">
        <v>0</v>
      </c>
      <c r="U490" s="246">
        <v>0</v>
      </c>
      <c r="V490" s="246">
        <v>0</v>
      </c>
      <c r="W490" s="246">
        <v>0</v>
      </c>
      <c r="X490" s="246">
        <v>0</v>
      </c>
      <c r="Y490" s="246">
        <v>0</v>
      </c>
      <c r="Z490" s="246">
        <v>0</v>
      </c>
      <c r="AA490" s="246">
        <v>0</v>
      </c>
      <c r="AB490" s="246">
        <v>0</v>
      </c>
      <c r="AC490" s="246">
        <v>0</v>
      </c>
      <c r="AD490" s="246">
        <v>0</v>
      </c>
      <c r="AE490" s="246">
        <v>0</v>
      </c>
      <c r="AF490" s="246">
        <v>0</v>
      </c>
      <c r="AG490" s="246">
        <v>0</v>
      </c>
      <c r="AH490" s="246">
        <v>0.47</v>
      </c>
      <c r="AI490" s="246">
        <v>0.32300000000000001</v>
      </c>
      <c r="AJ490" s="246">
        <v>0.86499999999999999</v>
      </c>
      <c r="AK490" s="246">
        <v>1.1339999999999999</v>
      </c>
      <c r="AL490" s="246">
        <v>0.76</v>
      </c>
      <c r="AM490" s="246">
        <v>0.53300000000000003</v>
      </c>
      <c r="AN490" s="246">
        <v>1.379</v>
      </c>
      <c r="AO490" s="246">
        <v>2.29</v>
      </c>
      <c r="AP490" s="250">
        <v>0.81499999999999995</v>
      </c>
      <c r="AQ490" s="246">
        <v>1.002</v>
      </c>
      <c r="AR490" s="290">
        <v>0.71299999999999997</v>
      </c>
      <c r="AS490" s="289">
        <v>0.84499999999999997</v>
      </c>
      <c r="AT490" s="250">
        <v>0</v>
      </c>
      <c r="AU490" s="250">
        <v>0</v>
      </c>
      <c r="AV490" s="284">
        <v>0</v>
      </c>
      <c r="AW490" s="292" t="str">
        <f t="shared" si="28"/>
        <v>2009-10</v>
      </c>
      <c r="AX490" s="292" t="str">
        <f t="shared" si="29"/>
        <v>2020-21</v>
      </c>
      <c r="AY490" s="751">
        <f t="shared" si="30"/>
        <v>12</v>
      </c>
      <c r="AZ490" s="120">
        <f t="shared" si="31"/>
        <v>0.92741666666666678</v>
      </c>
      <c r="BA490" s="248" t="s">
        <v>115</v>
      </c>
      <c r="BB490" s="248" t="s">
        <v>53</v>
      </c>
      <c r="BC490" s="248" t="s">
        <v>256</v>
      </c>
      <c r="BD490" s="248" t="s">
        <v>3015</v>
      </c>
      <c r="BE490" s="248"/>
      <c r="BF490" s="248" t="s">
        <v>262</v>
      </c>
      <c r="BG490" s="252" t="s">
        <v>3599</v>
      </c>
      <c r="BH490" s="251" t="s">
        <v>801</v>
      </c>
      <c r="BI490" s="295" t="s">
        <v>252</v>
      </c>
      <c r="BJ490" s="251" t="s">
        <v>252</v>
      </c>
    </row>
    <row r="491" spans="1:62" s="249" customFormat="1" ht="13.5" customHeight="1">
      <c r="A491" s="490" t="s">
        <v>113</v>
      </c>
      <c r="B491" s="514" t="s">
        <v>2595</v>
      </c>
      <c r="C491" s="246">
        <v>0</v>
      </c>
      <c r="D491" s="246">
        <v>0</v>
      </c>
      <c r="E491" s="246">
        <v>0</v>
      </c>
      <c r="F491" s="246">
        <v>0</v>
      </c>
      <c r="G491" s="246">
        <v>0</v>
      </c>
      <c r="H491" s="246">
        <v>0</v>
      </c>
      <c r="I491" s="246">
        <v>0</v>
      </c>
      <c r="J491" s="246">
        <v>0</v>
      </c>
      <c r="K491" s="246">
        <v>0</v>
      </c>
      <c r="L491" s="246">
        <v>0</v>
      </c>
      <c r="M491" s="246">
        <v>0</v>
      </c>
      <c r="N491" s="246">
        <v>0</v>
      </c>
      <c r="O491" s="246">
        <v>0</v>
      </c>
      <c r="P491" s="246">
        <v>0</v>
      </c>
      <c r="Q491" s="246">
        <v>0</v>
      </c>
      <c r="R491" s="246">
        <v>0</v>
      </c>
      <c r="S491" s="246">
        <v>0</v>
      </c>
      <c r="T491" s="246">
        <v>0</v>
      </c>
      <c r="U491" s="246">
        <v>0</v>
      </c>
      <c r="V491" s="246">
        <v>0</v>
      </c>
      <c r="W491" s="246">
        <v>0</v>
      </c>
      <c r="X491" s="246">
        <v>0</v>
      </c>
      <c r="Y491" s="246">
        <v>0</v>
      </c>
      <c r="Z491" s="246">
        <v>0</v>
      </c>
      <c r="AA491" s="246">
        <v>0</v>
      </c>
      <c r="AB491" s="246">
        <v>0</v>
      </c>
      <c r="AC491" s="246">
        <v>0</v>
      </c>
      <c r="AD491" s="246">
        <v>0</v>
      </c>
      <c r="AE491" s="246">
        <v>0</v>
      </c>
      <c r="AF491" s="246">
        <v>0</v>
      </c>
      <c r="AG491" s="246">
        <v>0</v>
      </c>
      <c r="AH491" s="246">
        <v>0</v>
      </c>
      <c r="AI491" s="246">
        <v>0</v>
      </c>
      <c r="AJ491" s="246">
        <v>0</v>
      </c>
      <c r="AK491" s="246">
        <v>0</v>
      </c>
      <c r="AL491" s="246">
        <v>0</v>
      </c>
      <c r="AM491" s="246">
        <v>0</v>
      </c>
      <c r="AN491" s="246">
        <v>0</v>
      </c>
      <c r="AO491" s="246">
        <v>4.2000000000000003E-2</v>
      </c>
      <c r="AP491" s="246">
        <v>7.2999999999999995E-2</v>
      </c>
      <c r="AQ491" s="246">
        <v>0</v>
      </c>
      <c r="AR491" s="289">
        <v>0</v>
      </c>
      <c r="AS491" s="289">
        <v>0</v>
      </c>
      <c r="AT491" s="250">
        <v>0</v>
      </c>
      <c r="AU491" s="250">
        <v>0</v>
      </c>
      <c r="AV491" s="284">
        <v>0</v>
      </c>
      <c r="AW491" s="292" t="str">
        <f t="shared" si="28"/>
        <v>2016-17</v>
      </c>
      <c r="AX491" s="292" t="str">
        <f t="shared" si="29"/>
        <v>2017-18</v>
      </c>
      <c r="AY491" s="751">
        <f t="shared" si="30"/>
        <v>2</v>
      </c>
      <c r="AZ491" s="120">
        <f t="shared" si="31"/>
        <v>5.7499999999999996E-2</v>
      </c>
      <c r="BA491" s="248" t="s">
        <v>119</v>
      </c>
      <c r="BB491" s="248" t="s">
        <v>53</v>
      </c>
      <c r="BC491" s="248" t="s">
        <v>267</v>
      </c>
      <c r="BD491" s="248" t="s">
        <v>3014</v>
      </c>
      <c r="BE491" s="248"/>
      <c r="BF491" s="248" t="s">
        <v>262</v>
      </c>
      <c r="BG491" s="252" t="s">
        <v>277</v>
      </c>
      <c r="BH491" s="251" t="s">
        <v>2622</v>
      </c>
      <c r="BI491" s="295" t="s">
        <v>276</v>
      </c>
      <c r="BJ491" s="251" t="s">
        <v>252</v>
      </c>
    </row>
    <row r="492" spans="1:62" s="249" customFormat="1" ht="13.5" customHeight="1">
      <c r="A492" s="490" t="s">
        <v>113</v>
      </c>
      <c r="B492" s="514" t="s">
        <v>781</v>
      </c>
      <c r="C492" s="246">
        <v>0</v>
      </c>
      <c r="D492" s="246">
        <v>0</v>
      </c>
      <c r="E492" s="246">
        <v>0</v>
      </c>
      <c r="F492" s="246">
        <v>0</v>
      </c>
      <c r="G492" s="246">
        <v>0</v>
      </c>
      <c r="H492" s="246">
        <v>0</v>
      </c>
      <c r="I492" s="246">
        <v>0</v>
      </c>
      <c r="J492" s="246">
        <v>0</v>
      </c>
      <c r="K492" s="246">
        <v>0</v>
      </c>
      <c r="L492" s="246">
        <v>0</v>
      </c>
      <c r="M492" s="246">
        <v>0</v>
      </c>
      <c r="N492" s="246">
        <v>0</v>
      </c>
      <c r="O492" s="246">
        <v>0</v>
      </c>
      <c r="P492" s="246">
        <v>0</v>
      </c>
      <c r="Q492" s="246">
        <v>0</v>
      </c>
      <c r="R492" s="246">
        <v>0</v>
      </c>
      <c r="S492" s="246">
        <v>0</v>
      </c>
      <c r="T492" s="246">
        <v>0</v>
      </c>
      <c r="U492" s="246">
        <v>0</v>
      </c>
      <c r="V492" s="246">
        <v>0</v>
      </c>
      <c r="W492" s="246">
        <v>0</v>
      </c>
      <c r="X492" s="246">
        <v>0</v>
      </c>
      <c r="Y492" s="246">
        <v>0</v>
      </c>
      <c r="Z492" s="246">
        <v>0</v>
      </c>
      <c r="AA492" s="246">
        <v>0</v>
      </c>
      <c r="AB492" s="246">
        <v>0</v>
      </c>
      <c r="AC492" s="246">
        <v>0</v>
      </c>
      <c r="AD492" s="246">
        <v>0</v>
      </c>
      <c r="AE492" s="246">
        <v>0</v>
      </c>
      <c r="AF492" s="246">
        <v>0</v>
      </c>
      <c r="AG492" s="246">
        <v>1.6359999999999999</v>
      </c>
      <c r="AH492" s="246">
        <v>0.19500000000000001</v>
      </c>
      <c r="AI492" s="246">
        <v>0</v>
      </c>
      <c r="AJ492" s="246">
        <v>1.3819999999999999</v>
      </c>
      <c r="AK492" s="246">
        <v>1.4890000000000001</v>
      </c>
      <c r="AL492" s="246">
        <v>0</v>
      </c>
      <c r="AM492" s="246">
        <v>0.63</v>
      </c>
      <c r="AN492" s="246">
        <v>1.1000000000000001</v>
      </c>
      <c r="AO492" s="246">
        <v>2</v>
      </c>
      <c r="AP492" s="246">
        <v>0</v>
      </c>
      <c r="AQ492" s="246">
        <v>0.3</v>
      </c>
      <c r="AR492" s="289">
        <v>0.5</v>
      </c>
      <c r="AS492" s="289">
        <v>1.4</v>
      </c>
      <c r="AT492" s="250">
        <v>1.3</v>
      </c>
      <c r="AU492" s="250">
        <v>0</v>
      </c>
      <c r="AV492" s="284">
        <v>0</v>
      </c>
      <c r="AW492" s="292" t="str">
        <f t="shared" si="28"/>
        <v>2008-09</v>
      </c>
      <c r="AX492" s="292" t="str">
        <f t="shared" si="29"/>
        <v>2020-21</v>
      </c>
      <c r="AY492" s="751">
        <f t="shared" si="30"/>
        <v>13</v>
      </c>
      <c r="AZ492" s="120">
        <f t="shared" si="31"/>
        <v>0.817846153846154</v>
      </c>
      <c r="BA492" s="248" t="s">
        <v>119</v>
      </c>
      <c r="BB492" s="248" t="s">
        <v>53</v>
      </c>
      <c r="BC492" s="248" t="s">
        <v>272</v>
      </c>
      <c r="BD492" s="248" t="s">
        <v>763</v>
      </c>
      <c r="BE492" s="248"/>
      <c r="BF492" s="248" t="s">
        <v>262</v>
      </c>
      <c r="BG492" s="252" t="s">
        <v>277</v>
      </c>
      <c r="BH492" s="251" t="s">
        <v>281</v>
      </c>
      <c r="BI492" s="295" t="s">
        <v>252</v>
      </c>
      <c r="BJ492" s="251" t="s">
        <v>252</v>
      </c>
    </row>
    <row r="493" spans="1:62" s="249" customFormat="1" ht="13.5" customHeight="1">
      <c r="A493" s="490" t="s">
        <v>113</v>
      </c>
      <c r="B493" s="514" t="s">
        <v>2601</v>
      </c>
      <c r="C493" s="246">
        <v>0</v>
      </c>
      <c r="D493" s="246">
        <v>0</v>
      </c>
      <c r="E493" s="246">
        <v>0</v>
      </c>
      <c r="F493" s="246">
        <v>0</v>
      </c>
      <c r="G493" s="246">
        <v>0</v>
      </c>
      <c r="H493" s="246">
        <v>0</v>
      </c>
      <c r="I493" s="246">
        <v>0</v>
      </c>
      <c r="J493" s="246">
        <v>0</v>
      </c>
      <c r="K493" s="246">
        <v>0</v>
      </c>
      <c r="L493" s="246">
        <v>0</v>
      </c>
      <c r="M493" s="246">
        <v>0</v>
      </c>
      <c r="N493" s="246">
        <v>0</v>
      </c>
      <c r="O493" s="246">
        <v>0</v>
      </c>
      <c r="P493" s="246">
        <v>0</v>
      </c>
      <c r="Q493" s="246">
        <v>0</v>
      </c>
      <c r="R493" s="246">
        <v>0</v>
      </c>
      <c r="S493" s="246">
        <v>0</v>
      </c>
      <c r="T493" s="246">
        <v>0</v>
      </c>
      <c r="U493" s="246">
        <v>0</v>
      </c>
      <c r="V493" s="246">
        <v>0</v>
      </c>
      <c r="W493" s="246">
        <v>0</v>
      </c>
      <c r="X493" s="246">
        <v>0</v>
      </c>
      <c r="Y493" s="246">
        <v>0</v>
      </c>
      <c r="Z493" s="246">
        <v>0</v>
      </c>
      <c r="AA493" s="246">
        <v>0</v>
      </c>
      <c r="AB493" s="246">
        <v>0</v>
      </c>
      <c r="AC493" s="246">
        <v>0</v>
      </c>
      <c r="AD493" s="246">
        <v>0</v>
      </c>
      <c r="AE493" s="246">
        <v>0</v>
      </c>
      <c r="AF493" s="246">
        <v>0</v>
      </c>
      <c r="AG493" s="246">
        <v>0</v>
      </c>
      <c r="AH493" s="246">
        <v>0</v>
      </c>
      <c r="AI493" s="246">
        <v>0</v>
      </c>
      <c r="AJ493" s="246">
        <v>0</v>
      </c>
      <c r="AK493" s="246">
        <v>0</v>
      </c>
      <c r="AL493" s="246">
        <v>0</v>
      </c>
      <c r="AM493" s="246">
        <v>0</v>
      </c>
      <c r="AN493" s="246">
        <v>0</v>
      </c>
      <c r="AO493" s="246">
        <v>0</v>
      </c>
      <c r="AP493" s="250">
        <v>0.1</v>
      </c>
      <c r="AQ493" s="246">
        <v>1.9E-2</v>
      </c>
      <c r="AR493" s="290">
        <v>0</v>
      </c>
      <c r="AS493" s="289">
        <v>0</v>
      </c>
      <c r="AT493" s="250">
        <v>0</v>
      </c>
      <c r="AU493" s="250">
        <v>0</v>
      </c>
      <c r="AV493" s="284">
        <v>0</v>
      </c>
      <c r="AW493" s="292" t="str">
        <f t="shared" si="28"/>
        <v>2017-18</v>
      </c>
      <c r="AX493" s="292" t="str">
        <f t="shared" si="29"/>
        <v>2018-19</v>
      </c>
      <c r="AY493" s="751">
        <f t="shared" si="30"/>
        <v>2</v>
      </c>
      <c r="AZ493" s="120">
        <f t="shared" si="31"/>
        <v>5.9500000000000004E-2</v>
      </c>
      <c r="BA493" s="248" t="s">
        <v>119</v>
      </c>
      <c r="BB493" s="248" t="s">
        <v>53</v>
      </c>
      <c r="BC493" s="248" t="s">
        <v>267</v>
      </c>
      <c r="BD493" s="248" t="s">
        <v>3014</v>
      </c>
      <c r="BE493" s="248"/>
      <c r="BF493" s="248" t="s">
        <v>262</v>
      </c>
      <c r="BG493" s="252" t="s">
        <v>277</v>
      </c>
      <c r="BH493" s="251" t="s">
        <v>2617</v>
      </c>
      <c r="BI493" s="295" t="s">
        <v>276</v>
      </c>
      <c r="BJ493" s="251" t="s">
        <v>252</v>
      </c>
    </row>
    <row r="494" spans="1:62" s="249" customFormat="1" ht="13.5" customHeight="1">
      <c r="A494" s="490" t="s">
        <v>113</v>
      </c>
      <c r="B494" s="514" t="s">
        <v>2607</v>
      </c>
      <c r="C494" s="246">
        <v>0</v>
      </c>
      <c r="D494" s="246">
        <v>0</v>
      </c>
      <c r="E494" s="246">
        <v>0</v>
      </c>
      <c r="F494" s="246">
        <v>0</v>
      </c>
      <c r="G494" s="246">
        <v>0</v>
      </c>
      <c r="H494" s="246">
        <v>0</v>
      </c>
      <c r="I494" s="246">
        <v>0</v>
      </c>
      <c r="J494" s="246">
        <v>0</v>
      </c>
      <c r="K494" s="246">
        <v>0</v>
      </c>
      <c r="L494" s="246">
        <v>0</v>
      </c>
      <c r="M494" s="246">
        <v>0</v>
      </c>
      <c r="N494" s="246">
        <v>0</v>
      </c>
      <c r="O494" s="246">
        <v>0</v>
      </c>
      <c r="P494" s="246">
        <v>0</v>
      </c>
      <c r="Q494" s="246">
        <v>0</v>
      </c>
      <c r="R494" s="246">
        <v>0</v>
      </c>
      <c r="S494" s="246">
        <v>0</v>
      </c>
      <c r="T494" s="246">
        <v>0</v>
      </c>
      <c r="U494" s="246">
        <v>0</v>
      </c>
      <c r="V494" s="246">
        <v>0</v>
      </c>
      <c r="W494" s="246">
        <v>0</v>
      </c>
      <c r="X494" s="246">
        <v>0</v>
      </c>
      <c r="Y494" s="246">
        <v>0</v>
      </c>
      <c r="Z494" s="246">
        <v>0</v>
      </c>
      <c r="AA494" s="246">
        <v>0</v>
      </c>
      <c r="AB494" s="246">
        <v>0</v>
      </c>
      <c r="AC494" s="246">
        <v>0</v>
      </c>
      <c r="AD494" s="246">
        <v>0</v>
      </c>
      <c r="AE494" s="246">
        <v>0</v>
      </c>
      <c r="AF494" s="246">
        <v>0</v>
      </c>
      <c r="AG494" s="246">
        <v>0</v>
      </c>
      <c r="AH494" s="246">
        <v>0</v>
      </c>
      <c r="AI494" s="246">
        <v>0</v>
      </c>
      <c r="AJ494" s="246">
        <v>0</v>
      </c>
      <c r="AK494" s="246">
        <v>0</v>
      </c>
      <c r="AL494" s="246">
        <v>0</v>
      </c>
      <c r="AM494" s="246">
        <v>0</v>
      </c>
      <c r="AN494" s="246">
        <v>0</v>
      </c>
      <c r="AO494" s="246">
        <v>0</v>
      </c>
      <c r="AP494" s="246">
        <v>0.2</v>
      </c>
      <c r="AQ494" s="246">
        <v>0</v>
      </c>
      <c r="AR494" s="289">
        <v>0</v>
      </c>
      <c r="AS494" s="289">
        <v>0</v>
      </c>
      <c r="AT494" s="250">
        <v>0</v>
      </c>
      <c r="AU494" s="250">
        <v>0</v>
      </c>
      <c r="AV494" s="284">
        <v>0</v>
      </c>
      <c r="AW494" s="292" t="str">
        <f t="shared" si="28"/>
        <v>2017-18</v>
      </c>
      <c r="AX494" s="292" t="str">
        <f t="shared" si="29"/>
        <v>2017-18</v>
      </c>
      <c r="AY494" s="751">
        <f t="shared" si="30"/>
        <v>1</v>
      </c>
      <c r="AZ494" s="120">
        <f t="shared" si="31"/>
        <v>0.2</v>
      </c>
      <c r="BA494" s="248" t="s">
        <v>119</v>
      </c>
      <c r="BB494" s="248" t="s">
        <v>53</v>
      </c>
      <c r="BC494" s="248" t="s">
        <v>267</v>
      </c>
      <c r="BD494" s="248" t="s">
        <v>3014</v>
      </c>
      <c r="BE494" s="248"/>
      <c r="BF494" s="248" t="s">
        <v>262</v>
      </c>
      <c r="BG494" s="252" t="s">
        <v>277</v>
      </c>
      <c r="BH494" s="251" t="s">
        <v>2617</v>
      </c>
      <c r="BI494" s="295" t="s">
        <v>276</v>
      </c>
      <c r="BJ494" s="251" t="s">
        <v>252</v>
      </c>
    </row>
    <row r="495" spans="1:62" s="249" customFormat="1" ht="13.5" customHeight="1">
      <c r="A495" s="490" t="s">
        <v>113</v>
      </c>
      <c r="B495" s="514" t="s">
        <v>2599</v>
      </c>
      <c r="C495" s="246">
        <v>0</v>
      </c>
      <c r="D495" s="246">
        <v>0</v>
      </c>
      <c r="E495" s="246">
        <v>0</v>
      </c>
      <c r="F495" s="246">
        <v>0</v>
      </c>
      <c r="G495" s="246">
        <v>0</v>
      </c>
      <c r="H495" s="246">
        <v>0</v>
      </c>
      <c r="I495" s="246">
        <v>0</v>
      </c>
      <c r="J495" s="246">
        <v>0</v>
      </c>
      <c r="K495" s="246">
        <v>0</v>
      </c>
      <c r="L495" s="246">
        <v>0</v>
      </c>
      <c r="M495" s="246">
        <v>0</v>
      </c>
      <c r="N495" s="246">
        <v>0</v>
      </c>
      <c r="O495" s="246">
        <v>0</v>
      </c>
      <c r="P495" s="246">
        <v>0</v>
      </c>
      <c r="Q495" s="246">
        <v>0</v>
      </c>
      <c r="R495" s="246">
        <v>0</v>
      </c>
      <c r="S495" s="246">
        <v>0</v>
      </c>
      <c r="T495" s="246">
        <v>0</v>
      </c>
      <c r="U495" s="246">
        <v>0</v>
      </c>
      <c r="V495" s="246">
        <v>0</v>
      </c>
      <c r="W495" s="246">
        <v>0</v>
      </c>
      <c r="X495" s="246">
        <v>0</v>
      </c>
      <c r="Y495" s="246">
        <v>0</v>
      </c>
      <c r="Z495" s="246">
        <v>0</v>
      </c>
      <c r="AA495" s="246">
        <v>0</v>
      </c>
      <c r="AB495" s="246">
        <v>0</v>
      </c>
      <c r="AC495" s="246">
        <v>0</v>
      </c>
      <c r="AD495" s="246">
        <v>0</v>
      </c>
      <c r="AE495" s="246">
        <v>0</v>
      </c>
      <c r="AF495" s="246">
        <v>0</v>
      </c>
      <c r="AG495" s="246">
        <v>0</v>
      </c>
      <c r="AH495" s="246">
        <v>0</v>
      </c>
      <c r="AI495" s="246">
        <v>0</v>
      </c>
      <c r="AJ495" s="246">
        <v>0</v>
      </c>
      <c r="AK495" s="246">
        <v>0</v>
      </c>
      <c r="AL495" s="246">
        <v>0</v>
      </c>
      <c r="AM495" s="246">
        <v>0</v>
      </c>
      <c r="AN495" s="246">
        <v>0</v>
      </c>
      <c r="AO495" s="246">
        <v>0</v>
      </c>
      <c r="AP495" s="250">
        <v>0.38500000000000001</v>
      </c>
      <c r="AQ495" s="246">
        <v>0.11</v>
      </c>
      <c r="AR495" s="290">
        <v>0</v>
      </c>
      <c r="AS495" s="289">
        <v>0</v>
      </c>
      <c r="AT495" s="250">
        <v>0</v>
      </c>
      <c r="AU495" s="250">
        <v>0</v>
      </c>
      <c r="AV495" s="284">
        <v>0</v>
      </c>
      <c r="AW495" s="292" t="str">
        <f t="shared" si="28"/>
        <v>2017-18</v>
      </c>
      <c r="AX495" s="292" t="str">
        <f t="shared" si="29"/>
        <v>2018-19</v>
      </c>
      <c r="AY495" s="751">
        <f t="shared" si="30"/>
        <v>2</v>
      </c>
      <c r="AZ495" s="120">
        <f t="shared" si="31"/>
        <v>0.2475</v>
      </c>
      <c r="BA495" s="248" t="s">
        <v>119</v>
      </c>
      <c r="BB495" s="248" t="s">
        <v>53</v>
      </c>
      <c r="BC495" s="248" t="s">
        <v>267</v>
      </c>
      <c r="BD495" s="248" t="s">
        <v>3014</v>
      </c>
      <c r="BE495" s="248"/>
      <c r="BF495" s="248" t="s">
        <v>262</v>
      </c>
      <c r="BG495" s="252" t="s">
        <v>277</v>
      </c>
      <c r="BH495" s="251" t="s">
        <v>2624</v>
      </c>
      <c r="BI495" s="295" t="s">
        <v>276</v>
      </c>
      <c r="BJ495" s="251" t="s">
        <v>252</v>
      </c>
    </row>
    <row r="496" spans="1:62" s="249" customFormat="1" ht="13.5" customHeight="1">
      <c r="A496" s="490" t="s">
        <v>113</v>
      </c>
      <c r="B496" s="514" t="s">
        <v>280</v>
      </c>
      <c r="C496" s="246">
        <v>0</v>
      </c>
      <c r="D496" s="246">
        <v>0</v>
      </c>
      <c r="E496" s="246">
        <v>0</v>
      </c>
      <c r="F496" s="246">
        <v>0</v>
      </c>
      <c r="G496" s="246">
        <v>0</v>
      </c>
      <c r="H496" s="246">
        <v>0</v>
      </c>
      <c r="I496" s="246">
        <v>0</v>
      </c>
      <c r="J496" s="246">
        <v>0</v>
      </c>
      <c r="K496" s="246">
        <v>0</v>
      </c>
      <c r="L496" s="246">
        <v>0</v>
      </c>
      <c r="M496" s="246">
        <v>0</v>
      </c>
      <c r="N496" s="246">
        <v>0</v>
      </c>
      <c r="O496" s="246">
        <v>0</v>
      </c>
      <c r="P496" s="246">
        <v>0</v>
      </c>
      <c r="Q496" s="246">
        <v>0</v>
      </c>
      <c r="R496" s="246">
        <v>0</v>
      </c>
      <c r="S496" s="246">
        <v>0</v>
      </c>
      <c r="T496" s="246">
        <v>0</v>
      </c>
      <c r="U496" s="246">
        <v>0</v>
      </c>
      <c r="V496" s="246">
        <v>0</v>
      </c>
      <c r="W496" s="246">
        <v>0</v>
      </c>
      <c r="X496" s="246">
        <v>0</v>
      </c>
      <c r="Y496" s="246">
        <v>0</v>
      </c>
      <c r="Z496" s="246">
        <v>0</v>
      </c>
      <c r="AA496" s="246">
        <v>0</v>
      </c>
      <c r="AB496" s="246">
        <v>0</v>
      </c>
      <c r="AC496" s="246">
        <v>0</v>
      </c>
      <c r="AD496" s="246">
        <v>0</v>
      </c>
      <c r="AE496" s="246">
        <v>0</v>
      </c>
      <c r="AF496" s="246">
        <v>0</v>
      </c>
      <c r="AG496" s="246">
        <v>0</v>
      </c>
      <c r="AH496" s="246">
        <v>0.2</v>
      </c>
      <c r="AI496" s="246">
        <v>0.66</v>
      </c>
      <c r="AJ496" s="246">
        <v>0.35</v>
      </c>
      <c r="AK496" s="246">
        <v>1.365</v>
      </c>
      <c r="AL496" s="246">
        <v>0.77</v>
      </c>
      <c r="AM496" s="246">
        <v>0</v>
      </c>
      <c r="AN496" s="246">
        <v>0</v>
      </c>
      <c r="AO496" s="246">
        <v>0</v>
      </c>
      <c r="AP496" s="246">
        <v>0</v>
      </c>
      <c r="AQ496" s="246">
        <v>0</v>
      </c>
      <c r="AR496" s="289">
        <v>0</v>
      </c>
      <c r="AS496" s="289">
        <v>0</v>
      </c>
      <c r="AT496" s="250">
        <v>0</v>
      </c>
      <c r="AU496" s="250">
        <v>0</v>
      </c>
      <c r="AV496" s="284">
        <v>0</v>
      </c>
      <c r="AW496" s="292" t="str">
        <f t="shared" si="28"/>
        <v>2009-10</v>
      </c>
      <c r="AX496" s="292" t="str">
        <f t="shared" si="29"/>
        <v>2013-14</v>
      </c>
      <c r="AY496" s="751">
        <f t="shared" si="30"/>
        <v>5</v>
      </c>
      <c r="AZ496" s="120">
        <f t="shared" si="31"/>
        <v>0.66900000000000004</v>
      </c>
      <c r="BA496" s="248" t="s">
        <v>119</v>
      </c>
      <c r="BB496" s="248" t="s">
        <v>53</v>
      </c>
      <c r="BC496" s="248" t="s">
        <v>272</v>
      </c>
      <c r="BD496" s="248" t="s">
        <v>763</v>
      </c>
      <c r="BE496" s="248"/>
      <c r="BF496" s="248" t="s">
        <v>262</v>
      </c>
      <c r="BG496" s="252" t="s">
        <v>279</v>
      </c>
      <c r="BH496" s="251" t="s">
        <v>278</v>
      </c>
      <c r="BI496" s="295" t="s">
        <v>252</v>
      </c>
      <c r="BJ496" s="251" t="s">
        <v>252</v>
      </c>
    </row>
    <row r="497" spans="1:62" s="249" customFormat="1" ht="13.5" customHeight="1">
      <c r="A497" s="490" t="s">
        <v>113</v>
      </c>
      <c r="B497" s="514" t="s">
        <v>2603</v>
      </c>
      <c r="C497" s="246">
        <v>0</v>
      </c>
      <c r="D497" s="246">
        <v>0</v>
      </c>
      <c r="E497" s="246">
        <v>0</v>
      </c>
      <c r="F497" s="246">
        <v>0</v>
      </c>
      <c r="G497" s="246">
        <v>0</v>
      </c>
      <c r="H497" s="246">
        <v>0</v>
      </c>
      <c r="I497" s="246">
        <v>0</v>
      </c>
      <c r="J497" s="246">
        <v>0</v>
      </c>
      <c r="K497" s="246">
        <v>0</v>
      </c>
      <c r="L497" s="246">
        <v>0</v>
      </c>
      <c r="M497" s="246">
        <v>0</v>
      </c>
      <c r="N497" s="246">
        <v>0</v>
      </c>
      <c r="O497" s="246">
        <v>0</v>
      </c>
      <c r="P497" s="246">
        <v>0</v>
      </c>
      <c r="Q497" s="246">
        <v>0</v>
      </c>
      <c r="R497" s="246">
        <v>0</v>
      </c>
      <c r="S497" s="246">
        <v>0</v>
      </c>
      <c r="T497" s="246">
        <v>0</v>
      </c>
      <c r="U497" s="246">
        <v>0</v>
      </c>
      <c r="V497" s="246">
        <v>0</v>
      </c>
      <c r="W497" s="246">
        <v>0</v>
      </c>
      <c r="X497" s="246">
        <v>0</v>
      </c>
      <c r="Y497" s="246">
        <v>0</v>
      </c>
      <c r="Z497" s="246">
        <v>0</v>
      </c>
      <c r="AA497" s="246">
        <v>0</v>
      </c>
      <c r="AB497" s="246">
        <v>0</v>
      </c>
      <c r="AC497" s="246">
        <v>0</v>
      </c>
      <c r="AD497" s="246">
        <v>0</v>
      </c>
      <c r="AE497" s="246">
        <v>0</v>
      </c>
      <c r="AF497" s="246">
        <v>0</v>
      </c>
      <c r="AG497" s="246">
        <v>0</v>
      </c>
      <c r="AH497" s="246">
        <v>0</v>
      </c>
      <c r="AI497" s="246">
        <v>0</v>
      </c>
      <c r="AJ497" s="246">
        <v>0</v>
      </c>
      <c r="AK497" s="246">
        <v>0</v>
      </c>
      <c r="AL497" s="246">
        <v>0</v>
      </c>
      <c r="AM497" s="246">
        <v>0</v>
      </c>
      <c r="AN497" s="246">
        <v>0</v>
      </c>
      <c r="AO497" s="246">
        <v>0</v>
      </c>
      <c r="AP497" s="250">
        <v>0.1366</v>
      </c>
      <c r="AQ497" s="246">
        <v>0.15</v>
      </c>
      <c r="AR497" s="290">
        <v>0</v>
      </c>
      <c r="AS497" s="289">
        <v>0</v>
      </c>
      <c r="AT497" s="250">
        <v>0</v>
      </c>
      <c r="AU497" s="250">
        <v>0</v>
      </c>
      <c r="AV497" s="284">
        <v>0</v>
      </c>
      <c r="AW497" s="292" t="str">
        <f t="shared" si="28"/>
        <v>2017-18</v>
      </c>
      <c r="AX497" s="292" t="str">
        <f t="shared" si="29"/>
        <v>2018-19</v>
      </c>
      <c r="AY497" s="751">
        <f t="shared" si="30"/>
        <v>2</v>
      </c>
      <c r="AZ497" s="120">
        <f t="shared" si="31"/>
        <v>0.14329999999999998</v>
      </c>
      <c r="BA497" s="248" t="s">
        <v>119</v>
      </c>
      <c r="BB497" s="248" t="s">
        <v>53</v>
      </c>
      <c r="BC497" s="248" t="s">
        <v>267</v>
      </c>
      <c r="BD497" s="248" t="s">
        <v>3014</v>
      </c>
      <c r="BE497" s="248"/>
      <c r="BF497" s="248" t="s">
        <v>262</v>
      </c>
      <c r="BG497" s="252" t="s">
        <v>277</v>
      </c>
      <c r="BH497" s="251" t="s">
        <v>2617</v>
      </c>
      <c r="BI497" s="295" t="s">
        <v>276</v>
      </c>
      <c r="BJ497" s="251" t="s">
        <v>252</v>
      </c>
    </row>
    <row r="498" spans="1:62" s="249" customFormat="1" ht="13.5" customHeight="1">
      <c r="A498" s="490" t="s">
        <v>113</v>
      </c>
      <c r="B498" s="514" t="s">
        <v>2605</v>
      </c>
      <c r="C498" s="246">
        <v>0</v>
      </c>
      <c r="D498" s="246">
        <v>0</v>
      </c>
      <c r="E498" s="246">
        <v>0</v>
      </c>
      <c r="F498" s="246">
        <v>0</v>
      </c>
      <c r="G498" s="246">
        <v>0</v>
      </c>
      <c r="H498" s="246">
        <v>0</v>
      </c>
      <c r="I498" s="246">
        <v>0</v>
      </c>
      <c r="J498" s="246">
        <v>0</v>
      </c>
      <c r="K498" s="246">
        <v>0</v>
      </c>
      <c r="L498" s="246">
        <v>0</v>
      </c>
      <c r="M498" s="246">
        <v>0</v>
      </c>
      <c r="N498" s="246">
        <v>0</v>
      </c>
      <c r="O498" s="246">
        <v>0</v>
      </c>
      <c r="P498" s="246">
        <v>0</v>
      </c>
      <c r="Q498" s="246">
        <v>0</v>
      </c>
      <c r="R498" s="246">
        <v>0</v>
      </c>
      <c r="S498" s="246">
        <v>0</v>
      </c>
      <c r="T498" s="246">
        <v>0</v>
      </c>
      <c r="U498" s="246">
        <v>0</v>
      </c>
      <c r="V498" s="246">
        <v>0</v>
      </c>
      <c r="W498" s="246">
        <v>0</v>
      </c>
      <c r="X498" s="246">
        <v>0</v>
      </c>
      <c r="Y498" s="246">
        <v>0</v>
      </c>
      <c r="Z498" s="246">
        <v>0</v>
      </c>
      <c r="AA498" s="246">
        <v>0</v>
      </c>
      <c r="AB498" s="246">
        <v>0</v>
      </c>
      <c r="AC498" s="246">
        <v>0</v>
      </c>
      <c r="AD498" s="246">
        <v>0</v>
      </c>
      <c r="AE498" s="246">
        <v>0</v>
      </c>
      <c r="AF498" s="246">
        <v>0</v>
      </c>
      <c r="AG498" s="246">
        <v>0</v>
      </c>
      <c r="AH498" s="246">
        <v>0</v>
      </c>
      <c r="AI498" s="246">
        <v>0</v>
      </c>
      <c r="AJ498" s="246">
        <v>0</v>
      </c>
      <c r="AK498" s="246">
        <v>0</v>
      </c>
      <c r="AL498" s="246">
        <v>0</v>
      </c>
      <c r="AM498" s="246">
        <v>0</v>
      </c>
      <c r="AN498" s="246">
        <v>0</v>
      </c>
      <c r="AO498" s="246">
        <v>0</v>
      </c>
      <c r="AP498" s="246">
        <v>0.1</v>
      </c>
      <c r="AQ498" s="246">
        <v>0.1</v>
      </c>
      <c r="AR498" s="289">
        <v>0</v>
      </c>
      <c r="AS498" s="289">
        <v>0</v>
      </c>
      <c r="AT498" s="250">
        <v>0</v>
      </c>
      <c r="AU498" s="250">
        <v>0</v>
      </c>
      <c r="AV498" s="284">
        <v>0</v>
      </c>
      <c r="AW498" s="292" t="str">
        <f t="shared" si="28"/>
        <v>2017-18</v>
      </c>
      <c r="AX498" s="292" t="str">
        <f t="shared" si="29"/>
        <v>2018-19</v>
      </c>
      <c r="AY498" s="751">
        <f t="shared" si="30"/>
        <v>2</v>
      </c>
      <c r="AZ498" s="120">
        <f t="shared" si="31"/>
        <v>0.1</v>
      </c>
      <c r="BA498" s="248" t="s">
        <v>119</v>
      </c>
      <c r="BB498" s="248" t="s">
        <v>53</v>
      </c>
      <c r="BC498" s="248" t="s">
        <v>267</v>
      </c>
      <c r="BD498" s="248" t="s">
        <v>3014</v>
      </c>
      <c r="BE498" s="248"/>
      <c r="BF498" s="248" t="s">
        <v>262</v>
      </c>
      <c r="BG498" s="252" t="s">
        <v>277</v>
      </c>
      <c r="BH498" s="251" t="s">
        <v>2617</v>
      </c>
      <c r="BI498" s="295" t="s">
        <v>276</v>
      </c>
      <c r="BJ498" s="251" t="s">
        <v>252</v>
      </c>
    </row>
    <row r="499" spans="1:62" s="249" customFormat="1" ht="13.5" customHeight="1">
      <c r="A499" s="490" t="s">
        <v>113</v>
      </c>
      <c r="B499" s="514" t="s">
        <v>2604</v>
      </c>
      <c r="C499" s="246">
        <v>0</v>
      </c>
      <c r="D499" s="246">
        <v>0</v>
      </c>
      <c r="E499" s="246">
        <v>0</v>
      </c>
      <c r="F499" s="246">
        <v>0</v>
      </c>
      <c r="G499" s="246">
        <v>0</v>
      </c>
      <c r="H499" s="246">
        <v>0</v>
      </c>
      <c r="I499" s="246">
        <v>0</v>
      </c>
      <c r="J499" s="246">
        <v>0</v>
      </c>
      <c r="K499" s="246">
        <v>0</v>
      </c>
      <c r="L499" s="246">
        <v>0</v>
      </c>
      <c r="M499" s="246">
        <v>0</v>
      </c>
      <c r="N499" s="246">
        <v>0</v>
      </c>
      <c r="O499" s="246">
        <v>0</v>
      </c>
      <c r="P499" s="246">
        <v>0</v>
      </c>
      <c r="Q499" s="246">
        <v>0</v>
      </c>
      <c r="R499" s="246">
        <v>0</v>
      </c>
      <c r="S499" s="246">
        <v>0</v>
      </c>
      <c r="T499" s="246">
        <v>0</v>
      </c>
      <c r="U499" s="246">
        <v>0</v>
      </c>
      <c r="V499" s="246">
        <v>0</v>
      </c>
      <c r="W499" s="246">
        <v>0</v>
      </c>
      <c r="X499" s="246">
        <v>0</v>
      </c>
      <c r="Y499" s="246">
        <v>0</v>
      </c>
      <c r="Z499" s="246">
        <v>0</v>
      </c>
      <c r="AA499" s="246">
        <v>0</v>
      </c>
      <c r="AB499" s="246">
        <v>0</v>
      </c>
      <c r="AC499" s="246">
        <v>0</v>
      </c>
      <c r="AD499" s="246">
        <v>0</v>
      </c>
      <c r="AE499" s="246">
        <v>0</v>
      </c>
      <c r="AF499" s="246">
        <v>0</v>
      </c>
      <c r="AG499" s="246">
        <v>0</v>
      </c>
      <c r="AH499" s="246">
        <v>0</v>
      </c>
      <c r="AI499" s="246">
        <v>0</v>
      </c>
      <c r="AJ499" s="246">
        <v>0</v>
      </c>
      <c r="AK499" s="246">
        <v>0</v>
      </c>
      <c r="AL499" s="246">
        <v>0</v>
      </c>
      <c r="AM499" s="246">
        <v>0</v>
      </c>
      <c r="AN499" s="246">
        <v>0</v>
      </c>
      <c r="AO499" s="246">
        <v>0</v>
      </c>
      <c r="AP499" s="250">
        <v>0.36399999999999999</v>
      </c>
      <c r="AQ499" s="246">
        <v>0.218</v>
      </c>
      <c r="AR499" s="290">
        <v>0</v>
      </c>
      <c r="AS499" s="289">
        <v>0</v>
      </c>
      <c r="AT499" s="250">
        <v>0</v>
      </c>
      <c r="AU499" s="250">
        <v>0</v>
      </c>
      <c r="AV499" s="284">
        <v>0</v>
      </c>
      <c r="AW499" s="292" t="str">
        <f t="shared" si="28"/>
        <v>2017-18</v>
      </c>
      <c r="AX499" s="292" t="str">
        <f t="shared" si="29"/>
        <v>2018-19</v>
      </c>
      <c r="AY499" s="751">
        <f t="shared" si="30"/>
        <v>2</v>
      </c>
      <c r="AZ499" s="120">
        <f t="shared" si="31"/>
        <v>0.29099999999999998</v>
      </c>
      <c r="BA499" s="248" t="s">
        <v>119</v>
      </c>
      <c r="BB499" s="248" t="s">
        <v>53</v>
      </c>
      <c r="BC499" s="248" t="s">
        <v>267</v>
      </c>
      <c r="BD499" s="248" t="s">
        <v>3014</v>
      </c>
      <c r="BE499" s="248"/>
      <c r="BF499" s="248" t="s">
        <v>262</v>
      </c>
      <c r="BG499" s="252" t="s">
        <v>277</v>
      </c>
      <c r="BH499" s="251" t="s">
        <v>2625</v>
      </c>
      <c r="BI499" s="295" t="s">
        <v>276</v>
      </c>
      <c r="BJ499" s="251" t="s">
        <v>252</v>
      </c>
    </row>
    <row r="500" spans="1:62" s="249" customFormat="1" ht="13.5" customHeight="1">
      <c r="A500" s="490" t="s">
        <v>113</v>
      </c>
      <c r="B500" s="514" t="s">
        <v>312</v>
      </c>
      <c r="C500" s="246">
        <v>0</v>
      </c>
      <c r="D500" s="246">
        <v>0</v>
      </c>
      <c r="E500" s="246">
        <v>0</v>
      </c>
      <c r="F500" s="246">
        <v>0</v>
      </c>
      <c r="G500" s="246">
        <v>0</v>
      </c>
      <c r="H500" s="246">
        <v>0</v>
      </c>
      <c r="I500" s="246">
        <v>0</v>
      </c>
      <c r="J500" s="246">
        <v>0</v>
      </c>
      <c r="K500" s="246">
        <v>0</v>
      </c>
      <c r="L500" s="246">
        <v>0</v>
      </c>
      <c r="M500" s="246">
        <v>0</v>
      </c>
      <c r="N500" s="246">
        <v>0</v>
      </c>
      <c r="O500" s="246">
        <v>0</v>
      </c>
      <c r="P500" s="246">
        <v>0</v>
      </c>
      <c r="Q500" s="246">
        <v>0</v>
      </c>
      <c r="R500" s="246">
        <v>0</v>
      </c>
      <c r="S500" s="246">
        <v>0</v>
      </c>
      <c r="T500" s="246">
        <v>0</v>
      </c>
      <c r="U500" s="246">
        <v>0</v>
      </c>
      <c r="V500" s="246">
        <v>0</v>
      </c>
      <c r="W500" s="246">
        <v>0</v>
      </c>
      <c r="X500" s="246">
        <v>0</v>
      </c>
      <c r="Y500" s="246">
        <v>0</v>
      </c>
      <c r="Z500" s="246">
        <v>0</v>
      </c>
      <c r="AA500" s="246">
        <v>0</v>
      </c>
      <c r="AB500" s="246">
        <v>0</v>
      </c>
      <c r="AC500" s="246">
        <v>0</v>
      </c>
      <c r="AD500" s="246">
        <v>0</v>
      </c>
      <c r="AE500" s="246">
        <v>0.312</v>
      </c>
      <c r="AF500" s="246">
        <v>0</v>
      </c>
      <c r="AG500" s="246">
        <v>0</v>
      </c>
      <c r="AH500" s="246">
        <v>1.29</v>
      </c>
      <c r="AI500" s="246">
        <v>5.4</v>
      </c>
      <c r="AJ500" s="246">
        <v>3.6819999999999999</v>
      </c>
      <c r="AK500" s="246">
        <v>0.15</v>
      </c>
      <c r="AL500" s="246">
        <v>6.7</v>
      </c>
      <c r="AM500" s="246">
        <v>5.45</v>
      </c>
      <c r="AN500" s="246">
        <v>0</v>
      </c>
      <c r="AO500" s="246">
        <v>0</v>
      </c>
      <c r="AP500" s="250">
        <v>3.2</v>
      </c>
      <c r="AQ500" s="246">
        <v>4.5</v>
      </c>
      <c r="AR500" s="290">
        <v>3.8</v>
      </c>
      <c r="AS500" s="289">
        <v>3</v>
      </c>
      <c r="AT500" s="250">
        <v>1</v>
      </c>
      <c r="AU500" s="250">
        <v>0</v>
      </c>
      <c r="AV500" s="284">
        <v>0</v>
      </c>
      <c r="AW500" s="292" t="str">
        <f t="shared" si="28"/>
        <v>2006-07</v>
      </c>
      <c r="AX500" s="292" t="str">
        <f t="shared" si="29"/>
        <v>2020-21</v>
      </c>
      <c r="AY500" s="751">
        <f t="shared" si="30"/>
        <v>15</v>
      </c>
      <c r="AZ500" s="120">
        <f t="shared" si="31"/>
        <v>2.4989333333333335</v>
      </c>
      <c r="BA500" s="248" t="s">
        <v>119</v>
      </c>
      <c r="BB500" s="248" t="s">
        <v>53</v>
      </c>
      <c r="BC500" s="248" t="s">
        <v>267</v>
      </c>
      <c r="BD500" s="248" t="s">
        <v>3014</v>
      </c>
      <c r="BE500" s="248"/>
      <c r="BF500" s="248" t="s">
        <v>262</v>
      </c>
      <c r="BG500" s="252" t="s">
        <v>277</v>
      </c>
      <c r="BH500" s="251" t="s">
        <v>311</v>
      </c>
      <c r="BI500" s="295" t="s">
        <v>252</v>
      </c>
      <c r="BJ500" s="251" t="s">
        <v>252</v>
      </c>
    </row>
    <row r="501" spans="1:62" s="249" customFormat="1" ht="13.5" customHeight="1">
      <c r="A501" s="490" t="s">
        <v>113</v>
      </c>
      <c r="B501" s="514" t="s">
        <v>275</v>
      </c>
      <c r="C501" s="246">
        <v>0</v>
      </c>
      <c r="D501" s="246">
        <v>0</v>
      </c>
      <c r="E501" s="246">
        <v>0</v>
      </c>
      <c r="F501" s="246">
        <v>0</v>
      </c>
      <c r="G501" s="246">
        <v>0</v>
      </c>
      <c r="H501" s="246">
        <v>0</v>
      </c>
      <c r="I501" s="246">
        <v>0</v>
      </c>
      <c r="J501" s="246">
        <v>0</v>
      </c>
      <c r="K501" s="246">
        <v>0</v>
      </c>
      <c r="L501" s="246">
        <v>0</v>
      </c>
      <c r="M501" s="246">
        <v>0</v>
      </c>
      <c r="N501" s="246">
        <v>0</v>
      </c>
      <c r="O501" s="246">
        <v>0</v>
      </c>
      <c r="P501" s="246">
        <v>0</v>
      </c>
      <c r="Q501" s="246">
        <v>0</v>
      </c>
      <c r="R501" s="246">
        <v>0</v>
      </c>
      <c r="S501" s="246">
        <v>0</v>
      </c>
      <c r="T501" s="246">
        <v>0</v>
      </c>
      <c r="U501" s="246">
        <v>0</v>
      </c>
      <c r="V501" s="246">
        <v>0</v>
      </c>
      <c r="W501" s="246">
        <v>0</v>
      </c>
      <c r="X501" s="246">
        <v>0</v>
      </c>
      <c r="Y501" s="246">
        <v>0</v>
      </c>
      <c r="Z501" s="246">
        <v>0</v>
      </c>
      <c r="AA501" s="246">
        <v>0</v>
      </c>
      <c r="AB501" s="246">
        <v>0</v>
      </c>
      <c r="AC501" s="246">
        <v>0</v>
      </c>
      <c r="AD501" s="246">
        <v>0</v>
      </c>
      <c r="AE501" s="246">
        <v>0</v>
      </c>
      <c r="AF501" s="246">
        <v>0</v>
      </c>
      <c r="AG501" s="246">
        <v>0</v>
      </c>
      <c r="AH501" s="246">
        <v>0</v>
      </c>
      <c r="AI501" s="246">
        <v>0</v>
      </c>
      <c r="AJ501" s="246">
        <v>0.28551100000000001</v>
      </c>
      <c r="AK501" s="246">
        <v>2.0195000000000001E-2</v>
      </c>
      <c r="AL501" s="246">
        <v>0</v>
      </c>
      <c r="AM501" s="246">
        <v>0</v>
      </c>
      <c r="AN501" s="246">
        <v>0</v>
      </c>
      <c r="AO501" s="246">
        <v>0</v>
      </c>
      <c r="AP501" s="246">
        <v>0</v>
      </c>
      <c r="AQ501" s="246">
        <v>0</v>
      </c>
      <c r="AR501" s="289">
        <v>0</v>
      </c>
      <c r="AS501" s="289">
        <v>0</v>
      </c>
      <c r="AT501" s="250">
        <v>0</v>
      </c>
      <c r="AU501" s="250">
        <v>0</v>
      </c>
      <c r="AV501" s="284">
        <v>0</v>
      </c>
      <c r="AW501" s="292" t="str">
        <f t="shared" si="28"/>
        <v>2011-12</v>
      </c>
      <c r="AX501" s="292" t="str">
        <f t="shared" si="29"/>
        <v>2012-13</v>
      </c>
      <c r="AY501" s="751">
        <f t="shared" si="30"/>
        <v>2</v>
      </c>
      <c r="AZ501" s="120">
        <f t="shared" si="31"/>
        <v>0.15285300000000002</v>
      </c>
      <c r="BA501" s="248" t="s">
        <v>119</v>
      </c>
      <c r="BB501" s="248" t="s">
        <v>53</v>
      </c>
      <c r="BC501" s="248" t="s">
        <v>272</v>
      </c>
      <c r="BD501" s="248" t="s">
        <v>763</v>
      </c>
      <c r="BE501" s="248"/>
      <c r="BF501" s="248" t="s">
        <v>262</v>
      </c>
      <c r="BG501" s="252" t="s">
        <v>252</v>
      </c>
      <c r="BH501" s="251" t="s">
        <v>274</v>
      </c>
      <c r="BI501" s="295" t="s">
        <v>252</v>
      </c>
      <c r="BJ501" s="251" t="s">
        <v>252</v>
      </c>
    </row>
    <row r="502" spans="1:62" s="249" customFormat="1" ht="13.5" customHeight="1">
      <c r="A502" s="490" t="s">
        <v>113</v>
      </c>
      <c r="B502" s="514" t="s">
        <v>2588</v>
      </c>
      <c r="C502" s="246">
        <v>0</v>
      </c>
      <c r="D502" s="246">
        <v>0</v>
      </c>
      <c r="E502" s="246">
        <v>0</v>
      </c>
      <c r="F502" s="246">
        <v>0</v>
      </c>
      <c r="G502" s="246">
        <v>0</v>
      </c>
      <c r="H502" s="246">
        <v>0</v>
      </c>
      <c r="I502" s="246">
        <v>0</v>
      </c>
      <c r="J502" s="246">
        <v>0</v>
      </c>
      <c r="K502" s="246">
        <v>0</v>
      </c>
      <c r="L502" s="246">
        <v>0</v>
      </c>
      <c r="M502" s="246">
        <v>0</v>
      </c>
      <c r="N502" s="246">
        <v>0</v>
      </c>
      <c r="O502" s="246">
        <v>0</v>
      </c>
      <c r="P502" s="246">
        <v>0</v>
      </c>
      <c r="Q502" s="246">
        <v>0</v>
      </c>
      <c r="R502" s="246">
        <v>0</v>
      </c>
      <c r="S502" s="246">
        <v>0</v>
      </c>
      <c r="T502" s="246">
        <v>0</v>
      </c>
      <c r="U502" s="246">
        <v>0</v>
      </c>
      <c r="V502" s="246">
        <v>0</v>
      </c>
      <c r="W502" s="246">
        <v>0</v>
      </c>
      <c r="X502" s="246">
        <v>0</v>
      </c>
      <c r="Y502" s="246">
        <v>0</v>
      </c>
      <c r="Z502" s="246">
        <v>0</v>
      </c>
      <c r="AA502" s="246">
        <v>0</v>
      </c>
      <c r="AB502" s="246">
        <v>0</v>
      </c>
      <c r="AC502" s="246">
        <v>0</v>
      </c>
      <c r="AD502" s="246">
        <v>0</v>
      </c>
      <c r="AE502" s="246">
        <v>0</v>
      </c>
      <c r="AF502" s="246">
        <v>0</v>
      </c>
      <c r="AG502" s="246">
        <v>0</v>
      </c>
      <c r="AH502" s="246">
        <v>0</v>
      </c>
      <c r="AI502" s="246">
        <v>0</v>
      </c>
      <c r="AJ502" s="246">
        <v>0</v>
      </c>
      <c r="AK502" s="246">
        <v>0</v>
      </c>
      <c r="AL502" s="246">
        <v>0</v>
      </c>
      <c r="AM502" s="246">
        <v>0</v>
      </c>
      <c r="AN502" s="246">
        <v>0</v>
      </c>
      <c r="AO502" s="246">
        <v>0</v>
      </c>
      <c r="AP502" s="250">
        <v>7.6999999999999999E-2</v>
      </c>
      <c r="AQ502" s="246">
        <v>0</v>
      </c>
      <c r="AR502" s="290">
        <v>0</v>
      </c>
      <c r="AS502" s="289">
        <v>0</v>
      </c>
      <c r="AT502" s="250">
        <v>0</v>
      </c>
      <c r="AU502" s="250">
        <v>0</v>
      </c>
      <c r="AV502" s="284">
        <v>0</v>
      </c>
      <c r="AW502" s="292" t="str">
        <f t="shared" si="28"/>
        <v>2017-18</v>
      </c>
      <c r="AX502" s="292" t="str">
        <f t="shared" si="29"/>
        <v>2017-18</v>
      </c>
      <c r="AY502" s="751">
        <f t="shared" si="30"/>
        <v>1</v>
      </c>
      <c r="AZ502" s="120">
        <f t="shared" si="31"/>
        <v>7.6999999999999999E-2</v>
      </c>
      <c r="BA502" s="248" t="s">
        <v>119</v>
      </c>
      <c r="BB502" s="248" t="s">
        <v>53</v>
      </c>
      <c r="BC502" s="248" t="s">
        <v>267</v>
      </c>
      <c r="BD502" s="248" t="s">
        <v>3014</v>
      </c>
      <c r="BE502" s="248"/>
      <c r="BF502" s="248" t="s">
        <v>262</v>
      </c>
      <c r="BG502" s="252" t="s">
        <v>277</v>
      </c>
      <c r="BH502" s="251" t="s">
        <v>2619</v>
      </c>
      <c r="BI502" s="295" t="s">
        <v>276</v>
      </c>
      <c r="BJ502" s="251" t="s">
        <v>252</v>
      </c>
    </row>
    <row r="503" spans="1:62" s="249" customFormat="1" ht="13.5" customHeight="1">
      <c r="A503" s="490" t="s">
        <v>113</v>
      </c>
      <c r="B503" s="514" t="s">
        <v>273</v>
      </c>
      <c r="C503" s="246">
        <v>0</v>
      </c>
      <c r="D503" s="246">
        <v>0</v>
      </c>
      <c r="E503" s="246">
        <v>0</v>
      </c>
      <c r="F503" s="246">
        <v>0</v>
      </c>
      <c r="G503" s="246">
        <v>0</v>
      </c>
      <c r="H503" s="246">
        <v>0</v>
      </c>
      <c r="I503" s="246">
        <v>0</v>
      </c>
      <c r="J503" s="246">
        <v>0</v>
      </c>
      <c r="K503" s="246">
        <v>0</v>
      </c>
      <c r="L503" s="246">
        <v>0</v>
      </c>
      <c r="M503" s="246">
        <v>0</v>
      </c>
      <c r="N503" s="246">
        <v>0</v>
      </c>
      <c r="O503" s="246">
        <v>0</v>
      </c>
      <c r="P503" s="246">
        <v>0</v>
      </c>
      <c r="Q503" s="246">
        <v>0</v>
      </c>
      <c r="R503" s="246">
        <v>0</v>
      </c>
      <c r="S503" s="246">
        <v>0</v>
      </c>
      <c r="T503" s="246">
        <v>0</v>
      </c>
      <c r="U503" s="246">
        <v>0</v>
      </c>
      <c r="V503" s="246">
        <v>0</v>
      </c>
      <c r="W503" s="246">
        <v>0</v>
      </c>
      <c r="X503" s="246">
        <v>0</v>
      </c>
      <c r="Y503" s="246">
        <v>0</v>
      </c>
      <c r="Z503" s="246">
        <v>0</v>
      </c>
      <c r="AA503" s="246">
        <v>0</v>
      </c>
      <c r="AB503" s="246">
        <v>0</v>
      </c>
      <c r="AC503" s="246">
        <v>0</v>
      </c>
      <c r="AD503" s="246">
        <v>0</v>
      </c>
      <c r="AE503" s="246">
        <v>0</v>
      </c>
      <c r="AF503" s="246">
        <v>0</v>
      </c>
      <c r="AG503" s="246">
        <v>0</v>
      </c>
      <c r="AH503" s="246">
        <v>0</v>
      </c>
      <c r="AI503" s="246">
        <v>0</v>
      </c>
      <c r="AJ503" s="246">
        <v>0</v>
      </c>
      <c r="AK503" s="246">
        <v>2.5000000000000001E-2</v>
      </c>
      <c r="AL503" s="246">
        <v>0.20200000000000001</v>
      </c>
      <c r="AM503" s="246">
        <v>1.3919999999999999</v>
      </c>
      <c r="AN503" s="246">
        <v>0.57999999999999996</v>
      </c>
      <c r="AO503" s="246">
        <v>0.85</v>
      </c>
      <c r="AP503" s="246">
        <v>0</v>
      </c>
      <c r="AQ503" s="246">
        <v>0</v>
      </c>
      <c r="AR503" s="289">
        <v>0</v>
      </c>
      <c r="AS503" s="289">
        <v>0</v>
      </c>
      <c r="AT503" s="250">
        <v>0</v>
      </c>
      <c r="AU503" s="250">
        <v>0</v>
      </c>
      <c r="AV503" s="284">
        <v>0</v>
      </c>
      <c r="AW503" s="292" t="str">
        <f t="shared" si="28"/>
        <v>2012-13</v>
      </c>
      <c r="AX503" s="292" t="str">
        <f t="shared" si="29"/>
        <v>2016-17</v>
      </c>
      <c r="AY503" s="751">
        <f t="shared" si="30"/>
        <v>5</v>
      </c>
      <c r="AZ503" s="120">
        <f t="shared" si="31"/>
        <v>0.60980000000000001</v>
      </c>
      <c r="BA503" s="248" t="s">
        <v>119</v>
      </c>
      <c r="BB503" s="248" t="s">
        <v>53</v>
      </c>
      <c r="BC503" s="248" t="s">
        <v>272</v>
      </c>
      <c r="BD503" s="248" t="s">
        <v>763</v>
      </c>
      <c r="BE503" s="248"/>
      <c r="BF503" s="248" t="s">
        <v>262</v>
      </c>
      <c r="BG503" s="252" t="s">
        <v>271</v>
      </c>
      <c r="BH503" s="251" t="s">
        <v>270</v>
      </c>
      <c r="BI503" s="295" t="s">
        <v>252</v>
      </c>
      <c r="BJ503" s="251" t="s">
        <v>252</v>
      </c>
    </row>
    <row r="504" spans="1:62" s="249" customFormat="1" ht="13.5" customHeight="1">
      <c r="A504" s="490" t="s">
        <v>113</v>
      </c>
      <c r="B504" s="514" t="s">
        <v>2592</v>
      </c>
      <c r="C504" s="246">
        <v>0</v>
      </c>
      <c r="D504" s="246">
        <v>0</v>
      </c>
      <c r="E504" s="246">
        <v>0</v>
      </c>
      <c r="F504" s="246">
        <v>0</v>
      </c>
      <c r="G504" s="246">
        <v>0</v>
      </c>
      <c r="H504" s="246">
        <v>0</v>
      </c>
      <c r="I504" s="246">
        <v>0</v>
      </c>
      <c r="J504" s="246">
        <v>0</v>
      </c>
      <c r="K504" s="246">
        <v>0</v>
      </c>
      <c r="L504" s="246">
        <v>0</v>
      </c>
      <c r="M504" s="246">
        <v>0</v>
      </c>
      <c r="N504" s="246">
        <v>0</v>
      </c>
      <c r="O504" s="246">
        <v>0</v>
      </c>
      <c r="P504" s="246">
        <v>0</v>
      </c>
      <c r="Q504" s="246">
        <v>0</v>
      </c>
      <c r="R504" s="246">
        <v>0</v>
      </c>
      <c r="S504" s="246">
        <v>0</v>
      </c>
      <c r="T504" s="246">
        <v>0</v>
      </c>
      <c r="U504" s="246">
        <v>0</v>
      </c>
      <c r="V504" s="246">
        <v>0</v>
      </c>
      <c r="W504" s="246">
        <v>0</v>
      </c>
      <c r="X504" s="246">
        <v>0</v>
      </c>
      <c r="Y504" s="246">
        <v>0</v>
      </c>
      <c r="Z504" s="246">
        <v>0</v>
      </c>
      <c r="AA504" s="246">
        <v>0</v>
      </c>
      <c r="AB504" s="246">
        <v>0</v>
      </c>
      <c r="AC504" s="246">
        <v>0</v>
      </c>
      <c r="AD504" s="246">
        <v>0</v>
      </c>
      <c r="AE504" s="246">
        <v>0</v>
      </c>
      <c r="AF504" s="246">
        <v>0</v>
      </c>
      <c r="AG504" s="246">
        <v>0</v>
      </c>
      <c r="AH504" s="246">
        <v>0</v>
      </c>
      <c r="AI504" s="246">
        <v>0</v>
      </c>
      <c r="AJ504" s="246">
        <v>0</v>
      </c>
      <c r="AK504" s="246">
        <v>0</v>
      </c>
      <c r="AL504" s="246">
        <v>0</v>
      </c>
      <c r="AM504" s="246">
        <v>0</v>
      </c>
      <c r="AN504" s="246">
        <v>0</v>
      </c>
      <c r="AO504" s="246">
        <v>5.5E-2</v>
      </c>
      <c r="AP504" s="250">
        <v>3.6999999999999998E-2</v>
      </c>
      <c r="AQ504" s="246">
        <v>0</v>
      </c>
      <c r="AR504" s="290">
        <v>0</v>
      </c>
      <c r="AS504" s="289">
        <v>0</v>
      </c>
      <c r="AT504" s="250">
        <v>0</v>
      </c>
      <c r="AU504" s="250">
        <v>0</v>
      </c>
      <c r="AV504" s="284">
        <v>0</v>
      </c>
      <c r="AW504" s="292" t="str">
        <f t="shared" si="28"/>
        <v>2016-17</v>
      </c>
      <c r="AX504" s="292" t="str">
        <f t="shared" si="29"/>
        <v>2017-18</v>
      </c>
      <c r="AY504" s="751">
        <f t="shared" si="30"/>
        <v>2</v>
      </c>
      <c r="AZ504" s="120">
        <f t="shared" si="31"/>
        <v>4.5999999999999999E-2</v>
      </c>
      <c r="BA504" s="248" t="s">
        <v>119</v>
      </c>
      <c r="BB504" s="248" t="s">
        <v>53</v>
      </c>
      <c r="BC504" s="248" t="s">
        <v>267</v>
      </c>
      <c r="BD504" s="248" t="s">
        <v>3014</v>
      </c>
      <c r="BE504" s="248"/>
      <c r="BF504" s="248" t="s">
        <v>262</v>
      </c>
      <c r="BG504" s="252" t="s">
        <v>277</v>
      </c>
      <c r="BH504" s="251" t="s">
        <v>2619</v>
      </c>
      <c r="BI504" s="295" t="s">
        <v>276</v>
      </c>
      <c r="BJ504" s="251" t="s">
        <v>252</v>
      </c>
    </row>
    <row r="505" spans="1:62" s="249" customFormat="1" ht="13.5" customHeight="1">
      <c r="A505" s="490" t="s">
        <v>113</v>
      </c>
      <c r="B505" s="514" t="s">
        <v>2581</v>
      </c>
      <c r="C505" s="246">
        <v>0</v>
      </c>
      <c r="D505" s="246">
        <v>0</v>
      </c>
      <c r="E505" s="246">
        <v>0</v>
      </c>
      <c r="F505" s="246">
        <v>0</v>
      </c>
      <c r="G505" s="246">
        <v>0</v>
      </c>
      <c r="H505" s="246">
        <v>0</v>
      </c>
      <c r="I505" s="246">
        <v>0</v>
      </c>
      <c r="J505" s="246">
        <v>0</v>
      </c>
      <c r="K505" s="246">
        <v>0</v>
      </c>
      <c r="L505" s="246">
        <v>0</v>
      </c>
      <c r="M505" s="246">
        <v>0</v>
      </c>
      <c r="N505" s="246">
        <v>0</v>
      </c>
      <c r="O505" s="246">
        <v>0</v>
      </c>
      <c r="P505" s="246">
        <v>0</v>
      </c>
      <c r="Q505" s="246">
        <v>0</v>
      </c>
      <c r="R505" s="246">
        <v>0</v>
      </c>
      <c r="S505" s="246">
        <v>0</v>
      </c>
      <c r="T505" s="246">
        <v>0</v>
      </c>
      <c r="U505" s="246">
        <v>0</v>
      </c>
      <c r="V505" s="246">
        <v>0</v>
      </c>
      <c r="W505" s="246">
        <v>0</v>
      </c>
      <c r="X505" s="246">
        <v>0</v>
      </c>
      <c r="Y505" s="246">
        <v>0</v>
      </c>
      <c r="Z505" s="246">
        <v>0</v>
      </c>
      <c r="AA505" s="246">
        <v>0</v>
      </c>
      <c r="AB505" s="246">
        <v>0</v>
      </c>
      <c r="AC505" s="246">
        <v>0</v>
      </c>
      <c r="AD505" s="246">
        <v>0</v>
      </c>
      <c r="AE505" s="246">
        <v>0</v>
      </c>
      <c r="AF505" s="246">
        <v>0</v>
      </c>
      <c r="AG505" s="246">
        <v>0</v>
      </c>
      <c r="AH505" s="246">
        <v>0</v>
      </c>
      <c r="AI505" s="246">
        <v>0</v>
      </c>
      <c r="AJ505" s="246">
        <v>0</v>
      </c>
      <c r="AK505" s="246">
        <v>0</v>
      </c>
      <c r="AL505" s="246">
        <v>0</v>
      </c>
      <c r="AM505" s="246">
        <v>0</v>
      </c>
      <c r="AN505" s="246">
        <v>0</v>
      </c>
      <c r="AO505" s="246">
        <v>0.16500000000000001</v>
      </c>
      <c r="AP505" s="246">
        <v>0.03</v>
      </c>
      <c r="AQ505" s="246">
        <v>0.13700000000000001</v>
      </c>
      <c r="AR505" s="289">
        <v>0.20300000000000001</v>
      </c>
      <c r="AS505" s="289">
        <v>0</v>
      </c>
      <c r="AT505" s="250">
        <v>0</v>
      </c>
      <c r="AU505" s="250">
        <v>0</v>
      </c>
      <c r="AV505" s="284">
        <v>0</v>
      </c>
      <c r="AW505" s="292" t="str">
        <f t="shared" si="28"/>
        <v>2016-17</v>
      </c>
      <c r="AX505" s="292" t="str">
        <f t="shared" si="29"/>
        <v>2019-20</v>
      </c>
      <c r="AY505" s="751">
        <f t="shared" si="30"/>
        <v>4</v>
      </c>
      <c r="AZ505" s="120">
        <f t="shared" si="31"/>
        <v>0.13375000000000001</v>
      </c>
      <c r="BA505" s="248" t="s">
        <v>119</v>
      </c>
      <c r="BB505" s="248" t="s">
        <v>53</v>
      </c>
      <c r="BC505" s="248" t="s">
        <v>2609</v>
      </c>
      <c r="BD505" s="248" t="s">
        <v>2697</v>
      </c>
      <c r="BE505" s="248" t="s">
        <v>50</v>
      </c>
      <c r="BF505" s="248" t="s">
        <v>262</v>
      </c>
      <c r="BG505" s="252" t="s">
        <v>2612</v>
      </c>
      <c r="BH505" s="251" t="s">
        <v>2613</v>
      </c>
      <c r="BI505" s="295" t="s">
        <v>252</v>
      </c>
      <c r="BJ505" s="251" t="s">
        <v>252</v>
      </c>
    </row>
    <row r="506" spans="1:62" s="249" customFormat="1" ht="13.5" customHeight="1">
      <c r="A506" s="490" t="s">
        <v>113</v>
      </c>
      <c r="B506" s="514" t="s">
        <v>2593</v>
      </c>
      <c r="C506" s="246">
        <v>0</v>
      </c>
      <c r="D506" s="246">
        <v>0</v>
      </c>
      <c r="E506" s="246">
        <v>0</v>
      </c>
      <c r="F506" s="246">
        <v>0</v>
      </c>
      <c r="G506" s="246">
        <v>0</v>
      </c>
      <c r="H506" s="246">
        <v>0</v>
      </c>
      <c r="I506" s="246">
        <v>0</v>
      </c>
      <c r="J506" s="246">
        <v>0</v>
      </c>
      <c r="K506" s="246">
        <v>0</v>
      </c>
      <c r="L506" s="246">
        <v>0</v>
      </c>
      <c r="M506" s="246">
        <v>0</v>
      </c>
      <c r="N506" s="246">
        <v>0</v>
      </c>
      <c r="O506" s="246">
        <v>0</v>
      </c>
      <c r="P506" s="246">
        <v>0</v>
      </c>
      <c r="Q506" s="246">
        <v>0</v>
      </c>
      <c r="R506" s="246">
        <v>0</v>
      </c>
      <c r="S506" s="246">
        <v>0</v>
      </c>
      <c r="T506" s="246">
        <v>0</v>
      </c>
      <c r="U506" s="246">
        <v>0</v>
      </c>
      <c r="V506" s="246">
        <v>0</v>
      </c>
      <c r="W506" s="246">
        <v>0</v>
      </c>
      <c r="X506" s="246">
        <v>0</v>
      </c>
      <c r="Y506" s="246">
        <v>0</v>
      </c>
      <c r="Z506" s="246">
        <v>0</v>
      </c>
      <c r="AA506" s="246">
        <v>0</v>
      </c>
      <c r="AB506" s="246">
        <v>0</v>
      </c>
      <c r="AC506" s="246">
        <v>0</v>
      </c>
      <c r="AD506" s="246">
        <v>0</v>
      </c>
      <c r="AE506" s="246">
        <v>0</v>
      </c>
      <c r="AF506" s="246">
        <v>0</v>
      </c>
      <c r="AG506" s="246">
        <v>0</v>
      </c>
      <c r="AH506" s="246">
        <v>0</v>
      </c>
      <c r="AI506" s="246">
        <v>0</v>
      </c>
      <c r="AJ506" s="246">
        <v>0</v>
      </c>
      <c r="AK506" s="246">
        <v>0</v>
      </c>
      <c r="AL506" s="246">
        <v>0</v>
      </c>
      <c r="AM506" s="246">
        <v>0</v>
      </c>
      <c r="AN506" s="246">
        <v>0</v>
      </c>
      <c r="AO506" s="246">
        <v>0.125</v>
      </c>
      <c r="AP506" s="246">
        <v>0.3</v>
      </c>
      <c r="AQ506" s="246">
        <v>0.1</v>
      </c>
      <c r="AR506" s="289">
        <v>7.4999999999999997E-2</v>
      </c>
      <c r="AS506" s="289">
        <v>0</v>
      </c>
      <c r="AT506" s="250">
        <v>0</v>
      </c>
      <c r="AU506" s="250">
        <v>0</v>
      </c>
      <c r="AV506" s="284">
        <v>0</v>
      </c>
      <c r="AW506" s="292" t="str">
        <f t="shared" si="28"/>
        <v>2016-17</v>
      </c>
      <c r="AX506" s="292" t="str">
        <f t="shared" si="29"/>
        <v>2019-20</v>
      </c>
      <c r="AY506" s="751">
        <f t="shared" si="30"/>
        <v>4</v>
      </c>
      <c r="AZ506" s="120">
        <f t="shared" si="31"/>
        <v>0.15</v>
      </c>
      <c r="BA506" s="248" t="s">
        <v>119</v>
      </c>
      <c r="BB506" s="248" t="s">
        <v>53</v>
      </c>
      <c r="BC506" s="248" t="s">
        <v>267</v>
      </c>
      <c r="BD506" s="248" t="s">
        <v>3014</v>
      </c>
      <c r="BE506" s="248"/>
      <c r="BF506" s="248" t="s">
        <v>262</v>
      </c>
      <c r="BG506" s="252" t="s">
        <v>277</v>
      </c>
      <c r="BH506" s="251" t="s">
        <v>2621</v>
      </c>
      <c r="BI506" s="295" t="s">
        <v>276</v>
      </c>
      <c r="BJ506" s="251" t="s">
        <v>252</v>
      </c>
    </row>
    <row r="507" spans="1:62" s="249" customFormat="1" ht="13.5" customHeight="1">
      <c r="A507" s="490" t="s">
        <v>113</v>
      </c>
      <c r="B507" s="514" t="s">
        <v>430</v>
      </c>
      <c r="C507" s="246">
        <v>0</v>
      </c>
      <c r="D507" s="246">
        <v>0</v>
      </c>
      <c r="E507" s="246">
        <v>0</v>
      </c>
      <c r="F507" s="246">
        <v>0</v>
      </c>
      <c r="G507" s="246">
        <v>0</v>
      </c>
      <c r="H507" s="246">
        <v>0</v>
      </c>
      <c r="I507" s="246">
        <v>0</v>
      </c>
      <c r="J507" s="246">
        <v>0</v>
      </c>
      <c r="K507" s="246">
        <v>0</v>
      </c>
      <c r="L507" s="246">
        <v>0</v>
      </c>
      <c r="M507" s="246">
        <v>0</v>
      </c>
      <c r="N507" s="246">
        <v>0</v>
      </c>
      <c r="O507" s="246">
        <v>0</v>
      </c>
      <c r="P507" s="246">
        <v>0</v>
      </c>
      <c r="Q507" s="246">
        <v>0</v>
      </c>
      <c r="R507" s="246">
        <v>0</v>
      </c>
      <c r="S507" s="246">
        <v>0</v>
      </c>
      <c r="T507" s="246">
        <v>0</v>
      </c>
      <c r="U507" s="246">
        <v>0</v>
      </c>
      <c r="V507" s="246">
        <v>0</v>
      </c>
      <c r="W507" s="246">
        <v>0</v>
      </c>
      <c r="X507" s="246">
        <v>0</v>
      </c>
      <c r="Y507" s="246">
        <v>0</v>
      </c>
      <c r="Z507" s="246">
        <v>0</v>
      </c>
      <c r="AA507" s="246">
        <v>0</v>
      </c>
      <c r="AB507" s="246">
        <v>0</v>
      </c>
      <c r="AC507" s="246">
        <v>0</v>
      </c>
      <c r="AD507" s="246">
        <v>0</v>
      </c>
      <c r="AE507" s="246">
        <v>0</v>
      </c>
      <c r="AF507" s="246">
        <v>0</v>
      </c>
      <c r="AG507" s="246">
        <v>0</v>
      </c>
      <c r="AH507" s="246">
        <v>0</v>
      </c>
      <c r="AI507" s="246">
        <v>3.9E-2</v>
      </c>
      <c r="AJ507" s="246">
        <v>0.154</v>
      </c>
      <c r="AK507" s="246">
        <v>0</v>
      </c>
      <c r="AL507" s="246">
        <v>0</v>
      </c>
      <c r="AM507" s="246">
        <v>0</v>
      </c>
      <c r="AN507" s="246">
        <v>0</v>
      </c>
      <c r="AO507" s="246">
        <v>0</v>
      </c>
      <c r="AP507" s="250">
        <v>0</v>
      </c>
      <c r="AQ507" s="246">
        <v>0</v>
      </c>
      <c r="AR507" s="290">
        <v>0</v>
      </c>
      <c r="AS507" s="289">
        <v>0</v>
      </c>
      <c r="AT507" s="250">
        <v>0</v>
      </c>
      <c r="AU507" s="250">
        <v>0</v>
      </c>
      <c r="AV507" s="284">
        <v>0</v>
      </c>
      <c r="AW507" s="292" t="str">
        <f t="shared" si="28"/>
        <v>2010-11</v>
      </c>
      <c r="AX507" s="292" t="str">
        <f t="shared" si="29"/>
        <v>2011-12</v>
      </c>
      <c r="AY507" s="751">
        <f t="shared" si="30"/>
        <v>2</v>
      </c>
      <c r="AZ507" s="120">
        <f t="shared" si="31"/>
        <v>9.6500000000000002E-2</v>
      </c>
      <c r="BA507" s="248" t="s">
        <v>106</v>
      </c>
      <c r="BB507" s="248" t="s">
        <v>53</v>
      </c>
      <c r="BC507" s="248" t="s">
        <v>267</v>
      </c>
      <c r="BD507" s="248" t="s">
        <v>3014</v>
      </c>
      <c r="BE507" s="248"/>
      <c r="BF507" s="248" t="s">
        <v>262</v>
      </c>
      <c r="BG507" s="252" t="s">
        <v>252</v>
      </c>
      <c r="BH507" s="251" t="s">
        <v>252</v>
      </c>
      <c r="BI507" s="295" t="s">
        <v>252</v>
      </c>
      <c r="BJ507" s="251" t="s">
        <v>252</v>
      </c>
    </row>
    <row r="508" spans="1:62" s="249" customFormat="1" ht="13.5" customHeight="1">
      <c r="A508" s="490" t="s">
        <v>113</v>
      </c>
      <c r="B508" s="514" t="s">
        <v>2594</v>
      </c>
      <c r="C508" s="246">
        <v>0</v>
      </c>
      <c r="D508" s="246">
        <v>0</v>
      </c>
      <c r="E508" s="246">
        <v>0</v>
      </c>
      <c r="F508" s="246">
        <v>0</v>
      </c>
      <c r="G508" s="246">
        <v>0</v>
      </c>
      <c r="H508" s="246">
        <v>0</v>
      </c>
      <c r="I508" s="246">
        <v>0</v>
      </c>
      <c r="J508" s="246">
        <v>0</v>
      </c>
      <c r="K508" s="246">
        <v>0</v>
      </c>
      <c r="L508" s="246">
        <v>0</v>
      </c>
      <c r="M508" s="246">
        <v>0</v>
      </c>
      <c r="N508" s="246">
        <v>0</v>
      </c>
      <c r="O508" s="246">
        <v>0</v>
      </c>
      <c r="P508" s="246">
        <v>0</v>
      </c>
      <c r="Q508" s="246">
        <v>0</v>
      </c>
      <c r="R508" s="246">
        <v>0</v>
      </c>
      <c r="S508" s="246">
        <v>0</v>
      </c>
      <c r="T508" s="246">
        <v>0</v>
      </c>
      <c r="U508" s="246">
        <v>0</v>
      </c>
      <c r="V508" s="246">
        <v>0</v>
      </c>
      <c r="W508" s="246">
        <v>0</v>
      </c>
      <c r="X508" s="246">
        <v>0</v>
      </c>
      <c r="Y508" s="246">
        <v>0</v>
      </c>
      <c r="Z508" s="246">
        <v>0</v>
      </c>
      <c r="AA508" s="246">
        <v>0</v>
      </c>
      <c r="AB508" s="246">
        <v>0</v>
      </c>
      <c r="AC508" s="246">
        <v>0</v>
      </c>
      <c r="AD508" s="246">
        <v>0</v>
      </c>
      <c r="AE508" s="246">
        <v>0</v>
      </c>
      <c r="AF508" s="246">
        <v>0</v>
      </c>
      <c r="AG508" s="246">
        <v>0</v>
      </c>
      <c r="AH508" s="246">
        <v>0</v>
      </c>
      <c r="AI508" s="246">
        <v>0</v>
      </c>
      <c r="AJ508" s="246">
        <v>0</v>
      </c>
      <c r="AK508" s="246">
        <v>0</v>
      </c>
      <c r="AL508" s="246">
        <v>0</v>
      </c>
      <c r="AM508" s="246">
        <v>0</v>
      </c>
      <c r="AN508" s="246">
        <v>0</v>
      </c>
      <c r="AO508" s="246">
        <v>5.5E-2</v>
      </c>
      <c r="AP508" s="250">
        <v>6.3E-2</v>
      </c>
      <c r="AQ508" s="246">
        <v>0</v>
      </c>
      <c r="AR508" s="290">
        <v>0</v>
      </c>
      <c r="AS508" s="289">
        <v>0</v>
      </c>
      <c r="AT508" s="250">
        <v>0</v>
      </c>
      <c r="AU508" s="250">
        <v>0</v>
      </c>
      <c r="AV508" s="284">
        <v>0</v>
      </c>
      <c r="AW508" s="292" t="str">
        <f t="shared" si="28"/>
        <v>2016-17</v>
      </c>
      <c r="AX508" s="292" t="str">
        <f t="shared" si="29"/>
        <v>2017-18</v>
      </c>
      <c r="AY508" s="751">
        <f t="shared" si="30"/>
        <v>2</v>
      </c>
      <c r="AZ508" s="120">
        <f t="shared" si="31"/>
        <v>5.8999999999999997E-2</v>
      </c>
      <c r="BA508" s="248" t="s">
        <v>119</v>
      </c>
      <c r="BB508" s="248" t="s">
        <v>53</v>
      </c>
      <c r="BC508" s="248" t="s">
        <v>267</v>
      </c>
      <c r="BD508" s="248" t="s">
        <v>3014</v>
      </c>
      <c r="BE508" s="248"/>
      <c r="BF508" s="248" t="s">
        <v>262</v>
      </c>
      <c r="BG508" s="252" t="s">
        <v>277</v>
      </c>
      <c r="BH508" s="251" t="s">
        <v>2620</v>
      </c>
      <c r="BI508" s="295" t="s">
        <v>276</v>
      </c>
      <c r="BJ508" s="251" t="s">
        <v>252</v>
      </c>
    </row>
    <row r="509" spans="1:62" s="249" customFormat="1" ht="13.5" customHeight="1">
      <c r="A509" s="490" t="s">
        <v>113</v>
      </c>
      <c r="B509" s="514" t="s">
        <v>2586</v>
      </c>
      <c r="C509" s="246">
        <v>0</v>
      </c>
      <c r="D509" s="246">
        <v>0</v>
      </c>
      <c r="E509" s="246">
        <v>0</v>
      </c>
      <c r="F509" s="246">
        <v>0</v>
      </c>
      <c r="G509" s="246">
        <v>0</v>
      </c>
      <c r="H509" s="246">
        <v>0</v>
      </c>
      <c r="I509" s="246">
        <v>0</v>
      </c>
      <c r="J509" s="246">
        <v>0</v>
      </c>
      <c r="K509" s="246">
        <v>0</v>
      </c>
      <c r="L509" s="246">
        <v>0</v>
      </c>
      <c r="M509" s="246">
        <v>0</v>
      </c>
      <c r="N509" s="246">
        <v>0</v>
      </c>
      <c r="O509" s="246">
        <v>0</v>
      </c>
      <c r="P509" s="246">
        <v>0</v>
      </c>
      <c r="Q509" s="246">
        <v>0</v>
      </c>
      <c r="R509" s="246">
        <v>0</v>
      </c>
      <c r="S509" s="246">
        <v>0</v>
      </c>
      <c r="T509" s="246">
        <v>0</v>
      </c>
      <c r="U509" s="246">
        <v>0</v>
      </c>
      <c r="V509" s="246">
        <v>0</v>
      </c>
      <c r="W509" s="246">
        <v>0</v>
      </c>
      <c r="X509" s="246">
        <v>0</v>
      </c>
      <c r="Y509" s="246">
        <v>0</v>
      </c>
      <c r="Z509" s="246">
        <v>0</v>
      </c>
      <c r="AA509" s="246">
        <v>0</v>
      </c>
      <c r="AB509" s="246">
        <v>0</v>
      </c>
      <c r="AC509" s="246">
        <v>0</v>
      </c>
      <c r="AD509" s="246">
        <v>0</v>
      </c>
      <c r="AE509" s="246">
        <v>0</v>
      </c>
      <c r="AF509" s="246">
        <v>0</v>
      </c>
      <c r="AG509" s="246">
        <v>0</v>
      </c>
      <c r="AH509" s="246">
        <v>0</v>
      </c>
      <c r="AI509" s="246">
        <v>0</v>
      </c>
      <c r="AJ509" s="246">
        <v>0</v>
      </c>
      <c r="AK509" s="246">
        <v>0</v>
      </c>
      <c r="AL509" s="246">
        <v>0</v>
      </c>
      <c r="AM509" s="246">
        <v>0</v>
      </c>
      <c r="AN509" s="246">
        <v>0</v>
      </c>
      <c r="AO509" s="246">
        <v>1.1000000000000001</v>
      </c>
      <c r="AP509" s="246">
        <v>2.2000000000000002</v>
      </c>
      <c r="AQ509" s="246">
        <v>1.1000000000000001</v>
      </c>
      <c r="AR509" s="289">
        <v>0</v>
      </c>
      <c r="AS509" s="289">
        <v>0</v>
      </c>
      <c r="AT509" s="250">
        <v>0</v>
      </c>
      <c r="AU509" s="250">
        <v>0</v>
      </c>
      <c r="AV509" s="284">
        <v>0</v>
      </c>
      <c r="AW509" s="292" t="str">
        <f t="shared" si="28"/>
        <v>2016-17</v>
      </c>
      <c r="AX509" s="292" t="str">
        <f t="shared" si="29"/>
        <v>2018-19</v>
      </c>
      <c r="AY509" s="751">
        <f t="shared" si="30"/>
        <v>3</v>
      </c>
      <c r="AZ509" s="120">
        <f t="shared" si="31"/>
        <v>1.4666666666666668</v>
      </c>
      <c r="BA509" s="248" t="s">
        <v>119</v>
      </c>
      <c r="BB509" s="248" t="s">
        <v>53</v>
      </c>
      <c r="BC509" s="248" t="s">
        <v>267</v>
      </c>
      <c r="BD509" s="248" t="s">
        <v>3014</v>
      </c>
      <c r="BE509" s="248"/>
      <c r="BF509" s="248" t="s">
        <v>262</v>
      </c>
      <c r="BG509" s="252" t="s">
        <v>277</v>
      </c>
      <c r="BH509" s="251" t="s">
        <v>2617</v>
      </c>
      <c r="BI509" s="295" t="s">
        <v>276</v>
      </c>
      <c r="BJ509" s="251" t="s">
        <v>252</v>
      </c>
    </row>
    <row r="510" spans="1:62" s="249" customFormat="1" ht="13.5" customHeight="1">
      <c r="A510" s="490" t="s">
        <v>113</v>
      </c>
      <c r="B510" s="514" t="s">
        <v>2590</v>
      </c>
      <c r="C510" s="246">
        <v>0</v>
      </c>
      <c r="D510" s="246">
        <v>0</v>
      </c>
      <c r="E510" s="246">
        <v>0</v>
      </c>
      <c r="F510" s="246">
        <v>0</v>
      </c>
      <c r="G510" s="246">
        <v>0</v>
      </c>
      <c r="H510" s="246">
        <v>0</v>
      </c>
      <c r="I510" s="246">
        <v>0</v>
      </c>
      <c r="J510" s="246">
        <v>0</v>
      </c>
      <c r="K510" s="246">
        <v>0</v>
      </c>
      <c r="L510" s="246">
        <v>0</v>
      </c>
      <c r="M510" s="246">
        <v>0</v>
      </c>
      <c r="N510" s="246">
        <v>0</v>
      </c>
      <c r="O510" s="246">
        <v>0</v>
      </c>
      <c r="P510" s="246">
        <v>0</v>
      </c>
      <c r="Q510" s="246">
        <v>0</v>
      </c>
      <c r="R510" s="246">
        <v>0</v>
      </c>
      <c r="S510" s="246">
        <v>0</v>
      </c>
      <c r="T510" s="246">
        <v>0</v>
      </c>
      <c r="U510" s="246">
        <v>0</v>
      </c>
      <c r="V510" s="246">
        <v>0</v>
      </c>
      <c r="W510" s="246">
        <v>0</v>
      </c>
      <c r="X510" s="246">
        <v>0</v>
      </c>
      <c r="Y510" s="246">
        <v>0</v>
      </c>
      <c r="Z510" s="246">
        <v>0</v>
      </c>
      <c r="AA510" s="246">
        <v>0</v>
      </c>
      <c r="AB510" s="246">
        <v>0</v>
      </c>
      <c r="AC510" s="246">
        <v>0</v>
      </c>
      <c r="AD510" s="246">
        <v>0</v>
      </c>
      <c r="AE510" s="246">
        <v>0</v>
      </c>
      <c r="AF510" s="246">
        <v>0</v>
      </c>
      <c r="AG510" s="246">
        <v>0</v>
      </c>
      <c r="AH510" s="246">
        <v>0</v>
      </c>
      <c r="AI510" s="246">
        <v>0</v>
      </c>
      <c r="AJ510" s="246">
        <v>0</v>
      </c>
      <c r="AK510" s="246">
        <v>0</v>
      </c>
      <c r="AL510" s="246">
        <v>0</v>
      </c>
      <c r="AM510" s="246">
        <v>0</v>
      </c>
      <c r="AN510" s="246">
        <v>0</v>
      </c>
      <c r="AO510" s="246">
        <v>0.25</v>
      </c>
      <c r="AP510" s="250">
        <v>0.25</v>
      </c>
      <c r="AQ510" s="246">
        <v>0</v>
      </c>
      <c r="AR510" s="290">
        <v>0</v>
      </c>
      <c r="AS510" s="289">
        <v>0</v>
      </c>
      <c r="AT510" s="250">
        <v>0</v>
      </c>
      <c r="AU510" s="250">
        <v>0</v>
      </c>
      <c r="AV510" s="284">
        <v>0</v>
      </c>
      <c r="AW510" s="292" t="str">
        <f t="shared" si="28"/>
        <v>2016-17</v>
      </c>
      <c r="AX510" s="292" t="str">
        <f t="shared" si="29"/>
        <v>2017-18</v>
      </c>
      <c r="AY510" s="751">
        <f t="shared" si="30"/>
        <v>2</v>
      </c>
      <c r="AZ510" s="120">
        <f t="shared" si="31"/>
        <v>0.25</v>
      </c>
      <c r="BA510" s="248" t="s">
        <v>119</v>
      </c>
      <c r="BB510" s="248" t="s">
        <v>53</v>
      </c>
      <c r="BC510" s="248" t="s">
        <v>267</v>
      </c>
      <c r="BD510" s="248" t="s">
        <v>3014</v>
      </c>
      <c r="BE510" s="248"/>
      <c r="BF510" s="248" t="s">
        <v>262</v>
      </c>
      <c r="BG510" s="252" t="s">
        <v>277</v>
      </c>
      <c r="BH510" s="251" t="s">
        <v>2620</v>
      </c>
      <c r="BI510" s="295" t="s">
        <v>276</v>
      </c>
      <c r="BJ510" s="251" t="s">
        <v>252</v>
      </c>
    </row>
    <row r="511" spans="1:62" s="249" customFormat="1" ht="13.5" customHeight="1">
      <c r="A511" s="490" t="s">
        <v>1798</v>
      </c>
      <c r="B511" s="514" t="s">
        <v>2030</v>
      </c>
      <c r="C511" s="246">
        <v>0</v>
      </c>
      <c r="D511" s="246">
        <v>0</v>
      </c>
      <c r="E511" s="246">
        <v>0</v>
      </c>
      <c r="F511" s="246">
        <v>0</v>
      </c>
      <c r="G511" s="246">
        <v>0</v>
      </c>
      <c r="H511" s="246">
        <v>0</v>
      </c>
      <c r="I511" s="246">
        <v>0</v>
      </c>
      <c r="J511" s="246">
        <v>0</v>
      </c>
      <c r="K511" s="246">
        <v>0</v>
      </c>
      <c r="L511" s="246">
        <v>0</v>
      </c>
      <c r="M511" s="246">
        <v>0</v>
      </c>
      <c r="N511" s="246">
        <v>0</v>
      </c>
      <c r="O511" s="246">
        <v>0</v>
      </c>
      <c r="P511" s="246">
        <v>0</v>
      </c>
      <c r="Q511" s="246">
        <v>0</v>
      </c>
      <c r="R511" s="246">
        <v>0</v>
      </c>
      <c r="S511" s="246">
        <v>0</v>
      </c>
      <c r="T511" s="246">
        <v>0</v>
      </c>
      <c r="U511" s="246">
        <v>0</v>
      </c>
      <c r="V511" s="246">
        <v>0</v>
      </c>
      <c r="W511" s="246">
        <v>0</v>
      </c>
      <c r="X511" s="246">
        <v>0</v>
      </c>
      <c r="Y511" s="246">
        <v>0</v>
      </c>
      <c r="Z511" s="246">
        <v>0</v>
      </c>
      <c r="AA511" s="246">
        <v>0</v>
      </c>
      <c r="AB511" s="246">
        <v>0</v>
      </c>
      <c r="AC511" s="246">
        <v>0</v>
      </c>
      <c r="AD511" s="246">
        <v>0</v>
      </c>
      <c r="AE511" s="246">
        <v>0</v>
      </c>
      <c r="AF511" s="246">
        <v>0</v>
      </c>
      <c r="AG511" s="246">
        <v>0</v>
      </c>
      <c r="AH511" s="246">
        <v>1.5</v>
      </c>
      <c r="AI511" s="246">
        <v>1.53</v>
      </c>
      <c r="AJ511" s="246">
        <v>1.56</v>
      </c>
      <c r="AK511" s="246">
        <v>1.591812</v>
      </c>
      <c r="AL511" s="246">
        <v>1.623648</v>
      </c>
      <c r="AM511" s="246">
        <v>1.32274392</v>
      </c>
      <c r="AN511" s="246">
        <v>1.34919878</v>
      </c>
      <c r="AO511" s="246">
        <v>1.3761827</v>
      </c>
      <c r="AP511" s="246">
        <v>1.7538</v>
      </c>
      <c r="AQ511" s="246">
        <v>1.7888759999999999</v>
      </c>
      <c r="AR511" s="289">
        <v>1.825</v>
      </c>
      <c r="AS511" s="289">
        <v>1.861</v>
      </c>
      <c r="AT511" s="250">
        <v>0</v>
      </c>
      <c r="AU511" s="250">
        <v>0</v>
      </c>
      <c r="AV511" s="284">
        <v>0</v>
      </c>
      <c r="AW511" s="292" t="str">
        <f t="shared" si="28"/>
        <v>2009-10</v>
      </c>
      <c r="AX511" s="292" t="str">
        <f t="shared" si="29"/>
        <v>2020-21</v>
      </c>
      <c r="AY511" s="751">
        <f t="shared" si="30"/>
        <v>12</v>
      </c>
      <c r="AZ511" s="120">
        <f t="shared" si="31"/>
        <v>1.5901884500000001</v>
      </c>
      <c r="BA511" s="248" t="s">
        <v>119</v>
      </c>
      <c r="BB511" s="248" t="s">
        <v>39</v>
      </c>
      <c r="BC511" s="248" t="s">
        <v>256</v>
      </c>
      <c r="BD511" s="248" t="s">
        <v>3015</v>
      </c>
      <c r="BE511" s="248"/>
      <c r="BF511" s="248" t="s">
        <v>262</v>
      </c>
      <c r="BG511" s="252" t="s">
        <v>2031</v>
      </c>
      <c r="BH511" s="251" t="s">
        <v>252</v>
      </c>
      <c r="BI511" s="295" t="s">
        <v>252</v>
      </c>
      <c r="BJ511" s="251" t="s">
        <v>252</v>
      </c>
    </row>
    <row r="512" spans="1:62" s="249" customFormat="1" ht="13.5" customHeight="1">
      <c r="A512" s="490" t="s">
        <v>114</v>
      </c>
      <c r="B512" s="514" t="s">
        <v>2124</v>
      </c>
      <c r="C512" s="246">
        <v>0</v>
      </c>
      <c r="D512" s="246">
        <v>0</v>
      </c>
      <c r="E512" s="246">
        <v>0</v>
      </c>
      <c r="F512" s="246">
        <v>0</v>
      </c>
      <c r="G512" s="246">
        <v>0</v>
      </c>
      <c r="H512" s="246">
        <v>0</v>
      </c>
      <c r="I512" s="246">
        <v>0</v>
      </c>
      <c r="J512" s="246">
        <v>0</v>
      </c>
      <c r="K512" s="246">
        <v>0</v>
      </c>
      <c r="L512" s="246">
        <v>0</v>
      </c>
      <c r="M512" s="246">
        <v>0</v>
      </c>
      <c r="N512" s="246">
        <v>0</v>
      </c>
      <c r="O512" s="246">
        <v>0</v>
      </c>
      <c r="P512" s="246">
        <v>0</v>
      </c>
      <c r="Q512" s="246">
        <v>0</v>
      </c>
      <c r="R512" s="246">
        <v>0</v>
      </c>
      <c r="S512" s="246">
        <v>0</v>
      </c>
      <c r="T512" s="246">
        <v>0</v>
      </c>
      <c r="U512" s="246">
        <v>0</v>
      </c>
      <c r="V512" s="246">
        <v>0</v>
      </c>
      <c r="W512" s="246">
        <v>0</v>
      </c>
      <c r="X512" s="246">
        <v>0</v>
      </c>
      <c r="Y512" s="246">
        <v>0</v>
      </c>
      <c r="Z512" s="246">
        <v>0</v>
      </c>
      <c r="AA512" s="246">
        <v>0</v>
      </c>
      <c r="AB512" s="246">
        <v>0</v>
      </c>
      <c r="AC512" s="246">
        <v>0</v>
      </c>
      <c r="AD512" s="246">
        <v>0</v>
      </c>
      <c r="AE512" s="246">
        <v>0</v>
      </c>
      <c r="AF512" s="246">
        <v>0</v>
      </c>
      <c r="AG512" s="246">
        <v>0</v>
      </c>
      <c r="AH512" s="246">
        <v>0</v>
      </c>
      <c r="AI512" s="246">
        <v>7.0000000000000007E-2</v>
      </c>
      <c r="AJ512" s="246">
        <v>7.0000000000000007E-2</v>
      </c>
      <c r="AK512" s="246">
        <v>7.0000000000000007E-2</v>
      </c>
      <c r="AL512" s="246">
        <v>7.0000000000000007E-2</v>
      </c>
      <c r="AM512" s="246">
        <v>0</v>
      </c>
      <c r="AN512" s="246">
        <v>0</v>
      </c>
      <c r="AO512" s="246">
        <v>0</v>
      </c>
      <c r="AP512" s="246">
        <v>0</v>
      </c>
      <c r="AQ512" s="246">
        <v>0</v>
      </c>
      <c r="AR512" s="289">
        <v>0</v>
      </c>
      <c r="AS512" s="289">
        <v>0</v>
      </c>
      <c r="AT512" s="250">
        <v>0</v>
      </c>
      <c r="AU512" s="250">
        <v>0</v>
      </c>
      <c r="AV512" s="284">
        <v>0</v>
      </c>
      <c r="AW512" s="292" t="str">
        <f t="shared" si="28"/>
        <v>2010-11</v>
      </c>
      <c r="AX512" s="292" t="str">
        <f t="shared" si="29"/>
        <v>2013-14</v>
      </c>
      <c r="AY512" s="751">
        <f t="shared" si="30"/>
        <v>4</v>
      </c>
      <c r="AZ512" s="120">
        <f t="shared" si="31"/>
        <v>7.0000000000000007E-2</v>
      </c>
      <c r="BA512" s="248" t="s">
        <v>119</v>
      </c>
      <c r="BB512" s="248" t="s">
        <v>57</v>
      </c>
      <c r="BC512" s="248" t="s">
        <v>256</v>
      </c>
      <c r="BD512" s="248" t="s">
        <v>3015</v>
      </c>
      <c r="BE512" s="248"/>
      <c r="BF512" s="248" t="s">
        <v>262</v>
      </c>
      <c r="BG512" s="252" t="s">
        <v>252</v>
      </c>
      <c r="BH512" s="251" t="s">
        <v>252</v>
      </c>
      <c r="BI512" s="295" t="s">
        <v>252</v>
      </c>
      <c r="BJ512" s="251" t="s">
        <v>252</v>
      </c>
    </row>
    <row r="513" spans="1:62" s="249" customFormat="1" ht="13.5" customHeight="1">
      <c r="A513" s="490" t="s">
        <v>114</v>
      </c>
      <c r="B513" s="514" t="s">
        <v>268</v>
      </c>
      <c r="C513" s="246">
        <v>0</v>
      </c>
      <c r="D513" s="246">
        <v>0</v>
      </c>
      <c r="E513" s="246">
        <v>0</v>
      </c>
      <c r="F513" s="246">
        <v>0</v>
      </c>
      <c r="G513" s="246">
        <v>0</v>
      </c>
      <c r="H513" s="246">
        <v>0</v>
      </c>
      <c r="I513" s="246">
        <v>0</v>
      </c>
      <c r="J513" s="246">
        <v>0</v>
      </c>
      <c r="K513" s="246">
        <v>0</v>
      </c>
      <c r="L513" s="246">
        <v>0</v>
      </c>
      <c r="M513" s="246">
        <v>0</v>
      </c>
      <c r="N513" s="246">
        <v>0</v>
      </c>
      <c r="O513" s="246">
        <v>0</v>
      </c>
      <c r="P513" s="246">
        <v>0</v>
      </c>
      <c r="Q513" s="246">
        <v>0</v>
      </c>
      <c r="R513" s="246">
        <v>0</v>
      </c>
      <c r="S513" s="246">
        <v>0</v>
      </c>
      <c r="T513" s="246">
        <v>0</v>
      </c>
      <c r="U513" s="246">
        <v>0</v>
      </c>
      <c r="V513" s="246">
        <v>0</v>
      </c>
      <c r="W513" s="246">
        <v>0</v>
      </c>
      <c r="X513" s="246">
        <v>0</v>
      </c>
      <c r="Y513" s="246">
        <v>0</v>
      </c>
      <c r="Z513" s="246">
        <v>0</v>
      </c>
      <c r="AA513" s="246">
        <v>0</v>
      </c>
      <c r="AB513" s="246">
        <v>1.6775000000000002E-2</v>
      </c>
      <c r="AC513" s="246">
        <v>0.26175999999999999</v>
      </c>
      <c r="AD513" s="246">
        <v>0.291935</v>
      </c>
      <c r="AE513" s="246">
        <v>0.27497100000000002</v>
      </c>
      <c r="AF513" s="246">
        <v>0.18972900000000001</v>
      </c>
      <c r="AG513" s="246">
        <v>0.19941800000000001</v>
      </c>
      <c r="AH513" s="246">
        <v>0.24276800000000001</v>
      </c>
      <c r="AI513" s="246">
        <v>0.174042</v>
      </c>
      <c r="AJ513" s="246">
        <v>0.13</v>
      </c>
      <c r="AK513" s="246">
        <v>0.115</v>
      </c>
      <c r="AL513" s="246">
        <v>0.11700000000000001</v>
      </c>
      <c r="AM513" s="246">
        <v>0.11799999999999999</v>
      </c>
      <c r="AN513" s="246">
        <v>0.20899999999999999</v>
      </c>
      <c r="AO513" s="246">
        <v>3.456</v>
      </c>
      <c r="AP513" s="246">
        <v>1.736</v>
      </c>
      <c r="AQ513" s="246">
        <v>2.0590000000000002</v>
      </c>
      <c r="AR513" s="289">
        <v>2.109</v>
      </c>
      <c r="AS513" s="289">
        <v>2.1520000000000001</v>
      </c>
      <c r="AT513" s="250">
        <v>2.2370000000000001</v>
      </c>
      <c r="AU513" s="250">
        <v>0</v>
      </c>
      <c r="AV513" s="284">
        <v>0</v>
      </c>
      <c r="AW513" s="292" t="str">
        <f t="shared" si="28"/>
        <v>2003-04</v>
      </c>
      <c r="AX513" s="292" t="str">
        <f t="shared" si="29"/>
        <v>2020-21</v>
      </c>
      <c r="AY513" s="751">
        <f t="shared" si="30"/>
        <v>18</v>
      </c>
      <c r="AZ513" s="120">
        <f t="shared" si="31"/>
        <v>0.76957766666666672</v>
      </c>
      <c r="BA513" s="248" t="s">
        <v>119</v>
      </c>
      <c r="BB513" s="248" t="s">
        <v>57</v>
      </c>
      <c r="BC513" s="248" t="s">
        <v>267</v>
      </c>
      <c r="BD513" s="248" t="s">
        <v>3014</v>
      </c>
      <c r="BE513" s="248"/>
      <c r="BF513" s="248" t="s">
        <v>262</v>
      </c>
      <c r="BG513" s="252" t="s">
        <v>266</v>
      </c>
      <c r="BH513" s="251" t="s">
        <v>265</v>
      </c>
      <c r="BI513" s="295" t="s">
        <v>252</v>
      </c>
      <c r="BJ513" s="251" t="s">
        <v>252</v>
      </c>
    </row>
    <row r="514" spans="1:62" s="249" customFormat="1" ht="13.5" customHeight="1">
      <c r="A514" s="490" t="s">
        <v>114</v>
      </c>
      <c r="B514" s="514" t="s">
        <v>261</v>
      </c>
      <c r="C514" s="246">
        <v>0</v>
      </c>
      <c r="D514" s="246">
        <v>0</v>
      </c>
      <c r="E514" s="246">
        <v>0</v>
      </c>
      <c r="F514" s="246">
        <v>0</v>
      </c>
      <c r="G514" s="246">
        <v>0</v>
      </c>
      <c r="H514" s="246">
        <v>0</v>
      </c>
      <c r="I514" s="246">
        <v>0</v>
      </c>
      <c r="J514" s="246">
        <v>0</v>
      </c>
      <c r="K514" s="246">
        <v>0</v>
      </c>
      <c r="L514" s="246">
        <v>0</v>
      </c>
      <c r="M514" s="246">
        <v>0</v>
      </c>
      <c r="N514" s="246">
        <v>0</v>
      </c>
      <c r="O514" s="246">
        <v>0</v>
      </c>
      <c r="P514" s="246">
        <v>0</v>
      </c>
      <c r="Q514" s="246">
        <v>0</v>
      </c>
      <c r="R514" s="246">
        <v>0</v>
      </c>
      <c r="S514" s="246">
        <v>0</v>
      </c>
      <c r="T514" s="246">
        <v>0</v>
      </c>
      <c r="U514" s="246">
        <v>0</v>
      </c>
      <c r="V514" s="246">
        <v>0</v>
      </c>
      <c r="W514" s="246">
        <v>0</v>
      </c>
      <c r="X514" s="246">
        <v>0</v>
      </c>
      <c r="Y514" s="246">
        <v>0</v>
      </c>
      <c r="Z514" s="246">
        <v>0</v>
      </c>
      <c r="AA514" s="246">
        <v>0</v>
      </c>
      <c r="AB514" s="246">
        <v>0</v>
      </c>
      <c r="AC514" s="246">
        <v>1</v>
      </c>
      <c r="AD514" s="246">
        <v>1</v>
      </c>
      <c r="AE514" s="246">
        <v>1</v>
      </c>
      <c r="AF514" s="246">
        <v>1.028</v>
      </c>
      <c r="AG514" s="246">
        <v>1.1279999999999999</v>
      </c>
      <c r="AH514" s="246">
        <v>0.54600000000000004</v>
      </c>
      <c r="AI514" s="246">
        <v>1.6819999999999999</v>
      </c>
      <c r="AJ514" s="246">
        <v>0.86199999999999999</v>
      </c>
      <c r="AK514" s="246">
        <v>0.878</v>
      </c>
      <c r="AL514" s="246">
        <v>0.60299999999999998</v>
      </c>
      <c r="AM514" s="246">
        <v>0</v>
      </c>
      <c r="AN514" s="246">
        <v>0</v>
      </c>
      <c r="AO514" s="246">
        <v>0</v>
      </c>
      <c r="AP514" s="250">
        <v>0</v>
      </c>
      <c r="AQ514" s="246">
        <v>0</v>
      </c>
      <c r="AR514" s="290">
        <v>0</v>
      </c>
      <c r="AS514" s="289">
        <v>0</v>
      </c>
      <c r="AT514" s="250">
        <v>0</v>
      </c>
      <c r="AU514" s="250">
        <v>0</v>
      </c>
      <c r="AV514" s="284">
        <v>0</v>
      </c>
      <c r="AW514" s="292" t="str">
        <f t="shared" si="28"/>
        <v>2004-05</v>
      </c>
      <c r="AX514" s="292" t="str">
        <f t="shared" si="29"/>
        <v>2013-14</v>
      </c>
      <c r="AY514" s="751">
        <f t="shared" si="30"/>
        <v>10</v>
      </c>
      <c r="AZ514" s="120">
        <f t="shared" si="31"/>
        <v>0.97270000000000001</v>
      </c>
      <c r="BA514" s="248" t="s">
        <v>119</v>
      </c>
      <c r="BB514" s="248" t="s">
        <v>45</v>
      </c>
      <c r="BC514" s="248" t="s">
        <v>256</v>
      </c>
      <c r="BD514" s="248" t="s">
        <v>3015</v>
      </c>
      <c r="BE514" s="248"/>
      <c r="BF514" s="248" t="s">
        <v>255</v>
      </c>
      <c r="BG514" s="252" t="s">
        <v>252</v>
      </c>
      <c r="BH514" s="251" t="s">
        <v>260</v>
      </c>
      <c r="BI514" s="295" t="s">
        <v>252</v>
      </c>
      <c r="BJ514" s="251" t="s">
        <v>252</v>
      </c>
    </row>
    <row r="515" spans="1:62" s="249" customFormat="1" ht="13.5" customHeight="1">
      <c r="A515" s="490" t="s">
        <v>114</v>
      </c>
      <c r="B515" s="514" t="s">
        <v>2125</v>
      </c>
      <c r="C515" s="246">
        <v>0</v>
      </c>
      <c r="D515" s="246">
        <v>0</v>
      </c>
      <c r="E515" s="246">
        <v>0</v>
      </c>
      <c r="F515" s="246">
        <v>0</v>
      </c>
      <c r="G515" s="246">
        <v>0</v>
      </c>
      <c r="H515" s="246">
        <v>0</v>
      </c>
      <c r="I515" s="246">
        <v>0</v>
      </c>
      <c r="J515" s="246">
        <v>0</v>
      </c>
      <c r="K515" s="246">
        <v>0</v>
      </c>
      <c r="L515" s="246">
        <v>0</v>
      </c>
      <c r="M515" s="246">
        <v>0</v>
      </c>
      <c r="N515" s="246">
        <v>0</v>
      </c>
      <c r="O515" s="246">
        <v>0</v>
      </c>
      <c r="P515" s="246">
        <v>0</v>
      </c>
      <c r="Q515" s="246">
        <v>0</v>
      </c>
      <c r="R515" s="246">
        <v>0</v>
      </c>
      <c r="S515" s="246">
        <v>0</v>
      </c>
      <c r="T515" s="246">
        <v>0</v>
      </c>
      <c r="U515" s="246">
        <v>0</v>
      </c>
      <c r="V515" s="246">
        <v>0</v>
      </c>
      <c r="W515" s="246">
        <v>0</v>
      </c>
      <c r="X515" s="246">
        <v>0</v>
      </c>
      <c r="Y515" s="246">
        <v>0</v>
      </c>
      <c r="Z515" s="246">
        <v>0</v>
      </c>
      <c r="AA515" s="246">
        <v>0</v>
      </c>
      <c r="AB515" s="246">
        <v>0</v>
      </c>
      <c r="AC515" s="246">
        <v>0</v>
      </c>
      <c r="AD515" s="246">
        <v>0</v>
      </c>
      <c r="AE515" s="246">
        <v>0</v>
      </c>
      <c r="AF515" s="246">
        <v>0</v>
      </c>
      <c r="AG515" s="246">
        <v>0</v>
      </c>
      <c r="AH515" s="246">
        <v>0</v>
      </c>
      <c r="AI515" s="246">
        <v>0</v>
      </c>
      <c r="AJ515" s="246">
        <v>1.05</v>
      </c>
      <c r="AK515" s="246">
        <v>0.15</v>
      </c>
      <c r="AL515" s="246">
        <v>0.56200000000000006</v>
      </c>
      <c r="AM515" s="246">
        <v>0.35</v>
      </c>
      <c r="AN515" s="246">
        <v>0</v>
      </c>
      <c r="AO515" s="246">
        <v>0</v>
      </c>
      <c r="AP515" s="246">
        <v>0</v>
      </c>
      <c r="AQ515" s="246">
        <v>0</v>
      </c>
      <c r="AR515" s="289">
        <v>0</v>
      </c>
      <c r="AS515" s="289">
        <v>0</v>
      </c>
      <c r="AT515" s="250">
        <v>0</v>
      </c>
      <c r="AU515" s="828">
        <v>0</v>
      </c>
      <c r="AV515" s="284">
        <v>0</v>
      </c>
      <c r="AW515" s="779" t="str">
        <f t="shared" si="28"/>
        <v>2011-12</v>
      </c>
      <c r="AX515" s="779" t="str">
        <f t="shared" si="29"/>
        <v>2014-15</v>
      </c>
      <c r="AY515" s="780">
        <f t="shared" si="30"/>
        <v>4</v>
      </c>
      <c r="AZ515" s="238">
        <f t="shared" si="31"/>
        <v>0.52800000000000002</v>
      </c>
      <c r="BA515" s="72" t="s">
        <v>119</v>
      </c>
      <c r="BB515" s="72" t="s">
        <v>45</v>
      </c>
      <c r="BC515" s="72" t="s">
        <v>267</v>
      </c>
      <c r="BD515" s="248" t="s">
        <v>3014</v>
      </c>
      <c r="BE515" s="72"/>
      <c r="BF515" s="72" t="s">
        <v>262</v>
      </c>
      <c r="BG515" s="829" t="s">
        <v>252</v>
      </c>
      <c r="BH515" s="251" t="s">
        <v>269</v>
      </c>
      <c r="BI515" s="251" t="s">
        <v>252</v>
      </c>
      <c r="BJ515" s="251" t="s">
        <v>252</v>
      </c>
    </row>
    <row r="516" spans="1:62" s="249" customFormat="1" ht="13.5" customHeight="1">
      <c r="A516" s="490" t="s">
        <v>114</v>
      </c>
      <c r="B516" s="514" t="s">
        <v>264</v>
      </c>
      <c r="C516" s="246">
        <v>0</v>
      </c>
      <c r="D516" s="246">
        <v>0</v>
      </c>
      <c r="E516" s="246">
        <v>0</v>
      </c>
      <c r="F516" s="246">
        <v>0</v>
      </c>
      <c r="G516" s="246">
        <v>0</v>
      </c>
      <c r="H516" s="246">
        <v>0</v>
      </c>
      <c r="I516" s="246">
        <v>0</v>
      </c>
      <c r="J516" s="246">
        <v>0</v>
      </c>
      <c r="K516" s="246">
        <v>0</v>
      </c>
      <c r="L516" s="246">
        <v>0</v>
      </c>
      <c r="M516" s="246">
        <v>0</v>
      </c>
      <c r="N516" s="246">
        <v>0</v>
      </c>
      <c r="O516" s="246">
        <v>0</v>
      </c>
      <c r="P516" s="246">
        <v>0</v>
      </c>
      <c r="Q516" s="246">
        <v>0</v>
      </c>
      <c r="R516" s="246">
        <v>0</v>
      </c>
      <c r="S516" s="246">
        <v>0</v>
      </c>
      <c r="T516" s="246">
        <v>0</v>
      </c>
      <c r="U516" s="246">
        <v>0</v>
      </c>
      <c r="V516" s="246">
        <v>0</v>
      </c>
      <c r="W516" s="246">
        <v>0</v>
      </c>
      <c r="X516" s="246">
        <v>0</v>
      </c>
      <c r="Y516" s="246">
        <v>0</v>
      </c>
      <c r="Z516" s="246">
        <v>0</v>
      </c>
      <c r="AA516" s="246">
        <v>0</v>
      </c>
      <c r="AB516" s="246">
        <v>0</v>
      </c>
      <c r="AC516" s="246">
        <v>0</v>
      </c>
      <c r="AD516" s="246">
        <v>0</v>
      </c>
      <c r="AE516" s="246">
        <v>0</v>
      </c>
      <c r="AF516" s="246">
        <v>0</v>
      </c>
      <c r="AG516" s="246">
        <v>0</v>
      </c>
      <c r="AH516" s="246">
        <v>1.4179999999999999</v>
      </c>
      <c r="AI516" s="246">
        <v>2.032</v>
      </c>
      <c r="AJ516" s="246">
        <v>1.6870000000000001</v>
      </c>
      <c r="AK516" s="246">
        <v>1.7430000000000001</v>
      </c>
      <c r="AL516" s="246">
        <v>2.41</v>
      </c>
      <c r="AM516" s="246">
        <v>2.504</v>
      </c>
      <c r="AN516" s="246">
        <v>2.4889999999999999</v>
      </c>
      <c r="AO516" s="246">
        <v>2.5249999999999999</v>
      </c>
      <c r="AP516" s="250">
        <v>2.5579999999999998</v>
      </c>
      <c r="AQ516" s="246">
        <v>2.5960000000000001</v>
      </c>
      <c r="AR516" s="290">
        <v>2.7890000000000001</v>
      </c>
      <c r="AS516" s="289">
        <v>2.8450000000000002</v>
      </c>
      <c r="AT516" s="250">
        <v>2.8769999999999998</v>
      </c>
      <c r="AU516" s="250">
        <v>2.9049999999999998</v>
      </c>
      <c r="AV516" s="284">
        <v>2.9550000000000001</v>
      </c>
      <c r="AW516" s="292" t="str">
        <f t="shared" si="28"/>
        <v>2009-10</v>
      </c>
      <c r="AX516" s="292" t="str">
        <f t="shared" si="29"/>
        <v>2020-21</v>
      </c>
      <c r="AY516" s="751">
        <f t="shared" ref="AY516:AY519" si="32">((LEFT(AX516,4)-LEFT(AW516,4))+1)</f>
        <v>12</v>
      </c>
      <c r="AZ516" s="120">
        <f t="shared" ref="AZ516:AZ519" si="33">SUM(C516:AS516)/AY516</f>
        <v>2.2996666666666665</v>
      </c>
      <c r="BA516" s="248" t="s">
        <v>119</v>
      </c>
      <c r="BB516" s="248" t="s">
        <v>45</v>
      </c>
      <c r="BC516" s="248" t="s">
        <v>256</v>
      </c>
      <c r="BD516" s="248" t="s">
        <v>3015</v>
      </c>
      <c r="BE516" s="248"/>
      <c r="BF516" s="248" t="s">
        <v>262</v>
      </c>
      <c r="BG516" s="252" t="s">
        <v>263</v>
      </c>
      <c r="BH516" s="251" t="s">
        <v>252</v>
      </c>
      <c r="BI516" s="295" t="s">
        <v>252</v>
      </c>
      <c r="BJ516" s="251" t="s">
        <v>252</v>
      </c>
    </row>
    <row r="517" spans="1:62" s="249" customFormat="1" ht="13.5" customHeight="1">
      <c r="A517" s="490" t="s">
        <v>114</v>
      </c>
      <c r="B517" s="514" t="s">
        <v>259</v>
      </c>
      <c r="C517" s="246">
        <v>0</v>
      </c>
      <c r="D517" s="246">
        <v>0</v>
      </c>
      <c r="E517" s="246">
        <v>0</v>
      </c>
      <c r="F517" s="246">
        <v>0</v>
      </c>
      <c r="G517" s="246">
        <v>0</v>
      </c>
      <c r="H517" s="246">
        <v>0</v>
      </c>
      <c r="I517" s="246">
        <v>0</v>
      </c>
      <c r="J517" s="246">
        <v>0</v>
      </c>
      <c r="K517" s="246">
        <v>0</v>
      </c>
      <c r="L517" s="246">
        <v>0</v>
      </c>
      <c r="M517" s="246">
        <v>0</v>
      </c>
      <c r="N517" s="246">
        <v>0</v>
      </c>
      <c r="O517" s="246">
        <v>0</v>
      </c>
      <c r="P517" s="246">
        <v>0</v>
      </c>
      <c r="Q517" s="246">
        <v>0</v>
      </c>
      <c r="R517" s="246">
        <v>0</v>
      </c>
      <c r="S517" s="246">
        <v>0</v>
      </c>
      <c r="T517" s="246">
        <v>0</v>
      </c>
      <c r="U517" s="246">
        <v>0</v>
      </c>
      <c r="V517" s="246">
        <v>0</v>
      </c>
      <c r="W517" s="246">
        <v>0</v>
      </c>
      <c r="X517" s="246">
        <v>0</v>
      </c>
      <c r="Y517" s="246">
        <v>0</v>
      </c>
      <c r="Z517" s="246">
        <v>0</v>
      </c>
      <c r="AA517" s="246">
        <v>0</v>
      </c>
      <c r="AB517" s="246">
        <v>0</v>
      </c>
      <c r="AC517" s="246">
        <v>0</v>
      </c>
      <c r="AD517" s="246">
        <v>0</v>
      </c>
      <c r="AE517" s="246">
        <v>0</v>
      </c>
      <c r="AF517" s="246">
        <v>0</v>
      </c>
      <c r="AG517" s="246">
        <v>0</v>
      </c>
      <c r="AH517" s="246">
        <v>1.4059999999999999</v>
      </c>
      <c r="AI517" s="246">
        <v>1.363</v>
      </c>
      <c r="AJ517" s="246">
        <v>1.4319999999999999</v>
      </c>
      <c r="AK517" s="246">
        <v>1.357</v>
      </c>
      <c r="AL517" s="246">
        <v>1.2310000000000001</v>
      </c>
      <c r="AM517" s="246">
        <v>1.2649999999999999</v>
      </c>
      <c r="AN517" s="246">
        <v>1.2929999999999999</v>
      </c>
      <c r="AO517" s="246">
        <v>1.325</v>
      </c>
      <c r="AP517" s="246">
        <v>1.3540000000000001</v>
      </c>
      <c r="AQ517" s="246">
        <v>1.3819999999999999</v>
      </c>
      <c r="AR517" s="289">
        <v>1.411</v>
      </c>
      <c r="AS517" s="289">
        <v>1.4</v>
      </c>
      <c r="AT517" s="250">
        <v>1.4410000000000001</v>
      </c>
      <c r="AU517" s="250">
        <v>0</v>
      </c>
      <c r="AV517" s="284">
        <v>0</v>
      </c>
      <c r="AW517" s="292" t="str">
        <f t="shared" si="28"/>
        <v>2009-10</v>
      </c>
      <c r="AX517" s="292" t="str">
        <f t="shared" si="29"/>
        <v>2020-21</v>
      </c>
      <c r="AY517" s="751">
        <f t="shared" si="32"/>
        <v>12</v>
      </c>
      <c r="AZ517" s="120">
        <f t="shared" si="33"/>
        <v>1.3515833333333331</v>
      </c>
      <c r="BA517" s="248" t="s">
        <v>119</v>
      </c>
      <c r="BB517" s="248" t="s">
        <v>45</v>
      </c>
      <c r="BC517" s="248" t="s">
        <v>256</v>
      </c>
      <c r="BD517" s="248" t="s">
        <v>3015</v>
      </c>
      <c r="BE517" s="248"/>
      <c r="BF517" s="248" t="s">
        <v>255</v>
      </c>
      <c r="BG517" s="252" t="s">
        <v>258</v>
      </c>
      <c r="BH517" s="251" t="s">
        <v>252</v>
      </c>
      <c r="BI517" s="295" t="s">
        <v>252</v>
      </c>
      <c r="BJ517" s="251" t="s">
        <v>252</v>
      </c>
    </row>
    <row r="518" spans="1:62" s="249" customFormat="1" ht="13.5" customHeight="1">
      <c r="A518" s="490" t="s">
        <v>114</v>
      </c>
      <c r="B518" s="514" t="s">
        <v>1866</v>
      </c>
      <c r="C518" s="246">
        <v>0</v>
      </c>
      <c r="D518" s="246">
        <v>0</v>
      </c>
      <c r="E518" s="246">
        <v>0</v>
      </c>
      <c r="F518" s="246">
        <v>0</v>
      </c>
      <c r="G518" s="246">
        <v>0</v>
      </c>
      <c r="H518" s="246">
        <v>0</v>
      </c>
      <c r="I518" s="246">
        <v>0</v>
      </c>
      <c r="J518" s="246">
        <v>0</v>
      </c>
      <c r="K518" s="246">
        <v>0</v>
      </c>
      <c r="L518" s="246">
        <v>0</v>
      </c>
      <c r="M518" s="246">
        <v>0</v>
      </c>
      <c r="N518" s="246">
        <v>0</v>
      </c>
      <c r="O518" s="246">
        <v>0</v>
      </c>
      <c r="P518" s="246">
        <v>0</v>
      </c>
      <c r="Q518" s="246">
        <v>0</v>
      </c>
      <c r="R518" s="246">
        <v>0</v>
      </c>
      <c r="S518" s="246">
        <v>0</v>
      </c>
      <c r="T518" s="246">
        <v>0</v>
      </c>
      <c r="U518" s="246">
        <v>0</v>
      </c>
      <c r="V518" s="246">
        <v>0</v>
      </c>
      <c r="W518" s="246">
        <v>0</v>
      </c>
      <c r="X518" s="246">
        <v>0</v>
      </c>
      <c r="Y518" s="246">
        <v>0</v>
      </c>
      <c r="Z518" s="246">
        <v>0</v>
      </c>
      <c r="AA518" s="246">
        <v>0</v>
      </c>
      <c r="AB518" s="246">
        <v>0</v>
      </c>
      <c r="AC518" s="246">
        <v>0</v>
      </c>
      <c r="AD518" s="246">
        <v>0</v>
      </c>
      <c r="AE518" s="246">
        <v>0</v>
      </c>
      <c r="AF518" s="246">
        <v>0</v>
      </c>
      <c r="AG518" s="246">
        <v>1.6890000000000001</v>
      </c>
      <c r="AH518" s="246">
        <v>1.86</v>
      </c>
      <c r="AI518" s="246">
        <v>1.798</v>
      </c>
      <c r="AJ518" s="246">
        <v>1.794</v>
      </c>
      <c r="AK518" s="246">
        <v>1.98</v>
      </c>
      <c r="AL518" s="246">
        <v>1.917</v>
      </c>
      <c r="AM518" s="246">
        <v>1.9890000000000001</v>
      </c>
      <c r="AN518" s="246">
        <v>1.784</v>
      </c>
      <c r="AO518" s="246">
        <v>1.784</v>
      </c>
      <c r="AP518" s="250">
        <v>1.784</v>
      </c>
      <c r="AQ518" s="246">
        <v>1.784</v>
      </c>
      <c r="AR518" s="290">
        <v>1.784</v>
      </c>
      <c r="AS518" s="289">
        <v>1.784</v>
      </c>
      <c r="AT518" s="250">
        <v>1.784</v>
      </c>
      <c r="AU518" s="250">
        <v>0</v>
      </c>
      <c r="AV518" s="284">
        <v>0</v>
      </c>
      <c r="AW518" s="292" t="str">
        <f t="shared" si="28"/>
        <v>2008-09</v>
      </c>
      <c r="AX518" s="292" t="str">
        <f t="shared" si="29"/>
        <v>2020-21</v>
      </c>
      <c r="AY518" s="751">
        <f t="shared" si="32"/>
        <v>13</v>
      </c>
      <c r="AZ518" s="120">
        <f t="shared" si="33"/>
        <v>1.8254615384615382</v>
      </c>
      <c r="BA518" s="248" t="s">
        <v>119</v>
      </c>
      <c r="BB518" s="248" t="s">
        <v>45</v>
      </c>
      <c r="BC518" s="248" t="s">
        <v>267</v>
      </c>
      <c r="BD518" s="248" t="s">
        <v>3014</v>
      </c>
      <c r="BE518" s="248"/>
      <c r="BF518" s="248" t="s">
        <v>262</v>
      </c>
      <c r="BG518" s="252" t="s">
        <v>1975</v>
      </c>
      <c r="BH518" s="251" t="s">
        <v>252</v>
      </c>
      <c r="BI518" s="295" t="s">
        <v>252</v>
      </c>
      <c r="BJ518" s="251" t="s">
        <v>252</v>
      </c>
    </row>
    <row r="519" spans="1:62" s="249" customFormat="1" ht="13.5" customHeight="1">
      <c r="A519" s="491" t="s">
        <v>114</v>
      </c>
      <c r="B519" s="740" t="s">
        <v>257</v>
      </c>
      <c r="C519" s="234">
        <v>0</v>
      </c>
      <c r="D519" s="234">
        <v>0</v>
      </c>
      <c r="E519" s="234">
        <v>0</v>
      </c>
      <c r="F519" s="234">
        <v>0</v>
      </c>
      <c r="G519" s="234">
        <v>0</v>
      </c>
      <c r="H519" s="234">
        <v>0</v>
      </c>
      <c r="I519" s="234">
        <v>0</v>
      </c>
      <c r="J519" s="234">
        <v>0</v>
      </c>
      <c r="K519" s="234">
        <v>0</v>
      </c>
      <c r="L519" s="234">
        <v>0</v>
      </c>
      <c r="M519" s="234">
        <v>0</v>
      </c>
      <c r="N519" s="234">
        <v>0</v>
      </c>
      <c r="O519" s="234">
        <v>0</v>
      </c>
      <c r="P519" s="234">
        <v>0</v>
      </c>
      <c r="Q519" s="234">
        <v>0</v>
      </c>
      <c r="R519" s="234">
        <v>0</v>
      </c>
      <c r="S519" s="234">
        <v>0</v>
      </c>
      <c r="T519" s="234">
        <v>0</v>
      </c>
      <c r="U519" s="234">
        <v>0</v>
      </c>
      <c r="V519" s="234">
        <v>0</v>
      </c>
      <c r="W519" s="234">
        <v>0</v>
      </c>
      <c r="X519" s="234">
        <v>0</v>
      </c>
      <c r="Y519" s="234">
        <v>0</v>
      </c>
      <c r="Z519" s="234">
        <v>0</v>
      </c>
      <c r="AA519" s="234">
        <v>0</v>
      </c>
      <c r="AB519" s="234">
        <v>0</v>
      </c>
      <c r="AC519" s="234">
        <v>0</v>
      </c>
      <c r="AD519" s="234">
        <v>0</v>
      </c>
      <c r="AE519" s="234">
        <v>0</v>
      </c>
      <c r="AF519" s="234">
        <v>0</v>
      </c>
      <c r="AG519" s="234">
        <v>0</v>
      </c>
      <c r="AH519" s="234">
        <v>0</v>
      </c>
      <c r="AI519" s="234">
        <v>0</v>
      </c>
      <c r="AJ519" s="234">
        <v>0</v>
      </c>
      <c r="AK519" s="234">
        <v>0</v>
      </c>
      <c r="AL519" s="234">
        <v>0</v>
      </c>
      <c r="AM519" s="234">
        <v>1.3</v>
      </c>
      <c r="AN519" s="234">
        <v>1.3</v>
      </c>
      <c r="AO519" s="234">
        <v>1.3</v>
      </c>
      <c r="AP519" s="827">
        <v>1.3</v>
      </c>
      <c r="AQ519" s="234">
        <v>1.3</v>
      </c>
      <c r="AR519" s="922">
        <v>1.3</v>
      </c>
      <c r="AS519" s="291">
        <v>1.3</v>
      </c>
      <c r="AT519" s="250">
        <v>1.3</v>
      </c>
      <c r="AU519" s="827">
        <v>1.3</v>
      </c>
      <c r="AV519" s="284">
        <v>1.3</v>
      </c>
      <c r="AW519" s="752" t="str">
        <f t="shared" si="28"/>
        <v>2014-15</v>
      </c>
      <c r="AX519" s="753" t="str">
        <f t="shared" si="29"/>
        <v>2020-21</v>
      </c>
      <c r="AY519" s="754">
        <f t="shared" si="32"/>
        <v>7</v>
      </c>
      <c r="AZ519" s="755">
        <f t="shared" si="33"/>
        <v>1.3</v>
      </c>
      <c r="BA519" s="248" t="s">
        <v>119</v>
      </c>
      <c r="BB519" s="825" t="s">
        <v>45</v>
      </c>
      <c r="BC519" s="825" t="s">
        <v>256</v>
      </c>
      <c r="BD519" s="825" t="s">
        <v>3015</v>
      </c>
      <c r="BE519" s="825"/>
      <c r="BF519" s="825" t="s">
        <v>255</v>
      </c>
      <c r="BG519" s="830" t="s">
        <v>254</v>
      </c>
      <c r="BH519" s="251" t="s">
        <v>253</v>
      </c>
      <c r="BI519" s="251" t="s">
        <v>252</v>
      </c>
      <c r="BJ519" s="251" t="s">
        <v>252</v>
      </c>
    </row>
    <row r="520" spans="1:62" s="75" customFormat="1" ht="13.5" thickBot="1">
      <c r="A520" s="76"/>
      <c r="B520" s="76"/>
      <c r="C520" s="77"/>
      <c r="D520" s="77"/>
      <c r="E520" s="77"/>
      <c r="F520" s="77"/>
      <c r="G520" s="77"/>
      <c r="H520" s="77"/>
      <c r="I520" s="77"/>
      <c r="J520" s="77"/>
      <c r="K520" s="77"/>
      <c r="L520" s="77"/>
      <c r="M520" s="77"/>
      <c r="N520" s="77"/>
      <c r="O520" s="77"/>
      <c r="P520" s="77"/>
      <c r="Q520" s="77"/>
      <c r="R520" s="77"/>
      <c r="S520" s="77"/>
      <c r="T520" s="77"/>
      <c r="U520" s="77"/>
      <c r="V520" s="77"/>
      <c r="W520" s="77"/>
      <c r="X520" s="77"/>
      <c r="Y520" s="77"/>
      <c r="Z520" s="77"/>
      <c r="AA520" s="77"/>
      <c r="AB520" s="77"/>
      <c r="AC520" s="77"/>
      <c r="AD520" s="77"/>
      <c r="AE520" s="77"/>
      <c r="AF520" s="77"/>
      <c r="AG520" s="77"/>
      <c r="AH520" s="77"/>
      <c r="AI520" s="77"/>
      <c r="AJ520" s="77"/>
      <c r="AK520" s="77"/>
      <c r="AL520" s="77"/>
      <c r="AM520" s="77"/>
      <c r="AN520" s="77"/>
      <c r="AO520" s="77"/>
      <c r="AP520" s="122"/>
      <c r="AQ520" s="102"/>
      <c r="AR520" s="138"/>
      <c r="AS520" s="285"/>
      <c r="AT520" s="286"/>
      <c r="AU520" s="286"/>
      <c r="AV520" s="283"/>
      <c r="AW520" s="293"/>
      <c r="AX520" s="293"/>
      <c r="AY520" s="78"/>
      <c r="AZ520" s="78"/>
      <c r="BD520" s="126"/>
      <c r="BE520" s="126"/>
      <c r="BH520" s="128"/>
    </row>
    <row r="521" spans="1:62" ht="14.25" thickTop="1" thickBot="1">
      <c r="A521" s="81"/>
      <c r="B521" s="81" t="s">
        <v>761</v>
      </c>
      <c r="C521" s="808">
        <f t="shared" ref="C521:AS521" si="34">SUM(C$4:C$519)</f>
        <v>689.2</v>
      </c>
      <c r="D521" s="808">
        <f t="shared" si="34"/>
        <v>778.09999999999991</v>
      </c>
      <c r="E521" s="808">
        <f t="shared" si="34"/>
        <v>894.60000000000014</v>
      </c>
      <c r="F521" s="808">
        <f t="shared" si="34"/>
        <v>1011.5</v>
      </c>
      <c r="G521" s="808">
        <f t="shared" si="34"/>
        <v>1162.6999999999998</v>
      </c>
      <c r="H521" s="808">
        <f t="shared" si="34"/>
        <v>1252.3000000000004</v>
      </c>
      <c r="I521" s="808">
        <f t="shared" si="34"/>
        <v>1432.2999999999997</v>
      </c>
      <c r="J521" s="808">
        <f t="shared" si="34"/>
        <v>1716.1</v>
      </c>
      <c r="K521" s="808">
        <f t="shared" si="34"/>
        <v>1869.0000000000005</v>
      </c>
      <c r="L521" s="808">
        <f t="shared" si="34"/>
        <v>1936.0000000000002</v>
      </c>
      <c r="M521" s="808">
        <f t="shared" si="34"/>
        <v>2065.6</v>
      </c>
      <c r="N521" s="808">
        <f t="shared" si="34"/>
        <v>2273.5000000000005</v>
      </c>
      <c r="O521" s="808">
        <f t="shared" si="34"/>
        <v>2487.1999999999998</v>
      </c>
      <c r="P521" s="808">
        <f t="shared" si="34"/>
        <v>2800.599999999999</v>
      </c>
      <c r="Q521" s="808">
        <f t="shared" si="34"/>
        <v>3113.1</v>
      </c>
      <c r="R521" s="808">
        <f t="shared" si="34"/>
        <v>3452.5000000000005</v>
      </c>
      <c r="S521" s="808">
        <f t="shared" si="34"/>
        <v>3558.6999999999994</v>
      </c>
      <c r="T521" s="808">
        <f t="shared" si="34"/>
        <v>3835.1129999999989</v>
      </c>
      <c r="U521" s="808">
        <f t="shared" si="34"/>
        <v>3713.3999999999996</v>
      </c>
      <c r="V521" s="808">
        <f t="shared" si="34"/>
        <v>3685</v>
      </c>
      <c r="W521" s="808">
        <f t="shared" si="34"/>
        <v>3762.4199999999996</v>
      </c>
      <c r="X521" s="808">
        <f t="shared" si="34"/>
        <v>3991.3319999999994</v>
      </c>
      <c r="Y521" s="808">
        <f t="shared" si="34"/>
        <v>4159.2540000000008</v>
      </c>
      <c r="Z521" s="808">
        <f t="shared" si="34"/>
        <v>4576.6290000000017</v>
      </c>
      <c r="AA521" s="808">
        <f t="shared" si="34"/>
        <v>4915.6146311799994</v>
      </c>
      <c r="AB521" s="808">
        <f t="shared" si="34"/>
        <v>5581.9718510399998</v>
      </c>
      <c r="AC521" s="808">
        <f t="shared" si="34"/>
        <v>5158.1375239999979</v>
      </c>
      <c r="AD521" s="808">
        <f t="shared" si="34"/>
        <v>6048.4023349999998</v>
      </c>
      <c r="AE521" s="808">
        <f t="shared" si="34"/>
        <v>6557.0073310000016</v>
      </c>
      <c r="AF521" s="808">
        <f t="shared" si="34"/>
        <v>6662.1804980000015</v>
      </c>
      <c r="AG521" s="808">
        <f t="shared" si="34"/>
        <v>7489.7735060000005</v>
      </c>
      <c r="AH521" s="808">
        <f t="shared" si="34"/>
        <v>8314.9372070000009</v>
      </c>
      <c r="AI521" s="808">
        <f t="shared" si="34"/>
        <v>8867.6636779999953</v>
      </c>
      <c r="AJ521" s="808">
        <f t="shared" si="34"/>
        <v>10054.348857999996</v>
      </c>
      <c r="AK521" s="808">
        <f t="shared" si="34"/>
        <v>9774.8719170000004</v>
      </c>
      <c r="AL521" s="808">
        <f t="shared" si="34"/>
        <v>9843.9800079999986</v>
      </c>
      <c r="AM521" s="808">
        <f t="shared" si="34"/>
        <v>9781.203399410002</v>
      </c>
      <c r="AN521" s="808">
        <f t="shared" si="34"/>
        <v>9591.4759567800065</v>
      </c>
      <c r="AO521" s="808">
        <f t="shared" si="34"/>
        <v>9512.7566506999992</v>
      </c>
      <c r="AP521" s="808">
        <f t="shared" si="34"/>
        <v>10229.684576320002</v>
      </c>
      <c r="AQ521" s="808">
        <f t="shared" si="34"/>
        <v>9950.4410014500045</v>
      </c>
      <c r="AR521" s="809">
        <f t="shared" si="34"/>
        <v>10200.112999999998</v>
      </c>
      <c r="AS521" s="810">
        <f t="shared" si="34"/>
        <v>11944.375823</v>
      </c>
      <c r="AT521" s="653"/>
      <c r="AU521" s="653"/>
      <c r="AV521" s="653"/>
      <c r="AW521" s="294"/>
      <c r="AX521" s="294"/>
      <c r="AY521" s="124"/>
      <c r="AZ521" s="124"/>
      <c r="BA521" s="124"/>
      <c r="BB521" s="124"/>
      <c r="BC521" s="124"/>
      <c r="BD521" s="124"/>
      <c r="BE521" s="124"/>
      <c r="BF521" s="124"/>
      <c r="BG521" s="124"/>
      <c r="BH521" s="147"/>
      <c r="BI521" s="124"/>
      <c r="BJ521" s="124"/>
    </row>
    <row r="522" spans="1:62" s="109" customFormat="1" ht="79.5" customHeight="1" thickTop="1">
      <c r="B522" s="126"/>
      <c r="C522" s="126"/>
      <c r="D522" s="126"/>
      <c r="E522" s="126"/>
      <c r="F522" s="126"/>
      <c r="G522" s="126"/>
      <c r="H522" s="126"/>
      <c r="I522" s="126"/>
      <c r="J522" s="126"/>
      <c r="K522" s="126"/>
      <c r="L522" s="126"/>
      <c r="M522" s="126"/>
      <c r="N522" s="126"/>
      <c r="O522" s="126"/>
      <c r="P522" s="126"/>
      <c r="Q522" s="126"/>
      <c r="R522" s="126"/>
      <c r="S522" s="126"/>
      <c r="T522" s="126"/>
      <c r="U522" s="126"/>
      <c r="V522" s="126"/>
      <c r="W522" s="126"/>
      <c r="X522" s="126"/>
      <c r="Y522" s="126"/>
      <c r="Z522" s="126"/>
      <c r="AA522" s="126"/>
      <c r="AB522" s="126"/>
      <c r="AC522" s="126"/>
      <c r="AD522" s="126"/>
      <c r="AE522" s="126"/>
      <c r="AF522" s="126"/>
      <c r="AG522" s="126"/>
      <c r="AH522" s="126"/>
      <c r="AI522" s="126"/>
      <c r="AJ522" s="126"/>
      <c r="AK522" s="126"/>
      <c r="AL522" s="126"/>
      <c r="AM522" s="126"/>
      <c r="AN522" s="126"/>
      <c r="AO522" s="280"/>
      <c r="AP522" s="430"/>
      <c r="AQ522" s="281"/>
      <c r="AR522" s="282"/>
      <c r="AT522" s="979" t="s">
        <v>2154</v>
      </c>
      <c r="AU522" s="980"/>
      <c r="AV522" s="981"/>
      <c r="AW522" s="229"/>
      <c r="AX522" s="229"/>
      <c r="BD522" s="126"/>
      <c r="BE522" s="126"/>
      <c r="BH522" s="128"/>
    </row>
    <row r="523" spans="1:62" s="126" customFormat="1">
      <c r="B523" s="130"/>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W523" s="229"/>
      <c r="AX523" s="229"/>
      <c r="AY523"/>
      <c r="AZ523"/>
      <c r="BA523"/>
      <c r="BB523"/>
      <c r="BH523" s="128"/>
    </row>
    <row r="524" spans="1:62" s="126" customFormat="1" ht="12.75" customHeight="1">
      <c r="A524" s="716" t="s">
        <v>3020</v>
      </c>
      <c r="B524" s="333"/>
      <c r="C524" s="335"/>
      <c r="D524" s="335"/>
      <c r="E524" s="335"/>
      <c r="F524" s="335"/>
      <c r="G524" s="335"/>
      <c r="H524" s="335"/>
      <c r="I524" s="335"/>
      <c r="J524" s="335"/>
      <c r="K524" s="335"/>
      <c r="L524" s="335"/>
      <c r="M524" s="335"/>
      <c r="N524" s="335"/>
      <c r="O524" s="335"/>
      <c r="P524" s="335"/>
      <c r="Q524" s="335"/>
      <c r="R524" s="335"/>
      <c r="S524" s="335"/>
      <c r="T524" s="335"/>
      <c r="U524" s="335"/>
      <c r="V524" s="335"/>
      <c r="W524" s="335"/>
      <c r="X524" s="335"/>
      <c r="Y524" s="335"/>
      <c r="Z524" s="335"/>
      <c r="AA524" s="335"/>
      <c r="AB524" s="335"/>
      <c r="AC524" s="335"/>
      <c r="AD524" s="335"/>
      <c r="AE524" s="335"/>
      <c r="AF524" s="335"/>
      <c r="AG524" s="335"/>
      <c r="AH524" s="335"/>
      <c r="AI524" s="335"/>
      <c r="AJ524" s="335"/>
      <c r="AK524" s="335"/>
      <c r="AL524" s="335"/>
      <c r="AM524" s="335"/>
      <c r="AN524" s="335"/>
      <c r="AO524" s="335"/>
      <c r="AP524" s="335"/>
      <c r="AQ524" s="335"/>
      <c r="AR524" s="332"/>
      <c r="AS524" s="332"/>
      <c r="AU524" s="245"/>
      <c r="AV524" s="245"/>
      <c r="AW524" s="229"/>
      <c r="AX524" s="229"/>
      <c r="BH524" s="715"/>
    </row>
    <row r="525" spans="1:62" s="177" customFormat="1" ht="15" customHeight="1">
      <c r="A525" s="719"/>
      <c r="B525" s="719"/>
      <c r="C525" s="720" t="s">
        <v>64</v>
      </c>
      <c r="D525" s="720" t="s">
        <v>65</v>
      </c>
      <c r="E525" s="720" t="s">
        <v>66</v>
      </c>
      <c r="F525" s="720" t="s">
        <v>67</v>
      </c>
      <c r="G525" s="720" t="s">
        <v>68</v>
      </c>
      <c r="H525" s="720" t="s">
        <v>69</v>
      </c>
      <c r="I525" s="720" t="s">
        <v>70</v>
      </c>
      <c r="J525" s="720" t="s">
        <v>71</v>
      </c>
      <c r="K525" s="720" t="s">
        <v>72</v>
      </c>
      <c r="L525" s="720" t="s">
        <v>73</v>
      </c>
      <c r="M525" s="720" t="s">
        <v>1</v>
      </c>
      <c r="N525" s="720" t="s">
        <v>2</v>
      </c>
      <c r="O525" s="720" t="s">
        <v>3</v>
      </c>
      <c r="P525" s="720" t="s">
        <v>4</v>
      </c>
      <c r="Q525" s="720" t="s">
        <v>5</v>
      </c>
      <c r="R525" s="720" t="s">
        <v>6</v>
      </c>
      <c r="S525" s="720" t="s">
        <v>7</v>
      </c>
      <c r="T525" s="720" t="s">
        <v>8</v>
      </c>
      <c r="U525" s="720" t="s">
        <v>9</v>
      </c>
      <c r="V525" s="720" t="s">
        <v>10</v>
      </c>
      <c r="W525" s="720" t="s">
        <v>11</v>
      </c>
      <c r="X525" s="720" t="s">
        <v>12</v>
      </c>
      <c r="Y525" s="720" t="s">
        <v>13</v>
      </c>
      <c r="Z525" s="720" t="s">
        <v>14</v>
      </c>
      <c r="AA525" s="720" t="s">
        <v>15</v>
      </c>
      <c r="AB525" s="720" t="s">
        <v>16</v>
      </c>
      <c r="AC525" s="720" t="s">
        <v>17</v>
      </c>
      <c r="AD525" s="720" t="s">
        <v>18</v>
      </c>
      <c r="AE525" s="720" t="s">
        <v>19</v>
      </c>
      <c r="AF525" s="720" t="s">
        <v>20</v>
      </c>
      <c r="AG525" s="720" t="s">
        <v>21</v>
      </c>
      <c r="AH525" s="720" t="s">
        <v>22</v>
      </c>
      <c r="AI525" s="720" t="s">
        <v>23</v>
      </c>
      <c r="AJ525" s="720" t="s">
        <v>24</v>
      </c>
      <c r="AK525" s="720" t="s">
        <v>25</v>
      </c>
      <c r="AL525" s="720" t="s">
        <v>26</v>
      </c>
      <c r="AM525" s="720" t="s">
        <v>27</v>
      </c>
      <c r="AN525" s="720" t="s">
        <v>62</v>
      </c>
      <c r="AO525" s="720" t="s">
        <v>63</v>
      </c>
      <c r="AP525" s="720" t="s">
        <v>879</v>
      </c>
      <c r="AQ525" s="720" t="s">
        <v>1899</v>
      </c>
      <c r="AR525" s="720" t="s">
        <v>1900</v>
      </c>
      <c r="AS525" s="720" t="s">
        <v>1901</v>
      </c>
      <c r="AU525" s="721"/>
      <c r="AV525" s="721"/>
      <c r="AW525" s="229"/>
      <c r="AX525" s="229"/>
      <c r="BH525" s="162"/>
    </row>
    <row r="526" spans="1:62" s="177" customFormat="1" ht="15" customHeight="1">
      <c r="A526" s="719"/>
      <c r="B526" s="722" t="s">
        <v>3713</v>
      </c>
      <c r="C526" s="717">
        <f t="shared" ref="C526:AS526" si="35">COUNTIFS(C$4:C$519,"&gt;0",C$4:C$519,"&lt;1")</f>
        <v>5</v>
      </c>
      <c r="D526" s="717">
        <f t="shared" si="35"/>
        <v>7</v>
      </c>
      <c r="E526" s="717">
        <f t="shared" si="35"/>
        <v>6</v>
      </c>
      <c r="F526" s="717">
        <f t="shared" si="35"/>
        <v>5</v>
      </c>
      <c r="G526" s="717">
        <f t="shared" si="35"/>
        <v>4</v>
      </c>
      <c r="H526" s="717">
        <f t="shared" si="35"/>
        <v>5</v>
      </c>
      <c r="I526" s="717">
        <f t="shared" si="35"/>
        <v>3</v>
      </c>
      <c r="J526" s="717">
        <f t="shared" si="35"/>
        <v>5</v>
      </c>
      <c r="K526" s="717">
        <f t="shared" si="35"/>
        <v>1</v>
      </c>
      <c r="L526" s="717">
        <f t="shared" si="35"/>
        <v>2</v>
      </c>
      <c r="M526" s="717">
        <f t="shared" si="35"/>
        <v>4</v>
      </c>
      <c r="N526" s="717">
        <f t="shared" si="35"/>
        <v>4</v>
      </c>
      <c r="O526" s="717">
        <f t="shared" si="35"/>
        <v>0</v>
      </c>
      <c r="P526" s="717">
        <f t="shared" si="35"/>
        <v>2</v>
      </c>
      <c r="Q526" s="717">
        <f t="shared" si="35"/>
        <v>1</v>
      </c>
      <c r="R526" s="717">
        <f t="shared" si="35"/>
        <v>1</v>
      </c>
      <c r="S526" s="717">
        <f t="shared" si="35"/>
        <v>1</v>
      </c>
      <c r="T526" s="717">
        <f t="shared" si="35"/>
        <v>3</v>
      </c>
      <c r="U526" s="717">
        <f t="shared" si="35"/>
        <v>3</v>
      </c>
      <c r="V526" s="717">
        <f t="shared" si="35"/>
        <v>4</v>
      </c>
      <c r="W526" s="717">
        <f t="shared" si="35"/>
        <v>2</v>
      </c>
      <c r="X526" s="717">
        <f t="shared" si="35"/>
        <v>2</v>
      </c>
      <c r="Y526" s="717">
        <f t="shared" si="35"/>
        <v>1</v>
      </c>
      <c r="Z526" s="717">
        <f t="shared" si="35"/>
        <v>5</v>
      </c>
      <c r="AA526" s="717">
        <f t="shared" si="35"/>
        <v>9</v>
      </c>
      <c r="AB526" s="717">
        <f t="shared" si="35"/>
        <v>9</v>
      </c>
      <c r="AC526" s="717">
        <f t="shared" si="35"/>
        <v>17</v>
      </c>
      <c r="AD526" s="717">
        <f t="shared" si="35"/>
        <v>14</v>
      </c>
      <c r="AE526" s="717">
        <f t="shared" si="35"/>
        <v>16</v>
      </c>
      <c r="AF526" s="717">
        <f t="shared" si="35"/>
        <v>15</v>
      </c>
      <c r="AG526" s="717">
        <f t="shared" si="35"/>
        <v>20</v>
      </c>
      <c r="AH526" s="717">
        <f t="shared" si="35"/>
        <v>31</v>
      </c>
      <c r="AI526" s="717">
        <f t="shared" si="35"/>
        <v>43</v>
      </c>
      <c r="AJ526" s="717">
        <f t="shared" si="35"/>
        <v>50</v>
      </c>
      <c r="AK526" s="717">
        <f t="shared" si="35"/>
        <v>57</v>
      </c>
      <c r="AL526" s="717">
        <f t="shared" si="35"/>
        <v>53</v>
      </c>
      <c r="AM526" s="717">
        <f t="shared" si="35"/>
        <v>53</v>
      </c>
      <c r="AN526" s="717">
        <f t="shared" si="35"/>
        <v>60</v>
      </c>
      <c r="AO526" s="717">
        <f t="shared" si="35"/>
        <v>65</v>
      </c>
      <c r="AP526" s="717">
        <f t="shared" si="35"/>
        <v>64</v>
      </c>
      <c r="AQ526" s="717">
        <f t="shared" si="35"/>
        <v>56</v>
      </c>
      <c r="AR526" s="717">
        <f t="shared" si="35"/>
        <v>52</v>
      </c>
      <c r="AS526" s="717">
        <f t="shared" si="35"/>
        <v>41</v>
      </c>
      <c r="AU526" s="721"/>
      <c r="AV526" s="721"/>
      <c r="AW526" s="229"/>
      <c r="AX526" s="229"/>
      <c r="BH526" s="162"/>
    </row>
    <row r="527" spans="1:62" s="177" customFormat="1" ht="15" customHeight="1">
      <c r="A527" s="719"/>
      <c r="B527" s="722" t="s">
        <v>3714</v>
      </c>
      <c r="C527" s="717">
        <f t="shared" ref="C527:AS527" si="36">COUNTIFS(C$4:C$519,"&gt;=1",C$4:C$519,"&lt;10")</f>
        <v>14</v>
      </c>
      <c r="D527" s="717">
        <f t="shared" si="36"/>
        <v>16</v>
      </c>
      <c r="E527" s="717">
        <f t="shared" si="36"/>
        <v>18</v>
      </c>
      <c r="F527" s="717">
        <f t="shared" si="36"/>
        <v>20</v>
      </c>
      <c r="G527" s="717">
        <f t="shared" si="36"/>
        <v>20</v>
      </c>
      <c r="H527" s="717">
        <f t="shared" si="36"/>
        <v>17</v>
      </c>
      <c r="I527" s="717">
        <f t="shared" si="36"/>
        <v>20</v>
      </c>
      <c r="J527" s="717">
        <f t="shared" si="36"/>
        <v>19</v>
      </c>
      <c r="K527" s="717">
        <f t="shared" si="36"/>
        <v>19</v>
      </c>
      <c r="L527" s="717">
        <f t="shared" si="36"/>
        <v>22</v>
      </c>
      <c r="M527" s="717">
        <f t="shared" si="36"/>
        <v>20</v>
      </c>
      <c r="N527" s="717">
        <f t="shared" si="36"/>
        <v>19</v>
      </c>
      <c r="O527" s="717">
        <f t="shared" si="36"/>
        <v>24</v>
      </c>
      <c r="P527" s="717">
        <f t="shared" si="36"/>
        <v>20</v>
      </c>
      <c r="Q527" s="717">
        <f t="shared" si="36"/>
        <v>16</v>
      </c>
      <c r="R527" s="717">
        <f t="shared" si="36"/>
        <v>15</v>
      </c>
      <c r="S527" s="717">
        <f t="shared" si="36"/>
        <v>13</v>
      </c>
      <c r="T527" s="717">
        <f t="shared" si="36"/>
        <v>12</v>
      </c>
      <c r="U527" s="717">
        <f t="shared" si="36"/>
        <v>15</v>
      </c>
      <c r="V527" s="717">
        <f t="shared" si="36"/>
        <v>11</v>
      </c>
      <c r="W527" s="717">
        <f t="shared" si="36"/>
        <v>15</v>
      </c>
      <c r="X527" s="717">
        <f t="shared" si="36"/>
        <v>23</v>
      </c>
      <c r="Y527" s="717">
        <f t="shared" si="36"/>
        <v>25</v>
      </c>
      <c r="Z527" s="717">
        <f t="shared" si="36"/>
        <v>23</v>
      </c>
      <c r="AA527" s="717">
        <f t="shared" si="36"/>
        <v>24</v>
      </c>
      <c r="AB527" s="717">
        <f t="shared" si="36"/>
        <v>23</v>
      </c>
      <c r="AC527" s="717">
        <f t="shared" si="36"/>
        <v>24</v>
      </c>
      <c r="AD527" s="717">
        <f t="shared" si="36"/>
        <v>34</v>
      </c>
      <c r="AE527" s="717">
        <f t="shared" si="36"/>
        <v>36</v>
      </c>
      <c r="AF527" s="717">
        <f t="shared" si="36"/>
        <v>44</v>
      </c>
      <c r="AG527" s="717">
        <f t="shared" si="36"/>
        <v>49</v>
      </c>
      <c r="AH527" s="717">
        <f t="shared" si="36"/>
        <v>48</v>
      </c>
      <c r="AI527" s="717">
        <f t="shared" si="36"/>
        <v>64</v>
      </c>
      <c r="AJ527" s="717">
        <f t="shared" si="36"/>
        <v>68</v>
      </c>
      <c r="AK527" s="717">
        <f t="shared" si="36"/>
        <v>72</v>
      </c>
      <c r="AL527" s="717">
        <f t="shared" si="36"/>
        <v>75</v>
      </c>
      <c r="AM527" s="717">
        <f t="shared" si="36"/>
        <v>57</v>
      </c>
      <c r="AN527" s="717">
        <f t="shared" si="36"/>
        <v>53</v>
      </c>
      <c r="AO527" s="717">
        <f t="shared" si="36"/>
        <v>74</v>
      </c>
      <c r="AP527" s="717">
        <f t="shared" si="36"/>
        <v>67</v>
      </c>
      <c r="AQ527" s="717">
        <f t="shared" si="36"/>
        <v>69</v>
      </c>
      <c r="AR527" s="717">
        <f t="shared" si="36"/>
        <v>61</v>
      </c>
      <c r="AS527" s="717">
        <f t="shared" si="36"/>
        <v>59</v>
      </c>
      <c r="AU527" s="721"/>
      <c r="AV527" s="721"/>
      <c r="AW527" s="229"/>
      <c r="AX527" s="229"/>
      <c r="BH527" s="162"/>
    </row>
    <row r="528" spans="1:62" s="177" customFormat="1" ht="15" customHeight="1">
      <c r="A528" s="719"/>
      <c r="B528" s="722" t="s">
        <v>3715</v>
      </c>
      <c r="C528" s="717">
        <f t="shared" ref="C528:AS528" si="37">COUNTIFS(C$4:C$519,"&gt;=10",C$4:C$519,"&lt;100")</f>
        <v>8</v>
      </c>
      <c r="D528" s="717">
        <f t="shared" si="37"/>
        <v>9</v>
      </c>
      <c r="E528" s="717">
        <f t="shared" si="37"/>
        <v>8</v>
      </c>
      <c r="F528" s="717">
        <f t="shared" si="37"/>
        <v>9</v>
      </c>
      <c r="G528" s="717">
        <f t="shared" si="37"/>
        <v>11</v>
      </c>
      <c r="H528" s="717">
        <f t="shared" si="37"/>
        <v>13</v>
      </c>
      <c r="I528" s="717">
        <f t="shared" si="37"/>
        <v>15</v>
      </c>
      <c r="J528" s="717">
        <f t="shared" si="37"/>
        <v>17</v>
      </c>
      <c r="K528" s="717">
        <f t="shared" si="37"/>
        <v>18</v>
      </c>
      <c r="L528" s="717">
        <f t="shared" si="37"/>
        <v>13</v>
      </c>
      <c r="M528" s="717">
        <f t="shared" si="37"/>
        <v>15</v>
      </c>
      <c r="N528" s="717">
        <f t="shared" si="37"/>
        <v>16</v>
      </c>
      <c r="O528" s="717">
        <f t="shared" si="37"/>
        <v>14</v>
      </c>
      <c r="P528" s="717">
        <f t="shared" si="37"/>
        <v>15</v>
      </c>
      <c r="Q528" s="717">
        <f t="shared" si="37"/>
        <v>17</v>
      </c>
      <c r="R528" s="717">
        <f t="shared" si="37"/>
        <v>17</v>
      </c>
      <c r="S528" s="717">
        <f t="shared" si="37"/>
        <v>17</v>
      </c>
      <c r="T528" s="717">
        <f t="shared" si="37"/>
        <v>18</v>
      </c>
      <c r="U528" s="717">
        <f t="shared" si="37"/>
        <v>14</v>
      </c>
      <c r="V528" s="717">
        <f t="shared" si="37"/>
        <v>17</v>
      </c>
      <c r="W528" s="717">
        <f t="shared" si="37"/>
        <v>16</v>
      </c>
      <c r="X528" s="717">
        <f t="shared" si="37"/>
        <v>16</v>
      </c>
      <c r="Y528" s="717">
        <f t="shared" si="37"/>
        <v>19</v>
      </c>
      <c r="Z528" s="717">
        <f t="shared" si="37"/>
        <v>24</v>
      </c>
      <c r="AA528" s="717">
        <f t="shared" si="37"/>
        <v>24</v>
      </c>
      <c r="AB528" s="717">
        <f t="shared" si="37"/>
        <v>26</v>
      </c>
      <c r="AC528" s="717">
        <f t="shared" si="37"/>
        <v>21</v>
      </c>
      <c r="AD528" s="717">
        <f t="shared" si="37"/>
        <v>25</v>
      </c>
      <c r="AE528" s="717">
        <f t="shared" si="37"/>
        <v>27</v>
      </c>
      <c r="AF528" s="717">
        <f t="shared" si="37"/>
        <v>24</v>
      </c>
      <c r="AG528" s="717">
        <f t="shared" si="37"/>
        <v>29</v>
      </c>
      <c r="AH528" s="717">
        <f t="shared" si="37"/>
        <v>41</v>
      </c>
      <c r="AI528" s="717">
        <f t="shared" si="37"/>
        <v>42</v>
      </c>
      <c r="AJ528" s="717">
        <f t="shared" si="37"/>
        <v>35</v>
      </c>
      <c r="AK528" s="717">
        <f t="shared" si="37"/>
        <v>39</v>
      </c>
      <c r="AL528" s="717">
        <f t="shared" si="37"/>
        <v>32</v>
      </c>
      <c r="AM528" s="717">
        <f t="shared" si="37"/>
        <v>25</v>
      </c>
      <c r="AN528" s="717">
        <f t="shared" si="37"/>
        <v>21</v>
      </c>
      <c r="AO528" s="717">
        <f t="shared" si="37"/>
        <v>24</v>
      </c>
      <c r="AP528" s="717">
        <f t="shared" si="37"/>
        <v>28</v>
      </c>
      <c r="AQ528" s="717">
        <f t="shared" si="37"/>
        <v>27</v>
      </c>
      <c r="AR528" s="717">
        <f t="shared" si="37"/>
        <v>27</v>
      </c>
      <c r="AS528" s="717">
        <f t="shared" si="37"/>
        <v>29</v>
      </c>
      <c r="AU528" s="721"/>
      <c r="AV528" s="721"/>
      <c r="AW528" s="229"/>
      <c r="AX528" s="229"/>
      <c r="BH528" s="162"/>
    </row>
    <row r="529" spans="1:60" s="177" customFormat="1" ht="15" customHeight="1" thickBot="1">
      <c r="A529" s="719"/>
      <c r="B529" s="723" t="s">
        <v>3717</v>
      </c>
      <c r="C529" s="718">
        <f t="shared" ref="C529:AS529" si="38">COUNTIF(C$4:C$519,"&gt;=100")</f>
        <v>2</v>
      </c>
      <c r="D529" s="718">
        <f t="shared" si="38"/>
        <v>2</v>
      </c>
      <c r="E529" s="718">
        <f t="shared" si="38"/>
        <v>2</v>
      </c>
      <c r="F529" s="718">
        <f t="shared" si="38"/>
        <v>3</v>
      </c>
      <c r="G529" s="718">
        <f t="shared" si="38"/>
        <v>3</v>
      </c>
      <c r="H529" s="718">
        <f t="shared" si="38"/>
        <v>3</v>
      </c>
      <c r="I529" s="718">
        <f t="shared" si="38"/>
        <v>3</v>
      </c>
      <c r="J529" s="718">
        <f t="shared" si="38"/>
        <v>4</v>
      </c>
      <c r="K529" s="718">
        <f t="shared" si="38"/>
        <v>4</v>
      </c>
      <c r="L529" s="718">
        <f t="shared" si="38"/>
        <v>5</v>
      </c>
      <c r="M529" s="718">
        <f t="shared" si="38"/>
        <v>5</v>
      </c>
      <c r="N529" s="718">
        <f t="shared" si="38"/>
        <v>5</v>
      </c>
      <c r="O529" s="718">
        <f t="shared" si="38"/>
        <v>6</v>
      </c>
      <c r="P529" s="718">
        <f t="shared" si="38"/>
        <v>7</v>
      </c>
      <c r="Q529" s="718">
        <f t="shared" si="38"/>
        <v>7</v>
      </c>
      <c r="R529" s="718">
        <f t="shared" si="38"/>
        <v>7</v>
      </c>
      <c r="S529" s="718">
        <f t="shared" si="38"/>
        <v>8</v>
      </c>
      <c r="T529" s="718">
        <f t="shared" si="38"/>
        <v>10</v>
      </c>
      <c r="U529" s="718">
        <f t="shared" si="38"/>
        <v>11</v>
      </c>
      <c r="V529" s="718">
        <f t="shared" si="38"/>
        <v>11</v>
      </c>
      <c r="W529" s="718">
        <f t="shared" si="38"/>
        <v>11</v>
      </c>
      <c r="X529" s="718">
        <f t="shared" si="38"/>
        <v>11</v>
      </c>
      <c r="Y529" s="718">
        <f t="shared" si="38"/>
        <v>12</v>
      </c>
      <c r="Z529" s="718">
        <f t="shared" si="38"/>
        <v>14</v>
      </c>
      <c r="AA529" s="718">
        <f t="shared" si="38"/>
        <v>15</v>
      </c>
      <c r="AB529" s="718">
        <f t="shared" si="38"/>
        <v>16</v>
      </c>
      <c r="AC529" s="718">
        <f t="shared" si="38"/>
        <v>16</v>
      </c>
      <c r="AD529" s="718">
        <f t="shared" si="38"/>
        <v>18</v>
      </c>
      <c r="AE529" s="718">
        <f t="shared" si="38"/>
        <v>17</v>
      </c>
      <c r="AF529" s="718">
        <f t="shared" si="38"/>
        <v>18</v>
      </c>
      <c r="AG529" s="718">
        <f t="shared" si="38"/>
        <v>19</v>
      </c>
      <c r="AH529" s="718">
        <f t="shared" si="38"/>
        <v>22</v>
      </c>
      <c r="AI529" s="718">
        <f t="shared" si="38"/>
        <v>24</v>
      </c>
      <c r="AJ529" s="718">
        <f t="shared" si="38"/>
        <v>23</v>
      </c>
      <c r="AK529" s="718">
        <f t="shared" si="38"/>
        <v>20</v>
      </c>
      <c r="AL529" s="718">
        <f t="shared" si="38"/>
        <v>18</v>
      </c>
      <c r="AM529" s="718">
        <f t="shared" si="38"/>
        <v>19</v>
      </c>
      <c r="AN529" s="718">
        <f t="shared" si="38"/>
        <v>18</v>
      </c>
      <c r="AO529" s="718">
        <f t="shared" si="38"/>
        <v>22</v>
      </c>
      <c r="AP529" s="718">
        <f t="shared" si="38"/>
        <v>18</v>
      </c>
      <c r="AQ529" s="718">
        <f t="shared" si="38"/>
        <v>17</v>
      </c>
      <c r="AR529" s="718">
        <f t="shared" si="38"/>
        <v>17</v>
      </c>
      <c r="AS529" s="718">
        <f t="shared" si="38"/>
        <v>16</v>
      </c>
      <c r="AU529" s="721"/>
      <c r="AV529" s="721"/>
      <c r="AW529" s="229"/>
      <c r="AX529" s="229"/>
      <c r="BH529" s="162"/>
    </row>
    <row r="530" spans="1:60" s="177" customFormat="1" ht="15" customHeight="1" thickTop="1" thickBot="1">
      <c r="A530" s="719"/>
      <c r="B530" s="724" t="s">
        <v>761</v>
      </c>
      <c r="C530" s="334">
        <f>SUM(C$526:C$529)</f>
        <v>29</v>
      </c>
      <c r="D530" s="334">
        <f t="shared" ref="D530:AS530" si="39">SUM(D$526:D$529)</f>
        <v>34</v>
      </c>
      <c r="E530" s="334">
        <f t="shared" si="39"/>
        <v>34</v>
      </c>
      <c r="F530" s="334">
        <f t="shared" si="39"/>
        <v>37</v>
      </c>
      <c r="G530" s="334">
        <f t="shared" si="39"/>
        <v>38</v>
      </c>
      <c r="H530" s="334">
        <f t="shared" si="39"/>
        <v>38</v>
      </c>
      <c r="I530" s="334">
        <f t="shared" si="39"/>
        <v>41</v>
      </c>
      <c r="J530" s="334">
        <f t="shared" si="39"/>
        <v>45</v>
      </c>
      <c r="K530" s="334">
        <f t="shared" si="39"/>
        <v>42</v>
      </c>
      <c r="L530" s="334">
        <f t="shared" si="39"/>
        <v>42</v>
      </c>
      <c r="M530" s="334">
        <f t="shared" si="39"/>
        <v>44</v>
      </c>
      <c r="N530" s="334">
        <f t="shared" si="39"/>
        <v>44</v>
      </c>
      <c r="O530" s="334">
        <f t="shared" si="39"/>
        <v>44</v>
      </c>
      <c r="P530" s="334">
        <f t="shared" si="39"/>
        <v>44</v>
      </c>
      <c r="Q530" s="334">
        <f t="shared" si="39"/>
        <v>41</v>
      </c>
      <c r="R530" s="334">
        <f t="shared" si="39"/>
        <v>40</v>
      </c>
      <c r="S530" s="334">
        <f t="shared" si="39"/>
        <v>39</v>
      </c>
      <c r="T530" s="334">
        <f t="shared" si="39"/>
        <v>43</v>
      </c>
      <c r="U530" s="334">
        <f t="shared" si="39"/>
        <v>43</v>
      </c>
      <c r="V530" s="334">
        <f t="shared" si="39"/>
        <v>43</v>
      </c>
      <c r="W530" s="334">
        <f t="shared" si="39"/>
        <v>44</v>
      </c>
      <c r="X530" s="334">
        <f t="shared" si="39"/>
        <v>52</v>
      </c>
      <c r="Y530" s="334">
        <f t="shared" si="39"/>
        <v>57</v>
      </c>
      <c r="Z530" s="334">
        <f t="shared" si="39"/>
        <v>66</v>
      </c>
      <c r="AA530" s="334">
        <f t="shared" si="39"/>
        <v>72</v>
      </c>
      <c r="AB530" s="334">
        <f t="shared" si="39"/>
        <v>74</v>
      </c>
      <c r="AC530" s="334">
        <f t="shared" si="39"/>
        <v>78</v>
      </c>
      <c r="AD530" s="334">
        <f t="shared" si="39"/>
        <v>91</v>
      </c>
      <c r="AE530" s="334">
        <f t="shared" si="39"/>
        <v>96</v>
      </c>
      <c r="AF530" s="334">
        <f t="shared" si="39"/>
        <v>101</v>
      </c>
      <c r="AG530" s="334">
        <f t="shared" si="39"/>
        <v>117</v>
      </c>
      <c r="AH530" s="334">
        <f t="shared" si="39"/>
        <v>142</v>
      </c>
      <c r="AI530" s="334">
        <f t="shared" si="39"/>
        <v>173</v>
      </c>
      <c r="AJ530" s="334">
        <f t="shared" si="39"/>
        <v>176</v>
      </c>
      <c r="AK530" s="334">
        <f t="shared" si="39"/>
        <v>188</v>
      </c>
      <c r="AL530" s="334">
        <f t="shared" si="39"/>
        <v>178</v>
      </c>
      <c r="AM530" s="334">
        <f t="shared" si="39"/>
        <v>154</v>
      </c>
      <c r="AN530" s="334">
        <f t="shared" si="39"/>
        <v>152</v>
      </c>
      <c r="AO530" s="334">
        <f t="shared" si="39"/>
        <v>185</v>
      </c>
      <c r="AP530" s="334">
        <f t="shared" si="39"/>
        <v>177</v>
      </c>
      <c r="AQ530" s="334">
        <f t="shared" si="39"/>
        <v>169</v>
      </c>
      <c r="AR530" s="334">
        <f t="shared" si="39"/>
        <v>157</v>
      </c>
      <c r="AS530" s="334">
        <f t="shared" si="39"/>
        <v>145</v>
      </c>
      <c r="AU530" s="721"/>
      <c r="AV530" s="721"/>
      <c r="AW530" s="229"/>
      <c r="AX530" s="229"/>
      <c r="BH530" s="162"/>
    </row>
    <row r="531" spans="1:60" s="126" customFormat="1" ht="12.75" customHeight="1" thickTop="1">
      <c r="A531" s="719"/>
      <c r="B531" s="333"/>
      <c r="C531" s="335"/>
      <c r="D531" s="335"/>
      <c r="E531" s="335"/>
      <c r="F531" s="335"/>
      <c r="G531" s="335"/>
      <c r="H531" s="335"/>
      <c r="I531" s="335"/>
      <c r="J531" s="335"/>
      <c r="K531" s="335"/>
      <c r="L531" s="335"/>
      <c r="M531" s="335"/>
      <c r="N531" s="335"/>
      <c r="O531" s="335"/>
      <c r="P531" s="335"/>
      <c r="Q531" s="335"/>
      <c r="R531" s="335"/>
      <c r="S531" s="335"/>
      <c r="T531" s="335"/>
      <c r="U531" s="335"/>
      <c r="V531" s="335"/>
      <c r="W531" s="335"/>
      <c r="X531" s="335"/>
      <c r="Y531" s="335"/>
      <c r="Z531" s="335"/>
      <c r="AA531" s="335"/>
      <c r="AB531" s="335"/>
      <c r="AC531" s="335"/>
      <c r="AD531" s="335"/>
      <c r="AE531" s="335"/>
      <c r="AF531" s="335"/>
      <c r="AG531" s="335"/>
      <c r="AH531" s="335"/>
      <c r="AI531" s="335"/>
      <c r="AJ531" s="335"/>
      <c r="AK531" s="335"/>
      <c r="AL531" s="335"/>
      <c r="AM531" s="335"/>
      <c r="AN531" s="335"/>
      <c r="AO531" s="335"/>
      <c r="AP531" s="335"/>
      <c r="AQ531" s="335"/>
      <c r="AR531" s="332"/>
      <c r="AS531" s="332"/>
      <c r="AU531" s="245"/>
      <c r="AV531" s="245"/>
      <c r="AW531" s="229"/>
      <c r="AX531" s="229"/>
      <c r="BH531" s="265"/>
    </row>
    <row r="532" spans="1:60" s="126" customFormat="1" ht="12.75" customHeight="1">
      <c r="A532" s="130"/>
      <c r="B532" s="130"/>
      <c r="C532" s="118"/>
      <c r="D532" s="118"/>
      <c r="E532" s="118"/>
      <c r="F532" s="118"/>
      <c r="G532" s="118"/>
      <c r="H532" s="118"/>
      <c r="I532" s="118"/>
      <c r="J532" s="118"/>
      <c r="K532" s="118"/>
      <c r="L532" s="118"/>
      <c r="M532" s="118"/>
      <c r="N532" s="118"/>
      <c r="O532" s="118"/>
      <c r="P532" s="118"/>
      <c r="Q532" s="118"/>
      <c r="R532" s="118"/>
      <c r="S532" s="118"/>
      <c r="T532" s="118"/>
      <c r="U532" s="118"/>
      <c r="V532" s="118"/>
      <c r="W532" s="118"/>
      <c r="X532" s="118"/>
      <c r="Y532" s="118"/>
      <c r="Z532" s="118"/>
      <c r="AA532" s="118"/>
      <c r="AB532" s="118"/>
      <c r="AC532" s="118"/>
      <c r="AD532" s="118"/>
      <c r="AE532" s="118"/>
      <c r="AF532" s="118"/>
      <c r="AG532" s="118"/>
      <c r="AH532" s="118"/>
      <c r="AI532" s="118"/>
      <c r="AJ532" s="118"/>
      <c r="AK532" s="118"/>
      <c r="AL532" s="118"/>
      <c r="AM532" s="118"/>
      <c r="AN532" s="118"/>
      <c r="AO532" s="118"/>
      <c r="AP532" s="118"/>
      <c r="AQ532" s="118"/>
      <c r="AU532" s="245"/>
      <c r="AV532" s="245"/>
      <c r="AW532" s="229"/>
      <c r="AX532" s="229"/>
      <c r="BH532" s="715"/>
    </row>
    <row r="533" spans="1:60" s="109" customFormat="1" ht="12.75" customHeight="1">
      <c r="A533" s="716" t="s">
        <v>3010</v>
      </c>
      <c r="B533" s="333"/>
      <c r="C533" s="335"/>
      <c r="D533" s="335"/>
      <c r="E533" s="335"/>
      <c r="F533" s="335"/>
      <c r="G533" s="335"/>
      <c r="H533" s="335"/>
      <c r="I533" s="335"/>
      <c r="J533" s="335"/>
      <c r="K533" s="335"/>
      <c r="L533" s="335"/>
      <c r="M533" s="335"/>
      <c r="N533" s="335"/>
      <c r="O533" s="335"/>
      <c r="P533" s="335"/>
      <c r="Q533" s="335"/>
      <c r="R533" s="335"/>
      <c r="S533" s="335"/>
      <c r="T533" s="335"/>
      <c r="U533" s="335"/>
      <c r="V533" s="335"/>
      <c r="W533" s="335"/>
      <c r="X533" s="335"/>
      <c r="Y533" s="335"/>
      <c r="Z533" s="335"/>
      <c r="AA533" s="335"/>
      <c r="AB533" s="335"/>
      <c r="AC533" s="335"/>
      <c r="AD533" s="335"/>
      <c r="AE533" s="335"/>
      <c r="AF533" s="335"/>
      <c r="AG533" s="335"/>
      <c r="AH533" s="335"/>
      <c r="AI533" s="335"/>
      <c r="AJ533" s="335"/>
      <c r="AK533" s="335"/>
      <c r="AL533" s="335"/>
      <c r="AM533" s="335"/>
      <c r="AN533" s="335"/>
      <c r="AO533" s="335"/>
      <c r="AP533" s="335"/>
      <c r="AQ533" s="335"/>
      <c r="AR533" s="332"/>
      <c r="AS533" s="332"/>
      <c r="AT533" s="126"/>
      <c r="AU533" s="245"/>
      <c r="AV533" s="245"/>
      <c r="AW533" s="229"/>
      <c r="AX533" s="229"/>
      <c r="BD533" s="126"/>
      <c r="BE533" s="126"/>
      <c r="BH533" s="128"/>
    </row>
    <row r="534" spans="1:60" s="177" customFormat="1" ht="15" customHeight="1">
      <c r="A534" s="719"/>
      <c r="B534" s="719"/>
      <c r="C534" s="720" t="s">
        <v>64</v>
      </c>
      <c r="D534" s="720" t="s">
        <v>65</v>
      </c>
      <c r="E534" s="720" t="s">
        <v>66</v>
      </c>
      <c r="F534" s="720" t="s">
        <v>67</v>
      </c>
      <c r="G534" s="720" t="s">
        <v>68</v>
      </c>
      <c r="H534" s="720" t="s">
        <v>69</v>
      </c>
      <c r="I534" s="720" t="s">
        <v>70</v>
      </c>
      <c r="J534" s="720" t="s">
        <v>71</v>
      </c>
      <c r="K534" s="720" t="s">
        <v>72</v>
      </c>
      <c r="L534" s="720" t="s">
        <v>73</v>
      </c>
      <c r="M534" s="720" t="s">
        <v>1</v>
      </c>
      <c r="N534" s="720" t="s">
        <v>2</v>
      </c>
      <c r="O534" s="720" t="s">
        <v>3</v>
      </c>
      <c r="P534" s="720" t="s">
        <v>4</v>
      </c>
      <c r="Q534" s="720" t="s">
        <v>5</v>
      </c>
      <c r="R534" s="720" t="s">
        <v>6</v>
      </c>
      <c r="S534" s="720" t="s">
        <v>7</v>
      </c>
      <c r="T534" s="720" t="s">
        <v>8</v>
      </c>
      <c r="U534" s="720" t="s">
        <v>9</v>
      </c>
      <c r="V534" s="720" t="s">
        <v>10</v>
      </c>
      <c r="W534" s="720" t="s">
        <v>11</v>
      </c>
      <c r="X534" s="720" t="s">
        <v>12</v>
      </c>
      <c r="Y534" s="720" t="s">
        <v>13</v>
      </c>
      <c r="Z534" s="720" t="s">
        <v>14</v>
      </c>
      <c r="AA534" s="720" t="s">
        <v>15</v>
      </c>
      <c r="AB534" s="720" t="s">
        <v>16</v>
      </c>
      <c r="AC534" s="720" t="s">
        <v>17</v>
      </c>
      <c r="AD534" s="720" t="s">
        <v>18</v>
      </c>
      <c r="AE534" s="720" t="s">
        <v>19</v>
      </c>
      <c r="AF534" s="720" t="s">
        <v>20</v>
      </c>
      <c r="AG534" s="720" t="s">
        <v>21</v>
      </c>
      <c r="AH534" s="720" t="s">
        <v>22</v>
      </c>
      <c r="AI534" s="720" t="s">
        <v>23</v>
      </c>
      <c r="AJ534" s="720" t="s">
        <v>24</v>
      </c>
      <c r="AK534" s="720" t="s">
        <v>25</v>
      </c>
      <c r="AL534" s="720" t="s">
        <v>26</v>
      </c>
      <c r="AM534" s="720" t="s">
        <v>27</v>
      </c>
      <c r="AN534" s="720" t="s">
        <v>62</v>
      </c>
      <c r="AO534" s="720" t="s">
        <v>63</v>
      </c>
      <c r="AP534" s="720" t="s">
        <v>879</v>
      </c>
      <c r="AQ534" s="720" t="s">
        <v>1899</v>
      </c>
      <c r="AR534" s="720" t="s">
        <v>1900</v>
      </c>
      <c r="AS534" s="720" t="s">
        <v>1901</v>
      </c>
      <c r="AU534" s="721"/>
      <c r="AV534" s="721"/>
      <c r="AW534" s="229"/>
      <c r="AX534" s="229"/>
      <c r="BH534" s="162"/>
    </row>
    <row r="535" spans="1:60" s="177" customFormat="1" ht="15" customHeight="1">
      <c r="A535" s="719"/>
      <c r="B535" s="722" t="s">
        <v>3056</v>
      </c>
      <c r="C535" s="811">
        <f t="shared" ref="C535:AS535" si="40">SUMIFS(C$4:C$519,C$4:C$519,"&gt;0",C$4:C$519,"&lt;1")</f>
        <v>2.0999999999999996</v>
      </c>
      <c r="D535" s="811">
        <f t="shared" si="40"/>
        <v>2.8</v>
      </c>
      <c r="E535" s="811">
        <f t="shared" si="40"/>
        <v>2.8</v>
      </c>
      <c r="F535" s="811">
        <f t="shared" si="40"/>
        <v>3.3</v>
      </c>
      <c r="G535" s="811">
        <f t="shared" si="40"/>
        <v>1.1000000000000001</v>
      </c>
      <c r="H535" s="811">
        <f t="shared" si="40"/>
        <v>2.6</v>
      </c>
      <c r="I535" s="811">
        <f t="shared" si="40"/>
        <v>1.7</v>
      </c>
      <c r="J535" s="811">
        <f t="shared" si="40"/>
        <v>2.9000000000000004</v>
      </c>
      <c r="K535" s="811">
        <f t="shared" si="40"/>
        <v>0.4</v>
      </c>
      <c r="L535" s="811">
        <f t="shared" si="40"/>
        <v>1.5</v>
      </c>
      <c r="M535" s="811">
        <f t="shared" si="40"/>
        <v>1.8</v>
      </c>
      <c r="N535" s="811">
        <f t="shared" si="40"/>
        <v>1.8</v>
      </c>
      <c r="O535" s="811">
        <f t="shared" si="40"/>
        <v>0</v>
      </c>
      <c r="P535" s="811">
        <f t="shared" si="40"/>
        <v>0.2</v>
      </c>
      <c r="Q535" s="811">
        <f t="shared" si="40"/>
        <v>0.8</v>
      </c>
      <c r="R535" s="811">
        <f t="shared" si="40"/>
        <v>0.8</v>
      </c>
      <c r="S535" s="811">
        <f t="shared" si="40"/>
        <v>0.8</v>
      </c>
      <c r="T535" s="811">
        <f t="shared" si="40"/>
        <v>2.613</v>
      </c>
      <c r="U535" s="811">
        <f t="shared" si="40"/>
        <v>2.2999999999999998</v>
      </c>
      <c r="V535" s="811">
        <f t="shared" si="40"/>
        <v>2.8</v>
      </c>
      <c r="W535" s="811">
        <f t="shared" si="40"/>
        <v>1.82</v>
      </c>
      <c r="X535" s="811">
        <f t="shared" si="40"/>
        <v>1.3279999999999998</v>
      </c>
      <c r="Y535" s="811">
        <f t="shared" si="40"/>
        <v>0.82799999999999996</v>
      </c>
      <c r="Z535" s="811">
        <f t="shared" si="40"/>
        <v>3.9279999999999999</v>
      </c>
      <c r="AA535" s="811">
        <f t="shared" si="40"/>
        <v>3.4982521799999997</v>
      </c>
      <c r="AB535" s="811">
        <f t="shared" si="40"/>
        <v>2.5672800400000004</v>
      </c>
      <c r="AC535" s="811">
        <f t="shared" si="40"/>
        <v>6.9757600000000002</v>
      </c>
      <c r="AD535" s="811">
        <f t="shared" si="40"/>
        <v>4.4579349999999991</v>
      </c>
      <c r="AE535" s="811">
        <f t="shared" si="40"/>
        <v>6.4429709999999991</v>
      </c>
      <c r="AF535" s="811">
        <f t="shared" si="40"/>
        <v>4.6247289999999994</v>
      </c>
      <c r="AG535" s="811">
        <f t="shared" si="40"/>
        <v>6.6484179999999995</v>
      </c>
      <c r="AH535" s="811">
        <f t="shared" si="40"/>
        <v>11.727767999999998</v>
      </c>
      <c r="AI535" s="811">
        <f t="shared" si="40"/>
        <v>14.715606000000001</v>
      </c>
      <c r="AJ535" s="811">
        <f t="shared" si="40"/>
        <v>17.721200999999994</v>
      </c>
      <c r="AK535" s="811">
        <f t="shared" si="40"/>
        <v>17.61610499999999</v>
      </c>
      <c r="AL535" s="811">
        <f t="shared" si="40"/>
        <v>16.745359999999998</v>
      </c>
      <c r="AM535" s="811">
        <f t="shared" si="40"/>
        <v>16.601323999999998</v>
      </c>
      <c r="AN535" s="811">
        <f t="shared" si="40"/>
        <v>22.129757999999999</v>
      </c>
      <c r="AO535" s="811">
        <f t="shared" si="40"/>
        <v>20.450468000000001</v>
      </c>
      <c r="AP535" s="811">
        <f t="shared" si="40"/>
        <v>16.538910999999995</v>
      </c>
      <c r="AQ535" s="811">
        <f t="shared" si="40"/>
        <v>19.508534999999995</v>
      </c>
      <c r="AR535" s="811">
        <f t="shared" si="40"/>
        <v>19.247999999999994</v>
      </c>
      <c r="AS535" s="811">
        <f t="shared" si="40"/>
        <v>15.017960999999998</v>
      </c>
      <c r="AU535" s="721"/>
      <c r="AV535" s="721"/>
      <c r="AW535" s="229"/>
      <c r="AX535" s="229"/>
      <c r="BH535" s="162"/>
    </row>
    <row r="536" spans="1:60" s="177" customFormat="1" ht="15" customHeight="1">
      <c r="A536" s="719"/>
      <c r="B536" s="722" t="s">
        <v>3716</v>
      </c>
      <c r="C536" s="811">
        <f t="shared" ref="C536:AS536" si="41">SUMIFS(C$4:C$519,C$4:C$519,"&gt;=1",C$4:C$519,"&lt;10")</f>
        <v>52.900000000000013</v>
      </c>
      <c r="D536" s="811">
        <f t="shared" si="41"/>
        <v>64.400000000000006</v>
      </c>
      <c r="E536" s="811">
        <f t="shared" si="41"/>
        <v>77.900000000000006</v>
      </c>
      <c r="F536" s="811">
        <f t="shared" si="41"/>
        <v>74.800000000000011</v>
      </c>
      <c r="G536" s="811">
        <f t="shared" si="41"/>
        <v>75</v>
      </c>
      <c r="H536" s="811">
        <f t="shared" si="41"/>
        <v>67.399999999999991</v>
      </c>
      <c r="I536" s="811">
        <f t="shared" si="41"/>
        <v>80.3</v>
      </c>
      <c r="J536" s="811">
        <f t="shared" si="41"/>
        <v>74.3</v>
      </c>
      <c r="K536" s="811">
        <f t="shared" si="41"/>
        <v>73.000000000000014</v>
      </c>
      <c r="L536" s="811">
        <f t="shared" si="41"/>
        <v>100.2</v>
      </c>
      <c r="M536" s="811">
        <f t="shared" si="41"/>
        <v>84.7</v>
      </c>
      <c r="N536" s="811">
        <f t="shared" si="41"/>
        <v>88.600000000000009</v>
      </c>
      <c r="O536" s="811">
        <f t="shared" si="41"/>
        <v>91.100000000000023</v>
      </c>
      <c r="P536" s="811">
        <f t="shared" si="41"/>
        <v>89.000000000000014</v>
      </c>
      <c r="Q536" s="811">
        <f t="shared" si="41"/>
        <v>75.700000000000017</v>
      </c>
      <c r="R536" s="811">
        <f t="shared" si="41"/>
        <v>70.900000000000006</v>
      </c>
      <c r="S536" s="811">
        <f t="shared" si="41"/>
        <v>60.6</v>
      </c>
      <c r="T536" s="811">
        <f t="shared" si="41"/>
        <v>55.500000000000007</v>
      </c>
      <c r="U536" s="811">
        <f t="shared" si="41"/>
        <v>66.699999999999989</v>
      </c>
      <c r="V536" s="811">
        <f t="shared" si="41"/>
        <v>42.70000000000001</v>
      </c>
      <c r="W536" s="811">
        <f t="shared" si="41"/>
        <v>49.400000000000013</v>
      </c>
      <c r="X536" s="811">
        <f t="shared" si="41"/>
        <v>93.53</v>
      </c>
      <c r="Y536" s="811">
        <f t="shared" si="41"/>
        <v>122.71500000000003</v>
      </c>
      <c r="Z536" s="811">
        <f t="shared" si="41"/>
        <v>106.30999999999999</v>
      </c>
      <c r="AA536" s="811">
        <f t="shared" si="41"/>
        <v>121.30099999999999</v>
      </c>
      <c r="AB536" s="811">
        <f t="shared" si="41"/>
        <v>105.88461</v>
      </c>
      <c r="AC536" s="811">
        <f t="shared" si="41"/>
        <v>103.29078600000001</v>
      </c>
      <c r="AD536" s="811">
        <f t="shared" si="41"/>
        <v>134.333</v>
      </c>
      <c r="AE536" s="811">
        <f t="shared" si="41"/>
        <v>157.36599999999999</v>
      </c>
      <c r="AF536" s="811">
        <f t="shared" si="41"/>
        <v>163.31550000000004</v>
      </c>
      <c r="AG536" s="811">
        <f t="shared" si="41"/>
        <v>203.08699999999996</v>
      </c>
      <c r="AH536" s="811">
        <f t="shared" si="41"/>
        <v>190.38200000000006</v>
      </c>
      <c r="AI536" s="811">
        <f t="shared" si="41"/>
        <v>256.447</v>
      </c>
      <c r="AJ536" s="811">
        <f t="shared" si="41"/>
        <v>265.14700000000005</v>
      </c>
      <c r="AK536" s="811">
        <f t="shared" si="41"/>
        <v>222.01481200000001</v>
      </c>
      <c r="AL536" s="811">
        <f t="shared" si="41"/>
        <v>267.63764800000007</v>
      </c>
      <c r="AM536" s="811">
        <f t="shared" si="41"/>
        <v>221.31225700999994</v>
      </c>
      <c r="AN536" s="811">
        <f t="shared" si="41"/>
        <v>196.55219878</v>
      </c>
      <c r="AO536" s="811">
        <f t="shared" si="41"/>
        <v>256.65918269999992</v>
      </c>
      <c r="AP536" s="811">
        <f t="shared" si="41"/>
        <v>228.65180000000001</v>
      </c>
      <c r="AQ536" s="811">
        <f t="shared" si="41"/>
        <v>238.37571000000005</v>
      </c>
      <c r="AR536" s="811">
        <f t="shared" si="41"/>
        <v>197.815</v>
      </c>
      <c r="AS536" s="811">
        <f t="shared" si="41"/>
        <v>206.99586199999993</v>
      </c>
      <c r="AU536" s="721"/>
      <c r="AV536" s="721"/>
      <c r="AW536" s="229"/>
      <c r="AX536" s="229"/>
      <c r="BH536" s="162"/>
    </row>
    <row r="537" spans="1:60" s="177" customFormat="1" ht="15" customHeight="1">
      <c r="A537" s="719"/>
      <c r="B537" s="722" t="s">
        <v>3715</v>
      </c>
      <c r="C537" s="811">
        <f t="shared" ref="C537:AS537" si="42">SUMIFS(C$4:C$519,C$4:C$519,"&gt;=10",C$4:C$519,"&lt;100")</f>
        <v>236.69999999999996</v>
      </c>
      <c r="D537" s="811">
        <f t="shared" si="42"/>
        <v>279.59999999999997</v>
      </c>
      <c r="E537" s="811">
        <f t="shared" si="42"/>
        <v>316.79999999999995</v>
      </c>
      <c r="F537" s="811">
        <f t="shared" si="42"/>
        <v>232.39999999999998</v>
      </c>
      <c r="G537" s="811">
        <f t="shared" si="42"/>
        <v>309.60000000000002</v>
      </c>
      <c r="H537" s="811">
        <f t="shared" si="42"/>
        <v>374.1</v>
      </c>
      <c r="I537" s="811">
        <f t="shared" si="42"/>
        <v>449.00000000000006</v>
      </c>
      <c r="J537" s="811">
        <f t="shared" si="42"/>
        <v>506.69999999999993</v>
      </c>
      <c r="K537" s="811">
        <f t="shared" si="42"/>
        <v>516.39999999999986</v>
      </c>
      <c r="L537" s="811">
        <f t="shared" si="42"/>
        <v>392.40000000000009</v>
      </c>
      <c r="M537" s="811">
        <f t="shared" si="42"/>
        <v>447</v>
      </c>
      <c r="N537" s="811">
        <f t="shared" si="42"/>
        <v>547.9</v>
      </c>
      <c r="O537" s="811">
        <f t="shared" si="42"/>
        <v>483.90000000000003</v>
      </c>
      <c r="P537" s="811">
        <f t="shared" si="42"/>
        <v>431.29999999999995</v>
      </c>
      <c r="Q537" s="811">
        <f t="shared" si="42"/>
        <v>522.70000000000005</v>
      </c>
      <c r="R537" s="811">
        <f t="shared" si="42"/>
        <v>550.09999999999991</v>
      </c>
      <c r="S537" s="811">
        <f t="shared" si="42"/>
        <v>505.59999999999997</v>
      </c>
      <c r="T537" s="811">
        <f t="shared" si="42"/>
        <v>515.4</v>
      </c>
      <c r="U537" s="811">
        <f t="shared" si="42"/>
        <v>422.69999999999993</v>
      </c>
      <c r="V537" s="811">
        <f t="shared" si="42"/>
        <v>483.90000000000003</v>
      </c>
      <c r="W537" s="811">
        <f t="shared" si="42"/>
        <v>487.20000000000005</v>
      </c>
      <c r="X537" s="811">
        <f t="shared" si="42"/>
        <v>478.49999999999989</v>
      </c>
      <c r="Y537" s="811">
        <f t="shared" si="42"/>
        <v>638.98</v>
      </c>
      <c r="Z537" s="811">
        <f t="shared" si="42"/>
        <v>764.75900000000001</v>
      </c>
      <c r="AA537" s="811">
        <f t="shared" si="42"/>
        <v>775.67399999999986</v>
      </c>
      <c r="AB537" s="811">
        <f t="shared" si="42"/>
        <v>887.59966699999984</v>
      </c>
      <c r="AC537" s="811">
        <f t="shared" si="42"/>
        <v>635.31897800000002</v>
      </c>
      <c r="AD537" s="811">
        <f t="shared" si="42"/>
        <v>725.72240000000011</v>
      </c>
      <c r="AE537" s="811">
        <f t="shared" si="42"/>
        <v>847.24836000000016</v>
      </c>
      <c r="AF537" s="811">
        <f t="shared" si="42"/>
        <v>654.99626899999987</v>
      </c>
      <c r="AG537" s="811">
        <f t="shared" si="42"/>
        <v>772.60608800000011</v>
      </c>
      <c r="AH537" s="811">
        <f t="shared" si="42"/>
        <v>1220.6364389999999</v>
      </c>
      <c r="AI537" s="811">
        <f t="shared" si="42"/>
        <v>1159.6880000000003</v>
      </c>
      <c r="AJ537" s="811">
        <f t="shared" si="42"/>
        <v>970.10400000000016</v>
      </c>
      <c r="AK537" s="811">
        <f t="shared" si="42"/>
        <v>1071.9919999999997</v>
      </c>
      <c r="AL537" s="811">
        <f t="shared" si="42"/>
        <v>964.71900000000005</v>
      </c>
      <c r="AM537" s="811">
        <f t="shared" si="42"/>
        <v>758.34331840000016</v>
      </c>
      <c r="AN537" s="811">
        <f t="shared" si="42"/>
        <v>770.57199999999989</v>
      </c>
      <c r="AO537" s="811">
        <f t="shared" si="42"/>
        <v>634.81399999999996</v>
      </c>
      <c r="AP537" s="811">
        <f t="shared" si="42"/>
        <v>841.69236532000014</v>
      </c>
      <c r="AQ537" s="811">
        <f t="shared" si="42"/>
        <v>800.75275644999988</v>
      </c>
      <c r="AR537" s="811">
        <f t="shared" si="42"/>
        <v>719.452</v>
      </c>
      <c r="AS537" s="811">
        <f t="shared" si="42"/>
        <v>840.70799999999986</v>
      </c>
      <c r="AU537" s="721"/>
      <c r="AV537" s="721"/>
      <c r="AW537" s="229"/>
      <c r="AX537" s="229"/>
      <c r="BH537" s="162"/>
    </row>
    <row r="538" spans="1:60" s="177" customFormat="1" ht="15" customHeight="1" thickBot="1">
      <c r="A538" s="719"/>
      <c r="B538" s="723" t="s">
        <v>3718</v>
      </c>
      <c r="C538" s="812">
        <f t="shared" ref="C538:AS538" si="43">SUMIF(C$4:C$519,"&gt;=100")</f>
        <v>397.5</v>
      </c>
      <c r="D538" s="812">
        <f t="shared" si="43"/>
        <v>431.3</v>
      </c>
      <c r="E538" s="812">
        <f t="shared" si="43"/>
        <v>497.1</v>
      </c>
      <c r="F538" s="812">
        <f t="shared" si="43"/>
        <v>701</v>
      </c>
      <c r="G538" s="812">
        <f t="shared" si="43"/>
        <v>777</v>
      </c>
      <c r="H538" s="812">
        <f t="shared" si="43"/>
        <v>808.2</v>
      </c>
      <c r="I538" s="812">
        <f t="shared" si="43"/>
        <v>901.3</v>
      </c>
      <c r="J538" s="812">
        <f t="shared" si="43"/>
        <v>1132.2</v>
      </c>
      <c r="K538" s="812">
        <f t="shared" si="43"/>
        <v>1279.2</v>
      </c>
      <c r="L538" s="812">
        <f t="shared" si="43"/>
        <v>1441.9</v>
      </c>
      <c r="M538" s="812">
        <f t="shared" si="43"/>
        <v>1532.1</v>
      </c>
      <c r="N538" s="812">
        <f t="shared" si="43"/>
        <v>1635.2</v>
      </c>
      <c r="O538" s="812">
        <f t="shared" si="43"/>
        <v>1912.1999999999998</v>
      </c>
      <c r="P538" s="812">
        <f t="shared" si="43"/>
        <v>2280.1</v>
      </c>
      <c r="Q538" s="812">
        <f t="shared" si="43"/>
        <v>2513.9</v>
      </c>
      <c r="R538" s="812">
        <f t="shared" si="43"/>
        <v>2830.7</v>
      </c>
      <c r="S538" s="812">
        <f t="shared" si="43"/>
        <v>2991.7</v>
      </c>
      <c r="T538" s="812">
        <f t="shared" si="43"/>
        <v>3261.6</v>
      </c>
      <c r="U538" s="812">
        <f t="shared" si="43"/>
        <v>3221.7000000000003</v>
      </c>
      <c r="V538" s="812">
        <f t="shared" si="43"/>
        <v>3155.6000000000004</v>
      </c>
      <c r="W538" s="812">
        <f t="shared" si="43"/>
        <v>3224.0000000000005</v>
      </c>
      <c r="X538" s="812">
        <f t="shared" si="43"/>
        <v>3417.9739999999997</v>
      </c>
      <c r="Y538" s="812">
        <f t="shared" si="43"/>
        <v>3396.7310000000002</v>
      </c>
      <c r="Z538" s="812">
        <f t="shared" si="43"/>
        <v>3701.6319999999996</v>
      </c>
      <c r="AA538" s="812">
        <f t="shared" si="43"/>
        <v>4015.1413789999997</v>
      </c>
      <c r="AB538" s="812">
        <f t="shared" si="43"/>
        <v>4585.9202939999996</v>
      </c>
      <c r="AC538" s="812">
        <f t="shared" si="43"/>
        <v>4412.5519999999997</v>
      </c>
      <c r="AD538" s="812">
        <f t="shared" si="43"/>
        <v>5183.8890000000001</v>
      </c>
      <c r="AE538" s="812">
        <f t="shared" si="43"/>
        <v>5545.95</v>
      </c>
      <c r="AF538" s="812">
        <f t="shared" si="43"/>
        <v>5839.2439999999997</v>
      </c>
      <c r="AG538" s="812">
        <f t="shared" si="43"/>
        <v>6507.4319999999998</v>
      </c>
      <c r="AH538" s="812">
        <f t="shared" si="43"/>
        <v>6892.1909999999998</v>
      </c>
      <c r="AI538" s="812">
        <f t="shared" si="43"/>
        <v>7436.8130720000008</v>
      </c>
      <c r="AJ538" s="812">
        <f t="shared" si="43"/>
        <v>9001.3766570000007</v>
      </c>
      <c r="AK538" s="812">
        <f t="shared" si="43"/>
        <v>8598.2489999999998</v>
      </c>
      <c r="AL538" s="812">
        <f t="shared" si="43"/>
        <v>8679.8780000000006</v>
      </c>
      <c r="AM538" s="812">
        <f t="shared" si="43"/>
        <v>8834.9465</v>
      </c>
      <c r="AN538" s="812">
        <f t="shared" si="43"/>
        <v>8627.2220000000016</v>
      </c>
      <c r="AO538" s="812">
        <f t="shared" si="43"/>
        <v>8625.8329999999987</v>
      </c>
      <c r="AP538" s="812">
        <f t="shared" si="43"/>
        <v>9142.8014999999996</v>
      </c>
      <c r="AQ538" s="812">
        <f t="shared" si="43"/>
        <v>8891.8040000000001</v>
      </c>
      <c r="AR538" s="812">
        <f t="shared" si="43"/>
        <v>9263.598</v>
      </c>
      <c r="AS538" s="812">
        <f t="shared" si="43"/>
        <v>10881.654</v>
      </c>
      <c r="AU538" s="721"/>
      <c r="AV538" s="721"/>
      <c r="AW538" s="229"/>
      <c r="AX538" s="229"/>
      <c r="BH538" s="162"/>
    </row>
    <row r="539" spans="1:60" s="177" customFormat="1" ht="15" customHeight="1" thickTop="1" thickBot="1">
      <c r="A539" s="719"/>
      <c r="B539" s="724" t="s">
        <v>761</v>
      </c>
      <c r="C539" s="813">
        <f>SUM(C$535:C$538)</f>
        <v>689.2</v>
      </c>
      <c r="D539" s="813">
        <f t="shared" ref="D539:AS539" si="44">SUM(D$535:D$538)</f>
        <v>778.09999999999991</v>
      </c>
      <c r="E539" s="813">
        <f t="shared" si="44"/>
        <v>894.59999999999991</v>
      </c>
      <c r="F539" s="813">
        <f t="shared" si="44"/>
        <v>1011.5</v>
      </c>
      <c r="G539" s="813">
        <f t="shared" si="44"/>
        <v>1162.7</v>
      </c>
      <c r="H539" s="813">
        <f t="shared" si="44"/>
        <v>1252.3000000000002</v>
      </c>
      <c r="I539" s="813">
        <f t="shared" si="44"/>
        <v>1432.3</v>
      </c>
      <c r="J539" s="813">
        <f t="shared" si="44"/>
        <v>1716.1</v>
      </c>
      <c r="K539" s="813">
        <f t="shared" si="44"/>
        <v>1869</v>
      </c>
      <c r="L539" s="813">
        <f t="shared" si="44"/>
        <v>1936.0000000000002</v>
      </c>
      <c r="M539" s="813">
        <f t="shared" si="44"/>
        <v>2065.6</v>
      </c>
      <c r="N539" s="813">
        <f t="shared" si="44"/>
        <v>2273.5</v>
      </c>
      <c r="O539" s="813">
        <f t="shared" si="44"/>
        <v>2487.1999999999998</v>
      </c>
      <c r="P539" s="813">
        <f t="shared" si="44"/>
        <v>2800.6</v>
      </c>
      <c r="Q539" s="813">
        <f t="shared" si="44"/>
        <v>3113.1000000000004</v>
      </c>
      <c r="R539" s="813">
        <f t="shared" si="44"/>
        <v>3452.5</v>
      </c>
      <c r="S539" s="813">
        <f t="shared" si="44"/>
        <v>3558.7</v>
      </c>
      <c r="T539" s="813">
        <f t="shared" si="44"/>
        <v>3835.1129999999998</v>
      </c>
      <c r="U539" s="813">
        <f t="shared" si="44"/>
        <v>3713.4</v>
      </c>
      <c r="V539" s="813">
        <f t="shared" si="44"/>
        <v>3685.0000000000005</v>
      </c>
      <c r="W539" s="813">
        <f t="shared" si="44"/>
        <v>3762.4200000000005</v>
      </c>
      <c r="X539" s="813">
        <f t="shared" si="44"/>
        <v>3991.3319999999994</v>
      </c>
      <c r="Y539" s="813">
        <f t="shared" si="44"/>
        <v>4159.2539999999999</v>
      </c>
      <c r="Z539" s="813">
        <f t="shared" si="44"/>
        <v>4576.6289999999999</v>
      </c>
      <c r="AA539" s="813">
        <f t="shared" si="44"/>
        <v>4915.6146311799994</v>
      </c>
      <c r="AB539" s="813">
        <f t="shared" si="44"/>
        <v>5581.9718510399998</v>
      </c>
      <c r="AC539" s="813">
        <f t="shared" si="44"/>
        <v>5158.1375239999998</v>
      </c>
      <c r="AD539" s="813">
        <f t="shared" si="44"/>
        <v>6048.4023350000007</v>
      </c>
      <c r="AE539" s="813">
        <f t="shared" si="44"/>
        <v>6557.0073309999998</v>
      </c>
      <c r="AF539" s="813">
        <f t="shared" si="44"/>
        <v>6662.1804979999997</v>
      </c>
      <c r="AG539" s="813">
        <f t="shared" si="44"/>
        <v>7489.7735059999995</v>
      </c>
      <c r="AH539" s="813">
        <f t="shared" si="44"/>
        <v>8314.937206999999</v>
      </c>
      <c r="AI539" s="813">
        <f t="shared" si="44"/>
        <v>8867.6636780000008</v>
      </c>
      <c r="AJ539" s="813">
        <f t="shared" si="44"/>
        <v>10254.348858000001</v>
      </c>
      <c r="AK539" s="813">
        <f t="shared" si="44"/>
        <v>9909.8719170000004</v>
      </c>
      <c r="AL539" s="813">
        <f t="shared" si="44"/>
        <v>9928.9800080000005</v>
      </c>
      <c r="AM539" s="813">
        <f t="shared" si="44"/>
        <v>9831.2033994100002</v>
      </c>
      <c r="AN539" s="813">
        <f t="shared" si="44"/>
        <v>9616.4759567800011</v>
      </c>
      <c r="AO539" s="813">
        <f t="shared" si="44"/>
        <v>9537.7566506999992</v>
      </c>
      <c r="AP539" s="813">
        <f t="shared" si="44"/>
        <v>10229.68457632</v>
      </c>
      <c r="AQ539" s="813">
        <f t="shared" si="44"/>
        <v>9950.441001449999</v>
      </c>
      <c r="AR539" s="813">
        <f t="shared" si="44"/>
        <v>10200.112999999999</v>
      </c>
      <c r="AS539" s="813">
        <f t="shared" si="44"/>
        <v>11944.375823</v>
      </c>
      <c r="AU539" s="721"/>
      <c r="AV539" s="721"/>
      <c r="AW539" s="229"/>
      <c r="AX539" s="229"/>
      <c r="BH539" s="162"/>
    </row>
    <row r="540" spans="1:60" s="109" customFormat="1" ht="12.75" customHeight="1" thickTop="1">
      <c r="A540" s="333"/>
      <c r="B540" s="333"/>
      <c r="C540" s="335"/>
      <c r="D540" s="335"/>
      <c r="E540" s="335"/>
      <c r="F540" s="335"/>
      <c r="G540" s="335"/>
      <c r="H540" s="335"/>
      <c r="I540" s="335"/>
      <c r="J540" s="335"/>
      <c r="K540" s="335"/>
      <c r="L540" s="335"/>
      <c r="M540" s="335"/>
      <c r="N540" s="335"/>
      <c r="O540" s="335"/>
      <c r="P540" s="335"/>
      <c r="Q540" s="335"/>
      <c r="R540" s="335"/>
      <c r="S540" s="335"/>
      <c r="T540" s="335"/>
      <c r="U540" s="335"/>
      <c r="V540" s="335"/>
      <c r="W540" s="335"/>
      <c r="X540" s="335"/>
      <c r="Y540" s="335"/>
      <c r="Z540" s="335"/>
      <c r="AA540" s="335"/>
      <c r="AB540" s="335"/>
      <c r="AC540" s="335"/>
      <c r="AD540" s="335"/>
      <c r="AE540" s="335"/>
      <c r="AF540" s="335"/>
      <c r="AG540" s="335"/>
      <c r="AH540" s="335"/>
      <c r="AI540" s="335"/>
      <c r="AJ540" s="335"/>
      <c r="AK540" s="335"/>
      <c r="AL540" s="335"/>
      <c r="AM540" s="335"/>
      <c r="AN540" s="335"/>
      <c r="AO540" s="335"/>
      <c r="AP540" s="335"/>
      <c r="AQ540" s="335"/>
      <c r="AR540" s="332"/>
      <c r="AS540" s="332"/>
      <c r="AT540" s="126"/>
      <c r="AU540" s="245"/>
      <c r="AV540" s="245"/>
      <c r="AW540" s="229"/>
      <c r="AX540" s="229"/>
      <c r="BD540" s="126"/>
      <c r="BE540" s="126"/>
      <c r="BH540" s="128"/>
    </row>
    <row r="541" spans="1:60" s="126" customFormat="1" ht="12.75" customHeight="1">
      <c r="A541" s="130"/>
      <c r="B541" s="130"/>
      <c r="C541" s="118"/>
      <c r="D541" s="118"/>
      <c r="E541" s="118"/>
      <c r="F541" s="118"/>
      <c r="G541" s="118"/>
      <c r="H541" s="118"/>
      <c r="I541" s="118"/>
      <c r="J541" s="118"/>
      <c r="K541" s="118"/>
      <c r="L541" s="118"/>
      <c r="M541" s="118"/>
      <c r="N541" s="118"/>
      <c r="O541" s="118"/>
      <c r="P541" s="118"/>
      <c r="Q541" s="118"/>
      <c r="R541" s="118"/>
      <c r="S541" s="118"/>
      <c r="T541" s="118"/>
      <c r="U541" s="118"/>
      <c r="V541" s="118"/>
      <c r="W541" s="118"/>
      <c r="X541" s="118"/>
      <c r="Y541" s="118"/>
      <c r="Z541" s="118"/>
      <c r="AA541" s="118"/>
      <c r="AB541" s="118"/>
      <c r="AC541" s="118"/>
      <c r="AD541" s="118"/>
      <c r="AE541" s="118"/>
      <c r="AF541" s="118"/>
      <c r="AG541" s="118"/>
      <c r="AH541" s="118"/>
      <c r="AI541" s="118"/>
      <c r="AJ541" s="118"/>
      <c r="AK541" s="118"/>
      <c r="AL541" s="118"/>
      <c r="AM541" s="118"/>
      <c r="AN541" s="118"/>
      <c r="AO541" s="118"/>
      <c r="AP541" s="118"/>
      <c r="AQ541" s="118"/>
      <c r="AU541" s="245"/>
      <c r="AV541" s="245"/>
      <c r="AW541" s="229"/>
      <c r="AX541" s="229"/>
      <c r="BH541" s="715"/>
    </row>
    <row r="542" spans="1:60" s="109" customFormat="1" ht="12.75" customHeight="1">
      <c r="A542" s="716" t="s">
        <v>3011</v>
      </c>
      <c r="B542" s="333"/>
      <c r="C542" s="335"/>
      <c r="D542" s="335"/>
      <c r="E542" s="335"/>
      <c r="F542" s="335"/>
      <c r="G542" s="335"/>
      <c r="H542" s="335"/>
      <c r="I542" s="335"/>
      <c r="J542" s="335"/>
      <c r="K542" s="335"/>
      <c r="L542" s="335"/>
      <c r="M542" s="335"/>
      <c r="N542" s="335"/>
      <c r="O542" s="335"/>
      <c r="P542" s="335"/>
      <c r="Q542" s="335"/>
      <c r="R542" s="335"/>
      <c r="S542" s="335"/>
      <c r="T542" s="335"/>
      <c r="U542" s="335"/>
      <c r="V542" s="335"/>
      <c r="W542" s="335"/>
      <c r="X542" s="335"/>
      <c r="Y542" s="335"/>
      <c r="Z542" s="335"/>
      <c r="AA542" s="335"/>
      <c r="AB542" s="335"/>
      <c r="AC542" s="335"/>
      <c r="AD542" s="335"/>
      <c r="AE542" s="335"/>
      <c r="AF542" s="335"/>
      <c r="AG542" s="335"/>
      <c r="AH542" s="335"/>
      <c r="AI542" s="335"/>
      <c r="AJ542" s="335"/>
      <c r="AK542" s="335"/>
      <c r="AL542" s="335"/>
      <c r="AM542" s="335"/>
      <c r="AN542" s="335"/>
      <c r="AO542" s="335"/>
      <c r="AP542" s="335"/>
      <c r="AQ542" s="335"/>
      <c r="AR542" s="332"/>
      <c r="AS542" s="332"/>
      <c r="AT542" s="126"/>
      <c r="AU542" s="245"/>
      <c r="AV542" s="245"/>
      <c r="AW542" s="229"/>
      <c r="AX542" s="229"/>
      <c r="BD542" s="126"/>
      <c r="BE542" s="126"/>
      <c r="BH542" s="128"/>
    </row>
    <row r="543" spans="1:60" s="177" customFormat="1" ht="15" customHeight="1">
      <c r="A543" s="333"/>
      <c r="B543" s="719"/>
      <c r="C543" s="720" t="s">
        <v>64</v>
      </c>
      <c r="D543" s="720" t="s">
        <v>65</v>
      </c>
      <c r="E543" s="720" t="s">
        <v>66</v>
      </c>
      <c r="F543" s="720" t="s">
        <v>67</v>
      </c>
      <c r="G543" s="720" t="s">
        <v>68</v>
      </c>
      <c r="H543" s="720" t="s">
        <v>69</v>
      </c>
      <c r="I543" s="720" t="s">
        <v>70</v>
      </c>
      <c r="J543" s="720" t="s">
        <v>71</v>
      </c>
      <c r="K543" s="720" t="s">
        <v>72</v>
      </c>
      <c r="L543" s="720" t="s">
        <v>73</v>
      </c>
      <c r="M543" s="720" t="s">
        <v>1</v>
      </c>
      <c r="N543" s="720" t="s">
        <v>2</v>
      </c>
      <c r="O543" s="720" t="s">
        <v>3</v>
      </c>
      <c r="P543" s="720" t="s">
        <v>4</v>
      </c>
      <c r="Q543" s="720" t="s">
        <v>5</v>
      </c>
      <c r="R543" s="720" t="s">
        <v>6</v>
      </c>
      <c r="S543" s="720" t="s">
        <v>7</v>
      </c>
      <c r="T543" s="720" t="s">
        <v>8</v>
      </c>
      <c r="U543" s="720" t="s">
        <v>9</v>
      </c>
      <c r="V543" s="720" t="s">
        <v>10</v>
      </c>
      <c r="W543" s="720" t="s">
        <v>11</v>
      </c>
      <c r="X543" s="720" t="s">
        <v>12</v>
      </c>
      <c r="Y543" s="720" t="s">
        <v>13</v>
      </c>
      <c r="Z543" s="720" t="s">
        <v>14</v>
      </c>
      <c r="AA543" s="720" t="s">
        <v>15</v>
      </c>
      <c r="AB543" s="720" t="s">
        <v>16</v>
      </c>
      <c r="AC543" s="720" t="s">
        <v>17</v>
      </c>
      <c r="AD543" s="720" t="s">
        <v>18</v>
      </c>
      <c r="AE543" s="720" t="s">
        <v>19</v>
      </c>
      <c r="AF543" s="720" t="s">
        <v>20</v>
      </c>
      <c r="AG543" s="720" t="s">
        <v>21</v>
      </c>
      <c r="AH543" s="720" t="s">
        <v>22</v>
      </c>
      <c r="AI543" s="720" t="s">
        <v>23</v>
      </c>
      <c r="AJ543" s="720" t="s">
        <v>24</v>
      </c>
      <c r="AK543" s="720" t="s">
        <v>25</v>
      </c>
      <c r="AL543" s="720" t="s">
        <v>26</v>
      </c>
      <c r="AM543" s="720" t="s">
        <v>27</v>
      </c>
      <c r="AN543" s="720" t="s">
        <v>62</v>
      </c>
      <c r="AO543" s="720" t="s">
        <v>63</v>
      </c>
      <c r="AP543" s="720" t="s">
        <v>879</v>
      </c>
      <c r="AQ543" s="720" t="s">
        <v>1899</v>
      </c>
      <c r="AR543" s="720" t="s">
        <v>1900</v>
      </c>
      <c r="AS543" s="720" t="s">
        <v>1901</v>
      </c>
      <c r="AU543" s="721"/>
      <c r="AV543" s="721"/>
      <c r="AW543" s="229"/>
      <c r="AX543" s="229"/>
      <c r="BH543" s="162"/>
    </row>
    <row r="544" spans="1:60" s="177" customFormat="1" ht="15" customHeight="1">
      <c r="A544" s="333"/>
      <c r="B544" s="722" t="s">
        <v>3056</v>
      </c>
      <c r="C544" s="725">
        <f>C535/C$539</f>
        <v>3.0470110272780029E-3</v>
      </c>
      <c r="D544" s="725">
        <f t="shared" ref="D544:AS547" si="45">D535/D$539</f>
        <v>3.5985091890502509E-3</v>
      </c>
      <c r="E544" s="725">
        <f t="shared" si="45"/>
        <v>3.1298904538341159E-3</v>
      </c>
      <c r="F544" s="725">
        <f t="shared" si="45"/>
        <v>3.2624814631735046E-3</v>
      </c>
      <c r="G544" s="725">
        <f t="shared" si="45"/>
        <v>9.4607379375591296E-4</v>
      </c>
      <c r="H544" s="725">
        <f t="shared" si="45"/>
        <v>2.0761798291144291E-3</v>
      </c>
      <c r="I544" s="725">
        <f t="shared" si="45"/>
        <v>1.1869021852963764E-3</v>
      </c>
      <c r="J544" s="725">
        <f t="shared" si="45"/>
        <v>1.6898782122253952E-3</v>
      </c>
      <c r="K544" s="725">
        <f t="shared" si="45"/>
        <v>2.1401819154628145E-4</v>
      </c>
      <c r="L544" s="725">
        <f t="shared" si="45"/>
        <v>7.7479338842975198E-4</v>
      </c>
      <c r="M544" s="725">
        <f t="shared" si="45"/>
        <v>8.7141750580945008E-4</v>
      </c>
      <c r="N544" s="725">
        <f t="shared" si="45"/>
        <v>7.917308115240818E-4</v>
      </c>
      <c r="O544" s="725">
        <f t="shared" si="45"/>
        <v>0</v>
      </c>
      <c r="P544" s="725">
        <f t="shared" si="45"/>
        <v>7.1413268585303157E-5</v>
      </c>
      <c r="Q544" s="725">
        <f t="shared" si="45"/>
        <v>2.5697857441135842E-4</v>
      </c>
      <c r="R544" s="725">
        <f t="shared" si="45"/>
        <v>2.3171614771904419E-4</v>
      </c>
      <c r="S544" s="725">
        <f t="shared" si="45"/>
        <v>2.248011914463147E-4</v>
      </c>
      <c r="T544" s="725">
        <f t="shared" si="45"/>
        <v>6.8133585633591508E-4</v>
      </c>
      <c r="U544" s="725">
        <f t="shared" si="45"/>
        <v>6.1937846717294114E-4</v>
      </c>
      <c r="V544" s="725">
        <f t="shared" si="45"/>
        <v>7.598371777476254E-4</v>
      </c>
      <c r="W544" s="725">
        <f t="shared" si="45"/>
        <v>4.8373121554744013E-4</v>
      </c>
      <c r="X544" s="725">
        <f t="shared" si="45"/>
        <v>3.3272100642091411E-4</v>
      </c>
      <c r="Y544" s="725">
        <f t="shared" si="45"/>
        <v>1.9907416089519898E-4</v>
      </c>
      <c r="Z544" s="725">
        <f t="shared" si="45"/>
        <v>8.5827363327899207E-4</v>
      </c>
      <c r="AA544" s="725">
        <f t="shared" si="45"/>
        <v>7.11661194474116E-4</v>
      </c>
      <c r="AB544" s="725">
        <f t="shared" si="45"/>
        <v>4.5992350167829672E-4</v>
      </c>
      <c r="AC544" s="725">
        <f t="shared" si="45"/>
        <v>1.3523796074732188E-3</v>
      </c>
      <c r="AD544" s="725">
        <f t="shared" si="45"/>
        <v>7.3704339643602739E-4</v>
      </c>
      <c r="AE544" s="725">
        <f t="shared" si="45"/>
        <v>9.8260847895336898E-4</v>
      </c>
      <c r="AF544" s="725">
        <f t="shared" si="45"/>
        <v>6.9417647891532701E-4</v>
      </c>
      <c r="AG544" s="725">
        <f t="shared" si="45"/>
        <v>8.876660949325107E-4</v>
      </c>
      <c r="AH544" s="725">
        <f t="shared" si="45"/>
        <v>1.4104457686255139E-3</v>
      </c>
      <c r="AI544" s="725">
        <f t="shared" si="45"/>
        <v>1.6594682133139872E-3</v>
      </c>
      <c r="AJ544" s="725">
        <f t="shared" si="45"/>
        <v>1.7281644349533395E-3</v>
      </c>
      <c r="AK544" s="725">
        <f t="shared" si="45"/>
        <v>1.7776319560478119E-3</v>
      </c>
      <c r="AL544" s="725">
        <f t="shared" si="45"/>
        <v>1.6865136183684415E-3</v>
      </c>
      <c r="AM544" s="725">
        <f t="shared" si="45"/>
        <v>1.6886360016716054E-3</v>
      </c>
      <c r="AN544" s="725">
        <f t="shared" si="45"/>
        <v>2.3012336431203402E-3</v>
      </c>
      <c r="AO544" s="725">
        <f t="shared" si="45"/>
        <v>2.1441591297571101E-3</v>
      </c>
      <c r="AP544" s="725">
        <f t="shared" si="45"/>
        <v>1.6167566924091476E-3</v>
      </c>
      <c r="AQ544" s="725">
        <f t="shared" si="45"/>
        <v>1.960569888023774E-3</v>
      </c>
      <c r="AR544" s="725">
        <f t="shared" si="45"/>
        <v>1.8870379181093382E-3</v>
      </c>
      <c r="AS544" s="725">
        <f t="shared" si="45"/>
        <v>1.2573248885120916E-3</v>
      </c>
      <c r="AU544" s="721"/>
      <c r="AV544" s="721"/>
      <c r="AW544" s="229"/>
      <c r="AX544" s="229"/>
      <c r="BH544" s="162"/>
    </row>
    <row r="545" spans="1:60" s="177" customFormat="1" ht="15" customHeight="1">
      <c r="A545" s="333"/>
      <c r="B545" s="722" t="s">
        <v>3716</v>
      </c>
      <c r="C545" s="725">
        <f t="shared" ref="C545:R547" si="46">C536/C$539</f>
        <v>7.6755658734764962E-2</v>
      </c>
      <c r="D545" s="725">
        <f t="shared" si="46"/>
        <v>8.2765711348155788E-2</v>
      </c>
      <c r="E545" s="725">
        <f t="shared" si="46"/>
        <v>8.7078023697742021E-2</v>
      </c>
      <c r="F545" s="725">
        <f t="shared" si="46"/>
        <v>7.3949579831932788E-2</v>
      </c>
      <c r="G545" s="725">
        <f t="shared" si="46"/>
        <v>6.4505031392448606E-2</v>
      </c>
      <c r="H545" s="725">
        <f t="shared" si="46"/>
        <v>5.3820969416274039E-2</v>
      </c>
      <c r="I545" s="725">
        <f t="shared" si="46"/>
        <v>5.6063673811352369E-2</v>
      </c>
      <c r="J545" s="725">
        <f t="shared" si="46"/>
        <v>4.3295845230464425E-2</v>
      </c>
      <c r="K545" s="725">
        <f t="shared" si="46"/>
        <v>3.9058319957196372E-2</v>
      </c>
      <c r="L545" s="725">
        <f t="shared" si="46"/>
        <v>5.1756198347107436E-2</v>
      </c>
      <c r="M545" s="725">
        <f t="shared" si="46"/>
        <v>4.1005034856700234E-2</v>
      </c>
      <c r="N545" s="725">
        <f t="shared" si="46"/>
        <v>3.8970749945018694E-2</v>
      </c>
      <c r="O545" s="725">
        <f t="shared" si="46"/>
        <v>3.6627532968800267E-2</v>
      </c>
      <c r="P545" s="725">
        <f t="shared" si="46"/>
        <v>3.1778904520459908E-2</v>
      </c>
      <c r="Q545" s="725">
        <f t="shared" si="46"/>
        <v>2.4316597603674796E-2</v>
      </c>
      <c r="R545" s="725">
        <f t="shared" si="46"/>
        <v>2.0535843591600291E-2</v>
      </c>
      <c r="S545" s="725">
        <f t="shared" si="45"/>
        <v>1.7028690252058339E-2</v>
      </c>
      <c r="T545" s="725">
        <f t="shared" si="45"/>
        <v>1.4471542298753651E-2</v>
      </c>
      <c r="U545" s="725">
        <f t="shared" si="45"/>
        <v>1.7961975548015291E-2</v>
      </c>
      <c r="V545" s="725">
        <f t="shared" si="45"/>
        <v>1.158751696065129E-2</v>
      </c>
      <c r="W545" s="725">
        <f t="shared" si="45"/>
        <v>1.3129847279144808E-2</v>
      </c>
      <c r="X545" s="725">
        <f t="shared" si="45"/>
        <v>2.3433279917581401E-2</v>
      </c>
      <c r="Y545" s="725">
        <f t="shared" si="45"/>
        <v>2.950408895441347E-2</v>
      </c>
      <c r="Z545" s="725">
        <f t="shared" si="45"/>
        <v>2.3228887462802859E-2</v>
      </c>
      <c r="AA545" s="725">
        <f t="shared" si="45"/>
        <v>2.46766699794938E-2</v>
      </c>
      <c r="AB545" s="725">
        <f t="shared" si="45"/>
        <v>1.8969033313966318E-2</v>
      </c>
      <c r="AC545" s="725">
        <f t="shared" si="45"/>
        <v>2.0024822044663271E-2</v>
      </c>
      <c r="AD545" s="725">
        <f t="shared" si="45"/>
        <v>2.2209666711928477E-2</v>
      </c>
      <c r="AE545" s="725">
        <f t="shared" si="45"/>
        <v>2.3999668149829616E-2</v>
      </c>
      <c r="AF545" s="725">
        <f t="shared" si="45"/>
        <v>2.4513820970330613E-2</v>
      </c>
      <c r="AG545" s="725">
        <f t="shared" si="45"/>
        <v>2.7115239177434209E-2</v>
      </c>
      <c r="AH545" s="725">
        <f t="shared" si="45"/>
        <v>2.289638457398396E-2</v>
      </c>
      <c r="AI545" s="725">
        <f t="shared" si="45"/>
        <v>2.8919342152795614E-2</v>
      </c>
      <c r="AJ545" s="725">
        <f t="shared" si="45"/>
        <v>2.5857029409833643E-2</v>
      </c>
      <c r="AK545" s="725">
        <f t="shared" si="45"/>
        <v>2.240339873809491E-2</v>
      </c>
      <c r="AL545" s="725">
        <f t="shared" si="45"/>
        <v>2.6955200613190726E-2</v>
      </c>
      <c r="AM545" s="725">
        <f t="shared" si="45"/>
        <v>2.2511207226501035E-2</v>
      </c>
      <c r="AN545" s="725">
        <f t="shared" si="45"/>
        <v>2.0439108844381066E-2</v>
      </c>
      <c r="AO545" s="725">
        <f t="shared" si="45"/>
        <v>2.690980616297891E-2</v>
      </c>
      <c r="AP545" s="725">
        <f t="shared" si="45"/>
        <v>2.2351793771754263E-2</v>
      </c>
      <c r="AQ545" s="725">
        <f t="shared" si="45"/>
        <v>2.3956296003892034E-2</v>
      </c>
      <c r="AR545" s="725">
        <f t="shared" si="45"/>
        <v>1.9393412602389797E-2</v>
      </c>
      <c r="AS545" s="725">
        <f t="shared" si="45"/>
        <v>1.7329985682584623E-2</v>
      </c>
      <c r="AU545" s="721"/>
      <c r="AV545" s="721"/>
      <c r="AW545" s="229"/>
      <c r="AX545" s="229"/>
      <c r="BH545" s="162"/>
    </row>
    <row r="546" spans="1:60" s="177" customFormat="1" ht="15" customHeight="1">
      <c r="A546" s="333"/>
      <c r="B546" s="722" t="s">
        <v>3715</v>
      </c>
      <c r="C546" s="725">
        <f t="shared" si="46"/>
        <v>0.34344167150319205</v>
      </c>
      <c r="D546" s="725">
        <f t="shared" si="45"/>
        <v>0.35933684616373218</v>
      </c>
      <c r="E546" s="725">
        <f t="shared" si="45"/>
        <v>0.35412474849094566</v>
      </c>
      <c r="F546" s="725">
        <f t="shared" si="45"/>
        <v>0.229757785467128</v>
      </c>
      <c r="G546" s="725">
        <f t="shared" si="45"/>
        <v>0.26627676958802787</v>
      </c>
      <c r="H546" s="725">
        <f t="shared" si="45"/>
        <v>0.29873033618142614</v>
      </c>
      <c r="I546" s="725">
        <f t="shared" si="45"/>
        <v>0.31348181246945478</v>
      </c>
      <c r="J546" s="725">
        <f t="shared" si="45"/>
        <v>0.29526251383951979</v>
      </c>
      <c r="K546" s="725">
        <f t="shared" si="45"/>
        <v>0.27629748528624926</v>
      </c>
      <c r="L546" s="725">
        <f t="shared" si="45"/>
        <v>0.20268595041322315</v>
      </c>
      <c r="M546" s="725">
        <f t="shared" si="45"/>
        <v>0.2164020139426801</v>
      </c>
      <c r="N546" s="725">
        <f t="shared" si="45"/>
        <v>0.24099406201891355</v>
      </c>
      <c r="O546" s="725">
        <f t="shared" si="45"/>
        <v>0.19455612737214542</v>
      </c>
      <c r="P546" s="725">
        <f t="shared" si="45"/>
        <v>0.15400271370420623</v>
      </c>
      <c r="Q546" s="725">
        <f t="shared" si="45"/>
        <v>0.16790337605602132</v>
      </c>
      <c r="R546" s="725">
        <f t="shared" si="45"/>
        <v>0.15933381607530772</v>
      </c>
      <c r="S546" s="725">
        <f t="shared" si="45"/>
        <v>0.14207435299407087</v>
      </c>
      <c r="T546" s="725">
        <f t="shared" si="45"/>
        <v>0.13438978199599333</v>
      </c>
      <c r="U546" s="725">
        <f t="shared" si="45"/>
        <v>0.11383099046695748</v>
      </c>
      <c r="V546" s="725">
        <f t="shared" si="45"/>
        <v>0.13131614654002713</v>
      </c>
      <c r="W546" s="725">
        <f t="shared" si="45"/>
        <v>0.12949112539269939</v>
      </c>
      <c r="X546" s="725">
        <f t="shared" si="45"/>
        <v>0.11988479034066822</v>
      </c>
      <c r="Y546" s="725">
        <f t="shared" si="45"/>
        <v>0.15362851126668389</v>
      </c>
      <c r="Z546" s="725">
        <f t="shared" si="45"/>
        <v>0.16710093826700831</v>
      </c>
      <c r="AA546" s="725">
        <f t="shared" si="45"/>
        <v>0.15779796794481393</v>
      </c>
      <c r="AB546" s="725">
        <f t="shared" si="45"/>
        <v>0.15901184934041321</v>
      </c>
      <c r="AC546" s="725">
        <f t="shared" si="45"/>
        <v>0.12316828991936743</v>
      </c>
      <c r="AD546" s="725">
        <f t="shared" si="45"/>
        <v>0.11998580117603899</v>
      </c>
      <c r="AE546" s="725">
        <f t="shared" si="45"/>
        <v>0.12921266017111308</v>
      </c>
      <c r="AF546" s="725">
        <f t="shared" si="45"/>
        <v>9.8315599404223755E-2</v>
      </c>
      <c r="AG546" s="725">
        <f t="shared" si="45"/>
        <v>0.10315479999242586</v>
      </c>
      <c r="AH546" s="725">
        <f t="shared" si="45"/>
        <v>0.14680043981238933</v>
      </c>
      <c r="AI546" s="725">
        <f t="shared" si="45"/>
        <v>0.13077717447461365</v>
      </c>
      <c r="AJ546" s="725">
        <f t="shared" si="45"/>
        <v>9.4604154143163061E-2</v>
      </c>
      <c r="AK546" s="725">
        <f t="shared" si="45"/>
        <v>0.10817415290313077</v>
      </c>
      <c r="AL546" s="725">
        <f t="shared" si="45"/>
        <v>9.7161944048905768E-2</v>
      </c>
      <c r="AM546" s="725">
        <f t="shared" si="45"/>
        <v>7.7136367501613345E-2</v>
      </c>
      <c r="AN546" s="725">
        <f t="shared" si="45"/>
        <v>8.0130393240022163E-2</v>
      </c>
      <c r="AO546" s="725">
        <f t="shared" si="45"/>
        <v>6.655799924958343E-2</v>
      </c>
      <c r="AP546" s="725">
        <f t="shared" si="45"/>
        <v>8.227940549294907E-2</v>
      </c>
      <c r="AQ546" s="725">
        <f t="shared" si="45"/>
        <v>8.0474097211702733E-2</v>
      </c>
      <c r="AR546" s="725">
        <f t="shared" si="45"/>
        <v>7.0533728400852036E-2</v>
      </c>
      <c r="AS546" s="725">
        <f t="shared" si="45"/>
        <v>7.0385260180874321E-2</v>
      </c>
      <c r="AU546" s="721"/>
      <c r="AV546" s="721"/>
      <c r="AW546" s="229"/>
      <c r="AX546" s="229"/>
      <c r="BH546" s="162"/>
    </row>
    <row r="547" spans="1:60" s="177" customFormat="1" ht="15" customHeight="1" thickBot="1">
      <c r="A547" s="333"/>
      <c r="B547" s="723" t="s">
        <v>3718</v>
      </c>
      <c r="C547" s="725">
        <f t="shared" si="46"/>
        <v>0.57675565873476486</v>
      </c>
      <c r="D547" s="725">
        <f t="shared" si="45"/>
        <v>0.55429893329906188</v>
      </c>
      <c r="E547" s="725">
        <f t="shared" si="45"/>
        <v>0.55566733735747831</v>
      </c>
      <c r="F547" s="725">
        <f t="shared" si="45"/>
        <v>0.69303015323776573</v>
      </c>
      <c r="G547" s="725">
        <f t="shared" si="45"/>
        <v>0.66827212522576762</v>
      </c>
      <c r="H547" s="725">
        <f t="shared" si="45"/>
        <v>0.64537251457318523</v>
      </c>
      <c r="I547" s="725">
        <f t="shared" si="45"/>
        <v>0.62926761153389654</v>
      </c>
      <c r="J547" s="725">
        <f t="shared" si="45"/>
        <v>0.65975176271779035</v>
      </c>
      <c r="K547" s="725">
        <f t="shared" si="45"/>
        <v>0.68443017656500804</v>
      </c>
      <c r="L547" s="725">
        <f t="shared" si="45"/>
        <v>0.74478305785123966</v>
      </c>
      <c r="M547" s="725">
        <f t="shared" si="45"/>
        <v>0.7417215336948102</v>
      </c>
      <c r="N547" s="725">
        <f t="shared" si="45"/>
        <v>0.71924345722454364</v>
      </c>
      <c r="O547" s="725">
        <f t="shared" si="45"/>
        <v>0.76881633965905438</v>
      </c>
      <c r="P547" s="725">
        <f t="shared" si="45"/>
        <v>0.8141469685067485</v>
      </c>
      <c r="Q547" s="725">
        <f t="shared" si="45"/>
        <v>0.80752304776589245</v>
      </c>
      <c r="R547" s="725">
        <f t="shared" si="45"/>
        <v>0.81989862418537285</v>
      </c>
      <c r="S547" s="725">
        <f t="shared" si="45"/>
        <v>0.84067215556242447</v>
      </c>
      <c r="T547" s="725">
        <f t="shared" si="45"/>
        <v>0.85045733984891714</v>
      </c>
      <c r="U547" s="725">
        <f t="shared" si="45"/>
        <v>0.86758765551785433</v>
      </c>
      <c r="V547" s="725">
        <f t="shared" si="45"/>
        <v>0.85633649932157396</v>
      </c>
      <c r="W547" s="725">
        <f t="shared" si="45"/>
        <v>0.8568952961126084</v>
      </c>
      <c r="X547" s="725">
        <f t="shared" si="45"/>
        <v>0.85634920873532949</v>
      </c>
      <c r="Y547" s="725">
        <f t="shared" si="45"/>
        <v>0.81666832561800751</v>
      </c>
      <c r="Z547" s="725">
        <f t="shared" si="45"/>
        <v>0.80881190063690978</v>
      </c>
      <c r="AA547" s="725">
        <f t="shared" si="45"/>
        <v>0.81681370088121819</v>
      </c>
      <c r="AB547" s="725">
        <f t="shared" si="45"/>
        <v>0.82155919384394216</v>
      </c>
      <c r="AC547" s="725">
        <f t="shared" si="45"/>
        <v>0.85545450842849613</v>
      </c>
      <c r="AD547" s="725">
        <f t="shared" si="45"/>
        <v>0.85706748871559646</v>
      </c>
      <c r="AE547" s="725">
        <f t="shared" si="45"/>
        <v>0.84580506320010396</v>
      </c>
      <c r="AF547" s="725">
        <f t="shared" si="45"/>
        <v>0.8764764031465303</v>
      </c>
      <c r="AG547" s="725">
        <f t="shared" si="45"/>
        <v>0.86884229473520747</v>
      </c>
      <c r="AH547" s="725">
        <f t="shared" si="45"/>
        <v>0.82889272984500129</v>
      </c>
      <c r="AI547" s="725">
        <f t="shared" si="45"/>
        <v>0.83864401515927678</v>
      </c>
      <c r="AJ547" s="725">
        <f t="shared" si="45"/>
        <v>0.87781065201204989</v>
      </c>
      <c r="AK547" s="725">
        <f t="shared" si="45"/>
        <v>0.86764481640272639</v>
      </c>
      <c r="AL547" s="725">
        <f t="shared" si="45"/>
        <v>0.87419634171953509</v>
      </c>
      <c r="AM547" s="725">
        <f t="shared" si="45"/>
        <v>0.89866378927021395</v>
      </c>
      <c r="AN547" s="725">
        <f t="shared" si="45"/>
        <v>0.89712926427247652</v>
      </c>
      <c r="AO547" s="725">
        <f t="shared" si="45"/>
        <v>0.90438803545768043</v>
      </c>
      <c r="AP547" s="725">
        <f t="shared" si="45"/>
        <v>0.89375204404288755</v>
      </c>
      <c r="AQ547" s="725">
        <f t="shared" si="45"/>
        <v>0.8936090368963816</v>
      </c>
      <c r="AR547" s="725">
        <f t="shared" si="45"/>
        <v>0.90818582107864887</v>
      </c>
      <c r="AS547" s="725">
        <f t="shared" si="45"/>
        <v>0.91102742924802893</v>
      </c>
      <c r="AU547" s="721"/>
      <c r="AV547" s="721"/>
      <c r="AW547" s="229"/>
      <c r="AX547" s="229"/>
      <c r="BH547" s="162"/>
    </row>
    <row r="548" spans="1:60" s="177" customFormat="1" ht="15" customHeight="1" thickTop="1" thickBot="1">
      <c r="A548" s="333"/>
      <c r="B548" s="724" t="s">
        <v>761</v>
      </c>
      <c r="C548" s="336">
        <f>SUM(C$544:C$547)</f>
        <v>0.99999999999999989</v>
      </c>
      <c r="D548" s="336">
        <f t="shared" ref="D548:AS548" si="47">SUM(D$544:D$547)</f>
        <v>1</v>
      </c>
      <c r="E548" s="336">
        <f t="shared" si="47"/>
        <v>1</v>
      </c>
      <c r="F548" s="336">
        <f t="shared" si="47"/>
        <v>1</v>
      </c>
      <c r="G548" s="336">
        <f t="shared" si="47"/>
        <v>1</v>
      </c>
      <c r="H548" s="336">
        <f t="shared" si="47"/>
        <v>0.99999999999999978</v>
      </c>
      <c r="I548" s="336">
        <f t="shared" si="47"/>
        <v>1</v>
      </c>
      <c r="J548" s="336">
        <f t="shared" si="47"/>
        <v>1</v>
      </c>
      <c r="K548" s="336">
        <f t="shared" si="47"/>
        <v>1</v>
      </c>
      <c r="L548" s="336">
        <f t="shared" si="47"/>
        <v>1</v>
      </c>
      <c r="M548" s="336">
        <f t="shared" si="47"/>
        <v>1</v>
      </c>
      <c r="N548" s="336">
        <f t="shared" si="47"/>
        <v>1</v>
      </c>
      <c r="O548" s="336">
        <f t="shared" si="47"/>
        <v>1</v>
      </c>
      <c r="P548" s="336">
        <f t="shared" si="47"/>
        <v>1</v>
      </c>
      <c r="Q548" s="336">
        <f t="shared" si="47"/>
        <v>0.99999999999999989</v>
      </c>
      <c r="R548" s="336">
        <f t="shared" si="47"/>
        <v>0.99999999999999989</v>
      </c>
      <c r="S548" s="336">
        <f t="shared" si="47"/>
        <v>1</v>
      </c>
      <c r="T548" s="336">
        <f t="shared" si="47"/>
        <v>1</v>
      </c>
      <c r="U548" s="336">
        <f t="shared" si="47"/>
        <v>1</v>
      </c>
      <c r="V548" s="336">
        <f t="shared" si="47"/>
        <v>1</v>
      </c>
      <c r="W548" s="336">
        <f t="shared" si="47"/>
        <v>1</v>
      </c>
      <c r="X548" s="336">
        <f t="shared" si="47"/>
        <v>1</v>
      </c>
      <c r="Y548" s="336">
        <f t="shared" si="47"/>
        <v>1</v>
      </c>
      <c r="Z548" s="336">
        <f t="shared" si="47"/>
        <v>1</v>
      </c>
      <c r="AA548" s="336">
        <f t="shared" si="47"/>
        <v>1</v>
      </c>
      <c r="AB548" s="336">
        <f t="shared" si="47"/>
        <v>1</v>
      </c>
      <c r="AC548" s="336">
        <f t="shared" si="47"/>
        <v>1</v>
      </c>
      <c r="AD548" s="336">
        <f t="shared" si="47"/>
        <v>1</v>
      </c>
      <c r="AE548" s="336">
        <f t="shared" si="47"/>
        <v>1</v>
      </c>
      <c r="AF548" s="336">
        <f t="shared" si="47"/>
        <v>1</v>
      </c>
      <c r="AG548" s="336">
        <f t="shared" si="47"/>
        <v>1</v>
      </c>
      <c r="AH548" s="336">
        <f t="shared" si="47"/>
        <v>1</v>
      </c>
      <c r="AI548" s="336">
        <f t="shared" si="47"/>
        <v>1</v>
      </c>
      <c r="AJ548" s="336">
        <f t="shared" si="47"/>
        <v>0.99999999999999989</v>
      </c>
      <c r="AK548" s="336">
        <f t="shared" si="47"/>
        <v>0.99999999999999989</v>
      </c>
      <c r="AL548" s="336">
        <f t="shared" si="47"/>
        <v>1</v>
      </c>
      <c r="AM548" s="336">
        <f t="shared" si="47"/>
        <v>1</v>
      </c>
      <c r="AN548" s="336">
        <f t="shared" si="47"/>
        <v>1</v>
      </c>
      <c r="AO548" s="336">
        <f t="shared" si="47"/>
        <v>0.99999999999999989</v>
      </c>
      <c r="AP548" s="336">
        <f t="shared" si="47"/>
        <v>1</v>
      </c>
      <c r="AQ548" s="336">
        <f t="shared" si="47"/>
        <v>1.0000000000000002</v>
      </c>
      <c r="AR548" s="336">
        <f t="shared" si="47"/>
        <v>1</v>
      </c>
      <c r="AS548" s="336">
        <f t="shared" si="47"/>
        <v>1</v>
      </c>
      <c r="AU548" s="721"/>
      <c r="AV548" s="721"/>
      <c r="AW548" s="229"/>
      <c r="AX548" s="229"/>
      <c r="BH548" s="162"/>
    </row>
    <row r="549" spans="1:60" s="109" customFormat="1" ht="12.75" customHeight="1" thickTop="1">
      <c r="A549" s="333"/>
      <c r="B549" s="333"/>
      <c r="C549" s="335"/>
      <c r="D549" s="335"/>
      <c r="E549" s="335"/>
      <c r="F549" s="335"/>
      <c r="G549" s="335"/>
      <c r="H549" s="335"/>
      <c r="I549" s="335"/>
      <c r="J549" s="335"/>
      <c r="K549" s="335"/>
      <c r="L549" s="335"/>
      <c r="M549" s="335"/>
      <c r="N549" s="335"/>
      <c r="O549" s="335"/>
      <c r="P549" s="335"/>
      <c r="Q549" s="335"/>
      <c r="R549" s="335"/>
      <c r="S549" s="335"/>
      <c r="T549" s="335"/>
      <c r="U549" s="335"/>
      <c r="V549" s="335"/>
      <c r="W549" s="335"/>
      <c r="X549" s="335"/>
      <c r="Y549" s="335"/>
      <c r="Z549" s="335"/>
      <c r="AA549" s="335"/>
      <c r="AB549" s="335"/>
      <c r="AC549" s="335"/>
      <c r="AD549" s="335"/>
      <c r="AE549" s="335"/>
      <c r="AF549" s="335"/>
      <c r="AG549" s="335"/>
      <c r="AH549" s="335"/>
      <c r="AI549" s="335"/>
      <c r="AJ549" s="335"/>
      <c r="AK549" s="335"/>
      <c r="AL549" s="335"/>
      <c r="AM549" s="335"/>
      <c r="AN549" s="335"/>
      <c r="AO549" s="335"/>
      <c r="AP549" s="335"/>
      <c r="AQ549" s="335"/>
      <c r="AR549" s="332"/>
      <c r="AS549" s="332"/>
      <c r="AT549" s="126"/>
      <c r="AU549" s="245"/>
      <c r="AV549" s="245"/>
      <c r="AW549" s="229"/>
      <c r="AX549" s="229"/>
      <c r="BD549" s="126"/>
      <c r="BE549" s="126"/>
      <c r="BH549" s="128"/>
    </row>
    <row r="550" spans="1:60">
      <c r="A550"/>
      <c r="B550"/>
      <c r="C550" s="111"/>
      <c r="D550" s="111"/>
      <c r="E550" s="111"/>
      <c r="F550" s="111"/>
      <c r="G550" s="111"/>
      <c r="H550" s="111"/>
      <c r="I550" s="111"/>
      <c r="J550" s="111"/>
      <c r="K550" s="111"/>
      <c r="L550" s="111"/>
      <c r="M550" s="111"/>
      <c r="N550" s="111"/>
      <c r="O550" s="111"/>
      <c r="P550" s="111"/>
      <c r="Q550" s="111"/>
      <c r="R550" s="111"/>
      <c r="S550" s="111"/>
      <c r="T550" s="111"/>
      <c r="U550" s="111"/>
      <c r="V550" s="111"/>
      <c r="W550" s="111"/>
      <c r="X550" s="111"/>
      <c r="Y550" s="111"/>
      <c r="Z550" s="111"/>
      <c r="AA550" s="111"/>
      <c r="AB550" s="111"/>
      <c r="AC550" s="111"/>
      <c r="AD550" s="80"/>
      <c r="AE550" s="80"/>
      <c r="AF550" s="80"/>
      <c r="AG550" s="80"/>
      <c r="AH550" s="80"/>
      <c r="AI550" s="80"/>
      <c r="AJ550" s="80"/>
      <c r="AK550" s="80"/>
      <c r="AL550" s="80"/>
      <c r="AM550" s="80"/>
      <c r="AN550" s="80"/>
      <c r="AO550" s="80"/>
      <c r="AP550" s="80"/>
      <c r="AQ550" s="80"/>
      <c r="AR550" s="80"/>
      <c r="AS550" s="80"/>
      <c r="AT550"/>
      <c r="AU550"/>
      <c r="AV550"/>
      <c r="AW550"/>
      <c r="AX550"/>
      <c r="AZ550"/>
      <c r="BD550"/>
      <c r="BE550"/>
      <c r="BH550"/>
    </row>
    <row r="551" spans="1:60">
      <c r="A551"/>
      <c r="B551"/>
      <c r="C551" s="111"/>
      <c r="D551" s="111"/>
      <c r="E551" s="111"/>
      <c r="F551" s="111"/>
      <c r="G551" s="111"/>
      <c r="H551" s="111"/>
      <c r="I551" s="111"/>
      <c r="J551" s="111"/>
      <c r="K551" s="111"/>
      <c r="L551" s="111"/>
      <c r="M551" s="111"/>
      <c r="N551" s="111"/>
      <c r="O551" s="111"/>
      <c r="P551" s="111"/>
      <c r="Q551" s="111"/>
      <c r="R551" s="111"/>
      <c r="S551" s="111"/>
      <c r="T551" s="111"/>
      <c r="U551" s="111"/>
      <c r="V551" s="111"/>
      <c r="W551" s="111"/>
      <c r="X551" s="111"/>
      <c r="Y551" s="111"/>
      <c r="Z551" s="111"/>
      <c r="AA551" s="111"/>
      <c r="AB551" s="111"/>
      <c r="AC551" s="111"/>
      <c r="AD551" s="111"/>
      <c r="AE551" s="111"/>
      <c r="AF551" s="111"/>
      <c r="AG551" s="111"/>
      <c r="AH551" s="111"/>
      <c r="AI551" s="111"/>
      <c r="AJ551" s="111"/>
      <c r="AK551" s="111"/>
      <c r="AL551" s="111"/>
      <c r="AM551" s="111"/>
      <c r="AN551" s="111"/>
      <c r="AO551" s="111"/>
      <c r="AP551" s="111"/>
      <c r="AQ551" s="111"/>
      <c r="AT551"/>
      <c r="AU551"/>
      <c r="AV551"/>
      <c r="AW551"/>
      <c r="AX551"/>
      <c r="AZ551"/>
      <c r="BD551"/>
      <c r="BE551"/>
      <c r="BH551"/>
    </row>
    <row r="552" spans="1:60">
      <c r="A552"/>
      <c r="B552"/>
      <c r="C552" s="111"/>
      <c r="D552" s="111"/>
      <c r="E552" s="111"/>
      <c r="F552" s="111"/>
      <c r="G552" s="111"/>
      <c r="H552" s="111"/>
      <c r="I552" s="111"/>
      <c r="J552" s="111"/>
      <c r="K552" s="111"/>
      <c r="L552" s="111"/>
      <c r="M552" s="111"/>
      <c r="N552" s="111"/>
      <c r="O552" s="111"/>
      <c r="P552" s="111"/>
      <c r="Q552" s="111"/>
      <c r="R552" s="111"/>
      <c r="S552" s="111"/>
      <c r="T552" s="111"/>
      <c r="U552" s="111"/>
      <c r="V552" s="111"/>
      <c r="W552" s="111"/>
      <c r="X552" s="111"/>
      <c r="Y552" s="111"/>
      <c r="Z552" s="111"/>
      <c r="AA552" s="111"/>
      <c r="AB552" s="111"/>
      <c r="AC552" s="111"/>
      <c r="AD552" s="111"/>
      <c r="AE552" s="111"/>
      <c r="AF552" s="111"/>
      <c r="AG552" s="111"/>
      <c r="AH552" s="111"/>
      <c r="AI552" s="111"/>
      <c r="AJ552" s="111"/>
      <c r="AK552" s="111"/>
      <c r="AL552" s="111"/>
      <c r="AM552" s="111"/>
      <c r="AN552" s="111"/>
      <c r="AO552" s="111"/>
      <c r="AP552" s="111"/>
      <c r="AQ552" s="111"/>
      <c r="AT552"/>
      <c r="AU552"/>
      <c r="AV552"/>
      <c r="AW552"/>
      <c r="AX552"/>
      <c r="AZ552"/>
      <c r="BD552"/>
      <c r="BE552"/>
      <c r="BH552"/>
    </row>
    <row r="553" spans="1:60">
      <c r="A553"/>
      <c r="B553"/>
      <c r="C553" s="111"/>
      <c r="D553" s="111"/>
      <c r="E553" s="111"/>
      <c r="F553" s="111"/>
      <c r="G553" s="111"/>
      <c r="H553" s="111"/>
      <c r="I553" s="111"/>
      <c r="J553" s="111"/>
      <c r="K553" s="111"/>
      <c r="L553" s="111"/>
      <c r="M553" s="111"/>
      <c r="N553" s="111"/>
      <c r="O553" s="111"/>
      <c r="P553" s="111"/>
      <c r="Q553" s="111"/>
      <c r="R553" s="111"/>
      <c r="S553" s="111"/>
      <c r="T553" s="111"/>
      <c r="U553" s="111"/>
      <c r="V553" s="111"/>
      <c r="W553" s="111"/>
      <c r="X553" s="111"/>
      <c r="Y553" s="111"/>
      <c r="Z553" s="111"/>
      <c r="AA553" s="111"/>
      <c r="AB553" s="111"/>
      <c r="AC553" s="111"/>
      <c r="AD553" s="111"/>
      <c r="AE553" s="111"/>
      <c r="AF553" s="111"/>
      <c r="AG553" s="111"/>
      <c r="AH553" s="111"/>
      <c r="AI553" s="111"/>
      <c r="AJ553" s="111"/>
      <c r="AK553" s="111"/>
      <c r="AL553" s="111"/>
      <c r="AM553" s="111"/>
      <c r="AN553" s="111"/>
      <c r="AO553" s="111"/>
      <c r="AP553" s="111"/>
      <c r="AQ553" s="111"/>
      <c r="AT553"/>
      <c r="AU553"/>
      <c r="AV553"/>
      <c r="AW553"/>
      <c r="AX553"/>
      <c r="AZ553"/>
      <c r="BD553"/>
      <c r="BE553"/>
      <c r="BH553"/>
    </row>
    <row r="554" spans="1:60">
      <c r="A554"/>
      <c r="B554"/>
      <c r="C554" s="111"/>
      <c r="D554" s="111"/>
      <c r="E554" s="111"/>
      <c r="F554" s="111"/>
      <c r="G554" s="111"/>
      <c r="H554" s="111"/>
      <c r="I554" s="111"/>
      <c r="J554" s="111"/>
      <c r="K554" s="111"/>
      <c r="L554" s="111"/>
      <c r="M554" s="111"/>
      <c r="N554" s="111"/>
      <c r="O554" s="111"/>
      <c r="P554" s="111"/>
      <c r="Q554" s="111"/>
      <c r="R554" s="111"/>
      <c r="S554" s="111"/>
      <c r="T554" s="111"/>
      <c r="U554" s="111"/>
      <c r="V554" s="111"/>
      <c r="W554" s="111"/>
      <c r="X554" s="111"/>
      <c r="Y554" s="111"/>
      <c r="Z554" s="111"/>
      <c r="AA554" s="111"/>
      <c r="AB554" s="111"/>
      <c r="AC554" s="111"/>
      <c r="AD554" s="111"/>
      <c r="AE554" s="111"/>
      <c r="AF554" s="111"/>
      <c r="AG554" s="111"/>
      <c r="AH554" s="111"/>
      <c r="AI554" s="111"/>
      <c r="AJ554" s="111"/>
      <c r="AK554" s="111"/>
      <c r="AL554" s="111"/>
      <c r="AM554" s="111"/>
      <c r="AN554" s="111"/>
      <c r="AO554" s="111"/>
      <c r="AP554" s="111"/>
      <c r="AQ554" s="111"/>
      <c r="AT554"/>
      <c r="AU554"/>
      <c r="AV554"/>
      <c r="AW554"/>
      <c r="AX554"/>
      <c r="AZ554"/>
      <c r="BD554"/>
      <c r="BE554"/>
      <c r="BH554"/>
    </row>
    <row r="555" spans="1:60">
      <c r="A555"/>
      <c r="B555"/>
      <c r="C555" s="111"/>
      <c r="D555" s="111"/>
      <c r="E555" s="111"/>
      <c r="F555" s="111"/>
      <c r="G555" s="111"/>
      <c r="H555" s="111"/>
      <c r="I555" s="111"/>
      <c r="J555" s="111"/>
      <c r="K555" s="111"/>
      <c r="L555" s="111"/>
      <c r="M555" s="111"/>
      <c r="N555" s="111"/>
      <c r="O555" s="111"/>
      <c r="P555" s="111"/>
      <c r="Q555" s="111"/>
      <c r="R555" s="111"/>
      <c r="S555" s="111"/>
      <c r="T555" s="111"/>
      <c r="U555" s="111"/>
      <c r="V555" s="111"/>
      <c r="W555" s="111"/>
      <c r="X555" s="111"/>
      <c r="Y555" s="111"/>
      <c r="Z555" s="111"/>
      <c r="AA555" s="111"/>
      <c r="AB555" s="111"/>
      <c r="AC555" s="111"/>
      <c r="AD555" s="111"/>
      <c r="AE555" s="111"/>
      <c r="AF555" s="111"/>
      <c r="AG555" s="111"/>
      <c r="AH555" s="111"/>
      <c r="AI555" s="111"/>
      <c r="AJ555" s="111"/>
      <c r="AK555" s="111"/>
      <c r="AL555" s="111"/>
      <c r="AM555" s="111"/>
      <c r="AN555" s="111"/>
      <c r="AO555" s="111"/>
      <c r="AP555" s="111"/>
      <c r="AQ555" s="111"/>
      <c r="AT555"/>
      <c r="AU555"/>
      <c r="AV555"/>
      <c r="AW555"/>
      <c r="AX555"/>
      <c r="AZ555"/>
      <c r="BD555"/>
      <c r="BE555"/>
      <c r="BH555"/>
    </row>
    <row r="556" spans="1:60">
      <c r="A556"/>
      <c r="B556"/>
      <c r="C556" s="111"/>
      <c r="D556" s="111"/>
      <c r="E556" s="111"/>
      <c r="F556" s="111"/>
      <c r="G556" s="111"/>
      <c r="H556" s="111"/>
      <c r="I556" s="111"/>
      <c r="J556" s="111"/>
      <c r="K556" s="111"/>
      <c r="L556" s="111"/>
      <c r="M556" s="111"/>
      <c r="N556" s="111"/>
      <c r="O556" s="111"/>
      <c r="P556" s="111"/>
      <c r="Q556" s="111"/>
      <c r="R556" s="111"/>
      <c r="S556" s="111"/>
      <c r="T556" s="111"/>
      <c r="U556" s="111"/>
      <c r="V556" s="111"/>
      <c r="W556" s="111"/>
      <c r="X556" s="111"/>
      <c r="Y556" s="111"/>
      <c r="Z556" s="111"/>
      <c r="AA556" s="111"/>
      <c r="AB556" s="111"/>
      <c r="AC556" s="111"/>
      <c r="AD556" s="111"/>
      <c r="AE556" s="111"/>
      <c r="AF556" s="111"/>
      <c r="AG556" s="111"/>
      <c r="AH556" s="111"/>
      <c r="AI556" s="111"/>
      <c r="AJ556" s="111"/>
      <c r="AK556" s="111"/>
      <c r="AL556" s="111"/>
      <c r="AM556" s="111"/>
      <c r="AN556" s="111"/>
      <c r="AO556" s="111"/>
      <c r="AP556" s="111"/>
      <c r="AQ556" s="111"/>
      <c r="AT556"/>
      <c r="AU556"/>
      <c r="AV556"/>
      <c r="AW556"/>
      <c r="AX556"/>
      <c r="AZ556"/>
      <c r="BD556"/>
      <c r="BE556"/>
      <c r="BH556"/>
    </row>
    <row r="557" spans="1:60">
      <c r="A557"/>
      <c r="B557"/>
      <c r="C557" s="111"/>
      <c r="D557" s="111"/>
      <c r="E557" s="111"/>
      <c r="F557" s="111"/>
      <c r="G557" s="111"/>
      <c r="H557" s="111"/>
      <c r="I557" s="111"/>
      <c r="J557" s="111"/>
      <c r="K557" s="111"/>
      <c r="L557" s="111"/>
      <c r="M557" s="111"/>
      <c r="N557" s="111"/>
      <c r="O557" s="111"/>
      <c r="P557" s="111"/>
      <c r="Q557" s="111"/>
      <c r="R557" s="111"/>
      <c r="S557" s="111"/>
      <c r="T557" s="111"/>
      <c r="U557" s="111"/>
      <c r="V557" s="111"/>
      <c r="W557" s="111"/>
      <c r="X557" s="111"/>
      <c r="Y557" s="111"/>
      <c r="Z557" s="111"/>
      <c r="AA557" s="111"/>
      <c r="AB557" s="111"/>
      <c r="AC557" s="111"/>
      <c r="AD557" s="111"/>
      <c r="AE557" s="111"/>
      <c r="AF557" s="111"/>
      <c r="AG557" s="111"/>
      <c r="AH557" s="111"/>
      <c r="AI557" s="111"/>
      <c r="AJ557" s="111"/>
      <c r="AK557" s="111"/>
      <c r="AL557" s="111"/>
      <c r="AM557" s="111"/>
      <c r="AN557" s="111"/>
      <c r="AO557" s="111"/>
      <c r="AP557" s="111"/>
      <c r="AQ557" s="111"/>
      <c r="AT557"/>
      <c r="AU557"/>
      <c r="AV557"/>
      <c r="AW557"/>
      <c r="AX557"/>
      <c r="AZ557"/>
      <c r="BD557"/>
      <c r="BE557"/>
      <c r="BH557"/>
    </row>
    <row r="558" spans="1:60">
      <c r="A558"/>
      <c r="B558"/>
      <c r="C558" s="111"/>
      <c r="D558" s="111"/>
      <c r="E558" s="111"/>
      <c r="F558" s="111"/>
      <c r="G558" s="111"/>
      <c r="H558" s="111"/>
      <c r="I558" s="111"/>
      <c r="J558" s="111"/>
      <c r="K558" s="111"/>
      <c r="L558" s="111"/>
      <c r="M558" s="111"/>
      <c r="N558" s="111"/>
      <c r="O558" s="111"/>
      <c r="P558" s="111"/>
      <c r="Q558" s="111"/>
      <c r="R558" s="111"/>
      <c r="S558" s="111"/>
      <c r="T558" s="111"/>
      <c r="U558" s="111"/>
      <c r="V558" s="111"/>
      <c r="W558" s="111"/>
      <c r="X558" s="111"/>
      <c r="Y558" s="111"/>
      <c r="Z558" s="111"/>
      <c r="AA558" s="111"/>
      <c r="AB558" s="111"/>
      <c r="AC558" s="111"/>
      <c r="AD558" s="111"/>
      <c r="AE558" s="111"/>
      <c r="AF558" s="111"/>
      <c r="AG558" s="111"/>
      <c r="AH558" s="111"/>
      <c r="AI558" s="111"/>
      <c r="AJ558" s="111"/>
      <c r="AK558" s="111"/>
      <c r="AL558" s="111"/>
      <c r="AM558" s="111"/>
      <c r="AN558" s="111"/>
      <c r="AO558" s="111"/>
      <c r="AP558" s="111"/>
      <c r="AQ558" s="111"/>
      <c r="AT558"/>
      <c r="AU558"/>
      <c r="AV558"/>
      <c r="AW558"/>
      <c r="AX558"/>
      <c r="AZ558"/>
      <c r="BD558"/>
      <c r="BE558"/>
      <c r="BH558"/>
    </row>
    <row r="559" spans="1:60">
      <c r="A559"/>
      <c r="B559"/>
      <c r="C559" s="111"/>
      <c r="D559" s="111"/>
      <c r="E559" s="111"/>
      <c r="F559" s="111"/>
      <c r="G559" s="111"/>
      <c r="H559" s="111"/>
      <c r="I559" s="111"/>
      <c r="J559" s="111"/>
      <c r="K559" s="111"/>
      <c r="L559" s="111"/>
      <c r="M559" s="111"/>
      <c r="N559" s="111"/>
      <c r="O559" s="111"/>
      <c r="P559" s="111"/>
      <c r="Q559" s="111"/>
      <c r="R559" s="111"/>
      <c r="S559" s="111"/>
      <c r="T559" s="111"/>
      <c r="U559" s="111"/>
      <c r="V559" s="111"/>
      <c r="W559" s="111"/>
      <c r="X559" s="111"/>
      <c r="Y559" s="111"/>
      <c r="Z559" s="111"/>
      <c r="AA559" s="111"/>
      <c r="AB559" s="111"/>
      <c r="AC559" s="111"/>
      <c r="AD559" s="111"/>
      <c r="AE559" s="111"/>
      <c r="AF559" s="111"/>
      <c r="AG559" s="111"/>
      <c r="AH559" s="111"/>
      <c r="AI559" s="111"/>
      <c r="AJ559" s="111"/>
      <c r="AK559" s="111"/>
      <c r="AL559" s="111"/>
      <c r="AM559" s="111"/>
      <c r="AN559" s="111"/>
      <c r="AO559" s="111"/>
      <c r="AP559" s="111"/>
      <c r="AQ559" s="111"/>
      <c r="AT559"/>
      <c r="AU559"/>
      <c r="AV559"/>
      <c r="AW559"/>
      <c r="AX559"/>
      <c r="AZ559"/>
      <c r="BD559"/>
      <c r="BE559"/>
      <c r="BH559"/>
    </row>
    <row r="560" spans="1:60">
      <c r="A560"/>
      <c r="B560"/>
      <c r="C560" s="111"/>
      <c r="D560" s="111"/>
      <c r="E560" s="111"/>
      <c r="F560" s="111"/>
      <c r="G560" s="111"/>
      <c r="H560" s="111"/>
      <c r="I560" s="111"/>
      <c r="J560" s="111"/>
      <c r="K560" s="111"/>
      <c r="L560" s="111"/>
      <c r="M560" s="111"/>
      <c r="N560" s="111"/>
      <c r="O560" s="111"/>
      <c r="P560" s="111"/>
      <c r="Q560" s="111"/>
      <c r="R560" s="111"/>
      <c r="S560" s="111"/>
      <c r="T560" s="111"/>
      <c r="U560" s="111"/>
      <c r="V560" s="111"/>
      <c r="W560" s="111"/>
      <c r="X560" s="111"/>
      <c r="Y560" s="111"/>
      <c r="Z560" s="111"/>
      <c r="AA560" s="111"/>
      <c r="AB560" s="111"/>
      <c r="AC560" s="111"/>
      <c r="AD560" s="111"/>
      <c r="AE560" s="111"/>
      <c r="AF560" s="111"/>
      <c r="AG560" s="111"/>
      <c r="AH560" s="111"/>
      <c r="AI560" s="111"/>
      <c r="AJ560" s="111"/>
      <c r="AK560" s="111"/>
      <c r="AL560" s="111"/>
      <c r="AM560" s="111"/>
      <c r="AN560" s="111"/>
      <c r="AO560" s="111"/>
      <c r="AP560" s="111"/>
      <c r="AQ560" s="111"/>
      <c r="AT560"/>
      <c r="AU560"/>
      <c r="AV560"/>
      <c r="AW560"/>
      <c r="AX560"/>
      <c r="AZ560"/>
      <c r="BD560"/>
      <c r="BE560"/>
      <c r="BH560"/>
    </row>
    <row r="561" spans="1:60">
      <c r="A561"/>
      <c r="B561"/>
      <c r="C561" s="111"/>
      <c r="D561" s="111"/>
      <c r="E561" s="111"/>
      <c r="F561" s="111"/>
      <c r="G561" s="111"/>
      <c r="H561" s="111"/>
      <c r="I561" s="111"/>
      <c r="J561" s="111"/>
      <c r="K561" s="111"/>
      <c r="L561" s="111"/>
      <c r="M561" s="111"/>
      <c r="N561" s="111"/>
      <c r="O561" s="111"/>
      <c r="P561" s="111"/>
      <c r="Q561" s="111"/>
      <c r="R561" s="111"/>
      <c r="S561" s="111"/>
      <c r="T561" s="111"/>
      <c r="U561" s="111"/>
      <c r="V561" s="111"/>
      <c r="W561" s="111"/>
      <c r="X561" s="111"/>
      <c r="Y561" s="111"/>
      <c r="Z561" s="111"/>
      <c r="AA561" s="111"/>
      <c r="AB561" s="111"/>
      <c r="AC561" s="111"/>
      <c r="AD561" s="111"/>
      <c r="AE561" s="111"/>
      <c r="AF561" s="111"/>
      <c r="AG561" s="111"/>
      <c r="AH561" s="111"/>
      <c r="AI561" s="111"/>
      <c r="AJ561" s="111"/>
      <c r="AK561" s="111"/>
      <c r="AL561" s="111"/>
      <c r="AM561" s="111"/>
      <c r="AN561" s="111"/>
      <c r="AO561" s="111"/>
      <c r="AP561" s="111"/>
      <c r="AQ561" s="111"/>
      <c r="AT561"/>
      <c r="AU561"/>
      <c r="AV561"/>
      <c r="AW561"/>
      <c r="AX561"/>
      <c r="AZ561"/>
      <c r="BD561"/>
      <c r="BE561"/>
      <c r="BH561"/>
    </row>
    <row r="562" spans="1:60">
      <c r="A562"/>
      <c r="B562"/>
      <c r="C562" s="111"/>
      <c r="D562" s="111"/>
      <c r="E562" s="111"/>
      <c r="F562" s="111"/>
      <c r="G562" s="111"/>
      <c r="H562" s="111"/>
      <c r="I562" s="111"/>
      <c r="J562" s="111"/>
      <c r="K562" s="111"/>
      <c r="L562" s="111"/>
      <c r="M562" s="111"/>
      <c r="N562" s="111"/>
      <c r="O562" s="111"/>
      <c r="P562" s="111"/>
      <c r="Q562" s="111"/>
      <c r="R562" s="111"/>
      <c r="S562" s="111"/>
      <c r="T562" s="111"/>
      <c r="U562" s="111"/>
      <c r="V562" s="111"/>
      <c r="W562" s="111"/>
      <c r="X562" s="111"/>
      <c r="Y562" s="111"/>
      <c r="Z562" s="111"/>
      <c r="AA562" s="111"/>
      <c r="AB562" s="111"/>
      <c r="AC562" s="111"/>
      <c r="AD562" s="111"/>
      <c r="AE562" s="111"/>
      <c r="AF562" s="111"/>
      <c r="AG562" s="111"/>
      <c r="AH562" s="111"/>
      <c r="AI562" s="111"/>
      <c r="AJ562" s="111"/>
      <c r="AK562" s="111"/>
      <c r="AL562" s="111"/>
      <c r="AM562" s="111"/>
      <c r="AN562" s="111"/>
      <c r="AO562" s="111"/>
      <c r="AP562" s="111"/>
      <c r="AQ562" s="111"/>
      <c r="AT562"/>
      <c r="AU562"/>
      <c r="AV562"/>
      <c r="AW562"/>
      <c r="AX562"/>
      <c r="AZ562"/>
      <c r="BD562"/>
      <c r="BE562"/>
      <c r="BH562"/>
    </row>
    <row r="563" spans="1:60">
      <c r="A563"/>
      <c r="B563"/>
      <c r="C563" s="111"/>
      <c r="D563" s="111"/>
      <c r="E563" s="111"/>
      <c r="F563" s="111"/>
      <c r="G563" s="111"/>
      <c r="H563" s="111"/>
      <c r="I563" s="111"/>
      <c r="J563" s="111"/>
      <c r="K563" s="111"/>
      <c r="L563" s="111"/>
      <c r="M563" s="111"/>
      <c r="N563" s="111"/>
      <c r="O563" s="111"/>
      <c r="P563" s="111"/>
      <c r="Q563" s="111"/>
      <c r="R563" s="111"/>
      <c r="S563" s="111"/>
      <c r="T563" s="111"/>
      <c r="U563" s="111"/>
      <c r="V563" s="111"/>
      <c r="W563" s="111"/>
      <c r="X563" s="111"/>
      <c r="Y563" s="111"/>
      <c r="Z563" s="111"/>
      <c r="AA563" s="111"/>
      <c r="AB563" s="111"/>
      <c r="AC563" s="111"/>
      <c r="AD563" s="111"/>
      <c r="AE563" s="111"/>
      <c r="AF563" s="111"/>
      <c r="AG563" s="111"/>
      <c r="AH563" s="111"/>
      <c r="AI563" s="111"/>
      <c r="AJ563" s="111"/>
      <c r="AK563" s="111"/>
      <c r="AL563" s="111"/>
      <c r="AM563" s="111"/>
      <c r="AN563" s="111"/>
      <c r="AO563" s="111"/>
      <c r="AP563" s="111"/>
      <c r="AQ563" s="111"/>
      <c r="AT563"/>
      <c r="AU563"/>
      <c r="AV563"/>
      <c r="AW563"/>
      <c r="AX563"/>
      <c r="AZ563"/>
      <c r="BD563"/>
      <c r="BE563"/>
      <c r="BH563"/>
    </row>
    <row r="564" spans="1:60">
      <c r="A564"/>
      <c r="B564"/>
      <c r="C564" s="111"/>
      <c r="D564" s="111"/>
      <c r="E564" s="111"/>
      <c r="F564" s="111"/>
      <c r="G564" s="111"/>
      <c r="H564" s="111"/>
      <c r="I564" s="111"/>
      <c r="J564" s="111"/>
      <c r="K564" s="111"/>
      <c r="L564" s="111"/>
      <c r="M564" s="111"/>
      <c r="N564" s="111"/>
      <c r="O564" s="111"/>
      <c r="P564" s="111"/>
      <c r="Q564" s="111"/>
      <c r="R564" s="111"/>
      <c r="S564" s="111"/>
      <c r="T564" s="111"/>
      <c r="U564" s="111"/>
      <c r="V564" s="111"/>
      <c r="W564" s="111"/>
      <c r="X564" s="111"/>
      <c r="Y564" s="111"/>
      <c r="Z564" s="111"/>
      <c r="AA564" s="111"/>
      <c r="AB564" s="111"/>
      <c r="AC564" s="111"/>
      <c r="AD564" s="111"/>
      <c r="AE564" s="111"/>
      <c r="AF564" s="111"/>
      <c r="AG564" s="111"/>
      <c r="AH564" s="111"/>
      <c r="AI564" s="111"/>
      <c r="AJ564" s="111"/>
      <c r="AK564" s="111"/>
      <c r="AL564" s="111"/>
      <c r="AM564" s="111"/>
      <c r="AN564" s="111"/>
      <c r="AO564" s="111"/>
      <c r="AP564" s="111"/>
      <c r="AQ564" s="111"/>
      <c r="AT564"/>
      <c r="AU564"/>
      <c r="AV564"/>
      <c r="AW564"/>
      <c r="AX564"/>
      <c r="AZ564"/>
      <c r="BD564"/>
      <c r="BE564"/>
      <c r="BH564"/>
    </row>
    <row r="565" spans="1:60">
      <c r="A565"/>
      <c r="B565"/>
      <c r="C565" s="111"/>
      <c r="D565" s="111"/>
      <c r="E565" s="111"/>
      <c r="F565" s="111"/>
      <c r="G565" s="111"/>
      <c r="H565" s="111"/>
      <c r="I565" s="111"/>
      <c r="J565" s="111"/>
      <c r="K565" s="111"/>
      <c r="L565" s="111"/>
      <c r="M565" s="111"/>
      <c r="N565" s="111"/>
      <c r="O565" s="111"/>
      <c r="P565" s="111"/>
      <c r="Q565" s="111"/>
      <c r="R565" s="111"/>
      <c r="S565" s="111"/>
      <c r="T565" s="111"/>
      <c r="U565" s="111"/>
      <c r="V565" s="111"/>
      <c r="W565" s="111"/>
      <c r="X565" s="111"/>
      <c r="Y565" s="111"/>
      <c r="Z565" s="111"/>
      <c r="AA565" s="111"/>
      <c r="AB565" s="111"/>
      <c r="AC565" s="111"/>
      <c r="AD565" s="111"/>
      <c r="AE565" s="111"/>
      <c r="AF565" s="111"/>
      <c r="AG565" s="111"/>
      <c r="AH565" s="111"/>
      <c r="AI565" s="111"/>
      <c r="AJ565" s="111"/>
      <c r="AK565" s="111"/>
      <c r="AL565" s="111"/>
      <c r="AM565" s="111"/>
      <c r="AN565" s="111"/>
      <c r="AO565" s="111"/>
      <c r="AP565" s="111"/>
      <c r="AQ565" s="111"/>
      <c r="AT565"/>
      <c r="AU565"/>
      <c r="AV565"/>
      <c r="AW565"/>
      <c r="AX565"/>
      <c r="AZ565"/>
      <c r="BD565"/>
      <c r="BE565"/>
      <c r="BH565"/>
    </row>
    <row r="566" spans="1:60">
      <c r="A566"/>
      <c r="B566"/>
      <c r="C566" s="111"/>
      <c r="D566" s="111"/>
      <c r="E566" s="111"/>
      <c r="F566" s="111"/>
      <c r="G566" s="111"/>
      <c r="H566" s="111"/>
      <c r="I566" s="111"/>
      <c r="J566" s="111"/>
      <c r="K566" s="111"/>
      <c r="L566" s="111"/>
      <c r="M566" s="111"/>
      <c r="N566" s="111"/>
      <c r="O566" s="111"/>
      <c r="P566" s="111"/>
      <c r="Q566" s="111"/>
      <c r="R566" s="111"/>
      <c r="S566" s="111"/>
      <c r="T566" s="111"/>
      <c r="U566" s="111"/>
      <c r="V566" s="111"/>
      <c r="W566" s="111"/>
      <c r="X566" s="111"/>
      <c r="Y566" s="111"/>
      <c r="Z566" s="111"/>
      <c r="AA566" s="111"/>
      <c r="AB566" s="111"/>
      <c r="AC566" s="111"/>
      <c r="AD566" s="111"/>
      <c r="AE566" s="111"/>
      <c r="AF566" s="111"/>
      <c r="AG566" s="111"/>
      <c r="AH566" s="111"/>
      <c r="AI566" s="111"/>
      <c r="AJ566" s="111"/>
      <c r="AK566" s="111"/>
      <c r="AL566" s="111"/>
      <c r="AM566" s="111"/>
      <c r="AN566" s="111"/>
      <c r="AO566" s="111"/>
      <c r="AP566" s="111"/>
      <c r="AQ566" s="111"/>
      <c r="AT566"/>
      <c r="AU566"/>
      <c r="AV566"/>
      <c r="AW566"/>
      <c r="AX566"/>
      <c r="AZ566"/>
      <c r="BD566"/>
      <c r="BE566"/>
      <c r="BH566"/>
    </row>
    <row r="567" spans="1:60">
      <c r="A567"/>
      <c r="B567"/>
      <c r="C567" s="111"/>
      <c r="D567" s="111"/>
      <c r="E567" s="111"/>
      <c r="F567" s="111"/>
      <c r="G567" s="111"/>
      <c r="H567" s="111"/>
      <c r="I567" s="111"/>
      <c r="J567" s="111"/>
      <c r="K567" s="111"/>
      <c r="L567" s="111"/>
      <c r="M567" s="111"/>
      <c r="N567" s="111"/>
      <c r="O567" s="111"/>
      <c r="P567" s="111"/>
      <c r="Q567" s="111"/>
      <c r="R567" s="111"/>
      <c r="S567" s="111"/>
      <c r="T567" s="111"/>
      <c r="U567" s="111"/>
      <c r="V567" s="111"/>
      <c r="W567" s="111"/>
      <c r="X567" s="111"/>
      <c r="Y567" s="111"/>
      <c r="Z567" s="111"/>
      <c r="AA567" s="111"/>
      <c r="AB567" s="111"/>
      <c r="AC567" s="111"/>
      <c r="AD567" s="111"/>
      <c r="AE567" s="111"/>
      <c r="AF567" s="111"/>
      <c r="AG567" s="111"/>
      <c r="AH567" s="111"/>
      <c r="AI567" s="111"/>
      <c r="AJ567" s="111"/>
      <c r="AK567" s="111"/>
      <c r="AL567" s="111"/>
      <c r="AM567" s="111"/>
      <c r="AN567" s="111"/>
      <c r="AO567" s="111"/>
      <c r="AP567" s="111"/>
      <c r="AQ567" s="111"/>
      <c r="AT567"/>
      <c r="AU567"/>
      <c r="AV567"/>
      <c r="AW567"/>
      <c r="AX567"/>
      <c r="AZ567"/>
      <c r="BD567"/>
      <c r="BE567"/>
      <c r="BH567"/>
    </row>
    <row r="568" spans="1:60">
      <c r="A568"/>
      <c r="B568"/>
      <c r="C568" s="111"/>
      <c r="D568" s="111"/>
      <c r="E568" s="111"/>
      <c r="F568" s="111"/>
      <c r="G568" s="111"/>
      <c r="H568" s="111"/>
      <c r="I568" s="111"/>
      <c r="J568" s="111"/>
      <c r="K568" s="111"/>
      <c r="L568" s="111"/>
      <c r="M568" s="111"/>
      <c r="N568" s="111"/>
      <c r="O568" s="111"/>
      <c r="P568" s="111"/>
      <c r="Q568" s="111"/>
      <c r="R568" s="111"/>
      <c r="S568" s="111"/>
      <c r="T568" s="111"/>
      <c r="U568" s="111"/>
      <c r="V568" s="111"/>
      <c r="W568" s="111"/>
      <c r="X568" s="111"/>
      <c r="Y568" s="111"/>
      <c r="Z568" s="111"/>
      <c r="AA568" s="111"/>
      <c r="AB568" s="111"/>
      <c r="AC568" s="111"/>
      <c r="AD568" s="111"/>
      <c r="AE568" s="111"/>
      <c r="AF568" s="111"/>
      <c r="AG568" s="111"/>
      <c r="AH568" s="111"/>
      <c r="AI568" s="111"/>
      <c r="AJ568" s="111"/>
      <c r="AK568" s="111"/>
      <c r="AL568" s="111"/>
      <c r="AM568" s="111"/>
      <c r="AN568" s="111"/>
      <c r="AO568" s="111"/>
      <c r="AP568" s="111"/>
      <c r="AQ568" s="111"/>
      <c r="AT568"/>
      <c r="AU568"/>
      <c r="AV568"/>
      <c r="AW568"/>
      <c r="AX568"/>
      <c r="AZ568"/>
      <c r="BD568"/>
      <c r="BE568"/>
      <c r="BH568"/>
    </row>
    <row r="569" spans="1:60">
      <c r="A569"/>
      <c r="B569"/>
      <c r="C569" s="111"/>
      <c r="D569" s="111"/>
      <c r="E569" s="111"/>
      <c r="F569" s="111"/>
      <c r="G569" s="111"/>
      <c r="H569" s="111"/>
      <c r="I569" s="111"/>
      <c r="J569" s="111"/>
      <c r="K569" s="111"/>
      <c r="L569" s="111"/>
      <c r="M569" s="111"/>
      <c r="N569" s="111"/>
      <c r="O569" s="111"/>
      <c r="P569" s="111"/>
      <c r="Q569" s="111"/>
      <c r="R569" s="111"/>
      <c r="S569" s="111"/>
      <c r="T569" s="111"/>
      <c r="U569" s="111"/>
      <c r="V569" s="111"/>
      <c r="W569" s="111"/>
      <c r="X569" s="111"/>
      <c r="Y569" s="111"/>
      <c r="Z569" s="111"/>
      <c r="AA569" s="111"/>
      <c r="AB569" s="111"/>
      <c r="AC569" s="111"/>
      <c r="AD569" s="111"/>
      <c r="AE569" s="111"/>
      <c r="AF569" s="111"/>
      <c r="AG569" s="111"/>
      <c r="AH569" s="111"/>
      <c r="AI569" s="111"/>
      <c r="AJ569" s="111"/>
      <c r="AK569" s="111"/>
      <c r="AL569" s="111"/>
      <c r="AM569" s="111"/>
      <c r="AN569" s="111"/>
      <c r="AO569" s="111"/>
      <c r="AP569" s="111"/>
      <c r="AQ569" s="111"/>
      <c r="AT569"/>
      <c r="AU569"/>
      <c r="AV569"/>
      <c r="AW569"/>
      <c r="AX569"/>
      <c r="AZ569"/>
      <c r="BD569"/>
      <c r="BE569"/>
      <c r="BH569"/>
    </row>
    <row r="570" spans="1:60">
      <c r="A570"/>
      <c r="B570"/>
      <c r="C570" s="111"/>
      <c r="D570" s="111"/>
      <c r="E570" s="111"/>
      <c r="F570" s="111"/>
      <c r="G570" s="111"/>
      <c r="H570" s="111"/>
      <c r="I570" s="111"/>
      <c r="J570" s="111"/>
      <c r="K570" s="111"/>
      <c r="L570" s="111"/>
      <c r="M570" s="111"/>
      <c r="N570" s="111"/>
      <c r="O570" s="111"/>
      <c r="P570" s="111"/>
      <c r="Q570" s="111"/>
      <c r="R570" s="111"/>
      <c r="S570" s="111"/>
      <c r="T570" s="111"/>
      <c r="U570" s="111"/>
      <c r="V570" s="111"/>
      <c r="W570" s="111"/>
      <c r="X570" s="111"/>
      <c r="Y570" s="111"/>
      <c r="Z570" s="111"/>
      <c r="AA570" s="111"/>
      <c r="AB570" s="111"/>
      <c r="AC570" s="111"/>
      <c r="AD570" s="111"/>
      <c r="AE570" s="111"/>
      <c r="AF570" s="111"/>
      <c r="AG570" s="111"/>
      <c r="AH570" s="111"/>
      <c r="AI570" s="111"/>
      <c r="AJ570" s="111"/>
      <c r="AK570" s="111"/>
      <c r="AL570" s="111"/>
      <c r="AM570" s="111"/>
      <c r="AN570" s="111"/>
      <c r="AO570" s="111"/>
      <c r="AP570" s="111"/>
      <c r="AQ570" s="111"/>
      <c r="AT570"/>
      <c r="AU570"/>
      <c r="AV570"/>
      <c r="AW570"/>
      <c r="AX570"/>
      <c r="AZ570"/>
      <c r="BD570"/>
      <c r="BE570"/>
      <c r="BH570"/>
    </row>
    <row r="571" spans="1:60">
      <c r="A571"/>
      <c r="B571"/>
      <c r="C571" s="111"/>
      <c r="D571" s="111"/>
      <c r="E571" s="111"/>
      <c r="F571" s="111"/>
      <c r="G571" s="111"/>
      <c r="H571" s="111"/>
      <c r="I571" s="111"/>
      <c r="J571" s="111"/>
      <c r="K571" s="111"/>
      <c r="L571" s="111"/>
      <c r="M571" s="111"/>
      <c r="N571" s="111"/>
      <c r="O571" s="111"/>
      <c r="P571" s="111"/>
      <c r="Q571" s="111"/>
      <c r="R571" s="111"/>
      <c r="S571" s="111"/>
      <c r="T571" s="111"/>
      <c r="U571" s="111"/>
      <c r="V571" s="111"/>
      <c r="W571" s="111"/>
      <c r="X571" s="111"/>
      <c r="Y571" s="111"/>
      <c r="Z571" s="111"/>
      <c r="AA571" s="111"/>
      <c r="AB571" s="111"/>
      <c r="AC571" s="111"/>
      <c r="AD571" s="111"/>
      <c r="AE571" s="111"/>
      <c r="AF571" s="111"/>
      <c r="AG571" s="111"/>
      <c r="AH571" s="111"/>
      <c r="AI571" s="111"/>
      <c r="AJ571" s="111"/>
      <c r="AK571" s="111"/>
      <c r="AL571" s="111"/>
      <c r="AM571" s="111"/>
      <c r="AN571" s="111"/>
      <c r="AO571" s="111"/>
      <c r="AP571" s="111"/>
      <c r="AQ571" s="111"/>
      <c r="AT571"/>
      <c r="AU571"/>
      <c r="AV571"/>
      <c r="AW571"/>
      <c r="AX571"/>
      <c r="AZ571"/>
      <c r="BD571"/>
      <c r="BE571"/>
      <c r="BH571"/>
    </row>
    <row r="572" spans="1:60">
      <c r="A572"/>
      <c r="B572"/>
      <c r="C572" s="111"/>
      <c r="D572" s="111"/>
      <c r="E572" s="111"/>
      <c r="F572" s="111"/>
      <c r="G572" s="111"/>
      <c r="H572" s="111"/>
      <c r="I572" s="111"/>
      <c r="J572" s="111"/>
      <c r="K572" s="111"/>
      <c r="L572" s="111"/>
      <c r="M572" s="111"/>
      <c r="N572" s="111"/>
      <c r="O572" s="111"/>
      <c r="P572" s="111"/>
      <c r="Q572" s="111"/>
      <c r="R572" s="111"/>
      <c r="S572" s="111"/>
      <c r="T572" s="111"/>
      <c r="U572" s="111"/>
      <c r="V572" s="111"/>
      <c r="W572" s="111"/>
      <c r="X572" s="111"/>
      <c r="Y572" s="111"/>
      <c r="Z572" s="111"/>
      <c r="AA572" s="111"/>
      <c r="AB572" s="111"/>
      <c r="AC572" s="111"/>
      <c r="AD572" s="111"/>
      <c r="AE572" s="111"/>
      <c r="AF572" s="111"/>
      <c r="AG572" s="111"/>
      <c r="AH572" s="111"/>
      <c r="AI572" s="111"/>
      <c r="AJ572" s="111"/>
      <c r="AK572" s="111"/>
      <c r="AL572" s="111"/>
      <c r="AM572" s="111"/>
      <c r="AN572" s="111"/>
      <c r="AO572" s="111"/>
      <c r="AP572" s="111"/>
      <c r="AQ572" s="111"/>
      <c r="AT572"/>
      <c r="AU572"/>
      <c r="AV572"/>
      <c r="AW572"/>
      <c r="AX572"/>
      <c r="AZ572"/>
      <c r="BD572"/>
      <c r="BE572"/>
      <c r="BH572"/>
    </row>
    <row r="573" spans="1:60">
      <c r="A573"/>
      <c r="B573"/>
      <c r="C573" s="111"/>
      <c r="D573" s="111"/>
      <c r="E573" s="111"/>
      <c r="F573" s="111"/>
      <c r="G573" s="111"/>
      <c r="H573" s="111"/>
      <c r="I573" s="111"/>
      <c r="J573" s="111"/>
      <c r="K573" s="111"/>
      <c r="L573" s="111"/>
      <c r="M573" s="111"/>
      <c r="N573" s="111"/>
      <c r="O573" s="111"/>
      <c r="P573" s="111"/>
      <c r="Q573" s="111"/>
      <c r="R573" s="111"/>
      <c r="S573" s="111"/>
      <c r="T573" s="111"/>
      <c r="U573" s="111"/>
      <c r="V573" s="111"/>
      <c r="W573" s="111"/>
      <c r="X573" s="111"/>
      <c r="Y573" s="111"/>
      <c r="Z573" s="111"/>
      <c r="AA573" s="111"/>
      <c r="AB573" s="111"/>
      <c r="AC573" s="111"/>
      <c r="AD573" s="111"/>
      <c r="AE573" s="111"/>
      <c r="AF573" s="111"/>
      <c r="AG573" s="111"/>
      <c r="AH573" s="111"/>
      <c r="AI573" s="111"/>
      <c r="AJ573" s="111"/>
      <c r="AK573" s="111"/>
      <c r="AL573" s="111"/>
      <c r="AM573" s="111"/>
      <c r="AN573" s="111"/>
      <c r="AO573" s="111"/>
      <c r="AP573" s="111"/>
      <c r="AQ573" s="111"/>
      <c r="AT573"/>
      <c r="AU573"/>
      <c r="AV573"/>
      <c r="AW573"/>
      <c r="AX573"/>
      <c r="AZ573"/>
      <c r="BD573"/>
      <c r="BE573"/>
      <c r="BH573"/>
    </row>
    <row r="574" spans="1:60">
      <c r="A574"/>
      <c r="B574"/>
      <c r="C574" s="111"/>
      <c r="D574" s="111"/>
      <c r="E574" s="111"/>
      <c r="F574" s="111"/>
      <c r="G574" s="111"/>
      <c r="H574" s="111"/>
      <c r="I574" s="111"/>
      <c r="J574" s="111"/>
      <c r="K574" s="111"/>
      <c r="L574" s="111"/>
      <c r="M574" s="111"/>
      <c r="N574" s="111"/>
      <c r="O574" s="111"/>
      <c r="P574" s="111"/>
      <c r="Q574" s="111"/>
      <c r="R574" s="111"/>
      <c r="S574" s="111"/>
      <c r="T574" s="111"/>
      <c r="U574" s="111"/>
      <c r="V574" s="111"/>
      <c r="W574" s="111"/>
      <c r="X574" s="111"/>
      <c r="Y574" s="111"/>
      <c r="Z574" s="111"/>
      <c r="AA574" s="111"/>
      <c r="AB574" s="111"/>
      <c r="AC574" s="111"/>
      <c r="AD574" s="111"/>
      <c r="AE574" s="111"/>
      <c r="AF574" s="111"/>
      <c r="AG574" s="111"/>
      <c r="AH574" s="111"/>
      <c r="AI574" s="111"/>
      <c r="AJ574" s="111"/>
      <c r="AK574" s="111"/>
      <c r="AL574" s="111"/>
      <c r="AM574" s="111"/>
      <c r="AN574" s="111"/>
      <c r="AO574" s="111"/>
      <c r="AP574" s="111"/>
      <c r="AQ574" s="111"/>
      <c r="AT574"/>
      <c r="AU574"/>
      <c r="AV574"/>
      <c r="AW574"/>
      <c r="AX574"/>
      <c r="AZ574"/>
      <c r="BD574"/>
      <c r="BE574"/>
      <c r="BH574"/>
    </row>
    <row r="575" spans="1:60">
      <c r="A575"/>
      <c r="B575"/>
      <c r="C575" s="111"/>
      <c r="D575" s="111"/>
      <c r="E575" s="111"/>
      <c r="F575" s="111"/>
      <c r="G575" s="111"/>
      <c r="H575" s="111"/>
      <c r="I575" s="111"/>
      <c r="J575" s="111"/>
      <c r="K575" s="111"/>
      <c r="L575" s="111"/>
      <c r="M575" s="111"/>
      <c r="N575" s="111"/>
      <c r="O575" s="111"/>
      <c r="P575" s="111"/>
      <c r="Q575" s="111"/>
      <c r="R575" s="111"/>
      <c r="S575" s="111"/>
      <c r="T575" s="111"/>
      <c r="U575" s="111"/>
      <c r="V575" s="111"/>
      <c r="W575" s="111"/>
      <c r="X575" s="111"/>
      <c r="Y575" s="111"/>
      <c r="Z575" s="111"/>
      <c r="AA575" s="111"/>
      <c r="AB575" s="111"/>
      <c r="AC575" s="111"/>
      <c r="AD575" s="111"/>
      <c r="AE575" s="111"/>
      <c r="AF575" s="111"/>
      <c r="AG575" s="111"/>
      <c r="AH575" s="111"/>
      <c r="AI575" s="111"/>
      <c r="AJ575" s="111"/>
      <c r="AK575" s="111"/>
      <c r="AL575" s="111"/>
      <c r="AM575" s="111"/>
      <c r="AN575" s="111"/>
      <c r="AO575" s="111"/>
      <c r="AP575" s="111"/>
      <c r="AQ575" s="111"/>
      <c r="AT575"/>
      <c r="AU575"/>
      <c r="AV575"/>
      <c r="AW575"/>
      <c r="AX575"/>
      <c r="AZ575"/>
      <c r="BD575"/>
      <c r="BE575"/>
      <c r="BH575"/>
    </row>
    <row r="576" spans="1:60">
      <c r="A576"/>
      <c r="B576"/>
      <c r="C576" s="111"/>
      <c r="D576" s="111"/>
      <c r="E576" s="111"/>
      <c r="F576" s="111"/>
      <c r="G576" s="111"/>
      <c r="H576" s="111"/>
      <c r="I576" s="111"/>
      <c r="J576" s="111"/>
      <c r="K576" s="111"/>
      <c r="L576" s="111"/>
      <c r="M576" s="111"/>
      <c r="N576" s="111"/>
      <c r="O576" s="111"/>
      <c r="P576" s="111"/>
      <c r="Q576" s="111"/>
      <c r="R576" s="111"/>
      <c r="S576" s="111"/>
      <c r="T576" s="111"/>
      <c r="U576" s="111"/>
      <c r="V576" s="111"/>
      <c r="W576" s="111"/>
      <c r="X576" s="111"/>
      <c r="Y576" s="111"/>
      <c r="Z576" s="111"/>
      <c r="AA576" s="111"/>
      <c r="AB576" s="111"/>
      <c r="AC576" s="111"/>
      <c r="AD576" s="111"/>
      <c r="AE576" s="111"/>
      <c r="AF576" s="111"/>
      <c r="AG576" s="111"/>
      <c r="AH576" s="111"/>
      <c r="AI576" s="111"/>
      <c r="AJ576" s="111"/>
      <c r="AK576" s="111"/>
      <c r="AL576" s="111"/>
      <c r="AM576" s="111"/>
      <c r="AN576" s="111"/>
      <c r="AO576" s="111"/>
      <c r="AP576" s="111"/>
      <c r="AQ576" s="111"/>
      <c r="AT576"/>
      <c r="AU576"/>
      <c r="AV576"/>
      <c r="AW576"/>
      <c r="AX576"/>
      <c r="AZ576"/>
      <c r="BD576"/>
      <c r="BE576"/>
      <c r="BH576"/>
    </row>
    <row r="577" spans="1:60">
      <c r="A577"/>
      <c r="B577"/>
      <c r="C577" s="111"/>
      <c r="D577" s="111"/>
      <c r="E577" s="111"/>
      <c r="F577" s="111"/>
      <c r="G577" s="111"/>
      <c r="H577" s="111"/>
      <c r="I577" s="111"/>
      <c r="J577" s="111"/>
      <c r="K577" s="111"/>
      <c r="L577" s="111"/>
      <c r="M577" s="111"/>
      <c r="N577" s="111"/>
      <c r="O577" s="111"/>
      <c r="P577" s="111"/>
      <c r="Q577" s="111"/>
      <c r="R577" s="111"/>
      <c r="S577" s="111"/>
      <c r="T577" s="111"/>
      <c r="U577" s="111"/>
      <c r="V577" s="111"/>
      <c r="W577" s="111"/>
      <c r="X577" s="111"/>
      <c r="Y577" s="111"/>
      <c r="Z577" s="111"/>
      <c r="AA577" s="111"/>
      <c r="AB577" s="111"/>
      <c r="AC577" s="111"/>
      <c r="AD577" s="111"/>
      <c r="AE577" s="111"/>
      <c r="AF577" s="111"/>
      <c r="AG577" s="111"/>
      <c r="AH577" s="111"/>
      <c r="AI577" s="111"/>
      <c r="AJ577" s="111"/>
      <c r="AK577" s="111"/>
      <c r="AL577" s="111"/>
      <c r="AM577" s="111"/>
      <c r="AN577" s="111"/>
      <c r="AO577" s="111"/>
      <c r="AP577" s="111"/>
      <c r="AQ577" s="111"/>
      <c r="AT577"/>
      <c r="AU577"/>
      <c r="AV577"/>
      <c r="AW577"/>
      <c r="AX577"/>
      <c r="AZ577"/>
      <c r="BD577"/>
      <c r="BE577"/>
      <c r="BH577"/>
    </row>
    <row r="578" spans="1:60">
      <c r="A578"/>
      <c r="B578"/>
      <c r="C578" s="111"/>
      <c r="D578" s="111"/>
      <c r="E578" s="111"/>
      <c r="F578" s="111"/>
      <c r="G578" s="111"/>
      <c r="H578" s="111"/>
      <c r="I578" s="111"/>
      <c r="J578" s="111"/>
      <c r="K578" s="111"/>
      <c r="L578" s="111"/>
      <c r="M578" s="111"/>
      <c r="N578" s="111"/>
      <c r="O578" s="111"/>
      <c r="P578" s="111"/>
      <c r="Q578" s="111"/>
      <c r="R578" s="111"/>
      <c r="S578" s="111"/>
      <c r="T578" s="111"/>
      <c r="U578" s="111"/>
      <c r="V578" s="111"/>
      <c r="W578" s="111"/>
      <c r="X578" s="111"/>
      <c r="Y578" s="111"/>
      <c r="Z578" s="111"/>
      <c r="AA578" s="111"/>
      <c r="AB578" s="111"/>
      <c r="AC578" s="111"/>
      <c r="AD578" s="111"/>
      <c r="AE578" s="111"/>
      <c r="AF578" s="111"/>
      <c r="AG578" s="111"/>
      <c r="AH578" s="111"/>
      <c r="AI578" s="111"/>
      <c r="AJ578" s="111"/>
      <c r="AK578" s="111"/>
      <c r="AL578" s="111"/>
      <c r="AM578" s="111"/>
      <c r="AN578" s="111"/>
      <c r="AO578" s="111"/>
      <c r="AP578" s="111"/>
      <c r="AQ578" s="111"/>
      <c r="AT578"/>
      <c r="AU578"/>
      <c r="AV578"/>
      <c r="AW578"/>
      <c r="AX578"/>
      <c r="AZ578"/>
      <c r="BD578"/>
      <c r="BE578"/>
      <c r="BH578"/>
    </row>
    <row r="579" spans="1:60">
      <c r="A579"/>
      <c r="B579"/>
      <c r="C579" s="111"/>
      <c r="D579" s="111"/>
      <c r="E579" s="111"/>
      <c r="F579" s="111"/>
      <c r="G579" s="111"/>
      <c r="H579" s="111"/>
      <c r="I579" s="111"/>
      <c r="J579" s="111"/>
      <c r="K579" s="111"/>
      <c r="L579" s="111"/>
      <c r="M579" s="111"/>
      <c r="N579" s="111"/>
      <c r="O579" s="111"/>
      <c r="P579" s="111"/>
      <c r="Q579" s="111"/>
      <c r="R579" s="111"/>
      <c r="S579" s="111"/>
      <c r="T579" s="111"/>
      <c r="U579" s="111"/>
      <c r="V579" s="111"/>
      <c r="W579" s="111"/>
      <c r="X579" s="111"/>
      <c r="Y579" s="111"/>
      <c r="Z579" s="111"/>
      <c r="AA579" s="111"/>
      <c r="AB579" s="111"/>
      <c r="AC579" s="111"/>
      <c r="AD579" s="111"/>
      <c r="AE579" s="111"/>
      <c r="AF579" s="111"/>
      <c r="AG579" s="111"/>
      <c r="AH579" s="111"/>
      <c r="AI579" s="111"/>
      <c r="AJ579" s="111"/>
      <c r="AK579" s="111"/>
      <c r="AL579" s="111"/>
      <c r="AM579" s="111"/>
      <c r="AN579" s="111"/>
      <c r="AO579" s="111"/>
      <c r="AP579" s="111"/>
      <c r="AQ579" s="111"/>
      <c r="AT579"/>
      <c r="AU579"/>
      <c r="AV579"/>
      <c r="AW579"/>
      <c r="AX579"/>
      <c r="AZ579"/>
      <c r="BD579"/>
      <c r="BE579"/>
      <c r="BH579"/>
    </row>
    <row r="580" spans="1:60">
      <c r="A580"/>
      <c r="B580"/>
      <c r="C580" s="111"/>
      <c r="D580" s="111"/>
      <c r="E580" s="111"/>
      <c r="F580" s="111"/>
      <c r="G580" s="111"/>
      <c r="H580" s="111"/>
      <c r="I580" s="111"/>
      <c r="J580" s="111"/>
      <c r="K580" s="111"/>
      <c r="L580" s="111"/>
      <c r="M580" s="111"/>
      <c r="N580" s="111"/>
      <c r="O580" s="111"/>
      <c r="P580" s="111"/>
      <c r="Q580" s="111"/>
      <c r="R580" s="111"/>
      <c r="S580" s="111"/>
      <c r="T580" s="111"/>
      <c r="U580" s="111"/>
      <c r="V580" s="111"/>
      <c r="W580" s="111"/>
      <c r="X580" s="111"/>
      <c r="Y580" s="111"/>
      <c r="Z580" s="111"/>
      <c r="AA580" s="111"/>
      <c r="AB580" s="111"/>
      <c r="AC580" s="111"/>
      <c r="AD580" s="111"/>
      <c r="AE580" s="111"/>
      <c r="AF580" s="111"/>
      <c r="AG580" s="111"/>
      <c r="AH580" s="111"/>
      <c r="AI580" s="111"/>
      <c r="AJ580" s="111"/>
      <c r="AK580" s="111"/>
      <c r="AL580" s="111"/>
      <c r="AM580" s="111"/>
      <c r="AN580" s="111"/>
      <c r="AO580" s="111"/>
      <c r="AP580" s="111"/>
      <c r="AQ580" s="111"/>
      <c r="AT580"/>
      <c r="AU580"/>
      <c r="AV580"/>
      <c r="AW580"/>
      <c r="AX580"/>
      <c r="AZ580"/>
      <c r="BD580"/>
      <c r="BE580"/>
      <c r="BH580"/>
    </row>
    <row r="581" spans="1:60">
      <c r="A581"/>
      <c r="B581"/>
      <c r="C581" s="111"/>
      <c r="D581" s="111"/>
      <c r="E581" s="111"/>
      <c r="F581" s="111"/>
      <c r="G581" s="111"/>
      <c r="H581" s="111"/>
      <c r="I581" s="111"/>
      <c r="J581" s="111"/>
      <c r="K581" s="111"/>
      <c r="L581" s="111"/>
      <c r="M581" s="111"/>
      <c r="N581" s="111"/>
      <c r="O581" s="111"/>
      <c r="P581" s="111"/>
      <c r="Q581" s="111"/>
      <c r="R581" s="111"/>
      <c r="S581" s="111"/>
      <c r="T581" s="111"/>
      <c r="U581" s="111"/>
      <c r="V581" s="111"/>
      <c r="W581" s="111"/>
      <c r="X581" s="111"/>
      <c r="Y581" s="111"/>
      <c r="Z581" s="111"/>
      <c r="AA581" s="111"/>
      <c r="AB581" s="111"/>
      <c r="AC581" s="111"/>
      <c r="AD581" s="111"/>
      <c r="AE581" s="111"/>
      <c r="AF581" s="111"/>
      <c r="AG581" s="111"/>
      <c r="AH581" s="111"/>
      <c r="AI581" s="111"/>
      <c r="AJ581" s="111"/>
      <c r="AK581" s="111"/>
      <c r="AL581" s="111"/>
      <c r="AM581" s="111"/>
      <c r="AN581" s="111"/>
      <c r="AO581" s="111"/>
      <c r="AP581" s="111"/>
      <c r="AQ581" s="111"/>
      <c r="AT581"/>
      <c r="AU581"/>
      <c r="AV581"/>
      <c r="AW581"/>
      <c r="AX581"/>
      <c r="AZ581"/>
      <c r="BD581"/>
      <c r="BE581"/>
      <c r="BH581"/>
    </row>
    <row r="582" spans="1:60">
      <c r="A582"/>
      <c r="B582"/>
      <c r="C582" s="111"/>
      <c r="D582" s="111"/>
      <c r="E582" s="111"/>
      <c r="F582" s="111"/>
      <c r="G582" s="111"/>
      <c r="H582" s="111"/>
      <c r="I582" s="111"/>
      <c r="J582" s="111"/>
      <c r="K582" s="111"/>
      <c r="L582" s="111"/>
      <c r="M582" s="111"/>
      <c r="N582" s="111"/>
      <c r="O582" s="111"/>
      <c r="P582" s="111"/>
      <c r="Q582" s="111"/>
      <c r="R582" s="111"/>
      <c r="S582" s="111"/>
      <c r="T582" s="111"/>
      <c r="U582" s="111"/>
      <c r="V582" s="111"/>
      <c r="W582" s="111"/>
      <c r="X582" s="111"/>
      <c r="Y582" s="111"/>
      <c r="Z582" s="111"/>
      <c r="AA582" s="111"/>
      <c r="AB582" s="111"/>
      <c r="AC582" s="111"/>
      <c r="AD582" s="111"/>
      <c r="AE582" s="111"/>
      <c r="AF582" s="111"/>
      <c r="AG582" s="111"/>
      <c r="AH582" s="111"/>
      <c r="AI582" s="111"/>
      <c r="AJ582" s="111"/>
      <c r="AK582" s="111"/>
      <c r="AL582" s="111"/>
      <c r="AM582" s="111"/>
      <c r="AN582" s="111"/>
      <c r="AO582" s="111"/>
      <c r="AP582" s="111"/>
      <c r="AQ582" s="111"/>
      <c r="AT582"/>
      <c r="AU582"/>
      <c r="AV582"/>
      <c r="AW582"/>
      <c r="AX582"/>
      <c r="AZ582"/>
      <c r="BD582"/>
      <c r="BE582"/>
      <c r="BH582"/>
    </row>
    <row r="583" spans="1:60">
      <c r="A583"/>
      <c r="B583"/>
      <c r="C583" s="111"/>
      <c r="D583" s="111"/>
      <c r="E583" s="111"/>
      <c r="F583" s="111"/>
      <c r="G583" s="111"/>
      <c r="H583" s="111"/>
      <c r="I583" s="111"/>
      <c r="J583" s="111"/>
      <c r="K583" s="111"/>
      <c r="L583" s="111"/>
      <c r="M583" s="111"/>
      <c r="N583" s="111"/>
      <c r="O583" s="111"/>
      <c r="P583" s="111"/>
      <c r="Q583" s="111"/>
      <c r="R583" s="111"/>
      <c r="S583" s="111"/>
      <c r="T583" s="111"/>
      <c r="U583" s="111"/>
      <c r="V583" s="111"/>
      <c r="W583" s="111"/>
      <c r="X583" s="111"/>
      <c r="Y583" s="111"/>
      <c r="Z583" s="111"/>
      <c r="AA583" s="111"/>
      <c r="AB583" s="111"/>
      <c r="AC583" s="111"/>
      <c r="AD583" s="111"/>
      <c r="AE583" s="111"/>
      <c r="AF583" s="111"/>
      <c r="AG583" s="111"/>
      <c r="AH583" s="111"/>
      <c r="AI583" s="111"/>
      <c r="AJ583" s="111"/>
      <c r="AK583" s="111"/>
      <c r="AL583" s="111"/>
      <c r="AM583" s="111"/>
      <c r="AN583" s="111"/>
      <c r="AO583" s="111"/>
      <c r="AP583" s="111"/>
      <c r="AQ583" s="111"/>
      <c r="AT583"/>
      <c r="AU583"/>
      <c r="AV583"/>
      <c r="AW583"/>
      <c r="AX583"/>
      <c r="AZ583"/>
      <c r="BD583"/>
      <c r="BE583"/>
      <c r="BH583"/>
    </row>
    <row r="584" spans="1:60">
      <c r="A584"/>
      <c r="B584"/>
      <c r="C584" s="111"/>
      <c r="D584" s="111"/>
      <c r="E584" s="111"/>
      <c r="F584" s="111"/>
      <c r="G584" s="111"/>
      <c r="H584" s="111"/>
      <c r="I584" s="111"/>
      <c r="J584" s="111"/>
      <c r="K584" s="111"/>
      <c r="L584" s="111"/>
      <c r="M584" s="111"/>
      <c r="N584" s="111"/>
      <c r="O584" s="111"/>
      <c r="P584" s="111"/>
      <c r="Q584" s="111"/>
      <c r="R584" s="111"/>
      <c r="S584" s="111"/>
      <c r="T584" s="111"/>
      <c r="U584" s="111"/>
      <c r="V584" s="111"/>
      <c r="W584" s="111"/>
      <c r="X584" s="111"/>
      <c r="Y584" s="111"/>
      <c r="Z584" s="111"/>
      <c r="AA584" s="111"/>
      <c r="AB584" s="111"/>
      <c r="AC584" s="111"/>
      <c r="AD584" s="111"/>
      <c r="AE584" s="111"/>
      <c r="AF584" s="111"/>
      <c r="AG584" s="111"/>
      <c r="AH584" s="111"/>
      <c r="AI584" s="111"/>
      <c r="AJ584" s="111"/>
      <c r="AK584" s="111"/>
      <c r="AL584" s="111"/>
      <c r="AM584" s="111"/>
      <c r="AN584" s="111"/>
      <c r="AO584" s="111"/>
      <c r="AP584" s="111"/>
      <c r="AQ584" s="111"/>
      <c r="AT584"/>
      <c r="AU584"/>
      <c r="AV584"/>
      <c r="AW584"/>
      <c r="AX584"/>
      <c r="AZ584"/>
      <c r="BD584"/>
      <c r="BE584"/>
      <c r="BH584"/>
    </row>
    <row r="585" spans="1:60">
      <c r="A585"/>
      <c r="B585"/>
      <c r="C585" s="111"/>
      <c r="D585" s="111"/>
      <c r="E585" s="111"/>
      <c r="F585" s="111"/>
      <c r="G585" s="111"/>
      <c r="H585" s="111"/>
      <c r="I585" s="111"/>
      <c r="J585" s="111"/>
      <c r="K585" s="111"/>
      <c r="L585" s="111"/>
      <c r="M585" s="111"/>
      <c r="N585" s="111"/>
      <c r="O585" s="111"/>
      <c r="P585" s="111"/>
      <c r="Q585" s="111"/>
      <c r="R585" s="111"/>
      <c r="S585" s="111"/>
      <c r="T585" s="111"/>
      <c r="U585" s="111"/>
      <c r="V585" s="111"/>
      <c r="W585" s="111"/>
      <c r="X585" s="111"/>
      <c r="Y585" s="111"/>
      <c r="Z585" s="111"/>
      <c r="AA585" s="111"/>
      <c r="AB585" s="111"/>
      <c r="AC585" s="111"/>
      <c r="AD585" s="111"/>
      <c r="AE585" s="111"/>
      <c r="AF585" s="111"/>
      <c r="AG585" s="111"/>
      <c r="AH585" s="111"/>
      <c r="AI585" s="111"/>
      <c r="AJ585" s="111"/>
      <c r="AK585" s="111"/>
      <c r="AL585" s="111"/>
      <c r="AM585" s="111"/>
      <c r="AN585" s="111"/>
      <c r="AO585" s="111"/>
      <c r="AP585" s="111"/>
      <c r="AQ585" s="111"/>
      <c r="AT585"/>
      <c r="AU585"/>
      <c r="AV585"/>
      <c r="AW585"/>
      <c r="AX585"/>
      <c r="AZ585"/>
      <c r="BD585"/>
      <c r="BE585"/>
      <c r="BH585"/>
    </row>
    <row r="586" spans="1:60">
      <c r="A586"/>
      <c r="B586"/>
      <c r="C586" s="111"/>
      <c r="D586" s="111"/>
      <c r="E586" s="111"/>
      <c r="F586" s="111"/>
      <c r="G586" s="111"/>
      <c r="H586" s="111"/>
      <c r="I586" s="111"/>
      <c r="J586" s="111"/>
      <c r="K586" s="111"/>
      <c r="L586" s="111"/>
      <c r="M586" s="111"/>
      <c r="N586" s="111"/>
      <c r="O586" s="111"/>
      <c r="P586" s="111"/>
      <c r="Q586" s="111"/>
      <c r="R586" s="111"/>
      <c r="S586" s="111"/>
      <c r="T586" s="111"/>
      <c r="U586" s="111"/>
      <c r="V586" s="111"/>
      <c r="W586" s="111"/>
      <c r="X586" s="111"/>
      <c r="Y586" s="111"/>
      <c r="Z586" s="111"/>
      <c r="AA586" s="111"/>
      <c r="AB586" s="111"/>
      <c r="AC586" s="111"/>
      <c r="AD586" s="111"/>
      <c r="AE586" s="111"/>
      <c r="AF586" s="111"/>
      <c r="AG586" s="111"/>
      <c r="AH586" s="111"/>
      <c r="AI586" s="111"/>
      <c r="AJ586" s="111"/>
      <c r="AK586" s="111"/>
      <c r="AL586" s="111"/>
      <c r="AM586" s="111"/>
      <c r="AN586" s="111"/>
      <c r="AO586" s="111"/>
      <c r="AP586" s="111"/>
      <c r="AQ586" s="111"/>
      <c r="AT586"/>
      <c r="AU586"/>
      <c r="AV586"/>
      <c r="AW586"/>
      <c r="AX586"/>
      <c r="AZ586"/>
      <c r="BD586"/>
      <c r="BE586"/>
      <c r="BH586"/>
    </row>
    <row r="587" spans="1:60">
      <c r="A587"/>
      <c r="B587"/>
      <c r="C587" s="111"/>
      <c r="D587" s="111"/>
      <c r="E587" s="111"/>
      <c r="F587" s="111"/>
      <c r="G587" s="111"/>
      <c r="H587" s="111"/>
      <c r="I587" s="111"/>
      <c r="J587" s="111"/>
      <c r="K587" s="111"/>
      <c r="L587" s="111"/>
      <c r="M587" s="111"/>
      <c r="N587" s="111"/>
      <c r="O587" s="111"/>
      <c r="P587" s="111"/>
      <c r="Q587" s="111"/>
      <c r="R587" s="111"/>
      <c r="S587" s="111"/>
      <c r="T587" s="111"/>
      <c r="U587" s="111"/>
      <c r="V587" s="111"/>
      <c r="W587" s="111"/>
      <c r="X587" s="111"/>
      <c r="Y587" s="111"/>
      <c r="Z587" s="111"/>
      <c r="AA587" s="111"/>
      <c r="AB587" s="111"/>
      <c r="AC587" s="111"/>
      <c r="AD587" s="111"/>
      <c r="AE587" s="111"/>
      <c r="AF587" s="111"/>
      <c r="AG587" s="111"/>
      <c r="AH587" s="111"/>
      <c r="AI587" s="111"/>
      <c r="AJ587" s="111"/>
      <c r="AK587" s="111"/>
      <c r="AL587" s="111"/>
      <c r="AM587" s="111"/>
      <c r="AN587" s="111"/>
      <c r="AO587" s="111"/>
      <c r="AP587" s="111"/>
      <c r="AQ587" s="111"/>
      <c r="AT587"/>
      <c r="AU587"/>
      <c r="AV587"/>
      <c r="AW587"/>
      <c r="AX587"/>
      <c r="AZ587"/>
      <c r="BD587"/>
      <c r="BE587"/>
      <c r="BH587"/>
    </row>
    <row r="588" spans="1:60">
      <c r="A588"/>
      <c r="B588"/>
      <c r="C588" s="111"/>
      <c r="D588" s="111"/>
      <c r="E588" s="111"/>
      <c r="F588" s="111"/>
      <c r="G588" s="111"/>
      <c r="H588" s="111"/>
      <c r="I588" s="111"/>
      <c r="J588" s="111"/>
      <c r="K588" s="111"/>
      <c r="L588" s="111"/>
      <c r="M588" s="111"/>
      <c r="N588" s="111"/>
      <c r="O588" s="111"/>
      <c r="P588" s="111"/>
      <c r="Q588" s="111"/>
      <c r="R588" s="111"/>
      <c r="S588" s="111"/>
      <c r="T588" s="111"/>
      <c r="U588" s="111"/>
      <c r="V588" s="111"/>
      <c r="W588" s="111"/>
      <c r="X588" s="111"/>
      <c r="Y588" s="111"/>
      <c r="Z588" s="111"/>
      <c r="AA588" s="111"/>
      <c r="AB588" s="111"/>
      <c r="AC588" s="111"/>
      <c r="AD588" s="111"/>
      <c r="AE588" s="111"/>
      <c r="AF588" s="111"/>
      <c r="AG588" s="111"/>
      <c r="AH588" s="111"/>
      <c r="AI588" s="111"/>
      <c r="AJ588" s="111"/>
      <c r="AK588" s="111"/>
      <c r="AL588" s="111"/>
      <c r="AM588" s="111"/>
      <c r="AN588" s="111"/>
      <c r="AO588" s="111"/>
      <c r="AP588" s="111"/>
      <c r="AQ588" s="111"/>
      <c r="AT588"/>
      <c r="AU588"/>
      <c r="AV588"/>
      <c r="AW588"/>
      <c r="AX588"/>
      <c r="AZ588"/>
      <c r="BD588"/>
      <c r="BE588"/>
      <c r="BH588"/>
    </row>
    <row r="589" spans="1:60">
      <c r="A589"/>
      <c r="B589"/>
      <c r="C589" s="111"/>
      <c r="D589" s="111"/>
      <c r="E589" s="111"/>
      <c r="F589" s="111"/>
      <c r="G589" s="111"/>
      <c r="H589" s="111"/>
      <c r="I589" s="111"/>
      <c r="J589" s="111"/>
      <c r="K589" s="111"/>
      <c r="L589" s="111"/>
      <c r="M589" s="111"/>
      <c r="N589" s="111"/>
      <c r="O589" s="111"/>
      <c r="P589" s="111"/>
      <c r="Q589" s="111"/>
      <c r="R589" s="111"/>
      <c r="S589" s="111"/>
      <c r="T589" s="111"/>
      <c r="U589" s="111"/>
      <c r="V589" s="111"/>
      <c r="W589" s="111"/>
      <c r="X589" s="111"/>
      <c r="Y589" s="111"/>
      <c r="Z589" s="111"/>
      <c r="AA589" s="111"/>
      <c r="AB589" s="111"/>
      <c r="AC589" s="111"/>
      <c r="AD589" s="111"/>
      <c r="AE589" s="111"/>
      <c r="AF589" s="111"/>
      <c r="AG589" s="111"/>
      <c r="AH589" s="111"/>
      <c r="AI589" s="111"/>
      <c r="AJ589" s="111"/>
      <c r="AK589" s="111"/>
      <c r="AL589" s="111"/>
      <c r="AM589" s="111"/>
      <c r="AN589" s="111"/>
      <c r="AO589" s="111"/>
      <c r="AP589" s="111"/>
      <c r="AQ589" s="111"/>
      <c r="AT589"/>
      <c r="AU589"/>
      <c r="AV589"/>
      <c r="AW589"/>
      <c r="AX589"/>
      <c r="AZ589"/>
      <c r="BD589"/>
      <c r="BE589"/>
      <c r="BH589"/>
    </row>
    <row r="590" spans="1:60">
      <c r="A590"/>
      <c r="B590"/>
      <c r="C590" s="111"/>
      <c r="D590" s="111"/>
      <c r="E590" s="111"/>
      <c r="F590" s="111"/>
      <c r="G590" s="111"/>
      <c r="H590" s="111"/>
      <c r="I590" s="111"/>
      <c r="J590" s="111"/>
      <c r="K590" s="111"/>
      <c r="L590" s="111"/>
      <c r="M590" s="111"/>
      <c r="N590" s="111"/>
      <c r="O590" s="111"/>
      <c r="P590" s="111"/>
      <c r="Q590" s="111"/>
      <c r="R590" s="111"/>
      <c r="S590" s="111"/>
      <c r="T590" s="111"/>
      <c r="U590" s="111"/>
      <c r="V590" s="111"/>
      <c r="W590" s="111"/>
      <c r="X590" s="111"/>
      <c r="Y590" s="111"/>
      <c r="Z590" s="111"/>
      <c r="AA590" s="111"/>
      <c r="AB590" s="111"/>
      <c r="AC590" s="111"/>
      <c r="AD590" s="111"/>
      <c r="AE590" s="111"/>
      <c r="AF590" s="111"/>
      <c r="AG590" s="111"/>
      <c r="AH590" s="111"/>
      <c r="AI590" s="111"/>
      <c r="AJ590" s="111"/>
      <c r="AK590" s="111"/>
      <c r="AL590" s="111"/>
      <c r="AM590" s="111"/>
      <c r="AN590" s="111"/>
      <c r="AO590" s="111"/>
      <c r="AP590" s="111"/>
      <c r="AQ590" s="111"/>
      <c r="AT590"/>
      <c r="AU590"/>
      <c r="AV590"/>
      <c r="AW590"/>
      <c r="AX590"/>
      <c r="AZ590"/>
      <c r="BD590"/>
      <c r="BE590"/>
      <c r="BH590"/>
    </row>
    <row r="591" spans="1:60">
      <c r="A591"/>
      <c r="B591"/>
      <c r="C591" s="111"/>
      <c r="D591" s="111"/>
      <c r="E591" s="111"/>
      <c r="F591" s="111"/>
      <c r="G591" s="111"/>
      <c r="H591" s="111"/>
      <c r="I591" s="111"/>
      <c r="J591" s="111"/>
      <c r="K591" s="111"/>
      <c r="L591" s="111"/>
      <c r="M591" s="111"/>
      <c r="N591" s="111"/>
      <c r="O591" s="111"/>
      <c r="P591" s="111"/>
      <c r="Q591" s="111"/>
      <c r="R591" s="111"/>
      <c r="S591" s="111"/>
      <c r="T591" s="111"/>
      <c r="U591" s="111"/>
      <c r="V591" s="111"/>
      <c r="W591" s="111"/>
      <c r="X591" s="111"/>
      <c r="Y591" s="111"/>
      <c r="Z591" s="111"/>
      <c r="AA591" s="111"/>
      <c r="AB591" s="111"/>
      <c r="AC591" s="111"/>
      <c r="AD591" s="111"/>
      <c r="AE591" s="111"/>
      <c r="AF591" s="111"/>
      <c r="AG591" s="111"/>
      <c r="AH591" s="111"/>
      <c r="AI591" s="111"/>
      <c r="AJ591" s="111"/>
      <c r="AK591" s="111"/>
      <c r="AL591" s="111"/>
      <c r="AM591" s="111"/>
      <c r="AN591" s="111"/>
      <c r="AO591" s="111"/>
      <c r="AP591" s="111"/>
      <c r="AQ591" s="111"/>
      <c r="AT591"/>
      <c r="AU591"/>
      <c r="AV591"/>
      <c r="AW591"/>
      <c r="AX591"/>
      <c r="AZ591"/>
      <c r="BD591"/>
      <c r="BE591"/>
      <c r="BH591"/>
    </row>
    <row r="592" spans="1:60">
      <c r="A592"/>
      <c r="B592"/>
      <c r="C592" s="111"/>
      <c r="D592" s="111"/>
      <c r="E592" s="111"/>
      <c r="F592" s="111"/>
      <c r="G592" s="111"/>
      <c r="H592" s="111"/>
      <c r="I592" s="111"/>
      <c r="J592" s="111"/>
      <c r="K592" s="111"/>
      <c r="L592" s="111"/>
      <c r="M592" s="111"/>
      <c r="N592" s="111"/>
      <c r="O592" s="111"/>
      <c r="P592" s="111"/>
      <c r="Q592" s="111"/>
      <c r="R592" s="111"/>
      <c r="S592" s="111"/>
      <c r="T592" s="111"/>
      <c r="U592" s="111"/>
      <c r="V592" s="111"/>
      <c r="W592" s="111"/>
      <c r="X592" s="111"/>
      <c r="Y592" s="111"/>
      <c r="Z592" s="111"/>
      <c r="AA592" s="111"/>
      <c r="AB592" s="111"/>
      <c r="AC592" s="111"/>
      <c r="AD592" s="111"/>
      <c r="AE592" s="111"/>
      <c r="AF592" s="111"/>
      <c r="AG592" s="111"/>
      <c r="AH592" s="111"/>
      <c r="AI592" s="111"/>
      <c r="AJ592" s="111"/>
      <c r="AK592" s="111"/>
      <c r="AL592" s="111"/>
      <c r="AM592" s="111"/>
      <c r="AN592" s="111"/>
      <c r="AO592" s="111"/>
      <c r="AP592" s="111"/>
      <c r="AQ592" s="111"/>
      <c r="AT592"/>
      <c r="AU592"/>
      <c r="AV592"/>
      <c r="AW592"/>
      <c r="AX592"/>
      <c r="AZ592"/>
      <c r="BD592"/>
      <c r="BE592"/>
      <c r="BH592"/>
    </row>
    <row r="593" spans="1:60">
      <c r="A593"/>
      <c r="B593"/>
      <c r="C593" s="111"/>
      <c r="D593" s="111"/>
      <c r="E593" s="111"/>
      <c r="F593" s="111"/>
      <c r="G593" s="111"/>
      <c r="H593" s="111"/>
      <c r="I593" s="111"/>
      <c r="J593" s="111"/>
      <c r="K593" s="111"/>
      <c r="L593" s="111"/>
      <c r="M593" s="111"/>
      <c r="N593" s="111"/>
      <c r="O593" s="111"/>
      <c r="P593" s="111"/>
      <c r="Q593" s="111"/>
      <c r="R593" s="111"/>
      <c r="S593" s="111"/>
      <c r="T593" s="111"/>
      <c r="U593" s="111"/>
      <c r="V593" s="111"/>
      <c r="W593" s="111"/>
      <c r="X593" s="111"/>
      <c r="Y593" s="111"/>
      <c r="Z593" s="111"/>
      <c r="AA593" s="111"/>
      <c r="AB593" s="111"/>
      <c r="AC593" s="111"/>
      <c r="AD593" s="111"/>
      <c r="AE593" s="111"/>
      <c r="AF593" s="111"/>
      <c r="AG593" s="111"/>
      <c r="AH593" s="111"/>
      <c r="AI593" s="111"/>
      <c r="AJ593" s="111"/>
      <c r="AK593" s="111"/>
      <c r="AL593" s="111"/>
      <c r="AM593" s="111"/>
      <c r="AN593" s="111"/>
      <c r="AO593" s="111"/>
      <c r="AP593" s="111"/>
      <c r="AQ593" s="111"/>
      <c r="AT593"/>
      <c r="AU593"/>
      <c r="AV593"/>
      <c r="AW593"/>
      <c r="AX593"/>
      <c r="AZ593"/>
      <c r="BD593"/>
      <c r="BE593"/>
      <c r="BH593"/>
    </row>
    <row r="594" spans="1:60">
      <c r="A594"/>
      <c r="B594"/>
      <c r="C594" s="111"/>
      <c r="D594" s="111"/>
      <c r="E594" s="111"/>
      <c r="F594" s="111"/>
      <c r="G594" s="111"/>
      <c r="H594" s="111"/>
      <c r="I594" s="111"/>
      <c r="J594" s="111"/>
      <c r="K594" s="111"/>
      <c r="L594" s="111"/>
      <c r="M594" s="111"/>
      <c r="N594" s="111"/>
      <c r="O594" s="111"/>
      <c r="P594" s="111"/>
      <c r="Q594" s="111"/>
      <c r="R594" s="111"/>
      <c r="S594" s="111"/>
      <c r="T594" s="111"/>
      <c r="U594" s="111"/>
      <c r="V594" s="111"/>
      <c r="W594" s="111"/>
      <c r="X594" s="111"/>
      <c r="Y594" s="111"/>
      <c r="Z594" s="111"/>
      <c r="AA594" s="111"/>
      <c r="AB594" s="111"/>
      <c r="AC594" s="111"/>
      <c r="AD594" s="111"/>
      <c r="AE594" s="111"/>
      <c r="AF594" s="111"/>
      <c r="AG594" s="111"/>
      <c r="AH594" s="111"/>
      <c r="AI594" s="111"/>
      <c r="AJ594" s="111"/>
      <c r="AK594" s="111"/>
      <c r="AL594" s="111"/>
      <c r="AM594" s="111"/>
      <c r="AN594" s="111"/>
      <c r="AO594" s="111"/>
      <c r="AP594" s="111"/>
      <c r="AQ594" s="111"/>
      <c r="AT594"/>
      <c r="AU594"/>
      <c r="AV594"/>
      <c r="AW594"/>
      <c r="AX594"/>
      <c r="AZ594"/>
      <c r="BD594"/>
      <c r="BE594"/>
      <c r="BH594"/>
    </row>
    <row r="595" spans="1:60">
      <c r="A595"/>
      <c r="B595"/>
      <c r="C595" s="111"/>
      <c r="D595" s="111"/>
      <c r="E595" s="111"/>
      <c r="F595" s="111"/>
      <c r="G595" s="111"/>
      <c r="H595" s="111"/>
      <c r="I595" s="111"/>
      <c r="J595" s="111"/>
      <c r="K595" s="111"/>
      <c r="L595" s="111"/>
      <c r="M595" s="111"/>
      <c r="N595" s="111"/>
      <c r="O595" s="111"/>
      <c r="P595" s="111"/>
      <c r="Q595" s="111"/>
      <c r="R595" s="111"/>
      <c r="S595" s="111"/>
      <c r="T595" s="111"/>
      <c r="U595" s="111"/>
      <c r="V595" s="111"/>
      <c r="W595" s="111"/>
      <c r="X595" s="111"/>
      <c r="Y595" s="111"/>
      <c r="Z595" s="111"/>
      <c r="AA595" s="111"/>
      <c r="AB595" s="111"/>
      <c r="AC595" s="111"/>
      <c r="AD595" s="111"/>
      <c r="AE595" s="111"/>
      <c r="AF595" s="111"/>
      <c r="AG595" s="111"/>
      <c r="AH595" s="111"/>
      <c r="AI595" s="111"/>
      <c r="AJ595" s="111"/>
      <c r="AK595" s="111"/>
      <c r="AL595" s="111"/>
      <c r="AM595" s="111"/>
      <c r="AN595" s="111"/>
      <c r="AO595" s="111"/>
      <c r="AP595" s="111"/>
      <c r="AQ595" s="111"/>
      <c r="AT595"/>
      <c r="AU595"/>
      <c r="AV595"/>
      <c r="AW595"/>
      <c r="AX595"/>
      <c r="AZ595"/>
      <c r="BD595"/>
      <c r="BE595"/>
      <c r="BH595"/>
    </row>
    <row r="596" spans="1:60">
      <c r="A596"/>
      <c r="B596"/>
      <c r="C596" s="111"/>
      <c r="D596" s="111"/>
      <c r="E596" s="111"/>
      <c r="F596" s="111"/>
      <c r="G596" s="111"/>
      <c r="H596" s="111"/>
      <c r="I596" s="111"/>
      <c r="J596" s="111"/>
      <c r="K596" s="111"/>
      <c r="L596" s="111"/>
      <c r="M596" s="111"/>
      <c r="N596" s="111"/>
      <c r="O596" s="111"/>
      <c r="P596" s="111"/>
      <c r="Q596" s="111"/>
      <c r="R596" s="111"/>
      <c r="S596" s="111"/>
      <c r="T596" s="111"/>
      <c r="U596" s="111"/>
      <c r="V596" s="111"/>
      <c r="W596" s="111"/>
      <c r="X596" s="111"/>
      <c r="Y596" s="111"/>
      <c r="Z596" s="111"/>
      <c r="AA596" s="111"/>
      <c r="AB596" s="111"/>
      <c r="AC596" s="111"/>
      <c r="AD596" s="111"/>
      <c r="AE596" s="111"/>
      <c r="AF596" s="111"/>
      <c r="AG596" s="111"/>
      <c r="AH596" s="111"/>
      <c r="AI596" s="111"/>
      <c r="AJ596" s="111"/>
      <c r="AK596" s="111"/>
      <c r="AL596" s="111"/>
      <c r="AM596" s="111"/>
      <c r="AN596" s="111"/>
      <c r="AO596" s="111"/>
      <c r="AP596" s="111"/>
      <c r="AQ596" s="111"/>
      <c r="AT596"/>
      <c r="AU596"/>
      <c r="AV596"/>
      <c r="AW596"/>
      <c r="AX596"/>
      <c r="AZ596"/>
      <c r="BD596"/>
      <c r="BE596"/>
      <c r="BH596"/>
    </row>
    <row r="597" spans="1:60">
      <c r="A597"/>
      <c r="B597"/>
      <c r="C597" s="111"/>
      <c r="D597" s="111"/>
      <c r="E597" s="111"/>
      <c r="F597" s="111"/>
      <c r="G597" s="111"/>
      <c r="H597" s="111"/>
      <c r="I597" s="111"/>
      <c r="J597" s="111"/>
      <c r="K597" s="111"/>
      <c r="L597" s="111"/>
      <c r="M597" s="111"/>
      <c r="N597" s="111"/>
      <c r="O597" s="111"/>
      <c r="P597" s="111"/>
      <c r="Q597" s="111"/>
      <c r="R597" s="111"/>
      <c r="S597" s="111"/>
      <c r="T597" s="111"/>
      <c r="U597" s="111"/>
      <c r="V597" s="111"/>
      <c r="W597" s="111"/>
      <c r="X597" s="111"/>
      <c r="Y597" s="111"/>
      <c r="Z597" s="111"/>
      <c r="AA597" s="111"/>
      <c r="AB597" s="111"/>
      <c r="AC597" s="111"/>
      <c r="AD597" s="111"/>
      <c r="AE597" s="111"/>
      <c r="AF597" s="111"/>
      <c r="AG597" s="111"/>
      <c r="AH597" s="111"/>
      <c r="AI597" s="111"/>
      <c r="AJ597" s="111"/>
      <c r="AK597" s="111"/>
      <c r="AL597" s="111"/>
      <c r="AM597" s="111"/>
      <c r="AN597" s="111"/>
      <c r="AO597" s="111"/>
      <c r="AP597" s="111"/>
      <c r="AQ597" s="111"/>
      <c r="AT597"/>
      <c r="AU597"/>
      <c r="AV597"/>
      <c r="AW597"/>
      <c r="AX597"/>
      <c r="AZ597"/>
      <c r="BD597"/>
      <c r="BE597"/>
      <c r="BH597"/>
    </row>
    <row r="598" spans="1:60">
      <c r="A598"/>
      <c r="B598"/>
      <c r="C598" s="111"/>
      <c r="D598" s="111"/>
      <c r="E598" s="111"/>
      <c r="F598" s="111"/>
      <c r="G598" s="111"/>
      <c r="H598" s="111"/>
      <c r="I598" s="111"/>
      <c r="J598" s="111"/>
      <c r="K598" s="111"/>
      <c r="L598" s="111"/>
      <c r="M598" s="111"/>
      <c r="N598" s="111"/>
      <c r="O598" s="111"/>
      <c r="P598" s="111"/>
      <c r="Q598" s="111"/>
      <c r="R598" s="111"/>
      <c r="S598" s="111"/>
      <c r="T598" s="111"/>
      <c r="U598" s="111"/>
      <c r="V598" s="111"/>
      <c r="W598" s="111"/>
      <c r="X598" s="111"/>
      <c r="Y598" s="111"/>
      <c r="Z598" s="111"/>
      <c r="AA598" s="111"/>
      <c r="AB598" s="111"/>
      <c r="AC598" s="111"/>
      <c r="AD598" s="111"/>
      <c r="AE598" s="111"/>
      <c r="AF598" s="111"/>
      <c r="AG598" s="111"/>
      <c r="AH598" s="111"/>
      <c r="AI598" s="111"/>
      <c r="AJ598" s="111"/>
      <c r="AK598" s="111"/>
      <c r="AL598" s="111"/>
      <c r="AM598" s="111"/>
      <c r="AN598" s="111"/>
      <c r="AO598" s="111"/>
      <c r="AP598" s="111"/>
      <c r="AQ598" s="111"/>
      <c r="AT598"/>
      <c r="AU598"/>
      <c r="AV598"/>
      <c r="AW598"/>
      <c r="AX598"/>
      <c r="AZ598"/>
      <c r="BD598"/>
      <c r="BE598"/>
      <c r="BH598"/>
    </row>
    <row r="599" spans="1:60">
      <c r="A599"/>
      <c r="B599"/>
      <c r="C599" s="111"/>
      <c r="D599" s="111"/>
      <c r="E599" s="111"/>
      <c r="F599" s="111"/>
      <c r="G599" s="111"/>
      <c r="H599" s="111"/>
      <c r="I599" s="111"/>
      <c r="J599" s="111"/>
      <c r="K599" s="111"/>
      <c r="L599" s="111"/>
      <c r="M599" s="111"/>
      <c r="N599" s="111"/>
      <c r="O599" s="111"/>
      <c r="P599" s="111"/>
      <c r="Q599" s="111"/>
      <c r="R599" s="111"/>
      <c r="S599" s="111"/>
      <c r="T599" s="111"/>
      <c r="U599" s="111"/>
      <c r="V599" s="111"/>
      <c r="W599" s="111"/>
      <c r="X599" s="111"/>
      <c r="Y599" s="111"/>
      <c r="Z599" s="111"/>
      <c r="AA599" s="111"/>
      <c r="AB599" s="111"/>
      <c r="AC599" s="111"/>
      <c r="AD599" s="111"/>
      <c r="AE599" s="111"/>
      <c r="AF599" s="111"/>
      <c r="AG599" s="111"/>
      <c r="AH599" s="111"/>
      <c r="AI599" s="111"/>
      <c r="AJ599" s="111"/>
      <c r="AK599" s="111"/>
      <c r="AL599" s="111"/>
      <c r="AM599" s="111"/>
      <c r="AN599" s="111"/>
      <c r="AO599" s="111"/>
      <c r="AP599" s="111"/>
      <c r="AQ599" s="111"/>
      <c r="AT599"/>
      <c r="AU599"/>
      <c r="AV599"/>
      <c r="AW599"/>
      <c r="AX599"/>
      <c r="AZ599"/>
      <c r="BD599"/>
      <c r="BE599"/>
      <c r="BH599"/>
    </row>
    <row r="600" spans="1:60">
      <c r="A600"/>
      <c r="B600"/>
      <c r="C600" s="111"/>
      <c r="D600" s="111"/>
      <c r="E600" s="111"/>
      <c r="F600" s="111"/>
      <c r="G600" s="111"/>
      <c r="H600" s="111"/>
      <c r="I600" s="111"/>
      <c r="J600" s="111"/>
      <c r="K600" s="111"/>
      <c r="L600" s="111"/>
      <c r="M600" s="111"/>
      <c r="N600" s="111"/>
      <c r="O600" s="111"/>
      <c r="P600" s="111"/>
      <c r="Q600" s="111"/>
      <c r="R600" s="111"/>
      <c r="S600" s="111"/>
      <c r="T600" s="111"/>
      <c r="U600" s="111"/>
      <c r="V600" s="111"/>
      <c r="W600" s="111"/>
      <c r="X600" s="111"/>
      <c r="Y600" s="111"/>
      <c r="Z600" s="111"/>
      <c r="AA600" s="111"/>
      <c r="AB600" s="111"/>
      <c r="AC600" s="111"/>
      <c r="AD600" s="111"/>
      <c r="AE600" s="111"/>
      <c r="AF600" s="111"/>
      <c r="AG600" s="111"/>
      <c r="AH600" s="111"/>
      <c r="AI600" s="111"/>
      <c r="AJ600" s="111"/>
      <c r="AK600" s="111"/>
      <c r="AL600" s="111"/>
      <c r="AM600" s="111"/>
      <c r="AN600" s="111"/>
      <c r="AO600" s="111"/>
      <c r="AP600" s="111"/>
      <c r="AQ600" s="111"/>
      <c r="AT600"/>
      <c r="AU600"/>
      <c r="AV600"/>
      <c r="AW600"/>
      <c r="AX600"/>
      <c r="AZ600"/>
      <c r="BD600"/>
      <c r="BE600"/>
      <c r="BH600"/>
    </row>
    <row r="601" spans="1:60">
      <c r="A601"/>
      <c r="B601"/>
      <c r="C601" s="111"/>
      <c r="D601" s="111"/>
      <c r="E601" s="111"/>
      <c r="F601" s="111"/>
      <c r="G601" s="111"/>
      <c r="H601" s="111"/>
      <c r="I601" s="111"/>
      <c r="J601" s="111"/>
      <c r="K601" s="111"/>
      <c r="L601" s="111"/>
      <c r="M601" s="111"/>
      <c r="N601" s="111"/>
      <c r="O601" s="111"/>
      <c r="P601" s="111"/>
      <c r="Q601" s="111"/>
      <c r="R601" s="111"/>
      <c r="S601" s="111"/>
      <c r="T601" s="111"/>
      <c r="U601" s="111"/>
      <c r="V601" s="111"/>
      <c r="W601" s="111"/>
      <c r="X601" s="111"/>
      <c r="Y601" s="111"/>
      <c r="Z601" s="111"/>
      <c r="AA601" s="111"/>
      <c r="AB601" s="111"/>
      <c r="AC601" s="111"/>
      <c r="AD601" s="111"/>
      <c r="AE601" s="111"/>
      <c r="AF601" s="111"/>
      <c r="AG601" s="111"/>
      <c r="AH601" s="111"/>
      <c r="AI601" s="111"/>
      <c r="AJ601" s="111"/>
      <c r="AK601" s="111"/>
      <c r="AL601" s="111"/>
      <c r="AM601" s="111"/>
      <c r="AN601" s="111"/>
      <c r="AO601" s="111"/>
      <c r="AP601" s="111"/>
      <c r="AQ601" s="111"/>
      <c r="AT601"/>
      <c r="AU601"/>
      <c r="AV601"/>
      <c r="AW601"/>
      <c r="AX601"/>
      <c r="AZ601"/>
      <c r="BD601"/>
      <c r="BE601"/>
      <c r="BH601"/>
    </row>
    <row r="602" spans="1:60">
      <c r="A602"/>
      <c r="B602"/>
      <c r="C602" s="111"/>
      <c r="D602" s="111"/>
      <c r="E602" s="111"/>
      <c r="F602" s="111"/>
      <c r="G602" s="111"/>
      <c r="H602" s="111"/>
      <c r="I602" s="111"/>
      <c r="J602" s="111"/>
      <c r="K602" s="111"/>
      <c r="L602" s="111"/>
      <c r="M602" s="111"/>
      <c r="N602" s="111"/>
      <c r="O602" s="111"/>
      <c r="P602" s="111"/>
      <c r="Q602" s="111"/>
      <c r="R602" s="111"/>
      <c r="S602" s="111"/>
      <c r="T602" s="111"/>
      <c r="U602" s="111"/>
      <c r="V602" s="111"/>
      <c r="W602" s="111"/>
      <c r="X602" s="111"/>
      <c r="Y602" s="111"/>
      <c r="Z602" s="111"/>
      <c r="AA602" s="111"/>
      <c r="AB602" s="111"/>
      <c r="AC602" s="111"/>
      <c r="AD602" s="111"/>
      <c r="AE602" s="111"/>
      <c r="AF602" s="111"/>
      <c r="AG602" s="111"/>
      <c r="AH602" s="111"/>
      <c r="AI602" s="111"/>
      <c r="AJ602" s="111"/>
      <c r="AK602" s="111"/>
      <c r="AL602" s="111"/>
      <c r="AM602" s="111"/>
      <c r="AN602" s="111"/>
      <c r="AO602" s="111"/>
      <c r="AP602" s="111"/>
      <c r="AQ602" s="111"/>
      <c r="AT602"/>
      <c r="AU602"/>
      <c r="AV602"/>
      <c r="AW602"/>
      <c r="AX602"/>
      <c r="AZ602"/>
      <c r="BD602"/>
      <c r="BE602"/>
      <c r="BH602"/>
    </row>
    <row r="603" spans="1:60">
      <c r="A603"/>
      <c r="B603"/>
      <c r="C603" s="111"/>
      <c r="D603" s="111"/>
      <c r="E603" s="111"/>
      <c r="F603" s="111"/>
      <c r="G603" s="111"/>
      <c r="H603" s="111"/>
      <c r="I603" s="111"/>
      <c r="J603" s="111"/>
      <c r="K603" s="111"/>
      <c r="L603" s="111"/>
      <c r="M603" s="111"/>
      <c r="N603" s="111"/>
      <c r="O603" s="111"/>
      <c r="P603" s="111"/>
      <c r="Q603" s="111"/>
      <c r="R603" s="111"/>
      <c r="S603" s="111"/>
      <c r="T603" s="111"/>
      <c r="U603" s="111"/>
      <c r="V603" s="111"/>
      <c r="W603" s="111"/>
      <c r="X603" s="111"/>
      <c r="Y603" s="111"/>
      <c r="Z603" s="111"/>
      <c r="AA603" s="111"/>
      <c r="AB603" s="111"/>
      <c r="AC603" s="111"/>
      <c r="AD603" s="111"/>
      <c r="AE603" s="111"/>
      <c r="AF603" s="111"/>
      <c r="AG603" s="111"/>
      <c r="AH603" s="111"/>
      <c r="AI603" s="111"/>
      <c r="AJ603" s="111"/>
      <c r="AK603" s="111"/>
      <c r="AL603" s="111"/>
      <c r="AM603" s="111"/>
      <c r="AN603" s="111"/>
      <c r="AO603" s="111"/>
      <c r="AP603" s="111"/>
      <c r="AQ603" s="111"/>
      <c r="AT603"/>
      <c r="AU603"/>
      <c r="AV603"/>
      <c r="AW603"/>
      <c r="AX603"/>
      <c r="AZ603"/>
      <c r="BD603"/>
      <c r="BE603"/>
      <c r="BH603"/>
    </row>
    <row r="604" spans="1:60">
      <c r="A604"/>
      <c r="B604"/>
      <c r="C604" s="111"/>
      <c r="D604" s="111"/>
      <c r="E604" s="111"/>
      <c r="F604" s="111"/>
      <c r="G604" s="111"/>
      <c r="H604" s="111"/>
      <c r="I604" s="111"/>
      <c r="J604" s="111"/>
      <c r="K604" s="111"/>
      <c r="L604" s="111"/>
      <c r="M604" s="111"/>
      <c r="N604" s="111"/>
      <c r="O604" s="111"/>
      <c r="P604" s="111"/>
      <c r="Q604" s="111"/>
      <c r="R604" s="111"/>
      <c r="S604" s="111"/>
      <c r="T604" s="111"/>
      <c r="U604" s="111"/>
      <c r="V604" s="111"/>
      <c r="W604" s="111"/>
      <c r="X604" s="111"/>
      <c r="Y604" s="111"/>
      <c r="Z604" s="111"/>
      <c r="AA604" s="111"/>
      <c r="AB604" s="111"/>
      <c r="AC604" s="111"/>
      <c r="AD604" s="111"/>
      <c r="AE604" s="111"/>
      <c r="AF604" s="111"/>
      <c r="AG604" s="111"/>
      <c r="AH604" s="111"/>
      <c r="AI604" s="111"/>
      <c r="AJ604" s="111"/>
      <c r="AK604" s="111"/>
      <c r="AL604" s="111"/>
      <c r="AM604" s="111"/>
      <c r="AN604" s="111"/>
      <c r="AO604" s="111"/>
      <c r="AP604" s="111"/>
      <c r="AQ604" s="111"/>
      <c r="AT604"/>
      <c r="AU604"/>
      <c r="AV604"/>
      <c r="AW604"/>
      <c r="AX604"/>
      <c r="AZ604"/>
      <c r="BD604"/>
      <c r="BE604"/>
      <c r="BH604"/>
    </row>
    <row r="605" spans="1:60">
      <c r="A605"/>
      <c r="B605"/>
      <c r="C605" s="111"/>
      <c r="D605" s="111"/>
      <c r="E605" s="111"/>
      <c r="F605" s="111"/>
      <c r="G605" s="111"/>
      <c r="H605" s="111"/>
      <c r="I605" s="111"/>
      <c r="J605" s="111"/>
      <c r="K605" s="111"/>
      <c r="L605" s="111"/>
      <c r="M605" s="111"/>
      <c r="N605" s="111"/>
      <c r="O605" s="111"/>
      <c r="P605" s="111"/>
      <c r="Q605" s="111"/>
      <c r="R605" s="111"/>
      <c r="S605" s="111"/>
      <c r="T605" s="111"/>
      <c r="U605" s="111"/>
      <c r="V605" s="111"/>
      <c r="W605" s="111"/>
      <c r="X605" s="111"/>
      <c r="Y605" s="111"/>
      <c r="Z605" s="111"/>
      <c r="AA605" s="111"/>
      <c r="AB605" s="111"/>
      <c r="AC605" s="111"/>
      <c r="AD605" s="111"/>
      <c r="AE605" s="111"/>
      <c r="AF605" s="111"/>
      <c r="AG605" s="111"/>
      <c r="AH605" s="111"/>
      <c r="AI605" s="111"/>
      <c r="AJ605" s="111"/>
      <c r="AK605" s="111"/>
      <c r="AL605" s="111"/>
      <c r="AM605" s="111"/>
      <c r="AN605" s="111"/>
      <c r="AO605" s="111"/>
      <c r="AP605" s="111"/>
      <c r="AQ605" s="111"/>
      <c r="AT605"/>
      <c r="AU605"/>
      <c r="AV605"/>
      <c r="AW605"/>
      <c r="AX605"/>
      <c r="AZ605"/>
      <c r="BD605"/>
      <c r="BE605"/>
      <c r="BH605"/>
    </row>
    <row r="606" spans="1:60">
      <c r="A606"/>
      <c r="B606"/>
      <c r="C606" s="111"/>
      <c r="D606" s="111"/>
      <c r="E606" s="111"/>
      <c r="F606" s="111"/>
      <c r="G606" s="111"/>
      <c r="H606" s="111"/>
      <c r="I606" s="111"/>
      <c r="J606" s="111"/>
      <c r="K606" s="111"/>
      <c r="L606" s="111"/>
      <c r="M606" s="111"/>
      <c r="N606" s="111"/>
      <c r="O606" s="111"/>
      <c r="P606" s="111"/>
      <c r="Q606" s="111"/>
      <c r="R606" s="111"/>
      <c r="S606" s="111"/>
      <c r="T606" s="111"/>
      <c r="U606" s="111"/>
      <c r="V606" s="111"/>
      <c r="W606" s="111"/>
      <c r="X606" s="111"/>
      <c r="Y606" s="111"/>
      <c r="Z606" s="111"/>
      <c r="AA606" s="111"/>
      <c r="AB606" s="111"/>
      <c r="AC606" s="111"/>
      <c r="AD606" s="111"/>
      <c r="AE606" s="111"/>
      <c r="AF606" s="111"/>
      <c r="AG606" s="111"/>
      <c r="AH606" s="111"/>
      <c r="AI606" s="111"/>
      <c r="AJ606" s="111"/>
      <c r="AK606" s="111"/>
      <c r="AL606" s="111"/>
      <c r="AM606" s="111"/>
      <c r="AN606" s="111"/>
      <c r="AO606" s="111"/>
      <c r="AP606" s="111"/>
      <c r="AQ606" s="111"/>
      <c r="AT606"/>
      <c r="AU606"/>
      <c r="AV606"/>
      <c r="AW606"/>
      <c r="AX606"/>
      <c r="AZ606"/>
      <c r="BD606"/>
      <c r="BE606"/>
      <c r="BH606"/>
    </row>
    <row r="607" spans="1:60">
      <c r="A607"/>
      <c r="B607"/>
      <c r="C607" s="111"/>
      <c r="D607" s="111"/>
      <c r="E607" s="111"/>
      <c r="F607" s="111"/>
      <c r="G607" s="111"/>
      <c r="H607" s="111"/>
      <c r="I607" s="111"/>
      <c r="J607" s="111"/>
      <c r="K607" s="111"/>
      <c r="L607" s="111"/>
      <c r="M607" s="111"/>
      <c r="N607" s="111"/>
      <c r="O607" s="111"/>
      <c r="P607" s="111"/>
      <c r="Q607" s="111"/>
      <c r="R607" s="111"/>
      <c r="S607" s="111"/>
      <c r="T607" s="111"/>
      <c r="U607" s="111"/>
      <c r="V607" s="111"/>
      <c r="W607" s="111"/>
      <c r="X607" s="111"/>
      <c r="Y607" s="111"/>
      <c r="Z607" s="111"/>
      <c r="AA607" s="111"/>
      <c r="AB607" s="111"/>
      <c r="AC607" s="111"/>
      <c r="AD607" s="111"/>
      <c r="AE607" s="111"/>
      <c r="AF607" s="111"/>
      <c r="AG607" s="111"/>
      <c r="AH607" s="111"/>
      <c r="AI607" s="111"/>
      <c r="AJ607" s="111"/>
      <c r="AK607" s="111"/>
      <c r="AL607" s="111"/>
      <c r="AM607" s="111"/>
      <c r="AN607" s="111"/>
      <c r="AO607" s="111"/>
      <c r="AP607" s="111"/>
      <c r="AQ607" s="111"/>
      <c r="AT607"/>
      <c r="AU607"/>
      <c r="AV607"/>
      <c r="AW607"/>
      <c r="AX607"/>
      <c r="AZ607"/>
      <c r="BD607"/>
      <c r="BE607"/>
      <c r="BH607"/>
    </row>
    <row r="608" spans="1:60">
      <c r="A608"/>
      <c r="B608"/>
      <c r="C608" s="111"/>
      <c r="D608" s="111"/>
      <c r="E608" s="111"/>
      <c r="F608" s="111"/>
      <c r="G608" s="111"/>
      <c r="H608" s="111"/>
      <c r="I608" s="111"/>
      <c r="J608" s="111"/>
      <c r="K608" s="111"/>
      <c r="L608" s="111"/>
      <c r="M608" s="111"/>
      <c r="N608" s="111"/>
      <c r="O608" s="111"/>
      <c r="P608" s="111"/>
      <c r="Q608" s="111"/>
      <c r="R608" s="111"/>
      <c r="S608" s="111"/>
      <c r="T608" s="111"/>
      <c r="U608" s="111"/>
      <c r="V608" s="111"/>
      <c r="W608" s="111"/>
      <c r="X608" s="111"/>
      <c r="Y608" s="111"/>
      <c r="Z608" s="111"/>
      <c r="AA608" s="111"/>
      <c r="AB608" s="111"/>
      <c r="AC608" s="111"/>
      <c r="AD608" s="111"/>
      <c r="AE608" s="111"/>
      <c r="AF608" s="111"/>
      <c r="AG608" s="111"/>
      <c r="AH608" s="111"/>
      <c r="AI608" s="111"/>
      <c r="AJ608" s="111"/>
      <c r="AK608" s="111"/>
      <c r="AL608" s="111"/>
      <c r="AM608" s="111"/>
      <c r="AN608" s="111"/>
      <c r="AO608" s="111"/>
      <c r="AP608" s="111"/>
      <c r="AQ608" s="111"/>
      <c r="AT608"/>
      <c r="AU608"/>
      <c r="AV608"/>
      <c r="AW608"/>
      <c r="AX608"/>
      <c r="AZ608"/>
      <c r="BD608"/>
      <c r="BE608"/>
      <c r="BH608"/>
    </row>
    <row r="609" spans="1:60">
      <c r="A609"/>
      <c r="B609"/>
      <c r="C609" s="111"/>
      <c r="D609" s="111"/>
      <c r="E609" s="111"/>
      <c r="F609" s="111"/>
      <c r="G609" s="111"/>
      <c r="H609" s="111"/>
      <c r="I609" s="111"/>
      <c r="J609" s="111"/>
      <c r="K609" s="111"/>
      <c r="L609" s="111"/>
      <c r="M609" s="111"/>
      <c r="N609" s="111"/>
      <c r="O609" s="111"/>
      <c r="P609" s="111"/>
      <c r="Q609" s="111"/>
      <c r="R609" s="111"/>
      <c r="S609" s="111"/>
      <c r="T609" s="111"/>
      <c r="U609" s="111"/>
      <c r="V609" s="111"/>
      <c r="W609" s="111"/>
      <c r="X609" s="111"/>
      <c r="Y609" s="111"/>
      <c r="Z609" s="111"/>
      <c r="AA609" s="111"/>
      <c r="AB609" s="111"/>
      <c r="AC609" s="111"/>
      <c r="AD609" s="111"/>
      <c r="AE609" s="111"/>
      <c r="AF609" s="111"/>
      <c r="AG609" s="111"/>
      <c r="AH609" s="111"/>
      <c r="AI609" s="111"/>
      <c r="AJ609" s="111"/>
      <c r="AK609" s="111"/>
      <c r="AL609" s="111"/>
      <c r="AM609" s="111"/>
      <c r="AN609" s="111"/>
      <c r="AO609" s="111"/>
      <c r="AP609" s="111"/>
      <c r="AQ609" s="111"/>
      <c r="AT609"/>
      <c r="AU609"/>
      <c r="AV609"/>
      <c r="AW609"/>
      <c r="AX609"/>
      <c r="AZ609"/>
      <c r="BD609"/>
      <c r="BE609"/>
      <c r="BH609"/>
    </row>
    <row r="610" spans="1:60">
      <c r="A610"/>
      <c r="B610"/>
      <c r="C610" s="111"/>
      <c r="D610" s="111"/>
      <c r="E610" s="111"/>
      <c r="F610" s="111"/>
      <c r="G610" s="111"/>
      <c r="H610" s="111"/>
      <c r="I610" s="111"/>
      <c r="J610" s="111"/>
      <c r="K610" s="111"/>
      <c r="L610" s="111"/>
      <c r="M610" s="111"/>
      <c r="N610" s="111"/>
      <c r="O610" s="111"/>
      <c r="P610" s="111"/>
      <c r="Q610" s="111"/>
      <c r="R610" s="111"/>
      <c r="S610" s="111"/>
      <c r="T610" s="111"/>
      <c r="U610" s="111"/>
      <c r="V610" s="111"/>
      <c r="W610" s="111"/>
      <c r="X610" s="111"/>
      <c r="Y610" s="111"/>
      <c r="Z610" s="111"/>
      <c r="AA610" s="111"/>
      <c r="AB610" s="111"/>
      <c r="AC610" s="111"/>
      <c r="AD610" s="111"/>
      <c r="AE610" s="111"/>
      <c r="AF610" s="111"/>
      <c r="AG610" s="111"/>
      <c r="AH610" s="111"/>
      <c r="AI610" s="111"/>
      <c r="AJ610" s="111"/>
      <c r="AK610" s="111"/>
      <c r="AL610" s="111"/>
      <c r="AM610" s="111"/>
      <c r="AN610" s="111"/>
      <c r="AO610" s="111"/>
      <c r="AP610" s="111"/>
      <c r="AQ610" s="111"/>
      <c r="AT610"/>
      <c r="AU610"/>
      <c r="AV610"/>
      <c r="AW610"/>
      <c r="AX610"/>
      <c r="AZ610"/>
      <c r="BD610"/>
      <c r="BE610"/>
      <c r="BH610"/>
    </row>
    <row r="611" spans="1:60">
      <c r="A611"/>
      <c r="B611"/>
      <c r="C611" s="111"/>
      <c r="D611" s="111"/>
      <c r="E611" s="111"/>
      <c r="F611" s="111"/>
      <c r="G611" s="111"/>
      <c r="H611" s="111"/>
      <c r="I611" s="111"/>
      <c r="J611" s="111"/>
      <c r="K611" s="111"/>
      <c r="L611" s="111"/>
      <c r="M611" s="111"/>
      <c r="N611" s="111"/>
      <c r="O611" s="111"/>
      <c r="P611" s="111"/>
      <c r="Q611" s="111"/>
      <c r="R611" s="111"/>
      <c r="S611" s="111"/>
      <c r="T611" s="111"/>
      <c r="U611" s="111"/>
      <c r="V611" s="111"/>
      <c r="W611" s="111"/>
      <c r="X611" s="111"/>
      <c r="Y611" s="111"/>
      <c r="Z611" s="111"/>
      <c r="AA611" s="111"/>
      <c r="AB611" s="111"/>
      <c r="AC611" s="111"/>
      <c r="AD611" s="111"/>
      <c r="AE611" s="111"/>
      <c r="AF611" s="111"/>
      <c r="AG611" s="111"/>
      <c r="AH611" s="111"/>
      <c r="AI611" s="111"/>
      <c r="AJ611" s="111"/>
      <c r="AK611" s="111"/>
      <c r="AL611" s="111"/>
      <c r="AM611" s="111"/>
      <c r="AN611" s="111"/>
      <c r="AO611" s="111"/>
      <c r="AP611" s="111"/>
      <c r="AQ611" s="111"/>
      <c r="AT611"/>
      <c r="AU611"/>
      <c r="AV611"/>
      <c r="AW611"/>
      <c r="AX611"/>
      <c r="AZ611"/>
      <c r="BD611"/>
      <c r="BE611"/>
      <c r="BH611"/>
    </row>
    <row r="612" spans="1:60">
      <c r="A612"/>
      <c r="B612"/>
      <c r="C612" s="111"/>
      <c r="D612" s="111"/>
      <c r="E612" s="111"/>
      <c r="F612" s="111"/>
      <c r="G612" s="111"/>
      <c r="H612" s="111"/>
      <c r="I612" s="111"/>
      <c r="J612" s="111"/>
      <c r="K612" s="111"/>
      <c r="L612" s="111"/>
      <c r="M612" s="111"/>
      <c r="N612" s="111"/>
      <c r="O612" s="111"/>
      <c r="P612" s="111"/>
      <c r="Q612" s="111"/>
      <c r="R612" s="111"/>
      <c r="S612" s="111"/>
      <c r="T612" s="111"/>
      <c r="U612" s="111"/>
      <c r="V612" s="111"/>
      <c r="W612" s="111"/>
      <c r="X612" s="111"/>
      <c r="Y612" s="111"/>
      <c r="Z612" s="111"/>
      <c r="AA612" s="111"/>
      <c r="AB612" s="111"/>
      <c r="AC612" s="111"/>
      <c r="AD612" s="111"/>
      <c r="AE612" s="111"/>
      <c r="AF612" s="111"/>
      <c r="AG612" s="111"/>
      <c r="AH612" s="111"/>
      <c r="AI612" s="111"/>
      <c r="AJ612" s="111"/>
      <c r="AK612" s="111"/>
      <c r="AL612" s="111"/>
      <c r="AM612" s="111"/>
      <c r="AN612" s="111"/>
      <c r="AO612" s="111"/>
      <c r="AP612" s="111"/>
      <c r="AQ612" s="111"/>
      <c r="AT612"/>
      <c r="AU612"/>
      <c r="AV612"/>
      <c r="AW612"/>
      <c r="AX612"/>
      <c r="AZ612"/>
      <c r="BD612"/>
      <c r="BE612"/>
      <c r="BH612"/>
    </row>
    <row r="613" spans="1:60">
      <c r="A613"/>
      <c r="B613"/>
      <c r="C613" s="111"/>
      <c r="D613" s="111"/>
      <c r="E613" s="111"/>
      <c r="F613" s="111"/>
      <c r="G613" s="111"/>
      <c r="H613" s="111"/>
      <c r="I613" s="111"/>
      <c r="J613" s="111"/>
      <c r="K613" s="111"/>
      <c r="L613" s="111"/>
      <c r="M613" s="111"/>
      <c r="N613" s="111"/>
      <c r="O613" s="111"/>
      <c r="P613" s="111"/>
      <c r="Q613" s="111"/>
      <c r="R613" s="111"/>
      <c r="S613" s="111"/>
      <c r="T613" s="111"/>
      <c r="U613" s="111"/>
      <c r="V613" s="111"/>
      <c r="W613" s="111"/>
      <c r="X613" s="111"/>
      <c r="Y613" s="111"/>
      <c r="Z613" s="111"/>
      <c r="AA613" s="111"/>
      <c r="AB613" s="111"/>
      <c r="AC613" s="111"/>
      <c r="AD613" s="111"/>
      <c r="AE613" s="111"/>
      <c r="AF613" s="111"/>
      <c r="AG613" s="111"/>
      <c r="AH613" s="111"/>
      <c r="AI613" s="111"/>
      <c r="AJ613" s="111"/>
      <c r="AK613" s="111"/>
      <c r="AL613" s="111"/>
      <c r="AM613" s="111"/>
      <c r="AN613" s="111"/>
      <c r="AO613" s="111"/>
      <c r="AP613" s="111"/>
      <c r="AQ613" s="111"/>
      <c r="AT613"/>
      <c r="AU613"/>
      <c r="AV613"/>
      <c r="AW613"/>
      <c r="AX613"/>
      <c r="AZ613"/>
      <c r="BD613"/>
      <c r="BE613"/>
      <c r="BH613"/>
    </row>
    <row r="614" spans="1:60">
      <c r="A614"/>
      <c r="B614"/>
      <c r="C614" s="111"/>
      <c r="D614" s="111"/>
      <c r="E614" s="111"/>
      <c r="F614" s="111"/>
      <c r="G614" s="111"/>
      <c r="H614" s="111"/>
      <c r="I614" s="111"/>
      <c r="J614" s="111"/>
      <c r="K614" s="111"/>
      <c r="L614" s="111"/>
      <c r="M614" s="111"/>
      <c r="N614" s="111"/>
      <c r="O614" s="111"/>
      <c r="P614" s="111"/>
      <c r="Q614" s="111"/>
      <c r="R614" s="111"/>
      <c r="S614" s="111"/>
      <c r="T614" s="111"/>
      <c r="U614" s="111"/>
      <c r="V614" s="111"/>
      <c r="W614" s="111"/>
      <c r="X614" s="111"/>
      <c r="Y614" s="111"/>
      <c r="Z614" s="111"/>
      <c r="AA614" s="111"/>
      <c r="AB614" s="111"/>
      <c r="AC614" s="111"/>
      <c r="AD614" s="111"/>
      <c r="AE614" s="111"/>
      <c r="AF614" s="111"/>
      <c r="AG614" s="111"/>
      <c r="AH614" s="111"/>
      <c r="AI614" s="111"/>
      <c r="AJ614" s="111"/>
      <c r="AK614" s="111"/>
      <c r="AL614" s="111"/>
      <c r="AM614" s="111"/>
      <c r="AN614" s="111"/>
      <c r="AO614" s="111"/>
      <c r="AP614" s="111"/>
      <c r="AQ614" s="111"/>
      <c r="AT614"/>
      <c r="AU614"/>
      <c r="AV614"/>
      <c r="AW614"/>
      <c r="AX614"/>
      <c r="AZ614"/>
      <c r="BD614"/>
      <c r="BE614"/>
      <c r="BH614"/>
    </row>
    <row r="615" spans="1:60">
      <c r="A615"/>
      <c r="B615"/>
      <c r="C615" s="111"/>
      <c r="D615" s="111"/>
      <c r="E615" s="111"/>
      <c r="F615" s="111"/>
      <c r="G615" s="111"/>
      <c r="H615" s="111"/>
      <c r="I615" s="111"/>
      <c r="J615" s="111"/>
      <c r="K615" s="111"/>
      <c r="L615" s="111"/>
      <c r="M615" s="111"/>
      <c r="N615" s="111"/>
      <c r="O615" s="111"/>
      <c r="P615" s="111"/>
      <c r="Q615" s="111"/>
      <c r="R615" s="111"/>
      <c r="S615" s="111"/>
      <c r="T615" s="111"/>
      <c r="U615" s="111"/>
      <c r="V615" s="111"/>
      <c r="W615" s="111"/>
      <c r="X615" s="111"/>
      <c r="Y615" s="111"/>
      <c r="Z615" s="111"/>
      <c r="AA615" s="111"/>
      <c r="AB615" s="111"/>
      <c r="AC615" s="111"/>
      <c r="AD615" s="111"/>
      <c r="AE615" s="111"/>
      <c r="AF615" s="111"/>
      <c r="AG615" s="111"/>
      <c r="AH615" s="111"/>
      <c r="AI615" s="111"/>
      <c r="AJ615" s="111"/>
      <c r="AK615" s="111"/>
      <c r="AL615" s="111"/>
      <c r="AM615" s="111"/>
      <c r="AN615" s="111"/>
      <c r="AO615" s="111"/>
      <c r="AP615" s="111"/>
      <c r="AQ615" s="111"/>
      <c r="AT615"/>
      <c r="AU615"/>
      <c r="AV615"/>
      <c r="AW615"/>
      <c r="AX615"/>
      <c r="AZ615"/>
      <c r="BD615"/>
      <c r="BE615"/>
      <c r="BH615"/>
    </row>
    <row r="616" spans="1:60">
      <c r="A616"/>
      <c r="B616"/>
      <c r="C616" s="111"/>
      <c r="D616" s="111"/>
      <c r="E616" s="111"/>
      <c r="F616" s="111"/>
      <c r="G616" s="111"/>
      <c r="H616" s="111"/>
      <c r="I616" s="111"/>
      <c r="J616" s="111"/>
      <c r="K616" s="111"/>
      <c r="L616" s="111"/>
      <c r="M616" s="111"/>
      <c r="N616" s="111"/>
      <c r="O616" s="111"/>
      <c r="P616" s="111"/>
      <c r="Q616" s="111"/>
      <c r="R616" s="111"/>
      <c r="S616" s="111"/>
      <c r="T616" s="111"/>
      <c r="U616" s="111"/>
      <c r="V616" s="111"/>
      <c r="W616" s="111"/>
      <c r="X616" s="111"/>
      <c r="Y616" s="111"/>
      <c r="Z616" s="111"/>
      <c r="AA616" s="111"/>
      <c r="AB616" s="111"/>
      <c r="AC616" s="111"/>
      <c r="AD616" s="111"/>
      <c r="AE616" s="111"/>
      <c r="AF616" s="111"/>
      <c r="AG616" s="111"/>
      <c r="AH616" s="111"/>
      <c r="AI616" s="111"/>
      <c r="AJ616" s="111"/>
      <c r="AK616" s="111"/>
      <c r="AL616" s="111"/>
      <c r="AM616" s="111"/>
      <c r="AN616" s="111"/>
      <c r="AO616" s="111"/>
      <c r="AP616" s="111"/>
      <c r="AQ616" s="111"/>
      <c r="AT616"/>
      <c r="AU616"/>
      <c r="AV616"/>
      <c r="AW616"/>
      <c r="AX616"/>
      <c r="AZ616"/>
      <c r="BD616"/>
      <c r="BE616"/>
      <c r="BH616"/>
    </row>
    <row r="617" spans="1:60">
      <c r="A617"/>
      <c r="B617"/>
      <c r="C617" s="111"/>
      <c r="D617" s="111"/>
      <c r="E617" s="111"/>
      <c r="F617" s="111"/>
      <c r="G617" s="111"/>
      <c r="H617" s="111"/>
      <c r="I617" s="111"/>
      <c r="J617" s="111"/>
      <c r="K617" s="111"/>
      <c r="L617" s="111"/>
      <c r="M617" s="111"/>
      <c r="N617" s="111"/>
      <c r="O617" s="111"/>
      <c r="P617" s="111"/>
      <c r="Q617" s="111"/>
      <c r="R617" s="111"/>
      <c r="S617" s="111"/>
      <c r="T617" s="111"/>
      <c r="U617" s="111"/>
      <c r="V617" s="111"/>
      <c r="W617" s="111"/>
      <c r="X617" s="111"/>
      <c r="Y617" s="111"/>
      <c r="Z617" s="111"/>
      <c r="AA617" s="111"/>
      <c r="AB617" s="111"/>
      <c r="AC617" s="111"/>
      <c r="AD617" s="111"/>
      <c r="AE617" s="111"/>
      <c r="AF617" s="111"/>
      <c r="AG617" s="111"/>
      <c r="AH617" s="111"/>
      <c r="AI617" s="111"/>
      <c r="AJ617" s="111"/>
      <c r="AK617" s="111"/>
      <c r="AL617" s="111"/>
      <c r="AM617" s="111"/>
      <c r="AN617" s="111"/>
      <c r="AO617" s="111"/>
      <c r="AP617" s="111"/>
      <c r="AQ617" s="111"/>
      <c r="AT617"/>
      <c r="AU617"/>
      <c r="AV617"/>
      <c r="AW617"/>
      <c r="AX617"/>
      <c r="AZ617"/>
      <c r="BD617"/>
      <c r="BE617"/>
      <c r="BH617"/>
    </row>
    <row r="618" spans="1:60">
      <c r="A618"/>
      <c r="B618"/>
      <c r="C618" s="111"/>
      <c r="D618" s="111"/>
      <c r="E618" s="111"/>
      <c r="F618" s="111"/>
      <c r="G618" s="111"/>
      <c r="H618" s="111"/>
      <c r="I618" s="111"/>
      <c r="J618" s="111"/>
      <c r="K618" s="111"/>
      <c r="L618" s="111"/>
      <c r="M618" s="111"/>
      <c r="N618" s="111"/>
      <c r="O618" s="111"/>
      <c r="P618" s="111"/>
      <c r="Q618" s="111"/>
      <c r="R618" s="111"/>
      <c r="S618" s="111"/>
      <c r="T618" s="111"/>
      <c r="U618" s="111"/>
      <c r="V618" s="111"/>
      <c r="W618" s="111"/>
      <c r="X618" s="111"/>
      <c r="Y618" s="111"/>
      <c r="Z618" s="111"/>
      <c r="AA618" s="111"/>
      <c r="AB618" s="111"/>
      <c r="AC618" s="111"/>
      <c r="AD618" s="111"/>
      <c r="AE618" s="111"/>
      <c r="AF618" s="111"/>
      <c r="AG618" s="111"/>
      <c r="AH618" s="111"/>
      <c r="AI618" s="111"/>
      <c r="AJ618" s="111"/>
      <c r="AK618" s="111"/>
      <c r="AL618" s="111"/>
      <c r="AM618" s="111"/>
      <c r="AN618" s="111"/>
      <c r="AO618" s="111"/>
      <c r="AP618" s="111"/>
      <c r="AQ618" s="111"/>
      <c r="AT618"/>
      <c r="AU618"/>
      <c r="AV618"/>
      <c r="AW618"/>
      <c r="AX618"/>
      <c r="AZ618"/>
      <c r="BD618"/>
      <c r="BE618"/>
      <c r="BH618"/>
    </row>
    <row r="619" spans="1:60">
      <c r="A619"/>
      <c r="B619"/>
      <c r="C619" s="111"/>
      <c r="D619" s="111"/>
      <c r="E619" s="111"/>
      <c r="F619" s="111"/>
      <c r="G619" s="111"/>
      <c r="H619" s="111"/>
      <c r="I619" s="111"/>
      <c r="J619" s="111"/>
      <c r="K619" s="111"/>
      <c r="L619" s="111"/>
      <c r="M619" s="111"/>
      <c r="N619" s="111"/>
      <c r="O619" s="111"/>
      <c r="P619" s="111"/>
      <c r="Q619" s="111"/>
      <c r="R619" s="111"/>
      <c r="S619" s="111"/>
      <c r="T619" s="111"/>
      <c r="U619" s="111"/>
      <c r="V619" s="111"/>
      <c r="W619" s="111"/>
      <c r="X619" s="111"/>
      <c r="Y619" s="111"/>
      <c r="Z619" s="111"/>
      <c r="AA619" s="111"/>
      <c r="AB619" s="111"/>
      <c r="AC619" s="111"/>
      <c r="AD619" s="111"/>
      <c r="AE619" s="111"/>
      <c r="AF619" s="111"/>
      <c r="AG619" s="111"/>
      <c r="AH619" s="111"/>
      <c r="AI619" s="111"/>
      <c r="AJ619" s="111"/>
      <c r="AK619" s="111"/>
      <c r="AL619" s="111"/>
      <c r="AM619" s="111"/>
      <c r="AN619" s="111"/>
      <c r="AO619" s="111"/>
      <c r="AP619" s="111"/>
      <c r="AQ619" s="111"/>
      <c r="AT619"/>
      <c r="AU619"/>
      <c r="AV619"/>
      <c r="AW619"/>
      <c r="AX619"/>
      <c r="AZ619"/>
      <c r="BD619"/>
      <c r="BE619"/>
      <c r="BH619"/>
    </row>
    <row r="620" spans="1:60">
      <c r="A620"/>
      <c r="B620"/>
      <c r="C620" s="111"/>
      <c r="D620" s="111"/>
      <c r="E620" s="111"/>
      <c r="F620" s="111"/>
      <c r="G620" s="111"/>
      <c r="H620" s="111"/>
      <c r="I620" s="111"/>
      <c r="J620" s="111"/>
      <c r="K620" s="111"/>
      <c r="L620" s="111"/>
      <c r="M620" s="111"/>
      <c r="N620" s="111"/>
      <c r="O620" s="111"/>
      <c r="P620" s="111"/>
      <c r="Q620" s="111"/>
      <c r="R620" s="111"/>
      <c r="S620" s="111"/>
      <c r="T620" s="111"/>
      <c r="U620" s="111"/>
      <c r="V620" s="111"/>
      <c r="W620" s="111"/>
      <c r="X620" s="111"/>
      <c r="Y620" s="111"/>
      <c r="Z620" s="111"/>
      <c r="AA620" s="111"/>
      <c r="AB620" s="111"/>
      <c r="AC620" s="111"/>
      <c r="AD620" s="111"/>
      <c r="AE620" s="111"/>
      <c r="AF620" s="111"/>
      <c r="AG620" s="111"/>
      <c r="AH620" s="111"/>
      <c r="AI620" s="111"/>
      <c r="AJ620" s="111"/>
      <c r="AK620" s="111"/>
      <c r="AL620" s="111"/>
      <c r="AM620" s="111"/>
      <c r="AN620" s="111"/>
      <c r="AO620" s="111"/>
      <c r="AP620" s="111"/>
      <c r="AQ620" s="111"/>
      <c r="AT620"/>
      <c r="AU620"/>
      <c r="AV620"/>
      <c r="AW620"/>
      <c r="AX620"/>
      <c r="AZ620"/>
      <c r="BD620"/>
      <c r="BE620"/>
      <c r="BH620"/>
    </row>
    <row r="621" spans="1:60">
      <c r="A621"/>
      <c r="B621"/>
      <c r="C621" s="111"/>
      <c r="D621" s="111"/>
      <c r="E621" s="111"/>
      <c r="F621" s="111"/>
      <c r="G621" s="111"/>
      <c r="H621" s="111"/>
      <c r="I621" s="111"/>
      <c r="J621" s="111"/>
      <c r="K621" s="111"/>
      <c r="L621" s="111"/>
      <c r="M621" s="111"/>
      <c r="N621" s="111"/>
      <c r="O621" s="111"/>
      <c r="P621" s="111"/>
      <c r="Q621" s="111"/>
      <c r="R621" s="111"/>
      <c r="S621" s="111"/>
      <c r="T621" s="111"/>
      <c r="U621" s="111"/>
      <c r="V621" s="111"/>
      <c r="W621" s="111"/>
      <c r="X621" s="111"/>
      <c r="Y621" s="111"/>
      <c r="Z621" s="111"/>
      <c r="AA621" s="111"/>
      <c r="AB621" s="111"/>
      <c r="AC621" s="111"/>
      <c r="AD621" s="111"/>
      <c r="AE621" s="111"/>
      <c r="AF621" s="111"/>
      <c r="AG621" s="111"/>
      <c r="AH621" s="111"/>
      <c r="AI621" s="111"/>
      <c r="AJ621" s="111"/>
      <c r="AK621" s="111"/>
      <c r="AL621" s="111"/>
      <c r="AM621" s="111"/>
      <c r="AN621" s="111"/>
      <c r="AO621" s="111"/>
      <c r="AP621" s="111"/>
      <c r="AQ621" s="111"/>
      <c r="AT621"/>
      <c r="AU621"/>
      <c r="AV621"/>
      <c r="AW621"/>
      <c r="AX621"/>
      <c r="AZ621"/>
      <c r="BD621"/>
      <c r="BE621"/>
      <c r="BH621"/>
    </row>
    <row r="622" spans="1:60">
      <c r="A622"/>
      <c r="B622"/>
      <c r="C622" s="111"/>
      <c r="D622" s="111"/>
      <c r="E622" s="111"/>
      <c r="F622" s="111"/>
      <c r="G622" s="111"/>
      <c r="H622" s="111"/>
      <c r="I622" s="111"/>
      <c r="J622" s="111"/>
      <c r="K622" s="111"/>
      <c r="L622" s="111"/>
      <c r="M622" s="111"/>
      <c r="N622" s="111"/>
      <c r="O622" s="111"/>
      <c r="P622" s="111"/>
      <c r="Q622" s="111"/>
      <c r="R622" s="111"/>
      <c r="S622" s="111"/>
      <c r="T622" s="111"/>
      <c r="U622" s="111"/>
      <c r="V622" s="111"/>
      <c r="W622" s="111"/>
      <c r="X622" s="111"/>
      <c r="Y622" s="111"/>
      <c r="Z622" s="111"/>
      <c r="AA622" s="111"/>
      <c r="AB622" s="111"/>
      <c r="AC622" s="111"/>
      <c r="AD622" s="111"/>
      <c r="AE622" s="111"/>
      <c r="AF622" s="111"/>
      <c r="AG622" s="111"/>
      <c r="AH622" s="111"/>
      <c r="AI622" s="111"/>
      <c r="AJ622" s="111"/>
      <c r="AK622" s="111"/>
      <c r="AL622" s="111"/>
      <c r="AM622" s="111"/>
      <c r="AN622" s="111"/>
      <c r="AO622" s="111"/>
      <c r="AP622" s="111"/>
      <c r="AQ622" s="111"/>
      <c r="AT622"/>
      <c r="AU622"/>
      <c r="AV622"/>
      <c r="AW622"/>
      <c r="AX622"/>
      <c r="AZ622"/>
      <c r="BD622"/>
      <c r="BE622"/>
      <c r="BH622"/>
    </row>
    <row r="623" spans="1:60">
      <c r="A623"/>
      <c r="B623"/>
      <c r="C623" s="111"/>
      <c r="D623" s="111"/>
      <c r="E623" s="111"/>
      <c r="F623" s="111"/>
      <c r="G623" s="111"/>
      <c r="H623" s="111"/>
      <c r="I623" s="111"/>
      <c r="J623" s="111"/>
      <c r="K623" s="111"/>
      <c r="L623" s="111"/>
      <c r="M623" s="111"/>
      <c r="N623" s="111"/>
      <c r="O623" s="111"/>
      <c r="P623" s="111"/>
      <c r="Q623" s="111"/>
      <c r="R623" s="111"/>
      <c r="S623" s="111"/>
      <c r="T623" s="111"/>
      <c r="U623" s="111"/>
      <c r="V623" s="111"/>
      <c r="W623" s="111"/>
      <c r="X623" s="111"/>
      <c r="Y623" s="111"/>
      <c r="Z623" s="111"/>
      <c r="AA623" s="111"/>
      <c r="AB623" s="111"/>
      <c r="AC623" s="111"/>
      <c r="AD623" s="111"/>
      <c r="AE623" s="111"/>
      <c r="AF623" s="111"/>
      <c r="AG623" s="111"/>
      <c r="AH623" s="111"/>
      <c r="AI623" s="111"/>
      <c r="AJ623" s="111"/>
      <c r="AK623" s="111"/>
      <c r="AL623" s="111"/>
      <c r="AM623" s="111"/>
      <c r="AN623" s="111"/>
      <c r="AO623" s="111"/>
      <c r="AP623" s="111"/>
      <c r="AQ623" s="111"/>
      <c r="AT623"/>
      <c r="AU623"/>
      <c r="AV623"/>
      <c r="AW623"/>
      <c r="AX623"/>
      <c r="AZ623"/>
      <c r="BD623"/>
      <c r="BE623"/>
      <c r="BH623"/>
    </row>
    <row r="624" spans="1:60">
      <c r="A624"/>
      <c r="B624"/>
      <c r="C624" s="111"/>
      <c r="D624" s="111"/>
      <c r="E624" s="111"/>
      <c r="F624" s="111"/>
      <c r="G624" s="111"/>
      <c r="H624" s="111"/>
      <c r="I624" s="111"/>
      <c r="J624" s="111"/>
      <c r="K624" s="111"/>
      <c r="L624" s="111"/>
      <c r="M624" s="111"/>
      <c r="N624" s="111"/>
      <c r="O624" s="111"/>
      <c r="P624" s="111"/>
      <c r="Q624" s="111"/>
      <c r="R624" s="111"/>
      <c r="S624" s="111"/>
      <c r="T624" s="111"/>
      <c r="U624" s="111"/>
      <c r="V624" s="111"/>
      <c r="W624" s="111"/>
      <c r="X624" s="111"/>
      <c r="Y624" s="111"/>
      <c r="Z624" s="111"/>
      <c r="AA624" s="111"/>
      <c r="AB624" s="111"/>
      <c r="AC624" s="111"/>
      <c r="AD624" s="111"/>
      <c r="AE624" s="111"/>
      <c r="AF624" s="111"/>
      <c r="AG624" s="111"/>
      <c r="AH624" s="111"/>
      <c r="AI624" s="111"/>
      <c r="AJ624" s="111"/>
      <c r="AK624" s="111"/>
      <c r="AL624" s="111"/>
      <c r="AM624" s="111"/>
      <c r="AN624" s="111"/>
      <c r="AO624" s="111"/>
      <c r="AP624" s="111"/>
      <c r="AQ624" s="111"/>
      <c r="AT624"/>
      <c r="AU624"/>
      <c r="AV624"/>
      <c r="AW624"/>
      <c r="AX624"/>
      <c r="AZ624"/>
      <c r="BD624"/>
      <c r="BE624"/>
      <c r="BH624"/>
    </row>
    <row r="625" spans="1:60">
      <c r="A625"/>
      <c r="B625"/>
      <c r="C625" s="111"/>
      <c r="D625" s="111"/>
      <c r="E625" s="111"/>
      <c r="F625" s="111"/>
      <c r="G625" s="111"/>
      <c r="H625" s="111"/>
      <c r="I625" s="111"/>
      <c r="J625" s="111"/>
      <c r="K625" s="111"/>
      <c r="L625" s="111"/>
      <c r="M625" s="111"/>
      <c r="N625" s="111"/>
      <c r="O625" s="111"/>
      <c r="P625" s="111"/>
      <c r="Q625" s="111"/>
      <c r="R625" s="111"/>
      <c r="S625" s="111"/>
      <c r="T625" s="111"/>
      <c r="U625" s="111"/>
      <c r="V625" s="111"/>
      <c r="W625" s="111"/>
      <c r="X625" s="111"/>
      <c r="Y625" s="111"/>
      <c r="Z625" s="111"/>
      <c r="AA625" s="111"/>
      <c r="AB625" s="111"/>
      <c r="AC625" s="111"/>
      <c r="AD625" s="111"/>
      <c r="AE625" s="111"/>
      <c r="AF625" s="111"/>
      <c r="AG625" s="111"/>
      <c r="AH625" s="111"/>
      <c r="AI625" s="111"/>
      <c r="AJ625" s="111"/>
      <c r="AK625" s="111"/>
      <c r="AL625" s="111"/>
      <c r="AM625" s="111"/>
      <c r="AN625" s="111"/>
      <c r="AO625" s="111"/>
      <c r="AP625" s="111"/>
      <c r="AQ625" s="111"/>
      <c r="AT625"/>
      <c r="AU625"/>
      <c r="AV625"/>
      <c r="AW625"/>
      <c r="AX625"/>
      <c r="AZ625"/>
      <c r="BD625"/>
      <c r="BE625"/>
      <c r="BH625"/>
    </row>
    <row r="626" spans="1:60">
      <c r="A626"/>
      <c r="B626"/>
      <c r="C626" s="111"/>
      <c r="D626" s="111"/>
      <c r="E626" s="111"/>
      <c r="F626" s="111"/>
      <c r="G626" s="111"/>
      <c r="H626" s="111"/>
      <c r="I626" s="111"/>
      <c r="J626" s="111"/>
      <c r="K626" s="111"/>
      <c r="L626" s="111"/>
      <c r="M626" s="111"/>
      <c r="N626" s="111"/>
      <c r="O626" s="111"/>
      <c r="P626" s="111"/>
      <c r="Q626" s="111"/>
      <c r="R626" s="111"/>
      <c r="S626" s="111"/>
      <c r="T626" s="111"/>
      <c r="U626" s="111"/>
      <c r="V626" s="111"/>
      <c r="W626" s="111"/>
      <c r="X626" s="111"/>
      <c r="Y626" s="111"/>
      <c r="Z626" s="111"/>
      <c r="AA626" s="111"/>
      <c r="AB626" s="111"/>
      <c r="AC626" s="111"/>
      <c r="AD626" s="111"/>
      <c r="AE626" s="111"/>
      <c r="AF626" s="111"/>
      <c r="AG626" s="111"/>
      <c r="AH626" s="111"/>
      <c r="AI626" s="111"/>
      <c r="AJ626" s="111"/>
      <c r="AK626" s="111"/>
      <c r="AL626" s="111"/>
      <c r="AM626" s="111"/>
      <c r="AN626" s="111"/>
      <c r="AO626" s="111"/>
      <c r="AP626" s="111"/>
      <c r="AQ626" s="111"/>
      <c r="AT626"/>
      <c r="AU626"/>
      <c r="AV626"/>
      <c r="AW626"/>
      <c r="AX626"/>
      <c r="AZ626"/>
      <c r="BD626"/>
      <c r="BE626"/>
      <c r="BH626"/>
    </row>
    <row r="627" spans="1:60">
      <c r="A627"/>
      <c r="B627"/>
      <c r="C627" s="111"/>
      <c r="D627" s="111"/>
      <c r="E627" s="111"/>
      <c r="F627" s="111"/>
      <c r="G627" s="111"/>
      <c r="H627" s="111"/>
      <c r="I627" s="111"/>
      <c r="J627" s="111"/>
      <c r="K627" s="111"/>
      <c r="L627" s="111"/>
      <c r="M627" s="111"/>
      <c r="N627" s="111"/>
      <c r="O627" s="111"/>
      <c r="P627" s="111"/>
      <c r="Q627" s="111"/>
      <c r="R627" s="111"/>
      <c r="S627" s="111"/>
      <c r="T627" s="111"/>
      <c r="U627" s="111"/>
      <c r="V627" s="111"/>
      <c r="W627" s="111"/>
      <c r="X627" s="111"/>
      <c r="Y627" s="111"/>
      <c r="Z627" s="111"/>
      <c r="AA627" s="111"/>
      <c r="AB627" s="111"/>
      <c r="AC627" s="111"/>
      <c r="AD627" s="111"/>
      <c r="AE627" s="111"/>
      <c r="AF627" s="111"/>
      <c r="AG627" s="111"/>
      <c r="AH627" s="111"/>
      <c r="AI627" s="111"/>
      <c r="AJ627" s="111"/>
      <c r="AK627" s="111"/>
      <c r="AL627" s="111"/>
      <c r="AM627" s="111"/>
      <c r="AN627" s="111"/>
      <c r="AO627" s="111"/>
      <c r="AP627" s="111"/>
      <c r="AQ627" s="111"/>
      <c r="AT627"/>
      <c r="AU627"/>
      <c r="AV627"/>
      <c r="AW627"/>
      <c r="AX627"/>
      <c r="AZ627"/>
      <c r="BD627"/>
      <c r="BE627"/>
      <c r="BH627"/>
    </row>
    <row r="628" spans="1:60">
      <c r="A628"/>
      <c r="B628"/>
      <c r="C628" s="111"/>
      <c r="D628" s="111"/>
      <c r="E628" s="111"/>
      <c r="F628" s="111"/>
      <c r="G628" s="111"/>
      <c r="H628" s="111"/>
      <c r="I628" s="111"/>
      <c r="J628" s="111"/>
      <c r="K628" s="111"/>
      <c r="L628" s="111"/>
      <c r="M628" s="111"/>
      <c r="N628" s="111"/>
      <c r="O628" s="111"/>
      <c r="P628" s="111"/>
      <c r="Q628" s="111"/>
      <c r="R628" s="111"/>
      <c r="S628" s="111"/>
      <c r="T628" s="111"/>
      <c r="U628" s="111"/>
      <c r="V628" s="111"/>
      <c r="W628" s="111"/>
      <c r="X628" s="111"/>
      <c r="Y628" s="111"/>
      <c r="Z628" s="111"/>
      <c r="AA628" s="111"/>
      <c r="AB628" s="111"/>
      <c r="AC628" s="111"/>
      <c r="AD628" s="111"/>
      <c r="AE628" s="111"/>
      <c r="AF628" s="111"/>
      <c r="AG628" s="111"/>
      <c r="AH628" s="111"/>
      <c r="AI628" s="111"/>
      <c r="AJ628" s="111"/>
      <c r="AK628" s="111"/>
      <c r="AL628" s="111"/>
      <c r="AM628" s="111"/>
      <c r="AN628" s="111"/>
      <c r="AO628" s="111"/>
      <c r="AP628" s="111"/>
      <c r="AQ628" s="111"/>
      <c r="AT628"/>
      <c r="AU628"/>
      <c r="AV628"/>
      <c r="AW628"/>
      <c r="AX628"/>
      <c r="AZ628"/>
      <c r="BD628"/>
      <c r="BE628"/>
      <c r="BH628"/>
    </row>
    <row r="629" spans="1:60">
      <c r="A629"/>
      <c r="B629"/>
      <c r="C629" s="111"/>
      <c r="D629" s="111"/>
      <c r="E629" s="111"/>
      <c r="F629" s="111"/>
      <c r="G629" s="111"/>
      <c r="H629" s="111"/>
      <c r="I629" s="111"/>
      <c r="J629" s="111"/>
      <c r="K629" s="111"/>
      <c r="L629" s="111"/>
      <c r="M629" s="111"/>
      <c r="N629" s="111"/>
      <c r="O629" s="111"/>
      <c r="P629" s="111"/>
      <c r="Q629" s="111"/>
      <c r="R629" s="111"/>
      <c r="S629" s="111"/>
      <c r="T629" s="111"/>
      <c r="U629" s="111"/>
      <c r="V629" s="111"/>
      <c r="W629" s="111"/>
      <c r="X629" s="111"/>
      <c r="Y629" s="111"/>
      <c r="Z629" s="111"/>
      <c r="AA629" s="111"/>
      <c r="AB629" s="111"/>
      <c r="AC629" s="111"/>
      <c r="AD629" s="111"/>
      <c r="AE629" s="111"/>
      <c r="AF629" s="111"/>
      <c r="AG629" s="111"/>
      <c r="AH629" s="111"/>
      <c r="AI629" s="111"/>
      <c r="AJ629" s="111"/>
      <c r="AK629" s="111"/>
      <c r="AL629" s="111"/>
      <c r="AM629" s="111"/>
      <c r="AN629" s="111"/>
      <c r="AO629" s="111"/>
      <c r="AP629" s="111"/>
      <c r="AQ629" s="111"/>
      <c r="AT629"/>
      <c r="AU629"/>
      <c r="AV629"/>
      <c r="AW629"/>
      <c r="AX629"/>
      <c r="AZ629"/>
      <c r="BD629"/>
      <c r="BE629"/>
      <c r="BH629"/>
    </row>
    <row r="630" spans="1:60">
      <c r="A630"/>
      <c r="B630"/>
      <c r="C630" s="111"/>
      <c r="D630" s="111"/>
      <c r="E630" s="111"/>
      <c r="F630" s="111"/>
      <c r="G630" s="111"/>
      <c r="H630" s="111"/>
      <c r="I630" s="111"/>
      <c r="J630" s="111"/>
      <c r="K630" s="111"/>
      <c r="L630" s="111"/>
      <c r="M630" s="111"/>
      <c r="N630" s="111"/>
      <c r="O630" s="111"/>
      <c r="P630" s="111"/>
      <c r="Q630" s="111"/>
      <c r="R630" s="111"/>
      <c r="S630" s="111"/>
      <c r="T630" s="111"/>
      <c r="U630" s="111"/>
      <c r="V630" s="111"/>
      <c r="W630" s="111"/>
      <c r="X630" s="111"/>
      <c r="Y630" s="111"/>
      <c r="Z630" s="111"/>
      <c r="AA630" s="111"/>
      <c r="AB630" s="111"/>
      <c r="AC630" s="111"/>
      <c r="AD630" s="111"/>
      <c r="AE630" s="111"/>
      <c r="AF630" s="111"/>
      <c r="AG630" s="111"/>
      <c r="AH630" s="111"/>
      <c r="AI630" s="111"/>
      <c r="AJ630" s="111"/>
      <c r="AK630" s="111"/>
      <c r="AL630" s="111"/>
      <c r="AM630" s="111"/>
      <c r="AN630" s="111"/>
      <c r="AO630" s="111"/>
      <c r="AP630" s="111"/>
      <c r="AQ630" s="111"/>
      <c r="AT630"/>
      <c r="AU630"/>
      <c r="AV630"/>
      <c r="AW630"/>
      <c r="AX630"/>
      <c r="AZ630"/>
      <c r="BD630"/>
      <c r="BE630"/>
      <c r="BH630"/>
    </row>
    <row r="631" spans="1:60">
      <c r="A631"/>
      <c r="B631"/>
      <c r="C631" s="111"/>
      <c r="D631" s="111"/>
      <c r="E631" s="111"/>
      <c r="F631" s="111"/>
      <c r="G631" s="111"/>
      <c r="H631" s="111"/>
      <c r="I631" s="111"/>
      <c r="J631" s="111"/>
      <c r="K631" s="111"/>
      <c r="L631" s="111"/>
      <c r="M631" s="111"/>
      <c r="N631" s="111"/>
      <c r="O631" s="111"/>
      <c r="P631" s="111"/>
      <c r="Q631" s="111"/>
      <c r="R631" s="111"/>
      <c r="S631" s="111"/>
      <c r="T631" s="111"/>
      <c r="U631" s="111"/>
      <c r="V631" s="111"/>
      <c r="W631" s="111"/>
      <c r="X631" s="111"/>
      <c r="Y631" s="111"/>
      <c r="Z631" s="111"/>
      <c r="AA631" s="111"/>
      <c r="AB631" s="111"/>
      <c r="AC631" s="111"/>
      <c r="AD631" s="111"/>
      <c r="AE631" s="111"/>
      <c r="AF631" s="111"/>
      <c r="AG631" s="111"/>
      <c r="AH631" s="111"/>
      <c r="AI631" s="111"/>
      <c r="AJ631" s="111"/>
      <c r="AK631" s="111"/>
      <c r="AL631" s="111"/>
      <c r="AM631" s="111"/>
      <c r="AN631" s="111"/>
      <c r="AO631" s="111"/>
      <c r="AP631" s="111"/>
      <c r="AQ631" s="111"/>
      <c r="AT631"/>
      <c r="AU631"/>
      <c r="AV631"/>
      <c r="AW631"/>
      <c r="AX631"/>
      <c r="AZ631"/>
      <c r="BD631"/>
      <c r="BE631"/>
      <c r="BH631"/>
    </row>
    <row r="632" spans="1:60">
      <c r="A632"/>
      <c r="B632"/>
      <c r="C632" s="111"/>
      <c r="D632" s="111"/>
      <c r="E632" s="111"/>
      <c r="F632" s="111"/>
      <c r="G632" s="111"/>
      <c r="H632" s="111"/>
      <c r="I632" s="111"/>
      <c r="J632" s="111"/>
      <c r="K632" s="111"/>
      <c r="L632" s="111"/>
      <c r="M632" s="111"/>
      <c r="N632" s="111"/>
      <c r="O632" s="111"/>
      <c r="P632" s="111"/>
      <c r="Q632" s="111"/>
      <c r="R632" s="111"/>
      <c r="S632" s="111"/>
      <c r="T632" s="111"/>
      <c r="U632" s="111"/>
      <c r="V632" s="111"/>
      <c r="W632" s="111"/>
      <c r="X632" s="111"/>
      <c r="Y632" s="111"/>
      <c r="Z632" s="111"/>
      <c r="AA632" s="111"/>
      <c r="AB632" s="111"/>
      <c r="AC632" s="111"/>
      <c r="AD632" s="111"/>
      <c r="AE632" s="111"/>
      <c r="AF632" s="111"/>
      <c r="AG632" s="111"/>
      <c r="AH632" s="111"/>
      <c r="AI632" s="111"/>
      <c r="AJ632" s="111"/>
      <c r="AK632" s="111"/>
      <c r="AL632" s="111"/>
      <c r="AM632" s="111"/>
      <c r="AN632" s="111"/>
      <c r="AO632" s="111"/>
      <c r="AP632" s="111"/>
      <c r="AQ632" s="111"/>
      <c r="AT632"/>
      <c r="AU632"/>
      <c r="AV632"/>
      <c r="AW632"/>
      <c r="AX632"/>
      <c r="AZ632"/>
      <c r="BD632"/>
      <c r="BE632"/>
      <c r="BH632"/>
    </row>
    <row r="633" spans="1:60">
      <c r="A633"/>
      <c r="B633"/>
      <c r="C633" s="111"/>
      <c r="D633" s="111"/>
      <c r="E633" s="111"/>
      <c r="F633" s="111"/>
      <c r="G633" s="111"/>
      <c r="H633" s="111"/>
      <c r="I633" s="111"/>
      <c r="J633" s="111"/>
      <c r="K633" s="111"/>
      <c r="L633" s="111"/>
      <c r="M633" s="111"/>
      <c r="N633" s="111"/>
      <c r="O633" s="111"/>
      <c r="P633" s="111"/>
      <c r="Q633" s="111"/>
      <c r="R633" s="111"/>
      <c r="S633" s="111"/>
      <c r="T633" s="111"/>
      <c r="U633" s="111"/>
      <c r="V633" s="111"/>
      <c r="W633" s="111"/>
      <c r="X633" s="111"/>
      <c r="Y633" s="111"/>
      <c r="Z633" s="111"/>
      <c r="AA633" s="111"/>
      <c r="AB633" s="111"/>
      <c r="AC633" s="111"/>
      <c r="AD633" s="111"/>
      <c r="AE633" s="111"/>
      <c r="AF633" s="111"/>
      <c r="AG633" s="111"/>
      <c r="AH633" s="111"/>
      <c r="AI633" s="111"/>
      <c r="AJ633" s="111"/>
      <c r="AK633" s="111"/>
      <c r="AL633" s="111"/>
      <c r="AM633" s="111"/>
      <c r="AN633" s="111"/>
      <c r="AO633" s="111"/>
      <c r="AP633" s="111"/>
      <c r="AQ633" s="111"/>
      <c r="AT633"/>
      <c r="AU633"/>
      <c r="AV633"/>
      <c r="AW633"/>
      <c r="AX633"/>
      <c r="AZ633"/>
      <c r="BD633"/>
      <c r="BE633"/>
      <c r="BH633"/>
    </row>
    <row r="634" spans="1:60">
      <c r="A634"/>
      <c r="B634"/>
      <c r="C634" s="111"/>
      <c r="D634" s="111"/>
      <c r="E634" s="111"/>
      <c r="F634" s="111"/>
      <c r="G634" s="111"/>
      <c r="H634" s="111"/>
      <c r="I634" s="111"/>
      <c r="J634" s="111"/>
      <c r="K634" s="111"/>
      <c r="L634" s="111"/>
      <c r="M634" s="111"/>
      <c r="N634" s="111"/>
      <c r="O634" s="111"/>
      <c r="P634" s="111"/>
      <c r="Q634" s="111"/>
      <c r="R634" s="111"/>
      <c r="S634" s="111"/>
      <c r="T634" s="111"/>
      <c r="U634" s="111"/>
      <c r="V634" s="111"/>
      <c r="W634" s="111"/>
      <c r="X634" s="111"/>
      <c r="Y634" s="111"/>
      <c r="Z634" s="111"/>
      <c r="AA634" s="111"/>
      <c r="AB634" s="111"/>
      <c r="AC634" s="111"/>
      <c r="AD634" s="111"/>
      <c r="AE634" s="111"/>
      <c r="AF634" s="111"/>
      <c r="AG634" s="111"/>
      <c r="AH634" s="111"/>
      <c r="AI634" s="111"/>
      <c r="AJ634" s="111"/>
      <c r="AK634" s="111"/>
      <c r="AL634" s="111"/>
      <c r="AM634" s="111"/>
      <c r="AN634" s="111"/>
      <c r="AO634" s="111"/>
      <c r="AP634" s="111"/>
      <c r="AQ634" s="111"/>
      <c r="AT634"/>
      <c r="AU634"/>
      <c r="AV634"/>
      <c r="AW634"/>
      <c r="AX634"/>
      <c r="AZ634"/>
      <c r="BD634"/>
      <c r="BE634"/>
      <c r="BH634"/>
    </row>
    <row r="635" spans="1:60">
      <c r="A635"/>
      <c r="B635"/>
      <c r="C635" s="111"/>
      <c r="D635" s="111"/>
      <c r="E635" s="111"/>
      <c r="F635" s="111"/>
      <c r="G635" s="111"/>
      <c r="H635" s="111"/>
      <c r="I635" s="111"/>
      <c r="J635" s="111"/>
      <c r="K635" s="111"/>
      <c r="L635" s="111"/>
      <c r="M635" s="111"/>
      <c r="N635" s="111"/>
      <c r="O635" s="111"/>
      <c r="P635" s="111"/>
      <c r="Q635" s="111"/>
      <c r="R635" s="111"/>
      <c r="S635" s="111"/>
      <c r="T635" s="111"/>
      <c r="U635" s="111"/>
      <c r="V635" s="111"/>
      <c r="W635" s="111"/>
      <c r="X635" s="111"/>
      <c r="Y635" s="111"/>
      <c r="Z635" s="111"/>
      <c r="AA635" s="111"/>
      <c r="AB635" s="111"/>
      <c r="AC635" s="111"/>
      <c r="AD635" s="111"/>
      <c r="AE635" s="111"/>
      <c r="AF635" s="111"/>
      <c r="AG635" s="111"/>
      <c r="AH635" s="111"/>
      <c r="AI635" s="111"/>
      <c r="AJ635" s="111"/>
      <c r="AK635" s="111"/>
      <c r="AL635" s="111"/>
      <c r="AM635" s="111"/>
      <c r="AN635" s="111"/>
      <c r="AO635" s="111"/>
      <c r="AP635" s="111"/>
      <c r="AQ635" s="111"/>
      <c r="AT635"/>
      <c r="AU635"/>
      <c r="AV635"/>
      <c r="AW635"/>
      <c r="AX635"/>
      <c r="AZ635"/>
      <c r="BD635"/>
      <c r="BE635"/>
      <c r="BH635"/>
    </row>
    <row r="636" spans="1:60">
      <c r="A636"/>
      <c r="B636"/>
      <c r="C636" s="111"/>
      <c r="D636" s="111"/>
      <c r="E636" s="111"/>
      <c r="F636" s="111"/>
      <c r="G636" s="111"/>
      <c r="H636" s="111"/>
      <c r="I636" s="111"/>
      <c r="J636" s="111"/>
      <c r="K636" s="111"/>
      <c r="L636" s="111"/>
      <c r="M636" s="111"/>
      <c r="N636" s="111"/>
      <c r="O636" s="111"/>
      <c r="P636" s="111"/>
      <c r="Q636" s="111"/>
      <c r="R636" s="111"/>
      <c r="S636" s="111"/>
      <c r="T636" s="111"/>
      <c r="U636" s="111"/>
      <c r="V636" s="111"/>
      <c r="W636" s="111"/>
      <c r="X636" s="111"/>
      <c r="Y636" s="111"/>
      <c r="Z636" s="111"/>
      <c r="AA636" s="111"/>
      <c r="AB636" s="111"/>
      <c r="AC636" s="111"/>
      <c r="AD636" s="111"/>
      <c r="AE636" s="111"/>
      <c r="AF636" s="111"/>
      <c r="AG636" s="111"/>
      <c r="AH636" s="111"/>
      <c r="AI636" s="111"/>
      <c r="AJ636" s="111"/>
      <c r="AK636" s="111"/>
      <c r="AL636" s="111"/>
      <c r="AM636" s="111"/>
      <c r="AN636" s="111"/>
      <c r="AO636" s="111"/>
      <c r="AP636" s="111"/>
      <c r="AQ636" s="111"/>
      <c r="AT636"/>
      <c r="AU636"/>
      <c r="AV636"/>
      <c r="AW636"/>
      <c r="AX636"/>
      <c r="AZ636"/>
      <c r="BD636"/>
      <c r="BE636"/>
      <c r="BH636"/>
    </row>
    <row r="637" spans="1:60">
      <c r="A637"/>
      <c r="B637"/>
      <c r="C637" s="111"/>
      <c r="D637" s="111"/>
      <c r="E637" s="111"/>
      <c r="F637" s="111"/>
      <c r="G637" s="111"/>
      <c r="H637" s="111"/>
      <c r="I637" s="111"/>
      <c r="J637" s="111"/>
      <c r="K637" s="111"/>
      <c r="L637" s="111"/>
      <c r="M637" s="111"/>
      <c r="N637" s="111"/>
      <c r="O637" s="111"/>
      <c r="P637" s="111"/>
      <c r="Q637" s="111"/>
      <c r="R637" s="111"/>
      <c r="S637" s="111"/>
      <c r="T637" s="111"/>
      <c r="U637" s="111"/>
      <c r="V637" s="111"/>
      <c r="W637" s="111"/>
      <c r="X637" s="111"/>
      <c r="Y637" s="111"/>
      <c r="Z637" s="111"/>
      <c r="AA637" s="111"/>
      <c r="AB637" s="111"/>
      <c r="AC637" s="111"/>
      <c r="AD637" s="111"/>
      <c r="AE637" s="111"/>
      <c r="AF637" s="111"/>
      <c r="AG637" s="111"/>
      <c r="AH637" s="111"/>
      <c r="AI637" s="111"/>
      <c r="AJ637" s="111"/>
      <c r="AK637" s="111"/>
      <c r="AL637" s="111"/>
      <c r="AM637" s="111"/>
      <c r="AN637" s="111"/>
      <c r="AO637" s="111"/>
      <c r="AP637" s="111"/>
      <c r="AQ637" s="111"/>
      <c r="AT637"/>
      <c r="AU637"/>
      <c r="AV637"/>
      <c r="AW637"/>
      <c r="AX637"/>
      <c r="AZ637"/>
      <c r="BD637"/>
      <c r="BE637"/>
      <c r="BH637"/>
    </row>
    <row r="638" spans="1:60">
      <c r="A638"/>
      <c r="B638"/>
      <c r="C638" s="111"/>
      <c r="D638" s="111"/>
      <c r="E638" s="111"/>
      <c r="F638" s="111"/>
      <c r="G638" s="111"/>
      <c r="H638" s="111"/>
      <c r="I638" s="111"/>
      <c r="J638" s="111"/>
      <c r="K638" s="111"/>
      <c r="L638" s="111"/>
      <c r="M638" s="111"/>
      <c r="N638" s="111"/>
      <c r="O638" s="111"/>
      <c r="P638" s="111"/>
      <c r="Q638" s="111"/>
      <c r="R638" s="111"/>
      <c r="S638" s="111"/>
      <c r="T638" s="111"/>
      <c r="U638" s="111"/>
      <c r="V638" s="111"/>
      <c r="W638" s="111"/>
      <c r="X638" s="111"/>
      <c r="Y638" s="111"/>
      <c r="Z638" s="111"/>
      <c r="AA638" s="111"/>
      <c r="AB638" s="111"/>
      <c r="AC638" s="111"/>
      <c r="AD638" s="111"/>
      <c r="AE638" s="111"/>
      <c r="AF638" s="111"/>
      <c r="AG638" s="111"/>
      <c r="AH638" s="111"/>
      <c r="AI638" s="111"/>
      <c r="AJ638" s="111"/>
      <c r="AK638" s="111"/>
      <c r="AL638" s="111"/>
      <c r="AM638" s="111"/>
      <c r="AN638" s="111"/>
      <c r="AO638" s="111"/>
      <c r="AP638" s="111"/>
      <c r="AQ638" s="111"/>
      <c r="AT638"/>
      <c r="AU638"/>
      <c r="AV638"/>
      <c r="AW638"/>
      <c r="AX638"/>
      <c r="AZ638"/>
      <c r="BD638"/>
      <c r="BE638"/>
      <c r="BH638"/>
    </row>
    <row r="639" spans="1:60">
      <c r="A639"/>
      <c r="B639"/>
      <c r="C639" s="111"/>
      <c r="D639" s="111"/>
      <c r="E639" s="111"/>
      <c r="F639" s="111"/>
      <c r="G639" s="111"/>
      <c r="H639" s="111"/>
      <c r="I639" s="111"/>
      <c r="J639" s="111"/>
      <c r="K639" s="111"/>
      <c r="L639" s="111"/>
      <c r="M639" s="111"/>
      <c r="N639" s="111"/>
      <c r="O639" s="111"/>
      <c r="P639" s="111"/>
      <c r="Q639" s="111"/>
      <c r="R639" s="111"/>
      <c r="S639" s="111"/>
      <c r="T639" s="111"/>
      <c r="U639" s="111"/>
      <c r="V639" s="111"/>
      <c r="W639" s="111"/>
      <c r="X639" s="111"/>
      <c r="Y639" s="111"/>
      <c r="Z639" s="111"/>
      <c r="AA639" s="111"/>
      <c r="AB639" s="111"/>
      <c r="AC639" s="111"/>
      <c r="AD639" s="111"/>
      <c r="AE639" s="111"/>
      <c r="AF639" s="111"/>
      <c r="AG639" s="111"/>
      <c r="AH639" s="111"/>
      <c r="AI639" s="111"/>
      <c r="AJ639" s="111"/>
      <c r="AK639" s="111"/>
      <c r="AL639" s="111"/>
      <c r="AM639" s="111"/>
      <c r="AN639" s="111"/>
      <c r="AO639" s="111"/>
      <c r="AP639" s="111"/>
      <c r="AQ639" s="111"/>
      <c r="AT639"/>
      <c r="AU639"/>
      <c r="AV639"/>
      <c r="AW639"/>
      <c r="AX639"/>
      <c r="AZ639"/>
      <c r="BD639"/>
      <c r="BE639"/>
      <c r="BH639"/>
    </row>
    <row r="640" spans="1:60">
      <c r="A640"/>
      <c r="B640"/>
      <c r="C640" s="111"/>
      <c r="D640" s="111"/>
      <c r="E640" s="111"/>
      <c r="F640" s="111"/>
      <c r="G640" s="111"/>
      <c r="H640" s="111"/>
      <c r="I640" s="111"/>
      <c r="J640" s="111"/>
      <c r="K640" s="111"/>
      <c r="L640" s="111"/>
      <c r="M640" s="111"/>
      <c r="N640" s="111"/>
      <c r="O640" s="111"/>
      <c r="P640" s="111"/>
      <c r="Q640" s="111"/>
      <c r="R640" s="111"/>
      <c r="S640" s="111"/>
      <c r="T640" s="111"/>
      <c r="U640" s="111"/>
      <c r="V640" s="111"/>
      <c r="W640" s="111"/>
      <c r="X640" s="111"/>
      <c r="Y640" s="111"/>
      <c r="Z640" s="111"/>
      <c r="AA640" s="111"/>
      <c r="AB640" s="111"/>
      <c r="AC640" s="111"/>
      <c r="AD640" s="111"/>
      <c r="AE640" s="111"/>
      <c r="AF640" s="111"/>
      <c r="AG640" s="111"/>
      <c r="AH640" s="111"/>
      <c r="AI640" s="111"/>
      <c r="AJ640" s="111"/>
      <c r="AK640" s="111"/>
      <c r="AL640" s="111"/>
      <c r="AM640" s="111"/>
      <c r="AN640" s="111"/>
      <c r="AO640" s="111"/>
      <c r="AP640" s="111"/>
      <c r="AQ640" s="111"/>
      <c r="AT640"/>
      <c r="AU640"/>
      <c r="AV640"/>
      <c r="AW640"/>
      <c r="AX640"/>
      <c r="AZ640"/>
      <c r="BD640"/>
      <c r="BE640"/>
      <c r="BH640"/>
    </row>
    <row r="641" spans="1:60">
      <c r="A641"/>
      <c r="B641"/>
      <c r="C641" s="111"/>
      <c r="D641" s="111"/>
      <c r="E641" s="111"/>
      <c r="F641" s="111"/>
      <c r="G641" s="111"/>
      <c r="H641" s="111"/>
      <c r="I641" s="111"/>
      <c r="J641" s="111"/>
      <c r="K641" s="111"/>
      <c r="L641" s="111"/>
      <c r="M641" s="111"/>
      <c r="N641" s="111"/>
      <c r="O641" s="111"/>
      <c r="P641" s="111"/>
      <c r="Q641" s="111"/>
      <c r="R641" s="111"/>
      <c r="S641" s="111"/>
      <c r="T641" s="111"/>
      <c r="U641" s="111"/>
      <c r="V641" s="111"/>
      <c r="W641" s="111"/>
      <c r="X641" s="111"/>
      <c r="Y641" s="111"/>
      <c r="Z641" s="111"/>
      <c r="AA641" s="111"/>
      <c r="AB641" s="111"/>
      <c r="AC641" s="111"/>
      <c r="AD641" s="111"/>
      <c r="AE641" s="111"/>
      <c r="AF641" s="111"/>
      <c r="AG641" s="111"/>
      <c r="AH641" s="111"/>
      <c r="AI641" s="111"/>
      <c r="AJ641" s="111"/>
      <c r="AK641" s="111"/>
      <c r="AL641" s="111"/>
      <c r="AM641" s="111"/>
      <c r="AN641" s="111"/>
      <c r="AO641" s="111"/>
      <c r="AP641" s="111"/>
      <c r="AQ641" s="111"/>
      <c r="AT641"/>
      <c r="AU641"/>
      <c r="AV641"/>
      <c r="AW641"/>
      <c r="AX641"/>
      <c r="AZ641"/>
      <c r="BD641"/>
      <c r="BE641"/>
      <c r="BH641"/>
    </row>
    <row r="642" spans="1:60">
      <c r="A642"/>
      <c r="B642"/>
      <c r="C642" s="111"/>
      <c r="D642" s="111"/>
      <c r="E642" s="111"/>
      <c r="F642" s="111"/>
      <c r="G642" s="111"/>
      <c r="H642" s="111"/>
      <c r="I642" s="111"/>
      <c r="J642" s="111"/>
      <c r="K642" s="111"/>
      <c r="L642" s="111"/>
      <c r="M642" s="111"/>
      <c r="N642" s="111"/>
      <c r="O642" s="111"/>
      <c r="P642" s="111"/>
      <c r="Q642" s="111"/>
      <c r="R642" s="111"/>
      <c r="S642" s="111"/>
      <c r="T642" s="111"/>
      <c r="U642" s="111"/>
      <c r="V642" s="111"/>
      <c r="W642" s="111"/>
      <c r="X642" s="111"/>
      <c r="Y642" s="111"/>
      <c r="Z642" s="111"/>
      <c r="AA642" s="111"/>
      <c r="AB642" s="111"/>
      <c r="AC642" s="111"/>
      <c r="AD642" s="111"/>
      <c r="AE642" s="111"/>
      <c r="AF642" s="111"/>
      <c r="AG642" s="111"/>
      <c r="AH642" s="111"/>
      <c r="AI642" s="111"/>
      <c r="AJ642" s="111"/>
      <c r="AK642" s="111"/>
      <c r="AL642" s="111"/>
      <c r="AM642" s="111"/>
      <c r="AN642" s="111"/>
      <c r="AO642" s="111"/>
      <c r="AP642" s="111"/>
      <c r="AQ642" s="111"/>
      <c r="AT642"/>
      <c r="AU642"/>
      <c r="AV642"/>
      <c r="AW642"/>
      <c r="AX642"/>
      <c r="AZ642"/>
      <c r="BD642"/>
      <c r="BE642"/>
      <c r="BH642"/>
    </row>
    <row r="643" spans="1:60">
      <c r="A643"/>
      <c r="B643"/>
      <c r="C643" s="111"/>
      <c r="D643" s="111"/>
      <c r="E643" s="111"/>
      <c r="F643" s="111"/>
      <c r="G643" s="111"/>
      <c r="H643" s="111"/>
      <c r="I643" s="111"/>
      <c r="J643" s="111"/>
      <c r="K643" s="111"/>
      <c r="L643" s="111"/>
      <c r="M643" s="111"/>
      <c r="N643" s="111"/>
      <c r="O643" s="111"/>
      <c r="P643" s="111"/>
      <c r="Q643" s="111"/>
      <c r="R643" s="111"/>
      <c r="S643" s="111"/>
      <c r="T643" s="111"/>
      <c r="U643" s="111"/>
      <c r="V643" s="111"/>
      <c r="W643" s="111"/>
      <c r="X643" s="111"/>
      <c r="Y643" s="111"/>
      <c r="Z643" s="111"/>
      <c r="AA643" s="111"/>
      <c r="AB643" s="111"/>
      <c r="AC643" s="111"/>
      <c r="AD643" s="111"/>
      <c r="AE643" s="111"/>
      <c r="AF643" s="111"/>
      <c r="AG643" s="111"/>
      <c r="AH643" s="111"/>
      <c r="AI643" s="111"/>
      <c r="AJ643" s="111"/>
      <c r="AK643" s="111"/>
      <c r="AL643" s="111"/>
      <c r="AM643" s="111"/>
      <c r="AN643" s="111"/>
      <c r="AO643" s="111"/>
      <c r="AP643" s="111"/>
      <c r="AQ643" s="111"/>
      <c r="AT643"/>
      <c r="AU643"/>
      <c r="AV643"/>
      <c r="AW643"/>
      <c r="AX643"/>
      <c r="AZ643"/>
      <c r="BD643"/>
      <c r="BE643"/>
      <c r="BH643"/>
    </row>
    <row r="644" spans="1:60">
      <c r="A644"/>
      <c r="B644"/>
      <c r="C644" s="111"/>
      <c r="D644" s="111"/>
      <c r="E644" s="111"/>
      <c r="F644" s="111"/>
      <c r="G644" s="111"/>
      <c r="H644" s="111"/>
      <c r="I644" s="111"/>
      <c r="J644" s="111"/>
      <c r="K644" s="111"/>
      <c r="L644" s="111"/>
      <c r="M644" s="111"/>
      <c r="N644" s="111"/>
      <c r="O644" s="111"/>
      <c r="P644" s="111"/>
      <c r="Q644" s="111"/>
      <c r="R644" s="111"/>
      <c r="S644" s="111"/>
      <c r="T644" s="111"/>
      <c r="U644" s="111"/>
      <c r="V644" s="111"/>
      <c r="W644" s="111"/>
      <c r="X644" s="111"/>
      <c r="Y644" s="111"/>
      <c r="Z644" s="111"/>
      <c r="AA644" s="111"/>
      <c r="AB644" s="111"/>
      <c r="AC644" s="111"/>
      <c r="AD644" s="111"/>
      <c r="AE644" s="111"/>
      <c r="AF644" s="111"/>
      <c r="AG644" s="111"/>
      <c r="AH644" s="111"/>
      <c r="AI644" s="111"/>
      <c r="AJ644" s="111"/>
      <c r="AK644" s="111"/>
      <c r="AL644" s="111"/>
      <c r="AM644" s="111"/>
      <c r="AN644" s="111"/>
      <c r="AO644" s="111"/>
      <c r="AP644" s="111"/>
      <c r="AQ644" s="111"/>
      <c r="AT644"/>
      <c r="AU644"/>
      <c r="AV644"/>
      <c r="AW644"/>
      <c r="AX644"/>
      <c r="AZ644"/>
      <c r="BD644"/>
      <c r="BE644"/>
      <c r="BH644"/>
    </row>
    <row r="645" spans="1:60">
      <c r="A645"/>
      <c r="B645"/>
      <c r="C645" s="111"/>
      <c r="D645" s="111"/>
      <c r="E645" s="111"/>
      <c r="F645" s="111"/>
      <c r="G645" s="111"/>
      <c r="H645" s="111"/>
      <c r="I645" s="111"/>
      <c r="J645" s="111"/>
      <c r="K645" s="111"/>
      <c r="L645" s="111"/>
      <c r="M645" s="111"/>
      <c r="N645" s="111"/>
      <c r="O645" s="111"/>
      <c r="P645" s="111"/>
      <c r="Q645" s="111"/>
      <c r="R645" s="111"/>
      <c r="S645" s="111"/>
      <c r="T645" s="111"/>
      <c r="U645" s="111"/>
      <c r="V645" s="111"/>
      <c r="W645" s="111"/>
      <c r="X645" s="111"/>
      <c r="Y645" s="111"/>
      <c r="Z645" s="111"/>
      <c r="AA645" s="111"/>
      <c r="AB645" s="111"/>
      <c r="AC645" s="111"/>
      <c r="AD645" s="111"/>
      <c r="AE645" s="111"/>
      <c r="AF645" s="111"/>
      <c r="AG645" s="111"/>
      <c r="AH645" s="111"/>
      <c r="AI645" s="111"/>
      <c r="AJ645" s="111"/>
      <c r="AK645" s="111"/>
      <c r="AL645" s="111"/>
      <c r="AM645" s="111"/>
      <c r="AN645" s="111"/>
      <c r="AO645" s="111"/>
      <c r="AP645" s="111"/>
      <c r="AQ645" s="111"/>
      <c r="AT645"/>
      <c r="AU645"/>
      <c r="AV645"/>
      <c r="AW645"/>
      <c r="AX645"/>
      <c r="AZ645"/>
      <c r="BD645"/>
      <c r="BE645"/>
      <c r="BH645"/>
    </row>
    <row r="646" spans="1:60">
      <c r="A646"/>
      <c r="B646"/>
      <c r="C646" s="111"/>
      <c r="D646" s="111"/>
      <c r="E646" s="111"/>
      <c r="F646" s="111"/>
      <c r="G646" s="111"/>
      <c r="H646" s="111"/>
      <c r="I646" s="111"/>
      <c r="J646" s="111"/>
      <c r="K646" s="111"/>
      <c r="L646" s="111"/>
      <c r="M646" s="111"/>
      <c r="N646" s="111"/>
      <c r="O646" s="111"/>
      <c r="P646" s="111"/>
      <c r="Q646" s="111"/>
      <c r="R646" s="111"/>
      <c r="S646" s="111"/>
      <c r="T646" s="111"/>
      <c r="U646" s="111"/>
      <c r="V646" s="111"/>
      <c r="W646" s="111"/>
      <c r="X646" s="111"/>
      <c r="Y646" s="111"/>
      <c r="Z646" s="111"/>
      <c r="AA646" s="111"/>
      <c r="AB646" s="111"/>
      <c r="AC646" s="111"/>
      <c r="AD646" s="111"/>
      <c r="AE646" s="111"/>
      <c r="AF646" s="111"/>
      <c r="AG646" s="111"/>
      <c r="AH646" s="111"/>
      <c r="AI646" s="111"/>
      <c r="AJ646" s="111"/>
      <c r="AK646" s="111"/>
      <c r="AL646" s="111"/>
      <c r="AM646" s="111"/>
      <c r="AN646" s="111"/>
      <c r="AO646" s="111"/>
      <c r="AP646" s="111"/>
      <c r="AQ646" s="111"/>
      <c r="AT646"/>
      <c r="AU646"/>
      <c r="AV646"/>
      <c r="AW646"/>
      <c r="AX646"/>
      <c r="AZ646"/>
      <c r="BD646"/>
      <c r="BE646"/>
      <c r="BH646"/>
    </row>
    <row r="647" spans="1:60">
      <c r="A647"/>
      <c r="B647"/>
      <c r="C647" s="111"/>
      <c r="D647" s="111"/>
      <c r="E647" s="111"/>
      <c r="F647" s="111"/>
      <c r="G647" s="111"/>
      <c r="H647" s="111"/>
      <c r="I647" s="111"/>
      <c r="J647" s="111"/>
      <c r="K647" s="111"/>
      <c r="L647" s="111"/>
      <c r="M647" s="111"/>
      <c r="N647" s="111"/>
      <c r="O647" s="111"/>
      <c r="P647" s="111"/>
      <c r="Q647" s="111"/>
      <c r="R647" s="111"/>
      <c r="S647" s="111"/>
      <c r="T647" s="111"/>
      <c r="U647" s="111"/>
      <c r="V647" s="111"/>
      <c r="W647" s="111"/>
      <c r="X647" s="111"/>
      <c r="Y647" s="111"/>
      <c r="Z647" s="111"/>
      <c r="AA647" s="111"/>
      <c r="AB647" s="111"/>
      <c r="AC647" s="111"/>
      <c r="AD647" s="111"/>
      <c r="AE647" s="111"/>
      <c r="AF647" s="111"/>
      <c r="AG647" s="111"/>
      <c r="AH647" s="111"/>
      <c r="AI647" s="111"/>
      <c r="AJ647" s="111"/>
      <c r="AK647" s="111"/>
      <c r="AL647" s="111"/>
      <c r="AM647" s="111"/>
      <c r="AN647" s="111"/>
      <c r="AO647" s="111"/>
      <c r="AP647" s="111"/>
      <c r="AQ647" s="111"/>
      <c r="AT647"/>
      <c r="AU647"/>
      <c r="AV647"/>
      <c r="AW647"/>
      <c r="AX647"/>
      <c r="AZ647"/>
      <c r="BD647"/>
      <c r="BE647"/>
      <c r="BH647"/>
    </row>
    <row r="648" spans="1:60">
      <c r="A648"/>
      <c r="B648"/>
      <c r="C648" s="111"/>
      <c r="D648" s="111"/>
      <c r="E648" s="111"/>
      <c r="F648" s="111"/>
      <c r="G648" s="111"/>
      <c r="H648" s="111"/>
      <c r="I648" s="111"/>
      <c r="J648" s="111"/>
      <c r="K648" s="111"/>
      <c r="L648" s="111"/>
      <c r="M648" s="111"/>
      <c r="N648" s="111"/>
      <c r="O648" s="111"/>
      <c r="P648" s="111"/>
      <c r="Q648" s="111"/>
      <c r="R648" s="111"/>
      <c r="S648" s="111"/>
      <c r="T648" s="111"/>
      <c r="U648" s="111"/>
      <c r="V648" s="111"/>
      <c r="W648" s="111"/>
      <c r="X648" s="111"/>
      <c r="Y648" s="111"/>
      <c r="Z648" s="111"/>
      <c r="AA648" s="111"/>
      <c r="AB648" s="111"/>
      <c r="AC648" s="111"/>
      <c r="AD648" s="111"/>
      <c r="AE648" s="111"/>
      <c r="AF648" s="111"/>
      <c r="AG648" s="111"/>
      <c r="AH648" s="111"/>
      <c r="AI648" s="111"/>
      <c r="AJ648" s="111"/>
      <c r="AK648" s="111"/>
      <c r="AL648" s="111"/>
      <c r="AM648" s="111"/>
      <c r="AN648" s="111"/>
      <c r="AO648" s="111"/>
      <c r="AP648" s="111"/>
      <c r="AQ648" s="111"/>
      <c r="AT648"/>
      <c r="AU648"/>
      <c r="AV648"/>
      <c r="AW648"/>
      <c r="AX648"/>
      <c r="AZ648"/>
      <c r="BD648"/>
      <c r="BE648"/>
      <c r="BH648"/>
    </row>
    <row r="649" spans="1:60">
      <c r="A649"/>
      <c r="B649"/>
      <c r="C649" s="111"/>
      <c r="D649" s="111"/>
      <c r="E649" s="111"/>
      <c r="F649" s="111"/>
      <c r="G649" s="111"/>
      <c r="H649" s="111"/>
      <c r="I649" s="111"/>
      <c r="J649" s="111"/>
      <c r="K649" s="111"/>
      <c r="L649" s="111"/>
      <c r="M649" s="111"/>
      <c r="N649" s="111"/>
      <c r="O649" s="111"/>
      <c r="P649" s="111"/>
      <c r="Q649" s="111"/>
      <c r="R649" s="111"/>
      <c r="S649" s="111"/>
      <c r="T649" s="111"/>
      <c r="U649" s="111"/>
      <c r="V649" s="111"/>
      <c r="W649" s="111"/>
      <c r="X649" s="111"/>
      <c r="Y649" s="111"/>
      <c r="Z649" s="111"/>
      <c r="AA649" s="111"/>
      <c r="AB649" s="111"/>
      <c r="AC649" s="111"/>
      <c r="AD649" s="111"/>
      <c r="AE649" s="111"/>
      <c r="AF649" s="111"/>
      <c r="AG649" s="111"/>
      <c r="AH649" s="111"/>
      <c r="AI649" s="111"/>
      <c r="AJ649" s="111"/>
      <c r="AK649" s="111"/>
      <c r="AL649" s="111"/>
      <c r="AM649" s="111"/>
      <c r="AN649" s="111"/>
      <c r="AO649" s="111"/>
      <c r="AP649" s="111"/>
      <c r="AQ649" s="111"/>
      <c r="AT649"/>
      <c r="AU649"/>
      <c r="AV649"/>
      <c r="AW649"/>
      <c r="AX649"/>
      <c r="AZ649"/>
      <c r="BD649"/>
      <c r="BE649"/>
      <c r="BH649"/>
    </row>
    <row r="650" spans="1:60">
      <c r="A650"/>
      <c r="B650"/>
      <c r="C650" s="111"/>
      <c r="D650" s="111"/>
      <c r="E650" s="111"/>
      <c r="F650" s="111"/>
      <c r="G650" s="111"/>
      <c r="H650" s="111"/>
      <c r="I650" s="111"/>
      <c r="J650" s="111"/>
      <c r="K650" s="111"/>
      <c r="L650" s="111"/>
      <c r="M650" s="111"/>
      <c r="N650" s="111"/>
      <c r="O650" s="111"/>
      <c r="P650" s="111"/>
      <c r="Q650" s="111"/>
      <c r="R650" s="111"/>
      <c r="S650" s="111"/>
      <c r="T650" s="111"/>
      <c r="U650" s="111"/>
      <c r="V650" s="111"/>
      <c r="W650" s="111"/>
      <c r="X650" s="111"/>
      <c r="Y650" s="111"/>
      <c r="Z650" s="111"/>
      <c r="AA650" s="111"/>
      <c r="AB650" s="111"/>
      <c r="AC650" s="111"/>
      <c r="AD650" s="111"/>
      <c r="AE650" s="111"/>
      <c r="AF650" s="111"/>
      <c r="AG650" s="111"/>
      <c r="AH650" s="111"/>
      <c r="AI650" s="111"/>
      <c r="AJ650" s="111"/>
      <c r="AK650" s="111"/>
      <c r="AL650" s="111"/>
      <c r="AM650" s="111"/>
      <c r="AN650" s="111"/>
      <c r="AO650" s="111"/>
      <c r="AP650" s="111"/>
      <c r="AQ650" s="111"/>
      <c r="AT650"/>
      <c r="AU650"/>
      <c r="AV650"/>
      <c r="AW650"/>
      <c r="AX650"/>
      <c r="AZ650"/>
      <c r="BD650"/>
      <c r="BE650"/>
      <c r="BH650"/>
    </row>
    <row r="651" spans="1:60">
      <c r="A651"/>
      <c r="B651"/>
      <c r="C651" s="111"/>
      <c r="D651" s="111"/>
      <c r="E651" s="111"/>
      <c r="F651" s="111"/>
      <c r="G651" s="111"/>
      <c r="H651" s="111"/>
      <c r="I651" s="111"/>
      <c r="J651" s="111"/>
      <c r="K651" s="111"/>
      <c r="L651" s="111"/>
      <c r="M651" s="111"/>
      <c r="N651" s="111"/>
      <c r="O651" s="111"/>
      <c r="P651" s="111"/>
      <c r="Q651" s="111"/>
      <c r="R651" s="111"/>
      <c r="S651" s="111"/>
      <c r="T651" s="111"/>
      <c r="U651" s="111"/>
      <c r="V651" s="111"/>
      <c r="W651" s="111"/>
      <c r="X651" s="111"/>
      <c r="Y651" s="111"/>
      <c r="Z651" s="111"/>
      <c r="AA651" s="111"/>
      <c r="AB651" s="111"/>
      <c r="AC651" s="111"/>
      <c r="AD651" s="111"/>
      <c r="AE651" s="111"/>
      <c r="AF651" s="111"/>
      <c r="AG651" s="111"/>
      <c r="AH651" s="111"/>
      <c r="AI651" s="111"/>
      <c r="AJ651" s="111"/>
      <c r="AK651" s="111"/>
      <c r="AL651" s="111"/>
      <c r="AM651" s="111"/>
      <c r="AN651" s="111"/>
      <c r="AO651" s="111"/>
      <c r="AP651" s="111"/>
      <c r="AQ651" s="111"/>
      <c r="AT651"/>
      <c r="AU651"/>
      <c r="AV651"/>
      <c r="AW651"/>
      <c r="AX651"/>
      <c r="AZ651"/>
      <c r="BD651"/>
      <c r="BE651"/>
      <c r="BH651"/>
    </row>
    <row r="652" spans="1:60">
      <c r="A652"/>
      <c r="B652"/>
      <c r="C652" s="111"/>
      <c r="D652" s="111"/>
      <c r="E652" s="111"/>
      <c r="F652" s="111"/>
      <c r="G652" s="111"/>
      <c r="H652" s="111"/>
      <c r="I652" s="111"/>
      <c r="J652" s="111"/>
      <c r="K652" s="111"/>
      <c r="L652" s="111"/>
      <c r="M652" s="111"/>
      <c r="N652" s="111"/>
      <c r="O652" s="111"/>
      <c r="P652" s="111"/>
      <c r="Q652" s="111"/>
      <c r="R652" s="111"/>
      <c r="S652" s="111"/>
      <c r="T652" s="111"/>
      <c r="U652" s="111"/>
      <c r="V652" s="111"/>
      <c r="W652" s="111"/>
      <c r="X652" s="111"/>
      <c r="Y652" s="111"/>
      <c r="Z652" s="111"/>
      <c r="AA652" s="111"/>
      <c r="AB652" s="111"/>
      <c r="AC652" s="111"/>
      <c r="AD652" s="111"/>
      <c r="AE652" s="111"/>
      <c r="AF652" s="111"/>
      <c r="AG652" s="111"/>
      <c r="AH652" s="111"/>
      <c r="AI652" s="111"/>
      <c r="AJ652" s="111"/>
      <c r="AK652" s="111"/>
      <c r="AL652" s="111"/>
      <c r="AM652" s="111"/>
      <c r="AN652" s="111"/>
      <c r="AO652" s="111"/>
      <c r="AP652" s="111"/>
      <c r="AQ652" s="111"/>
      <c r="AT652"/>
      <c r="AU652"/>
      <c r="AV652"/>
      <c r="AW652"/>
      <c r="AX652"/>
      <c r="AZ652"/>
      <c r="BD652"/>
      <c r="BE652"/>
      <c r="BH652"/>
    </row>
    <row r="653" spans="1:60">
      <c r="A653"/>
      <c r="B653"/>
      <c r="C653" s="111"/>
      <c r="D653" s="111"/>
      <c r="E653" s="111"/>
      <c r="F653" s="111"/>
      <c r="G653" s="111"/>
      <c r="H653" s="111"/>
      <c r="I653" s="111"/>
      <c r="J653" s="111"/>
      <c r="K653" s="111"/>
      <c r="L653" s="111"/>
      <c r="M653" s="111"/>
      <c r="N653" s="111"/>
      <c r="O653" s="111"/>
      <c r="P653" s="111"/>
      <c r="Q653" s="111"/>
      <c r="R653" s="111"/>
      <c r="S653" s="111"/>
      <c r="T653" s="111"/>
      <c r="U653" s="111"/>
      <c r="V653" s="111"/>
      <c r="W653" s="111"/>
      <c r="X653" s="111"/>
      <c r="Y653" s="111"/>
      <c r="Z653" s="111"/>
      <c r="AA653" s="111"/>
      <c r="AB653" s="111"/>
      <c r="AC653" s="111"/>
      <c r="AD653" s="111"/>
      <c r="AE653" s="111"/>
      <c r="AF653" s="111"/>
      <c r="AG653" s="111"/>
      <c r="AH653" s="111"/>
      <c r="AI653" s="111"/>
      <c r="AJ653" s="111"/>
      <c r="AK653" s="111"/>
      <c r="AL653" s="111"/>
      <c r="AM653" s="111"/>
      <c r="AN653" s="111"/>
      <c r="AO653" s="111"/>
      <c r="AP653" s="111"/>
      <c r="AQ653" s="111"/>
      <c r="AT653"/>
      <c r="AU653"/>
      <c r="AV653"/>
      <c r="AW653"/>
      <c r="AX653"/>
      <c r="AZ653"/>
      <c r="BD653"/>
      <c r="BE653"/>
      <c r="BH653"/>
    </row>
    <row r="654" spans="1:60">
      <c r="A654"/>
      <c r="B654"/>
      <c r="C654" s="111"/>
      <c r="D654" s="111"/>
      <c r="E654" s="111"/>
      <c r="F654" s="111"/>
      <c r="G654" s="111"/>
      <c r="H654" s="111"/>
      <c r="I654" s="111"/>
      <c r="J654" s="111"/>
      <c r="K654" s="111"/>
      <c r="L654" s="111"/>
      <c r="M654" s="111"/>
      <c r="N654" s="111"/>
      <c r="O654" s="111"/>
      <c r="P654" s="111"/>
      <c r="Q654" s="111"/>
      <c r="R654" s="111"/>
      <c r="S654" s="111"/>
      <c r="T654" s="111"/>
      <c r="U654" s="111"/>
      <c r="V654" s="111"/>
      <c r="W654" s="111"/>
      <c r="X654" s="111"/>
      <c r="Y654" s="111"/>
      <c r="Z654" s="111"/>
      <c r="AA654" s="111"/>
      <c r="AB654" s="111"/>
      <c r="AC654" s="111"/>
      <c r="AD654" s="111"/>
      <c r="AE654" s="111"/>
      <c r="AF654" s="111"/>
      <c r="AG654" s="111"/>
      <c r="AH654" s="111"/>
      <c r="AI654" s="111"/>
      <c r="AJ654" s="111"/>
      <c r="AK654" s="111"/>
      <c r="AL654" s="111"/>
      <c r="AM654" s="111"/>
      <c r="AN654" s="111"/>
      <c r="AO654" s="111"/>
      <c r="AP654" s="111"/>
      <c r="AQ654" s="111"/>
      <c r="AT654"/>
      <c r="AU654"/>
      <c r="AV654"/>
      <c r="AW654"/>
      <c r="AX654"/>
      <c r="AZ654"/>
      <c r="BD654"/>
      <c r="BE654"/>
      <c r="BH654"/>
    </row>
    <row r="655" spans="1:60">
      <c r="A655"/>
      <c r="B655"/>
      <c r="C655" s="111"/>
      <c r="D655" s="111"/>
      <c r="E655" s="111"/>
      <c r="F655" s="111"/>
      <c r="G655" s="111"/>
      <c r="H655" s="111"/>
      <c r="I655" s="111"/>
      <c r="J655" s="111"/>
      <c r="K655" s="111"/>
      <c r="L655" s="111"/>
      <c r="M655" s="111"/>
      <c r="N655" s="111"/>
      <c r="O655" s="111"/>
      <c r="P655" s="111"/>
      <c r="Q655" s="111"/>
      <c r="R655" s="111"/>
      <c r="S655" s="111"/>
      <c r="T655" s="111"/>
      <c r="U655" s="111"/>
      <c r="V655" s="111"/>
      <c r="W655" s="111"/>
      <c r="X655" s="111"/>
      <c r="Y655" s="111"/>
      <c r="Z655" s="111"/>
      <c r="AA655" s="111"/>
      <c r="AB655" s="111"/>
      <c r="AC655" s="111"/>
      <c r="AD655" s="111"/>
      <c r="AE655" s="111"/>
      <c r="AF655" s="111"/>
      <c r="AG655" s="111"/>
      <c r="AH655" s="111"/>
      <c r="AI655" s="111"/>
      <c r="AJ655" s="111"/>
      <c r="AK655" s="111"/>
      <c r="AL655" s="111"/>
      <c r="AM655" s="111"/>
      <c r="AN655" s="111"/>
      <c r="AO655" s="111"/>
      <c r="AP655" s="111"/>
      <c r="AQ655" s="111"/>
      <c r="AT655"/>
      <c r="AU655"/>
      <c r="AV655"/>
      <c r="AW655"/>
      <c r="AX655"/>
      <c r="AZ655"/>
      <c r="BD655"/>
      <c r="BE655"/>
      <c r="BH655"/>
    </row>
    <row r="656" spans="1:60">
      <c r="A656"/>
      <c r="B656"/>
      <c r="C656" s="111"/>
      <c r="D656" s="111"/>
      <c r="E656" s="111"/>
      <c r="F656" s="111"/>
      <c r="G656" s="111"/>
      <c r="H656" s="111"/>
      <c r="I656" s="111"/>
      <c r="J656" s="111"/>
      <c r="K656" s="111"/>
      <c r="L656" s="111"/>
      <c r="M656" s="111"/>
      <c r="N656" s="111"/>
      <c r="O656" s="111"/>
      <c r="P656" s="111"/>
      <c r="Q656" s="111"/>
      <c r="R656" s="111"/>
      <c r="S656" s="111"/>
      <c r="T656" s="111"/>
      <c r="U656" s="111"/>
      <c r="V656" s="111"/>
      <c r="W656" s="111"/>
      <c r="X656" s="111"/>
      <c r="Y656" s="111"/>
      <c r="Z656" s="111"/>
      <c r="AA656" s="111"/>
      <c r="AB656" s="111"/>
      <c r="AC656" s="111"/>
      <c r="AD656" s="111"/>
      <c r="AE656" s="111"/>
      <c r="AF656" s="111"/>
      <c r="AG656" s="111"/>
      <c r="AH656" s="111"/>
      <c r="AI656" s="111"/>
      <c r="AJ656" s="111"/>
      <c r="AK656" s="111"/>
      <c r="AL656" s="111"/>
      <c r="AM656" s="111"/>
      <c r="AN656" s="111"/>
      <c r="AO656" s="111"/>
      <c r="AP656" s="111"/>
      <c r="AQ656" s="111"/>
      <c r="AT656"/>
      <c r="AU656"/>
      <c r="AV656"/>
      <c r="AW656"/>
      <c r="AX656"/>
      <c r="AZ656"/>
      <c r="BD656"/>
      <c r="BE656"/>
      <c r="BH656"/>
    </row>
    <row r="657" spans="1:60">
      <c r="A657"/>
      <c r="B657"/>
      <c r="C657" s="111"/>
      <c r="D657" s="111"/>
      <c r="E657" s="111"/>
      <c r="F657" s="111"/>
      <c r="G657" s="111"/>
      <c r="H657" s="111"/>
      <c r="I657" s="111"/>
      <c r="J657" s="111"/>
      <c r="K657" s="111"/>
      <c r="L657" s="111"/>
      <c r="M657" s="111"/>
      <c r="N657" s="111"/>
      <c r="O657" s="111"/>
      <c r="P657" s="111"/>
      <c r="Q657" s="111"/>
      <c r="R657" s="111"/>
      <c r="S657" s="111"/>
      <c r="T657" s="111"/>
      <c r="U657" s="111"/>
      <c r="V657" s="111"/>
      <c r="W657" s="111"/>
      <c r="X657" s="111"/>
      <c r="Y657" s="111"/>
      <c r="Z657" s="111"/>
      <c r="AA657" s="111"/>
      <c r="AB657" s="111"/>
      <c r="AC657" s="111"/>
      <c r="AD657" s="111"/>
      <c r="AE657" s="111"/>
      <c r="AF657" s="111"/>
      <c r="AG657" s="111"/>
      <c r="AH657" s="111"/>
      <c r="AI657" s="111"/>
      <c r="AJ657" s="111"/>
      <c r="AK657" s="111"/>
      <c r="AL657" s="111"/>
      <c r="AM657" s="111"/>
      <c r="AN657" s="111"/>
      <c r="AO657" s="111"/>
      <c r="AP657" s="111"/>
      <c r="AQ657" s="111"/>
      <c r="AT657"/>
      <c r="AU657"/>
      <c r="AV657"/>
      <c r="AW657"/>
      <c r="AX657"/>
      <c r="AZ657"/>
      <c r="BD657"/>
      <c r="BE657"/>
      <c r="BH657"/>
    </row>
    <row r="658" spans="1:60">
      <c r="A658"/>
      <c r="B658"/>
      <c r="C658" s="111"/>
      <c r="D658" s="111"/>
      <c r="E658" s="111"/>
      <c r="F658" s="111"/>
      <c r="G658" s="111"/>
      <c r="H658" s="111"/>
      <c r="I658" s="111"/>
      <c r="J658" s="111"/>
      <c r="K658" s="111"/>
      <c r="L658" s="111"/>
      <c r="M658" s="111"/>
      <c r="N658" s="111"/>
      <c r="O658" s="111"/>
      <c r="P658" s="111"/>
      <c r="Q658" s="111"/>
      <c r="R658" s="111"/>
      <c r="S658" s="111"/>
      <c r="T658" s="111"/>
      <c r="U658" s="111"/>
      <c r="V658" s="111"/>
      <c r="W658" s="111"/>
      <c r="X658" s="111"/>
      <c r="Y658" s="111"/>
      <c r="Z658" s="111"/>
      <c r="AA658" s="111"/>
      <c r="AB658" s="111"/>
      <c r="AC658" s="111"/>
      <c r="AD658" s="111"/>
      <c r="AE658" s="111"/>
      <c r="AF658" s="111"/>
      <c r="AG658" s="111"/>
      <c r="AH658" s="111"/>
      <c r="AI658" s="111"/>
      <c r="AJ658" s="111"/>
      <c r="AK658" s="111"/>
      <c r="AL658" s="111"/>
      <c r="AM658" s="111"/>
      <c r="AN658" s="111"/>
      <c r="AO658" s="111"/>
      <c r="AP658" s="111"/>
      <c r="AQ658" s="111"/>
      <c r="AT658"/>
      <c r="AU658"/>
      <c r="AV658"/>
      <c r="AW658"/>
      <c r="AX658"/>
      <c r="AZ658"/>
      <c r="BD658"/>
      <c r="BE658"/>
      <c r="BH658"/>
    </row>
    <row r="659" spans="1:60">
      <c r="A659"/>
      <c r="B659"/>
      <c r="C659" s="111"/>
      <c r="D659" s="111"/>
      <c r="E659" s="111"/>
      <c r="F659" s="111"/>
      <c r="G659" s="111"/>
      <c r="H659" s="111"/>
      <c r="I659" s="111"/>
      <c r="J659" s="111"/>
      <c r="K659" s="111"/>
      <c r="L659" s="111"/>
      <c r="M659" s="111"/>
      <c r="N659" s="111"/>
      <c r="O659" s="111"/>
      <c r="P659" s="111"/>
      <c r="Q659" s="111"/>
      <c r="R659" s="111"/>
      <c r="S659" s="111"/>
      <c r="T659" s="111"/>
      <c r="U659" s="111"/>
      <c r="V659" s="111"/>
      <c r="W659" s="111"/>
      <c r="X659" s="111"/>
      <c r="Y659" s="111"/>
      <c r="Z659" s="111"/>
      <c r="AA659" s="111"/>
      <c r="AB659" s="111"/>
      <c r="AC659" s="111"/>
      <c r="AD659" s="111"/>
      <c r="AE659" s="111"/>
      <c r="AF659" s="111"/>
      <c r="AG659" s="111"/>
      <c r="AH659" s="111"/>
      <c r="AI659" s="111"/>
      <c r="AJ659" s="111"/>
      <c r="AK659" s="111"/>
      <c r="AL659" s="111"/>
      <c r="AM659" s="111"/>
      <c r="AN659" s="111"/>
      <c r="AO659" s="111"/>
      <c r="AP659" s="111"/>
      <c r="AQ659" s="111"/>
      <c r="AT659"/>
      <c r="AU659"/>
      <c r="AV659"/>
      <c r="AW659"/>
      <c r="AX659"/>
      <c r="AZ659"/>
      <c r="BD659"/>
      <c r="BE659"/>
      <c r="BH659"/>
    </row>
    <row r="660" spans="1:60">
      <c r="A660"/>
      <c r="B660"/>
      <c r="C660" s="111"/>
      <c r="D660" s="111"/>
      <c r="E660" s="111"/>
      <c r="F660" s="111"/>
      <c r="G660" s="111"/>
      <c r="H660" s="111"/>
      <c r="I660" s="111"/>
      <c r="J660" s="111"/>
      <c r="K660" s="111"/>
      <c r="L660" s="111"/>
      <c r="M660" s="111"/>
      <c r="N660" s="111"/>
      <c r="O660" s="111"/>
      <c r="P660" s="111"/>
      <c r="Q660" s="111"/>
      <c r="R660" s="111"/>
      <c r="S660" s="111"/>
      <c r="T660" s="111"/>
      <c r="U660" s="111"/>
      <c r="V660" s="111"/>
      <c r="W660" s="111"/>
      <c r="X660" s="111"/>
      <c r="Y660" s="111"/>
      <c r="Z660" s="111"/>
      <c r="AA660" s="111"/>
      <c r="AB660" s="111"/>
      <c r="AC660" s="111"/>
      <c r="AD660" s="111"/>
      <c r="AE660" s="111"/>
      <c r="AF660" s="111"/>
      <c r="AG660" s="111"/>
      <c r="AH660" s="111"/>
      <c r="AI660" s="111"/>
      <c r="AJ660" s="111"/>
      <c r="AK660" s="111"/>
      <c r="AL660" s="111"/>
      <c r="AM660" s="111"/>
      <c r="AN660" s="111"/>
      <c r="AO660" s="111"/>
      <c r="AP660" s="111"/>
      <c r="AQ660" s="111"/>
      <c r="AT660"/>
      <c r="AU660"/>
      <c r="AV660"/>
      <c r="AW660"/>
      <c r="AX660"/>
      <c r="AZ660"/>
      <c r="BD660"/>
      <c r="BE660"/>
      <c r="BH660"/>
    </row>
    <row r="661" spans="1:60">
      <c r="A661"/>
      <c r="B661"/>
      <c r="C661" s="111"/>
      <c r="D661" s="111"/>
      <c r="E661" s="111"/>
      <c r="F661" s="111"/>
      <c r="G661" s="111"/>
      <c r="H661" s="111"/>
      <c r="I661" s="111"/>
      <c r="J661" s="111"/>
      <c r="K661" s="111"/>
      <c r="L661" s="111"/>
      <c r="M661" s="111"/>
      <c r="N661" s="111"/>
      <c r="O661" s="111"/>
      <c r="P661" s="111"/>
      <c r="Q661" s="111"/>
      <c r="R661" s="111"/>
      <c r="S661" s="111"/>
      <c r="T661" s="111"/>
      <c r="U661" s="111"/>
      <c r="V661" s="111"/>
      <c r="W661" s="111"/>
      <c r="X661" s="111"/>
      <c r="Y661" s="111"/>
      <c r="Z661" s="111"/>
      <c r="AA661" s="111"/>
      <c r="AB661" s="111"/>
      <c r="AC661" s="111"/>
      <c r="AD661" s="111"/>
      <c r="AE661" s="111"/>
      <c r="AF661" s="111"/>
      <c r="AG661" s="111"/>
      <c r="AH661" s="111"/>
      <c r="AI661" s="111"/>
      <c r="AJ661" s="111"/>
      <c r="AK661" s="111"/>
      <c r="AL661" s="111"/>
      <c r="AM661" s="111"/>
      <c r="AN661" s="111"/>
      <c r="AO661" s="111"/>
      <c r="AP661" s="111"/>
      <c r="AQ661" s="111"/>
      <c r="AT661"/>
      <c r="AU661"/>
      <c r="AV661"/>
      <c r="AW661"/>
      <c r="AX661"/>
      <c r="AZ661"/>
      <c r="BD661"/>
      <c r="BE661"/>
      <c r="BH661"/>
    </row>
    <row r="662" spans="1:60">
      <c r="A662"/>
      <c r="B662"/>
      <c r="C662" s="111"/>
      <c r="D662" s="111"/>
      <c r="E662" s="111"/>
      <c r="F662" s="111"/>
      <c r="G662" s="111"/>
      <c r="H662" s="111"/>
      <c r="I662" s="111"/>
      <c r="J662" s="111"/>
      <c r="K662" s="111"/>
      <c r="L662" s="111"/>
      <c r="M662" s="111"/>
      <c r="N662" s="111"/>
      <c r="O662" s="111"/>
      <c r="P662" s="111"/>
      <c r="Q662" s="111"/>
      <c r="R662" s="111"/>
      <c r="S662" s="111"/>
      <c r="T662" s="111"/>
      <c r="U662" s="111"/>
      <c r="V662" s="111"/>
      <c r="W662" s="111"/>
      <c r="X662" s="111"/>
      <c r="Y662" s="111"/>
      <c r="Z662" s="111"/>
      <c r="AA662" s="111"/>
      <c r="AB662" s="111"/>
      <c r="AC662" s="111"/>
      <c r="AD662" s="111"/>
      <c r="AE662" s="111"/>
      <c r="AF662" s="111"/>
      <c r="AG662" s="111"/>
      <c r="AH662" s="111"/>
      <c r="AI662" s="111"/>
      <c r="AJ662" s="111"/>
      <c r="AK662" s="111"/>
      <c r="AL662" s="111"/>
      <c r="AM662" s="111"/>
      <c r="AN662" s="111"/>
      <c r="AO662" s="111"/>
      <c r="AP662" s="111"/>
      <c r="AQ662" s="111"/>
      <c r="AT662"/>
      <c r="AU662"/>
      <c r="AV662"/>
      <c r="AW662"/>
      <c r="AX662"/>
      <c r="AZ662"/>
      <c r="BD662"/>
      <c r="BE662"/>
      <c r="BH662"/>
    </row>
    <row r="663" spans="1:60">
      <c r="A663"/>
      <c r="B663"/>
      <c r="C663" s="111"/>
      <c r="D663" s="111"/>
      <c r="E663" s="111"/>
      <c r="F663" s="111"/>
      <c r="G663" s="111"/>
      <c r="H663" s="111"/>
      <c r="I663" s="111"/>
      <c r="J663" s="111"/>
      <c r="K663" s="111"/>
      <c r="L663" s="111"/>
      <c r="M663" s="111"/>
      <c r="N663" s="111"/>
      <c r="O663" s="111"/>
      <c r="P663" s="111"/>
      <c r="Q663" s="111"/>
      <c r="R663" s="111"/>
      <c r="S663" s="111"/>
      <c r="T663" s="111"/>
      <c r="U663" s="111"/>
      <c r="V663" s="111"/>
      <c r="W663" s="111"/>
      <c r="X663" s="111"/>
      <c r="Y663" s="111"/>
      <c r="Z663" s="111"/>
      <c r="AA663" s="111"/>
      <c r="AB663" s="111"/>
      <c r="AC663" s="111"/>
      <c r="AD663" s="111"/>
      <c r="AE663" s="111"/>
      <c r="AF663" s="111"/>
      <c r="AG663" s="111"/>
      <c r="AH663" s="111"/>
      <c r="AI663" s="111"/>
      <c r="AJ663" s="111"/>
      <c r="AK663" s="111"/>
      <c r="AL663" s="111"/>
      <c r="AM663" s="111"/>
      <c r="AN663" s="111"/>
      <c r="AO663" s="111"/>
      <c r="AP663" s="111"/>
      <c r="AQ663" s="111"/>
      <c r="AT663"/>
      <c r="AU663"/>
      <c r="AV663"/>
      <c r="AW663"/>
      <c r="AX663"/>
      <c r="AZ663"/>
      <c r="BD663"/>
      <c r="BE663"/>
      <c r="BH663"/>
    </row>
    <row r="664" spans="1:60">
      <c r="A664"/>
      <c r="B664"/>
      <c r="C664" s="111"/>
      <c r="D664" s="111"/>
      <c r="E664" s="111"/>
      <c r="F664" s="111"/>
      <c r="G664" s="111"/>
      <c r="H664" s="111"/>
      <c r="I664" s="111"/>
      <c r="J664" s="111"/>
      <c r="K664" s="111"/>
      <c r="L664" s="111"/>
      <c r="M664" s="111"/>
      <c r="N664" s="111"/>
      <c r="O664" s="111"/>
      <c r="P664" s="111"/>
      <c r="Q664" s="111"/>
      <c r="R664" s="111"/>
      <c r="S664" s="111"/>
      <c r="T664" s="111"/>
      <c r="U664" s="111"/>
      <c r="V664" s="111"/>
      <c r="W664" s="111"/>
      <c r="X664" s="111"/>
      <c r="Y664" s="111"/>
      <c r="Z664" s="111"/>
      <c r="AA664" s="111"/>
      <c r="AB664" s="111"/>
      <c r="AC664" s="111"/>
      <c r="AD664" s="111"/>
      <c r="AE664" s="111"/>
      <c r="AF664" s="111"/>
      <c r="AG664" s="111"/>
      <c r="AH664" s="111"/>
      <c r="AI664" s="111"/>
      <c r="AJ664" s="111"/>
      <c r="AK664" s="111"/>
      <c r="AL664" s="111"/>
      <c r="AM664" s="111"/>
      <c r="AN664" s="111"/>
      <c r="AO664" s="111"/>
      <c r="AP664" s="111"/>
      <c r="AQ664" s="111"/>
      <c r="AT664"/>
      <c r="AU664"/>
      <c r="AV664"/>
      <c r="AW664"/>
      <c r="AX664"/>
      <c r="AZ664"/>
      <c r="BD664"/>
      <c r="BE664"/>
      <c r="BH664"/>
    </row>
    <row r="665" spans="1:60">
      <c r="A665"/>
      <c r="B665"/>
      <c r="C665" s="111"/>
      <c r="D665" s="111"/>
      <c r="E665" s="111"/>
      <c r="F665" s="111"/>
      <c r="G665" s="111"/>
      <c r="H665" s="111"/>
      <c r="I665" s="111"/>
      <c r="J665" s="111"/>
      <c r="K665" s="111"/>
      <c r="L665" s="111"/>
      <c r="M665" s="111"/>
      <c r="N665" s="111"/>
      <c r="O665" s="111"/>
      <c r="P665" s="111"/>
      <c r="Q665" s="111"/>
      <c r="R665" s="111"/>
      <c r="S665" s="111"/>
      <c r="T665" s="111"/>
      <c r="U665" s="111"/>
      <c r="V665" s="111"/>
      <c r="W665" s="111"/>
      <c r="X665" s="111"/>
      <c r="Y665" s="111"/>
      <c r="Z665" s="111"/>
      <c r="AA665" s="111"/>
      <c r="AB665" s="111"/>
      <c r="AC665" s="111"/>
      <c r="AD665" s="111"/>
      <c r="AE665" s="111"/>
      <c r="AF665" s="111"/>
      <c r="AG665" s="111"/>
      <c r="AH665" s="111"/>
      <c r="AI665" s="111"/>
      <c r="AJ665" s="111"/>
      <c r="AK665" s="111"/>
      <c r="AL665" s="111"/>
      <c r="AM665" s="111"/>
      <c r="AN665" s="111"/>
      <c r="AO665" s="111"/>
      <c r="AP665" s="111"/>
      <c r="AQ665" s="111"/>
      <c r="AT665"/>
      <c r="AU665"/>
      <c r="AV665"/>
      <c r="AW665"/>
      <c r="AX665"/>
      <c r="AZ665"/>
      <c r="BD665"/>
      <c r="BE665"/>
      <c r="BH665"/>
    </row>
    <row r="666" spans="1:60">
      <c r="A666"/>
      <c r="B666"/>
      <c r="C666" s="111"/>
      <c r="D666" s="111"/>
      <c r="E666" s="111"/>
      <c r="F666" s="111"/>
      <c r="G666" s="111"/>
      <c r="H666" s="111"/>
      <c r="I666" s="111"/>
      <c r="J666" s="111"/>
      <c r="K666" s="111"/>
      <c r="L666" s="111"/>
      <c r="M666" s="111"/>
      <c r="N666" s="111"/>
      <c r="O666" s="111"/>
      <c r="P666" s="111"/>
      <c r="Q666" s="111"/>
      <c r="R666" s="111"/>
      <c r="S666" s="111"/>
      <c r="T666" s="111"/>
      <c r="U666" s="111"/>
      <c r="V666" s="111"/>
      <c r="W666" s="111"/>
      <c r="X666" s="111"/>
      <c r="Y666" s="111"/>
      <c r="Z666" s="111"/>
      <c r="AA666" s="111"/>
      <c r="AB666" s="111"/>
      <c r="AC666" s="111"/>
      <c r="AD666" s="111"/>
      <c r="AE666" s="111"/>
      <c r="AF666" s="111"/>
      <c r="AG666" s="111"/>
      <c r="AH666" s="111"/>
      <c r="AI666" s="111"/>
      <c r="AJ666" s="111"/>
      <c r="AK666" s="111"/>
      <c r="AL666" s="111"/>
      <c r="AM666" s="111"/>
      <c r="AN666" s="111"/>
      <c r="AO666" s="111"/>
      <c r="AP666" s="111"/>
      <c r="AQ666" s="111"/>
      <c r="AT666"/>
      <c r="AU666"/>
      <c r="AV666"/>
      <c r="AW666"/>
      <c r="AX666"/>
      <c r="AZ666"/>
      <c r="BD666"/>
      <c r="BE666"/>
      <c r="BH666"/>
    </row>
    <row r="667" spans="1:60">
      <c r="A667"/>
      <c r="B667"/>
      <c r="C667" s="111"/>
      <c r="D667" s="111"/>
      <c r="E667" s="111"/>
      <c r="F667" s="111"/>
      <c r="G667" s="111"/>
      <c r="H667" s="111"/>
      <c r="I667" s="111"/>
      <c r="J667" s="111"/>
      <c r="K667" s="111"/>
      <c r="L667" s="111"/>
      <c r="M667" s="111"/>
      <c r="N667" s="111"/>
      <c r="O667" s="111"/>
      <c r="P667" s="111"/>
      <c r="Q667" s="111"/>
      <c r="R667" s="111"/>
      <c r="S667" s="111"/>
      <c r="T667" s="111"/>
      <c r="U667" s="111"/>
      <c r="V667" s="111"/>
      <c r="W667" s="111"/>
      <c r="X667" s="111"/>
      <c r="Y667" s="111"/>
      <c r="Z667" s="111"/>
      <c r="AA667" s="111"/>
      <c r="AB667" s="111"/>
      <c r="AC667" s="111"/>
      <c r="AD667" s="111"/>
      <c r="AE667" s="111"/>
      <c r="AF667" s="111"/>
      <c r="AG667" s="111"/>
      <c r="AH667" s="111"/>
      <c r="AI667" s="111"/>
      <c r="AJ667" s="111"/>
      <c r="AK667" s="111"/>
      <c r="AL667" s="111"/>
      <c r="AM667" s="111"/>
      <c r="AN667" s="111"/>
      <c r="AO667" s="111"/>
      <c r="AP667" s="111"/>
      <c r="AQ667" s="111"/>
      <c r="AT667"/>
      <c r="AU667"/>
      <c r="AV667"/>
      <c r="AW667"/>
      <c r="AX667"/>
      <c r="AZ667"/>
      <c r="BD667"/>
      <c r="BE667"/>
      <c r="BH667"/>
    </row>
    <row r="668" spans="1:60">
      <c r="A668"/>
      <c r="B668"/>
      <c r="C668" s="111"/>
      <c r="D668" s="111"/>
      <c r="E668" s="111"/>
      <c r="F668" s="111"/>
      <c r="G668" s="111"/>
      <c r="H668" s="111"/>
      <c r="I668" s="111"/>
      <c r="J668" s="111"/>
      <c r="K668" s="111"/>
      <c r="L668" s="111"/>
      <c r="M668" s="111"/>
      <c r="N668" s="111"/>
      <c r="O668" s="111"/>
      <c r="P668" s="111"/>
      <c r="Q668" s="111"/>
      <c r="R668" s="111"/>
      <c r="S668" s="111"/>
      <c r="T668" s="111"/>
      <c r="U668" s="111"/>
      <c r="V668" s="111"/>
      <c r="W668" s="111"/>
      <c r="X668" s="111"/>
      <c r="Y668" s="111"/>
      <c r="Z668" s="111"/>
      <c r="AA668" s="111"/>
      <c r="AB668" s="111"/>
      <c r="AC668" s="111"/>
      <c r="AD668" s="111"/>
      <c r="AE668" s="111"/>
      <c r="AF668" s="111"/>
      <c r="AG668" s="111"/>
      <c r="AH668" s="111"/>
      <c r="AI668" s="111"/>
      <c r="AJ668" s="111"/>
      <c r="AK668" s="111"/>
      <c r="AL668" s="111"/>
      <c r="AM668" s="111"/>
      <c r="AN668" s="111"/>
      <c r="AO668" s="111"/>
      <c r="AP668" s="111"/>
      <c r="AQ668" s="111"/>
      <c r="AT668"/>
      <c r="AU668"/>
      <c r="AV668"/>
      <c r="AW668"/>
      <c r="AX668"/>
      <c r="AZ668"/>
      <c r="BD668"/>
      <c r="BE668"/>
      <c r="BH668"/>
    </row>
    <row r="669" spans="1:60">
      <c r="A669"/>
      <c r="B669"/>
      <c r="C669" s="111"/>
      <c r="D669" s="111"/>
      <c r="E669" s="111"/>
      <c r="F669" s="111"/>
      <c r="G669" s="111"/>
      <c r="H669" s="111"/>
      <c r="I669" s="111"/>
      <c r="J669" s="111"/>
      <c r="K669" s="111"/>
      <c r="L669" s="111"/>
      <c r="M669" s="111"/>
      <c r="N669" s="111"/>
      <c r="O669" s="111"/>
      <c r="P669" s="111"/>
      <c r="Q669" s="111"/>
      <c r="R669" s="111"/>
      <c r="S669" s="111"/>
      <c r="T669" s="111"/>
      <c r="U669" s="111"/>
      <c r="V669" s="111"/>
      <c r="W669" s="111"/>
      <c r="X669" s="111"/>
      <c r="Y669" s="111"/>
      <c r="Z669" s="111"/>
      <c r="AA669" s="111"/>
      <c r="AB669" s="111"/>
      <c r="AC669" s="111"/>
      <c r="AD669" s="111"/>
      <c r="AE669" s="111"/>
      <c r="AF669" s="111"/>
      <c r="AG669" s="111"/>
      <c r="AH669" s="111"/>
      <c r="AI669" s="111"/>
      <c r="AJ669" s="111"/>
      <c r="AK669" s="111"/>
      <c r="AL669" s="111"/>
      <c r="AM669" s="111"/>
      <c r="AN669" s="111"/>
      <c r="AO669" s="111"/>
      <c r="AP669" s="111"/>
      <c r="AQ669" s="111"/>
      <c r="AT669"/>
      <c r="AU669"/>
      <c r="AV669"/>
      <c r="AW669"/>
      <c r="AX669"/>
      <c r="AZ669"/>
      <c r="BD669"/>
      <c r="BE669"/>
      <c r="BH669"/>
    </row>
    <row r="670" spans="1:60">
      <c r="A670"/>
      <c r="B670"/>
      <c r="C670" s="111"/>
      <c r="D670" s="111"/>
      <c r="E670" s="111"/>
      <c r="F670" s="111"/>
      <c r="G670" s="111"/>
      <c r="H670" s="111"/>
      <c r="I670" s="111"/>
      <c r="J670" s="111"/>
      <c r="K670" s="111"/>
      <c r="L670" s="111"/>
      <c r="M670" s="111"/>
      <c r="N670" s="111"/>
      <c r="O670" s="111"/>
      <c r="P670" s="111"/>
      <c r="Q670" s="111"/>
      <c r="R670" s="111"/>
      <c r="S670" s="111"/>
      <c r="T670" s="111"/>
      <c r="U670" s="111"/>
      <c r="V670" s="111"/>
      <c r="W670" s="111"/>
      <c r="X670" s="111"/>
      <c r="Y670" s="111"/>
      <c r="Z670" s="111"/>
      <c r="AA670" s="111"/>
      <c r="AB670" s="111"/>
      <c r="AC670" s="111"/>
      <c r="AD670" s="111"/>
      <c r="AE670" s="111"/>
      <c r="AF670" s="111"/>
      <c r="AG670" s="111"/>
      <c r="AH670" s="111"/>
      <c r="AI670" s="111"/>
      <c r="AJ670" s="111"/>
      <c r="AK670" s="111"/>
      <c r="AL670" s="111"/>
      <c r="AM670" s="111"/>
      <c r="AN670" s="111"/>
      <c r="AO670" s="111"/>
      <c r="AP670" s="111"/>
      <c r="AQ670" s="111"/>
      <c r="AT670"/>
      <c r="AU670"/>
      <c r="AV670"/>
      <c r="AW670"/>
      <c r="AX670"/>
      <c r="AZ670"/>
      <c r="BD670"/>
      <c r="BE670"/>
      <c r="BH670"/>
    </row>
    <row r="671" spans="1:60">
      <c r="A671"/>
      <c r="B671"/>
      <c r="C671" s="111"/>
      <c r="D671" s="111"/>
      <c r="E671" s="111"/>
      <c r="F671" s="111"/>
      <c r="G671" s="111"/>
      <c r="H671" s="111"/>
      <c r="I671" s="111"/>
      <c r="J671" s="111"/>
      <c r="K671" s="111"/>
      <c r="L671" s="111"/>
      <c r="M671" s="111"/>
      <c r="N671" s="111"/>
      <c r="O671" s="111"/>
      <c r="P671" s="111"/>
      <c r="Q671" s="111"/>
      <c r="R671" s="111"/>
      <c r="S671" s="111"/>
      <c r="T671" s="111"/>
      <c r="U671" s="111"/>
      <c r="V671" s="111"/>
      <c r="W671" s="111"/>
      <c r="X671" s="111"/>
      <c r="Y671" s="111"/>
      <c r="Z671" s="111"/>
      <c r="AA671" s="111"/>
      <c r="AB671" s="111"/>
      <c r="AC671" s="111"/>
      <c r="AD671" s="111"/>
      <c r="AE671" s="111"/>
      <c r="AF671" s="111"/>
      <c r="AG671" s="111"/>
      <c r="AH671" s="111"/>
      <c r="AI671" s="111"/>
      <c r="AJ671" s="111"/>
      <c r="AK671" s="111"/>
      <c r="AL671" s="111"/>
      <c r="AM671" s="111"/>
      <c r="AN671" s="111"/>
      <c r="AO671" s="111"/>
      <c r="AP671" s="111"/>
      <c r="AQ671" s="111"/>
      <c r="AT671"/>
      <c r="AU671"/>
      <c r="AV671"/>
      <c r="AW671"/>
      <c r="AX671"/>
      <c r="AZ671"/>
      <c r="BD671"/>
      <c r="BE671"/>
      <c r="BH671"/>
    </row>
    <row r="672" spans="1:60">
      <c r="A672"/>
      <c r="B672"/>
      <c r="C672" s="111"/>
      <c r="D672" s="111"/>
      <c r="E672" s="111"/>
      <c r="F672" s="111"/>
      <c r="G672" s="111"/>
      <c r="H672" s="111"/>
      <c r="I672" s="111"/>
      <c r="J672" s="111"/>
      <c r="K672" s="111"/>
      <c r="L672" s="111"/>
      <c r="M672" s="111"/>
      <c r="N672" s="111"/>
      <c r="O672" s="111"/>
      <c r="P672" s="111"/>
      <c r="Q672" s="111"/>
      <c r="R672" s="111"/>
      <c r="S672" s="111"/>
      <c r="T672" s="111"/>
      <c r="U672" s="111"/>
      <c r="V672" s="111"/>
      <c r="W672" s="111"/>
      <c r="X672" s="111"/>
      <c r="Y672" s="111"/>
      <c r="Z672" s="111"/>
      <c r="AA672" s="111"/>
      <c r="AB672" s="111"/>
      <c r="AC672" s="111"/>
      <c r="AD672" s="111"/>
      <c r="AE672" s="111"/>
      <c r="AF672" s="111"/>
      <c r="AG672" s="111"/>
      <c r="AH672" s="111"/>
      <c r="AI672" s="111"/>
      <c r="AJ672" s="111"/>
      <c r="AK672" s="111"/>
      <c r="AL672" s="111"/>
      <c r="AM672" s="111"/>
      <c r="AN672" s="111"/>
      <c r="AO672" s="111"/>
      <c r="AP672" s="111"/>
      <c r="AQ672" s="111"/>
      <c r="AT672"/>
      <c r="AU672"/>
      <c r="AV672"/>
      <c r="AW672"/>
      <c r="AX672"/>
      <c r="AZ672"/>
      <c r="BD672"/>
      <c r="BE672"/>
      <c r="BH672"/>
    </row>
    <row r="673" spans="1:60">
      <c r="A673"/>
      <c r="B673"/>
      <c r="C673" s="111"/>
      <c r="D673" s="111"/>
      <c r="E673" s="111"/>
      <c r="F673" s="111"/>
      <c r="G673" s="111"/>
      <c r="H673" s="111"/>
      <c r="I673" s="111"/>
      <c r="J673" s="111"/>
      <c r="K673" s="111"/>
      <c r="L673" s="111"/>
      <c r="M673" s="111"/>
      <c r="N673" s="111"/>
      <c r="O673" s="111"/>
      <c r="P673" s="111"/>
      <c r="Q673" s="111"/>
      <c r="R673" s="111"/>
      <c r="S673" s="111"/>
      <c r="T673" s="111"/>
      <c r="U673" s="111"/>
      <c r="V673" s="111"/>
      <c r="W673" s="111"/>
      <c r="X673" s="111"/>
      <c r="Y673" s="111"/>
      <c r="Z673" s="111"/>
      <c r="AA673" s="111"/>
      <c r="AB673" s="111"/>
      <c r="AC673" s="111"/>
      <c r="AD673" s="111"/>
      <c r="AE673" s="111"/>
      <c r="AF673" s="111"/>
      <c r="AG673" s="111"/>
      <c r="AH673" s="111"/>
      <c r="AI673" s="111"/>
      <c r="AJ673" s="111"/>
      <c r="AK673" s="111"/>
      <c r="AL673" s="111"/>
      <c r="AM673" s="111"/>
      <c r="AN673" s="111"/>
      <c r="AO673" s="111"/>
      <c r="AP673" s="111"/>
      <c r="AQ673" s="111"/>
      <c r="AT673"/>
      <c r="AU673"/>
      <c r="AV673"/>
      <c r="AW673"/>
      <c r="AX673"/>
      <c r="AZ673"/>
      <c r="BD673"/>
      <c r="BE673"/>
      <c r="BH673"/>
    </row>
    <row r="674" spans="1:60">
      <c r="A674"/>
      <c r="B674"/>
      <c r="C674" s="111"/>
      <c r="D674" s="111"/>
      <c r="E674" s="111"/>
      <c r="F674" s="111"/>
      <c r="G674" s="111"/>
      <c r="H674" s="111"/>
      <c r="I674" s="111"/>
      <c r="J674" s="111"/>
      <c r="K674" s="111"/>
      <c r="L674" s="111"/>
      <c r="M674" s="111"/>
      <c r="N674" s="111"/>
      <c r="O674" s="111"/>
      <c r="P674" s="111"/>
      <c r="Q674" s="111"/>
      <c r="R674" s="111"/>
      <c r="S674" s="111"/>
      <c r="T674" s="111"/>
      <c r="U674" s="111"/>
      <c r="V674" s="111"/>
      <c r="W674" s="111"/>
      <c r="X674" s="111"/>
      <c r="Y674" s="111"/>
      <c r="Z674" s="111"/>
      <c r="AA674" s="111"/>
      <c r="AB674" s="111"/>
      <c r="AC674" s="111"/>
      <c r="AD674" s="111"/>
      <c r="AE674" s="111"/>
      <c r="AF674" s="111"/>
      <c r="AG674" s="111"/>
      <c r="AH674" s="111"/>
      <c r="AI674" s="111"/>
      <c r="AJ674" s="111"/>
      <c r="AK674" s="111"/>
      <c r="AL674" s="111"/>
      <c r="AM674" s="111"/>
      <c r="AN674" s="111"/>
      <c r="AO674" s="111"/>
      <c r="AP674" s="111"/>
      <c r="AQ674" s="111"/>
      <c r="AT674"/>
      <c r="AU674"/>
      <c r="AV674"/>
      <c r="AW674"/>
      <c r="AX674"/>
      <c r="AZ674"/>
      <c r="BD674"/>
      <c r="BE674"/>
      <c r="BH674"/>
    </row>
    <row r="675" spans="1:60">
      <c r="A675"/>
      <c r="B675"/>
      <c r="C675" s="111"/>
      <c r="D675" s="111"/>
      <c r="E675" s="111"/>
      <c r="F675" s="111"/>
      <c r="G675" s="111"/>
      <c r="H675" s="111"/>
      <c r="I675" s="111"/>
      <c r="J675" s="111"/>
      <c r="K675" s="111"/>
      <c r="L675" s="111"/>
      <c r="M675" s="111"/>
      <c r="N675" s="111"/>
      <c r="O675" s="111"/>
      <c r="P675" s="111"/>
      <c r="Q675" s="111"/>
      <c r="R675" s="111"/>
      <c r="S675" s="111"/>
      <c r="T675" s="111"/>
      <c r="U675" s="111"/>
      <c r="V675" s="111"/>
      <c r="W675" s="111"/>
      <c r="X675" s="111"/>
      <c r="Y675" s="111"/>
      <c r="Z675" s="111"/>
      <c r="AA675" s="111"/>
      <c r="AB675" s="111"/>
      <c r="AC675" s="111"/>
      <c r="AD675" s="111"/>
      <c r="AE675" s="111"/>
      <c r="AF675" s="111"/>
      <c r="AG675" s="111"/>
      <c r="AH675" s="111"/>
      <c r="AI675" s="111"/>
      <c r="AJ675" s="111"/>
      <c r="AK675" s="111"/>
      <c r="AL675" s="111"/>
      <c r="AM675" s="111"/>
      <c r="AN675" s="111"/>
      <c r="AO675" s="111"/>
      <c r="AP675" s="111"/>
      <c r="AQ675" s="111"/>
      <c r="AT675"/>
      <c r="AU675"/>
      <c r="AV675"/>
      <c r="AW675"/>
      <c r="AX675"/>
      <c r="AZ675"/>
      <c r="BD675"/>
      <c r="BE675"/>
      <c r="BH675"/>
    </row>
    <row r="676" spans="1:60">
      <c r="A676"/>
      <c r="B676"/>
      <c r="C676" s="111"/>
      <c r="D676" s="111"/>
      <c r="E676" s="111"/>
      <c r="F676" s="111"/>
      <c r="G676" s="111"/>
      <c r="H676" s="111"/>
      <c r="I676" s="111"/>
      <c r="J676" s="111"/>
      <c r="K676" s="111"/>
      <c r="L676" s="111"/>
      <c r="M676" s="111"/>
      <c r="N676" s="111"/>
      <c r="O676" s="111"/>
      <c r="P676" s="111"/>
      <c r="Q676" s="111"/>
      <c r="R676" s="111"/>
      <c r="S676" s="111"/>
      <c r="T676" s="111"/>
      <c r="U676" s="111"/>
      <c r="V676" s="111"/>
      <c r="W676" s="111"/>
      <c r="X676" s="111"/>
      <c r="Y676" s="111"/>
      <c r="Z676" s="111"/>
      <c r="AA676" s="111"/>
      <c r="AB676" s="111"/>
      <c r="AC676" s="111"/>
      <c r="AD676" s="111"/>
      <c r="AE676" s="111"/>
      <c r="AF676" s="111"/>
      <c r="AG676" s="111"/>
      <c r="AH676" s="111"/>
      <c r="AI676" s="111"/>
      <c r="AJ676" s="111"/>
      <c r="AK676" s="111"/>
      <c r="AL676" s="111"/>
      <c r="AM676" s="111"/>
      <c r="AN676" s="111"/>
      <c r="AO676" s="111"/>
      <c r="AP676" s="111"/>
      <c r="AQ676" s="111"/>
      <c r="AT676"/>
      <c r="AU676"/>
      <c r="AV676"/>
      <c r="AW676"/>
      <c r="AX676"/>
      <c r="AZ676"/>
      <c r="BD676"/>
      <c r="BE676"/>
      <c r="BH676"/>
    </row>
    <row r="677" spans="1:60">
      <c r="A677"/>
      <c r="B677"/>
      <c r="C677" s="111"/>
      <c r="D677" s="111"/>
      <c r="E677" s="111"/>
      <c r="F677" s="111"/>
      <c r="G677" s="111"/>
      <c r="H677" s="111"/>
      <c r="I677" s="111"/>
      <c r="J677" s="111"/>
      <c r="K677" s="111"/>
      <c r="L677" s="111"/>
      <c r="M677" s="111"/>
      <c r="N677" s="111"/>
      <c r="O677" s="111"/>
      <c r="P677" s="111"/>
      <c r="Q677" s="111"/>
      <c r="R677" s="111"/>
      <c r="S677" s="111"/>
      <c r="T677" s="111"/>
      <c r="U677" s="111"/>
      <c r="V677" s="111"/>
      <c r="W677" s="111"/>
      <c r="X677" s="111"/>
      <c r="Y677" s="111"/>
      <c r="Z677" s="111"/>
      <c r="AA677" s="111"/>
      <c r="AB677" s="111"/>
      <c r="AC677" s="111"/>
      <c r="AD677" s="111"/>
      <c r="AE677" s="111"/>
      <c r="AF677" s="111"/>
      <c r="AG677" s="111"/>
      <c r="AH677" s="111"/>
      <c r="AI677" s="111"/>
      <c r="AJ677" s="111"/>
      <c r="AK677" s="111"/>
      <c r="AL677" s="111"/>
      <c r="AM677" s="111"/>
      <c r="AN677" s="111"/>
      <c r="AO677" s="111"/>
      <c r="AP677" s="111"/>
      <c r="AQ677" s="111"/>
      <c r="AT677"/>
      <c r="AU677"/>
      <c r="AV677"/>
      <c r="AW677"/>
      <c r="AX677"/>
      <c r="AZ677"/>
      <c r="BD677"/>
      <c r="BE677"/>
      <c r="BH677"/>
    </row>
    <row r="678" spans="1:60">
      <c r="A678"/>
      <c r="B678"/>
      <c r="C678" s="111"/>
      <c r="D678" s="111"/>
      <c r="E678" s="111"/>
      <c r="F678" s="111"/>
      <c r="G678" s="111"/>
      <c r="H678" s="111"/>
      <c r="I678" s="111"/>
      <c r="J678" s="111"/>
      <c r="K678" s="111"/>
      <c r="L678" s="111"/>
      <c r="M678" s="111"/>
      <c r="N678" s="111"/>
      <c r="O678" s="111"/>
      <c r="P678" s="111"/>
      <c r="Q678" s="111"/>
      <c r="R678" s="111"/>
      <c r="S678" s="111"/>
      <c r="T678" s="111"/>
      <c r="U678" s="111"/>
      <c r="V678" s="111"/>
      <c r="W678" s="111"/>
      <c r="X678" s="111"/>
      <c r="Y678" s="111"/>
      <c r="Z678" s="111"/>
      <c r="AA678" s="111"/>
      <c r="AB678" s="111"/>
      <c r="AC678" s="111"/>
      <c r="AD678" s="111"/>
      <c r="AE678" s="111"/>
      <c r="AF678" s="111"/>
      <c r="AG678" s="111"/>
      <c r="AH678" s="111"/>
      <c r="AI678" s="111"/>
      <c r="AJ678" s="111"/>
      <c r="AK678" s="111"/>
      <c r="AL678" s="111"/>
      <c r="AM678" s="111"/>
      <c r="AN678" s="111"/>
      <c r="AO678" s="111"/>
      <c r="AP678" s="111"/>
      <c r="AQ678" s="111"/>
      <c r="AT678"/>
      <c r="AU678"/>
      <c r="AV678"/>
      <c r="AW678"/>
      <c r="AX678"/>
      <c r="AZ678"/>
      <c r="BD678"/>
      <c r="BE678"/>
      <c r="BH678"/>
    </row>
    <row r="679" spans="1:60">
      <c r="A679"/>
      <c r="B679"/>
      <c r="C679" s="111"/>
      <c r="D679" s="111"/>
      <c r="E679" s="111"/>
      <c r="F679" s="111"/>
      <c r="G679" s="111"/>
      <c r="H679" s="111"/>
      <c r="I679" s="111"/>
      <c r="J679" s="111"/>
      <c r="K679" s="111"/>
      <c r="L679" s="111"/>
      <c r="M679" s="111"/>
      <c r="N679" s="111"/>
      <c r="O679" s="111"/>
      <c r="P679" s="111"/>
      <c r="Q679" s="111"/>
      <c r="R679" s="111"/>
      <c r="S679" s="111"/>
      <c r="T679" s="111"/>
      <c r="U679" s="111"/>
      <c r="V679" s="111"/>
      <c r="W679" s="111"/>
      <c r="X679" s="111"/>
      <c r="Y679" s="111"/>
      <c r="Z679" s="111"/>
      <c r="AA679" s="111"/>
      <c r="AB679" s="111"/>
      <c r="AC679" s="111"/>
      <c r="AD679" s="111"/>
      <c r="AE679" s="111"/>
      <c r="AF679" s="111"/>
      <c r="AG679" s="111"/>
      <c r="AH679" s="111"/>
      <c r="AI679" s="111"/>
      <c r="AJ679" s="111"/>
      <c r="AK679" s="111"/>
      <c r="AL679" s="111"/>
      <c r="AM679" s="111"/>
      <c r="AN679" s="111"/>
      <c r="AO679" s="111"/>
      <c r="AP679" s="111"/>
      <c r="AQ679" s="111"/>
      <c r="AT679"/>
      <c r="AU679"/>
      <c r="AV679"/>
      <c r="AW679"/>
      <c r="AX679"/>
      <c r="AZ679"/>
      <c r="BD679"/>
      <c r="BE679"/>
      <c r="BH679"/>
    </row>
    <row r="680" spans="1:60">
      <c r="A680"/>
      <c r="B680"/>
      <c r="C680" s="111"/>
      <c r="D680" s="111"/>
      <c r="E680" s="111"/>
      <c r="F680" s="111"/>
      <c r="G680" s="111"/>
      <c r="H680" s="111"/>
      <c r="I680" s="111"/>
      <c r="J680" s="111"/>
      <c r="K680" s="111"/>
      <c r="L680" s="111"/>
      <c r="M680" s="111"/>
      <c r="N680" s="111"/>
      <c r="O680" s="111"/>
      <c r="P680" s="111"/>
      <c r="Q680" s="111"/>
      <c r="R680" s="111"/>
      <c r="S680" s="111"/>
      <c r="T680" s="111"/>
      <c r="U680" s="111"/>
      <c r="V680" s="111"/>
      <c r="W680" s="111"/>
      <c r="X680" s="111"/>
      <c r="Y680" s="111"/>
      <c r="Z680" s="111"/>
      <c r="AA680" s="111"/>
      <c r="AB680" s="111"/>
      <c r="AC680" s="111"/>
      <c r="AD680" s="111"/>
      <c r="AE680" s="111"/>
      <c r="AF680" s="111"/>
      <c r="AG680" s="111"/>
      <c r="AH680" s="111"/>
      <c r="AI680" s="111"/>
      <c r="AJ680" s="111"/>
      <c r="AK680" s="111"/>
      <c r="AL680" s="111"/>
      <c r="AM680" s="111"/>
      <c r="AN680" s="111"/>
      <c r="AO680" s="111"/>
      <c r="AP680" s="111"/>
      <c r="AQ680" s="111"/>
      <c r="AT680"/>
      <c r="AU680"/>
      <c r="AV680"/>
      <c r="AW680"/>
      <c r="AX680"/>
      <c r="AZ680"/>
      <c r="BD680"/>
      <c r="BE680"/>
      <c r="BH680"/>
    </row>
    <row r="681" spans="1:60">
      <c r="A681"/>
      <c r="B681"/>
      <c r="C681" s="111"/>
      <c r="D681" s="111"/>
      <c r="E681" s="111"/>
      <c r="F681" s="111"/>
      <c r="G681" s="111"/>
      <c r="H681" s="111"/>
      <c r="I681" s="111"/>
      <c r="J681" s="111"/>
      <c r="K681" s="111"/>
      <c r="L681" s="111"/>
      <c r="M681" s="111"/>
      <c r="N681" s="111"/>
      <c r="O681" s="111"/>
      <c r="P681" s="111"/>
      <c r="Q681" s="111"/>
      <c r="R681" s="111"/>
      <c r="S681" s="111"/>
      <c r="T681" s="111"/>
      <c r="U681" s="111"/>
      <c r="V681" s="111"/>
      <c r="W681" s="111"/>
      <c r="X681" s="111"/>
      <c r="Y681" s="111"/>
      <c r="Z681" s="111"/>
      <c r="AA681" s="111"/>
      <c r="AB681" s="111"/>
      <c r="AC681" s="111"/>
      <c r="AD681" s="111"/>
      <c r="AE681" s="111"/>
      <c r="AF681" s="111"/>
      <c r="AG681" s="111"/>
      <c r="AH681" s="111"/>
      <c r="AI681" s="111"/>
      <c r="AJ681" s="111"/>
      <c r="AK681" s="111"/>
      <c r="AL681" s="111"/>
      <c r="AM681" s="111"/>
      <c r="AN681" s="111"/>
      <c r="AO681" s="111"/>
      <c r="AP681" s="111"/>
      <c r="AQ681" s="111"/>
      <c r="AT681"/>
      <c r="AU681"/>
      <c r="AV681"/>
      <c r="AW681"/>
      <c r="AX681"/>
      <c r="AZ681"/>
      <c r="BD681"/>
      <c r="BE681"/>
      <c r="BH681"/>
    </row>
    <row r="682" spans="1:60">
      <c r="A682"/>
      <c r="B682"/>
      <c r="C682" s="111"/>
      <c r="D682" s="111"/>
      <c r="E682" s="111"/>
      <c r="F682" s="111"/>
      <c r="G682" s="111"/>
      <c r="H682" s="111"/>
      <c r="I682" s="111"/>
      <c r="J682" s="111"/>
      <c r="K682" s="111"/>
      <c r="L682" s="111"/>
      <c r="M682" s="111"/>
      <c r="N682" s="111"/>
      <c r="O682" s="111"/>
      <c r="P682" s="111"/>
      <c r="Q682" s="111"/>
      <c r="R682" s="111"/>
      <c r="S682" s="111"/>
      <c r="T682" s="111"/>
      <c r="U682" s="111"/>
      <c r="V682" s="111"/>
      <c r="W682" s="111"/>
      <c r="X682" s="111"/>
      <c r="Y682" s="111"/>
      <c r="Z682" s="111"/>
      <c r="AA682" s="111"/>
      <c r="AB682" s="111"/>
      <c r="AC682" s="111"/>
      <c r="AD682" s="111"/>
      <c r="AE682" s="111"/>
      <c r="AF682" s="111"/>
      <c r="AG682" s="111"/>
      <c r="AH682" s="111"/>
      <c r="AI682" s="111"/>
      <c r="AJ682" s="111"/>
      <c r="AK682" s="111"/>
      <c r="AL682" s="111"/>
      <c r="AM682" s="111"/>
      <c r="AN682" s="111"/>
      <c r="AO682" s="111"/>
      <c r="AP682" s="111"/>
      <c r="AQ682" s="111"/>
      <c r="AT682"/>
      <c r="AU682"/>
      <c r="AV682"/>
      <c r="AW682"/>
      <c r="AX682"/>
      <c r="AZ682"/>
      <c r="BD682"/>
      <c r="BE682"/>
      <c r="BH682"/>
    </row>
    <row r="683" spans="1:60">
      <c r="A683"/>
      <c r="B683"/>
      <c r="C683" s="111"/>
      <c r="D683" s="111"/>
      <c r="E683" s="111"/>
      <c r="F683" s="111"/>
      <c r="G683" s="111"/>
      <c r="H683" s="111"/>
      <c r="I683" s="111"/>
      <c r="J683" s="111"/>
      <c r="K683" s="111"/>
      <c r="L683" s="111"/>
      <c r="M683" s="111"/>
      <c r="N683" s="111"/>
      <c r="O683" s="111"/>
      <c r="P683" s="111"/>
      <c r="Q683" s="111"/>
      <c r="R683" s="111"/>
      <c r="S683" s="111"/>
      <c r="T683" s="111"/>
      <c r="U683" s="111"/>
      <c r="V683" s="111"/>
      <c r="W683" s="111"/>
      <c r="X683" s="111"/>
      <c r="Y683" s="111"/>
      <c r="Z683" s="111"/>
      <c r="AA683" s="111"/>
      <c r="AB683" s="111"/>
      <c r="AC683" s="111"/>
      <c r="AD683" s="111"/>
      <c r="AE683" s="111"/>
      <c r="AF683" s="111"/>
      <c r="AG683" s="111"/>
      <c r="AH683" s="111"/>
      <c r="AI683" s="111"/>
      <c r="AJ683" s="111"/>
      <c r="AK683" s="111"/>
      <c r="AL683" s="111"/>
      <c r="AM683" s="111"/>
      <c r="AN683" s="111"/>
      <c r="AO683" s="111"/>
      <c r="AP683" s="111"/>
      <c r="AQ683" s="111"/>
      <c r="AT683"/>
      <c r="AU683"/>
      <c r="AV683"/>
      <c r="AW683"/>
      <c r="AX683"/>
      <c r="AZ683"/>
      <c r="BD683"/>
      <c r="BE683"/>
      <c r="BH683"/>
    </row>
    <row r="684" spans="1:60">
      <c r="A684"/>
      <c r="B684"/>
      <c r="C684" s="111"/>
      <c r="D684" s="111"/>
      <c r="E684" s="111"/>
      <c r="F684" s="111"/>
      <c r="G684" s="111"/>
      <c r="H684" s="111"/>
      <c r="I684" s="111"/>
      <c r="J684" s="111"/>
      <c r="K684" s="111"/>
      <c r="L684" s="111"/>
      <c r="M684" s="111"/>
      <c r="N684" s="111"/>
      <c r="O684" s="111"/>
      <c r="P684" s="111"/>
      <c r="Q684" s="111"/>
      <c r="R684" s="111"/>
      <c r="S684" s="111"/>
      <c r="T684" s="111"/>
      <c r="U684" s="111"/>
      <c r="V684" s="111"/>
      <c r="W684" s="111"/>
      <c r="X684" s="111"/>
      <c r="Y684" s="111"/>
      <c r="Z684" s="111"/>
      <c r="AA684" s="111"/>
      <c r="AB684" s="111"/>
      <c r="AC684" s="111"/>
      <c r="AD684" s="111"/>
      <c r="AE684" s="111"/>
      <c r="AF684" s="111"/>
      <c r="AG684" s="111"/>
      <c r="AH684" s="111"/>
      <c r="AI684" s="111"/>
      <c r="AJ684" s="111"/>
      <c r="AK684" s="111"/>
      <c r="AL684" s="111"/>
      <c r="AM684" s="111"/>
      <c r="AN684" s="111"/>
      <c r="AO684" s="111"/>
      <c r="AP684" s="111"/>
      <c r="AQ684" s="111"/>
      <c r="AT684"/>
      <c r="AU684"/>
      <c r="AV684"/>
      <c r="AW684"/>
      <c r="AX684"/>
      <c r="AZ684"/>
      <c r="BD684"/>
      <c r="BE684"/>
      <c r="BH684"/>
    </row>
    <row r="685" spans="1:60">
      <c r="A685"/>
      <c r="B685"/>
      <c r="C685" s="111"/>
      <c r="D685" s="111"/>
      <c r="E685" s="111"/>
      <c r="F685" s="111"/>
      <c r="G685" s="111"/>
      <c r="H685" s="111"/>
      <c r="I685" s="111"/>
      <c r="J685" s="111"/>
      <c r="K685" s="111"/>
      <c r="L685" s="111"/>
      <c r="M685" s="111"/>
      <c r="N685" s="111"/>
      <c r="O685" s="111"/>
      <c r="P685" s="111"/>
      <c r="Q685" s="111"/>
      <c r="R685" s="111"/>
      <c r="S685" s="111"/>
      <c r="T685" s="111"/>
      <c r="U685" s="111"/>
      <c r="V685" s="111"/>
      <c r="W685" s="111"/>
      <c r="X685" s="111"/>
      <c r="Y685" s="111"/>
      <c r="Z685" s="111"/>
      <c r="AA685" s="111"/>
      <c r="AB685" s="111"/>
      <c r="AC685" s="111"/>
      <c r="AD685" s="111"/>
      <c r="AE685" s="111"/>
      <c r="AF685" s="111"/>
      <c r="AG685" s="111"/>
      <c r="AH685" s="111"/>
      <c r="AI685" s="111"/>
      <c r="AJ685" s="111"/>
      <c r="AK685" s="111"/>
      <c r="AL685" s="111"/>
      <c r="AM685" s="111"/>
      <c r="AN685" s="111"/>
      <c r="AO685" s="111"/>
      <c r="AP685" s="111"/>
      <c r="AQ685" s="111"/>
      <c r="AT685"/>
      <c r="AU685"/>
      <c r="AV685"/>
      <c r="AW685"/>
      <c r="AX685"/>
      <c r="AZ685"/>
      <c r="BD685"/>
      <c r="BE685"/>
      <c r="BH685"/>
    </row>
    <row r="686" spans="1:60">
      <c r="A686"/>
      <c r="B686"/>
      <c r="C686" s="111"/>
      <c r="D686" s="111"/>
      <c r="E686" s="111"/>
      <c r="F686" s="111"/>
      <c r="G686" s="111"/>
      <c r="H686" s="111"/>
      <c r="I686" s="111"/>
      <c r="J686" s="111"/>
      <c r="K686" s="111"/>
      <c r="L686" s="111"/>
      <c r="M686" s="111"/>
      <c r="N686" s="111"/>
      <c r="O686" s="111"/>
      <c r="P686" s="111"/>
      <c r="Q686" s="111"/>
      <c r="R686" s="111"/>
      <c r="S686" s="111"/>
      <c r="T686" s="111"/>
      <c r="U686" s="111"/>
      <c r="V686" s="111"/>
      <c r="W686" s="111"/>
      <c r="X686" s="111"/>
      <c r="Y686" s="111"/>
      <c r="Z686" s="111"/>
      <c r="AA686" s="111"/>
      <c r="AB686" s="111"/>
      <c r="AC686" s="111"/>
      <c r="AD686" s="111"/>
      <c r="AE686" s="111"/>
      <c r="AF686" s="111"/>
      <c r="AG686" s="111"/>
      <c r="AH686" s="111"/>
      <c r="AI686" s="111"/>
      <c r="AJ686" s="111"/>
      <c r="AK686" s="111"/>
      <c r="AL686" s="111"/>
      <c r="AM686" s="111"/>
      <c r="AN686" s="111"/>
      <c r="AO686" s="111"/>
      <c r="AP686" s="111"/>
      <c r="AQ686" s="111"/>
      <c r="AT686"/>
      <c r="AU686"/>
      <c r="AV686"/>
      <c r="AW686"/>
      <c r="AX686"/>
      <c r="AZ686"/>
      <c r="BD686"/>
      <c r="BE686"/>
      <c r="BH686"/>
    </row>
    <row r="687" spans="1:60">
      <c r="A687"/>
      <c r="B687"/>
      <c r="C687" s="111"/>
      <c r="D687" s="111"/>
      <c r="E687" s="111"/>
      <c r="F687" s="111"/>
      <c r="G687" s="111"/>
      <c r="H687" s="111"/>
      <c r="I687" s="111"/>
      <c r="J687" s="111"/>
      <c r="K687" s="111"/>
      <c r="L687" s="111"/>
      <c r="M687" s="111"/>
      <c r="N687" s="111"/>
      <c r="O687" s="111"/>
      <c r="P687" s="111"/>
      <c r="Q687" s="111"/>
      <c r="R687" s="111"/>
      <c r="S687" s="111"/>
      <c r="T687" s="111"/>
      <c r="U687" s="111"/>
      <c r="V687" s="111"/>
      <c r="W687" s="111"/>
      <c r="X687" s="111"/>
      <c r="Y687" s="111"/>
      <c r="Z687" s="111"/>
      <c r="AA687" s="111"/>
      <c r="AB687" s="111"/>
      <c r="AC687" s="111"/>
      <c r="AD687" s="111"/>
      <c r="AE687" s="111"/>
      <c r="AF687" s="111"/>
      <c r="AG687" s="111"/>
      <c r="AH687" s="111"/>
      <c r="AI687" s="111"/>
      <c r="AJ687" s="111"/>
      <c r="AK687" s="111"/>
      <c r="AL687" s="111"/>
      <c r="AM687" s="111"/>
      <c r="AN687" s="111"/>
      <c r="AO687" s="111"/>
      <c r="AP687" s="111"/>
      <c r="AQ687" s="111"/>
      <c r="AT687"/>
      <c r="AU687"/>
      <c r="AV687"/>
      <c r="AW687"/>
      <c r="AX687"/>
      <c r="AZ687"/>
      <c r="BD687"/>
      <c r="BE687"/>
      <c r="BH687"/>
    </row>
    <row r="688" spans="1:60">
      <c r="A688"/>
      <c r="B688"/>
      <c r="C688" s="111"/>
      <c r="D688" s="111"/>
      <c r="E688" s="111"/>
      <c r="F688" s="111"/>
      <c r="G688" s="111"/>
      <c r="H688" s="111"/>
      <c r="I688" s="111"/>
      <c r="J688" s="111"/>
      <c r="K688" s="111"/>
      <c r="L688" s="111"/>
      <c r="M688" s="111"/>
      <c r="N688" s="111"/>
      <c r="O688" s="111"/>
      <c r="P688" s="111"/>
      <c r="Q688" s="111"/>
      <c r="R688" s="111"/>
      <c r="S688" s="111"/>
      <c r="T688" s="111"/>
      <c r="U688" s="111"/>
      <c r="V688" s="111"/>
      <c r="W688" s="111"/>
      <c r="X688" s="111"/>
      <c r="Y688" s="111"/>
      <c r="Z688" s="111"/>
      <c r="AA688" s="111"/>
      <c r="AB688" s="111"/>
      <c r="AC688" s="111"/>
      <c r="AD688" s="111"/>
      <c r="AE688" s="111"/>
      <c r="AF688" s="111"/>
      <c r="AG688" s="111"/>
      <c r="AH688" s="111"/>
      <c r="AI688" s="111"/>
      <c r="AJ688" s="111"/>
      <c r="AK688" s="111"/>
      <c r="AL688" s="111"/>
      <c r="AM688" s="111"/>
      <c r="AN688" s="111"/>
      <c r="AO688" s="111"/>
      <c r="AP688" s="111"/>
      <c r="AQ688" s="111"/>
      <c r="AT688"/>
      <c r="AU688"/>
      <c r="AV688"/>
      <c r="AW688"/>
      <c r="AX688"/>
      <c r="AZ688"/>
      <c r="BD688"/>
      <c r="BE688"/>
      <c r="BH688"/>
    </row>
    <row r="689" spans="1:60">
      <c r="A689"/>
      <c r="B689"/>
      <c r="C689" s="111"/>
      <c r="D689" s="111"/>
      <c r="E689" s="111"/>
      <c r="F689" s="111"/>
      <c r="G689" s="111"/>
      <c r="H689" s="111"/>
      <c r="I689" s="111"/>
      <c r="J689" s="111"/>
      <c r="K689" s="111"/>
      <c r="L689" s="111"/>
      <c r="M689" s="111"/>
      <c r="N689" s="111"/>
      <c r="O689" s="111"/>
      <c r="P689" s="111"/>
      <c r="Q689" s="111"/>
      <c r="R689" s="111"/>
      <c r="S689" s="111"/>
      <c r="T689" s="111"/>
      <c r="U689" s="111"/>
      <c r="V689" s="111"/>
      <c r="W689" s="111"/>
      <c r="X689" s="111"/>
      <c r="Y689" s="111"/>
      <c r="Z689" s="111"/>
      <c r="AA689" s="111"/>
      <c r="AB689" s="111"/>
      <c r="AC689" s="111"/>
      <c r="AD689" s="111"/>
      <c r="AE689" s="111"/>
      <c r="AF689" s="111"/>
      <c r="AG689" s="111"/>
      <c r="AH689" s="111"/>
      <c r="AI689" s="111"/>
      <c r="AJ689" s="111"/>
      <c r="AK689" s="111"/>
      <c r="AL689" s="111"/>
      <c r="AM689" s="111"/>
      <c r="AN689" s="111"/>
      <c r="AO689" s="111"/>
      <c r="AP689" s="111"/>
      <c r="AQ689" s="111"/>
      <c r="AT689"/>
      <c r="AU689"/>
      <c r="AV689"/>
      <c r="AW689"/>
      <c r="AX689"/>
      <c r="AZ689"/>
      <c r="BD689"/>
      <c r="BE689"/>
      <c r="BH689"/>
    </row>
    <row r="690" spans="1:60">
      <c r="A690"/>
      <c r="B690"/>
      <c r="C690" s="111"/>
      <c r="D690" s="111"/>
      <c r="E690" s="111"/>
      <c r="F690" s="111"/>
      <c r="G690" s="111"/>
      <c r="H690" s="111"/>
      <c r="I690" s="111"/>
      <c r="J690" s="111"/>
      <c r="K690" s="111"/>
      <c r="L690" s="111"/>
      <c r="M690" s="111"/>
      <c r="N690" s="111"/>
      <c r="O690" s="111"/>
      <c r="P690" s="111"/>
      <c r="Q690" s="111"/>
      <c r="R690" s="111"/>
      <c r="S690" s="111"/>
      <c r="T690" s="111"/>
      <c r="U690" s="111"/>
      <c r="V690" s="111"/>
      <c r="W690" s="111"/>
      <c r="X690" s="111"/>
      <c r="Y690" s="111"/>
      <c r="Z690" s="111"/>
      <c r="AA690" s="111"/>
      <c r="AB690" s="111"/>
      <c r="AC690" s="111"/>
      <c r="AD690" s="111"/>
      <c r="AE690" s="111"/>
      <c r="AF690" s="111"/>
      <c r="AG690" s="111"/>
      <c r="AH690" s="111"/>
      <c r="AI690" s="111"/>
      <c r="AJ690" s="111"/>
      <c r="AK690" s="111"/>
      <c r="AL690" s="111"/>
      <c r="AM690" s="111"/>
      <c r="AN690" s="111"/>
      <c r="AO690" s="111"/>
      <c r="AP690" s="111"/>
      <c r="AQ690" s="111"/>
      <c r="AT690"/>
      <c r="AU690"/>
      <c r="AV690"/>
      <c r="AW690"/>
      <c r="AX690"/>
      <c r="AZ690"/>
      <c r="BD690"/>
      <c r="BE690"/>
      <c r="BH690"/>
    </row>
    <row r="691" spans="1:60">
      <c r="A691"/>
      <c r="B691"/>
      <c r="C691" s="111"/>
      <c r="D691" s="111"/>
      <c r="E691" s="111"/>
      <c r="F691" s="111"/>
      <c r="G691" s="111"/>
      <c r="H691" s="111"/>
      <c r="I691" s="111"/>
      <c r="J691" s="111"/>
      <c r="K691" s="111"/>
      <c r="L691" s="111"/>
      <c r="M691" s="111"/>
      <c r="N691" s="111"/>
      <c r="O691" s="111"/>
      <c r="P691" s="111"/>
      <c r="Q691" s="111"/>
      <c r="R691" s="111"/>
      <c r="S691" s="111"/>
      <c r="T691" s="111"/>
      <c r="U691" s="111"/>
      <c r="V691" s="111"/>
      <c r="W691" s="111"/>
      <c r="X691" s="111"/>
      <c r="Y691" s="111"/>
      <c r="Z691" s="111"/>
      <c r="AA691" s="111"/>
      <c r="AB691" s="111"/>
      <c r="AC691" s="111"/>
      <c r="AD691" s="111"/>
      <c r="AE691" s="111"/>
      <c r="AF691" s="111"/>
      <c r="AG691" s="111"/>
      <c r="AH691" s="111"/>
      <c r="AI691" s="111"/>
      <c r="AJ691" s="111"/>
      <c r="AK691" s="111"/>
      <c r="AL691" s="111"/>
      <c r="AM691" s="111"/>
      <c r="AN691" s="111"/>
      <c r="AO691" s="111"/>
      <c r="AP691" s="111"/>
      <c r="AQ691" s="111"/>
      <c r="AT691"/>
      <c r="AU691"/>
      <c r="AV691"/>
      <c r="AW691"/>
      <c r="AX691"/>
      <c r="AZ691"/>
      <c r="BD691"/>
      <c r="BE691"/>
      <c r="BH691"/>
    </row>
    <row r="692" spans="1:60">
      <c r="A692"/>
      <c r="B692"/>
      <c r="C692" s="111"/>
      <c r="D692" s="111"/>
      <c r="E692" s="111"/>
      <c r="F692" s="111"/>
      <c r="G692" s="111"/>
      <c r="H692" s="111"/>
      <c r="I692" s="111"/>
      <c r="J692" s="111"/>
      <c r="K692" s="111"/>
      <c r="L692" s="111"/>
      <c r="M692" s="111"/>
      <c r="N692" s="111"/>
      <c r="O692" s="111"/>
      <c r="P692" s="111"/>
      <c r="Q692" s="111"/>
      <c r="R692" s="111"/>
      <c r="S692" s="111"/>
      <c r="T692" s="111"/>
      <c r="U692" s="111"/>
      <c r="V692" s="111"/>
      <c r="W692" s="111"/>
      <c r="X692" s="111"/>
      <c r="Y692" s="111"/>
      <c r="Z692" s="111"/>
      <c r="AA692" s="111"/>
      <c r="AB692" s="111"/>
      <c r="AC692" s="111"/>
      <c r="AD692" s="111"/>
      <c r="AE692" s="111"/>
      <c r="AF692" s="111"/>
      <c r="AG692" s="111"/>
      <c r="AH692" s="111"/>
      <c r="AI692" s="111"/>
      <c r="AJ692" s="111"/>
      <c r="AK692" s="111"/>
      <c r="AL692" s="111"/>
      <c r="AM692" s="111"/>
      <c r="AN692" s="111"/>
      <c r="AO692" s="111"/>
      <c r="AP692" s="111"/>
      <c r="AQ692" s="111"/>
      <c r="AT692"/>
      <c r="AU692"/>
      <c r="AV692"/>
      <c r="AW692"/>
      <c r="AX692"/>
      <c r="AZ692"/>
      <c r="BD692"/>
      <c r="BE692"/>
      <c r="BH692"/>
    </row>
    <row r="693" spans="1:60">
      <c r="A693"/>
      <c r="B693"/>
      <c r="C693" s="111"/>
      <c r="D693" s="111"/>
      <c r="E693" s="111"/>
      <c r="F693" s="111"/>
      <c r="G693" s="111"/>
      <c r="H693" s="111"/>
      <c r="I693" s="111"/>
      <c r="J693" s="111"/>
      <c r="K693" s="111"/>
      <c r="L693" s="111"/>
      <c r="M693" s="111"/>
      <c r="N693" s="111"/>
      <c r="O693" s="111"/>
      <c r="P693" s="111"/>
      <c r="Q693" s="111"/>
      <c r="R693" s="111"/>
      <c r="S693" s="111"/>
      <c r="T693" s="111"/>
      <c r="U693" s="111"/>
      <c r="V693" s="111"/>
      <c r="W693" s="111"/>
      <c r="X693" s="111"/>
      <c r="Y693" s="111"/>
      <c r="Z693" s="111"/>
      <c r="AA693" s="111"/>
      <c r="AB693" s="111"/>
      <c r="AC693" s="111"/>
      <c r="AD693" s="111"/>
      <c r="AE693" s="111"/>
      <c r="AF693" s="111"/>
      <c r="AG693" s="111"/>
      <c r="AH693" s="111"/>
      <c r="AI693" s="111"/>
      <c r="AJ693" s="111"/>
      <c r="AK693" s="111"/>
      <c r="AL693" s="111"/>
      <c r="AM693" s="111"/>
      <c r="AN693" s="111"/>
      <c r="AO693" s="111"/>
      <c r="AP693" s="111"/>
      <c r="AQ693" s="111"/>
      <c r="AT693"/>
      <c r="AU693"/>
      <c r="AV693"/>
      <c r="AW693"/>
      <c r="AX693"/>
      <c r="AZ693"/>
      <c r="BD693"/>
      <c r="BE693"/>
      <c r="BH693"/>
    </row>
    <row r="694" spans="1:60">
      <c r="A694"/>
      <c r="B694"/>
      <c r="C694" s="111"/>
      <c r="D694" s="111"/>
      <c r="E694" s="111"/>
      <c r="F694" s="111"/>
      <c r="G694" s="111"/>
      <c r="H694" s="111"/>
      <c r="I694" s="111"/>
      <c r="J694" s="111"/>
      <c r="K694" s="111"/>
      <c r="L694" s="111"/>
      <c r="M694" s="111"/>
      <c r="N694" s="111"/>
      <c r="O694" s="111"/>
      <c r="P694" s="111"/>
      <c r="Q694" s="111"/>
      <c r="R694" s="111"/>
      <c r="S694" s="111"/>
      <c r="T694" s="111"/>
      <c r="U694" s="111"/>
      <c r="V694" s="111"/>
      <c r="W694" s="111"/>
      <c r="X694" s="111"/>
      <c r="Y694" s="111"/>
      <c r="Z694" s="111"/>
      <c r="AA694" s="111"/>
      <c r="AB694" s="111"/>
      <c r="AC694" s="111"/>
      <c r="AD694" s="111"/>
      <c r="AE694" s="111"/>
      <c r="AF694" s="111"/>
      <c r="AG694" s="111"/>
      <c r="AH694" s="111"/>
      <c r="AI694" s="111"/>
      <c r="AJ694" s="111"/>
      <c r="AK694" s="111"/>
      <c r="AL694" s="111"/>
      <c r="AM694" s="111"/>
      <c r="AN694" s="111"/>
      <c r="AO694" s="111"/>
      <c r="AP694" s="111"/>
      <c r="AQ694" s="111"/>
      <c r="AT694"/>
      <c r="AU694"/>
      <c r="AV694"/>
      <c r="AW694"/>
      <c r="AX694"/>
      <c r="AZ694"/>
      <c r="BD694"/>
      <c r="BE694"/>
      <c r="BH694"/>
    </row>
    <row r="695" spans="1:60">
      <c r="A695"/>
      <c r="B695"/>
      <c r="C695" s="111"/>
      <c r="D695" s="111"/>
      <c r="E695" s="111"/>
      <c r="F695" s="111"/>
      <c r="G695" s="111"/>
      <c r="H695" s="111"/>
      <c r="I695" s="111"/>
      <c r="J695" s="111"/>
      <c r="K695" s="111"/>
      <c r="L695" s="111"/>
      <c r="M695" s="111"/>
      <c r="N695" s="111"/>
      <c r="O695" s="111"/>
      <c r="P695" s="111"/>
      <c r="Q695" s="111"/>
      <c r="R695" s="111"/>
      <c r="S695" s="111"/>
      <c r="T695" s="111"/>
      <c r="U695" s="111"/>
      <c r="V695" s="111"/>
      <c r="W695" s="111"/>
      <c r="X695" s="111"/>
      <c r="Y695" s="111"/>
      <c r="Z695" s="111"/>
      <c r="AA695" s="111"/>
      <c r="AB695" s="111"/>
      <c r="AC695" s="111"/>
      <c r="AD695" s="111"/>
      <c r="AE695" s="111"/>
      <c r="AF695" s="111"/>
      <c r="AG695" s="111"/>
      <c r="AH695" s="111"/>
      <c r="AI695" s="111"/>
      <c r="AJ695" s="111"/>
      <c r="AK695" s="111"/>
      <c r="AL695" s="111"/>
      <c r="AM695" s="111"/>
      <c r="AN695" s="111"/>
      <c r="AO695" s="111"/>
      <c r="AP695" s="111"/>
      <c r="AQ695" s="111"/>
      <c r="AT695"/>
      <c r="AU695"/>
      <c r="AV695"/>
      <c r="AW695"/>
      <c r="AX695"/>
      <c r="AZ695"/>
      <c r="BD695"/>
      <c r="BE695"/>
      <c r="BH695"/>
    </row>
    <row r="696" spans="1:60">
      <c r="A696"/>
      <c r="B696"/>
      <c r="C696" s="111"/>
      <c r="D696" s="111"/>
      <c r="E696" s="111"/>
      <c r="F696" s="111"/>
      <c r="G696" s="111"/>
      <c r="H696" s="111"/>
      <c r="I696" s="111"/>
      <c r="J696" s="111"/>
      <c r="K696" s="111"/>
      <c r="L696" s="111"/>
      <c r="M696" s="111"/>
      <c r="N696" s="111"/>
      <c r="O696" s="111"/>
      <c r="P696" s="111"/>
      <c r="Q696" s="111"/>
      <c r="R696" s="111"/>
      <c r="S696" s="111"/>
      <c r="T696" s="111"/>
      <c r="U696" s="111"/>
      <c r="V696" s="111"/>
      <c r="W696" s="111"/>
      <c r="X696" s="111"/>
      <c r="Y696" s="111"/>
      <c r="Z696" s="111"/>
      <c r="AA696" s="111"/>
      <c r="AB696" s="111"/>
      <c r="AC696" s="111"/>
      <c r="AD696" s="111"/>
      <c r="AE696" s="111"/>
      <c r="AF696" s="111"/>
      <c r="AG696" s="111"/>
      <c r="AH696" s="111"/>
      <c r="AI696" s="111"/>
      <c r="AJ696" s="111"/>
      <c r="AK696" s="111"/>
      <c r="AL696" s="111"/>
      <c r="AM696" s="111"/>
      <c r="AN696" s="111"/>
      <c r="AO696" s="111"/>
      <c r="AP696" s="111"/>
      <c r="AQ696" s="111"/>
      <c r="AT696"/>
      <c r="AU696"/>
      <c r="AV696"/>
      <c r="AW696"/>
      <c r="AX696"/>
      <c r="AZ696"/>
      <c r="BD696"/>
      <c r="BE696"/>
      <c r="BH696"/>
    </row>
    <row r="697" spans="1:60">
      <c r="A697"/>
      <c r="B697"/>
      <c r="C697" s="111"/>
      <c r="D697" s="111"/>
      <c r="E697" s="111"/>
      <c r="F697" s="111"/>
      <c r="G697" s="111"/>
      <c r="H697" s="111"/>
      <c r="I697" s="111"/>
      <c r="J697" s="111"/>
      <c r="K697" s="111"/>
      <c r="L697" s="111"/>
      <c r="M697" s="111"/>
      <c r="N697" s="111"/>
      <c r="O697" s="111"/>
      <c r="P697" s="111"/>
      <c r="Q697" s="111"/>
      <c r="R697" s="111"/>
      <c r="S697" s="111"/>
      <c r="T697" s="111"/>
      <c r="U697" s="111"/>
      <c r="V697" s="111"/>
      <c r="W697" s="111"/>
      <c r="X697" s="111"/>
      <c r="Y697" s="111"/>
      <c r="Z697" s="111"/>
      <c r="AA697" s="111"/>
      <c r="AB697" s="111"/>
      <c r="AC697" s="111"/>
      <c r="AD697" s="111"/>
      <c r="AE697" s="111"/>
      <c r="AF697" s="111"/>
      <c r="AG697" s="111"/>
      <c r="AH697" s="111"/>
      <c r="AI697" s="111"/>
      <c r="AJ697" s="111"/>
      <c r="AK697" s="111"/>
      <c r="AL697" s="111"/>
      <c r="AM697" s="111"/>
      <c r="AN697" s="111"/>
      <c r="AO697" s="111"/>
      <c r="AP697" s="111"/>
      <c r="AQ697" s="111"/>
      <c r="AT697"/>
      <c r="AU697"/>
      <c r="AV697"/>
      <c r="AW697"/>
      <c r="AX697"/>
      <c r="AZ697"/>
      <c r="BD697"/>
      <c r="BE697"/>
      <c r="BH697"/>
    </row>
    <row r="698" spans="1:60">
      <c r="A698"/>
      <c r="B698"/>
      <c r="C698" s="111"/>
      <c r="D698" s="111"/>
      <c r="E698" s="111"/>
      <c r="F698" s="111"/>
      <c r="G698" s="111"/>
      <c r="H698" s="111"/>
      <c r="I698" s="111"/>
      <c r="J698" s="111"/>
      <c r="K698" s="111"/>
      <c r="L698" s="111"/>
      <c r="M698" s="111"/>
      <c r="N698" s="111"/>
      <c r="O698" s="111"/>
      <c r="P698" s="111"/>
      <c r="Q698" s="111"/>
      <c r="R698" s="111"/>
      <c r="S698" s="111"/>
      <c r="T698" s="111"/>
      <c r="U698" s="111"/>
      <c r="V698" s="111"/>
      <c r="W698" s="111"/>
      <c r="X698" s="111"/>
      <c r="Y698" s="111"/>
      <c r="Z698" s="111"/>
      <c r="AA698" s="111"/>
      <c r="AB698" s="111"/>
      <c r="AC698" s="111"/>
      <c r="AD698" s="111"/>
      <c r="AE698" s="111"/>
      <c r="AF698" s="111"/>
      <c r="AG698" s="111"/>
      <c r="AH698" s="111"/>
      <c r="AI698" s="111"/>
      <c r="AJ698" s="111"/>
      <c r="AK698" s="111"/>
      <c r="AL698" s="111"/>
      <c r="AM698" s="111"/>
      <c r="AN698" s="111"/>
      <c r="AO698" s="111"/>
      <c r="AP698" s="111"/>
      <c r="AQ698" s="111"/>
      <c r="AT698"/>
      <c r="AU698"/>
      <c r="AV698"/>
      <c r="AW698"/>
      <c r="AX698"/>
      <c r="AZ698"/>
      <c r="BD698"/>
      <c r="BE698"/>
      <c r="BH698"/>
    </row>
    <row r="699" spans="1:60">
      <c r="A699"/>
      <c r="B699"/>
      <c r="C699" s="111"/>
      <c r="D699" s="111"/>
      <c r="E699" s="111"/>
      <c r="F699" s="111"/>
      <c r="G699" s="111"/>
      <c r="H699" s="111"/>
      <c r="I699" s="111"/>
      <c r="J699" s="111"/>
      <c r="K699" s="111"/>
      <c r="L699" s="111"/>
      <c r="M699" s="111"/>
      <c r="N699" s="111"/>
      <c r="O699" s="111"/>
      <c r="P699" s="111"/>
      <c r="Q699" s="111"/>
      <c r="R699" s="111"/>
      <c r="S699" s="111"/>
      <c r="T699" s="111"/>
      <c r="U699" s="111"/>
      <c r="V699" s="111"/>
      <c r="W699" s="111"/>
      <c r="X699" s="111"/>
      <c r="Y699" s="111"/>
      <c r="Z699" s="111"/>
      <c r="AA699" s="111"/>
      <c r="AB699" s="111"/>
      <c r="AC699" s="111"/>
      <c r="AD699" s="111"/>
      <c r="AE699" s="111"/>
      <c r="AF699" s="111"/>
      <c r="AG699" s="111"/>
      <c r="AH699" s="111"/>
      <c r="AI699" s="111"/>
      <c r="AJ699" s="111"/>
      <c r="AK699" s="111"/>
      <c r="AL699" s="111"/>
      <c r="AM699" s="111"/>
      <c r="AN699" s="111"/>
      <c r="AO699" s="111"/>
      <c r="AP699" s="111"/>
      <c r="AQ699" s="111"/>
      <c r="AT699"/>
      <c r="AU699"/>
      <c r="AV699"/>
      <c r="AW699"/>
      <c r="AX699"/>
      <c r="AZ699"/>
      <c r="BD699"/>
      <c r="BE699"/>
      <c r="BH699"/>
    </row>
    <row r="700" spans="1:60">
      <c r="A700"/>
      <c r="B700"/>
      <c r="C700" s="111"/>
      <c r="D700" s="111"/>
      <c r="E700" s="111"/>
      <c r="F700" s="111"/>
      <c r="G700" s="111"/>
      <c r="H700" s="111"/>
      <c r="I700" s="111"/>
      <c r="J700" s="111"/>
      <c r="K700" s="111"/>
      <c r="L700" s="111"/>
      <c r="M700" s="111"/>
      <c r="N700" s="111"/>
      <c r="O700" s="111"/>
      <c r="P700" s="111"/>
      <c r="Q700" s="111"/>
      <c r="R700" s="111"/>
      <c r="S700" s="111"/>
      <c r="T700" s="111"/>
      <c r="U700" s="111"/>
      <c r="V700" s="111"/>
      <c r="W700" s="111"/>
      <c r="X700" s="111"/>
      <c r="Y700" s="111"/>
      <c r="Z700" s="111"/>
      <c r="AA700" s="111"/>
      <c r="AB700" s="111"/>
      <c r="AC700" s="111"/>
      <c r="AD700" s="111"/>
      <c r="AE700" s="111"/>
      <c r="AF700" s="111"/>
      <c r="AG700" s="111"/>
      <c r="AH700" s="111"/>
      <c r="AI700" s="111"/>
      <c r="AJ700" s="111"/>
      <c r="AK700" s="111"/>
      <c r="AL700" s="111"/>
      <c r="AM700" s="111"/>
      <c r="AN700" s="111"/>
      <c r="AO700" s="111"/>
      <c r="AP700" s="111"/>
      <c r="AQ700" s="111"/>
      <c r="AT700"/>
      <c r="AU700"/>
      <c r="AV700"/>
      <c r="AW700"/>
      <c r="AX700"/>
      <c r="AZ700"/>
      <c r="BD700"/>
      <c r="BE700"/>
      <c r="BH700"/>
    </row>
    <row r="701" spans="1:60">
      <c r="A701"/>
      <c r="B701"/>
      <c r="C701" s="111"/>
      <c r="D701" s="111"/>
      <c r="E701" s="111"/>
      <c r="F701" s="111"/>
      <c r="G701" s="111"/>
      <c r="H701" s="111"/>
      <c r="I701" s="111"/>
      <c r="J701" s="111"/>
      <c r="K701" s="111"/>
      <c r="L701" s="111"/>
      <c r="M701" s="111"/>
      <c r="N701" s="111"/>
      <c r="O701" s="111"/>
      <c r="P701" s="111"/>
      <c r="Q701" s="111"/>
      <c r="R701" s="111"/>
      <c r="S701" s="111"/>
      <c r="T701" s="111"/>
      <c r="U701" s="111"/>
      <c r="V701" s="111"/>
      <c r="W701" s="111"/>
      <c r="X701" s="111"/>
      <c r="Y701" s="111"/>
      <c r="Z701" s="111"/>
      <c r="AA701" s="111"/>
      <c r="AB701" s="111"/>
      <c r="AC701" s="111"/>
      <c r="AD701" s="111"/>
      <c r="AE701" s="111"/>
      <c r="AF701" s="111"/>
      <c r="AG701" s="111"/>
      <c r="AH701" s="111"/>
      <c r="AI701" s="111"/>
      <c r="AJ701" s="111"/>
      <c r="AK701" s="111"/>
      <c r="AL701" s="111"/>
      <c r="AM701" s="111"/>
      <c r="AN701" s="111"/>
      <c r="AO701" s="111"/>
      <c r="AP701" s="111"/>
      <c r="AQ701" s="111"/>
      <c r="AT701"/>
      <c r="AU701"/>
      <c r="AV701"/>
      <c r="AW701"/>
      <c r="AX701"/>
      <c r="AZ701"/>
      <c r="BD701"/>
      <c r="BE701"/>
      <c r="BH701"/>
    </row>
    <row r="702" spans="1:60">
      <c r="A702"/>
      <c r="B702"/>
      <c r="C702" s="111"/>
      <c r="D702" s="111"/>
      <c r="E702" s="111"/>
      <c r="F702" s="111"/>
      <c r="G702" s="111"/>
      <c r="H702" s="111"/>
      <c r="I702" s="111"/>
      <c r="J702" s="111"/>
      <c r="K702" s="111"/>
      <c r="L702" s="111"/>
      <c r="M702" s="111"/>
      <c r="N702" s="111"/>
      <c r="O702" s="111"/>
      <c r="P702" s="111"/>
      <c r="Q702" s="111"/>
      <c r="R702" s="111"/>
      <c r="S702" s="111"/>
      <c r="T702" s="111"/>
      <c r="U702" s="111"/>
      <c r="V702" s="111"/>
      <c r="W702" s="111"/>
      <c r="X702" s="111"/>
      <c r="Y702" s="111"/>
      <c r="Z702" s="111"/>
      <c r="AA702" s="111"/>
      <c r="AB702" s="111"/>
      <c r="AC702" s="111"/>
      <c r="AD702" s="111"/>
      <c r="AE702" s="111"/>
      <c r="AF702" s="111"/>
      <c r="AG702" s="111"/>
      <c r="AH702" s="111"/>
      <c r="AI702" s="111"/>
      <c r="AJ702" s="111"/>
      <c r="AK702" s="111"/>
      <c r="AL702" s="111"/>
      <c r="AM702" s="111"/>
      <c r="AN702" s="111"/>
      <c r="AO702" s="111"/>
      <c r="AP702" s="111"/>
      <c r="AQ702" s="111"/>
      <c r="AT702"/>
      <c r="AU702"/>
      <c r="AV702"/>
      <c r="AW702"/>
      <c r="AX702"/>
      <c r="AZ702"/>
      <c r="BD702"/>
      <c r="BE702"/>
      <c r="BH702"/>
    </row>
    <row r="703" spans="1:60">
      <c r="A703"/>
      <c r="B703"/>
      <c r="C703" s="111"/>
      <c r="D703" s="111"/>
      <c r="E703" s="111"/>
      <c r="F703" s="111"/>
      <c r="G703" s="111"/>
      <c r="H703" s="111"/>
      <c r="I703" s="111"/>
      <c r="J703" s="111"/>
      <c r="K703" s="111"/>
      <c r="L703" s="111"/>
      <c r="M703" s="111"/>
      <c r="N703" s="111"/>
      <c r="O703" s="111"/>
      <c r="P703" s="111"/>
      <c r="Q703" s="111"/>
      <c r="R703" s="111"/>
      <c r="S703" s="111"/>
      <c r="T703" s="111"/>
      <c r="U703" s="111"/>
      <c r="V703" s="111"/>
      <c r="W703" s="111"/>
      <c r="X703" s="111"/>
      <c r="Y703" s="111"/>
      <c r="Z703" s="111"/>
      <c r="AA703" s="111"/>
      <c r="AB703" s="111"/>
      <c r="AC703" s="111"/>
      <c r="AD703" s="111"/>
      <c r="AE703" s="111"/>
      <c r="AF703" s="111"/>
      <c r="AG703" s="111"/>
      <c r="AH703" s="111"/>
      <c r="AI703" s="111"/>
      <c r="AJ703" s="111"/>
      <c r="AK703" s="111"/>
      <c r="AL703" s="111"/>
      <c r="AM703" s="111"/>
      <c r="AN703" s="111"/>
      <c r="AO703" s="111"/>
      <c r="AP703" s="111"/>
      <c r="AQ703" s="111"/>
      <c r="AT703"/>
      <c r="AU703"/>
      <c r="AV703"/>
      <c r="AW703"/>
      <c r="AX703"/>
      <c r="AZ703"/>
      <c r="BD703"/>
      <c r="BE703"/>
      <c r="BH703"/>
    </row>
    <row r="704" spans="1:60">
      <c r="A704"/>
      <c r="B704"/>
      <c r="C704" s="111"/>
      <c r="D704" s="111"/>
      <c r="E704" s="111"/>
      <c r="F704" s="111"/>
      <c r="G704" s="111"/>
      <c r="H704" s="111"/>
      <c r="I704" s="111"/>
      <c r="J704" s="111"/>
      <c r="K704" s="111"/>
      <c r="L704" s="111"/>
      <c r="M704" s="111"/>
      <c r="N704" s="111"/>
      <c r="O704" s="111"/>
      <c r="P704" s="111"/>
      <c r="Q704" s="111"/>
      <c r="R704" s="111"/>
      <c r="S704" s="111"/>
      <c r="T704" s="111"/>
      <c r="U704" s="111"/>
      <c r="V704" s="111"/>
      <c r="W704" s="111"/>
      <c r="X704" s="111"/>
      <c r="Y704" s="111"/>
      <c r="Z704" s="111"/>
      <c r="AA704" s="111"/>
      <c r="AB704" s="111"/>
      <c r="AC704" s="111"/>
      <c r="AD704" s="111"/>
      <c r="AE704" s="111"/>
      <c r="AF704" s="111"/>
      <c r="AG704" s="111"/>
      <c r="AH704" s="111"/>
      <c r="AI704" s="111"/>
      <c r="AJ704" s="111"/>
      <c r="AK704" s="111"/>
      <c r="AL704" s="111"/>
      <c r="AM704" s="111"/>
      <c r="AN704" s="111"/>
      <c r="AO704" s="111"/>
      <c r="AP704" s="111"/>
      <c r="AQ704" s="111"/>
      <c r="AT704"/>
      <c r="AU704"/>
      <c r="AV704"/>
      <c r="AW704"/>
      <c r="AX704"/>
      <c r="AZ704"/>
      <c r="BD704"/>
      <c r="BE704"/>
      <c r="BH704"/>
    </row>
    <row r="705" spans="1:60">
      <c r="A705"/>
      <c r="B705"/>
      <c r="C705" s="111"/>
      <c r="D705" s="111"/>
      <c r="E705" s="111"/>
      <c r="F705" s="111"/>
      <c r="G705" s="111"/>
      <c r="H705" s="111"/>
      <c r="I705" s="111"/>
      <c r="J705" s="111"/>
      <c r="K705" s="111"/>
      <c r="L705" s="111"/>
      <c r="M705" s="111"/>
      <c r="N705" s="111"/>
      <c r="O705" s="111"/>
      <c r="P705" s="111"/>
      <c r="Q705" s="111"/>
      <c r="R705" s="111"/>
      <c r="S705" s="111"/>
      <c r="T705" s="111"/>
      <c r="U705" s="111"/>
      <c r="V705" s="111"/>
      <c r="W705" s="111"/>
      <c r="X705" s="111"/>
      <c r="Y705" s="111"/>
      <c r="Z705" s="111"/>
      <c r="AA705" s="111"/>
      <c r="AB705" s="111"/>
      <c r="AC705" s="111"/>
      <c r="AD705" s="111"/>
      <c r="AE705" s="111"/>
      <c r="AF705" s="111"/>
      <c r="AG705" s="111"/>
      <c r="AH705" s="111"/>
      <c r="AI705" s="111"/>
      <c r="AJ705" s="111"/>
      <c r="AK705" s="111"/>
      <c r="AL705" s="111"/>
      <c r="AM705" s="111"/>
      <c r="AN705" s="111"/>
      <c r="AO705" s="111"/>
      <c r="AP705" s="111"/>
      <c r="AQ705" s="111"/>
      <c r="AT705"/>
      <c r="AU705"/>
      <c r="AV705"/>
      <c r="AW705"/>
      <c r="AX705"/>
      <c r="AZ705"/>
      <c r="BD705"/>
      <c r="BE705"/>
      <c r="BH705"/>
    </row>
    <row r="706" spans="1:60">
      <c r="A706"/>
      <c r="B706"/>
      <c r="C706" s="111"/>
      <c r="D706" s="111"/>
      <c r="E706" s="111"/>
      <c r="F706" s="111"/>
      <c r="G706" s="111"/>
      <c r="H706" s="111"/>
      <c r="I706" s="111"/>
      <c r="J706" s="111"/>
      <c r="K706" s="111"/>
      <c r="L706" s="111"/>
      <c r="M706" s="111"/>
      <c r="N706" s="111"/>
      <c r="O706" s="111"/>
      <c r="P706" s="111"/>
      <c r="Q706" s="111"/>
      <c r="R706" s="111"/>
      <c r="S706" s="111"/>
      <c r="T706" s="111"/>
      <c r="U706" s="111"/>
      <c r="V706" s="111"/>
      <c r="W706" s="111"/>
      <c r="X706" s="111"/>
      <c r="Y706" s="111"/>
      <c r="Z706" s="111"/>
      <c r="AA706" s="111"/>
      <c r="AB706" s="111"/>
      <c r="AC706" s="111"/>
      <c r="AD706" s="111"/>
      <c r="AE706" s="111"/>
      <c r="AF706" s="111"/>
      <c r="AG706" s="111"/>
      <c r="AH706" s="111"/>
      <c r="AI706" s="111"/>
      <c r="AJ706" s="111"/>
      <c r="AK706" s="111"/>
      <c r="AL706" s="111"/>
      <c r="AM706" s="111"/>
      <c r="AN706" s="111"/>
      <c r="AO706" s="111"/>
      <c r="AP706" s="111"/>
      <c r="AQ706" s="111"/>
      <c r="AT706"/>
      <c r="AU706"/>
      <c r="AV706"/>
      <c r="AW706"/>
      <c r="AX706"/>
      <c r="AZ706"/>
      <c r="BD706"/>
      <c r="BE706"/>
      <c r="BH706"/>
    </row>
    <row r="707" spans="1:60">
      <c r="A707"/>
      <c r="B707"/>
      <c r="C707" s="111"/>
      <c r="D707" s="111"/>
      <c r="E707" s="111"/>
      <c r="F707" s="111"/>
      <c r="G707" s="111"/>
      <c r="H707" s="111"/>
      <c r="I707" s="111"/>
      <c r="J707" s="111"/>
      <c r="K707" s="111"/>
      <c r="L707" s="111"/>
      <c r="M707" s="111"/>
      <c r="N707" s="111"/>
      <c r="O707" s="111"/>
      <c r="P707" s="111"/>
      <c r="Q707" s="111"/>
      <c r="R707" s="111"/>
      <c r="S707" s="111"/>
      <c r="T707" s="111"/>
      <c r="U707" s="111"/>
      <c r="V707" s="111"/>
      <c r="W707" s="111"/>
      <c r="X707" s="111"/>
      <c r="Y707" s="111"/>
      <c r="Z707" s="111"/>
      <c r="AA707" s="111"/>
      <c r="AB707" s="111"/>
      <c r="AC707" s="111"/>
      <c r="AD707" s="111"/>
      <c r="AE707" s="111"/>
      <c r="AF707" s="111"/>
      <c r="AG707" s="111"/>
      <c r="AH707" s="111"/>
      <c r="AI707" s="111"/>
      <c r="AJ707" s="111"/>
      <c r="AK707" s="111"/>
      <c r="AL707" s="111"/>
      <c r="AM707" s="111"/>
      <c r="AN707" s="111"/>
      <c r="AO707" s="111"/>
      <c r="AP707" s="111"/>
      <c r="AQ707" s="111"/>
      <c r="AT707"/>
      <c r="AU707"/>
      <c r="AV707"/>
      <c r="AW707"/>
      <c r="AX707"/>
      <c r="AZ707"/>
      <c r="BD707"/>
      <c r="BE707"/>
      <c r="BH707"/>
    </row>
    <row r="708" spans="1:60">
      <c r="A708"/>
      <c r="B708"/>
      <c r="C708" s="111"/>
      <c r="D708" s="111"/>
      <c r="E708" s="111"/>
      <c r="F708" s="111"/>
      <c r="G708" s="111"/>
      <c r="H708" s="111"/>
      <c r="I708" s="111"/>
      <c r="J708" s="111"/>
      <c r="K708" s="111"/>
      <c r="L708" s="111"/>
      <c r="M708" s="111"/>
      <c r="N708" s="111"/>
      <c r="O708" s="111"/>
      <c r="P708" s="111"/>
      <c r="Q708" s="111"/>
      <c r="R708" s="111"/>
      <c r="S708" s="111"/>
      <c r="T708" s="111"/>
      <c r="U708" s="111"/>
      <c r="V708" s="111"/>
      <c r="W708" s="111"/>
      <c r="X708" s="111"/>
      <c r="Y708" s="111"/>
      <c r="Z708" s="111"/>
      <c r="AA708" s="111"/>
      <c r="AB708" s="111"/>
      <c r="AC708" s="111"/>
      <c r="AD708" s="111"/>
      <c r="AE708" s="111"/>
      <c r="AF708" s="111"/>
      <c r="AG708" s="111"/>
      <c r="AH708" s="111"/>
      <c r="AI708" s="111"/>
      <c r="AJ708" s="111"/>
      <c r="AK708" s="111"/>
      <c r="AL708" s="111"/>
      <c r="AM708" s="111"/>
      <c r="AN708" s="111"/>
      <c r="AO708" s="111"/>
      <c r="AP708" s="111"/>
      <c r="AQ708" s="111"/>
      <c r="AT708"/>
      <c r="AU708"/>
      <c r="AV708"/>
      <c r="AW708"/>
      <c r="AX708"/>
      <c r="AZ708"/>
      <c r="BD708"/>
      <c r="BE708"/>
      <c r="BH708"/>
    </row>
    <row r="709" spans="1:60">
      <c r="A709"/>
      <c r="B709"/>
      <c r="C709" s="111"/>
      <c r="D709" s="111"/>
      <c r="E709" s="111"/>
      <c r="F709" s="111"/>
      <c r="G709" s="111"/>
      <c r="H709" s="111"/>
      <c r="I709" s="111"/>
      <c r="J709" s="111"/>
      <c r="K709" s="111"/>
      <c r="L709" s="111"/>
      <c r="M709" s="111"/>
      <c r="N709" s="111"/>
      <c r="O709" s="111"/>
      <c r="P709" s="111"/>
      <c r="Q709" s="111"/>
      <c r="R709" s="111"/>
      <c r="S709" s="111"/>
      <c r="T709" s="111"/>
      <c r="U709" s="111"/>
      <c r="V709" s="111"/>
      <c r="W709" s="111"/>
      <c r="X709" s="111"/>
      <c r="Y709" s="111"/>
      <c r="Z709" s="111"/>
      <c r="AA709" s="111"/>
      <c r="AB709" s="111"/>
      <c r="AC709" s="111"/>
      <c r="AD709" s="111"/>
      <c r="AE709" s="111"/>
      <c r="AF709" s="111"/>
      <c r="AG709" s="111"/>
      <c r="AH709" s="111"/>
      <c r="AI709" s="111"/>
      <c r="AJ709" s="111"/>
      <c r="AK709" s="111"/>
      <c r="AL709" s="111"/>
      <c r="AM709" s="111"/>
      <c r="AN709" s="111"/>
      <c r="AO709" s="111"/>
      <c r="AP709" s="111"/>
      <c r="AQ709" s="111"/>
      <c r="AT709"/>
      <c r="AU709"/>
      <c r="AV709"/>
      <c r="AW709"/>
      <c r="AX709"/>
      <c r="AZ709"/>
      <c r="BD709"/>
      <c r="BE709"/>
      <c r="BH709"/>
    </row>
    <row r="710" spans="1:60">
      <c r="A710"/>
      <c r="B710"/>
      <c r="C710" s="111"/>
      <c r="D710" s="111"/>
      <c r="E710" s="111"/>
      <c r="F710" s="111"/>
      <c r="G710" s="111"/>
      <c r="H710" s="111"/>
      <c r="I710" s="111"/>
      <c r="J710" s="111"/>
      <c r="K710" s="111"/>
      <c r="L710" s="111"/>
      <c r="M710" s="111"/>
      <c r="N710" s="111"/>
      <c r="O710" s="111"/>
      <c r="P710" s="111"/>
      <c r="Q710" s="111"/>
      <c r="R710" s="111"/>
      <c r="S710" s="111"/>
      <c r="T710" s="111"/>
      <c r="U710" s="111"/>
      <c r="V710" s="111"/>
      <c r="W710" s="111"/>
      <c r="X710" s="111"/>
      <c r="Y710" s="111"/>
      <c r="Z710" s="111"/>
      <c r="AA710" s="111"/>
      <c r="AB710" s="111"/>
      <c r="AC710" s="111"/>
      <c r="AD710" s="111"/>
      <c r="AE710" s="111"/>
      <c r="AF710" s="111"/>
      <c r="AG710" s="111"/>
      <c r="AH710" s="111"/>
      <c r="AI710" s="111"/>
      <c r="AJ710" s="111"/>
      <c r="AK710" s="111"/>
      <c r="AL710" s="111"/>
      <c r="AM710" s="111"/>
      <c r="AN710" s="111"/>
      <c r="AO710" s="111"/>
      <c r="AP710" s="111"/>
      <c r="AQ710" s="111"/>
      <c r="AT710"/>
      <c r="AU710"/>
      <c r="AV710"/>
      <c r="AW710"/>
      <c r="AX710"/>
      <c r="AZ710"/>
      <c r="BD710"/>
      <c r="BE710"/>
      <c r="BH710"/>
    </row>
    <row r="711" spans="1:60">
      <c r="A711"/>
      <c r="B711"/>
      <c r="C711" s="111"/>
      <c r="D711" s="111"/>
      <c r="E711" s="111"/>
      <c r="F711" s="111"/>
      <c r="G711" s="111"/>
      <c r="H711" s="111"/>
      <c r="I711" s="111"/>
      <c r="J711" s="111"/>
      <c r="K711" s="111"/>
      <c r="L711" s="111"/>
      <c r="M711" s="111"/>
      <c r="N711" s="111"/>
      <c r="O711" s="111"/>
      <c r="P711" s="111"/>
      <c r="Q711" s="111"/>
      <c r="R711" s="111"/>
      <c r="S711" s="111"/>
      <c r="T711" s="111"/>
      <c r="U711" s="111"/>
      <c r="V711" s="111"/>
      <c r="W711" s="111"/>
      <c r="X711" s="111"/>
      <c r="Y711" s="111"/>
      <c r="Z711" s="111"/>
      <c r="AA711" s="111"/>
      <c r="AB711" s="111"/>
      <c r="AC711" s="111"/>
      <c r="AD711" s="111"/>
      <c r="AE711" s="111"/>
      <c r="AF711" s="111"/>
      <c r="AG711" s="111"/>
      <c r="AH711" s="111"/>
      <c r="AI711" s="111"/>
      <c r="AJ711" s="111"/>
      <c r="AK711" s="111"/>
      <c r="AL711" s="111"/>
      <c r="AM711" s="111"/>
      <c r="AN711" s="111"/>
      <c r="AO711" s="111"/>
      <c r="AP711" s="111"/>
      <c r="AQ711" s="111"/>
      <c r="AT711"/>
      <c r="AU711"/>
      <c r="AV711"/>
      <c r="AW711"/>
      <c r="AX711"/>
      <c r="AZ711"/>
      <c r="BD711"/>
      <c r="BE711"/>
      <c r="BH711"/>
    </row>
    <row r="712" spans="1:60">
      <c r="A712"/>
      <c r="B712"/>
      <c r="C712" s="111"/>
      <c r="D712" s="111"/>
      <c r="E712" s="111"/>
      <c r="F712" s="111"/>
      <c r="G712" s="111"/>
      <c r="H712" s="111"/>
      <c r="I712" s="111"/>
      <c r="J712" s="111"/>
      <c r="K712" s="111"/>
      <c r="L712" s="111"/>
      <c r="M712" s="111"/>
      <c r="N712" s="111"/>
      <c r="O712" s="111"/>
      <c r="P712" s="111"/>
      <c r="Q712" s="111"/>
      <c r="R712" s="111"/>
      <c r="S712" s="111"/>
      <c r="T712" s="111"/>
      <c r="U712" s="111"/>
      <c r="V712" s="111"/>
      <c r="W712" s="111"/>
      <c r="X712" s="111"/>
      <c r="Y712" s="111"/>
      <c r="Z712" s="111"/>
      <c r="AA712" s="111"/>
      <c r="AB712" s="111"/>
      <c r="AC712" s="111"/>
      <c r="AD712" s="111"/>
      <c r="AE712" s="111"/>
      <c r="AF712" s="111"/>
      <c r="AG712" s="111"/>
      <c r="AH712" s="111"/>
      <c r="AI712" s="111"/>
      <c r="AJ712" s="111"/>
      <c r="AK712" s="111"/>
      <c r="AL712" s="111"/>
      <c r="AM712" s="111"/>
      <c r="AN712" s="111"/>
      <c r="AO712" s="111"/>
      <c r="AP712" s="111"/>
      <c r="AQ712" s="111"/>
      <c r="AT712"/>
      <c r="AU712"/>
      <c r="AV712"/>
      <c r="AW712"/>
      <c r="AX712"/>
      <c r="AZ712"/>
      <c r="BD712"/>
      <c r="BE712"/>
      <c r="BH712"/>
    </row>
    <row r="713" spans="1:60">
      <c r="A713"/>
      <c r="B713"/>
      <c r="C713" s="111"/>
      <c r="D713" s="111"/>
      <c r="E713" s="111"/>
      <c r="F713" s="111"/>
      <c r="G713" s="111"/>
      <c r="H713" s="111"/>
      <c r="I713" s="111"/>
      <c r="J713" s="111"/>
      <c r="K713" s="111"/>
      <c r="L713" s="111"/>
      <c r="M713" s="111"/>
      <c r="N713" s="111"/>
      <c r="O713" s="111"/>
      <c r="P713" s="111"/>
      <c r="Q713" s="111"/>
      <c r="R713" s="111"/>
      <c r="S713" s="111"/>
      <c r="T713" s="111"/>
      <c r="U713" s="111"/>
      <c r="V713" s="111"/>
      <c r="W713" s="111"/>
      <c r="X713" s="111"/>
      <c r="Y713" s="111"/>
      <c r="Z713" s="111"/>
      <c r="AA713" s="111"/>
      <c r="AB713" s="111"/>
      <c r="AC713" s="111"/>
      <c r="AD713" s="111"/>
      <c r="AE713" s="111"/>
      <c r="AF713" s="111"/>
      <c r="AG713" s="111"/>
      <c r="AH713" s="111"/>
      <c r="AI713" s="111"/>
      <c r="AJ713" s="111"/>
      <c r="AK713" s="111"/>
      <c r="AL713" s="111"/>
      <c r="AM713" s="111"/>
      <c r="AN713" s="111"/>
      <c r="AO713" s="111"/>
      <c r="AP713" s="111"/>
      <c r="AQ713" s="111"/>
      <c r="AT713"/>
      <c r="AU713"/>
      <c r="AV713"/>
      <c r="AW713"/>
      <c r="AX713"/>
      <c r="AZ713"/>
      <c r="BD713"/>
      <c r="BE713"/>
      <c r="BH713"/>
    </row>
    <row r="714" spans="1:60">
      <c r="A714"/>
      <c r="B714"/>
      <c r="C714" s="111"/>
      <c r="D714" s="111"/>
      <c r="E714" s="111"/>
      <c r="F714" s="111"/>
      <c r="G714" s="111"/>
      <c r="H714" s="111"/>
      <c r="I714" s="111"/>
      <c r="J714" s="111"/>
      <c r="K714" s="111"/>
      <c r="L714" s="111"/>
      <c r="M714" s="111"/>
      <c r="N714" s="111"/>
      <c r="O714" s="111"/>
      <c r="P714" s="111"/>
      <c r="Q714" s="111"/>
      <c r="R714" s="111"/>
      <c r="S714" s="111"/>
      <c r="T714" s="111"/>
      <c r="U714" s="111"/>
      <c r="V714" s="111"/>
      <c r="W714" s="111"/>
      <c r="X714" s="111"/>
      <c r="Y714" s="111"/>
      <c r="Z714" s="111"/>
      <c r="AA714" s="111"/>
      <c r="AB714" s="111"/>
      <c r="AC714" s="111"/>
      <c r="AD714" s="111"/>
      <c r="AE714" s="111"/>
      <c r="AF714" s="111"/>
      <c r="AG714" s="111"/>
      <c r="AH714" s="111"/>
      <c r="AI714" s="111"/>
      <c r="AJ714" s="111"/>
      <c r="AK714" s="111"/>
      <c r="AL714" s="111"/>
      <c r="AM714" s="111"/>
      <c r="AN714" s="111"/>
      <c r="AO714" s="111"/>
      <c r="AP714" s="111"/>
      <c r="AQ714" s="111"/>
      <c r="AT714"/>
      <c r="AU714"/>
      <c r="AV714"/>
      <c r="AW714"/>
      <c r="AX714"/>
      <c r="AZ714"/>
      <c r="BD714"/>
      <c r="BE714"/>
      <c r="BH714"/>
    </row>
    <row r="715" spans="1:60">
      <c r="A715"/>
      <c r="B715"/>
      <c r="C715" s="111"/>
      <c r="D715" s="111"/>
      <c r="E715" s="111"/>
      <c r="F715" s="111"/>
      <c r="G715" s="111"/>
      <c r="H715" s="111"/>
      <c r="I715" s="111"/>
      <c r="J715" s="111"/>
      <c r="K715" s="111"/>
      <c r="L715" s="111"/>
      <c r="M715" s="111"/>
      <c r="N715" s="111"/>
      <c r="O715" s="111"/>
      <c r="P715" s="111"/>
      <c r="Q715" s="111"/>
      <c r="R715" s="111"/>
      <c r="S715" s="111"/>
      <c r="T715" s="111"/>
      <c r="U715" s="111"/>
      <c r="V715" s="111"/>
      <c r="W715" s="111"/>
      <c r="X715" s="111"/>
      <c r="Y715" s="111"/>
      <c r="Z715" s="111"/>
      <c r="AA715" s="111"/>
      <c r="AB715" s="111"/>
      <c r="AC715" s="111"/>
      <c r="AD715" s="111"/>
      <c r="AE715" s="111"/>
      <c r="AF715" s="111"/>
      <c r="AG715" s="111"/>
      <c r="AH715" s="111"/>
      <c r="AI715" s="111"/>
      <c r="AJ715" s="111"/>
      <c r="AK715" s="111"/>
      <c r="AL715" s="111"/>
      <c r="AM715" s="111"/>
      <c r="AN715" s="111"/>
      <c r="AO715" s="111"/>
      <c r="AP715" s="111"/>
      <c r="AQ715" s="111"/>
      <c r="AT715"/>
      <c r="AU715"/>
      <c r="AV715"/>
      <c r="AW715"/>
      <c r="AX715"/>
      <c r="AZ715"/>
      <c r="BD715"/>
      <c r="BE715"/>
      <c r="BH715"/>
    </row>
    <row r="716" spans="1:60">
      <c r="A716"/>
      <c r="B716"/>
      <c r="C716" s="111"/>
      <c r="D716" s="111"/>
      <c r="E716" s="111"/>
      <c r="F716" s="111"/>
      <c r="G716" s="111"/>
      <c r="H716" s="111"/>
      <c r="I716" s="111"/>
      <c r="J716" s="111"/>
      <c r="K716" s="111"/>
      <c r="L716" s="111"/>
      <c r="M716" s="111"/>
      <c r="N716" s="111"/>
      <c r="O716" s="111"/>
      <c r="P716" s="111"/>
      <c r="Q716" s="111"/>
      <c r="R716" s="111"/>
      <c r="S716" s="111"/>
      <c r="T716" s="111"/>
      <c r="U716" s="111"/>
      <c r="V716" s="111"/>
      <c r="W716" s="111"/>
      <c r="X716" s="111"/>
      <c r="Y716" s="111"/>
      <c r="Z716" s="111"/>
      <c r="AA716" s="111"/>
      <c r="AB716" s="111"/>
      <c r="AC716" s="111"/>
      <c r="AD716" s="111"/>
      <c r="AE716" s="111"/>
      <c r="AF716" s="111"/>
      <c r="AG716" s="111"/>
      <c r="AH716" s="111"/>
      <c r="AI716" s="111"/>
      <c r="AJ716" s="111"/>
      <c r="AK716" s="111"/>
      <c r="AL716" s="111"/>
      <c r="AM716" s="111"/>
      <c r="AN716" s="111"/>
      <c r="AO716" s="111"/>
      <c r="AP716" s="111"/>
      <c r="AQ716" s="111"/>
      <c r="AT716"/>
      <c r="AU716"/>
      <c r="AV716"/>
      <c r="AW716"/>
      <c r="AX716"/>
      <c r="AZ716"/>
      <c r="BD716"/>
      <c r="BE716"/>
      <c r="BH716"/>
    </row>
    <row r="717" spans="1:60">
      <c r="A717"/>
      <c r="B717"/>
      <c r="C717" s="111"/>
      <c r="D717" s="111"/>
      <c r="E717" s="111"/>
      <c r="F717" s="111"/>
      <c r="G717" s="111"/>
      <c r="H717" s="111"/>
      <c r="I717" s="111"/>
      <c r="J717" s="111"/>
      <c r="K717" s="111"/>
      <c r="L717" s="111"/>
      <c r="M717" s="111"/>
      <c r="N717" s="111"/>
      <c r="O717" s="111"/>
      <c r="P717" s="111"/>
      <c r="Q717" s="111"/>
      <c r="R717" s="111"/>
      <c r="S717" s="111"/>
      <c r="T717" s="111"/>
      <c r="U717" s="111"/>
      <c r="V717" s="111"/>
      <c r="W717" s="111"/>
      <c r="X717" s="111"/>
      <c r="Y717" s="111"/>
      <c r="Z717" s="111"/>
      <c r="AA717" s="111"/>
      <c r="AB717" s="111"/>
      <c r="AC717" s="111"/>
      <c r="AD717" s="111"/>
      <c r="AE717" s="111"/>
      <c r="AF717" s="111"/>
      <c r="AG717" s="111"/>
      <c r="AH717" s="111"/>
      <c r="AI717" s="111"/>
      <c r="AJ717" s="111"/>
      <c r="AK717" s="111"/>
      <c r="AL717" s="111"/>
      <c r="AM717" s="111"/>
      <c r="AN717" s="111"/>
      <c r="AO717" s="111"/>
      <c r="AP717" s="111"/>
      <c r="AQ717" s="111"/>
      <c r="AT717"/>
      <c r="AU717"/>
      <c r="AV717"/>
      <c r="AW717"/>
      <c r="AX717"/>
      <c r="AZ717"/>
      <c r="BD717"/>
      <c r="BE717"/>
      <c r="BH717"/>
    </row>
    <row r="718" spans="1:60">
      <c r="A718"/>
      <c r="B718"/>
      <c r="C718" s="111"/>
      <c r="D718" s="111"/>
      <c r="E718" s="111"/>
      <c r="F718" s="111"/>
      <c r="G718" s="111"/>
      <c r="H718" s="111"/>
      <c r="I718" s="111"/>
      <c r="J718" s="111"/>
      <c r="K718" s="111"/>
      <c r="L718" s="111"/>
      <c r="M718" s="111"/>
      <c r="N718" s="111"/>
      <c r="O718" s="111"/>
      <c r="P718" s="111"/>
      <c r="Q718" s="111"/>
      <c r="R718" s="111"/>
      <c r="S718" s="111"/>
      <c r="T718" s="111"/>
      <c r="U718" s="111"/>
      <c r="V718" s="111"/>
      <c r="W718" s="111"/>
      <c r="X718" s="111"/>
      <c r="Y718" s="111"/>
      <c r="Z718" s="111"/>
      <c r="AA718" s="111"/>
      <c r="AB718" s="111"/>
      <c r="AC718" s="111"/>
      <c r="AD718" s="111"/>
      <c r="AE718" s="111"/>
      <c r="AF718" s="111"/>
      <c r="AG718" s="111"/>
      <c r="AH718" s="111"/>
      <c r="AI718" s="111"/>
      <c r="AJ718" s="111"/>
      <c r="AK718" s="111"/>
      <c r="AL718" s="111"/>
      <c r="AM718" s="111"/>
      <c r="AN718" s="111"/>
      <c r="AO718" s="111"/>
      <c r="AP718" s="111"/>
      <c r="AQ718" s="111"/>
      <c r="AT718"/>
      <c r="AU718"/>
      <c r="AV718"/>
      <c r="AW718"/>
      <c r="AX718"/>
      <c r="AZ718"/>
      <c r="BD718"/>
      <c r="BE718"/>
      <c r="BH718"/>
    </row>
    <row r="719" spans="1:60">
      <c r="A719"/>
      <c r="B719"/>
      <c r="C719" s="111"/>
      <c r="D719" s="111"/>
      <c r="E719" s="111"/>
      <c r="F719" s="111"/>
      <c r="G719" s="111"/>
      <c r="H719" s="111"/>
      <c r="I719" s="111"/>
      <c r="J719" s="111"/>
      <c r="K719" s="111"/>
      <c r="L719" s="111"/>
      <c r="M719" s="111"/>
      <c r="N719" s="111"/>
      <c r="O719" s="111"/>
      <c r="P719" s="111"/>
      <c r="Q719" s="111"/>
      <c r="R719" s="111"/>
      <c r="S719" s="111"/>
      <c r="T719" s="111"/>
      <c r="U719" s="111"/>
      <c r="V719" s="111"/>
      <c r="W719" s="111"/>
      <c r="X719" s="111"/>
      <c r="Y719" s="111"/>
      <c r="Z719" s="111"/>
      <c r="AA719" s="111"/>
      <c r="AB719" s="111"/>
      <c r="AC719" s="111"/>
      <c r="AD719" s="111"/>
      <c r="AE719" s="111"/>
      <c r="AF719" s="111"/>
      <c r="AG719" s="111"/>
      <c r="AH719" s="111"/>
      <c r="AI719" s="111"/>
      <c r="AJ719" s="111"/>
      <c r="AK719" s="111"/>
      <c r="AL719" s="111"/>
      <c r="AM719" s="111"/>
      <c r="AN719" s="111"/>
      <c r="AO719" s="111"/>
      <c r="AP719" s="111"/>
      <c r="AQ719" s="111"/>
      <c r="AT719"/>
      <c r="AU719"/>
      <c r="AV719"/>
      <c r="AW719"/>
      <c r="AX719"/>
      <c r="AZ719"/>
      <c r="BD719"/>
      <c r="BE719"/>
      <c r="BH719"/>
    </row>
    <row r="720" spans="1:60">
      <c r="A720"/>
      <c r="B720"/>
      <c r="C720" s="111"/>
      <c r="D720" s="111"/>
      <c r="E720" s="111"/>
      <c r="F720" s="111"/>
      <c r="G720" s="111"/>
      <c r="H720" s="111"/>
      <c r="I720" s="111"/>
      <c r="J720" s="111"/>
      <c r="K720" s="111"/>
      <c r="L720" s="111"/>
      <c r="M720" s="111"/>
      <c r="N720" s="111"/>
      <c r="O720" s="111"/>
      <c r="P720" s="111"/>
      <c r="Q720" s="111"/>
      <c r="R720" s="111"/>
      <c r="S720" s="111"/>
      <c r="T720" s="111"/>
      <c r="U720" s="111"/>
      <c r="V720" s="111"/>
      <c r="W720" s="111"/>
      <c r="X720" s="111"/>
      <c r="Y720" s="111"/>
      <c r="Z720" s="111"/>
      <c r="AA720" s="111"/>
      <c r="AB720" s="111"/>
      <c r="AC720" s="111"/>
      <c r="AD720" s="111"/>
      <c r="AE720" s="111"/>
      <c r="AF720" s="111"/>
      <c r="AG720" s="111"/>
      <c r="AH720" s="111"/>
      <c r="AI720" s="111"/>
      <c r="AJ720" s="111"/>
      <c r="AK720" s="111"/>
      <c r="AL720" s="111"/>
      <c r="AM720" s="111"/>
      <c r="AN720" s="111"/>
      <c r="AO720" s="111"/>
      <c r="AP720" s="111"/>
      <c r="AQ720" s="111"/>
      <c r="AT720"/>
      <c r="AU720"/>
      <c r="AV720"/>
      <c r="AW720"/>
      <c r="AX720"/>
      <c r="AZ720"/>
      <c r="BD720"/>
      <c r="BE720"/>
      <c r="BH720"/>
    </row>
    <row r="721" spans="1:60">
      <c r="A721"/>
      <c r="B721"/>
      <c r="C721" s="111"/>
      <c r="D721" s="111"/>
      <c r="E721" s="111"/>
      <c r="F721" s="111"/>
      <c r="G721" s="111"/>
      <c r="H721" s="111"/>
      <c r="I721" s="111"/>
      <c r="J721" s="111"/>
      <c r="K721" s="111"/>
      <c r="L721" s="111"/>
      <c r="M721" s="111"/>
      <c r="N721" s="111"/>
      <c r="O721" s="111"/>
      <c r="P721" s="111"/>
      <c r="Q721" s="111"/>
      <c r="R721" s="111"/>
      <c r="S721" s="111"/>
      <c r="T721" s="111"/>
      <c r="U721" s="111"/>
      <c r="V721" s="111"/>
      <c r="W721" s="111"/>
      <c r="X721" s="111"/>
      <c r="Y721" s="111"/>
      <c r="Z721" s="111"/>
      <c r="AA721" s="111"/>
      <c r="AB721" s="111"/>
      <c r="AC721" s="111"/>
      <c r="AD721" s="111"/>
      <c r="AE721" s="111"/>
      <c r="AF721" s="111"/>
      <c r="AG721" s="111"/>
      <c r="AH721" s="111"/>
      <c r="AI721" s="111"/>
      <c r="AJ721" s="111"/>
      <c r="AK721" s="111"/>
      <c r="AL721" s="111"/>
      <c r="AM721" s="111"/>
      <c r="AN721" s="111"/>
      <c r="AO721" s="111"/>
      <c r="AP721" s="111"/>
      <c r="AQ721" s="111"/>
      <c r="AT721"/>
      <c r="AU721"/>
      <c r="AV721"/>
      <c r="AW721"/>
      <c r="AX721"/>
      <c r="AZ721"/>
      <c r="BD721"/>
      <c r="BE721"/>
      <c r="BH721"/>
    </row>
    <row r="722" spans="1:60">
      <c r="A722"/>
      <c r="B722"/>
      <c r="C722" s="111"/>
      <c r="D722" s="111"/>
      <c r="E722" s="111"/>
      <c r="F722" s="111"/>
      <c r="G722" s="111"/>
      <c r="H722" s="111"/>
      <c r="I722" s="111"/>
      <c r="J722" s="111"/>
      <c r="K722" s="111"/>
      <c r="L722" s="111"/>
      <c r="M722" s="111"/>
      <c r="N722" s="111"/>
      <c r="O722" s="111"/>
      <c r="P722" s="111"/>
      <c r="Q722" s="111"/>
      <c r="R722" s="111"/>
      <c r="S722" s="111"/>
      <c r="T722" s="111"/>
      <c r="U722" s="111"/>
      <c r="V722" s="111"/>
      <c r="W722" s="111"/>
      <c r="X722" s="111"/>
      <c r="Y722" s="111"/>
      <c r="Z722" s="111"/>
      <c r="AA722" s="111"/>
      <c r="AB722" s="111"/>
      <c r="AC722" s="111"/>
      <c r="AD722" s="111"/>
      <c r="AE722" s="111"/>
      <c r="AF722" s="111"/>
      <c r="AG722" s="111"/>
      <c r="AH722" s="111"/>
      <c r="AI722" s="111"/>
      <c r="AJ722" s="111"/>
      <c r="AK722" s="111"/>
      <c r="AL722" s="111"/>
      <c r="AM722" s="111"/>
      <c r="AN722" s="111"/>
      <c r="AO722" s="111"/>
      <c r="AP722" s="111"/>
      <c r="AQ722" s="111"/>
      <c r="AT722"/>
      <c r="AU722"/>
      <c r="AV722"/>
      <c r="AW722"/>
      <c r="AX722"/>
      <c r="AZ722"/>
      <c r="BD722"/>
      <c r="BE722"/>
      <c r="BH722"/>
    </row>
    <row r="723" spans="1:60">
      <c r="A723"/>
      <c r="B723"/>
      <c r="C723" s="111"/>
      <c r="D723" s="111"/>
      <c r="E723" s="111"/>
      <c r="F723" s="111"/>
      <c r="G723" s="111"/>
      <c r="H723" s="111"/>
      <c r="I723" s="111"/>
      <c r="J723" s="111"/>
      <c r="K723" s="111"/>
      <c r="L723" s="111"/>
      <c r="M723" s="111"/>
      <c r="N723" s="111"/>
      <c r="O723" s="111"/>
      <c r="P723" s="111"/>
      <c r="Q723" s="111"/>
      <c r="R723" s="111"/>
      <c r="S723" s="111"/>
      <c r="T723" s="111"/>
      <c r="U723" s="111"/>
      <c r="V723" s="111"/>
      <c r="W723" s="111"/>
      <c r="X723" s="111"/>
      <c r="Y723" s="111"/>
      <c r="Z723" s="111"/>
      <c r="AA723" s="111"/>
      <c r="AB723" s="111"/>
      <c r="AC723" s="111"/>
      <c r="AD723" s="111"/>
      <c r="AE723" s="111"/>
      <c r="AF723" s="111"/>
      <c r="AG723" s="111"/>
      <c r="AH723" s="111"/>
      <c r="AI723" s="111"/>
      <c r="AJ723" s="111"/>
      <c r="AK723" s="111"/>
      <c r="AL723" s="111"/>
      <c r="AM723" s="111"/>
      <c r="AN723" s="111"/>
      <c r="AO723" s="111"/>
      <c r="AP723" s="111"/>
      <c r="AQ723" s="111"/>
      <c r="AT723"/>
      <c r="AU723"/>
      <c r="AV723"/>
      <c r="AW723"/>
      <c r="AX723"/>
      <c r="AZ723"/>
      <c r="BD723"/>
      <c r="BE723"/>
      <c r="BH723"/>
    </row>
    <row r="724" spans="1:60">
      <c r="A724"/>
      <c r="B724"/>
      <c r="C724" s="111"/>
      <c r="D724" s="111"/>
      <c r="E724" s="111"/>
      <c r="F724" s="111"/>
      <c r="G724" s="111"/>
      <c r="H724" s="111"/>
      <c r="I724" s="111"/>
      <c r="J724" s="111"/>
      <c r="K724" s="111"/>
      <c r="L724" s="111"/>
      <c r="M724" s="111"/>
      <c r="N724" s="111"/>
      <c r="O724" s="111"/>
      <c r="P724" s="111"/>
      <c r="Q724" s="111"/>
      <c r="R724" s="111"/>
      <c r="S724" s="111"/>
      <c r="T724" s="111"/>
      <c r="U724" s="111"/>
      <c r="V724" s="111"/>
      <c r="W724" s="111"/>
      <c r="X724" s="111"/>
      <c r="Y724" s="111"/>
      <c r="Z724" s="111"/>
      <c r="AA724" s="111"/>
      <c r="AB724" s="111"/>
      <c r="AC724" s="111"/>
      <c r="AD724" s="111"/>
      <c r="AE724" s="111"/>
      <c r="AF724" s="111"/>
      <c r="AG724" s="111"/>
      <c r="AH724" s="111"/>
      <c r="AI724" s="111"/>
      <c r="AJ724" s="111"/>
      <c r="AK724" s="111"/>
      <c r="AL724" s="111"/>
      <c r="AM724" s="111"/>
      <c r="AN724" s="111"/>
      <c r="AO724" s="111"/>
      <c r="AP724" s="111"/>
      <c r="AQ724" s="111"/>
      <c r="AT724"/>
      <c r="AU724"/>
      <c r="AV724"/>
      <c r="AW724"/>
      <c r="AX724"/>
      <c r="AZ724"/>
      <c r="BD724"/>
      <c r="BE724"/>
      <c r="BH724"/>
    </row>
    <row r="725" spans="1:60">
      <c r="A725"/>
      <c r="B725"/>
      <c r="C725" s="111"/>
      <c r="D725" s="111"/>
      <c r="E725" s="111"/>
      <c r="F725" s="111"/>
      <c r="G725" s="111"/>
      <c r="H725" s="111"/>
      <c r="I725" s="111"/>
      <c r="J725" s="111"/>
      <c r="K725" s="111"/>
      <c r="L725" s="111"/>
      <c r="M725" s="111"/>
      <c r="N725" s="111"/>
      <c r="O725" s="111"/>
      <c r="P725" s="111"/>
      <c r="Q725" s="111"/>
      <c r="R725" s="111"/>
      <c r="S725" s="111"/>
      <c r="T725" s="111"/>
      <c r="U725" s="111"/>
      <c r="V725" s="111"/>
      <c r="W725" s="111"/>
      <c r="X725" s="111"/>
      <c r="Y725" s="111"/>
      <c r="Z725" s="111"/>
      <c r="AA725" s="111"/>
      <c r="AB725" s="111"/>
      <c r="AC725" s="111"/>
      <c r="AD725" s="111"/>
      <c r="AE725" s="111"/>
      <c r="AF725" s="111"/>
      <c r="AG725" s="111"/>
      <c r="AH725" s="111"/>
      <c r="AI725" s="111"/>
      <c r="AJ725" s="111"/>
      <c r="AK725" s="111"/>
      <c r="AL725" s="111"/>
      <c r="AM725" s="111"/>
      <c r="AN725" s="111"/>
      <c r="AO725" s="111"/>
      <c r="AP725" s="111"/>
      <c r="AQ725" s="111"/>
      <c r="AT725"/>
      <c r="AU725"/>
      <c r="AV725"/>
      <c r="AW725"/>
      <c r="AX725"/>
      <c r="AZ725"/>
      <c r="BD725"/>
      <c r="BE725"/>
      <c r="BH725"/>
    </row>
    <row r="726" spans="1:60">
      <c r="A726"/>
      <c r="B726"/>
      <c r="C726" s="111"/>
      <c r="D726" s="111"/>
      <c r="E726" s="111"/>
      <c r="F726" s="111"/>
      <c r="G726" s="111"/>
      <c r="H726" s="111"/>
      <c r="I726" s="111"/>
      <c r="J726" s="111"/>
      <c r="K726" s="111"/>
      <c r="L726" s="111"/>
      <c r="M726" s="111"/>
      <c r="N726" s="111"/>
      <c r="O726" s="111"/>
      <c r="P726" s="111"/>
      <c r="Q726" s="111"/>
      <c r="R726" s="111"/>
      <c r="S726" s="111"/>
      <c r="T726" s="111"/>
      <c r="U726" s="111"/>
      <c r="V726" s="111"/>
      <c r="W726" s="111"/>
      <c r="X726" s="111"/>
      <c r="Y726" s="111"/>
      <c r="Z726" s="111"/>
      <c r="AA726" s="111"/>
      <c r="AB726" s="111"/>
      <c r="AC726" s="111"/>
      <c r="AD726" s="111"/>
      <c r="AE726" s="111"/>
      <c r="AF726" s="111"/>
      <c r="AG726" s="111"/>
      <c r="AH726" s="111"/>
      <c r="AI726" s="111"/>
      <c r="AJ726" s="111"/>
      <c r="AK726" s="111"/>
      <c r="AL726" s="111"/>
      <c r="AM726" s="111"/>
      <c r="AN726" s="111"/>
      <c r="AO726" s="111"/>
      <c r="AP726" s="111"/>
      <c r="AQ726" s="111"/>
      <c r="AT726"/>
      <c r="AU726"/>
      <c r="AV726"/>
      <c r="AW726"/>
      <c r="AX726"/>
      <c r="AZ726"/>
      <c r="BD726"/>
      <c r="BE726"/>
      <c r="BH726"/>
    </row>
    <row r="727" spans="1:60">
      <c r="A727"/>
      <c r="B727"/>
      <c r="C727" s="111"/>
      <c r="D727" s="111"/>
      <c r="E727" s="111"/>
      <c r="F727" s="111"/>
      <c r="G727" s="111"/>
      <c r="H727" s="111"/>
      <c r="I727" s="111"/>
      <c r="J727" s="111"/>
      <c r="K727" s="111"/>
      <c r="L727" s="111"/>
      <c r="M727" s="111"/>
      <c r="N727" s="111"/>
      <c r="O727" s="111"/>
      <c r="P727" s="111"/>
      <c r="Q727" s="111"/>
      <c r="R727" s="111"/>
      <c r="S727" s="111"/>
      <c r="T727" s="111"/>
      <c r="U727" s="111"/>
      <c r="V727" s="111"/>
      <c r="W727" s="111"/>
      <c r="X727" s="111"/>
      <c r="Y727" s="111"/>
      <c r="Z727" s="111"/>
      <c r="AA727" s="111"/>
      <c r="AB727" s="111"/>
      <c r="AC727" s="111"/>
      <c r="AD727" s="111"/>
      <c r="AE727" s="111"/>
      <c r="AF727" s="111"/>
      <c r="AG727" s="111"/>
      <c r="AH727" s="111"/>
      <c r="AI727" s="111"/>
      <c r="AJ727" s="111"/>
      <c r="AK727" s="111"/>
      <c r="AL727" s="111"/>
      <c r="AM727" s="111"/>
      <c r="AN727" s="111"/>
      <c r="AO727" s="111"/>
      <c r="AP727" s="111"/>
      <c r="AQ727" s="111"/>
      <c r="AT727"/>
      <c r="AU727"/>
      <c r="AV727"/>
      <c r="AW727"/>
      <c r="AX727"/>
      <c r="AZ727"/>
      <c r="BD727"/>
      <c r="BE727"/>
      <c r="BH727"/>
    </row>
    <row r="728" spans="1:60">
      <c r="A728"/>
      <c r="B728"/>
      <c r="C728" s="111"/>
      <c r="D728" s="111"/>
      <c r="E728" s="111"/>
      <c r="F728" s="111"/>
      <c r="G728" s="111"/>
      <c r="H728" s="111"/>
      <c r="I728" s="111"/>
      <c r="J728" s="111"/>
      <c r="K728" s="111"/>
      <c r="L728" s="111"/>
      <c r="M728" s="111"/>
      <c r="N728" s="111"/>
      <c r="O728" s="111"/>
      <c r="P728" s="111"/>
      <c r="Q728" s="111"/>
      <c r="R728" s="111"/>
      <c r="S728" s="111"/>
      <c r="T728" s="111"/>
      <c r="U728" s="111"/>
      <c r="V728" s="111"/>
      <c r="W728" s="111"/>
      <c r="X728" s="111"/>
      <c r="Y728" s="111"/>
      <c r="Z728" s="111"/>
      <c r="AA728" s="111"/>
      <c r="AB728" s="111"/>
      <c r="AC728" s="111"/>
      <c r="AD728" s="111"/>
      <c r="AE728" s="111"/>
      <c r="AF728" s="111"/>
      <c r="AG728" s="111"/>
      <c r="AH728" s="111"/>
      <c r="AI728" s="111"/>
      <c r="AJ728" s="111"/>
      <c r="AK728" s="111"/>
      <c r="AL728" s="111"/>
      <c r="AM728" s="111"/>
      <c r="AN728" s="111"/>
      <c r="AO728" s="111"/>
      <c r="AP728" s="111"/>
      <c r="AQ728" s="111"/>
      <c r="AT728"/>
      <c r="AU728"/>
      <c r="AV728"/>
      <c r="AW728"/>
      <c r="AX728"/>
      <c r="AZ728"/>
      <c r="BD728"/>
      <c r="BE728"/>
      <c r="BH728"/>
    </row>
    <row r="729" spans="1:60">
      <c r="A729"/>
      <c r="B729"/>
      <c r="C729" s="111"/>
      <c r="D729" s="111"/>
      <c r="E729" s="111"/>
      <c r="F729" s="111"/>
      <c r="G729" s="111"/>
      <c r="H729" s="111"/>
      <c r="I729" s="111"/>
      <c r="J729" s="111"/>
      <c r="K729" s="111"/>
      <c r="L729" s="111"/>
      <c r="M729" s="111"/>
      <c r="N729" s="111"/>
      <c r="O729" s="111"/>
      <c r="P729" s="111"/>
      <c r="Q729" s="111"/>
      <c r="R729" s="111"/>
      <c r="S729" s="111"/>
      <c r="T729" s="111"/>
      <c r="U729" s="111"/>
      <c r="V729" s="111"/>
      <c r="W729" s="111"/>
      <c r="X729" s="111"/>
      <c r="Y729" s="111"/>
      <c r="Z729" s="111"/>
      <c r="AA729" s="111"/>
      <c r="AB729" s="111"/>
      <c r="AC729" s="111"/>
      <c r="AD729" s="111"/>
      <c r="AE729" s="111"/>
      <c r="AF729" s="111"/>
      <c r="AG729" s="111"/>
      <c r="AH729" s="111"/>
      <c r="AI729" s="111"/>
      <c r="AJ729" s="111"/>
      <c r="AK729" s="111"/>
      <c r="AL729" s="111"/>
      <c r="AM729" s="111"/>
      <c r="AN729" s="111"/>
      <c r="AO729" s="111"/>
      <c r="AP729" s="111"/>
      <c r="AQ729" s="111"/>
      <c r="AT729"/>
      <c r="AU729"/>
      <c r="AV729"/>
      <c r="AW729"/>
      <c r="AX729"/>
      <c r="AZ729"/>
      <c r="BD729"/>
      <c r="BE729"/>
      <c r="BH729"/>
    </row>
    <row r="730" spans="1:60">
      <c r="A730"/>
      <c r="B730"/>
      <c r="C730" s="111"/>
      <c r="D730" s="111"/>
      <c r="E730" s="111"/>
      <c r="F730" s="111"/>
      <c r="G730" s="111"/>
      <c r="H730" s="111"/>
      <c r="I730" s="111"/>
      <c r="J730" s="111"/>
      <c r="K730" s="111"/>
      <c r="L730" s="111"/>
      <c r="M730" s="111"/>
      <c r="N730" s="111"/>
      <c r="O730" s="111"/>
      <c r="P730" s="111"/>
      <c r="Q730" s="111"/>
      <c r="R730" s="111"/>
      <c r="S730" s="111"/>
      <c r="T730" s="111"/>
      <c r="U730" s="111"/>
      <c r="V730" s="111"/>
      <c r="W730" s="111"/>
      <c r="X730" s="111"/>
      <c r="Y730" s="111"/>
      <c r="Z730" s="111"/>
      <c r="AA730" s="111"/>
      <c r="AB730" s="111"/>
      <c r="AC730" s="111"/>
      <c r="AD730" s="111"/>
      <c r="AE730" s="111"/>
      <c r="AF730" s="111"/>
      <c r="AG730" s="111"/>
      <c r="AH730" s="111"/>
      <c r="AI730" s="111"/>
      <c r="AJ730" s="111"/>
      <c r="AK730" s="111"/>
      <c r="AL730" s="111"/>
      <c r="AM730" s="111"/>
      <c r="AN730" s="111"/>
      <c r="AO730" s="111"/>
      <c r="AP730" s="111"/>
      <c r="AQ730" s="111"/>
      <c r="AT730"/>
      <c r="AU730"/>
      <c r="AV730"/>
      <c r="AW730"/>
      <c r="AX730"/>
      <c r="AZ730"/>
      <c r="BD730"/>
      <c r="BE730"/>
      <c r="BH730"/>
    </row>
    <row r="731" spans="1:60">
      <c r="A731"/>
      <c r="B731"/>
      <c r="C731" s="111"/>
      <c r="D731" s="111"/>
      <c r="E731" s="111"/>
      <c r="F731" s="111"/>
      <c r="G731" s="111"/>
      <c r="H731" s="111"/>
      <c r="I731" s="111"/>
      <c r="J731" s="111"/>
      <c r="K731" s="111"/>
      <c r="L731" s="111"/>
      <c r="M731" s="111"/>
      <c r="N731" s="111"/>
      <c r="O731" s="111"/>
      <c r="P731" s="111"/>
      <c r="Q731" s="111"/>
      <c r="R731" s="111"/>
      <c r="S731" s="111"/>
      <c r="T731" s="111"/>
      <c r="U731" s="111"/>
      <c r="V731" s="111"/>
      <c r="W731" s="111"/>
      <c r="X731" s="111"/>
      <c r="Y731" s="111"/>
      <c r="Z731" s="111"/>
      <c r="AA731" s="111"/>
      <c r="AB731" s="111"/>
      <c r="AC731" s="111"/>
      <c r="AD731" s="111"/>
      <c r="AE731" s="111"/>
      <c r="AF731" s="111"/>
      <c r="AG731" s="111"/>
      <c r="AH731" s="111"/>
      <c r="AI731" s="111"/>
      <c r="AJ731" s="111"/>
      <c r="AK731" s="111"/>
      <c r="AL731" s="111"/>
      <c r="AM731" s="111"/>
      <c r="AN731" s="111"/>
      <c r="AO731" s="111"/>
      <c r="AP731" s="111"/>
      <c r="AQ731" s="111"/>
      <c r="AT731"/>
      <c r="AU731"/>
      <c r="AV731"/>
      <c r="AW731"/>
      <c r="AX731"/>
      <c r="AZ731"/>
      <c r="BD731"/>
      <c r="BE731"/>
      <c r="BH731"/>
    </row>
    <row r="732" spans="1:60">
      <c r="A732"/>
      <c r="B732"/>
      <c r="C732" s="111"/>
      <c r="D732" s="111"/>
      <c r="E732" s="111"/>
      <c r="F732" s="111"/>
      <c r="G732" s="111"/>
      <c r="H732" s="111"/>
      <c r="I732" s="111"/>
      <c r="J732" s="111"/>
      <c r="K732" s="111"/>
      <c r="L732" s="111"/>
      <c r="M732" s="111"/>
      <c r="N732" s="111"/>
      <c r="O732" s="111"/>
      <c r="P732" s="111"/>
      <c r="Q732" s="111"/>
      <c r="R732" s="111"/>
      <c r="S732" s="111"/>
      <c r="T732" s="111"/>
      <c r="U732" s="111"/>
      <c r="V732" s="111"/>
      <c r="W732" s="111"/>
      <c r="X732" s="111"/>
      <c r="Y732" s="111"/>
      <c r="Z732" s="111"/>
      <c r="AA732" s="111"/>
      <c r="AB732" s="111"/>
      <c r="AC732" s="111"/>
      <c r="AD732" s="111"/>
      <c r="AE732" s="111"/>
      <c r="AF732" s="111"/>
      <c r="AG732" s="111"/>
      <c r="AH732" s="111"/>
      <c r="AI732" s="111"/>
      <c r="AJ732" s="111"/>
      <c r="AK732" s="111"/>
      <c r="AL732" s="111"/>
      <c r="AM732" s="111"/>
      <c r="AN732" s="111"/>
      <c r="AO732" s="111"/>
      <c r="AP732" s="111"/>
      <c r="AQ732" s="111"/>
      <c r="AT732"/>
      <c r="AU732"/>
      <c r="AV732"/>
      <c r="AW732"/>
      <c r="AX732"/>
      <c r="AZ732"/>
      <c r="BD732"/>
      <c r="BE732"/>
      <c r="BH732"/>
    </row>
    <row r="733" spans="1:60">
      <c r="A733"/>
      <c r="B733"/>
      <c r="C733" s="111"/>
      <c r="D733" s="111"/>
      <c r="E733" s="111"/>
      <c r="F733" s="111"/>
      <c r="G733" s="111"/>
      <c r="H733" s="111"/>
      <c r="I733" s="111"/>
      <c r="J733" s="111"/>
      <c r="K733" s="111"/>
      <c r="L733" s="111"/>
      <c r="M733" s="111"/>
      <c r="N733" s="111"/>
      <c r="O733" s="111"/>
      <c r="P733" s="111"/>
      <c r="Q733" s="111"/>
      <c r="R733" s="111"/>
      <c r="S733" s="111"/>
      <c r="T733" s="111"/>
      <c r="U733" s="111"/>
      <c r="V733" s="111"/>
      <c r="W733" s="111"/>
      <c r="X733" s="111"/>
      <c r="Y733" s="111"/>
      <c r="Z733" s="111"/>
      <c r="AA733" s="111"/>
      <c r="AB733" s="111"/>
      <c r="AC733" s="111"/>
      <c r="AD733" s="111"/>
      <c r="AE733" s="111"/>
      <c r="AF733" s="111"/>
      <c r="AG733" s="111"/>
      <c r="AH733" s="111"/>
      <c r="AI733" s="111"/>
      <c r="AJ733" s="111"/>
      <c r="AK733" s="111"/>
      <c r="AL733" s="111"/>
      <c r="AM733" s="111"/>
      <c r="AN733" s="111"/>
      <c r="AO733" s="111"/>
      <c r="AP733" s="111"/>
      <c r="AQ733" s="111"/>
      <c r="AT733"/>
      <c r="AU733"/>
      <c r="AV733"/>
      <c r="AW733"/>
      <c r="AX733"/>
      <c r="AZ733"/>
      <c r="BD733"/>
      <c r="BE733"/>
      <c r="BH733"/>
    </row>
    <row r="734" spans="1:60">
      <c r="A734"/>
      <c r="B734"/>
      <c r="C734" s="111"/>
      <c r="D734" s="111"/>
      <c r="E734" s="111"/>
      <c r="F734" s="111"/>
      <c r="G734" s="111"/>
      <c r="H734" s="111"/>
      <c r="I734" s="111"/>
      <c r="J734" s="111"/>
      <c r="K734" s="111"/>
      <c r="L734" s="111"/>
      <c r="M734" s="111"/>
      <c r="N734" s="111"/>
      <c r="O734" s="111"/>
      <c r="P734" s="111"/>
      <c r="Q734" s="111"/>
      <c r="R734" s="111"/>
      <c r="S734" s="111"/>
      <c r="T734" s="111"/>
      <c r="U734" s="111"/>
      <c r="V734" s="111"/>
      <c r="W734" s="111"/>
      <c r="X734" s="111"/>
      <c r="Y734" s="111"/>
      <c r="Z734" s="111"/>
      <c r="AA734" s="111"/>
      <c r="AB734" s="111"/>
      <c r="AC734" s="111"/>
      <c r="AD734" s="111"/>
      <c r="AE734" s="111"/>
      <c r="AF734" s="111"/>
      <c r="AG734" s="111"/>
      <c r="AH734" s="111"/>
      <c r="AI734" s="111"/>
      <c r="AJ734" s="111"/>
      <c r="AK734" s="111"/>
      <c r="AL734" s="111"/>
      <c r="AM734" s="111"/>
      <c r="AN734" s="111"/>
      <c r="AO734" s="111"/>
      <c r="AP734" s="111"/>
      <c r="AQ734" s="111"/>
      <c r="AT734"/>
      <c r="AU734"/>
      <c r="AV734"/>
      <c r="AW734"/>
      <c r="AX734"/>
      <c r="AZ734"/>
      <c r="BD734"/>
      <c r="BE734"/>
      <c r="BH734"/>
    </row>
    <row r="735" spans="1:60">
      <c r="A735"/>
      <c r="B735"/>
      <c r="C735" s="111"/>
      <c r="D735" s="111"/>
      <c r="E735" s="111"/>
      <c r="F735" s="111"/>
      <c r="G735" s="111"/>
      <c r="H735" s="111"/>
      <c r="I735" s="111"/>
      <c r="J735" s="111"/>
      <c r="K735" s="111"/>
      <c r="L735" s="111"/>
      <c r="M735" s="111"/>
      <c r="N735" s="111"/>
      <c r="O735" s="111"/>
      <c r="P735" s="111"/>
      <c r="Q735" s="111"/>
      <c r="R735" s="111"/>
      <c r="S735" s="111"/>
      <c r="T735" s="111"/>
      <c r="U735" s="111"/>
      <c r="V735" s="111"/>
      <c r="W735" s="111"/>
      <c r="X735" s="111"/>
      <c r="Y735" s="111"/>
      <c r="Z735" s="111"/>
      <c r="AA735" s="111"/>
      <c r="AB735" s="111"/>
      <c r="AC735" s="111"/>
      <c r="AD735" s="111"/>
      <c r="AE735" s="111"/>
      <c r="AF735" s="111"/>
      <c r="AG735" s="111"/>
      <c r="AH735" s="111"/>
      <c r="AI735" s="111"/>
      <c r="AJ735" s="111"/>
      <c r="AK735" s="111"/>
      <c r="AL735" s="111"/>
      <c r="AM735" s="111"/>
      <c r="AN735" s="111"/>
      <c r="AO735" s="111"/>
      <c r="AP735" s="111"/>
      <c r="AQ735" s="111"/>
      <c r="AT735"/>
      <c r="AU735"/>
      <c r="AV735"/>
      <c r="AW735"/>
      <c r="AX735"/>
      <c r="AZ735"/>
      <c r="BD735"/>
      <c r="BE735"/>
      <c r="BH735"/>
    </row>
    <row r="736" spans="1:60">
      <c r="A736"/>
      <c r="B736"/>
      <c r="C736" s="111"/>
      <c r="D736" s="111"/>
      <c r="E736" s="111"/>
      <c r="F736" s="111"/>
      <c r="G736" s="111"/>
      <c r="H736" s="111"/>
      <c r="I736" s="111"/>
      <c r="J736" s="111"/>
      <c r="K736" s="111"/>
      <c r="L736" s="111"/>
      <c r="M736" s="111"/>
      <c r="N736" s="111"/>
      <c r="O736" s="111"/>
      <c r="P736" s="111"/>
      <c r="Q736" s="111"/>
      <c r="R736" s="111"/>
      <c r="S736" s="111"/>
      <c r="T736" s="111"/>
      <c r="U736" s="111"/>
      <c r="V736" s="111"/>
      <c r="W736" s="111"/>
      <c r="X736" s="111"/>
      <c r="Y736" s="111"/>
      <c r="Z736" s="111"/>
      <c r="AA736" s="111"/>
      <c r="AB736" s="111"/>
      <c r="AC736" s="111"/>
      <c r="AD736" s="111"/>
      <c r="AE736" s="111"/>
      <c r="AF736" s="111"/>
      <c r="AG736" s="111"/>
      <c r="AH736" s="111"/>
      <c r="AI736" s="111"/>
      <c r="AJ736" s="111"/>
      <c r="AK736" s="111"/>
      <c r="AL736" s="111"/>
      <c r="AM736" s="111"/>
      <c r="AN736" s="111"/>
      <c r="AO736" s="111"/>
      <c r="AP736" s="111"/>
      <c r="AQ736" s="111"/>
      <c r="AT736"/>
      <c r="AU736"/>
      <c r="AV736"/>
      <c r="AW736"/>
      <c r="AX736"/>
      <c r="AZ736"/>
      <c r="BD736"/>
      <c r="BE736"/>
      <c r="BH736"/>
    </row>
    <row r="737" spans="1:60">
      <c r="A737"/>
      <c r="B737"/>
      <c r="C737" s="111"/>
      <c r="D737" s="111"/>
      <c r="E737" s="111"/>
      <c r="F737" s="111"/>
      <c r="G737" s="111"/>
      <c r="H737" s="111"/>
      <c r="I737" s="111"/>
      <c r="J737" s="111"/>
      <c r="K737" s="111"/>
      <c r="L737" s="111"/>
      <c r="M737" s="111"/>
      <c r="N737" s="111"/>
      <c r="O737" s="111"/>
      <c r="P737" s="111"/>
      <c r="Q737" s="111"/>
      <c r="R737" s="111"/>
      <c r="S737" s="111"/>
      <c r="T737" s="111"/>
      <c r="U737" s="111"/>
      <c r="V737" s="111"/>
      <c r="W737" s="111"/>
      <c r="X737" s="111"/>
      <c r="Y737" s="111"/>
      <c r="Z737" s="111"/>
      <c r="AA737" s="111"/>
      <c r="AB737" s="111"/>
      <c r="AC737" s="111"/>
      <c r="AD737" s="111"/>
      <c r="AE737" s="111"/>
      <c r="AF737" s="111"/>
      <c r="AG737" s="111"/>
      <c r="AH737" s="111"/>
      <c r="AI737" s="111"/>
      <c r="AJ737" s="111"/>
      <c r="AK737" s="111"/>
      <c r="AL737" s="111"/>
      <c r="AM737" s="111"/>
      <c r="AN737" s="111"/>
      <c r="AO737" s="111"/>
      <c r="AP737" s="111"/>
      <c r="AQ737" s="111"/>
      <c r="AT737"/>
      <c r="AU737"/>
      <c r="AV737"/>
      <c r="AW737"/>
      <c r="AX737"/>
      <c r="AZ737"/>
      <c r="BD737"/>
      <c r="BE737"/>
      <c r="BH737"/>
    </row>
    <row r="738" spans="1:60">
      <c r="A738"/>
      <c r="B738"/>
      <c r="C738" s="111"/>
      <c r="D738" s="111"/>
      <c r="E738" s="111"/>
      <c r="F738" s="111"/>
      <c r="G738" s="111"/>
      <c r="H738" s="111"/>
      <c r="I738" s="111"/>
      <c r="J738" s="111"/>
      <c r="K738" s="111"/>
      <c r="L738" s="111"/>
      <c r="M738" s="111"/>
      <c r="N738" s="111"/>
      <c r="O738" s="111"/>
      <c r="P738" s="111"/>
      <c r="Q738" s="111"/>
      <c r="R738" s="111"/>
      <c r="S738" s="111"/>
      <c r="T738" s="111"/>
      <c r="U738" s="111"/>
      <c r="V738" s="111"/>
      <c r="W738" s="111"/>
      <c r="X738" s="111"/>
      <c r="Y738" s="111"/>
      <c r="Z738" s="111"/>
      <c r="AA738" s="111"/>
      <c r="AB738" s="111"/>
      <c r="AC738" s="111"/>
      <c r="AD738" s="111"/>
      <c r="AE738" s="111"/>
      <c r="AF738" s="111"/>
      <c r="AG738" s="111"/>
      <c r="AH738" s="111"/>
      <c r="AI738" s="111"/>
      <c r="AJ738" s="111"/>
      <c r="AK738" s="111"/>
      <c r="AL738" s="111"/>
      <c r="AM738" s="111"/>
      <c r="AN738" s="111"/>
      <c r="AO738" s="111"/>
      <c r="AP738" s="111"/>
      <c r="AQ738" s="111"/>
      <c r="AT738"/>
      <c r="AU738"/>
      <c r="AV738"/>
      <c r="AW738"/>
      <c r="AX738"/>
      <c r="AZ738"/>
      <c r="BD738"/>
      <c r="BE738"/>
      <c r="BH738"/>
    </row>
    <row r="739" spans="1:60">
      <c r="A739"/>
      <c r="B739"/>
      <c r="C739" s="111"/>
      <c r="D739" s="111"/>
      <c r="E739" s="111"/>
      <c r="F739" s="111"/>
      <c r="G739" s="111"/>
      <c r="H739" s="111"/>
      <c r="I739" s="111"/>
      <c r="J739" s="111"/>
      <c r="K739" s="111"/>
      <c r="L739" s="111"/>
      <c r="M739" s="111"/>
      <c r="N739" s="111"/>
      <c r="O739" s="111"/>
      <c r="P739" s="111"/>
      <c r="Q739" s="111"/>
      <c r="R739" s="111"/>
      <c r="S739" s="111"/>
      <c r="T739" s="111"/>
      <c r="U739" s="111"/>
      <c r="V739" s="111"/>
      <c r="W739" s="111"/>
      <c r="X739" s="111"/>
      <c r="Y739" s="111"/>
      <c r="Z739" s="111"/>
      <c r="AA739" s="111"/>
      <c r="AB739" s="111"/>
      <c r="AC739" s="111"/>
      <c r="AD739" s="111"/>
      <c r="AE739" s="111"/>
      <c r="AF739" s="111"/>
      <c r="AG739" s="111"/>
      <c r="AH739" s="111"/>
      <c r="AI739" s="111"/>
      <c r="AJ739" s="111"/>
      <c r="AK739" s="111"/>
      <c r="AL739" s="111"/>
      <c r="AM739" s="111"/>
      <c r="AN739" s="111"/>
      <c r="AO739" s="111"/>
      <c r="AP739" s="111"/>
      <c r="AQ739" s="111"/>
      <c r="AT739"/>
      <c r="AU739"/>
      <c r="AV739"/>
      <c r="AW739"/>
      <c r="AX739"/>
      <c r="AZ739"/>
      <c r="BD739"/>
      <c r="BE739"/>
      <c r="BH739"/>
    </row>
    <row r="740" spans="1:60">
      <c r="A740"/>
      <c r="B740"/>
      <c r="C740" s="111"/>
      <c r="D740" s="111"/>
      <c r="E740" s="111"/>
      <c r="F740" s="111"/>
      <c r="G740" s="111"/>
      <c r="H740" s="111"/>
      <c r="I740" s="111"/>
      <c r="J740" s="111"/>
      <c r="K740" s="111"/>
      <c r="L740" s="111"/>
      <c r="M740" s="111"/>
      <c r="N740" s="111"/>
      <c r="O740" s="111"/>
      <c r="P740" s="111"/>
      <c r="Q740" s="111"/>
      <c r="R740" s="111"/>
      <c r="S740" s="111"/>
      <c r="T740" s="111"/>
      <c r="U740" s="111"/>
      <c r="V740" s="111"/>
      <c r="W740" s="111"/>
      <c r="X740" s="111"/>
      <c r="Y740" s="111"/>
      <c r="Z740" s="111"/>
      <c r="AA740" s="111"/>
      <c r="AB740" s="111"/>
      <c r="AC740" s="111"/>
      <c r="AD740" s="111"/>
      <c r="AE740" s="111"/>
      <c r="AF740" s="111"/>
      <c r="AG740" s="111"/>
      <c r="AH740" s="111"/>
      <c r="AI740" s="111"/>
      <c r="AJ740" s="111"/>
      <c r="AK740" s="111"/>
      <c r="AL740" s="111"/>
      <c r="AM740" s="111"/>
      <c r="AN740" s="111"/>
      <c r="AO740" s="111"/>
      <c r="AP740" s="111"/>
      <c r="AQ740" s="111"/>
      <c r="AT740"/>
      <c r="AU740"/>
      <c r="AV740"/>
      <c r="AW740"/>
      <c r="AX740"/>
      <c r="AZ740"/>
      <c r="BD740"/>
      <c r="BE740"/>
      <c r="BH740"/>
    </row>
    <row r="741" spans="1:60">
      <c r="A741"/>
      <c r="B741"/>
      <c r="C741" s="111"/>
      <c r="D741" s="111"/>
      <c r="E741" s="111"/>
      <c r="F741" s="111"/>
      <c r="G741" s="111"/>
      <c r="H741" s="111"/>
      <c r="I741" s="111"/>
      <c r="J741" s="111"/>
      <c r="K741" s="111"/>
      <c r="L741" s="111"/>
      <c r="M741" s="111"/>
      <c r="N741" s="111"/>
      <c r="O741" s="111"/>
      <c r="P741" s="111"/>
      <c r="Q741" s="111"/>
      <c r="R741" s="111"/>
      <c r="S741" s="111"/>
      <c r="T741" s="111"/>
      <c r="U741" s="111"/>
      <c r="V741" s="111"/>
      <c r="W741" s="111"/>
      <c r="X741" s="111"/>
      <c r="Y741" s="111"/>
      <c r="Z741" s="111"/>
      <c r="AA741" s="111"/>
      <c r="AB741" s="111"/>
      <c r="AC741" s="111"/>
      <c r="AD741" s="111"/>
      <c r="AE741" s="111"/>
      <c r="AF741" s="111"/>
      <c r="AG741" s="111"/>
      <c r="AH741" s="111"/>
      <c r="AI741" s="111"/>
      <c r="AJ741" s="111"/>
      <c r="AK741" s="111"/>
      <c r="AL741" s="111"/>
      <c r="AM741" s="111"/>
      <c r="AN741" s="111"/>
      <c r="AO741" s="111"/>
      <c r="AP741" s="111"/>
      <c r="AQ741" s="111"/>
      <c r="AT741"/>
      <c r="AU741"/>
      <c r="AV741"/>
      <c r="AW741"/>
      <c r="AX741"/>
      <c r="AZ741"/>
      <c r="BD741"/>
      <c r="BE741"/>
      <c r="BH741"/>
    </row>
    <row r="742" spans="1:60">
      <c r="A742"/>
      <c r="B742"/>
      <c r="C742" s="111"/>
      <c r="D742" s="111"/>
      <c r="E742" s="111"/>
      <c r="F742" s="111"/>
      <c r="G742" s="111"/>
      <c r="H742" s="111"/>
      <c r="I742" s="111"/>
      <c r="J742" s="111"/>
      <c r="K742" s="111"/>
      <c r="L742" s="111"/>
      <c r="M742" s="111"/>
      <c r="N742" s="111"/>
      <c r="O742" s="111"/>
      <c r="P742" s="111"/>
      <c r="Q742" s="111"/>
      <c r="R742" s="111"/>
      <c r="S742" s="111"/>
      <c r="T742" s="111"/>
      <c r="U742" s="111"/>
      <c r="V742" s="111"/>
      <c r="W742" s="111"/>
      <c r="X742" s="111"/>
      <c r="Y742" s="111"/>
      <c r="Z742" s="111"/>
      <c r="AA742" s="111"/>
      <c r="AB742" s="111"/>
      <c r="AC742" s="111"/>
      <c r="AD742" s="111"/>
      <c r="AE742" s="111"/>
      <c r="AF742" s="111"/>
      <c r="AG742" s="111"/>
      <c r="AH742" s="111"/>
      <c r="AI742" s="111"/>
      <c r="AJ742" s="111"/>
      <c r="AK742" s="111"/>
      <c r="AL742" s="111"/>
      <c r="AM742" s="111"/>
      <c r="AN742" s="111"/>
      <c r="AO742" s="111"/>
      <c r="AP742" s="111"/>
      <c r="AQ742" s="111"/>
      <c r="AT742"/>
      <c r="AU742"/>
      <c r="AV742"/>
      <c r="AW742"/>
      <c r="AX742"/>
      <c r="AZ742"/>
      <c r="BD742"/>
      <c r="BE742"/>
      <c r="BH742"/>
    </row>
    <row r="743" spans="1:60">
      <c r="A743"/>
      <c r="B743"/>
      <c r="C743" s="111"/>
      <c r="D743" s="111"/>
      <c r="E743" s="111"/>
      <c r="F743" s="111"/>
      <c r="G743" s="111"/>
      <c r="H743" s="111"/>
      <c r="I743" s="111"/>
      <c r="J743" s="111"/>
      <c r="K743" s="111"/>
      <c r="L743" s="111"/>
      <c r="M743" s="111"/>
      <c r="N743" s="111"/>
      <c r="O743" s="111"/>
      <c r="P743" s="111"/>
      <c r="Q743" s="111"/>
      <c r="R743" s="111"/>
      <c r="S743" s="111"/>
      <c r="T743" s="111"/>
      <c r="U743" s="111"/>
      <c r="V743" s="111"/>
      <c r="W743" s="111"/>
      <c r="X743" s="111"/>
      <c r="Y743" s="111"/>
      <c r="Z743" s="111"/>
      <c r="AA743" s="111"/>
      <c r="AB743" s="111"/>
      <c r="AC743" s="111"/>
      <c r="AD743" s="111"/>
      <c r="AE743" s="111"/>
      <c r="AF743" s="111"/>
      <c r="AG743" s="111"/>
      <c r="AH743" s="111"/>
      <c r="AI743" s="111"/>
      <c r="AJ743" s="111"/>
      <c r="AK743" s="111"/>
      <c r="AL743" s="111"/>
      <c r="AM743" s="111"/>
      <c r="AN743" s="111"/>
      <c r="AO743" s="111"/>
      <c r="AP743" s="111"/>
      <c r="AQ743" s="111"/>
      <c r="AT743"/>
      <c r="AU743"/>
      <c r="AV743"/>
      <c r="AW743"/>
      <c r="AX743"/>
      <c r="AZ743"/>
      <c r="BD743"/>
      <c r="BE743"/>
      <c r="BH743"/>
    </row>
    <row r="744" spans="1:60">
      <c r="A744"/>
      <c r="B744"/>
      <c r="C744" s="111"/>
      <c r="D744" s="111"/>
      <c r="E744" s="111"/>
      <c r="F744" s="111"/>
      <c r="G744" s="111"/>
      <c r="H744" s="111"/>
      <c r="I744" s="111"/>
      <c r="J744" s="111"/>
      <c r="K744" s="111"/>
      <c r="L744" s="111"/>
      <c r="M744" s="111"/>
      <c r="N744" s="111"/>
      <c r="O744" s="111"/>
      <c r="P744" s="111"/>
      <c r="Q744" s="111"/>
      <c r="R744" s="111"/>
      <c r="S744" s="111"/>
      <c r="T744" s="111"/>
      <c r="U744" s="111"/>
      <c r="V744" s="111"/>
      <c r="W744" s="111"/>
      <c r="X744" s="111"/>
      <c r="Y744" s="111"/>
      <c r="Z744" s="111"/>
      <c r="AA744" s="111"/>
      <c r="AB744" s="111"/>
      <c r="AC744" s="111"/>
      <c r="AD744" s="111"/>
      <c r="AE744" s="111"/>
      <c r="AF744" s="111"/>
      <c r="AG744" s="111"/>
      <c r="AH744" s="111"/>
      <c r="AI744" s="111"/>
      <c r="AJ744" s="111"/>
      <c r="AK744" s="111"/>
      <c r="AL744" s="111"/>
      <c r="AM744" s="111"/>
      <c r="AN744" s="111"/>
      <c r="AO744" s="111"/>
      <c r="AP744" s="111"/>
      <c r="AQ744" s="111"/>
      <c r="AT744"/>
      <c r="AU744"/>
      <c r="AV744"/>
      <c r="AW744"/>
      <c r="AX744"/>
      <c r="AZ744"/>
      <c r="BD744"/>
      <c r="BE744"/>
      <c r="BH744"/>
    </row>
    <row r="745" spans="1:60">
      <c r="A745"/>
      <c r="B745"/>
      <c r="C745" s="111"/>
      <c r="D745" s="111"/>
      <c r="E745" s="111"/>
      <c r="F745" s="111"/>
      <c r="G745" s="111"/>
      <c r="H745" s="111"/>
      <c r="I745" s="111"/>
      <c r="J745" s="111"/>
      <c r="K745" s="111"/>
      <c r="L745" s="111"/>
      <c r="M745" s="111"/>
      <c r="N745" s="111"/>
      <c r="O745" s="111"/>
      <c r="P745" s="111"/>
      <c r="Q745" s="111"/>
      <c r="R745" s="111"/>
      <c r="S745" s="111"/>
      <c r="T745" s="111"/>
      <c r="U745" s="111"/>
      <c r="V745" s="111"/>
      <c r="W745" s="111"/>
      <c r="X745" s="111"/>
      <c r="Y745" s="111"/>
      <c r="Z745" s="111"/>
      <c r="AA745" s="111"/>
      <c r="AB745" s="111"/>
      <c r="AC745" s="111"/>
      <c r="AD745" s="111"/>
      <c r="AE745" s="111"/>
      <c r="AF745" s="111"/>
      <c r="AG745" s="111"/>
      <c r="AH745" s="111"/>
      <c r="AI745" s="111"/>
      <c r="AJ745" s="111"/>
      <c r="AK745" s="111"/>
      <c r="AL745" s="111"/>
      <c r="AM745" s="111"/>
      <c r="AN745" s="111"/>
      <c r="AO745" s="111"/>
      <c r="AP745" s="111"/>
      <c r="AQ745" s="111"/>
      <c r="AT745"/>
      <c r="AU745"/>
      <c r="AV745"/>
      <c r="AW745"/>
      <c r="AX745"/>
      <c r="AZ745"/>
      <c r="BD745"/>
      <c r="BE745"/>
      <c r="BH745"/>
    </row>
    <row r="746" spans="1:60">
      <c r="A746"/>
      <c r="B746"/>
      <c r="C746" s="111"/>
      <c r="D746" s="111"/>
      <c r="E746" s="111"/>
      <c r="F746" s="111"/>
      <c r="G746" s="111"/>
      <c r="H746" s="111"/>
      <c r="I746" s="111"/>
      <c r="J746" s="111"/>
      <c r="K746" s="111"/>
      <c r="L746" s="111"/>
      <c r="M746" s="111"/>
      <c r="N746" s="111"/>
      <c r="O746" s="111"/>
      <c r="P746" s="111"/>
      <c r="Q746" s="111"/>
      <c r="R746" s="111"/>
      <c r="S746" s="111"/>
      <c r="T746" s="111"/>
      <c r="U746" s="111"/>
      <c r="V746" s="111"/>
      <c r="W746" s="111"/>
      <c r="X746" s="111"/>
      <c r="Y746" s="111"/>
      <c r="Z746" s="111"/>
      <c r="AA746" s="111"/>
      <c r="AB746" s="111"/>
      <c r="AC746" s="111"/>
      <c r="AD746" s="111"/>
      <c r="AE746" s="111"/>
      <c r="AF746" s="111"/>
      <c r="AG746" s="111"/>
      <c r="AH746" s="111"/>
      <c r="AI746" s="111"/>
      <c r="AJ746" s="111"/>
      <c r="AK746" s="111"/>
      <c r="AL746" s="111"/>
      <c r="AM746" s="111"/>
      <c r="AN746" s="111"/>
      <c r="AO746" s="111"/>
      <c r="AP746" s="111"/>
      <c r="AQ746" s="111"/>
      <c r="AT746"/>
      <c r="AU746"/>
      <c r="AV746"/>
      <c r="AW746"/>
      <c r="AX746"/>
      <c r="AZ746"/>
      <c r="BD746"/>
      <c r="BE746"/>
      <c r="BH746"/>
    </row>
    <row r="747" spans="1:60">
      <c r="A747"/>
      <c r="B747"/>
      <c r="C747" s="111"/>
      <c r="D747" s="111"/>
      <c r="E747" s="111"/>
      <c r="F747" s="111"/>
      <c r="G747" s="111"/>
      <c r="H747" s="111"/>
      <c r="I747" s="111"/>
      <c r="J747" s="111"/>
      <c r="K747" s="111"/>
      <c r="L747" s="111"/>
      <c r="M747" s="111"/>
      <c r="N747" s="111"/>
      <c r="O747" s="111"/>
      <c r="P747" s="111"/>
      <c r="Q747" s="111"/>
      <c r="R747" s="111"/>
      <c r="S747" s="111"/>
      <c r="T747" s="111"/>
      <c r="U747" s="111"/>
      <c r="V747" s="111"/>
      <c r="W747" s="111"/>
      <c r="X747" s="111"/>
      <c r="Y747" s="111"/>
      <c r="Z747" s="111"/>
      <c r="AA747" s="111"/>
      <c r="AB747" s="111"/>
      <c r="AC747" s="111"/>
      <c r="AD747" s="111"/>
      <c r="AE747" s="111"/>
      <c r="AF747" s="111"/>
      <c r="AG747" s="111"/>
      <c r="AH747" s="111"/>
      <c r="AI747" s="111"/>
      <c r="AJ747" s="111"/>
      <c r="AK747" s="111"/>
      <c r="AL747" s="111"/>
      <c r="AM747" s="111"/>
      <c r="AN747" s="111"/>
      <c r="AO747" s="111"/>
      <c r="AP747" s="111"/>
      <c r="AQ747" s="111"/>
      <c r="AT747"/>
      <c r="AU747"/>
      <c r="AV747"/>
      <c r="AW747"/>
      <c r="AX747"/>
      <c r="AZ747"/>
      <c r="BD747"/>
      <c r="BE747"/>
      <c r="BH747"/>
    </row>
    <row r="748" spans="1:60">
      <c r="A748"/>
      <c r="B748"/>
      <c r="C748" s="111"/>
      <c r="D748" s="111"/>
      <c r="E748" s="111"/>
      <c r="F748" s="111"/>
      <c r="G748" s="111"/>
      <c r="H748" s="111"/>
      <c r="I748" s="111"/>
      <c r="J748" s="111"/>
      <c r="K748" s="111"/>
      <c r="L748" s="111"/>
      <c r="M748" s="111"/>
      <c r="N748" s="111"/>
      <c r="O748" s="111"/>
      <c r="P748" s="111"/>
      <c r="Q748" s="111"/>
      <c r="R748" s="111"/>
      <c r="S748" s="111"/>
      <c r="T748" s="111"/>
      <c r="U748" s="111"/>
      <c r="V748" s="111"/>
      <c r="W748" s="111"/>
      <c r="X748" s="111"/>
      <c r="Y748" s="111"/>
      <c r="Z748" s="111"/>
      <c r="AA748" s="111"/>
      <c r="AB748" s="111"/>
      <c r="AC748" s="111"/>
      <c r="AD748" s="111"/>
      <c r="AE748" s="111"/>
      <c r="AF748" s="111"/>
      <c r="AG748" s="111"/>
      <c r="AH748" s="111"/>
      <c r="AI748" s="111"/>
      <c r="AJ748" s="111"/>
      <c r="AK748" s="111"/>
      <c r="AL748" s="111"/>
      <c r="AM748" s="111"/>
      <c r="AN748" s="111"/>
      <c r="AO748" s="111"/>
      <c r="AP748" s="111"/>
      <c r="AQ748" s="111"/>
      <c r="AT748"/>
      <c r="AU748"/>
      <c r="AV748"/>
      <c r="AW748"/>
      <c r="AX748"/>
      <c r="AZ748"/>
      <c r="BD748"/>
      <c r="BE748"/>
      <c r="BH748"/>
    </row>
    <row r="749" spans="1:60">
      <c r="A749"/>
      <c r="B749"/>
      <c r="C749" s="111"/>
      <c r="D749" s="111"/>
      <c r="E749" s="111"/>
      <c r="F749" s="111"/>
      <c r="G749" s="111"/>
      <c r="H749" s="111"/>
      <c r="I749" s="111"/>
      <c r="J749" s="111"/>
      <c r="K749" s="111"/>
      <c r="L749" s="111"/>
      <c r="M749" s="111"/>
      <c r="N749" s="111"/>
      <c r="O749" s="111"/>
      <c r="P749" s="111"/>
      <c r="Q749" s="111"/>
      <c r="R749" s="111"/>
      <c r="S749" s="111"/>
      <c r="T749" s="111"/>
      <c r="U749" s="111"/>
      <c r="V749" s="111"/>
      <c r="W749" s="111"/>
      <c r="X749" s="111"/>
      <c r="Y749" s="111"/>
      <c r="Z749" s="111"/>
      <c r="AA749" s="111"/>
      <c r="AB749" s="111"/>
      <c r="AC749" s="111"/>
      <c r="AD749" s="111"/>
      <c r="AE749" s="111"/>
      <c r="AF749" s="111"/>
      <c r="AG749" s="111"/>
      <c r="AH749" s="111"/>
      <c r="AI749" s="111"/>
      <c r="AJ749" s="111"/>
      <c r="AK749" s="111"/>
      <c r="AL749" s="111"/>
      <c r="AM749" s="111"/>
      <c r="AN749" s="111"/>
      <c r="AO749" s="111"/>
      <c r="AP749" s="111"/>
      <c r="AQ749" s="111"/>
      <c r="AT749"/>
      <c r="AU749"/>
      <c r="AV749"/>
      <c r="AW749"/>
      <c r="AX749"/>
      <c r="AZ749"/>
      <c r="BD749"/>
      <c r="BE749"/>
      <c r="BH749"/>
    </row>
    <row r="750" spans="1:60">
      <c r="A750"/>
      <c r="B750"/>
      <c r="C750" s="111"/>
      <c r="D750" s="111"/>
      <c r="E750" s="111"/>
      <c r="F750" s="111"/>
      <c r="G750" s="111"/>
      <c r="H750" s="111"/>
      <c r="I750" s="111"/>
      <c r="J750" s="111"/>
      <c r="K750" s="111"/>
      <c r="L750" s="111"/>
      <c r="M750" s="111"/>
      <c r="N750" s="111"/>
      <c r="O750" s="111"/>
      <c r="P750" s="111"/>
      <c r="Q750" s="111"/>
      <c r="R750" s="111"/>
      <c r="S750" s="111"/>
      <c r="T750" s="111"/>
      <c r="U750" s="111"/>
      <c r="V750" s="111"/>
      <c r="W750" s="111"/>
      <c r="X750" s="111"/>
      <c r="Y750" s="111"/>
      <c r="Z750" s="111"/>
      <c r="AA750" s="111"/>
      <c r="AB750" s="111"/>
      <c r="AC750" s="111"/>
      <c r="AD750" s="111"/>
      <c r="AE750" s="111"/>
      <c r="AF750" s="111"/>
      <c r="AG750" s="111"/>
      <c r="AH750" s="111"/>
      <c r="AI750" s="111"/>
      <c r="AJ750" s="111"/>
      <c r="AK750" s="111"/>
      <c r="AL750" s="111"/>
      <c r="AM750" s="111"/>
      <c r="AN750" s="111"/>
      <c r="AO750" s="111"/>
      <c r="AP750" s="111"/>
      <c r="AQ750" s="111"/>
      <c r="AT750"/>
      <c r="AU750"/>
      <c r="AV750"/>
      <c r="AW750"/>
      <c r="AX750"/>
      <c r="AZ750"/>
      <c r="BD750"/>
      <c r="BE750"/>
      <c r="BH750"/>
    </row>
    <row r="751" spans="1:60">
      <c r="A751"/>
      <c r="B751"/>
      <c r="C751" s="111"/>
      <c r="D751" s="111"/>
      <c r="E751" s="111"/>
      <c r="F751" s="111"/>
      <c r="G751" s="111"/>
      <c r="H751" s="111"/>
      <c r="I751" s="111"/>
      <c r="J751" s="111"/>
      <c r="K751" s="111"/>
      <c r="L751" s="111"/>
      <c r="M751" s="111"/>
      <c r="N751" s="111"/>
      <c r="O751" s="111"/>
      <c r="P751" s="111"/>
      <c r="Q751" s="111"/>
      <c r="R751" s="111"/>
      <c r="S751" s="111"/>
      <c r="T751" s="111"/>
      <c r="U751" s="111"/>
      <c r="V751" s="111"/>
      <c r="W751" s="111"/>
      <c r="X751" s="111"/>
      <c r="Y751" s="111"/>
      <c r="Z751" s="111"/>
      <c r="AA751" s="111"/>
      <c r="AB751" s="111"/>
      <c r="AC751" s="111"/>
      <c r="AD751" s="111"/>
      <c r="AE751" s="111"/>
      <c r="AF751" s="111"/>
      <c r="AG751" s="111"/>
      <c r="AH751" s="111"/>
      <c r="AI751" s="111"/>
      <c r="AJ751" s="111"/>
      <c r="AK751" s="111"/>
      <c r="AL751" s="111"/>
      <c r="AM751" s="111"/>
      <c r="AN751" s="111"/>
      <c r="AO751" s="111"/>
      <c r="AP751" s="111"/>
      <c r="AQ751" s="111"/>
      <c r="AT751"/>
      <c r="AU751"/>
      <c r="AV751"/>
      <c r="AW751"/>
      <c r="AX751"/>
      <c r="AZ751"/>
      <c r="BD751"/>
      <c r="BE751"/>
      <c r="BH751"/>
    </row>
    <row r="752" spans="1:60">
      <c r="A752"/>
      <c r="B752"/>
      <c r="C752" s="111"/>
      <c r="D752" s="111"/>
      <c r="E752" s="111"/>
      <c r="F752" s="111"/>
      <c r="G752" s="111"/>
      <c r="H752" s="111"/>
      <c r="I752" s="111"/>
      <c r="J752" s="111"/>
      <c r="K752" s="111"/>
      <c r="L752" s="111"/>
      <c r="M752" s="111"/>
      <c r="N752" s="111"/>
      <c r="O752" s="111"/>
      <c r="P752" s="111"/>
      <c r="Q752" s="111"/>
      <c r="R752" s="111"/>
      <c r="S752" s="111"/>
      <c r="T752" s="111"/>
      <c r="U752" s="111"/>
      <c r="V752" s="111"/>
      <c r="W752" s="111"/>
      <c r="X752" s="111"/>
      <c r="Y752" s="111"/>
      <c r="Z752" s="111"/>
      <c r="AA752" s="111"/>
      <c r="AB752" s="111"/>
      <c r="AC752" s="111"/>
      <c r="AD752" s="111"/>
      <c r="AE752" s="111"/>
      <c r="AF752" s="111"/>
      <c r="AG752" s="111"/>
      <c r="AH752" s="111"/>
      <c r="AI752" s="111"/>
      <c r="AJ752" s="111"/>
      <c r="AK752" s="111"/>
      <c r="AL752" s="111"/>
      <c r="AM752" s="111"/>
      <c r="AN752" s="111"/>
      <c r="AO752" s="111"/>
      <c r="AP752" s="111"/>
      <c r="AQ752" s="111"/>
      <c r="AT752"/>
      <c r="AU752"/>
      <c r="AV752"/>
      <c r="AW752"/>
      <c r="AX752"/>
      <c r="AZ752"/>
      <c r="BD752"/>
      <c r="BE752"/>
      <c r="BH752"/>
    </row>
    <row r="753" spans="1:60">
      <c r="A753"/>
      <c r="B753"/>
      <c r="C753" s="111"/>
      <c r="D753" s="111"/>
      <c r="E753" s="111"/>
      <c r="F753" s="111"/>
      <c r="G753" s="111"/>
      <c r="H753" s="111"/>
      <c r="I753" s="111"/>
      <c r="J753" s="111"/>
      <c r="K753" s="111"/>
      <c r="L753" s="111"/>
      <c r="M753" s="111"/>
      <c r="N753" s="111"/>
      <c r="O753" s="111"/>
      <c r="P753" s="111"/>
      <c r="Q753" s="111"/>
      <c r="R753" s="111"/>
      <c r="S753" s="111"/>
      <c r="T753" s="111"/>
      <c r="U753" s="111"/>
      <c r="V753" s="111"/>
      <c r="W753" s="111"/>
      <c r="X753" s="111"/>
      <c r="Y753" s="111"/>
      <c r="Z753" s="111"/>
      <c r="AA753" s="111"/>
      <c r="AB753" s="111"/>
      <c r="AC753" s="111"/>
      <c r="AD753" s="111"/>
      <c r="AE753" s="111"/>
      <c r="AF753" s="111"/>
      <c r="AG753" s="111"/>
      <c r="AH753" s="111"/>
      <c r="AI753" s="111"/>
      <c r="AJ753" s="111"/>
      <c r="AK753" s="111"/>
      <c r="AL753" s="111"/>
      <c r="AM753" s="111"/>
      <c r="AN753" s="111"/>
      <c r="AO753" s="111"/>
      <c r="AP753" s="111"/>
      <c r="AQ753" s="111"/>
      <c r="AT753"/>
      <c r="AU753"/>
      <c r="AV753"/>
      <c r="AW753"/>
      <c r="AX753"/>
      <c r="AZ753"/>
      <c r="BD753"/>
      <c r="BE753"/>
      <c r="BH753"/>
    </row>
    <row r="754" spans="1:60">
      <c r="A754"/>
      <c r="B754"/>
      <c r="C754" s="111"/>
      <c r="D754" s="111"/>
      <c r="E754" s="111"/>
      <c r="F754" s="111"/>
      <c r="G754" s="111"/>
      <c r="H754" s="111"/>
      <c r="I754" s="111"/>
      <c r="J754" s="111"/>
      <c r="K754" s="111"/>
      <c r="L754" s="111"/>
      <c r="M754" s="111"/>
      <c r="N754" s="111"/>
      <c r="O754" s="111"/>
      <c r="P754" s="111"/>
      <c r="Q754" s="111"/>
      <c r="R754" s="111"/>
      <c r="S754" s="111"/>
      <c r="T754" s="111"/>
      <c r="U754" s="111"/>
      <c r="V754" s="111"/>
      <c r="W754" s="111"/>
      <c r="X754" s="111"/>
      <c r="Y754" s="111"/>
      <c r="Z754" s="111"/>
      <c r="AA754" s="111"/>
      <c r="AB754" s="111"/>
      <c r="AC754" s="111"/>
      <c r="AD754" s="111"/>
      <c r="AE754" s="111"/>
      <c r="AF754" s="111"/>
      <c r="AG754" s="111"/>
      <c r="AH754" s="111"/>
      <c r="AI754" s="111"/>
      <c r="AJ754" s="111"/>
      <c r="AK754" s="111"/>
      <c r="AL754" s="111"/>
      <c r="AM754" s="111"/>
      <c r="AN754" s="111"/>
      <c r="AO754" s="111"/>
      <c r="AP754" s="111"/>
      <c r="AQ754" s="111"/>
      <c r="AT754"/>
      <c r="AU754"/>
      <c r="AV754"/>
      <c r="AW754"/>
      <c r="AX754"/>
      <c r="AZ754"/>
      <c r="BD754"/>
      <c r="BE754"/>
      <c r="BH754"/>
    </row>
    <row r="755" spans="1:60">
      <c r="A755"/>
      <c r="B755"/>
      <c r="C755" s="111"/>
      <c r="D755" s="111"/>
      <c r="E755" s="111"/>
      <c r="F755" s="111"/>
      <c r="G755" s="111"/>
      <c r="H755" s="111"/>
      <c r="I755" s="111"/>
      <c r="J755" s="111"/>
      <c r="K755" s="111"/>
      <c r="L755" s="111"/>
      <c r="M755" s="111"/>
      <c r="N755" s="111"/>
      <c r="O755" s="111"/>
      <c r="P755" s="111"/>
      <c r="Q755" s="111"/>
      <c r="R755" s="111"/>
      <c r="S755" s="111"/>
      <c r="T755" s="111"/>
      <c r="U755" s="111"/>
      <c r="V755" s="111"/>
      <c r="W755" s="111"/>
      <c r="X755" s="111"/>
      <c r="Y755" s="111"/>
      <c r="Z755" s="111"/>
      <c r="AA755" s="111"/>
      <c r="AB755" s="111"/>
      <c r="AC755" s="111"/>
      <c r="AD755" s="111"/>
      <c r="AE755" s="111"/>
      <c r="AF755" s="111"/>
      <c r="AG755" s="111"/>
      <c r="AH755" s="111"/>
      <c r="AI755" s="111"/>
      <c r="AJ755" s="111"/>
      <c r="AK755" s="111"/>
      <c r="AL755" s="111"/>
      <c r="AM755" s="111"/>
      <c r="AN755" s="111"/>
      <c r="AO755" s="111"/>
      <c r="AP755" s="111"/>
      <c r="AQ755" s="111"/>
      <c r="AT755"/>
      <c r="AU755"/>
      <c r="AV755"/>
      <c r="AW755"/>
      <c r="AX755"/>
      <c r="AZ755"/>
      <c r="BD755"/>
      <c r="BE755"/>
      <c r="BH755"/>
    </row>
    <row r="756" spans="1:60">
      <c r="A756"/>
      <c r="B756"/>
      <c r="C756" s="111"/>
      <c r="D756" s="111"/>
      <c r="E756" s="111"/>
      <c r="F756" s="111"/>
      <c r="G756" s="111"/>
      <c r="H756" s="111"/>
      <c r="I756" s="111"/>
      <c r="J756" s="111"/>
      <c r="K756" s="111"/>
      <c r="L756" s="111"/>
      <c r="M756" s="111"/>
      <c r="N756" s="111"/>
      <c r="O756" s="111"/>
      <c r="P756" s="111"/>
      <c r="Q756" s="111"/>
      <c r="R756" s="111"/>
      <c r="S756" s="111"/>
      <c r="T756" s="111"/>
      <c r="U756" s="111"/>
      <c r="V756" s="111"/>
      <c r="W756" s="111"/>
      <c r="X756" s="111"/>
      <c r="Y756" s="111"/>
      <c r="Z756" s="111"/>
      <c r="AA756" s="111"/>
      <c r="AB756" s="111"/>
      <c r="AC756" s="111"/>
      <c r="AD756" s="111"/>
      <c r="AE756" s="111"/>
      <c r="AF756" s="111"/>
      <c r="AG756" s="111"/>
      <c r="AH756" s="111"/>
      <c r="AI756" s="111"/>
      <c r="AJ756" s="111"/>
      <c r="AK756" s="111"/>
      <c r="AL756" s="111"/>
      <c r="AM756" s="111"/>
      <c r="AN756" s="111"/>
      <c r="AO756" s="111"/>
      <c r="AP756" s="111"/>
      <c r="AQ756" s="111"/>
      <c r="AT756"/>
      <c r="AU756"/>
      <c r="AV756"/>
      <c r="AW756"/>
      <c r="AX756"/>
      <c r="AZ756"/>
      <c r="BD756"/>
      <c r="BE756"/>
      <c r="BH756"/>
    </row>
    <row r="757" spans="1:60">
      <c r="A757"/>
      <c r="B757"/>
      <c r="C757" s="111"/>
      <c r="D757" s="111"/>
      <c r="E757" s="111"/>
      <c r="F757" s="111"/>
      <c r="G757" s="111"/>
      <c r="H757" s="111"/>
      <c r="I757" s="111"/>
      <c r="J757" s="111"/>
      <c r="K757" s="111"/>
      <c r="L757" s="111"/>
      <c r="M757" s="111"/>
      <c r="N757" s="111"/>
      <c r="O757" s="111"/>
      <c r="P757" s="111"/>
      <c r="Q757" s="111"/>
      <c r="R757" s="111"/>
      <c r="S757" s="111"/>
      <c r="T757" s="111"/>
      <c r="U757" s="111"/>
      <c r="V757" s="111"/>
      <c r="W757" s="111"/>
      <c r="X757" s="111"/>
      <c r="Y757" s="111"/>
      <c r="Z757" s="111"/>
      <c r="AA757" s="111"/>
      <c r="AB757" s="111"/>
      <c r="AC757" s="111"/>
      <c r="AD757" s="111"/>
      <c r="AE757" s="111"/>
      <c r="AF757" s="111"/>
      <c r="AG757" s="111"/>
      <c r="AH757" s="111"/>
      <c r="AI757" s="111"/>
      <c r="AJ757" s="111"/>
      <c r="AK757" s="111"/>
      <c r="AL757" s="111"/>
      <c r="AM757" s="111"/>
      <c r="AN757" s="111"/>
      <c r="AO757" s="111"/>
      <c r="AP757" s="111"/>
      <c r="AQ757" s="111"/>
      <c r="AT757"/>
      <c r="AU757"/>
      <c r="AV757"/>
      <c r="AW757"/>
      <c r="AX757"/>
      <c r="AZ757"/>
      <c r="BD757"/>
      <c r="BE757"/>
      <c r="BH757"/>
    </row>
    <row r="758" spans="1:60">
      <c r="A758"/>
      <c r="B758"/>
      <c r="C758" s="111"/>
      <c r="D758" s="111"/>
      <c r="E758" s="111"/>
      <c r="F758" s="111"/>
      <c r="G758" s="111"/>
      <c r="H758" s="111"/>
      <c r="I758" s="111"/>
      <c r="J758" s="111"/>
      <c r="K758" s="111"/>
      <c r="L758" s="111"/>
      <c r="M758" s="111"/>
      <c r="N758" s="111"/>
      <c r="O758" s="111"/>
      <c r="P758" s="111"/>
      <c r="Q758" s="111"/>
      <c r="R758" s="111"/>
      <c r="S758" s="111"/>
      <c r="T758" s="111"/>
      <c r="U758" s="111"/>
      <c r="V758" s="111"/>
      <c r="W758" s="111"/>
      <c r="X758" s="111"/>
      <c r="Y758" s="111"/>
      <c r="Z758" s="111"/>
      <c r="AA758" s="111"/>
      <c r="AB758" s="111"/>
      <c r="AC758" s="111"/>
      <c r="AD758" s="111"/>
      <c r="AE758" s="111"/>
      <c r="AF758" s="111"/>
      <c r="AG758" s="111"/>
      <c r="AH758" s="111"/>
      <c r="AI758" s="111"/>
      <c r="AJ758" s="111"/>
      <c r="AK758" s="111"/>
      <c r="AL758" s="111"/>
      <c r="AM758" s="111"/>
      <c r="AN758" s="111"/>
      <c r="AO758" s="111"/>
      <c r="AP758" s="111"/>
      <c r="AQ758" s="111"/>
      <c r="AT758"/>
      <c r="AU758"/>
      <c r="AV758"/>
      <c r="AW758"/>
      <c r="AX758"/>
      <c r="AZ758"/>
      <c r="BD758"/>
      <c r="BE758"/>
      <c r="BH758"/>
    </row>
    <row r="759" spans="1:60">
      <c r="A759"/>
      <c r="B759"/>
      <c r="C759" s="111"/>
      <c r="D759" s="111"/>
      <c r="E759" s="111"/>
      <c r="F759" s="111"/>
      <c r="G759" s="111"/>
      <c r="H759" s="111"/>
      <c r="I759" s="111"/>
      <c r="J759" s="111"/>
      <c r="K759" s="111"/>
      <c r="L759" s="111"/>
      <c r="M759" s="111"/>
      <c r="N759" s="111"/>
      <c r="O759" s="111"/>
      <c r="P759" s="111"/>
      <c r="Q759" s="111"/>
      <c r="R759" s="111"/>
      <c r="S759" s="111"/>
      <c r="T759" s="111"/>
      <c r="U759" s="111"/>
      <c r="V759" s="111"/>
      <c r="W759" s="111"/>
      <c r="X759" s="111"/>
      <c r="Y759" s="111"/>
      <c r="Z759" s="111"/>
      <c r="AA759" s="111"/>
      <c r="AB759" s="111"/>
      <c r="AC759" s="111"/>
      <c r="AD759" s="111"/>
      <c r="AE759" s="111"/>
      <c r="AF759" s="111"/>
      <c r="AG759" s="111"/>
      <c r="AH759" s="111"/>
      <c r="AI759" s="111"/>
      <c r="AJ759" s="111"/>
      <c r="AK759" s="111"/>
      <c r="AL759" s="111"/>
      <c r="AM759" s="111"/>
      <c r="AN759" s="111"/>
      <c r="AO759" s="111"/>
      <c r="AP759" s="111"/>
      <c r="AQ759" s="111"/>
      <c r="AT759"/>
      <c r="AU759"/>
      <c r="AV759"/>
      <c r="AW759"/>
      <c r="AX759"/>
      <c r="AZ759"/>
      <c r="BD759"/>
      <c r="BE759"/>
      <c r="BH759"/>
    </row>
    <row r="760" spans="1:60">
      <c r="A760"/>
      <c r="B760"/>
      <c r="C760" s="111"/>
      <c r="D760" s="111"/>
      <c r="E760" s="111"/>
      <c r="F760" s="111"/>
      <c r="G760" s="111"/>
      <c r="H760" s="111"/>
      <c r="I760" s="111"/>
      <c r="J760" s="111"/>
      <c r="K760" s="111"/>
      <c r="L760" s="111"/>
      <c r="M760" s="111"/>
      <c r="N760" s="111"/>
      <c r="O760" s="111"/>
      <c r="P760" s="111"/>
      <c r="Q760" s="111"/>
      <c r="R760" s="111"/>
      <c r="S760" s="111"/>
      <c r="T760" s="111"/>
      <c r="U760" s="111"/>
      <c r="V760" s="111"/>
      <c r="W760" s="111"/>
      <c r="X760" s="111"/>
      <c r="Y760" s="111"/>
      <c r="Z760" s="111"/>
      <c r="AA760" s="111"/>
      <c r="AB760" s="111"/>
      <c r="AC760" s="111"/>
      <c r="AD760" s="111"/>
      <c r="AE760" s="111"/>
      <c r="AF760" s="111"/>
      <c r="AG760" s="111"/>
      <c r="AH760" s="111"/>
      <c r="AI760" s="111"/>
      <c r="AJ760" s="111"/>
      <c r="AK760" s="111"/>
      <c r="AL760" s="111"/>
      <c r="AM760" s="111"/>
      <c r="AN760" s="111"/>
      <c r="AO760" s="111"/>
      <c r="AP760" s="111"/>
      <c r="AQ760" s="111"/>
      <c r="AT760"/>
      <c r="AU760"/>
      <c r="AV760"/>
      <c r="AW760"/>
      <c r="AX760"/>
      <c r="AZ760"/>
      <c r="BD760"/>
      <c r="BE760"/>
      <c r="BH760"/>
    </row>
    <row r="761" spans="1:60">
      <c r="A761"/>
      <c r="B761"/>
      <c r="C761" s="111"/>
      <c r="D761" s="111"/>
      <c r="E761" s="111"/>
      <c r="F761" s="111"/>
      <c r="G761" s="111"/>
      <c r="H761" s="111"/>
      <c r="I761" s="111"/>
      <c r="J761" s="111"/>
      <c r="K761" s="111"/>
      <c r="L761" s="111"/>
      <c r="M761" s="111"/>
      <c r="N761" s="111"/>
      <c r="O761" s="111"/>
      <c r="P761" s="111"/>
      <c r="Q761" s="111"/>
      <c r="R761" s="111"/>
      <c r="S761" s="111"/>
      <c r="T761" s="111"/>
      <c r="U761" s="111"/>
      <c r="V761" s="111"/>
      <c r="W761" s="111"/>
      <c r="X761" s="111"/>
      <c r="Y761" s="111"/>
      <c r="Z761" s="111"/>
      <c r="AA761" s="111"/>
      <c r="AB761" s="111"/>
      <c r="AC761" s="111"/>
      <c r="AD761" s="111"/>
      <c r="AE761" s="111"/>
      <c r="AF761" s="111"/>
      <c r="AG761" s="111"/>
      <c r="AH761" s="111"/>
      <c r="AI761" s="111"/>
      <c r="AJ761" s="111"/>
      <c r="AK761" s="111"/>
      <c r="AL761" s="111"/>
      <c r="AM761" s="111"/>
      <c r="AN761" s="111"/>
      <c r="AO761" s="111"/>
      <c r="AP761" s="111"/>
      <c r="AQ761" s="111"/>
      <c r="AT761"/>
      <c r="AU761"/>
      <c r="AV761"/>
      <c r="AW761"/>
      <c r="AX761"/>
      <c r="AZ761"/>
      <c r="BD761"/>
      <c r="BE761"/>
      <c r="BH761"/>
    </row>
    <row r="762" spans="1:60">
      <c r="A762"/>
      <c r="B762"/>
      <c r="C762" s="111"/>
      <c r="D762" s="111"/>
      <c r="E762" s="111"/>
      <c r="F762" s="111"/>
      <c r="G762" s="111"/>
      <c r="H762" s="111"/>
      <c r="I762" s="111"/>
      <c r="J762" s="111"/>
      <c r="K762" s="111"/>
      <c r="L762" s="111"/>
      <c r="M762" s="111"/>
      <c r="N762" s="111"/>
      <c r="O762" s="111"/>
      <c r="P762" s="111"/>
      <c r="Q762" s="111"/>
      <c r="R762" s="111"/>
      <c r="S762" s="111"/>
      <c r="T762" s="111"/>
      <c r="U762" s="111"/>
      <c r="V762" s="111"/>
      <c r="W762" s="111"/>
      <c r="X762" s="111"/>
      <c r="Y762" s="111"/>
      <c r="Z762" s="111"/>
      <c r="AA762" s="111"/>
      <c r="AB762" s="111"/>
      <c r="AC762" s="111"/>
      <c r="AD762" s="111"/>
      <c r="AE762" s="111"/>
      <c r="AF762" s="111"/>
      <c r="AG762" s="111"/>
      <c r="AH762" s="111"/>
      <c r="AI762" s="111"/>
      <c r="AJ762" s="111"/>
      <c r="AK762" s="111"/>
      <c r="AL762" s="111"/>
      <c r="AM762" s="111"/>
      <c r="AN762" s="111"/>
      <c r="AO762" s="111"/>
      <c r="AP762" s="111"/>
      <c r="AQ762" s="111"/>
      <c r="AT762"/>
      <c r="AU762"/>
      <c r="AV762"/>
      <c r="AW762"/>
      <c r="AX762"/>
      <c r="AZ762"/>
      <c r="BD762"/>
      <c r="BE762"/>
      <c r="BH762"/>
    </row>
    <row r="763" spans="1:60">
      <c r="A763"/>
      <c r="B763"/>
      <c r="C763" s="111"/>
      <c r="D763" s="111"/>
      <c r="E763" s="111"/>
      <c r="F763" s="111"/>
      <c r="G763" s="111"/>
      <c r="H763" s="111"/>
      <c r="I763" s="111"/>
      <c r="J763" s="111"/>
      <c r="K763" s="111"/>
      <c r="L763" s="111"/>
      <c r="M763" s="111"/>
      <c r="N763" s="111"/>
      <c r="O763" s="111"/>
      <c r="P763" s="111"/>
      <c r="Q763" s="111"/>
      <c r="R763" s="111"/>
      <c r="S763" s="111"/>
      <c r="T763" s="111"/>
      <c r="U763" s="111"/>
      <c r="V763" s="111"/>
      <c r="W763" s="111"/>
      <c r="X763" s="111"/>
      <c r="Y763" s="111"/>
      <c r="Z763" s="111"/>
      <c r="AA763" s="111"/>
      <c r="AB763" s="111"/>
      <c r="AC763" s="111"/>
      <c r="AD763" s="111"/>
      <c r="AE763" s="111"/>
      <c r="AF763" s="111"/>
      <c r="AG763" s="111"/>
      <c r="AH763" s="111"/>
      <c r="AI763" s="111"/>
      <c r="AJ763" s="111"/>
      <c r="AK763" s="111"/>
      <c r="AL763" s="111"/>
      <c r="AM763" s="111"/>
      <c r="AN763" s="111"/>
      <c r="AO763" s="111"/>
      <c r="AP763" s="111"/>
      <c r="AQ763" s="111"/>
      <c r="AT763"/>
      <c r="AU763"/>
      <c r="AV763"/>
      <c r="AW763"/>
      <c r="AX763"/>
      <c r="AZ763"/>
      <c r="BD763"/>
      <c r="BE763"/>
      <c r="BH763"/>
    </row>
    <row r="764" spans="1:60">
      <c r="A764"/>
      <c r="B764"/>
      <c r="C764" s="111"/>
      <c r="D764" s="111"/>
      <c r="E764" s="111"/>
      <c r="F764" s="111"/>
      <c r="G764" s="111"/>
      <c r="H764" s="111"/>
      <c r="I764" s="111"/>
      <c r="J764" s="111"/>
      <c r="K764" s="111"/>
      <c r="L764" s="111"/>
      <c r="M764" s="111"/>
      <c r="N764" s="111"/>
      <c r="O764" s="111"/>
      <c r="P764" s="111"/>
      <c r="Q764" s="111"/>
      <c r="R764" s="111"/>
      <c r="S764" s="111"/>
      <c r="T764" s="111"/>
      <c r="U764" s="111"/>
      <c r="V764" s="111"/>
      <c r="W764" s="111"/>
      <c r="X764" s="111"/>
      <c r="Y764" s="111"/>
      <c r="Z764" s="111"/>
      <c r="AA764" s="111"/>
      <c r="AB764" s="111"/>
      <c r="AC764" s="111"/>
      <c r="AD764" s="111"/>
      <c r="AE764" s="111"/>
      <c r="AF764" s="111"/>
      <c r="AG764" s="111"/>
      <c r="AH764" s="111"/>
      <c r="AI764" s="111"/>
      <c r="AJ764" s="111"/>
      <c r="AK764" s="111"/>
      <c r="AL764" s="111"/>
      <c r="AM764" s="111"/>
      <c r="AN764" s="111"/>
      <c r="AO764" s="111"/>
      <c r="AP764" s="111"/>
      <c r="AQ764" s="111"/>
      <c r="AT764"/>
      <c r="AU764"/>
      <c r="AV764"/>
      <c r="AW764"/>
      <c r="AX764"/>
      <c r="AZ764"/>
      <c r="BD764"/>
      <c r="BE764"/>
      <c r="BH764"/>
    </row>
    <row r="765" spans="1:60">
      <c r="A765"/>
      <c r="B765"/>
      <c r="C765" s="111"/>
      <c r="D765" s="111"/>
      <c r="E765" s="111"/>
      <c r="F765" s="111"/>
      <c r="G765" s="111"/>
      <c r="H765" s="111"/>
      <c r="I765" s="111"/>
      <c r="J765" s="111"/>
      <c r="K765" s="111"/>
      <c r="L765" s="111"/>
      <c r="M765" s="111"/>
      <c r="N765" s="111"/>
      <c r="O765" s="111"/>
      <c r="P765" s="111"/>
      <c r="Q765" s="111"/>
      <c r="R765" s="111"/>
      <c r="S765" s="111"/>
      <c r="T765" s="111"/>
      <c r="U765" s="111"/>
      <c r="V765" s="111"/>
      <c r="W765" s="111"/>
      <c r="X765" s="111"/>
      <c r="Y765" s="111"/>
      <c r="Z765" s="111"/>
      <c r="AA765" s="111"/>
      <c r="AB765" s="111"/>
      <c r="AC765" s="111"/>
      <c r="AD765" s="111"/>
      <c r="AE765" s="111"/>
      <c r="AF765" s="111"/>
      <c r="AG765" s="111"/>
      <c r="AH765" s="111"/>
      <c r="AI765" s="111"/>
      <c r="AJ765" s="111"/>
      <c r="AK765" s="111"/>
      <c r="AL765" s="111"/>
      <c r="AM765" s="111"/>
      <c r="AN765" s="111"/>
      <c r="AO765" s="111"/>
      <c r="AP765" s="111"/>
      <c r="AQ765" s="111"/>
      <c r="AT765"/>
      <c r="AU765"/>
      <c r="AV765"/>
      <c r="AW765"/>
      <c r="AX765"/>
      <c r="AZ765"/>
      <c r="BD765"/>
      <c r="BE765"/>
      <c r="BH765"/>
    </row>
    <row r="766" spans="1:60">
      <c r="A766"/>
      <c r="B766"/>
      <c r="C766" s="111"/>
      <c r="D766" s="111"/>
      <c r="E766" s="111"/>
      <c r="F766" s="111"/>
      <c r="G766" s="111"/>
      <c r="H766" s="111"/>
      <c r="I766" s="111"/>
      <c r="J766" s="111"/>
      <c r="K766" s="111"/>
      <c r="L766" s="111"/>
      <c r="M766" s="111"/>
      <c r="N766" s="111"/>
      <c r="O766" s="111"/>
      <c r="P766" s="111"/>
      <c r="Q766" s="111"/>
      <c r="R766" s="111"/>
      <c r="S766" s="111"/>
      <c r="T766" s="111"/>
      <c r="U766" s="111"/>
      <c r="V766" s="111"/>
      <c r="W766" s="111"/>
      <c r="X766" s="111"/>
      <c r="Y766" s="111"/>
      <c r="Z766" s="111"/>
      <c r="AA766" s="111"/>
      <c r="AB766" s="111"/>
      <c r="AC766" s="111"/>
      <c r="AD766" s="111"/>
      <c r="AE766" s="111"/>
      <c r="AF766" s="111"/>
      <c r="AG766" s="111"/>
      <c r="AH766" s="111"/>
      <c r="AI766" s="111"/>
      <c r="AJ766" s="111"/>
      <c r="AK766" s="111"/>
      <c r="AL766" s="111"/>
      <c r="AM766" s="111"/>
      <c r="AN766" s="111"/>
      <c r="AO766" s="111"/>
      <c r="AP766" s="111"/>
      <c r="AQ766" s="111"/>
      <c r="AT766"/>
      <c r="AU766"/>
      <c r="AV766"/>
      <c r="AW766"/>
      <c r="AX766"/>
      <c r="AZ766"/>
      <c r="BD766"/>
      <c r="BE766"/>
      <c r="BH766"/>
    </row>
    <row r="767" spans="1:60">
      <c r="A767"/>
      <c r="B767"/>
      <c r="C767" s="111"/>
      <c r="D767" s="111"/>
      <c r="E767" s="111"/>
      <c r="F767" s="111"/>
      <c r="G767" s="111"/>
      <c r="H767" s="111"/>
      <c r="I767" s="111"/>
      <c r="J767" s="111"/>
      <c r="K767" s="111"/>
      <c r="L767" s="111"/>
      <c r="M767" s="111"/>
      <c r="N767" s="111"/>
      <c r="O767" s="111"/>
      <c r="P767" s="111"/>
      <c r="Q767" s="111"/>
      <c r="R767" s="111"/>
      <c r="S767" s="111"/>
      <c r="T767" s="111"/>
      <c r="U767" s="111"/>
      <c r="V767" s="111"/>
      <c r="W767" s="111"/>
      <c r="X767" s="111"/>
      <c r="Y767" s="111"/>
      <c r="Z767" s="111"/>
      <c r="AA767" s="111"/>
      <c r="AB767" s="111"/>
      <c r="AC767" s="111"/>
      <c r="AD767" s="111"/>
      <c r="AE767" s="111"/>
      <c r="AF767" s="111"/>
      <c r="AG767" s="111"/>
      <c r="AH767" s="111"/>
      <c r="AI767" s="111"/>
      <c r="AJ767" s="111"/>
      <c r="AK767" s="111"/>
      <c r="AL767" s="111"/>
      <c r="AM767" s="111"/>
      <c r="AN767" s="111"/>
      <c r="AO767" s="111"/>
      <c r="AP767" s="111"/>
      <c r="AQ767" s="111"/>
      <c r="AT767"/>
      <c r="AU767"/>
      <c r="AV767"/>
      <c r="AW767"/>
      <c r="AX767"/>
      <c r="AZ767"/>
      <c r="BD767"/>
      <c r="BE767"/>
      <c r="BH767"/>
    </row>
    <row r="768" spans="1:60">
      <c r="A768"/>
      <c r="B768"/>
      <c r="C768" s="111"/>
      <c r="D768" s="111"/>
      <c r="E768" s="111"/>
      <c r="F768" s="111"/>
      <c r="G768" s="111"/>
      <c r="H768" s="111"/>
      <c r="I768" s="111"/>
      <c r="J768" s="111"/>
      <c r="K768" s="111"/>
      <c r="L768" s="111"/>
      <c r="M768" s="111"/>
      <c r="N768" s="111"/>
      <c r="O768" s="111"/>
      <c r="P768" s="111"/>
      <c r="Q768" s="111"/>
      <c r="R768" s="111"/>
      <c r="S768" s="111"/>
      <c r="T768" s="111"/>
      <c r="U768" s="111"/>
      <c r="V768" s="111"/>
      <c r="W768" s="111"/>
      <c r="X768" s="111"/>
      <c r="Y768" s="111"/>
      <c r="Z768" s="111"/>
      <c r="AA768" s="111"/>
      <c r="AB768" s="111"/>
      <c r="AC768" s="111"/>
      <c r="AD768" s="111"/>
      <c r="AE768" s="111"/>
      <c r="AF768" s="111"/>
      <c r="AG768" s="111"/>
      <c r="AH768" s="111"/>
      <c r="AI768" s="111"/>
      <c r="AJ768" s="111"/>
      <c r="AK768" s="111"/>
      <c r="AL768" s="111"/>
      <c r="AM768" s="111"/>
      <c r="AN768" s="111"/>
      <c r="AO768" s="111"/>
      <c r="AP768" s="111"/>
      <c r="AQ768" s="111"/>
      <c r="AT768"/>
      <c r="AU768"/>
      <c r="AV768"/>
      <c r="AW768"/>
      <c r="AX768"/>
      <c r="AZ768"/>
      <c r="BD768"/>
      <c r="BE768"/>
      <c r="BH768"/>
    </row>
    <row r="769" spans="1:60">
      <c r="A769"/>
      <c r="B769"/>
      <c r="C769" s="111"/>
      <c r="D769" s="111"/>
      <c r="E769" s="111"/>
      <c r="F769" s="111"/>
      <c r="G769" s="111"/>
      <c r="H769" s="111"/>
      <c r="I769" s="111"/>
      <c r="J769" s="111"/>
      <c r="K769" s="111"/>
      <c r="L769" s="111"/>
      <c r="M769" s="111"/>
      <c r="N769" s="111"/>
      <c r="O769" s="111"/>
      <c r="P769" s="111"/>
      <c r="Q769" s="111"/>
      <c r="R769" s="111"/>
      <c r="S769" s="111"/>
      <c r="T769" s="111"/>
      <c r="U769" s="111"/>
      <c r="V769" s="111"/>
      <c r="W769" s="111"/>
      <c r="X769" s="111"/>
      <c r="Y769" s="111"/>
      <c r="Z769" s="111"/>
      <c r="AA769" s="111"/>
      <c r="AB769" s="111"/>
      <c r="AC769" s="111"/>
      <c r="AD769" s="111"/>
      <c r="AE769" s="111"/>
      <c r="AF769" s="111"/>
      <c r="AG769" s="111"/>
      <c r="AH769" s="111"/>
      <c r="AI769" s="111"/>
      <c r="AJ769" s="111"/>
      <c r="AK769" s="111"/>
      <c r="AL769" s="111"/>
      <c r="AM769" s="111"/>
      <c r="AN769" s="111"/>
      <c r="AO769" s="111"/>
      <c r="AP769" s="111"/>
      <c r="AQ769" s="111"/>
      <c r="AT769"/>
      <c r="AU769"/>
      <c r="AV769"/>
      <c r="AW769"/>
      <c r="AX769"/>
      <c r="AZ769"/>
      <c r="BD769"/>
      <c r="BE769"/>
      <c r="BH769"/>
    </row>
    <row r="770" spans="1:60">
      <c r="A770"/>
      <c r="B770"/>
      <c r="C770" s="111"/>
      <c r="D770" s="111"/>
      <c r="E770" s="111"/>
      <c r="F770" s="111"/>
      <c r="G770" s="111"/>
      <c r="H770" s="111"/>
      <c r="I770" s="111"/>
      <c r="J770" s="111"/>
      <c r="K770" s="111"/>
      <c r="L770" s="111"/>
      <c r="M770" s="111"/>
      <c r="N770" s="111"/>
      <c r="O770" s="111"/>
      <c r="P770" s="111"/>
      <c r="Q770" s="111"/>
      <c r="R770" s="111"/>
      <c r="S770" s="111"/>
      <c r="T770" s="111"/>
      <c r="U770" s="111"/>
      <c r="V770" s="111"/>
      <c r="W770" s="111"/>
      <c r="X770" s="111"/>
      <c r="Y770" s="111"/>
      <c r="Z770" s="111"/>
      <c r="AA770" s="111"/>
      <c r="AB770" s="111"/>
      <c r="AC770" s="111"/>
      <c r="AD770" s="111"/>
      <c r="AE770" s="111"/>
      <c r="AF770" s="111"/>
      <c r="AG770" s="111"/>
      <c r="AH770" s="111"/>
      <c r="AI770" s="111"/>
      <c r="AJ770" s="111"/>
      <c r="AK770" s="111"/>
      <c r="AL770" s="111"/>
      <c r="AM770" s="111"/>
      <c r="AN770" s="111"/>
      <c r="AO770" s="111"/>
      <c r="AP770" s="111"/>
      <c r="AQ770" s="111"/>
      <c r="AT770"/>
      <c r="AU770"/>
      <c r="AV770"/>
      <c r="AW770"/>
      <c r="AX770"/>
      <c r="AZ770"/>
      <c r="BD770"/>
      <c r="BE770"/>
      <c r="BH770"/>
    </row>
    <row r="771" spans="1:60">
      <c r="A771"/>
      <c r="B771"/>
      <c r="C771" s="111"/>
      <c r="D771" s="111"/>
      <c r="E771" s="111"/>
      <c r="F771" s="111"/>
      <c r="G771" s="111"/>
      <c r="H771" s="111"/>
      <c r="I771" s="111"/>
      <c r="J771" s="111"/>
      <c r="K771" s="111"/>
      <c r="L771" s="111"/>
      <c r="M771" s="111"/>
      <c r="N771" s="111"/>
      <c r="O771" s="111"/>
      <c r="P771" s="111"/>
      <c r="Q771" s="111"/>
      <c r="R771" s="111"/>
      <c r="S771" s="111"/>
      <c r="T771" s="111"/>
      <c r="U771" s="111"/>
      <c r="V771" s="111"/>
      <c r="W771" s="111"/>
      <c r="X771" s="111"/>
      <c r="Y771" s="111"/>
      <c r="Z771" s="111"/>
      <c r="AA771" s="111"/>
      <c r="AB771" s="111"/>
      <c r="AC771" s="111"/>
      <c r="AD771" s="111"/>
      <c r="AE771" s="111"/>
      <c r="AF771" s="111"/>
      <c r="AG771" s="111"/>
      <c r="AH771" s="111"/>
      <c r="AI771" s="111"/>
      <c r="AJ771" s="111"/>
      <c r="AK771" s="111"/>
      <c r="AL771" s="111"/>
      <c r="AM771" s="111"/>
      <c r="AN771" s="111"/>
      <c r="AO771" s="111"/>
      <c r="AP771" s="111"/>
      <c r="AQ771" s="111"/>
      <c r="AT771"/>
      <c r="AU771"/>
      <c r="AV771"/>
      <c r="AW771"/>
      <c r="AX771"/>
      <c r="AZ771"/>
      <c r="BD771"/>
      <c r="BE771"/>
      <c r="BH771"/>
    </row>
    <row r="772" spans="1:60">
      <c r="A772"/>
      <c r="B772"/>
      <c r="C772" s="111"/>
      <c r="D772" s="111"/>
      <c r="E772" s="111"/>
      <c r="F772" s="111"/>
      <c r="G772" s="111"/>
      <c r="H772" s="111"/>
      <c r="I772" s="111"/>
      <c r="J772" s="111"/>
      <c r="K772" s="111"/>
      <c r="L772" s="111"/>
      <c r="M772" s="111"/>
      <c r="N772" s="111"/>
      <c r="O772" s="111"/>
      <c r="P772" s="111"/>
      <c r="Q772" s="111"/>
      <c r="R772" s="111"/>
      <c r="S772" s="111"/>
      <c r="T772" s="111"/>
      <c r="U772" s="111"/>
      <c r="V772" s="111"/>
      <c r="W772" s="111"/>
      <c r="X772" s="111"/>
      <c r="Y772" s="111"/>
      <c r="Z772" s="111"/>
      <c r="AA772" s="111"/>
      <c r="AB772" s="111"/>
      <c r="AC772" s="111"/>
      <c r="AD772" s="111"/>
      <c r="AE772" s="111"/>
      <c r="AF772" s="111"/>
      <c r="AG772" s="111"/>
      <c r="AH772" s="111"/>
      <c r="AI772" s="111"/>
      <c r="AJ772" s="111"/>
      <c r="AK772" s="111"/>
      <c r="AL772" s="111"/>
      <c r="AM772" s="111"/>
      <c r="AN772" s="111"/>
      <c r="AO772" s="111"/>
      <c r="AP772" s="111"/>
      <c r="AQ772" s="111"/>
      <c r="AT772"/>
      <c r="AU772"/>
      <c r="AV772"/>
      <c r="AW772"/>
      <c r="AX772"/>
      <c r="AZ772"/>
      <c r="BD772"/>
      <c r="BE772"/>
      <c r="BH772"/>
    </row>
    <row r="773" spans="1:60">
      <c r="A773"/>
      <c r="B773"/>
      <c r="C773" s="111"/>
      <c r="D773" s="111"/>
      <c r="E773" s="111"/>
      <c r="F773" s="111"/>
      <c r="G773" s="111"/>
      <c r="H773" s="111"/>
      <c r="I773" s="111"/>
      <c r="J773" s="111"/>
      <c r="K773" s="111"/>
      <c r="L773" s="111"/>
      <c r="M773" s="111"/>
      <c r="N773" s="111"/>
      <c r="O773" s="111"/>
      <c r="P773" s="111"/>
      <c r="Q773" s="111"/>
      <c r="R773" s="111"/>
      <c r="S773" s="111"/>
      <c r="T773" s="111"/>
      <c r="U773" s="111"/>
      <c r="V773" s="111"/>
      <c r="W773" s="111"/>
      <c r="X773" s="111"/>
      <c r="Y773" s="111"/>
      <c r="Z773" s="111"/>
      <c r="AA773" s="111"/>
      <c r="AB773" s="111"/>
      <c r="AC773" s="111"/>
      <c r="AD773" s="111"/>
      <c r="AE773" s="111"/>
      <c r="AF773" s="111"/>
      <c r="AG773" s="111"/>
      <c r="AH773" s="111"/>
      <c r="AI773" s="111"/>
      <c r="AJ773" s="111"/>
      <c r="AK773" s="111"/>
      <c r="AL773" s="111"/>
      <c r="AM773" s="111"/>
      <c r="AN773" s="111"/>
      <c r="AO773" s="111"/>
      <c r="AP773" s="111"/>
      <c r="AQ773" s="111"/>
      <c r="AT773"/>
      <c r="AU773"/>
      <c r="AV773"/>
      <c r="AW773"/>
      <c r="AX773"/>
      <c r="AZ773"/>
      <c r="BD773"/>
      <c r="BE773"/>
      <c r="BH773"/>
    </row>
    <row r="774" spans="1:60">
      <c r="A774"/>
      <c r="B774"/>
      <c r="C774" s="111"/>
      <c r="D774" s="111"/>
      <c r="E774" s="111"/>
      <c r="F774" s="111"/>
      <c r="G774" s="111"/>
      <c r="H774" s="111"/>
      <c r="I774" s="111"/>
      <c r="J774" s="111"/>
      <c r="K774" s="111"/>
      <c r="L774" s="111"/>
      <c r="M774" s="111"/>
      <c r="N774" s="111"/>
      <c r="O774" s="111"/>
      <c r="P774" s="111"/>
      <c r="Q774" s="111"/>
      <c r="R774" s="111"/>
      <c r="S774" s="111"/>
      <c r="T774" s="111"/>
      <c r="U774" s="111"/>
      <c r="V774" s="111"/>
      <c r="W774" s="111"/>
      <c r="X774" s="111"/>
      <c r="Y774" s="111"/>
      <c r="Z774" s="111"/>
      <c r="AA774" s="111"/>
      <c r="AB774" s="111"/>
      <c r="AC774" s="111"/>
      <c r="AD774" s="111"/>
      <c r="AE774" s="111"/>
      <c r="AF774" s="111"/>
      <c r="AG774" s="111"/>
      <c r="AH774" s="111"/>
      <c r="AI774" s="111"/>
      <c r="AJ774" s="111"/>
      <c r="AK774" s="111"/>
      <c r="AL774" s="111"/>
      <c r="AM774" s="111"/>
      <c r="AN774" s="111"/>
      <c r="AO774" s="111"/>
      <c r="AP774" s="111"/>
      <c r="AQ774" s="111"/>
      <c r="AT774"/>
      <c r="AU774"/>
      <c r="AV774"/>
      <c r="AW774"/>
      <c r="AX774"/>
      <c r="AZ774"/>
      <c r="BD774"/>
      <c r="BE774"/>
      <c r="BH774"/>
    </row>
    <row r="775" spans="1:60">
      <c r="A775"/>
      <c r="B775"/>
      <c r="C775" s="111"/>
      <c r="D775" s="111"/>
      <c r="E775" s="111"/>
      <c r="F775" s="111"/>
      <c r="G775" s="111"/>
      <c r="H775" s="111"/>
      <c r="I775" s="111"/>
      <c r="J775" s="111"/>
      <c r="K775" s="111"/>
      <c r="L775" s="111"/>
      <c r="M775" s="111"/>
      <c r="N775" s="111"/>
      <c r="O775" s="111"/>
      <c r="P775" s="111"/>
      <c r="Q775" s="111"/>
      <c r="R775" s="111"/>
      <c r="S775" s="111"/>
      <c r="T775" s="111"/>
      <c r="U775" s="111"/>
      <c r="V775" s="111"/>
      <c r="W775" s="111"/>
      <c r="X775" s="111"/>
      <c r="Y775" s="111"/>
      <c r="Z775" s="111"/>
      <c r="AA775" s="111"/>
      <c r="AB775" s="111"/>
      <c r="AC775" s="111"/>
      <c r="AD775" s="111"/>
      <c r="AE775" s="111"/>
      <c r="AF775" s="111"/>
      <c r="AG775" s="111"/>
      <c r="AH775" s="111"/>
      <c r="AI775" s="111"/>
      <c r="AJ775" s="111"/>
      <c r="AK775" s="111"/>
      <c r="AL775" s="111"/>
      <c r="AM775" s="111"/>
      <c r="AN775" s="111"/>
      <c r="AO775" s="111"/>
      <c r="AP775" s="111"/>
      <c r="AQ775" s="111"/>
      <c r="AT775"/>
      <c r="AU775"/>
      <c r="AV775"/>
      <c r="AW775"/>
      <c r="AX775"/>
      <c r="AZ775"/>
      <c r="BD775"/>
      <c r="BE775"/>
      <c r="BH775"/>
    </row>
    <row r="776" spans="1:60">
      <c r="A776"/>
      <c r="B776"/>
      <c r="C776" s="111"/>
      <c r="D776" s="111"/>
      <c r="E776" s="111"/>
      <c r="F776" s="111"/>
      <c r="G776" s="111"/>
      <c r="H776" s="111"/>
      <c r="I776" s="111"/>
      <c r="J776" s="111"/>
      <c r="K776" s="111"/>
      <c r="L776" s="111"/>
      <c r="M776" s="111"/>
      <c r="N776" s="111"/>
      <c r="O776" s="111"/>
      <c r="P776" s="111"/>
      <c r="Q776" s="111"/>
      <c r="R776" s="111"/>
      <c r="S776" s="111"/>
      <c r="T776" s="111"/>
      <c r="U776" s="111"/>
      <c r="V776" s="111"/>
      <c r="W776" s="111"/>
      <c r="X776" s="111"/>
      <c r="Y776" s="111"/>
      <c r="Z776" s="111"/>
      <c r="AA776" s="111"/>
      <c r="AB776" s="111"/>
      <c r="AC776" s="111"/>
      <c r="AD776" s="111"/>
      <c r="AE776" s="111"/>
      <c r="AF776" s="111"/>
      <c r="AG776" s="111"/>
      <c r="AH776" s="111"/>
      <c r="AI776" s="111"/>
      <c r="AJ776" s="111"/>
      <c r="AK776" s="111"/>
      <c r="AL776" s="111"/>
      <c r="AM776" s="111"/>
      <c r="AN776" s="111"/>
      <c r="AO776" s="111"/>
      <c r="AP776" s="111"/>
      <c r="AQ776" s="111"/>
      <c r="AT776"/>
      <c r="AU776"/>
      <c r="AV776"/>
      <c r="AW776"/>
      <c r="AX776"/>
      <c r="AZ776"/>
      <c r="BD776"/>
      <c r="BE776"/>
      <c r="BH776"/>
    </row>
    <row r="777" spans="1:60">
      <c r="A777"/>
      <c r="B777"/>
      <c r="C777" s="111"/>
      <c r="D777" s="111"/>
      <c r="E777" s="111"/>
      <c r="F777" s="111"/>
      <c r="G777" s="111"/>
      <c r="H777" s="111"/>
      <c r="I777" s="111"/>
      <c r="J777" s="111"/>
      <c r="K777" s="111"/>
      <c r="L777" s="111"/>
      <c r="M777" s="111"/>
      <c r="N777" s="111"/>
      <c r="O777" s="111"/>
      <c r="P777" s="111"/>
      <c r="Q777" s="111"/>
      <c r="R777" s="111"/>
      <c r="S777" s="111"/>
      <c r="T777" s="111"/>
      <c r="U777" s="111"/>
      <c r="V777" s="111"/>
      <c r="W777" s="111"/>
      <c r="X777" s="111"/>
      <c r="Y777" s="111"/>
      <c r="Z777" s="111"/>
      <c r="AA777" s="111"/>
      <c r="AB777" s="111"/>
      <c r="AC777" s="111"/>
      <c r="AD777" s="111"/>
      <c r="AE777" s="111"/>
      <c r="AF777" s="111"/>
      <c r="AG777" s="111"/>
      <c r="AH777" s="111"/>
      <c r="AI777" s="111"/>
      <c r="AJ777" s="122"/>
      <c r="AK777" s="122"/>
      <c r="AL777" s="122"/>
      <c r="AM777" s="122"/>
      <c r="AN777" s="122"/>
      <c r="AO777" s="122"/>
      <c r="AP777" s="111"/>
      <c r="AQ777" s="111"/>
      <c r="AT777"/>
      <c r="AU777"/>
      <c r="AV777"/>
      <c r="AW777"/>
      <c r="AX777"/>
      <c r="AZ777"/>
      <c r="BD777"/>
      <c r="BE777"/>
      <c r="BH777"/>
    </row>
    <row r="778" spans="1:60">
      <c r="A778"/>
      <c r="B778"/>
      <c r="C778" s="111"/>
      <c r="D778" s="111"/>
      <c r="E778" s="111"/>
      <c r="F778" s="111"/>
      <c r="G778" s="111"/>
      <c r="H778" s="111"/>
      <c r="I778" s="111"/>
      <c r="J778" s="111"/>
      <c r="K778" s="111"/>
      <c r="L778" s="111"/>
      <c r="M778" s="111"/>
      <c r="N778" s="111"/>
      <c r="O778" s="111"/>
      <c r="P778" s="111"/>
      <c r="Q778" s="111"/>
      <c r="R778" s="111"/>
      <c r="S778" s="111"/>
      <c r="T778" s="111"/>
      <c r="U778" s="111"/>
      <c r="V778" s="111"/>
      <c r="W778" s="111"/>
      <c r="X778" s="111"/>
      <c r="Y778" s="111"/>
      <c r="Z778" s="111"/>
      <c r="AA778" s="111"/>
      <c r="AB778" s="111"/>
      <c r="AC778" s="111"/>
      <c r="AD778" s="111"/>
      <c r="AE778" s="111"/>
      <c r="AF778" s="111"/>
      <c r="AG778" s="111"/>
      <c r="AH778" s="111"/>
      <c r="AI778" s="111"/>
      <c r="AJ778" s="122"/>
      <c r="AK778" s="111"/>
      <c r="AL778" s="111"/>
      <c r="AM778" s="111"/>
      <c r="AN778" s="111"/>
      <c r="AO778" s="111"/>
      <c r="AP778" s="111"/>
      <c r="AQ778" s="111"/>
      <c r="AT778"/>
      <c r="AU778"/>
      <c r="AV778"/>
      <c r="AW778"/>
      <c r="AX778"/>
      <c r="AZ778"/>
      <c r="BD778"/>
      <c r="BE778"/>
      <c r="BH778"/>
    </row>
    <row r="779" spans="1:60">
      <c r="A779"/>
      <c r="B779"/>
      <c r="C779" s="111"/>
      <c r="D779" s="111"/>
      <c r="E779" s="111"/>
      <c r="F779" s="111"/>
      <c r="G779" s="111"/>
      <c r="H779" s="111"/>
      <c r="I779" s="111"/>
      <c r="J779" s="111"/>
      <c r="K779" s="111"/>
      <c r="L779" s="111"/>
      <c r="M779" s="111"/>
      <c r="N779" s="111"/>
      <c r="O779" s="111"/>
      <c r="P779" s="111"/>
      <c r="Q779" s="111"/>
      <c r="R779" s="111"/>
      <c r="S779" s="111"/>
      <c r="T779" s="111"/>
      <c r="U779" s="111"/>
      <c r="V779" s="111"/>
      <c r="W779" s="111"/>
      <c r="X779" s="111"/>
      <c r="Y779" s="111"/>
      <c r="Z779" s="111"/>
      <c r="AA779" s="111"/>
      <c r="AB779" s="111"/>
      <c r="AC779" s="111"/>
      <c r="AD779" s="111"/>
      <c r="AE779" s="111"/>
      <c r="AF779" s="111"/>
      <c r="AG779" s="111"/>
      <c r="AH779" s="111"/>
      <c r="AI779" s="111"/>
      <c r="AJ779" s="111"/>
      <c r="AK779" s="111"/>
      <c r="AL779" s="111"/>
      <c r="AM779" s="111"/>
      <c r="AN779" s="111"/>
      <c r="AO779" s="111"/>
      <c r="AP779" s="111"/>
      <c r="AQ779" s="111"/>
      <c r="AT779"/>
      <c r="AU779"/>
      <c r="AV779"/>
      <c r="AW779"/>
      <c r="AX779"/>
      <c r="AZ779"/>
      <c r="BD779"/>
      <c r="BE779"/>
      <c r="BH779"/>
    </row>
    <row r="780" spans="1:60">
      <c r="A780"/>
      <c r="B780"/>
      <c r="C780" s="111"/>
      <c r="D780" s="111"/>
      <c r="E780" s="111"/>
      <c r="F780" s="111"/>
      <c r="G780" s="111"/>
      <c r="H780" s="111"/>
      <c r="I780" s="111"/>
      <c r="J780" s="111"/>
      <c r="K780" s="111"/>
      <c r="L780" s="111"/>
      <c r="M780" s="111"/>
      <c r="N780" s="111"/>
      <c r="O780" s="111"/>
      <c r="P780" s="111"/>
      <c r="Q780" s="111"/>
      <c r="R780" s="111"/>
      <c r="S780" s="111"/>
      <c r="T780" s="111"/>
      <c r="U780" s="111"/>
      <c r="V780" s="111"/>
      <c r="W780" s="111"/>
      <c r="X780" s="111"/>
      <c r="Y780" s="111"/>
      <c r="Z780" s="111"/>
      <c r="AA780" s="111"/>
      <c r="AB780" s="111"/>
      <c r="AC780" s="111"/>
      <c r="AD780" s="111"/>
      <c r="AE780" s="111"/>
      <c r="AF780" s="111"/>
      <c r="AG780" s="111"/>
      <c r="AH780" s="111"/>
      <c r="AI780" s="111"/>
      <c r="AJ780" s="111"/>
      <c r="AK780" s="111"/>
      <c r="AL780" s="111"/>
      <c r="AM780" s="111"/>
      <c r="AN780" s="111"/>
      <c r="AO780" s="111"/>
      <c r="AP780" s="111"/>
      <c r="AQ780" s="111"/>
      <c r="AT780"/>
      <c r="AU780"/>
      <c r="AV780"/>
      <c r="AW780"/>
      <c r="AX780"/>
      <c r="AZ780"/>
      <c r="BD780"/>
      <c r="BE780"/>
      <c r="BH780"/>
    </row>
    <row r="781" spans="1:60">
      <c r="A781"/>
      <c r="B781"/>
      <c r="C781" s="111"/>
      <c r="D781" s="111"/>
      <c r="E781" s="111"/>
      <c r="F781" s="111"/>
      <c r="G781" s="111"/>
      <c r="H781" s="111"/>
      <c r="I781" s="111"/>
      <c r="J781" s="111"/>
      <c r="K781" s="111"/>
      <c r="L781" s="111"/>
      <c r="M781" s="111"/>
      <c r="N781" s="111"/>
      <c r="O781" s="111"/>
      <c r="P781" s="111"/>
      <c r="Q781" s="111"/>
      <c r="R781" s="111"/>
      <c r="S781" s="111"/>
      <c r="T781" s="111"/>
      <c r="U781" s="111"/>
      <c r="V781" s="111"/>
      <c r="W781" s="111"/>
      <c r="X781" s="111"/>
      <c r="Y781" s="111"/>
      <c r="Z781" s="111"/>
      <c r="AA781" s="111"/>
      <c r="AB781" s="111"/>
      <c r="AC781" s="111"/>
      <c r="AD781" s="111"/>
      <c r="AE781" s="111"/>
      <c r="AF781" s="111"/>
      <c r="AG781" s="111"/>
      <c r="AH781" s="111"/>
      <c r="AI781" s="111"/>
      <c r="AJ781" s="111"/>
      <c r="AK781" s="111"/>
      <c r="AL781" s="111"/>
      <c r="AM781" s="111"/>
      <c r="AN781" s="111"/>
      <c r="AO781" s="111"/>
      <c r="AP781" s="111"/>
      <c r="AQ781" s="111"/>
      <c r="AT781"/>
      <c r="AU781"/>
      <c r="AV781"/>
      <c r="AW781"/>
      <c r="AX781"/>
      <c r="AZ781"/>
      <c r="BD781"/>
      <c r="BE781"/>
      <c r="BH781"/>
    </row>
    <row r="782" spans="1:60">
      <c r="A782"/>
      <c r="B782"/>
      <c r="C782" s="111"/>
      <c r="D782" s="111"/>
      <c r="E782" s="111"/>
      <c r="F782" s="111"/>
      <c r="G782" s="111"/>
      <c r="H782" s="111"/>
      <c r="I782" s="111"/>
      <c r="J782" s="111"/>
      <c r="K782" s="111"/>
      <c r="L782" s="111"/>
      <c r="M782" s="111"/>
      <c r="N782" s="111"/>
      <c r="O782" s="111"/>
      <c r="P782" s="111"/>
      <c r="Q782" s="111"/>
      <c r="R782" s="111"/>
      <c r="S782" s="111"/>
      <c r="T782" s="111"/>
      <c r="U782" s="111"/>
      <c r="V782" s="111"/>
      <c r="W782" s="111"/>
      <c r="X782" s="111"/>
      <c r="Y782" s="111"/>
      <c r="Z782" s="111"/>
      <c r="AA782" s="111"/>
      <c r="AB782" s="111"/>
      <c r="AC782" s="111"/>
      <c r="AD782" s="111"/>
      <c r="AE782" s="111"/>
      <c r="AF782" s="111"/>
      <c r="AG782" s="111"/>
      <c r="AH782" s="111"/>
      <c r="AI782" s="111"/>
      <c r="AJ782" s="111"/>
      <c r="AK782" s="111"/>
      <c r="AL782" s="111"/>
      <c r="AM782" s="111"/>
      <c r="AN782" s="111"/>
      <c r="AO782" s="111"/>
      <c r="AP782" s="111"/>
      <c r="AQ782" s="111"/>
      <c r="AT782"/>
      <c r="AU782"/>
      <c r="AV782"/>
      <c r="AW782"/>
      <c r="AX782"/>
      <c r="AZ782"/>
      <c r="BD782"/>
      <c r="BE782"/>
      <c r="BH782"/>
    </row>
    <row r="783" spans="1:60">
      <c r="A783"/>
      <c r="B783"/>
      <c r="C783" s="111"/>
      <c r="D783" s="111"/>
      <c r="E783" s="111"/>
      <c r="F783" s="111"/>
      <c r="G783" s="111"/>
      <c r="H783" s="111"/>
      <c r="I783" s="111"/>
      <c r="J783" s="111"/>
      <c r="K783" s="111"/>
      <c r="L783" s="111"/>
      <c r="M783" s="111"/>
      <c r="N783" s="111"/>
      <c r="O783" s="111"/>
      <c r="P783" s="111"/>
      <c r="Q783" s="111"/>
      <c r="R783" s="111"/>
      <c r="S783" s="111"/>
      <c r="T783" s="111"/>
      <c r="U783" s="111"/>
      <c r="V783" s="111"/>
      <c r="W783" s="111"/>
      <c r="X783" s="111"/>
      <c r="Y783" s="111"/>
      <c r="Z783" s="111"/>
      <c r="AA783" s="111"/>
      <c r="AB783" s="111"/>
      <c r="AC783" s="111"/>
      <c r="AD783" s="111"/>
      <c r="AE783" s="111"/>
      <c r="AF783" s="111"/>
      <c r="AG783" s="111"/>
      <c r="AH783" s="111"/>
      <c r="AI783" s="111"/>
      <c r="AJ783" s="111"/>
      <c r="AK783" s="111"/>
      <c r="AL783" s="111"/>
      <c r="AM783" s="111"/>
      <c r="AN783" s="111"/>
      <c r="AO783" s="111"/>
      <c r="AP783" s="111"/>
      <c r="AQ783" s="111"/>
      <c r="AT783"/>
      <c r="AU783"/>
      <c r="AV783"/>
      <c r="AW783"/>
      <c r="AX783"/>
      <c r="AZ783"/>
      <c r="BD783"/>
      <c r="BE783"/>
      <c r="BH783"/>
    </row>
    <row r="784" spans="1:60">
      <c r="A784"/>
      <c r="B784"/>
      <c r="C784" s="111"/>
      <c r="D784" s="111"/>
      <c r="E784" s="111"/>
      <c r="F784" s="111"/>
      <c r="G784" s="111"/>
      <c r="H784" s="111"/>
      <c r="I784" s="111"/>
      <c r="J784" s="111"/>
      <c r="K784" s="111"/>
      <c r="L784" s="111"/>
      <c r="M784" s="111"/>
      <c r="N784" s="111"/>
      <c r="O784" s="111"/>
      <c r="P784" s="111"/>
      <c r="Q784" s="111"/>
      <c r="R784" s="111"/>
      <c r="S784" s="111"/>
      <c r="T784" s="111"/>
      <c r="U784" s="111"/>
      <c r="V784" s="111"/>
      <c r="W784" s="111"/>
      <c r="X784" s="111"/>
      <c r="Y784" s="111"/>
      <c r="Z784" s="111"/>
      <c r="AA784" s="111"/>
      <c r="AB784" s="111"/>
      <c r="AC784" s="111"/>
      <c r="AD784" s="111"/>
      <c r="AE784" s="111"/>
      <c r="AF784" s="111"/>
      <c r="AG784" s="111"/>
      <c r="AH784" s="111"/>
      <c r="AI784" s="111"/>
      <c r="AJ784" s="111"/>
      <c r="AK784" s="111"/>
      <c r="AL784" s="111"/>
      <c r="AM784" s="111"/>
      <c r="AN784" s="111"/>
      <c r="AO784" s="111"/>
      <c r="AP784" s="111"/>
      <c r="AQ784" s="111"/>
      <c r="AT784"/>
      <c r="AU784"/>
      <c r="AV784"/>
      <c r="AW784"/>
      <c r="AX784"/>
      <c r="AZ784"/>
      <c r="BD784"/>
      <c r="BE784"/>
      <c r="BH784"/>
    </row>
    <row r="785" spans="1:60">
      <c r="A785"/>
      <c r="B785"/>
      <c r="C785" s="111"/>
      <c r="D785" s="111"/>
      <c r="E785" s="111"/>
      <c r="F785" s="111"/>
      <c r="G785" s="111"/>
      <c r="H785" s="111"/>
      <c r="I785" s="111"/>
      <c r="J785" s="111"/>
      <c r="K785" s="111"/>
      <c r="L785" s="111"/>
      <c r="M785" s="111"/>
      <c r="N785" s="111"/>
      <c r="O785" s="111"/>
      <c r="P785" s="111"/>
      <c r="Q785" s="111"/>
      <c r="R785" s="111"/>
      <c r="S785" s="111"/>
      <c r="T785" s="111"/>
      <c r="U785" s="111"/>
      <c r="V785" s="111"/>
      <c r="W785" s="111"/>
      <c r="X785" s="111"/>
      <c r="Y785" s="111"/>
      <c r="Z785" s="111"/>
      <c r="AA785" s="111"/>
      <c r="AB785" s="111"/>
      <c r="AC785" s="111"/>
      <c r="AD785" s="111"/>
      <c r="AE785" s="111"/>
      <c r="AF785" s="111"/>
      <c r="AG785" s="111"/>
      <c r="AH785" s="111"/>
      <c r="AI785" s="111"/>
      <c r="AJ785" s="111"/>
      <c r="AK785" s="111"/>
      <c r="AL785" s="111"/>
      <c r="AM785" s="111"/>
      <c r="AN785" s="111"/>
      <c r="AO785" s="111"/>
      <c r="AP785" s="111"/>
      <c r="AQ785" s="111"/>
      <c r="AT785"/>
      <c r="AU785"/>
      <c r="AV785"/>
      <c r="AW785"/>
      <c r="AX785"/>
      <c r="AZ785"/>
      <c r="BD785"/>
      <c r="BE785"/>
      <c r="BH785"/>
    </row>
    <row r="786" spans="1:60">
      <c r="A786"/>
      <c r="B786"/>
      <c r="C786" s="111"/>
      <c r="D786" s="111"/>
      <c r="E786" s="111"/>
      <c r="F786" s="111"/>
      <c r="G786" s="111"/>
      <c r="H786" s="111"/>
      <c r="I786" s="111"/>
      <c r="J786" s="111"/>
      <c r="K786" s="111"/>
      <c r="L786" s="111"/>
      <c r="M786" s="111"/>
      <c r="N786" s="111"/>
      <c r="O786" s="111"/>
      <c r="P786" s="111"/>
      <c r="Q786" s="111"/>
      <c r="R786" s="111"/>
      <c r="S786" s="111"/>
      <c r="T786" s="111"/>
      <c r="U786" s="111"/>
      <c r="V786" s="111"/>
      <c r="W786" s="111"/>
      <c r="X786" s="111"/>
      <c r="Y786" s="111"/>
      <c r="Z786" s="111"/>
      <c r="AA786" s="111"/>
      <c r="AB786" s="111"/>
      <c r="AC786" s="111"/>
      <c r="AD786" s="111"/>
      <c r="AE786" s="111"/>
      <c r="AF786" s="111"/>
      <c r="AG786" s="111"/>
      <c r="AH786" s="111"/>
      <c r="AI786" s="111"/>
      <c r="AJ786" s="111"/>
      <c r="AK786" s="111"/>
      <c r="AL786" s="111"/>
      <c r="AM786" s="111"/>
      <c r="AN786" s="111"/>
      <c r="AO786" s="111"/>
      <c r="AP786" s="111"/>
      <c r="AQ786" s="111"/>
      <c r="AT786"/>
      <c r="AU786"/>
      <c r="AV786"/>
      <c r="AW786"/>
      <c r="AX786"/>
      <c r="AZ786"/>
      <c r="BD786"/>
      <c r="BE786"/>
      <c r="BH786"/>
    </row>
    <row r="787" spans="1:60">
      <c r="A787"/>
      <c r="B787"/>
      <c r="C787" s="111"/>
      <c r="D787" s="111"/>
      <c r="E787" s="111"/>
      <c r="F787" s="111"/>
      <c r="G787" s="111"/>
      <c r="H787" s="111"/>
      <c r="I787" s="111"/>
      <c r="J787" s="111"/>
      <c r="K787" s="111"/>
      <c r="L787" s="111"/>
      <c r="M787" s="111"/>
      <c r="N787" s="111"/>
      <c r="O787" s="111"/>
      <c r="P787" s="111"/>
      <c r="Q787" s="111"/>
      <c r="R787" s="111"/>
      <c r="S787" s="111"/>
      <c r="T787" s="111"/>
      <c r="U787" s="111"/>
      <c r="V787" s="111"/>
      <c r="W787" s="111"/>
      <c r="X787" s="111"/>
      <c r="Y787" s="111"/>
      <c r="Z787" s="111"/>
      <c r="AA787" s="111"/>
      <c r="AB787" s="111"/>
      <c r="AC787" s="111"/>
      <c r="AD787" s="111"/>
      <c r="AE787" s="111"/>
      <c r="AF787" s="111"/>
      <c r="AG787" s="111"/>
      <c r="AH787" s="111"/>
      <c r="AI787" s="111"/>
      <c r="AJ787" s="111"/>
      <c r="AK787" s="111"/>
      <c r="AL787" s="111"/>
      <c r="AM787" s="111"/>
      <c r="AN787" s="111"/>
      <c r="AO787" s="111"/>
      <c r="AP787" s="111"/>
      <c r="AQ787" s="111"/>
      <c r="AT787"/>
      <c r="AU787"/>
      <c r="AV787"/>
      <c r="AW787"/>
      <c r="AX787"/>
      <c r="AZ787"/>
      <c r="BD787"/>
      <c r="BE787"/>
      <c r="BH787"/>
    </row>
    <row r="788" spans="1:60">
      <c r="A788"/>
      <c r="B788"/>
      <c r="C788" s="111"/>
      <c r="D788" s="111"/>
      <c r="E788" s="111"/>
      <c r="F788" s="111"/>
      <c r="G788" s="111"/>
      <c r="H788" s="111"/>
      <c r="I788" s="111"/>
      <c r="J788" s="111"/>
      <c r="K788" s="111"/>
      <c r="L788" s="111"/>
      <c r="M788" s="111"/>
      <c r="N788" s="111"/>
      <c r="O788" s="111"/>
      <c r="P788" s="111"/>
      <c r="Q788" s="111"/>
      <c r="R788" s="111"/>
      <c r="S788" s="111"/>
      <c r="T788" s="111"/>
      <c r="U788" s="111"/>
      <c r="V788" s="111"/>
      <c r="W788" s="111"/>
      <c r="X788" s="111"/>
      <c r="Y788" s="111"/>
      <c r="Z788" s="111"/>
      <c r="AA788" s="111"/>
      <c r="AB788" s="111"/>
      <c r="AC788" s="111"/>
      <c r="AD788" s="111"/>
      <c r="AE788" s="111"/>
      <c r="AF788" s="111"/>
      <c r="AG788" s="111"/>
      <c r="AH788" s="111"/>
      <c r="AI788" s="111"/>
      <c r="AJ788" s="111"/>
      <c r="AK788" s="111"/>
      <c r="AL788" s="111"/>
      <c r="AM788" s="111"/>
      <c r="AN788" s="111"/>
      <c r="AO788" s="111"/>
      <c r="AP788" s="111"/>
      <c r="AQ788" s="111"/>
      <c r="AT788"/>
      <c r="AU788"/>
      <c r="AV788"/>
      <c r="AW788"/>
      <c r="AX788"/>
      <c r="AZ788"/>
      <c r="BD788"/>
      <c r="BE788"/>
      <c r="BH788"/>
    </row>
    <row r="789" spans="1:60">
      <c r="A789"/>
      <c r="B789"/>
      <c r="C789" s="111"/>
      <c r="D789" s="111"/>
      <c r="E789" s="111"/>
      <c r="F789" s="111"/>
      <c r="G789" s="111"/>
      <c r="H789" s="111"/>
      <c r="I789" s="111"/>
      <c r="J789" s="111"/>
      <c r="K789" s="111"/>
      <c r="L789" s="111"/>
      <c r="M789" s="111"/>
      <c r="N789" s="111"/>
      <c r="O789" s="111"/>
      <c r="P789" s="111"/>
      <c r="Q789" s="111"/>
      <c r="R789" s="111"/>
      <c r="S789" s="111"/>
      <c r="T789" s="111"/>
      <c r="U789" s="111"/>
      <c r="V789" s="111"/>
      <c r="W789" s="111"/>
      <c r="X789" s="111"/>
      <c r="Y789" s="111"/>
      <c r="Z789" s="111"/>
      <c r="AA789" s="111"/>
      <c r="AB789" s="111"/>
      <c r="AC789" s="111"/>
      <c r="AD789" s="111"/>
      <c r="AE789" s="111"/>
      <c r="AF789" s="111"/>
      <c r="AG789" s="111"/>
      <c r="AH789" s="111"/>
      <c r="AI789" s="111"/>
      <c r="AJ789" s="111"/>
      <c r="AK789" s="111"/>
      <c r="AL789" s="111"/>
      <c r="AM789" s="111"/>
      <c r="AN789" s="111"/>
      <c r="AO789" s="111"/>
      <c r="AP789" s="111"/>
      <c r="AQ789" s="111"/>
      <c r="AT789"/>
      <c r="AU789"/>
      <c r="AV789"/>
      <c r="AW789"/>
      <c r="AX789"/>
      <c r="AZ789"/>
      <c r="BD789"/>
      <c r="BE789"/>
      <c r="BH789"/>
    </row>
    <row r="790" spans="1:60">
      <c r="A790"/>
      <c r="B790"/>
      <c r="C790" s="111"/>
      <c r="D790" s="111"/>
      <c r="E790" s="111"/>
      <c r="F790" s="111"/>
      <c r="G790" s="111"/>
      <c r="H790" s="111"/>
      <c r="I790" s="111"/>
      <c r="J790" s="111"/>
      <c r="K790" s="111"/>
      <c r="L790" s="111"/>
      <c r="M790" s="111"/>
      <c r="N790" s="111"/>
      <c r="O790" s="111"/>
      <c r="P790" s="111"/>
      <c r="Q790" s="111"/>
      <c r="R790" s="111"/>
      <c r="S790" s="111"/>
      <c r="T790" s="111"/>
      <c r="U790" s="111"/>
      <c r="V790" s="111"/>
      <c r="W790" s="111"/>
      <c r="X790" s="111"/>
      <c r="Y790" s="111"/>
      <c r="Z790" s="111"/>
      <c r="AA790" s="111"/>
      <c r="AB790" s="111"/>
      <c r="AC790" s="111"/>
      <c r="AD790" s="111"/>
      <c r="AE790" s="111"/>
      <c r="AF790" s="111"/>
      <c r="AG790" s="111"/>
      <c r="AH790" s="111"/>
      <c r="AI790" s="111"/>
      <c r="AJ790" s="111"/>
      <c r="AK790" s="111"/>
      <c r="AL790" s="111"/>
      <c r="AM790" s="111"/>
      <c r="AN790" s="111"/>
      <c r="AO790" s="111"/>
      <c r="AP790" s="111"/>
      <c r="AQ790" s="111"/>
      <c r="AT790"/>
      <c r="AU790"/>
      <c r="AV790"/>
      <c r="AW790"/>
      <c r="AX790"/>
      <c r="AZ790"/>
      <c r="BD790"/>
      <c r="BE790"/>
      <c r="BH790"/>
    </row>
    <row r="791" spans="1:60">
      <c r="A791"/>
      <c r="B791"/>
      <c r="C791" s="111"/>
      <c r="D791" s="111"/>
      <c r="E791" s="111"/>
      <c r="F791" s="111"/>
      <c r="G791" s="111"/>
      <c r="H791" s="111"/>
      <c r="I791" s="111"/>
      <c r="J791" s="111"/>
      <c r="K791" s="111"/>
      <c r="L791" s="111"/>
      <c r="M791" s="111"/>
      <c r="N791" s="111"/>
      <c r="O791" s="111"/>
      <c r="P791" s="111"/>
      <c r="Q791" s="111"/>
      <c r="R791" s="111"/>
      <c r="S791" s="111"/>
      <c r="T791" s="111"/>
      <c r="U791" s="111"/>
      <c r="V791" s="111"/>
      <c r="W791" s="111"/>
      <c r="X791" s="111"/>
      <c r="Y791" s="111"/>
      <c r="Z791" s="111"/>
      <c r="AA791" s="111"/>
      <c r="AB791" s="111"/>
      <c r="AC791" s="111"/>
      <c r="AD791" s="111"/>
      <c r="AE791" s="111"/>
      <c r="AF791" s="111"/>
      <c r="AG791" s="111"/>
      <c r="AH791" s="111"/>
      <c r="AI791" s="111"/>
      <c r="AJ791" s="111"/>
      <c r="AK791" s="111"/>
      <c r="AL791" s="111"/>
      <c r="AM791" s="111"/>
      <c r="AN791" s="111"/>
      <c r="AO791" s="111"/>
      <c r="AP791" s="111"/>
      <c r="AQ791" s="111"/>
      <c r="AT791"/>
      <c r="AU791"/>
      <c r="AV791"/>
      <c r="AW791"/>
      <c r="AX791"/>
      <c r="AZ791"/>
      <c r="BD791"/>
      <c r="BE791"/>
      <c r="BH791"/>
    </row>
    <row r="792" spans="1:60">
      <c r="A792"/>
      <c r="B792"/>
      <c r="C792" s="111"/>
      <c r="D792" s="111"/>
      <c r="E792" s="111"/>
      <c r="F792" s="111"/>
      <c r="G792" s="111"/>
      <c r="H792" s="111"/>
      <c r="I792" s="111"/>
      <c r="J792" s="111"/>
      <c r="K792" s="111"/>
      <c r="L792" s="111"/>
      <c r="M792" s="111"/>
      <c r="N792" s="111"/>
      <c r="O792" s="111"/>
      <c r="P792" s="111"/>
      <c r="Q792" s="111"/>
      <c r="R792" s="111"/>
      <c r="S792" s="111"/>
      <c r="T792" s="111"/>
      <c r="U792" s="111"/>
      <c r="V792" s="111"/>
      <c r="W792" s="111"/>
      <c r="X792" s="111"/>
      <c r="Y792" s="111"/>
      <c r="Z792" s="111"/>
      <c r="AA792" s="111"/>
      <c r="AB792" s="111"/>
      <c r="AC792" s="111"/>
      <c r="AD792" s="111"/>
      <c r="AE792" s="111"/>
      <c r="AF792" s="111"/>
      <c r="AG792" s="111"/>
      <c r="AH792" s="111"/>
      <c r="AI792" s="111"/>
      <c r="AJ792" s="111"/>
      <c r="AK792" s="111"/>
      <c r="AL792" s="111"/>
      <c r="AM792" s="111"/>
      <c r="AN792" s="111"/>
      <c r="AO792" s="111"/>
      <c r="AP792" s="111"/>
      <c r="AQ792" s="111"/>
      <c r="AT792"/>
      <c r="AU792"/>
      <c r="AV792"/>
      <c r="AW792"/>
      <c r="AX792"/>
      <c r="AZ792"/>
      <c r="BD792"/>
      <c r="BE792"/>
      <c r="BH792"/>
    </row>
    <row r="793" spans="1:60">
      <c r="A793"/>
      <c r="B793"/>
      <c r="C793" s="111"/>
      <c r="D793" s="111"/>
      <c r="E793" s="111"/>
      <c r="F793" s="111"/>
      <c r="G793" s="111"/>
      <c r="H793" s="111"/>
      <c r="I793" s="111"/>
      <c r="J793" s="111"/>
      <c r="K793" s="111"/>
      <c r="L793" s="111"/>
      <c r="M793" s="111"/>
      <c r="N793" s="111"/>
      <c r="O793" s="111"/>
      <c r="P793" s="111"/>
      <c r="Q793" s="111"/>
      <c r="R793" s="111"/>
      <c r="S793" s="111"/>
      <c r="T793" s="111"/>
      <c r="U793" s="111"/>
      <c r="V793" s="111"/>
      <c r="W793" s="111"/>
      <c r="X793" s="111"/>
      <c r="Y793" s="111"/>
      <c r="Z793" s="111"/>
      <c r="AA793" s="111"/>
      <c r="AB793" s="111"/>
      <c r="AC793" s="111"/>
      <c r="AD793" s="111"/>
      <c r="AE793" s="111"/>
      <c r="AF793" s="111"/>
      <c r="AG793" s="111"/>
      <c r="AH793" s="111"/>
      <c r="AI793" s="111"/>
      <c r="AJ793" s="111"/>
      <c r="AK793" s="111"/>
      <c r="AL793" s="111"/>
      <c r="AM793" s="111"/>
      <c r="AN793" s="111"/>
      <c r="AO793" s="111"/>
      <c r="AP793" s="111"/>
      <c r="AQ793" s="111"/>
      <c r="AT793"/>
      <c r="AU793"/>
      <c r="AV793"/>
      <c r="AW793"/>
      <c r="AX793"/>
      <c r="AZ793"/>
      <c r="BD793"/>
      <c r="BE793"/>
      <c r="BH793"/>
    </row>
    <row r="794" spans="1:60">
      <c r="A794"/>
      <c r="B794"/>
      <c r="C794" s="111"/>
      <c r="D794" s="111"/>
      <c r="E794" s="111"/>
      <c r="F794" s="111"/>
      <c r="G794" s="111"/>
      <c r="H794" s="111"/>
      <c r="I794" s="111"/>
      <c r="J794" s="111"/>
      <c r="K794" s="111"/>
      <c r="L794" s="111"/>
      <c r="M794" s="111"/>
      <c r="N794" s="111"/>
      <c r="O794" s="111"/>
      <c r="P794" s="111"/>
      <c r="Q794" s="111"/>
      <c r="R794" s="111"/>
      <c r="S794" s="111"/>
      <c r="T794" s="111"/>
      <c r="U794" s="111"/>
      <c r="V794" s="111"/>
      <c r="W794" s="111"/>
      <c r="X794" s="111"/>
      <c r="Y794" s="111"/>
      <c r="Z794" s="111"/>
      <c r="AA794" s="111"/>
      <c r="AB794" s="111"/>
      <c r="AC794" s="111"/>
      <c r="AD794" s="111"/>
      <c r="AE794" s="111"/>
      <c r="AF794" s="111"/>
      <c r="AG794" s="111"/>
      <c r="AH794" s="111"/>
      <c r="AI794" s="111"/>
      <c r="AJ794" s="111"/>
      <c r="AK794" s="111"/>
      <c r="AL794" s="111"/>
      <c r="AM794" s="111"/>
      <c r="AN794" s="111"/>
      <c r="AO794" s="111"/>
      <c r="AP794" s="111"/>
      <c r="AQ794" s="111"/>
      <c r="AT794"/>
      <c r="AU794"/>
      <c r="AV794"/>
      <c r="AW794"/>
      <c r="AX794"/>
      <c r="AZ794"/>
      <c r="BD794"/>
      <c r="BE794"/>
      <c r="BH794"/>
    </row>
    <row r="795" spans="1:60">
      <c r="A795"/>
      <c r="B795"/>
      <c r="C795" s="111"/>
      <c r="D795" s="111"/>
      <c r="E795" s="111"/>
      <c r="F795" s="111"/>
      <c r="G795" s="111"/>
      <c r="H795" s="111"/>
      <c r="I795" s="111"/>
      <c r="J795" s="111"/>
      <c r="K795" s="111"/>
      <c r="L795" s="111"/>
      <c r="M795" s="111"/>
      <c r="N795" s="111"/>
      <c r="O795" s="111"/>
      <c r="P795" s="111"/>
      <c r="Q795" s="111"/>
      <c r="R795" s="111"/>
      <c r="S795" s="111"/>
      <c r="T795" s="111"/>
      <c r="U795" s="111"/>
      <c r="V795" s="111"/>
      <c r="W795" s="111"/>
      <c r="X795" s="111"/>
      <c r="Y795" s="111"/>
      <c r="Z795" s="111"/>
      <c r="AA795" s="111"/>
      <c r="AB795" s="111"/>
      <c r="AC795" s="111"/>
      <c r="AD795" s="111"/>
      <c r="AE795" s="111"/>
      <c r="AF795" s="111"/>
      <c r="AG795" s="111"/>
      <c r="AH795" s="111"/>
      <c r="AI795" s="111"/>
      <c r="AJ795" s="111"/>
      <c r="AK795" s="111"/>
      <c r="AL795" s="111"/>
      <c r="AM795" s="111"/>
      <c r="AN795" s="111"/>
      <c r="AO795" s="111"/>
      <c r="AP795" s="111"/>
      <c r="AQ795" s="111"/>
      <c r="AT795"/>
      <c r="AU795"/>
      <c r="AV795"/>
      <c r="AW795"/>
      <c r="AX795"/>
      <c r="AZ795"/>
      <c r="BD795"/>
      <c r="BE795"/>
      <c r="BH795"/>
    </row>
    <row r="796" spans="1:60">
      <c r="A796"/>
      <c r="B796"/>
      <c r="C796" s="111"/>
      <c r="D796" s="111"/>
      <c r="E796" s="111"/>
      <c r="F796" s="111"/>
      <c r="G796" s="111"/>
      <c r="H796" s="111"/>
      <c r="I796" s="111"/>
      <c r="J796" s="111"/>
      <c r="K796" s="111"/>
      <c r="L796" s="111"/>
      <c r="M796" s="111"/>
      <c r="N796" s="111"/>
      <c r="O796" s="111"/>
      <c r="P796" s="111"/>
      <c r="Q796" s="111"/>
      <c r="R796" s="111"/>
      <c r="S796" s="111"/>
      <c r="T796" s="111"/>
      <c r="U796" s="111"/>
      <c r="V796" s="111"/>
      <c r="W796" s="111"/>
      <c r="X796" s="111"/>
      <c r="Y796" s="111"/>
      <c r="Z796" s="111"/>
      <c r="AA796" s="111"/>
      <c r="AB796" s="111"/>
      <c r="AC796" s="111"/>
      <c r="AD796" s="111"/>
      <c r="AE796" s="111"/>
      <c r="AF796" s="111"/>
      <c r="AG796" s="111"/>
      <c r="AH796" s="111"/>
      <c r="AI796" s="111"/>
      <c r="AJ796" s="111"/>
      <c r="AK796" s="111"/>
      <c r="AL796" s="111"/>
      <c r="AM796" s="111"/>
      <c r="AN796" s="111"/>
      <c r="AO796" s="111"/>
      <c r="AP796" s="111"/>
      <c r="AQ796" s="111"/>
      <c r="AT796"/>
      <c r="AU796"/>
      <c r="AV796"/>
      <c r="AW796"/>
      <c r="AX796"/>
      <c r="AZ796"/>
      <c r="BD796"/>
      <c r="BE796"/>
      <c r="BH796"/>
    </row>
    <row r="797" spans="1:60">
      <c r="A797"/>
      <c r="B797"/>
      <c r="C797" s="111"/>
      <c r="D797" s="111"/>
      <c r="E797" s="111"/>
      <c r="F797" s="111"/>
      <c r="G797" s="111"/>
      <c r="H797" s="111"/>
      <c r="I797" s="111"/>
      <c r="J797" s="111"/>
      <c r="K797" s="111"/>
      <c r="L797" s="111"/>
      <c r="M797" s="111"/>
      <c r="N797" s="111"/>
      <c r="O797" s="111"/>
      <c r="P797" s="111"/>
      <c r="Q797" s="111"/>
      <c r="R797" s="111"/>
      <c r="S797" s="111"/>
      <c r="T797" s="111"/>
      <c r="U797" s="111"/>
      <c r="V797" s="111"/>
      <c r="W797" s="111"/>
      <c r="X797" s="111"/>
      <c r="Y797" s="111"/>
      <c r="Z797" s="111"/>
      <c r="AA797" s="111"/>
      <c r="AB797" s="111"/>
      <c r="AC797" s="111"/>
      <c r="AD797" s="111"/>
      <c r="AE797" s="111"/>
      <c r="AF797" s="111"/>
      <c r="AG797" s="111"/>
      <c r="AH797" s="111"/>
      <c r="AI797" s="111"/>
      <c r="AJ797" s="111"/>
      <c r="AK797" s="111"/>
      <c r="AL797" s="111"/>
      <c r="AM797" s="111"/>
      <c r="AN797" s="111"/>
      <c r="AO797" s="111"/>
      <c r="AP797" s="111"/>
      <c r="AQ797" s="111"/>
      <c r="AT797"/>
      <c r="AU797"/>
      <c r="AV797"/>
      <c r="AW797"/>
      <c r="AX797"/>
      <c r="AZ797"/>
      <c r="BD797"/>
      <c r="BE797"/>
      <c r="BH797"/>
    </row>
    <row r="798" spans="1:60">
      <c r="A798"/>
      <c r="B798"/>
      <c r="C798" s="111"/>
      <c r="D798" s="111"/>
      <c r="E798" s="111"/>
      <c r="F798" s="111"/>
      <c r="G798" s="111"/>
      <c r="H798" s="111"/>
      <c r="I798" s="111"/>
      <c r="J798" s="111"/>
      <c r="K798" s="111"/>
      <c r="L798" s="111"/>
      <c r="M798" s="111"/>
      <c r="N798" s="111"/>
      <c r="O798" s="111"/>
      <c r="P798" s="111"/>
      <c r="Q798" s="111"/>
      <c r="R798" s="111"/>
      <c r="S798" s="111"/>
      <c r="T798" s="111"/>
      <c r="U798" s="111"/>
      <c r="V798" s="111"/>
      <c r="W798" s="111"/>
      <c r="X798" s="111"/>
      <c r="Y798" s="111"/>
      <c r="Z798" s="111"/>
      <c r="AA798" s="111"/>
      <c r="AB798" s="111"/>
      <c r="AC798" s="111"/>
      <c r="AD798" s="111"/>
      <c r="AE798" s="111"/>
      <c r="AF798" s="111"/>
      <c r="AG798" s="111"/>
      <c r="AH798" s="111"/>
      <c r="AI798" s="111"/>
      <c r="AJ798" s="111"/>
      <c r="AK798" s="111"/>
      <c r="AL798" s="111"/>
      <c r="AM798" s="111"/>
      <c r="AN798" s="111"/>
      <c r="AO798" s="111"/>
      <c r="AP798" s="111"/>
      <c r="AQ798" s="111"/>
      <c r="AT798"/>
      <c r="AU798"/>
      <c r="AV798"/>
      <c r="AW798"/>
      <c r="AX798"/>
      <c r="AZ798"/>
      <c r="BD798"/>
      <c r="BE798"/>
      <c r="BH798"/>
    </row>
    <row r="799" spans="1:60">
      <c r="A799"/>
      <c r="B799"/>
      <c r="C799" s="111"/>
      <c r="D799" s="111"/>
      <c r="E799" s="111"/>
      <c r="F799" s="111"/>
      <c r="G799" s="111"/>
      <c r="H799" s="111"/>
      <c r="I799" s="111"/>
      <c r="J799" s="111"/>
      <c r="K799" s="111"/>
      <c r="L799" s="111"/>
      <c r="M799" s="111"/>
      <c r="N799" s="111"/>
      <c r="O799" s="111"/>
      <c r="P799" s="111"/>
      <c r="Q799" s="111"/>
      <c r="R799" s="111"/>
      <c r="S799" s="111"/>
      <c r="T799" s="111"/>
      <c r="U799" s="111"/>
      <c r="V799" s="111"/>
      <c r="W799" s="111"/>
      <c r="X799" s="111"/>
      <c r="Y799" s="111"/>
      <c r="Z799" s="111"/>
      <c r="AA799" s="111"/>
      <c r="AB799" s="111"/>
      <c r="AC799" s="111"/>
      <c r="AD799" s="111"/>
      <c r="AE799" s="111"/>
      <c r="AF799" s="111"/>
      <c r="AG799" s="111"/>
      <c r="AH799" s="111"/>
      <c r="AI799" s="111"/>
      <c r="AJ799" s="111"/>
      <c r="AK799" s="111"/>
      <c r="AL799" s="111"/>
      <c r="AM799" s="111"/>
      <c r="AN799" s="111"/>
      <c r="AO799" s="111"/>
      <c r="AP799" s="111"/>
      <c r="AQ799" s="111"/>
      <c r="AT799"/>
      <c r="AU799"/>
      <c r="AV799"/>
      <c r="AW799"/>
      <c r="AX799"/>
      <c r="AZ799"/>
      <c r="BD799"/>
      <c r="BE799"/>
      <c r="BH799"/>
    </row>
    <row r="800" spans="1:60">
      <c r="A800"/>
      <c r="B800"/>
      <c r="C800" s="111"/>
      <c r="D800" s="111"/>
      <c r="E800" s="111"/>
      <c r="F800" s="111"/>
      <c r="G800" s="111"/>
      <c r="H800" s="111"/>
      <c r="I800" s="111"/>
      <c r="J800" s="111"/>
      <c r="K800" s="111"/>
      <c r="L800" s="111"/>
      <c r="M800" s="111"/>
      <c r="N800" s="111"/>
      <c r="O800" s="111"/>
      <c r="P800" s="111"/>
      <c r="Q800" s="111"/>
      <c r="R800" s="111"/>
      <c r="S800" s="111"/>
      <c r="T800" s="111"/>
      <c r="U800" s="111"/>
      <c r="V800" s="111"/>
      <c r="W800" s="111"/>
      <c r="X800" s="111"/>
      <c r="Y800" s="111"/>
      <c r="Z800" s="111"/>
      <c r="AA800" s="111"/>
      <c r="AB800" s="111"/>
      <c r="AC800" s="111"/>
      <c r="AD800" s="111"/>
      <c r="AE800" s="111"/>
      <c r="AF800" s="111"/>
      <c r="AG800" s="111"/>
      <c r="AH800" s="111"/>
      <c r="AI800" s="111"/>
      <c r="AJ800" s="111"/>
      <c r="AK800" s="111"/>
      <c r="AL800" s="111"/>
      <c r="AM800" s="111"/>
      <c r="AN800" s="111"/>
      <c r="AO800" s="111"/>
      <c r="AP800" s="111"/>
      <c r="AQ800" s="111"/>
      <c r="AT800"/>
      <c r="AU800"/>
      <c r="AV800"/>
      <c r="AW800"/>
      <c r="AX800"/>
      <c r="AZ800"/>
      <c r="BD800"/>
      <c r="BE800"/>
      <c r="BH800"/>
    </row>
    <row r="801" spans="1:60">
      <c r="A801"/>
      <c r="B801"/>
      <c r="C801" s="111"/>
      <c r="D801" s="111"/>
      <c r="E801" s="111"/>
      <c r="F801" s="111"/>
      <c r="G801" s="111"/>
      <c r="H801" s="111"/>
      <c r="I801" s="111"/>
      <c r="J801" s="111"/>
      <c r="K801" s="111"/>
      <c r="L801" s="111"/>
      <c r="M801" s="111"/>
      <c r="N801" s="111"/>
      <c r="O801" s="111"/>
      <c r="P801" s="111"/>
      <c r="Q801" s="111"/>
      <c r="R801" s="111"/>
      <c r="S801" s="111"/>
      <c r="T801" s="111"/>
      <c r="U801" s="111"/>
      <c r="V801" s="111"/>
      <c r="W801" s="111"/>
      <c r="X801" s="111"/>
      <c r="Y801" s="111"/>
      <c r="Z801" s="111"/>
      <c r="AA801" s="111"/>
      <c r="AB801" s="111"/>
      <c r="AC801" s="111"/>
      <c r="AD801" s="111"/>
      <c r="AE801" s="111"/>
      <c r="AF801" s="111"/>
      <c r="AG801" s="111"/>
      <c r="AH801" s="111"/>
      <c r="AI801" s="111"/>
      <c r="AJ801" s="111"/>
      <c r="AK801" s="111"/>
      <c r="AL801" s="111"/>
      <c r="AM801" s="111"/>
      <c r="AN801" s="111"/>
      <c r="AO801" s="111"/>
      <c r="AP801" s="111"/>
      <c r="AQ801" s="111"/>
      <c r="AT801"/>
      <c r="AU801"/>
      <c r="AV801"/>
      <c r="AW801"/>
      <c r="AX801"/>
      <c r="AZ801"/>
      <c r="BD801"/>
      <c r="BE801"/>
      <c r="BH801"/>
    </row>
    <row r="802" spans="1:60">
      <c r="A802"/>
      <c r="B802"/>
      <c r="C802" s="111"/>
      <c r="D802" s="111"/>
      <c r="E802" s="111"/>
      <c r="F802" s="111"/>
      <c r="G802" s="111"/>
      <c r="H802" s="111"/>
      <c r="I802" s="111"/>
      <c r="J802" s="111"/>
      <c r="K802" s="111"/>
      <c r="L802" s="111"/>
      <c r="M802" s="111"/>
      <c r="N802" s="111"/>
      <c r="O802" s="111"/>
      <c r="P802" s="111"/>
      <c r="Q802" s="111"/>
      <c r="R802" s="111"/>
      <c r="S802" s="111"/>
      <c r="T802" s="111"/>
      <c r="U802" s="111"/>
      <c r="V802" s="111"/>
      <c r="W802" s="111"/>
      <c r="X802" s="111"/>
      <c r="Y802" s="111"/>
      <c r="Z802" s="111"/>
      <c r="AA802" s="111"/>
      <c r="AB802" s="111"/>
      <c r="AC802" s="111"/>
      <c r="AD802" s="111"/>
      <c r="AE802" s="111"/>
      <c r="AF802" s="111"/>
      <c r="AG802" s="111"/>
      <c r="AH802" s="111"/>
      <c r="AI802" s="111"/>
      <c r="AJ802" s="111"/>
      <c r="AK802" s="111"/>
      <c r="AL802" s="111"/>
      <c r="AM802" s="111"/>
      <c r="AN802" s="111"/>
      <c r="AO802" s="111"/>
      <c r="AP802" s="111"/>
      <c r="AQ802" s="111"/>
      <c r="AT802"/>
      <c r="AU802"/>
      <c r="AV802"/>
      <c r="AW802"/>
      <c r="AX802"/>
      <c r="AZ802"/>
      <c r="BD802"/>
      <c r="BE802"/>
      <c r="BH802"/>
    </row>
    <row r="803" spans="1:60">
      <c r="A803"/>
      <c r="B803"/>
      <c r="C803" s="111"/>
      <c r="D803" s="111"/>
      <c r="E803" s="111"/>
      <c r="F803" s="111"/>
      <c r="G803" s="111"/>
      <c r="H803" s="111"/>
      <c r="I803" s="111"/>
      <c r="J803" s="111"/>
      <c r="K803" s="111"/>
      <c r="L803" s="111"/>
      <c r="M803" s="111"/>
      <c r="N803" s="111"/>
      <c r="O803" s="111"/>
      <c r="P803" s="111"/>
      <c r="Q803" s="111"/>
      <c r="R803" s="111"/>
      <c r="S803" s="111"/>
      <c r="T803" s="111"/>
      <c r="U803" s="111"/>
      <c r="V803" s="111"/>
      <c r="W803" s="111"/>
      <c r="X803" s="111"/>
      <c r="Y803" s="111"/>
      <c r="Z803" s="111"/>
      <c r="AA803" s="111"/>
      <c r="AB803" s="111"/>
      <c r="AC803" s="111"/>
      <c r="AD803" s="111"/>
      <c r="AE803" s="111"/>
      <c r="AF803" s="111"/>
      <c r="AG803" s="111"/>
      <c r="AH803" s="111"/>
      <c r="AI803" s="111"/>
      <c r="AJ803" s="111"/>
      <c r="AK803" s="111"/>
      <c r="AL803" s="111"/>
      <c r="AM803" s="111"/>
      <c r="AN803" s="111"/>
      <c r="AO803" s="111"/>
      <c r="AP803" s="111"/>
      <c r="AQ803" s="111"/>
      <c r="AT803"/>
      <c r="AU803"/>
      <c r="AV803"/>
      <c r="AW803"/>
      <c r="AX803"/>
      <c r="AZ803"/>
      <c r="BD803"/>
      <c r="BE803"/>
      <c r="BH803"/>
    </row>
    <row r="804" spans="1:60">
      <c r="A804"/>
      <c r="B804"/>
      <c r="C804" s="111"/>
      <c r="D804" s="111"/>
      <c r="E804" s="111"/>
      <c r="F804" s="111"/>
      <c r="G804" s="111"/>
      <c r="H804" s="111"/>
      <c r="I804" s="111"/>
      <c r="J804" s="111"/>
      <c r="K804" s="111"/>
      <c r="L804" s="111"/>
      <c r="M804" s="111"/>
      <c r="N804" s="111"/>
      <c r="O804" s="111"/>
      <c r="P804" s="111"/>
      <c r="Q804" s="111"/>
      <c r="R804" s="111"/>
      <c r="S804" s="111"/>
      <c r="T804" s="111"/>
      <c r="U804" s="111"/>
      <c r="V804" s="111"/>
      <c r="W804" s="111"/>
      <c r="X804" s="111"/>
      <c r="Y804" s="111"/>
      <c r="Z804" s="111"/>
      <c r="AA804" s="111"/>
      <c r="AB804" s="111"/>
      <c r="AC804" s="111"/>
      <c r="AD804" s="111"/>
      <c r="AE804" s="111"/>
      <c r="AF804" s="111"/>
      <c r="AG804" s="111"/>
      <c r="AH804" s="111"/>
      <c r="AI804" s="111"/>
      <c r="AJ804" s="111"/>
      <c r="AK804" s="111"/>
      <c r="AL804" s="111"/>
      <c r="AM804" s="111"/>
      <c r="AN804" s="111"/>
      <c r="AO804" s="111"/>
      <c r="AP804" s="111"/>
      <c r="AQ804" s="111"/>
      <c r="AT804"/>
      <c r="AU804"/>
      <c r="AV804"/>
      <c r="AW804"/>
      <c r="AX804"/>
      <c r="AZ804"/>
      <c r="BD804"/>
      <c r="BE804"/>
      <c r="BH804"/>
    </row>
    <row r="805" spans="1:60">
      <c r="A805"/>
      <c r="B805"/>
      <c r="C805" s="111"/>
      <c r="D805" s="111"/>
      <c r="E805" s="111"/>
      <c r="F805" s="111"/>
      <c r="G805" s="111"/>
      <c r="H805" s="111"/>
      <c r="I805" s="111"/>
      <c r="J805" s="111"/>
      <c r="K805" s="111"/>
      <c r="L805" s="111"/>
      <c r="M805" s="111"/>
      <c r="N805" s="111"/>
      <c r="O805" s="111"/>
      <c r="P805" s="111"/>
      <c r="Q805" s="111"/>
      <c r="R805" s="111"/>
      <c r="S805" s="111"/>
      <c r="T805" s="111"/>
      <c r="U805" s="111"/>
      <c r="V805" s="111"/>
      <c r="W805" s="111"/>
      <c r="X805" s="111"/>
      <c r="Y805" s="111"/>
      <c r="Z805" s="111"/>
      <c r="AA805" s="111"/>
      <c r="AB805" s="111"/>
      <c r="AC805" s="111"/>
      <c r="AD805" s="111"/>
      <c r="AE805" s="111"/>
      <c r="AF805" s="111"/>
      <c r="AG805" s="111"/>
      <c r="AH805" s="111"/>
      <c r="AI805" s="111"/>
      <c r="AJ805" s="111"/>
      <c r="AK805" s="111"/>
      <c r="AL805" s="111"/>
      <c r="AM805" s="111"/>
      <c r="AN805" s="111"/>
      <c r="AO805" s="111"/>
      <c r="AP805" s="111"/>
      <c r="AQ805" s="111"/>
      <c r="AT805"/>
      <c r="AU805"/>
      <c r="AV805"/>
      <c r="AW805"/>
      <c r="AX805"/>
      <c r="AZ805"/>
      <c r="BD805"/>
      <c r="BE805"/>
      <c r="BH805"/>
    </row>
    <row r="806" spans="1:60">
      <c r="A806"/>
      <c r="B806"/>
      <c r="C806" s="111"/>
      <c r="D806" s="111"/>
      <c r="E806" s="111"/>
      <c r="F806" s="111"/>
      <c r="G806" s="111"/>
      <c r="H806" s="111"/>
      <c r="I806" s="111"/>
      <c r="J806" s="111"/>
      <c r="K806" s="111"/>
      <c r="L806" s="111"/>
      <c r="M806" s="111"/>
      <c r="N806" s="111"/>
      <c r="O806" s="111"/>
      <c r="P806" s="111"/>
      <c r="Q806" s="111"/>
      <c r="R806" s="111"/>
      <c r="S806" s="111"/>
      <c r="T806" s="111"/>
      <c r="U806" s="111"/>
      <c r="V806" s="111"/>
      <c r="W806" s="111"/>
      <c r="X806" s="111"/>
      <c r="Y806" s="111"/>
      <c r="Z806" s="111"/>
      <c r="AA806" s="111"/>
      <c r="AB806" s="111"/>
      <c r="AC806" s="111"/>
      <c r="AD806" s="111"/>
      <c r="AE806" s="111"/>
      <c r="AF806" s="111"/>
      <c r="AG806" s="111"/>
      <c r="AH806" s="111"/>
      <c r="AI806" s="111"/>
      <c r="AJ806" s="111"/>
      <c r="AK806" s="111"/>
      <c r="AL806" s="111"/>
      <c r="AM806" s="111"/>
      <c r="AN806" s="111"/>
      <c r="AO806" s="111"/>
      <c r="AP806" s="111"/>
      <c r="AQ806" s="111"/>
      <c r="AT806"/>
      <c r="AU806"/>
      <c r="AV806"/>
      <c r="AW806"/>
      <c r="AX806"/>
      <c r="AZ806"/>
      <c r="BD806"/>
      <c r="BE806"/>
      <c r="BH806"/>
    </row>
    <row r="807" spans="1:60">
      <c r="A807"/>
      <c r="B807"/>
      <c r="C807" s="111"/>
      <c r="D807" s="111"/>
      <c r="E807" s="111"/>
      <c r="F807" s="111"/>
      <c r="G807" s="111"/>
      <c r="H807" s="111"/>
      <c r="I807" s="111"/>
      <c r="J807" s="111"/>
      <c r="K807" s="111"/>
      <c r="L807" s="111"/>
      <c r="M807" s="111"/>
      <c r="N807" s="111"/>
      <c r="O807" s="111"/>
      <c r="P807" s="111"/>
      <c r="Q807" s="111"/>
      <c r="R807" s="111"/>
      <c r="S807" s="111"/>
      <c r="T807" s="111"/>
      <c r="U807" s="111"/>
      <c r="V807" s="111"/>
      <c r="W807" s="111"/>
      <c r="X807" s="111"/>
      <c r="Y807" s="111"/>
      <c r="Z807" s="111"/>
      <c r="AA807" s="111"/>
      <c r="AB807" s="111"/>
      <c r="AC807" s="111"/>
      <c r="AD807" s="111"/>
      <c r="AE807" s="111"/>
      <c r="AF807" s="111"/>
      <c r="AG807" s="111"/>
      <c r="AH807" s="111"/>
      <c r="AI807" s="111"/>
      <c r="AJ807" s="111"/>
      <c r="AK807" s="111"/>
      <c r="AL807" s="111"/>
      <c r="AM807" s="111"/>
      <c r="AN807" s="111"/>
      <c r="AO807" s="111"/>
      <c r="AP807" s="111"/>
      <c r="AQ807" s="111"/>
      <c r="AT807"/>
      <c r="AU807"/>
      <c r="AV807"/>
      <c r="AW807"/>
      <c r="AX807"/>
      <c r="AZ807"/>
      <c r="BD807"/>
      <c r="BE807"/>
      <c r="BH807"/>
    </row>
    <row r="808" spans="1:60">
      <c r="A808"/>
      <c r="B808"/>
      <c r="C808" s="111"/>
      <c r="D808" s="111"/>
      <c r="E808" s="111"/>
      <c r="F808" s="111"/>
      <c r="G808" s="111"/>
      <c r="H808" s="111"/>
      <c r="I808" s="111"/>
      <c r="J808" s="111"/>
      <c r="K808" s="111"/>
      <c r="L808" s="111"/>
      <c r="M808" s="111"/>
      <c r="N808" s="111"/>
      <c r="O808" s="111"/>
      <c r="P808" s="111"/>
      <c r="Q808" s="111"/>
      <c r="R808" s="111"/>
      <c r="S808" s="111"/>
      <c r="T808" s="111"/>
      <c r="U808" s="111"/>
      <c r="V808" s="111"/>
      <c r="W808" s="111"/>
      <c r="X808" s="111"/>
      <c r="Y808" s="111"/>
      <c r="Z808" s="111"/>
      <c r="AA808" s="111"/>
      <c r="AB808" s="111"/>
      <c r="AC808" s="111"/>
      <c r="AD808" s="111"/>
      <c r="AE808" s="111"/>
      <c r="AF808" s="111"/>
      <c r="AG808" s="111"/>
      <c r="AH808" s="111"/>
      <c r="AI808" s="111"/>
      <c r="AJ808" s="111"/>
      <c r="AK808" s="111"/>
      <c r="AL808" s="111"/>
      <c r="AM808" s="111"/>
      <c r="AN808" s="111"/>
      <c r="AO808" s="111"/>
      <c r="AP808" s="111"/>
      <c r="AQ808" s="111"/>
      <c r="AT808"/>
      <c r="AU808"/>
      <c r="AV808"/>
      <c r="AW808"/>
      <c r="AX808"/>
      <c r="AZ808"/>
      <c r="BD808"/>
      <c r="BE808"/>
      <c r="BH808"/>
    </row>
    <row r="809" spans="1:60">
      <c r="A809"/>
      <c r="B809"/>
      <c r="C809" s="111"/>
      <c r="D809" s="111"/>
      <c r="E809" s="111"/>
      <c r="F809" s="111"/>
      <c r="G809" s="111"/>
      <c r="H809" s="111"/>
      <c r="I809" s="111"/>
      <c r="J809" s="111"/>
      <c r="K809" s="111"/>
      <c r="L809" s="111"/>
      <c r="M809" s="111"/>
      <c r="N809" s="111"/>
      <c r="O809" s="111"/>
      <c r="P809" s="111"/>
      <c r="Q809" s="111"/>
      <c r="R809" s="111"/>
      <c r="S809" s="111"/>
      <c r="T809" s="111"/>
      <c r="U809" s="111"/>
      <c r="V809" s="111"/>
      <c r="W809" s="111"/>
      <c r="X809" s="111"/>
      <c r="Y809" s="111"/>
      <c r="Z809" s="111"/>
      <c r="AA809" s="111"/>
      <c r="AB809" s="111"/>
      <c r="AC809" s="111"/>
      <c r="AD809" s="111"/>
      <c r="AE809" s="111"/>
      <c r="AF809" s="111"/>
      <c r="AG809" s="111"/>
      <c r="AH809" s="111"/>
      <c r="AI809" s="111"/>
      <c r="AJ809" s="111"/>
      <c r="AK809" s="111"/>
      <c r="AL809" s="111"/>
      <c r="AM809" s="111"/>
      <c r="AN809" s="111"/>
      <c r="AO809" s="111"/>
      <c r="AP809" s="111"/>
      <c r="AQ809" s="111"/>
      <c r="AT809"/>
      <c r="AU809"/>
      <c r="AV809"/>
      <c r="AW809"/>
      <c r="AX809"/>
      <c r="AZ809"/>
      <c r="BD809"/>
      <c r="BE809"/>
      <c r="BH809"/>
    </row>
    <row r="810" spans="1:60">
      <c r="A810"/>
      <c r="B810"/>
      <c r="C810" s="111"/>
      <c r="D810" s="111"/>
      <c r="E810" s="111"/>
      <c r="F810" s="111"/>
      <c r="G810" s="111"/>
      <c r="H810" s="111"/>
      <c r="I810" s="111"/>
      <c r="J810" s="111"/>
      <c r="K810" s="111"/>
      <c r="L810" s="111"/>
      <c r="M810" s="111"/>
      <c r="N810" s="111"/>
      <c r="O810" s="111"/>
      <c r="P810" s="111"/>
      <c r="Q810" s="111"/>
      <c r="R810" s="111"/>
      <c r="S810" s="111"/>
      <c r="T810" s="111"/>
      <c r="U810" s="111"/>
      <c r="V810" s="111"/>
      <c r="W810" s="111"/>
      <c r="X810" s="111"/>
      <c r="Y810" s="111"/>
      <c r="Z810" s="111"/>
      <c r="AA810" s="111"/>
      <c r="AB810" s="111"/>
      <c r="AC810" s="111"/>
      <c r="AD810" s="111"/>
      <c r="AE810" s="111"/>
      <c r="AF810" s="111"/>
      <c r="AG810" s="111"/>
      <c r="AH810" s="111"/>
      <c r="AI810" s="111"/>
      <c r="AJ810" s="111"/>
      <c r="AK810" s="111"/>
      <c r="AL810" s="111"/>
      <c r="AM810" s="111"/>
      <c r="AN810" s="111"/>
      <c r="AO810" s="111"/>
      <c r="AP810" s="111"/>
      <c r="AQ810" s="111"/>
      <c r="AT810"/>
      <c r="AU810"/>
      <c r="AV810"/>
      <c r="AW810"/>
      <c r="AX810"/>
      <c r="AZ810"/>
      <c r="BD810"/>
      <c r="BE810"/>
      <c r="BH810"/>
    </row>
    <row r="811" spans="1:60">
      <c r="A811"/>
      <c r="B811"/>
      <c r="C811" s="111"/>
      <c r="D811" s="111"/>
      <c r="E811" s="111"/>
      <c r="F811" s="111"/>
      <c r="G811" s="111"/>
      <c r="H811" s="111"/>
      <c r="I811" s="111"/>
      <c r="J811" s="111"/>
      <c r="K811" s="111"/>
      <c r="L811" s="111"/>
      <c r="M811" s="111"/>
      <c r="N811" s="111"/>
      <c r="O811" s="111"/>
      <c r="P811" s="111"/>
      <c r="Q811" s="111"/>
      <c r="R811" s="111"/>
      <c r="S811" s="111"/>
      <c r="T811" s="111"/>
      <c r="U811" s="111"/>
      <c r="V811" s="111"/>
      <c r="W811" s="111"/>
      <c r="X811" s="111"/>
      <c r="Y811" s="111"/>
      <c r="Z811" s="111"/>
      <c r="AA811" s="111"/>
      <c r="AB811" s="111"/>
      <c r="AC811" s="111"/>
      <c r="AD811" s="111"/>
      <c r="AE811" s="111"/>
      <c r="AF811" s="111"/>
      <c r="AG811" s="111"/>
      <c r="AH811" s="111"/>
      <c r="AI811" s="111"/>
      <c r="AJ811" s="111"/>
      <c r="AK811" s="111"/>
      <c r="AL811" s="111"/>
      <c r="AM811" s="111"/>
      <c r="AN811" s="111"/>
      <c r="AO811" s="111"/>
      <c r="AP811" s="111"/>
      <c r="AQ811" s="111"/>
      <c r="AT811"/>
      <c r="AU811"/>
      <c r="AV811"/>
      <c r="AW811"/>
      <c r="AX811"/>
      <c r="AZ811"/>
      <c r="BD811"/>
      <c r="BE811"/>
      <c r="BH811"/>
    </row>
    <row r="812" spans="1:60">
      <c r="A812"/>
      <c r="B812"/>
      <c r="C812" s="111"/>
      <c r="D812" s="111"/>
      <c r="E812" s="111"/>
      <c r="F812" s="111"/>
      <c r="G812" s="111"/>
      <c r="H812" s="111"/>
      <c r="I812" s="111"/>
      <c r="J812" s="111"/>
      <c r="K812" s="111"/>
      <c r="L812" s="111"/>
      <c r="M812" s="111"/>
      <c r="N812" s="111"/>
      <c r="O812" s="111"/>
      <c r="P812" s="111"/>
      <c r="Q812" s="111"/>
      <c r="R812" s="111"/>
      <c r="S812" s="111"/>
      <c r="T812" s="111"/>
      <c r="U812" s="111"/>
      <c r="V812" s="111"/>
      <c r="W812" s="111"/>
      <c r="X812" s="111"/>
      <c r="Y812" s="111"/>
      <c r="Z812" s="111"/>
      <c r="AA812" s="111"/>
      <c r="AB812" s="111"/>
      <c r="AC812" s="111"/>
      <c r="AD812" s="111"/>
      <c r="AE812" s="111"/>
      <c r="AF812" s="111"/>
      <c r="AG812" s="111"/>
      <c r="AH812" s="111"/>
      <c r="AI812" s="111"/>
      <c r="AJ812" s="111"/>
      <c r="AK812" s="111"/>
      <c r="AL812" s="111"/>
      <c r="AM812" s="111"/>
      <c r="AN812" s="111"/>
      <c r="AO812" s="111"/>
      <c r="AP812" s="111"/>
      <c r="AQ812" s="111"/>
      <c r="AT812"/>
      <c r="AU812"/>
      <c r="AV812"/>
      <c r="AW812"/>
      <c r="AX812"/>
      <c r="AZ812"/>
      <c r="BD812"/>
      <c r="BE812"/>
      <c r="BH812"/>
    </row>
    <row r="813" spans="1:60">
      <c r="A813"/>
      <c r="B813"/>
      <c r="C813" s="111"/>
      <c r="D813" s="111"/>
      <c r="E813" s="111"/>
      <c r="F813" s="111"/>
      <c r="G813" s="111"/>
      <c r="H813" s="111"/>
      <c r="I813" s="111"/>
      <c r="J813" s="111"/>
      <c r="K813" s="111"/>
      <c r="L813" s="111"/>
      <c r="M813" s="111"/>
      <c r="N813" s="111"/>
      <c r="O813" s="111"/>
      <c r="P813" s="111"/>
      <c r="Q813" s="111"/>
      <c r="R813" s="111"/>
      <c r="S813" s="111"/>
      <c r="T813" s="111"/>
      <c r="U813" s="111"/>
      <c r="V813" s="111"/>
      <c r="W813" s="111"/>
      <c r="X813" s="111"/>
      <c r="Y813" s="111"/>
      <c r="Z813" s="111"/>
      <c r="AA813" s="111"/>
      <c r="AB813" s="111"/>
      <c r="AC813" s="111"/>
      <c r="AD813" s="111"/>
      <c r="AE813" s="111"/>
      <c r="AF813" s="111"/>
      <c r="AG813" s="111"/>
      <c r="AH813" s="111"/>
      <c r="AI813" s="111"/>
      <c r="AJ813" s="111"/>
      <c r="AK813" s="111"/>
      <c r="AL813" s="111"/>
      <c r="AM813" s="111"/>
      <c r="AN813" s="111"/>
      <c r="AO813" s="111"/>
      <c r="AP813" s="111"/>
      <c r="AQ813" s="111"/>
      <c r="AT813"/>
      <c r="AU813"/>
      <c r="AV813"/>
      <c r="AW813"/>
      <c r="AX813"/>
      <c r="AZ813"/>
      <c r="BD813"/>
      <c r="BE813"/>
      <c r="BH813"/>
    </row>
    <row r="814" spans="1:60">
      <c r="A814"/>
      <c r="B814"/>
      <c r="C814" s="111"/>
      <c r="D814" s="111"/>
      <c r="E814" s="111"/>
      <c r="F814" s="111"/>
      <c r="G814" s="111"/>
      <c r="H814" s="111"/>
      <c r="I814" s="111"/>
      <c r="J814" s="111"/>
      <c r="K814" s="111"/>
      <c r="L814" s="111"/>
      <c r="M814" s="111"/>
      <c r="N814" s="111"/>
      <c r="O814" s="111"/>
      <c r="P814" s="111"/>
      <c r="Q814" s="111"/>
      <c r="R814" s="111"/>
      <c r="S814" s="111"/>
      <c r="T814" s="111"/>
      <c r="U814" s="111"/>
      <c r="V814" s="111"/>
      <c r="W814" s="111"/>
      <c r="X814" s="111"/>
      <c r="Y814" s="111"/>
      <c r="Z814" s="111"/>
      <c r="AA814" s="111"/>
      <c r="AB814" s="111"/>
      <c r="AC814" s="111"/>
      <c r="AD814" s="111"/>
      <c r="AE814" s="111"/>
      <c r="AF814" s="111"/>
      <c r="AG814" s="111"/>
      <c r="AH814" s="111"/>
      <c r="AI814" s="111"/>
      <c r="AJ814" s="111"/>
      <c r="AK814" s="111"/>
      <c r="AL814" s="111"/>
      <c r="AM814" s="111"/>
      <c r="AN814" s="111"/>
      <c r="AO814" s="111"/>
      <c r="AP814" s="111"/>
      <c r="AQ814" s="111"/>
      <c r="AT814"/>
      <c r="AU814"/>
      <c r="AV814"/>
      <c r="AW814"/>
      <c r="AX814"/>
      <c r="AZ814"/>
      <c r="BD814"/>
      <c r="BE814"/>
      <c r="BH814"/>
    </row>
    <row r="815" spans="1:60">
      <c r="A815"/>
      <c r="B815"/>
      <c r="C815" s="111"/>
      <c r="D815" s="111"/>
      <c r="E815" s="111"/>
      <c r="F815" s="111"/>
      <c r="G815" s="111"/>
      <c r="H815" s="111"/>
      <c r="I815" s="111"/>
      <c r="J815" s="111"/>
      <c r="K815" s="111"/>
      <c r="L815" s="111"/>
      <c r="M815" s="111"/>
      <c r="N815" s="111"/>
      <c r="O815" s="111"/>
      <c r="P815" s="111"/>
      <c r="Q815" s="111"/>
      <c r="R815" s="111"/>
      <c r="S815" s="111"/>
      <c r="T815" s="111"/>
      <c r="U815" s="111"/>
      <c r="V815" s="111"/>
      <c r="W815" s="111"/>
      <c r="X815" s="111"/>
      <c r="Y815" s="111"/>
      <c r="Z815" s="111"/>
      <c r="AA815" s="111"/>
      <c r="AB815" s="111"/>
      <c r="AC815" s="111"/>
      <c r="AD815" s="111"/>
      <c r="AE815" s="111"/>
      <c r="AF815" s="111"/>
      <c r="AG815" s="111"/>
      <c r="AH815" s="111"/>
      <c r="AI815" s="111"/>
      <c r="AJ815" s="111"/>
      <c r="AK815" s="111"/>
      <c r="AL815" s="111"/>
      <c r="AM815" s="111"/>
      <c r="AN815" s="111"/>
      <c r="AO815" s="111"/>
      <c r="AP815" s="111"/>
      <c r="AQ815" s="111"/>
      <c r="AT815"/>
      <c r="AU815"/>
      <c r="AV815"/>
      <c r="AW815"/>
      <c r="AX815"/>
      <c r="AZ815"/>
      <c r="BD815"/>
      <c r="BE815"/>
      <c r="BH815"/>
    </row>
    <row r="816" spans="1:60">
      <c r="A816"/>
      <c r="B816"/>
      <c r="C816" s="111"/>
      <c r="D816" s="111"/>
      <c r="E816" s="111"/>
      <c r="F816" s="111"/>
      <c r="G816" s="111"/>
      <c r="H816" s="111"/>
      <c r="I816" s="111"/>
      <c r="J816" s="111"/>
      <c r="K816" s="111"/>
      <c r="L816" s="111"/>
      <c r="M816" s="111"/>
      <c r="N816" s="111"/>
      <c r="O816" s="111"/>
      <c r="P816" s="111"/>
      <c r="Q816" s="111"/>
      <c r="R816" s="111"/>
      <c r="S816" s="111"/>
      <c r="T816" s="111"/>
      <c r="U816" s="111"/>
      <c r="V816" s="111"/>
      <c r="W816" s="111"/>
      <c r="X816" s="111"/>
      <c r="Y816" s="111"/>
      <c r="Z816" s="111"/>
      <c r="AA816" s="111"/>
      <c r="AB816" s="111"/>
      <c r="AC816" s="111"/>
      <c r="AD816" s="111"/>
      <c r="AE816" s="111"/>
      <c r="AF816" s="111"/>
      <c r="AG816" s="111"/>
      <c r="AH816" s="111"/>
      <c r="AI816" s="111"/>
      <c r="AJ816" s="111"/>
      <c r="AK816" s="111"/>
      <c r="AL816" s="111"/>
      <c r="AM816" s="111"/>
      <c r="AN816" s="111"/>
      <c r="AO816" s="111"/>
      <c r="AP816" s="111"/>
      <c r="AQ816" s="111"/>
      <c r="AT816"/>
      <c r="AU816"/>
      <c r="AV816"/>
      <c r="AW816"/>
      <c r="AX816"/>
      <c r="AZ816"/>
      <c r="BD816"/>
      <c r="BE816"/>
      <c r="BH816"/>
    </row>
    <row r="817" spans="1:60">
      <c r="A817"/>
      <c r="B817"/>
      <c r="C817" s="111"/>
      <c r="D817" s="111"/>
      <c r="E817" s="111"/>
      <c r="F817" s="111"/>
      <c r="G817" s="111"/>
      <c r="H817" s="111"/>
      <c r="I817" s="111"/>
      <c r="J817" s="111"/>
      <c r="K817" s="111"/>
      <c r="L817" s="111"/>
      <c r="M817" s="111"/>
      <c r="N817" s="111"/>
      <c r="O817" s="111"/>
      <c r="P817" s="111"/>
      <c r="Q817" s="111"/>
      <c r="R817" s="111"/>
      <c r="S817" s="111"/>
      <c r="T817" s="111"/>
      <c r="U817" s="111"/>
      <c r="V817" s="111"/>
      <c r="W817" s="111"/>
      <c r="X817" s="111"/>
      <c r="Y817" s="111"/>
      <c r="Z817" s="111"/>
      <c r="AA817" s="111"/>
      <c r="AB817" s="111"/>
      <c r="AC817" s="111"/>
      <c r="AD817" s="111"/>
      <c r="AE817" s="111"/>
      <c r="AF817" s="111"/>
      <c r="AG817" s="111"/>
      <c r="AH817" s="111"/>
      <c r="AI817" s="111"/>
      <c r="AJ817" s="111"/>
      <c r="AK817" s="111"/>
      <c r="AL817" s="111"/>
      <c r="AM817" s="111"/>
      <c r="AN817" s="111"/>
      <c r="AO817" s="111"/>
      <c r="AP817" s="111"/>
      <c r="AQ817" s="111"/>
      <c r="AT817"/>
      <c r="AU817"/>
      <c r="AV817"/>
      <c r="AW817"/>
      <c r="AX817"/>
      <c r="AZ817"/>
      <c r="BD817"/>
      <c r="BE817"/>
      <c r="BH817"/>
    </row>
    <row r="818" spans="1:60">
      <c r="A818"/>
      <c r="B818"/>
      <c r="C818" s="111"/>
      <c r="D818" s="111"/>
      <c r="E818" s="111"/>
      <c r="F818" s="111"/>
      <c r="G818" s="111"/>
      <c r="H818" s="111"/>
      <c r="I818" s="111"/>
      <c r="J818" s="111"/>
      <c r="K818" s="111"/>
      <c r="L818" s="111"/>
      <c r="M818" s="111"/>
      <c r="N818" s="111"/>
      <c r="O818" s="111"/>
      <c r="P818" s="111"/>
      <c r="Q818" s="111"/>
      <c r="R818" s="111"/>
      <c r="S818" s="111"/>
      <c r="T818" s="111"/>
      <c r="U818" s="111"/>
      <c r="V818" s="111"/>
      <c r="W818" s="111"/>
      <c r="X818" s="111"/>
      <c r="Y818" s="111"/>
      <c r="Z818" s="111"/>
      <c r="AA818" s="111"/>
      <c r="AB818" s="111"/>
      <c r="AC818" s="111"/>
      <c r="AD818" s="111"/>
      <c r="AE818" s="111"/>
      <c r="AF818" s="111"/>
      <c r="AG818" s="111"/>
      <c r="AH818" s="111"/>
      <c r="AI818" s="111"/>
      <c r="AJ818" s="111"/>
      <c r="AK818" s="111"/>
      <c r="AL818" s="111"/>
      <c r="AM818" s="111"/>
      <c r="AN818" s="111"/>
      <c r="AO818" s="111"/>
      <c r="AP818" s="111"/>
      <c r="AQ818" s="111"/>
      <c r="AT818"/>
      <c r="AU818"/>
      <c r="AV818"/>
      <c r="AW818"/>
      <c r="AX818"/>
      <c r="AZ818"/>
      <c r="BD818"/>
      <c r="BE818"/>
      <c r="BH818"/>
    </row>
    <row r="819" spans="1:60">
      <c r="A819"/>
      <c r="B819"/>
      <c r="C819" s="111"/>
      <c r="D819" s="111"/>
      <c r="E819" s="111"/>
      <c r="F819" s="111"/>
      <c r="G819" s="111"/>
      <c r="H819" s="111"/>
      <c r="I819" s="111"/>
      <c r="J819" s="111"/>
      <c r="K819" s="111"/>
      <c r="L819" s="111"/>
      <c r="M819" s="111"/>
      <c r="N819" s="111"/>
      <c r="O819" s="111"/>
      <c r="P819" s="111"/>
      <c r="Q819" s="111"/>
      <c r="R819" s="111"/>
      <c r="S819" s="111"/>
      <c r="T819" s="111"/>
      <c r="U819" s="111"/>
      <c r="V819" s="111"/>
      <c r="W819" s="111"/>
      <c r="X819" s="111"/>
      <c r="Y819" s="111"/>
      <c r="Z819" s="111"/>
      <c r="AA819" s="111"/>
      <c r="AB819" s="111"/>
      <c r="AC819" s="111"/>
      <c r="AD819" s="111"/>
      <c r="AE819" s="111"/>
      <c r="AF819" s="111"/>
      <c r="AG819" s="111"/>
      <c r="AH819" s="111"/>
      <c r="AI819" s="111"/>
      <c r="AJ819" s="111"/>
      <c r="AK819" s="111"/>
      <c r="AL819" s="111"/>
      <c r="AM819" s="111"/>
      <c r="AN819" s="111"/>
      <c r="AO819" s="111"/>
      <c r="AP819" s="111"/>
      <c r="AQ819" s="111"/>
      <c r="AT819"/>
      <c r="AU819"/>
      <c r="AV819"/>
      <c r="AW819"/>
      <c r="AX819"/>
      <c r="AZ819"/>
      <c r="BD819"/>
      <c r="BE819"/>
      <c r="BH819"/>
    </row>
    <row r="820" spans="1:60">
      <c r="A820"/>
      <c r="B820"/>
      <c r="C820" s="111"/>
      <c r="D820" s="111"/>
      <c r="E820" s="111"/>
      <c r="F820" s="111"/>
      <c r="G820" s="111"/>
      <c r="H820" s="111"/>
      <c r="I820" s="111"/>
      <c r="J820" s="111"/>
      <c r="K820" s="111"/>
      <c r="L820" s="111"/>
      <c r="M820" s="111"/>
      <c r="N820" s="111"/>
      <c r="O820" s="111"/>
      <c r="P820" s="111"/>
      <c r="Q820" s="111"/>
      <c r="R820" s="111"/>
      <c r="S820" s="111"/>
      <c r="T820" s="111"/>
      <c r="U820" s="111"/>
      <c r="V820" s="111"/>
      <c r="W820" s="111"/>
      <c r="X820" s="111"/>
      <c r="Y820" s="111"/>
      <c r="Z820" s="111"/>
      <c r="AA820" s="111"/>
      <c r="AB820" s="111"/>
      <c r="AC820" s="111"/>
      <c r="AD820" s="111"/>
      <c r="AE820" s="111"/>
      <c r="AF820" s="111"/>
      <c r="AG820" s="111"/>
      <c r="AH820" s="111"/>
      <c r="AI820" s="111"/>
      <c r="AJ820" s="111"/>
      <c r="AK820" s="122"/>
      <c r="AL820" s="122"/>
      <c r="AM820" s="122"/>
      <c r="AN820" s="122"/>
      <c r="AO820" s="122"/>
      <c r="AP820" s="111"/>
      <c r="AQ820" s="111"/>
      <c r="AT820"/>
      <c r="AU820"/>
      <c r="AV820"/>
      <c r="AW820"/>
      <c r="AX820"/>
      <c r="AZ820"/>
      <c r="BD820"/>
      <c r="BE820"/>
      <c r="BH820"/>
    </row>
    <row r="821" spans="1:60">
      <c r="A821"/>
      <c r="B821"/>
      <c r="C821" s="111"/>
      <c r="D821" s="111"/>
      <c r="E821" s="111"/>
      <c r="F821" s="111"/>
      <c r="G821" s="111"/>
      <c r="H821" s="111"/>
      <c r="I821" s="111"/>
      <c r="J821" s="111"/>
      <c r="K821" s="111"/>
      <c r="L821" s="111"/>
      <c r="M821" s="111"/>
      <c r="N821" s="111"/>
      <c r="O821" s="111"/>
      <c r="P821" s="111"/>
      <c r="Q821" s="111"/>
      <c r="R821" s="111"/>
      <c r="S821" s="111"/>
      <c r="T821" s="111"/>
      <c r="U821" s="111"/>
      <c r="V821" s="111"/>
      <c r="W821" s="111"/>
      <c r="X821" s="111"/>
      <c r="Y821" s="111"/>
      <c r="Z821" s="111"/>
      <c r="AA821" s="111"/>
      <c r="AB821" s="111"/>
      <c r="AC821" s="111"/>
      <c r="AD821" s="111"/>
      <c r="AE821" s="111"/>
      <c r="AF821" s="111"/>
      <c r="AG821" s="111"/>
      <c r="AH821" s="111"/>
      <c r="AI821" s="111"/>
      <c r="AJ821" s="111"/>
      <c r="AK821" s="111"/>
      <c r="AL821" s="111"/>
      <c r="AM821" s="111"/>
      <c r="AN821" s="111"/>
      <c r="AO821" s="111"/>
      <c r="AP821" s="111"/>
      <c r="AQ821" s="111"/>
      <c r="AT821"/>
      <c r="AU821"/>
      <c r="AV821"/>
      <c r="AW821"/>
      <c r="AX821"/>
      <c r="AZ821"/>
      <c r="BD821"/>
      <c r="BE821"/>
      <c r="BH821"/>
    </row>
    <row r="822" spans="1:60">
      <c r="A822"/>
      <c r="B822"/>
      <c r="C822" s="111"/>
      <c r="D822" s="111"/>
      <c r="E822" s="111"/>
      <c r="F822" s="111"/>
      <c r="G822" s="111"/>
      <c r="H822" s="111"/>
      <c r="I822" s="111"/>
      <c r="J822" s="111"/>
      <c r="K822" s="111"/>
      <c r="L822" s="111"/>
      <c r="M822" s="111"/>
      <c r="N822" s="111"/>
      <c r="O822" s="111"/>
      <c r="P822" s="111"/>
      <c r="Q822" s="111"/>
      <c r="R822" s="111"/>
      <c r="S822" s="111"/>
      <c r="T822" s="111"/>
      <c r="U822" s="111"/>
      <c r="V822" s="111"/>
      <c r="W822" s="111"/>
      <c r="X822" s="111"/>
      <c r="Y822" s="111"/>
      <c r="Z822" s="111"/>
      <c r="AA822" s="111"/>
      <c r="AB822" s="111"/>
      <c r="AC822" s="111"/>
      <c r="AD822" s="111"/>
      <c r="AE822" s="111"/>
      <c r="AF822" s="111"/>
      <c r="AG822" s="111"/>
      <c r="AH822" s="111"/>
      <c r="AI822" s="111"/>
      <c r="AJ822" s="111"/>
      <c r="AK822" s="111"/>
      <c r="AL822" s="111"/>
      <c r="AM822" s="111"/>
      <c r="AN822" s="111"/>
      <c r="AO822" s="111"/>
      <c r="AP822" s="111"/>
      <c r="AQ822" s="111"/>
      <c r="AT822"/>
      <c r="AU822"/>
      <c r="AV822"/>
      <c r="AW822"/>
      <c r="AX822"/>
      <c r="AZ822"/>
      <c r="BD822"/>
      <c r="BE822"/>
      <c r="BH822"/>
    </row>
    <row r="823" spans="1:60">
      <c r="A823"/>
      <c r="B823"/>
      <c r="C823" s="111"/>
      <c r="D823" s="111"/>
      <c r="E823" s="111"/>
      <c r="F823" s="111"/>
      <c r="G823" s="111"/>
      <c r="H823" s="111"/>
      <c r="I823" s="111"/>
      <c r="J823" s="111"/>
      <c r="K823" s="111"/>
      <c r="L823" s="111"/>
      <c r="M823" s="111"/>
      <c r="N823" s="111"/>
      <c r="O823" s="111"/>
      <c r="P823" s="111"/>
      <c r="Q823" s="111"/>
      <c r="R823" s="111"/>
      <c r="S823" s="111"/>
      <c r="T823" s="111"/>
      <c r="U823" s="111"/>
      <c r="V823" s="111"/>
      <c r="W823" s="111"/>
      <c r="X823" s="111"/>
      <c r="Y823" s="111"/>
      <c r="Z823" s="111"/>
      <c r="AA823" s="111"/>
      <c r="AB823" s="111"/>
      <c r="AC823" s="111"/>
      <c r="AD823" s="111"/>
      <c r="AE823" s="111"/>
      <c r="AF823" s="111"/>
      <c r="AG823" s="111"/>
      <c r="AH823" s="111"/>
      <c r="AI823" s="111"/>
      <c r="AJ823" s="111"/>
      <c r="AK823" s="111"/>
      <c r="AL823" s="111"/>
      <c r="AM823" s="111"/>
      <c r="AN823" s="111"/>
      <c r="AO823" s="111"/>
      <c r="AP823" s="111"/>
      <c r="AQ823" s="111"/>
      <c r="AT823"/>
      <c r="AU823"/>
      <c r="AV823"/>
      <c r="AW823"/>
      <c r="AX823"/>
      <c r="AZ823"/>
      <c r="BD823"/>
      <c r="BE823"/>
      <c r="BH823"/>
    </row>
    <row r="824" spans="1:60">
      <c r="A824"/>
      <c r="B824"/>
      <c r="C824" s="111"/>
      <c r="D824" s="111"/>
      <c r="E824" s="111"/>
      <c r="F824" s="111"/>
      <c r="G824" s="111"/>
      <c r="H824" s="111"/>
      <c r="I824" s="111"/>
      <c r="J824" s="111"/>
      <c r="K824" s="111"/>
      <c r="L824" s="111"/>
      <c r="M824" s="111"/>
      <c r="N824" s="111"/>
      <c r="O824" s="111"/>
      <c r="P824" s="111"/>
      <c r="Q824" s="111"/>
      <c r="R824" s="111"/>
      <c r="S824" s="111"/>
      <c r="T824" s="111"/>
      <c r="U824" s="111"/>
      <c r="V824" s="111"/>
      <c r="W824" s="111"/>
      <c r="X824" s="111"/>
      <c r="Y824" s="111"/>
      <c r="Z824" s="111"/>
      <c r="AA824" s="111"/>
      <c r="AB824" s="111"/>
      <c r="AC824" s="111"/>
      <c r="AD824" s="111"/>
      <c r="AE824" s="111"/>
      <c r="AF824" s="111"/>
      <c r="AG824" s="111"/>
      <c r="AH824" s="111"/>
      <c r="AI824" s="111"/>
      <c r="AJ824" s="111"/>
      <c r="AK824" s="111"/>
      <c r="AL824" s="111"/>
      <c r="AM824" s="111"/>
      <c r="AN824" s="111"/>
      <c r="AO824" s="111"/>
      <c r="AP824" s="111"/>
      <c r="AQ824" s="111"/>
      <c r="AT824"/>
      <c r="AU824"/>
      <c r="AV824"/>
      <c r="AW824"/>
      <c r="AX824"/>
      <c r="AZ824"/>
      <c r="BD824"/>
      <c r="BE824"/>
      <c r="BH824"/>
    </row>
    <row r="825" spans="1:60">
      <c r="A825"/>
      <c r="B825"/>
      <c r="C825" s="111"/>
      <c r="D825" s="111"/>
      <c r="E825" s="111"/>
      <c r="F825" s="111"/>
      <c r="G825" s="111"/>
      <c r="H825" s="111"/>
      <c r="I825" s="111"/>
      <c r="J825" s="111"/>
      <c r="K825" s="111"/>
      <c r="L825" s="111"/>
      <c r="M825" s="111"/>
      <c r="N825" s="111"/>
      <c r="O825" s="111"/>
      <c r="P825" s="111"/>
      <c r="Q825" s="111"/>
      <c r="R825" s="111"/>
      <c r="S825" s="111"/>
      <c r="T825" s="111"/>
      <c r="U825" s="111"/>
      <c r="V825" s="111"/>
      <c r="W825" s="111"/>
      <c r="X825" s="111"/>
      <c r="Y825" s="111"/>
      <c r="Z825" s="111"/>
      <c r="AA825" s="111"/>
      <c r="AB825" s="111"/>
      <c r="AC825" s="111"/>
      <c r="AD825" s="111"/>
      <c r="AE825" s="111"/>
      <c r="AF825" s="111"/>
      <c r="AG825" s="111"/>
      <c r="AH825" s="111"/>
      <c r="AI825" s="111"/>
      <c r="AJ825" s="111"/>
      <c r="AK825" s="111"/>
      <c r="AL825" s="111"/>
      <c r="AM825" s="111"/>
      <c r="AN825" s="111"/>
      <c r="AO825" s="111"/>
      <c r="AP825" s="111"/>
      <c r="AQ825" s="111"/>
      <c r="AT825"/>
      <c r="AU825"/>
      <c r="AV825"/>
      <c r="AW825"/>
      <c r="AX825"/>
      <c r="AZ825"/>
      <c r="BD825"/>
      <c r="BE825"/>
      <c r="BH825"/>
    </row>
    <row r="826" spans="1:60">
      <c r="A826"/>
      <c r="B826"/>
      <c r="C826" s="111"/>
      <c r="D826" s="111"/>
      <c r="E826" s="111"/>
      <c r="F826" s="111"/>
      <c r="G826" s="111"/>
      <c r="H826" s="111"/>
      <c r="I826" s="111"/>
      <c r="J826" s="111"/>
      <c r="K826" s="111"/>
      <c r="L826" s="111"/>
      <c r="M826" s="111"/>
      <c r="N826" s="111"/>
      <c r="O826" s="111"/>
      <c r="P826" s="111"/>
      <c r="Q826" s="111"/>
      <c r="R826" s="111"/>
      <c r="S826" s="111"/>
      <c r="T826" s="111"/>
      <c r="U826" s="111"/>
      <c r="V826" s="111"/>
      <c r="W826" s="111"/>
      <c r="X826" s="111"/>
      <c r="Y826" s="111"/>
      <c r="Z826" s="111"/>
      <c r="AA826" s="111"/>
      <c r="AB826" s="111"/>
      <c r="AC826" s="111"/>
      <c r="AD826" s="111"/>
      <c r="AE826" s="111"/>
      <c r="AF826" s="111"/>
      <c r="AG826" s="111"/>
      <c r="AH826" s="111"/>
      <c r="AI826" s="111"/>
      <c r="AJ826" s="111"/>
      <c r="AK826" s="111"/>
      <c r="AL826" s="111"/>
      <c r="AM826" s="111"/>
      <c r="AN826" s="111"/>
      <c r="AO826" s="111"/>
      <c r="AP826" s="111"/>
      <c r="AQ826" s="111"/>
      <c r="AT826"/>
      <c r="AU826"/>
      <c r="AV826"/>
      <c r="AW826"/>
      <c r="AX826"/>
      <c r="AZ826"/>
      <c r="BD826"/>
      <c r="BE826"/>
      <c r="BH826"/>
    </row>
    <row r="827" spans="1:60">
      <c r="A827"/>
      <c r="B827"/>
      <c r="C827" s="111"/>
      <c r="D827" s="111"/>
      <c r="E827" s="111"/>
      <c r="F827" s="111"/>
      <c r="G827" s="111"/>
      <c r="H827" s="111"/>
      <c r="I827" s="111"/>
      <c r="J827" s="111"/>
      <c r="K827" s="111"/>
      <c r="L827" s="111"/>
      <c r="M827" s="111"/>
      <c r="N827" s="111"/>
      <c r="O827" s="111"/>
      <c r="P827" s="111"/>
      <c r="Q827" s="111"/>
      <c r="R827" s="111"/>
      <c r="S827" s="111"/>
      <c r="T827" s="111"/>
      <c r="U827" s="111"/>
      <c r="V827" s="111"/>
      <c r="W827" s="111"/>
      <c r="X827" s="111"/>
      <c r="Y827" s="111"/>
      <c r="Z827" s="111"/>
      <c r="AA827" s="111"/>
      <c r="AB827" s="111"/>
      <c r="AC827" s="111"/>
      <c r="AD827" s="111"/>
      <c r="AE827" s="111"/>
      <c r="AF827" s="111"/>
      <c r="AG827" s="111"/>
      <c r="AH827" s="111"/>
      <c r="AI827" s="111"/>
      <c r="AJ827" s="111"/>
      <c r="AK827" s="111"/>
      <c r="AL827" s="111"/>
      <c r="AM827" s="111"/>
      <c r="AN827" s="111"/>
      <c r="AO827" s="111"/>
      <c r="AP827" s="111"/>
      <c r="AQ827" s="111"/>
      <c r="AT827"/>
      <c r="AU827"/>
      <c r="AV827"/>
      <c r="AW827"/>
      <c r="AX827"/>
      <c r="AZ827"/>
      <c r="BD827"/>
      <c r="BE827"/>
      <c r="BH827"/>
    </row>
    <row r="828" spans="1:60">
      <c r="A828"/>
      <c r="B828"/>
      <c r="C828" s="111"/>
      <c r="D828" s="111"/>
      <c r="E828" s="111"/>
      <c r="F828" s="111"/>
      <c r="G828" s="111"/>
      <c r="H828" s="111"/>
      <c r="I828" s="111"/>
      <c r="J828" s="111"/>
      <c r="K828" s="111"/>
      <c r="L828" s="111"/>
      <c r="M828" s="111"/>
      <c r="N828" s="111"/>
      <c r="O828" s="111"/>
      <c r="P828" s="111"/>
      <c r="Q828" s="111"/>
      <c r="R828" s="111"/>
      <c r="S828" s="111"/>
      <c r="T828" s="111"/>
      <c r="U828" s="111"/>
      <c r="V828" s="111"/>
      <c r="W828" s="111"/>
      <c r="X828" s="111"/>
      <c r="Y828" s="111"/>
      <c r="Z828" s="111"/>
      <c r="AA828" s="111"/>
      <c r="AB828" s="111"/>
      <c r="AC828" s="111"/>
      <c r="AD828" s="111"/>
      <c r="AE828" s="111"/>
      <c r="AF828" s="111"/>
      <c r="AG828" s="111"/>
      <c r="AH828" s="111"/>
      <c r="AI828" s="111"/>
      <c r="AJ828" s="111"/>
      <c r="AK828" s="111"/>
      <c r="AL828" s="111"/>
      <c r="AM828" s="111"/>
      <c r="AN828" s="111"/>
      <c r="AO828" s="111"/>
      <c r="AP828" s="111"/>
      <c r="AQ828" s="111"/>
      <c r="AT828"/>
      <c r="AU828"/>
      <c r="AV828"/>
      <c r="AW828"/>
      <c r="AX828"/>
      <c r="AZ828"/>
      <c r="BD828"/>
      <c r="BE828"/>
      <c r="BH828"/>
    </row>
    <row r="829" spans="1:60">
      <c r="A829"/>
      <c r="B829"/>
      <c r="C829" s="111"/>
      <c r="D829" s="111"/>
      <c r="E829" s="111"/>
      <c r="F829" s="111"/>
      <c r="G829" s="111"/>
      <c r="H829" s="111"/>
      <c r="I829" s="111"/>
      <c r="J829" s="111"/>
      <c r="K829" s="111"/>
      <c r="L829" s="111"/>
      <c r="M829" s="111"/>
      <c r="N829" s="111"/>
      <c r="O829" s="111"/>
      <c r="P829" s="111"/>
      <c r="Q829" s="111"/>
      <c r="R829" s="111"/>
      <c r="S829" s="111"/>
      <c r="T829" s="111"/>
      <c r="U829" s="111"/>
      <c r="V829" s="111"/>
      <c r="W829" s="111"/>
      <c r="X829" s="111"/>
      <c r="Y829" s="111"/>
      <c r="Z829" s="111"/>
      <c r="AA829" s="111"/>
      <c r="AB829" s="111"/>
      <c r="AC829" s="111"/>
      <c r="AD829" s="111"/>
      <c r="AE829" s="111"/>
      <c r="AF829" s="111"/>
      <c r="AG829" s="111"/>
      <c r="AH829" s="111"/>
      <c r="AI829" s="111"/>
      <c r="AJ829" s="111"/>
      <c r="AK829" s="111"/>
      <c r="AL829" s="111"/>
      <c r="AM829" s="111"/>
      <c r="AN829" s="111"/>
      <c r="AO829" s="111"/>
      <c r="AP829" s="111"/>
      <c r="AQ829" s="111"/>
      <c r="AT829"/>
      <c r="AU829"/>
      <c r="AV829"/>
      <c r="AW829"/>
      <c r="AX829"/>
      <c r="AZ829"/>
      <c r="BD829"/>
      <c r="BE829"/>
      <c r="BH829"/>
    </row>
    <row r="830" spans="1:60">
      <c r="A830"/>
      <c r="B830"/>
      <c r="C830" s="111"/>
      <c r="D830" s="111"/>
      <c r="E830" s="111"/>
      <c r="F830" s="111"/>
      <c r="G830" s="111"/>
      <c r="H830" s="111"/>
      <c r="I830" s="111"/>
      <c r="J830" s="111"/>
      <c r="K830" s="111"/>
      <c r="L830" s="111"/>
      <c r="M830" s="111"/>
      <c r="N830" s="111"/>
      <c r="O830" s="111"/>
      <c r="P830" s="111"/>
      <c r="Q830" s="111"/>
      <c r="R830" s="111"/>
      <c r="S830" s="111"/>
      <c r="T830" s="111"/>
      <c r="U830" s="111"/>
      <c r="V830" s="111"/>
      <c r="W830" s="111"/>
      <c r="X830" s="111"/>
      <c r="Y830" s="111"/>
      <c r="Z830" s="111"/>
      <c r="AA830" s="111"/>
      <c r="AB830" s="111"/>
      <c r="AC830" s="111"/>
      <c r="AD830" s="111"/>
      <c r="AE830" s="111"/>
      <c r="AF830" s="111"/>
      <c r="AG830" s="111"/>
      <c r="AH830" s="111"/>
      <c r="AI830" s="111"/>
      <c r="AJ830" s="111"/>
      <c r="AK830" s="111"/>
      <c r="AL830" s="111"/>
      <c r="AM830" s="111"/>
      <c r="AN830" s="111"/>
      <c r="AO830" s="111"/>
      <c r="AP830" s="111"/>
      <c r="AQ830" s="111"/>
      <c r="AT830"/>
      <c r="AU830"/>
      <c r="AV830"/>
      <c r="AW830"/>
      <c r="AX830"/>
      <c r="AZ830"/>
      <c r="BD830"/>
      <c r="BE830"/>
      <c r="BH830"/>
    </row>
    <row r="831" spans="1:60">
      <c r="A831"/>
      <c r="B831"/>
      <c r="C831" s="111"/>
      <c r="D831" s="111"/>
      <c r="E831" s="111"/>
      <c r="F831" s="111"/>
      <c r="G831" s="111"/>
      <c r="H831" s="111"/>
      <c r="I831" s="111"/>
      <c r="J831" s="111"/>
      <c r="K831" s="111"/>
      <c r="L831" s="111"/>
      <c r="M831" s="111"/>
      <c r="N831" s="111"/>
      <c r="O831" s="111"/>
      <c r="P831" s="111"/>
      <c r="Q831" s="111"/>
      <c r="R831" s="111"/>
      <c r="S831" s="111"/>
      <c r="T831" s="111"/>
      <c r="U831" s="111"/>
      <c r="V831" s="111"/>
      <c r="W831" s="111"/>
      <c r="X831" s="111"/>
      <c r="Y831" s="111"/>
      <c r="Z831" s="111"/>
      <c r="AA831" s="111"/>
      <c r="AB831" s="111"/>
      <c r="AC831" s="111"/>
      <c r="AD831" s="111"/>
      <c r="AE831" s="111"/>
      <c r="AF831" s="111"/>
      <c r="AG831" s="111"/>
      <c r="AH831" s="111"/>
      <c r="AI831" s="111"/>
      <c r="AJ831" s="111"/>
      <c r="AK831" s="111"/>
      <c r="AL831" s="111"/>
      <c r="AM831" s="111"/>
      <c r="AN831" s="111"/>
      <c r="AO831" s="111"/>
      <c r="AP831" s="111"/>
      <c r="AQ831" s="111"/>
      <c r="AT831"/>
      <c r="AU831"/>
      <c r="AV831"/>
      <c r="AW831"/>
      <c r="AX831"/>
      <c r="AZ831"/>
      <c r="BD831"/>
      <c r="BE831"/>
      <c r="BH831"/>
    </row>
    <row r="832" spans="1:60">
      <c r="A832"/>
      <c r="B832"/>
      <c r="C832" s="111"/>
      <c r="D832" s="111"/>
      <c r="E832" s="111"/>
      <c r="F832" s="111"/>
      <c r="G832" s="111"/>
      <c r="H832" s="111"/>
      <c r="I832" s="111"/>
      <c r="J832" s="111"/>
      <c r="K832" s="111"/>
      <c r="L832" s="111"/>
      <c r="M832" s="111"/>
      <c r="N832" s="111"/>
      <c r="O832" s="111"/>
      <c r="P832" s="111"/>
      <c r="Q832" s="111"/>
      <c r="R832" s="111"/>
      <c r="S832" s="111"/>
      <c r="T832" s="111"/>
      <c r="U832" s="111"/>
      <c r="V832" s="111"/>
      <c r="W832" s="111"/>
      <c r="X832" s="111"/>
      <c r="Y832" s="111"/>
      <c r="Z832" s="111"/>
      <c r="AA832" s="111"/>
      <c r="AB832" s="111"/>
      <c r="AC832" s="111"/>
      <c r="AD832" s="111"/>
      <c r="AE832" s="111"/>
      <c r="AF832" s="111"/>
      <c r="AG832" s="111"/>
      <c r="AH832" s="111"/>
      <c r="AI832" s="111"/>
      <c r="AJ832" s="111"/>
      <c r="AK832" s="111"/>
      <c r="AL832" s="111"/>
      <c r="AM832" s="111"/>
      <c r="AN832" s="111"/>
      <c r="AO832" s="111"/>
      <c r="AP832" s="111"/>
      <c r="AQ832" s="111"/>
      <c r="AT832"/>
      <c r="AU832"/>
      <c r="AV832"/>
      <c r="AW832"/>
      <c r="AX832"/>
      <c r="AZ832"/>
      <c r="BD832"/>
      <c r="BE832"/>
      <c r="BH832"/>
    </row>
    <row r="833" spans="1:60">
      <c r="A833"/>
      <c r="B833"/>
      <c r="C833" s="111"/>
      <c r="D833" s="111"/>
      <c r="E833" s="111"/>
      <c r="F833" s="111"/>
      <c r="G833" s="111"/>
      <c r="H833" s="111"/>
      <c r="I833" s="111"/>
      <c r="J833" s="111"/>
      <c r="K833" s="111"/>
      <c r="L833" s="111"/>
      <c r="M833" s="111"/>
      <c r="N833" s="111"/>
      <c r="O833" s="111"/>
      <c r="P833" s="111"/>
      <c r="Q833" s="111"/>
      <c r="R833" s="111"/>
      <c r="S833" s="111"/>
      <c r="T833" s="111"/>
      <c r="U833" s="111"/>
      <c r="V833" s="111"/>
      <c r="W833" s="111"/>
      <c r="X833" s="111"/>
      <c r="Y833" s="111"/>
      <c r="Z833" s="111"/>
      <c r="AA833" s="111"/>
      <c r="AB833" s="111"/>
      <c r="AC833" s="111"/>
      <c r="AD833" s="111"/>
      <c r="AE833" s="111"/>
      <c r="AF833" s="111"/>
      <c r="AG833" s="111"/>
      <c r="AH833" s="111"/>
      <c r="AI833" s="111"/>
      <c r="AJ833" s="111"/>
      <c r="AK833" s="111"/>
      <c r="AL833" s="111"/>
      <c r="AM833" s="111"/>
      <c r="AN833" s="111"/>
      <c r="AO833" s="111"/>
      <c r="AP833" s="111"/>
      <c r="AQ833" s="111"/>
      <c r="AT833"/>
      <c r="AU833"/>
      <c r="AV833"/>
      <c r="AW833"/>
      <c r="AX833"/>
      <c r="AZ833"/>
      <c r="BD833"/>
      <c r="BE833"/>
      <c r="BH833"/>
    </row>
    <row r="834" spans="1:60">
      <c r="A834"/>
      <c r="B834"/>
      <c r="C834" s="111"/>
      <c r="D834" s="111"/>
      <c r="E834" s="111"/>
      <c r="F834" s="111"/>
      <c r="G834" s="111"/>
      <c r="H834" s="111"/>
      <c r="I834" s="111"/>
      <c r="J834" s="111"/>
      <c r="K834" s="111"/>
      <c r="L834" s="111"/>
      <c r="M834" s="111"/>
      <c r="N834" s="111"/>
      <c r="O834" s="111"/>
      <c r="P834" s="111"/>
      <c r="Q834" s="111"/>
      <c r="R834" s="111"/>
      <c r="S834" s="111"/>
      <c r="T834" s="111"/>
      <c r="U834" s="111"/>
      <c r="V834" s="111"/>
      <c r="W834" s="111"/>
      <c r="X834" s="111"/>
      <c r="Y834" s="111"/>
      <c r="Z834" s="111"/>
      <c r="AA834" s="111"/>
      <c r="AB834" s="111"/>
      <c r="AC834" s="111"/>
      <c r="AD834" s="111"/>
      <c r="AE834" s="111"/>
      <c r="AF834" s="111"/>
      <c r="AG834" s="111"/>
      <c r="AH834" s="111"/>
      <c r="AI834" s="111"/>
      <c r="AJ834" s="111"/>
      <c r="AK834" s="111"/>
      <c r="AL834" s="111"/>
      <c r="AM834" s="111"/>
      <c r="AN834" s="111"/>
      <c r="AO834" s="111"/>
      <c r="AP834" s="111"/>
      <c r="AQ834" s="111"/>
      <c r="AT834"/>
      <c r="AU834"/>
      <c r="AV834"/>
      <c r="AW834"/>
      <c r="AX834"/>
      <c r="AZ834"/>
      <c r="BD834"/>
      <c r="BE834"/>
      <c r="BH834"/>
    </row>
    <row r="835" spans="1:60">
      <c r="A835"/>
      <c r="B835"/>
      <c r="C835" s="111"/>
      <c r="D835" s="111"/>
      <c r="E835" s="111"/>
      <c r="F835" s="111"/>
      <c r="G835" s="111"/>
      <c r="H835" s="111"/>
      <c r="I835" s="111"/>
      <c r="J835" s="111"/>
      <c r="K835" s="111"/>
      <c r="L835" s="111"/>
      <c r="M835" s="111"/>
      <c r="N835" s="111"/>
      <c r="O835" s="111"/>
      <c r="P835" s="111"/>
      <c r="Q835" s="111"/>
      <c r="R835" s="111"/>
      <c r="S835" s="111"/>
      <c r="T835" s="111"/>
      <c r="U835" s="111"/>
      <c r="V835" s="111"/>
      <c r="W835" s="111"/>
      <c r="X835" s="111"/>
      <c r="Y835" s="111"/>
      <c r="Z835" s="111"/>
      <c r="AA835" s="111"/>
      <c r="AB835" s="111"/>
      <c r="AC835" s="111"/>
      <c r="AD835" s="111"/>
      <c r="AE835" s="111"/>
      <c r="AF835" s="111"/>
      <c r="AG835" s="111"/>
      <c r="AH835" s="111"/>
      <c r="AI835" s="111"/>
      <c r="AJ835" s="111"/>
      <c r="AK835" s="111"/>
      <c r="AL835" s="111"/>
      <c r="AM835" s="111"/>
      <c r="AN835" s="111"/>
      <c r="AO835" s="111"/>
      <c r="AP835" s="111"/>
      <c r="AQ835" s="111"/>
      <c r="AT835"/>
      <c r="AU835"/>
      <c r="AV835"/>
      <c r="AW835"/>
      <c r="AX835"/>
      <c r="AZ835"/>
      <c r="BD835"/>
      <c r="BE835"/>
      <c r="BH835"/>
    </row>
    <row r="836" spans="1:60">
      <c r="A836"/>
      <c r="B836"/>
      <c r="C836" s="111"/>
      <c r="D836" s="111"/>
      <c r="E836" s="111"/>
      <c r="F836" s="111"/>
      <c r="G836" s="111"/>
      <c r="H836" s="111"/>
      <c r="I836" s="111"/>
      <c r="J836" s="111"/>
      <c r="K836" s="111"/>
      <c r="L836" s="111"/>
      <c r="M836" s="111"/>
      <c r="N836" s="111"/>
      <c r="O836" s="111"/>
      <c r="P836" s="111"/>
      <c r="Q836" s="111"/>
      <c r="R836" s="111"/>
      <c r="S836" s="111"/>
      <c r="T836" s="111"/>
      <c r="U836" s="111"/>
      <c r="V836" s="111"/>
      <c r="W836" s="111"/>
      <c r="X836" s="111"/>
      <c r="Y836" s="111"/>
      <c r="Z836" s="111"/>
      <c r="AA836" s="111"/>
      <c r="AB836" s="111"/>
      <c r="AC836" s="111"/>
      <c r="AD836" s="111"/>
      <c r="AE836" s="111"/>
      <c r="AF836" s="111"/>
      <c r="AG836" s="111"/>
      <c r="AH836" s="111"/>
      <c r="AI836" s="111"/>
      <c r="AJ836" s="111"/>
      <c r="AK836" s="111"/>
      <c r="AL836" s="111"/>
      <c r="AM836" s="111"/>
      <c r="AN836" s="111"/>
      <c r="AO836" s="111"/>
      <c r="AP836" s="111"/>
      <c r="AQ836" s="111"/>
      <c r="AT836"/>
      <c r="AU836"/>
      <c r="AV836"/>
      <c r="AW836"/>
      <c r="AX836"/>
      <c r="AZ836"/>
      <c r="BD836"/>
      <c r="BE836"/>
      <c r="BH836"/>
    </row>
    <row r="837" spans="1:60">
      <c r="A837"/>
      <c r="B837"/>
      <c r="C837" s="111"/>
      <c r="D837" s="111"/>
      <c r="E837" s="111"/>
      <c r="F837" s="111"/>
      <c r="G837" s="111"/>
      <c r="H837" s="111"/>
      <c r="I837" s="111"/>
      <c r="J837" s="111"/>
      <c r="K837" s="111"/>
      <c r="L837" s="111"/>
      <c r="M837" s="111"/>
      <c r="N837" s="111"/>
      <c r="O837" s="111"/>
      <c r="P837" s="111"/>
      <c r="Q837" s="111"/>
      <c r="R837" s="111"/>
      <c r="S837" s="111"/>
      <c r="T837" s="111"/>
      <c r="U837" s="111"/>
      <c r="V837" s="111"/>
      <c r="W837" s="111"/>
      <c r="X837" s="111"/>
      <c r="Y837" s="111"/>
      <c r="Z837" s="111"/>
      <c r="AA837" s="111"/>
      <c r="AB837" s="111"/>
      <c r="AC837" s="111"/>
      <c r="AD837" s="111"/>
      <c r="AE837" s="111"/>
      <c r="AF837" s="111"/>
      <c r="AG837" s="111"/>
      <c r="AH837" s="111"/>
      <c r="AI837" s="111"/>
      <c r="AJ837" s="111"/>
      <c r="AK837" s="111"/>
      <c r="AL837" s="111"/>
      <c r="AM837" s="111"/>
      <c r="AN837" s="111"/>
      <c r="AO837" s="111"/>
      <c r="AP837" s="111"/>
      <c r="AQ837" s="111"/>
      <c r="AT837"/>
      <c r="AU837"/>
      <c r="AV837"/>
      <c r="AW837"/>
      <c r="AX837"/>
      <c r="AZ837"/>
      <c r="BD837"/>
      <c r="BE837"/>
      <c r="BH837"/>
    </row>
    <row r="838" spans="1:60">
      <c r="A838"/>
      <c r="B838"/>
      <c r="C838" s="111"/>
      <c r="D838" s="111"/>
      <c r="E838" s="111"/>
      <c r="F838" s="111"/>
      <c r="G838" s="111"/>
      <c r="H838" s="111"/>
      <c r="I838" s="111"/>
      <c r="J838" s="111"/>
      <c r="K838" s="111"/>
      <c r="L838" s="111"/>
      <c r="M838" s="111"/>
      <c r="N838" s="111"/>
      <c r="O838" s="111"/>
      <c r="P838" s="111"/>
      <c r="Q838" s="111"/>
      <c r="R838" s="111"/>
      <c r="S838" s="111"/>
      <c r="T838" s="111"/>
      <c r="U838" s="111"/>
      <c r="V838" s="111"/>
      <c r="W838" s="111"/>
      <c r="X838" s="111"/>
      <c r="Y838" s="111"/>
      <c r="Z838" s="111"/>
      <c r="AA838" s="111"/>
      <c r="AB838" s="111"/>
      <c r="AC838" s="111"/>
      <c r="AD838" s="111"/>
      <c r="AE838" s="111"/>
      <c r="AF838" s="111"/>
      <c r="AG838" s="111"/>
      <c r="AH838" s="111"/>
      <c r="AI838" s="111"/>
      <c r="AJ838" s="111"/>
      <c r="AK838" s="111"/>
      <c r="AL838" s="111"/>
      <c r="AM838" s="111"/>
      <c r="AN838" s="111"/>
      <c r="AO838" s="111"/>
      <c r="AP838" s="111"/>
      <c r="AQ838" s="111"/>
      <c r="AT838"/>
      <c r="AU838"/>
      <c r="AV838"/>
      <c r="AW838"/>
      <c r="AX838"/>
      <c r="AZ838"/>
      <c r="BD838"/>
      <c r="BE838"/>
      <c r="BH838"/>
    </row>
    <row r="839" spans="1:60">
      <c r="A839"/>
      <c r="B839"/>
      <c r="C839" s="111"/>
      <c r="D839" s="111"/>
      <c r="E839" s="111"/>
      <c r="F839" s="111"/>
      <c r="G839" s="111"/>
      <c r="H839" s="111"/>
      <c r="I839" s="111"/>
      <c r="J839" s="111"/>
      <c r="K839" s="111"/>
      <c r="L839" s="111"/>
      <c r="M839" s="111"/>
      <c r="N839" s="111"/>
      <c r="O839" s="111"/>
      <c r="P839" s="111"/>
      <c r="Q839" s="111"/>
      <c r="R839" s="111"/>
      <c r="S839" s="111"/>
      <c r="T839" s="111"/>
      <c r="U839" s="111"/>
      <c r="V839" s="111"/>
      <c r="W839" s="111"/>
      <c r="X839" s="111"/>
      <c r="Y839" s="111"/>
      <c r="Z839" s="111"/>
      <c r="AA839" s="111"/>
      <c r="AB839" s="111"/>
      <c r="AC839" s="111"/>
      <c r="AD839" s="111"/>
      <c r="AE839" s="111"/>
      <c r="AF839" s="111"/>
      <c r="AG839" s="111"/>
      <c r="AH839" s="111"/>
      <c r="AI839" s="111"/>
      <c r="AJ839" s="111"/>
      <c r="AK839" s="111"/>
      <c r="AL839" s="111"/>
      <c r="AM839" s="111"/>
      <c r="AN839" s="111"/>
      <c r="AO839" s="111"/>
      <c r="AP839" s="111"/>
      <c r="AQ839" s="111"/>
      <c r="AT839"/>
      <c r="AU839"/>
      <c r="AV839"/>
      <c r="AW839"/>
      <c r="AX839"/>
      <c r="AZ839"/>
      <c r="BD839"/>
      <c r="BE839"/>
      <c r="BH839"/>
    </row>
    <row r="840" spans="1:60">
      <c r="A840"/>
      <c r="B840"/>
      <c r="C840" s="111"/>
      <c r="D840" s="111"/>
      <c r="E840" s="111"/>
      <c r="F840" s="111"/>
      <c r="G840" s="111"/>
      <c r="H840" s="111"/>
      <c r="I840" s="111"/>
      <c r="J840" s="111"/>
      <c r="K840" s="111"/>
      <c r="L840" s="111"/>
      <c r="M840" s="111"/>
      <c r="N840" s="111"/>
      <c r="O840" s="111"/>
      <c r="P840" s="111"/>
      <c r="Q840" s="111"/>
      <c r="R840" s="111"/>
      <c r="S840" s="111"/>
      <c r="T840" s="111"/>
      <c r="U840" s="111"/>
      <c r="V840" s="111"/>
      <c r="W840" s="111"/>
      <c r="X840" s="111"/>
      <c r="Y840" s="111"/>
      <c r="Z840" s="111"/>
      <c r="AA840" s="111"/>
      <c r="AB840" s="111"/>
      <c r="AC840" s="111"/>
      <c r="AD840" s="111"/>
      <c r="AE840" s="111"/>
      <c r="AF840" s="111"/>
      <c r="AG840" s="111"/>
      <c r="AH840" s="111"/>
      <c r="AI840" s="111"/>
      <c r="AJ840" s="111"/>
      <c r="AK840" s="111"/>
      <c r="AL840" s="111"/>
      <c r="AM840" s="111"/>
      <c r="AN840" s="111"/>
      <c r="AO840" s="111"/>
      <c r="AP840" s="111"/>
      <c r="AQ840" s="111"/>
      <c r="AT840"/>
      <c r="AU840"/>
      <c r="AV840"/>
      <c r="AW840"/>
      <c r="AX840"/>
      <c r="AZ840"/>
      <c r="BD840"/>
      <c r="BE840"/>
      <c r="BH840"/>
    </row>
    <row r="841" spans="1:60">
      <c r="A841"/>
      <c r="B841"/>
      <c r="C841" s="111"/>
      <c r="D841" s="111"/>
      <c r="E841" s="111"/>
      <c r="F841" s="111"/>
      <c r="G841" s="111"/>
      <c r="H841" s="111"/>
      <c r="I841" s="111"/>
      <c r="J841" s="111"/>
      <c r="K841" s="111"/>
      <c r="L841" s="111"/>
      <c r="M841" s="111"/>
      <c r="N841" s="111"/>
      <c r="O841" s="111"/>
      <c r="P841" s="111"/>
      <c r="Q841" s="111"/>
      <c r="R841" s="111"/>
      <c r="S841" s="111"/>
      <c r="T841" s="111"/>
      <c r="U841" s="111"/>
      <c r="V841" s="111"/>
      <c r="W841" s="111"/>
      <c r="X841" s="111"/>
      <c r="Y841" s="111"/>
      <c r="Z841" s="111"/>
      <c r="AA841" s="111"/>
      <c r="AB841" s="111"/>
      <c r="AC841" s="111"/>
      <c r="AD841" s="111"/>
      <c r="AE841" s="111"/>
      <c r="AF841" s="111"/>
      <c r="AG841" s="111"/>
      <c r="AH841" s="111"/>
      <c r="AI841" s="111"/>
      <c r="AJ841" s="111"/>
      <c r="AK841" s="111"/>
      <c r="AL841" s="111"/>
      <c r="AM841" s="111"/>
      <c r="AN841" s="111"/>
      <c r="AO841" s="111"/>
      <c r="AP841" s="111"/>
      <c r="AQ841" s="111"/>
      <c r="AT841"/>
      <c r="AU841"/>
      <c r="AV841"/>
      <c r="AW841"/>
      <c r="AX841"/>
      <c r="AZ841"/>
      <c r="BD841"/>
      <c r="BE841"/>
      <c r="BH841"/>
    </row>
    <row r="842" spans="1:60">
      <c r="A842"/>
      <c r="B842"/>
      <c r="C842" s="111"/>
      <c r="D842" s="111"/>
      <c r="E842" s="111"/>
      <c r="F842" s="111"/>
      <c r="G842" s="111"/>
      <c r="H842" s="111"/>
      <c r="I842" s="111"/>
      <c r="J842" s="111"/>
      <c r="K842" s="111"/>
      <c r="L842" s="111"/>
      <c r="M842" s="111"/>
      <c r="N842" s="111"/>
      <c r="O842" s="111"/>
      <c r="P842" s="111"/>
      <c r="Q842" s="111"/>
      <c r="R842" s="111"/>
      <c r="S842" s="111"/>
      <c r="T842" s="111"/>
      <c r="U842" s="111"/>
      <c r="V842" s="111"/>
      <c r="W842" s="111"/>
      <c r="X842" s="111"/>
      <c r="Y842" s="111"/>
      <c r="Z842" s="111"/>
      <c r="AA842" s="111"/>
      <c r="AB842" s="111"/>
      <c r="AC842" s="111"/>
      <c r="AD842" s="111"/>
      <c r="AE842" s="111"/>
      <c r="AF842" s="111"/>
      <c r="AG842" s="111"/>
      <c r="AH842" s="111"/>
      <c r="AI842" s="111"/>
      <c r="AJ842" s="111"/>
      <c r="AK842" s="111"/>
      <c r="AL842" s="111"/>
      <c r="AM842" s="111"/>
      <c r="AN842" s="111"/>
      <c r="AO842" s="111"/>
      <c r="AP842" s="111"/>
      <c r="AQ842" s="111"/>
      <c r="AT842"/>
      <c r="AU842"/>
      <c r="AV842"/>
      <c r="AW842"/>
      <c r="AX842"/>
      <c r="AZ842"/>
      <c r="BD842"/>
      <c r="BE842"/>
      <c r="BH842"/>
    </row>
    <row r="843" spans="1:60">
      <c r="A843"/>
      <c r="B843"/>
      <c r="C843" s="111"/>
      <c r="D843" s="111"/>
      <c r="E843" s="111"/>
      <c r="F843" s="111"/>
      <c r="G843" s="111"/>
      <c r="H843" s="111"/>
      <c r="I843" s="111"/>
      <c r="J843" s="111"/>
      <c r="K843" s="111"/>
      <c r="L843" s="111"/>
      <c r="M843" s="111"/>
      <c r="N843" s="111"/>
      <c r="O843" s="111"/>
      <c r="P843" s="111"/>
      <c r="Q843" s="111"/>
      <c r="R843" s="111"/>
      <c r="S843" s="111"/>
      <c r="T843" s="111"/>
      <c r="U843" s="111"/>
      <c r="V843" s="111"/>
      <c r="W843" s="111"/>
      <c r="X843" s="111"/>
      <c r="Y843" s="111"/>
      <c r="Z843" s="111"/>
      <c r="AA843" s="111"/>
      <c r="AB843" s="111"/>
      <c r="AC843" s="111"/>
      <c r="AD843" s="111"/>
      <c r="AE843" s="111"/>
      <c r="AF843" s="111"/>
      <c r="AG843" s="111"/>
      <c r="AH843" s="111"/>
      <c r="AI843" s="111"/>
      <c r="AJ843" s="111"/>
      <c r="AK843" s="111"/>
      <c r="AL843" s="111"/>
      <c r="AM843" s="111"/>
      <c r="AN843" s="111"/>
      <c r="AO843" s="111"/>
      <c r="AP843" s="111"/>
      <c r="AQ843" s="111"/>
      <c r="AT843"/>
      <c r="AU843"/>
      <c r="AV843"/>
      <c r="AW843"/>
      <c r="AX843"/>
      <c r="AZ843"/>
      <c r="BD843"/>
      <c r="BE843"/>
      <c r="BH843"/>
    </row>
    <row r="844" spans="1:60">
      <c r="A844"/>
      <c r="B844"/>
      <c r="C844" s="111"/>
      <c r="D844" s="111"/>
      <c r="E844" s="111"/>
      <c r="F844" s="111"/>
      <c r="G844" s="111"/>
      <c r="H844" s="111"/>
      <c r="I844" s="111"/>
      <c r="J844" s="111"/>
      <c r="K844" s="111"/>
      <c r="L844" s="111"/>
      <c r="M844" s="111"/>
      <c r="N844" s="111"/>
      <c r="O844" s="111"/>
      <c r="P844" s="111"/>
      <c r="Q844" s="111"/>
      <c r="R844" s="111"/>
      <c r="S844" s="111"/>
      <c r="T844" s="111"/>
      <c r="U844" s="111"/>
      <c r="V844" s="111"/>
      <c r="W844" s="111"/>
      <c r="X844" s="111"/>
      <c r="Y844" s="111"/>
      <c r="Z844" s="111"/>
      <c r="AA844" s="111"/>
      <c r="AB844" s="111"/>
      <c r="AC844" s="111"/>
      <c r="AD844" s="111"/>
      <c r="AE844" s="111"/>
      <c r="AF844" s="111"/>
      <c r="AG844" s="111"/>
      <c r="AH844" s="111"/>
      <c r="AI844" s="111"/>
      <c r="AJ844" s="111"/>
      <c r="AK844" s="111"/>
      <c r="AL844" s="111"/>
      <c r="AM844" s="111"/>
      <c r="AN844" s="111"/>
      <c r="AO844" s="111"/>
      <c r="AP844" s="111"/>
      <c r="AQ844" s="111"/>
      <c r="AT844"/>
      <c r="AU844"/>
      <c r="AV844"/>
      <c r="AW844"/>
      <c r="AX844"/>
      <c r="AZ844"/>
      <c r="BD844"/>
      <c r="BE844"/>
      <c r="BH844"/>
    </row>
    <row r="845" spans="1:60">
      <c r="A845"/>
      <c r="B845"/>
      <c r="C845" s="111"/>
      <c r="D845" s="111"/>
      <c r="E845" s="111"/>
      <c r="F845" s="111"/>
      <c r="G845" s="111"/>
      <c r="H845" s="111"/>
      <c r="I845" s="111"/>
      <c r="J845" s="111"/>
      <c r="K845" s="111"/>
      <c r="L845" s="111"/>
      <c r="M845" s="111"/>
      <c r="N845" s="111"/>
      <c r="O845" s="111"/>
      <c r="P845" s="111"/>
      <c r="Q845" s="111"/>
      <c r="R845" s="111"/>
      <c r="S845" s="111"/>
      <c r="T845" s="111"/>
      <c r="U845" s="111"/>
      <c r="V845" s="111"/>
      <c r="W845" s="111"/>
      <c r="X845" s="111"/>
      <c r="Y845" s="111"/>
      <c r="Z845" s="111"/>
      <c r="AA845" s="111"/>
      <c r="AB845" s="111"/>
      <c r="AC845" s="111"/>
      <c r="AD845" s="111"/>
      <c r="AE845" s="111"/>
      <c r="AF845" s="111"/>
      <c r="AG845" s="111"/>
      <c r="AH845" s="111"/>
      <c r="AI845" s="111"/>
      <c r="AJ845" s="111"/>
      <c r="AK845" s="111"/>
      <c r="AL845" s="111"/>
      <c r="AM845" s="111"/>
      <c r="AN845" s="111"/>
      <c r="AO845" s="111"/>
      <c r="AP845" s="111"/>
      <c r="AQ845" s="111"/>
      <c r="AT845"/>
      <c r="AU845"/>
      <c r="AV845"/>
      <c r="AW845"/>
      <c r="AX845"/>
      <c r="AZ845"/>
      <c r="BD845"/>
      <c r="BE845"/>
      <c r="BH845"/>
    </row>
    <row r="846" spans="1:60">
      <c r="A846"/>
      <c r="B846"/>
      <c r="C846" s="111"/>
      <c r="D846" s="111"/>
      <c r="E846" s="111"/>
      <c r="F846" s="111"/>
      <c r="G846" s="111"/>
      <c r="H846" s="111"/>
      <c r="I846" s="111"/>
      <c r="J846" s="111"/>
      <c r="K846" s="111"/>
      <c r="L846" s="111"/>
      <c r="M846" s="111"/>
      <c r="N846" s="111"/>
      <c r="O846" s="111"/>
      <c r="P846" s="111"/>
      <c r="Q846" s="111"/>
      <c r="R846" s="111"/>
      <c r="S846" s="111"/>
      <c r="T846" s="111"/>
      <c r="U846" s="111"/>
      <c r="V846" s="111"/>
      <c r="W846" s="111"/>
      <c r="X846" s="111"/>
      <c r="Y846" s="111"/>
      <c r="Z846" s="111"/>
      <c r="AA846" s="111"/>
      <c r="AB846" s="111"/>
      <c r="AC846" s="111"/>
      <c r="AD846" s="111"/>
      <c r="AE846" s="111"/>
      <c r="AF846" s="111"/>
      <c r="AG846" s="111"/>
      <c r="AH846" s="111"/>
      <c r="AI846" s="111"/>
      <c r="AJ846" s="111"/>
      <c r="AK846" s="111"/>
      <c r="AL846" s="111"/>
      <c r="AM846" s="111"/>
      <c r="AN846" s="111"/>
      <c r="AO846" s="111"/>
      <c r="AP846" s="111"/>
      <c r="AQ846" s="111"/>
      <c r="AT846"/>
      <c r="AU846"/>
      <c r="AV846"/>
      <c r="AW846"/>
      <c r="AX846"/>
      <c r="AZ846"/>
      <c r="BD846"/>
      <c r="BE846"/>
      <c r="BH846"/>
    </row>
    <row r="847" spans="1:60">
      <c r="A847"/>
      <c r="B847"/>
      <c r="C847" s="111"/>
      <c r="D847" s="111"/>
      <c r="E847" s="111"/>
      <c r="F847" s="111"/>
      <c r="G847" s="111"/>
      <c r="H847" s="111"/>
      <c r="I847" s="111"/>
      <c r="J847" s="111"/>
      <c r="K847" s="111"/>
      <c r="L847" s="111"/>
      <c r="M847" s="111"/>
      <c r="N847" s="111"/>
      <c r="O847" s="111"/>
      <c r="P847" s="111"/>
      <c r="Q847" s="111"/>
      <c r="R847" s="111"/>
      <c r="S847" s="111"/>
      <c r="T847" s="111"/>
      <c r="U847" s="111"/>
      <c r="V847" s="111"/>
      <c r="W847" s="111"/>
      <c r="X847" s="111"/>
      <c r="Y847" s="111"/>
      <c r="Z847" s="111"/>
      <c r="AA847" s="111"/>
      <c r="AB847" s="111"/>
      <c r="AC847" s="111"/>
      <c r="AD847" s="111"/>
      <c r="AE847" s="111"/>
      <c r="AF847" s="111"/>
      <c r="AG847" s="111"/>
      <c r="AH847" s="111"/>
      <c r="AI847" s="111"/>
      <c r="AJ847" s="111"/>
      <c r="AK847" s="111"/>
      <c r="AL847" s="111"/>
      <c r="AM847" s="111"/>
      <c r="AN847" s="111"/>
      <c r="AO847" s="111"/>
      <c r="AP847" s="111"/>
      <c r="AQ847" s="111"/>
      <c r="AT847"/>
      <c r="AU847"/>
      <c r="AV847"/>
      <c r="AW847"/>
      <c r="AX847"/>
      <c r="AZ847"/>
      <c r="BD847"/>
      <c r="BE847"/>
      <c r="BH847"/>
    </row>
    <row r="848" spans="1:60">
      <c r="A848"/>
      <c r="B848"/>
      <c r="C848" s="111"/>
      <c r="D848" s="111"/>
      <c r="E848" s="111"/>
      <c r="F848" s="111"/>
      <c r="G848" s="111"/>
      <c r="H848" s="111"/>
      <c r="I848" s="111"/>
      <c r="J848" s="111"/>
      <c r="K848" s="111"/>
      <c r="L848" s="111"/>
      <c r="M848" s="111"/>
      <c r="N848" s="111"/>
      <c r="O848" s="111"/>
      <c r="P848" s="111"/>
      <c r="Q848" s="111"/>
      <c r="R848" s="111"/>
      <c r="S848" s="111"/>
      <c r="T848" s="111"/>
      <c r="U848" s="111"/>
      <c r="V848" s="111"/>
      <c r="W848" s="111"/>
      <c r="X848" s="111"/>
      <c r="Y848" s="111"/>
      <c r="Z848" s="111"/>
      <c r="AA848" s="111"/>
      <c r="AB848" s="111"/>
      <c r="AC848" s="111"/>
      <c r="AD848" s="111"/>
      <c r="AE848" s="111"/>
      <c r="AF848" s="111"/>
      <c r="AG848" s="111"/>
      <c r="AH848" s="111"/>
      <c r="AI848" s="111"/>
      <c r="AJ848" s="111"/>
      <c r="AK848" s="111"/>
      <c r="AL848" s="111"/>
      <c r="AM848" s="111"/>
      <c r="AN848" s="111"/>
      <c r="AO848" s="111"/>
      <c r="AP848" s="111"/>
      <c r="AQ848" s="111"/>
      <c r="AT848"/>
      <c r="AU848"/>
      <c r="AV848"/>
      <c r="AW848"/>
      <c r="AX848"/>
      <c r="AZ848"/>
      <c r="BD848"/>
      <c r="BE848"/>
      <c r="BH848"/>
    </row>
    <row r="849" spans="1:60">
      <c r="A849"/>
      <c r="B849"/>
      <c r="C849" s="111"/>
      <c r="D849" s="111"/>
      <c r="E849" s="111"/>
      <c r="F849" s="111"/>
      <c r="G849" s="111"/>
      <c r="H849" s="111"/>
      <c r="I849" s="111"/>
      <c r="J849" s="111"/>
      <c r="K849" s="111"/>
      <c r="L849" s="111"/>
      <c r="M849" s="111"/>
      <c r="N849" s="111"/>
      <c r="O849" s="111"/>
      <c r="P849" s="111"/>
      <c r="Q849" s="111"/>
      <c r="R849" s="111"/>
      <c r="S849" s="111"/>
      <c r="T849" s="111"/>
      <c r="U849" s="111"/>
      <c r="V849" s="111"/>
      <c r="W849" s="111"/>
      <c r="X849" s="111"/>
      <c r="Y849" s="111"/>
      <c r="Z849" s="111"/>
      <c r="AA849" s="111"/>
      <c r="AB849" s="111"/>
      <c r="AC849" s="111"/>
      <c r="AD849" s="111"/>
      <c r="AE849" s="111"/>
      <c r="AF849" s="111"/>
      <c r="AG849" s="111"/>
      <c r="AH849" s="111"/>
      <c r="AI849" s="111"/>
      <c r="AJ849" s="111"/>
      <c r="AK849" s="111"/>
      <c r="AL849" s="111"/>
      <c r="AM849" s="111"/>
      <c r="AN849" s="111"/>
      <c r="AO849" s="111"/>
      <c r="AP849" s="111"/>
      <c r="AQ849" s="111"/>
      <c r="AT849"/>
      <c r="AU849"/>
      <c r="AV849"/>
      <c r="AW849"/>
      <c r="AX849"/>
      <c r="AZ849"/>
      <c r="BD849"/>
      <c r="BE849"/>
      <c r="BH849"/>
    </row>
    <row r="850" spans="1:60">
      <c r="A850"/>
      <c r="B850"/>
      <c r="C850" s="111"/>
      <c r="D850" s="111"/>
      <c r="E850" s="111"/>
      <c r="F850" s="111"/>
      <c r="G850" s="111"/>
      <c r="H850" s="111"/>
      <c r="I850" s="111"/>
      <c r="J850" s="111"/>
      <c r="K850" s="111"/>
      <c r="L850" s="111"/>
      <c r="M850" s="111"/>
      <c r="N850" s="111"/>
      <c r="O850" s="111"/>
      <c r="P850" s="111"/>
      <c r="Q850" s="111"/>
      <c r="R850" s="111"/>
      <c r="S850" s="111"/>
      <c r="T850" s="111"/>
      <c r="U850" s="111"/>
      <c r="V850" s="111"/>
      <c r="W850" s="111"/>
      <c r="X850" s="111"/>
      <c r="Y850" s="111"/>
      <c r="Z850" s="111"/>
      <c r="AA850" s="111"/>
      <c r="AB850" s="111"/>
      <c r="AC850" s="111"/>
      <c r="AD850" s="111"/>
      <c r="AE850" s="111"/>
      <c r="AF850" s="111"/>
      <c r="AG850" s="111"/>
      <c r="AH850" s="111"/>
      <c r="AI850" s="111"/>
      <c r="AJ850" s="111"/>
      <c r="AK850" s="111"/>
      <c r="AL850" s="111"/>
      <c r="AM850" s="111"/>
      <c r="AN850" s="111"/>
      <c r="AO850" s="111"/>
      <c r="AP850" s="111"/>
      <c r="AQ850" s="111"/>
      <c r="AT850"/>
      <c r="AU850"/>
      <c r="AV850"/>
      <c r="AW850"/>
      <c r="AX850"/>
      <c r="AZ850"/>
      <c r="BD850"/>
      <c r="BE850"/>
      <c r="BH850"/>
    </row>
    <row r="851" spans="1:60">
      <c r="A851"/>
      <c r="B851"/>
      <c r="C851" s="111"/>
      <c r="D851" s="111"/>
      <c r="E851" s="111"/>
      <c r="F851" s="111"/>
      <c r="G851" s="111"/>
      <c r="H851" s="111"/>
      <c r="I851" s="111"/>
      <c r="J851" s="111"/>
      <c r="K851" s="111"/>
      <c r="L851" s="111"/>
      <c r="M851" s="111"/>
      <c r="N851" s="111"/>
      <c r="O851" s="111"/>
      <c r="P851" s="111"/>
      <c r="Q851" s="111"/>
      <c r="R851" s="111"/>
      <c r="S851" s="111"/>
      <c r="T851" s="111"/>
      <c r="U851" s="111"/>
      <c r="V851" s="111"/>
      <c r="W851" s="111"/>
      <c r="X851" s="111"/>
      <c r="Y851" s="111"/>
      <c r="Z851" s="111"/>
      <c r="AA851" s="111"/>
      <c r="AB851" s="111"/>
      <c r="AC851" s="111"/>
      <c r="AD851" s="111"/>
      <c r="AE851" s="111"/>
      <c r="AF851" s="111"/>
      <c r="AG851" s="111"/>
      <c r="AH851" s="111"/>
      <c r="AI851" s="111"/>
      <c r="AJ851" s="111"/>
      <c r="AK851" s="111"/>
      <c r="AL851" s="111"/>
      <c r="AM851" s="111"/>
      <c r="AN851" s="111"/>
      <c r="AO851" s="111"/>
      <c r="AP851" s="111"/>
      <c r="AQ851" s="111"/>
      <c r="AT851"/>
      <c r="AU851"/>
      <c r="AV851"/>
      <c r="AW851"/>
      <c r="AX851"/>
      <c r="AZ851"/>
      <c r="BD851"/>
      <c r="BE851"/>
      <c r="BH851"/>
    </row>
    <row r="852" spans="1:60">
      <c r="A852"/>
      <c r="B852"/>
      <c r="C852" s="111"/>
      <c r="D852" s="111"/>
      <c r="E852" s="111"/>
      <c r="F852" s="111"/>
      <c r="G852" s="111"/>
      <c r="H852" s="111"/>
      <c r="I852" s="111"/>
      <c r="J852" s="111"/>
      <c r="K852" s="111"/>
      <c r="L852" s="111"/>
      <c r="M852" s="111"/>
      <c r="N852" s="111"/>
      <c r="O852" s="111"/>
      <c r="P852" s="111"/>
      <c r="Q852" s="111"/>
      <c r="R852" s="111"/>
      <c r="S852" s="111"/>
      <c r="T852" s="111"/>
      <c r="U852" s="111"/>
      <c r="V852" s="111"/>
      <c r="W852" s="111"/>
      <c r="X852" s="111"/>
      <c r="Y852" s="111"/>
      <c r="Z852" s="111"/>
      <c r="AA852" s="111"/>
      <c r="AB852" s="111"/>
      <c r="AC852" s="111"/>
      <c r="AD852" s="111"/>
      <c r="AE852" s="111"/>
      <c r="AF852" s="111"/>
      <c r="AG852" s="111"/>
      <c r="AH852" s="111"/>
      <c r="AI852" s="111"/>
      <c r="AJ852" s="111"/>
      <c r="AK852" s="111"/>
      <c r="AL852" s="111"/>
      <c r="AM852" s="111"/>
      <c r="AN852" s="111"/>
      <c r="AO852" s="111"/>
      <c r="AP852" s="111"/>
      <c r="AQ852" s="111"/>
      <c r="AT852"/>
      <c r="AU852"/>
      <c r="AV852"/>
      <c r="AW852"/>
      <c r="AX852"/>
      <c r="AZ852"/>
      <c r="BD852"/>
      <c r="BE852"/>
      <c r="BH852"/>
    </row>
    <row r="853" spans="1:60">
      <c r="A853"/>
      <c r="B853"/>
      <c r="C853" s="111"/>
      <c r="D853" s="111"/>
      <c r="E853" s="111"/>
      <c r="F853" s="111"/>
      <c r="G853" s="111"/>
      <c r="H853" s="111"/>
      <c r="I853" s="111"/>
      <c r="J853" s="111"/>
      <c r="K853" s="111"/>
      <c r="L853" s="111"/>
      <c r="M853" s="111"/>
      <c r="N853" s="111"/>
      <c r="O853" s="111"/>
      <c r="P853" s="111"/>
      <c r="Q853" s="111"/>
      <c r="R853" s="111"/>
      <c r="S853" s="111"/>
      <c r="T853" s="111"/>
      <c r="U853" s="111"/>
      <c r="V853" s="111"/>
      <c r="W853" s="111"/>
      <c r="X853" s="111"/>
      <c r="Y853" s="111"/>
      <c r="Z853" s="111"/>
      <c r="AA853" s="111"/>
      <c r="AB853" s="111"/>
      <c r="AC853" s="111"/>
      <c r="AD853" s="111"/>
      <c r="AE853" s="111"/>
      <c r="AF853" s="111"/>
      <c r="AG853" s="111"/>
      <c r="AH853" s="111"/>
      <c r="AI853" s="111"/>
      <c r="AJ853" s="111"/>
      <c r="AK853" s="111"/>
      <c r="AL853" s="111"/>
      <c r="AM853" s="111"/>
      <c r="AN853" s="111"/>
      <c r="AO853" s="111"/>
      <c r="AP853" s="111"/>
      <c r="AQ853" s="111"/>
      <c r="AT853"/>
      <c r="AU853"/>
      <c r="AV853"/>
      <c r="AW853"/>
      <c r="AX853"/>
      <c r="AZ853"/>
      <c r="BD853"/>
      <c r="BE853"/>
      <c r="BH853"/>
    </row>
    <row r="854" spans="1:60">
      <c r="A854"/>
      <c r="B854"/>
      <c r="C854" s="111"/>
      <c r="D854" s="111"/>
      <c r="E854" s="111"/>
      <c r="F854" s="111"/>
      <c r="G854" s="111"/>
      <c r="H854" s="111"/>
      <c r="I854" s="111"/>
      <c r="J854" s="111"/>
      <c r="K854" s="111"/>
      <c r="L854" s="111"/>
      <c r="M854" s="111"/>
      <c r="N854" s="111"/>
      <c r="O854" s="111"/>
      <c r="P854" s="111"/>
      <c r="Q854" s="111"/>
      <c r="R854" s="111"/>
      <c r="S854" s="111"/>
      <c r="T854" s="111"/>
      <c r="U854" s="111"/>
      <c r="V854" s="111"/>
      <c r="W854" s="111"/>
      <c r="X854" s="111"/>
      <c r="Y854" s="111"/>
      <c r="Z854" s="111"/>
      <c r="AA854" s="111"/>
      <c r="AB854" s="111"/>
      <c r="AC854" s="111"/>
      <c r="AD854" s="111"/>
      <c r="AE854" s="111"/>
      <c r="AF854" s="111"/>
      <c r="AG854" s="111"/>
      <c r="AH854" s="111"/>
      <c r="AI854" s="111"/>
      <c r="AJ854" s="111"/>
      <c r="AK854" s="111"/>
      <c r="AL854" s="111"/>
      <c r="AM854" s="111"/>
      <c r="AN854" s="111"/>
      <c r="AO854" s="111"/>
      <c r="AP854" s="111"/>
      <c r="AQ854" s="111"/>
      <c r="AT854"/>
      <c r="AU854"/>
      <c r="AV854"/>
      <c r="AW854"/>
      <c r="AX854"/>
      <c r="AZ854"/>
      <c r="BD854"/>
      <c r="BE854"/>
      <c r="BH854"/>
    </row>
    <row r="855" spans="1:60">
      <c r="A855"/>
      <c r="B855"/>
      <c r="C855" s="111"/>
      <c r="D855" s="111"/>
      <c r="E855" s="111"/>
      <c r="F855" s="111"/>
      <c r="G855" s="111"/>
      <c r="H855" s="111"/>
      <c r="I855" s="111"/>
      <c r="J855" s="111"/>
      <c r="K855" s="111"/>
      <c r="L855" s="111"/>
      <c r="M855" s="111"/>
      <c r="N855" s="111"/>
      <c r="O855" s="111"/>
      <c r="P855" s="111"/>
      <c r="Q855" s="111"/>
      <c r="R855" s="111"/>
      <c r="S855" s="111"/>
      <c r="T855" s="111"/>
      <c r="U855" s="111"/>
      <c r="V855" s="111"/>
      <c r="W855" s="111"/>
      <c r="X855" s="111"/>
      <c r="Y855" s="111"/>
      <c r="Z855" s="111"/>
      <c r="AA855" s="111"/>
      <c r="AB855" s="111"/>
      <c r="AC855" s="111"/>
      <c r="AD855" s="111"/>
      <c r="AE855" s="111"/>
      <c r="AF855" s="111"/>
      <c r="AG855" s="111"/>
      <c r="AH855" s="111"/>
      <c r="AI855" s="111"/>
      <c r="AJ855" s="111"/>
      <c r="AK855" s="111"/>
      <c r="AL855" s="111"/>
      <c r="AM855" s="111"/>
      <c r="AN855" s="111"/>
      <c r="AO855" s="111"/>
      <c r="AP855" s="111"/>
      <c r="AQ855" s="111"/>
      <c r="AT855"/>
      <c r="AU855"/>
      <c r="AV855"/>
      <c r="AW855"/>
      <c r="AX855"/>
      <c r="AZ855"/>
      <c r="BD855"/>
      <c r="BE855"/>
      <c r="BH855"/>
    </row>
    <row r="856" spans="1:60">
      <c r="A856"/>
      <c r="B856"/>
      <c r="C856" s="111"/>
      <c r="D856" s="111"/>
      <c r="E856" s="111"/>
      <c r="F856" s="111"/>
      <c r="G856" s="111"/>
      <c r="H856" s="111"/>
      <c r="I856" s="111"/>
      <c r="J856" s="111"/>
      <c r="K856" s="111"/>
      <c r="L856" s="111"/>
      <c r="M856" s="111"/>
      <c r="N856" s="111"/>
      <c r="O856" s="111"/>
      <c r="P856" s="111"/>
      <c r="Q856" s="111"/>
      <c r="R856" s="111"/>
      <c r="S856" s="111"/>
      <c r="T856" s="111"/>
      <c r="U856" s="111"/>
      <c r="V856" s="111"/>
      <c r="W856" s="111"/>
      <c r="X856" s="111"/>
      <c r="Y856" s="111"/>
      <c r="Z856" s="111"/>
      <c r="AA856" s="111"/>
      <c r="AB856" s="111"/>
      <c r="AC856" s="111"/>
      <c r="AD856" s="111"/>
      <c r="AE856" s="111"/>
      <c r="AF856" s="111"/>
      <c r="AG856" s="111"/>
      <c r="AH856" s="111"/>
      <c r="AI856" s="111"/>
      <c r="AJ856" s="111"/>
      <c r="AK856" s="111"/>
      <c r="AL856" s="111"/>
      <c r="AM856" s="111"/>
      <c r="AN856" s="111"/>
      <c r="AO856" s="111"/>
      <c r="AP856" s="111"/>
      <c r="AQ856" s="111"/>
      <c r="AT856"/>
      <c r="AU856"/>
      <c r="AV856"/>
      <c r="AW856"/>
      <c r="AX856"/>
      <c r="AZ856"/>
      <c r="BD856"/>
      <c r="BE856"/>
      <c r="BH856"/>
    </row>
    <row r="857" spans="1:60">
      <c r="A857"/>
      <c r="B857"/>
      <c r="C857" s="111"/>
      <c r="D857" s="111"/>
      <c r="E857" s="111"/>
      <c r="F857" s="111"/>
      <c r="G857" s="111"/>
      <c r="H857" s="111"/>
      <c r="I857" s="111"/>
      <c r="J857" s="111"/>
      <c r="K857" s="111"/>
      <c r="L857" s="111"/>
      <c r="M857" s="111"/>
      <c r="N857" s="111"/>
      <c r="O857" s="111"/>
      <c r="P857" s="111"/>
      <c r="Q857" s="111"/>
      <c r="R857" s="111"/>
      <c r="S857" s="111"/>
      <c r="T857" s="111"/>
      <c r="U857" s="111"/>
      <c r="V857" s="111"/>
      <c r="W857" s="111"/>
      <c r="X857" s="111"/>
      <c r="Y857" s="111"/>
      <c r="Z857" s="111"/>
      <c r="AA857" s="111"/>
      <c r="AB857" s="111"/>
      <c r="AC857" s="111"/>
      <c r="AD857" s="111"/>
      <c r="AE857" s="111"/>
      <c r="AF857" s="111"/>
      <c r="AG857" s="111"/>
      <c r="AH857" s="111"/>
      <c r="AI857" s="111"/>
      <c r="AJ857" s="111"/>
      <c r="AK857" s="111"/>
      <c r="AL857" s="111"/>
      <c r="AM857" s="111"/>
      <c r="AN857" s="111"/>
      <c r="AO857" s="111"/>
      <c r="AP857" s="111"/>
      <c r="AQ857" s="111"/>
      <c r="AT857"/>
      <c r="AU857"/>
      <c r="AV857"/>
      <c r="AW857"/>
      <c r="AX857"/>
      <c r="AZ857"/>
      <c r="BD857"/>
      <c r="BE857"/>
      <c r="BH857"/>
    </row>
    <row r="858" spans="1:60">
      <c r="A858"/>
      <c r="B858"/>
      <c r="C858" s="111"/>
      <c r="D858" s="111"/>
      <c r="E858" s="111"/>
      <c r="F858" s="111"/>
      <c r="G858" s="111"/>
      <c r="H858" s="111"/>
      <c r="I858" s="111"/>
      <c r="J858" s="111"/>
      <c r="K858" s="111"/>
      <c r="L858" s="111"/>
      <c r="M858" s="111"/>
      <c r="N858" s="111"/>
      <c r="O858" s="111"/>
      <c r="P858" s="111"/>
      <c r="Q858" s="111"/>
      <c r="R858" s="111"/>
      <c r="S858" s="111"/>
      <c r="T858" s="111"/>
      <c r="U858" s="111"/>
      <c r="V858" s="111"/>
      <c r="W858" s="111"/>
      <c r="X858" s="111"/>
      <c r="Y858" s="111"/>
      <c r="Z858" s="111"/>
      <c r="AA858" s="111"/>
      <c r="AB858" s="111"/>
      <c r="AC858" s="111"/>
      <c r="AD858" s="111"/>
      <c r="AE858" s="111"/>
      <c r="AF858" s="111"/>
      <c r="AG858" s="111"/>
      <c r="AH858" s="111"/>
      <c r="AI858" s="111"/>
      <c r="AJ858" s="111"/>
      <c r="AK858" s="111"/>
      <c r="AL858" s="111"/>
      <c r="AM858" s="111"/>
      <c r="AN858" s="111"/>
      <c r="AO858" s="111"/>
      <c r="AP858" s="111"/>
      <c r="AQ858" s="111"/>
      <c r="AT858"/>
      <c r="AU858"/>
      <c r="AV858"/>
      <c r="AW858"/>
      <c r="AX858"/>
      <c r="AZ858"/>
      <c r="BD858"/>
      <c r="BE858"/>
      <c r="BH858"/>
    </row>
    <row r="859" spans="1:60">
      <c r="A859"/>
      <c r="B859"/>
      <c r="C859" s="111"/>
      <c r="D859" s="111"/>
      <c r="E859" s="111"/>
      <c r="F859" s="111"/>
      <c r="G859" s="111"/>
      <c r="H859" s="111"/>
      <c r="I859" s="111"/>
      <c r="J859" s="111"/>
      <c r="K859" s="111"/>
      <c r="L859" s="111"/>
      <c r="M859" s="111"/>
      <c r="N859" s="111"/>
      <c r="O859" s="111"/>
      <c r="P859" s="111"/>
      <c r="Q859" s="111"/>
      <c r="R859" s="111"/>
      <c r="S859" s="111"/>
      <c r="T859" s="111"/>
      <c r="U859" s="111"/>
      <c r="V859" s="111"/>
      <c r="W859" s="111"/>
      <c r="X859" s="111"/>
      <c r="Y859" s="111"/>
      <c r="Z859" s="111"/>
      <c r="AA859" s="111"/>
      <c r="AB859" s="111"/>
      <c r="AC859" s="111"/>
      <c r="AD859" s="111"/>
      <c r="AE859" s="111"/>
      <c r="AF859" s="111"/>
      <c r="AG859" s="111"/>
      <c r="AH859" s="111"/>
      <c r="AI859" s="111"/>
      <c r="AJ859" s="111"/>
      <c r="AK859" s="111"/>
      <c r="AL859" s="111"/>
      <c r="AM859" s="111"/>
      <c r="AN859" s="111"/>
      <c r="AO859" s="111"/>
      <c r="AP859" s="111"/>
      <c r="AQ859" s="111"/>
      <c r="AT859"/>
      <c r="AU859"/>
      <c r="AV859"/>
      <c r="AW859"/>
      <c r="AX859"/>
      <c r="AZ859"/>
      <c r="BD859"/>
      <c r="BE859"/>
      <c r="BH859"/>
    </row>
    <row r="860" spans="1:60">
      <c r="A860"/>
      <c r="B860"/>
      <c r="C860" s="111"/>
      <c r="D860" s="111"/>
      <c r="E860" s="111"/>
      <c r="F860" s="111"/>
      <c r="G860" s="111"/>
      <c r="H860" s="111"/>
      <c r="I860" s="111"/>
      <c r="J860" s="111"/>
      <c r="K860" s="111"/>
      <c r="L860" s="111"/>
      <c r="M860" s="111"/>
      <c r="N860" s="111"/>
      <c r="O860" s="111"/>
      <c r="P860" s="111"/>
      <c r="Q860" s="111"/>
      <c r="R860" s="111"/>
      <c r="S860" s="111"/>
      <c r="T860" s="111"/>
      <c r="U860" s="111"/>
      <c r="V860" s="111"/>
      <c r="W860" s="111"/>
      <c r="X860" s="111"/>
      <c r="Y860" s="111"/>
      <c r="Z860" s="111"/>
      <c r="AA860" s="111"/>
      <c r="AB860" s="111"/>
      <c r="AC860" s="111"/>
      <c r="AD860" s="111"/>
      <c r="AE860" s="111"/>
      <c r="AF860" s="111"/>
      <c r="AG860" s="111"/>
      <c r="AH860" s="111"/>
      <c r="AI860" s="111"/>
      <c r="AJ860" s="111"/>
      <c r="AK860" s="111"/>
      <c r="AL860" s="111"/>
      <c r="AM860" s="111"/>
      <c r="AN860" s="111"/>
      <c r="AO860" s="111"/>
      <c r="AP860" s="111"/>
      <c r="AQ860" s="111"/>
      <c r="AT860"/>
      <c r="AU860"/>
      <c r="AV860"/>
      <c r="AW860"/>
      <c r="AX860"/>
      <c r="AZ860"/>
      <c r="BD860"/>
      <c r="BE860"/>
      <c r="BH860"/>
    </row>
    <row r="861" spans="1:60">
      <c r="A861"/>
      <c r="B861"/>
      <c r="C861" s="111"/>
      <c r="D861" s="111"/>
      <c r="E861" s="111"/>
      <c r="F861" s="111"/>
      <c r="G861" s="111"/>
      <c r="H861" s="111"/>
      <c r="I861" s="111"/>
      <c r="J861" s="111"/>
      <c r="K861" s="111"/>
      <c r="L861" s="111"/>
      <c r="M861" s="111"/>
      <c r="N861" s="111"/>
      <c r="O861" s="111"/>
      <c r="P861" s="111"/>
      <c r="Q861" s="111"/>
      <c r="R861" s="111"/>
      <c r="S861" s="111"/>
      <c r="T861" s="111"/>
      <c r="U861" s="111"/>
      <c r="V861" s="111"/>
      <c r="W861" s="111"/>
      <c r="X861" s="111"/>
      <c r="Y861" s="111"/>
      <c r="Z861" s="111"/>
      <c r="AA861" s="111"/>
      <c r="AB861" s="111"/>
      <c r="AC861" s="111"/>
      <c r="AD861" s="111"/>
      <c r="AE861" s="111"/>
      <c r="AF861" s="111"/>
      <c r="AG861" s="111"/>
      <c r="AH861" s="111"/>
      <c r="AI861" s="111"/>
      <c r="AJ861" s="111"/>
      <c r="AK861" s="111"/>
      <c r="AL861" s="111"/>
      <c r="AM861" s="111"/>
      <c r="AN861" s="111"/>
      <c r="AO861" s="111"/>
      <c r="AP861" s="111"/>
      <c r="AQ861" s="111"/>
      <c r="AT861"/>
      <c r="AU861"/>
      <c r="AV861"/>
      <c r="AW861"/>
      <c r="AX861"/>
      <c r="AZ861"/>
      <c r="BD861"/>
      <c r="BE861"/>
      <c r="BH861"/>
    </row>
    <row r="862" spans="1:60">
      <c r="A862"/>
      <c r="B862"/>
      <c r="C862" s="111"/>
      <c r="D862" s="111"/>
      <c r="E862" s="111"/>
      <c r="F862" s="111"/>
      <c r="G862" s="111"/>
      <c r="H862" s="111"/>
      <c r="I862" s="111"/>
      <c r="J862" s="111"/>
      <c r="K862" s="111"/>
      <c r="L862" s="111"/>
      <c r="M862" s="111"/>
      <c r="N862" s="111"/>
      <c r="O862" s="111"/>
      <c r="P862" s="111"/>
      <c r="Q862" s="111"/>
      <c r="R862" s="111"/>
      <c r="S862" s="111"/>
      <c r="T862" s="111"/>
      <c r="U862" s="111"/>
      <c r="V862" s="111"/>
      <c r="W862" s="111"/>
      <c r="X862" s="111"/>
      <c r="Y862" s="111"/>
      <c r="Z862" s="111"/>
      <c r="AA862" s="111"/>
      <c r="AB862" s="111"/>
      <c r="AC862" s="111"/>
      <c r="AD862" s="111"/>
      <c r="AE862" s="111"/>
      <c r="AF862" s="111"/>
      <c r="AG862" s="111"/>
      <c r="AH862" s="111"/>
      <c r="AI862" s="111"/>
      <c r="AJ862" s="111"/>
      <c r="AK862" s="111"/>
      <c r="AL862" s="111"/>
      <c r="AM862" s="111"/>
      <c r="AN862" s="111"/>
      <c r="AO862" s="111"/>
      <c r="AP862" s="111"/>
      <c r="AQ862" s="111"/>
      <c r="AT862"/>
      <c r="AU862"/>
      <c r="AV862"/>
      <c r="AW862"/>
      <c r="AX862"/>
      <c r="AZ862"/>
      <c r="BD862"/>
      <c r="BE862"/>
      <c r="BH862"/>
    </row>
    <row r="863" spans="1:60">
      <c r="A863"/>
      <c r="B863"/>
      <c r="C863" s="111"/>
      <c r="D863" s="111"/>
      <c r="E863" s="111"/>
      <c r="F863" s="111"/>
      <c r="G863" s="111"/>
      <c r="H863" s="111"/>
      <c r="I863" s="111"/>
      <c r="J863" s="111"/>
      <c r="K863" s="111"/>
      <c r="L863" s="111"/>
      <c r="M863" s="111"/>
      <c r="N863" s="111"/>
      <c r="O863" s="111"/>
      <c r="P863" s="111"/>
      <c r="Q863" s="111"/>
      <c r="R863" s="111"/>
      <c r="S863" s="111"/>
      <c r="T863" s="111"/>
      <c r="U863" s="111"/>
      <c r="V863" s="111"/>
      <c r="W863" s="111"/>
      <c r="X863" s="111"/>
      <c r="Y863" s="111"/>
      <c r="Z863" s="111"/>
      <c r="AA863" s="111"/>
      <c r="AB863" s="111"/>
      <c r="AC863" s="111"/>
      <c r="AD863" s="111"/>
      <c r="AE863" s="111"/>
      <c r="AF863" s="111"/>
      <c r="AG863" s="111"/>
      <c r="AH863" s="111"/>
      <c r="AI863" s="111"/>
      <c r="AJ863" s="111"/>
      <c r="AK863" s="111"/>
      <c r="AL863" s="111"/>
      <c r="AM863" s="111"/>
      <c r="AN863" s="111"/>
      <c r="AO863" s="111"/>
      <c r="AP863" s="111"/>
      <c r="AQ863" s="111"/>
      <c r="AT863"/>
      <c r="AU863"/>
      <c r="AV863"/>
      <c r="AW863"/>
      <c r="AX863"/>
      <c r="AZ863"/>
      <c r="BD863"/>
      <c r="BE863"/>
      <c r="BH863"/>
    </row>
    <row r="864" spans="1:60">
      <c r="A864"/>
      <c r="B864"/>
      <c r="C864" s="111"/>
      <c r="D864" s="111"/>
      <c r="E864" s="111"/>
      <c r="F864" s="111"/>
      <c r="G864" s="111"/>
      <c r="H864" s="111"/>
      <c r="I864" s="111"/>
      <c r="J864" s="111"/>
      <c r="K864" s="111"/>
      <c r="L864" s="111"/>
      <c r="M864" s="111"/>
      <c r="N864" s="111"/>
      <c r="O864" s="111"/>
      <c r="P864" s="111"/>
      <c r="Q864" s="111"/>
      <c r="R864" s="111"/>
      <c r="S864" s="111"/>
      <c r="T864" s="111"/>
      <c r="U864" s="111"/>
      <c r="V864" s="111"/>
      <c r="W864" s="111"/>
      <c r="X864" s="111"/>
      <c r="Y864" s="111"/>
      <c r="Z864" s="111"/>
      <c r="AA864" s="111"/>
      <c r="AB864" s="111"/>
      <c r="AC864" s="111"/>
      <c r="AD864" s="111"/>
      <c r="AE864" s="111"/>
      <c r="AF864" s="111"/>
      <c r="AG864" s="111"/>
      <c r="AH864" s="111"/>
      <c r="AI864" s="111"/>
      <c r="AJ864" s="111"/>
      <c r="AK864" s="111"/>
      <c r="AL864" s="111"/>
      <c r="AM864" s="111"/>
      <c r="AN864" s="111"/>
      <c r="AO864" s="111"/>
      <c r="AP864" s="111"/>
      <c r="AQ864" s="111"/>
      <c r="AT864"/>
      <c r="AU864"/>
      <c r="AV864"/>
      <c r="AW864"/>
      <c r="AX864"/>
      <c r="AZ864"/>
      <c r="BD864"/>
      <c r="BE864"/>
      <c r="BH864"/>
    </row>
    <row r="865" spans="1:60">
      <c r="A865"/>
      <c r="B865"/>
      <c r="C865" s="111"/>
      <c r="D865" s="111"/>
      <c r="E865" s="111"/>
      <c r="F865" s="111"/>
      <c r="G865" s="111"/>
      <c r="H865" s="111"/>
      <c r="I865" s="111"/>
      <c r="J865" s="111"/>
      <c r="K865" s="111"/>
      <c r="L865" s="111"/>
      <c r="M865" s="111"/>
      <c r="N865" s="111"/>
      <c r="O865" s="111"/>
      <c r="P865" s="111"/>
      <c r="Q865" s="111"/>
      <c r="R865" s="111"/>
      <c r="S865" s="111"/>
      <c r="T865" s="111"/>
      <c r="U865" s="111"/>
      <c r="V865" s="111"/>
      <c r="W865" s="111"/>
      <c r="X865" s="111"/>
      <c r="Y865" s="111"/>
      <c r="Z865" s="111"/>
      <c r="AA865" s="111"/>
      <c r="AB865" s="111"/>
      <c r="AC865" s="111"/>
      <c r="AD865" s="111"/>
      <c r="AE865" s="111"/>
      <c r="AF865" s="111"/>
      <c r="AG865" s="111"/>
      <c r="AH865" s="111"/>
      <c r="AI865" s="111"/>
      <c r="AJ865" s="111"/>
      <c r="AK865" s="111"/>
      <c r="AL865" s="111"/>
      <c r="AM865" s="111"/>
      <c r="AN865" s="111"/>
      <c r="AO865" s="111"/>
      <c r="AP865" s="111"/>
      <c r="AQ865" s="111"/>
      <c r="AT865"/>
      <c r="AU865"/>
      <c r="AV865"/>
      <c r="AW865"/>
      <c r="AX865"/>
      <c r="AZ865"/>
      <c r="BD865"/>
      <c r="BE865"/>
      <c r="BH865"/>
    </row>
    <row r="866" spans="1:60">
      <c r="A866"/>
      <c r="B866"/>
      <c r="C866" s="111"/>
      <c r="D866" s="111"/>
      <c r="E866" s="111"/>
      <c r="F866" s="111"/>
      <c r="G866" s="111"/>
      <c r="H866" s="111"/>
      <c r="I866" s="111"/>
      <c r="J866" s="111"/>
      <c r="K866" s="111"/>
      <c r="L866" s="111"/>
      <c r="M866" s="111"/>
      <c r="N866" s="111"/>
      <c r="O866" s="111"/>
      <c r="P866" s="111"/>
      <c r="Q866" s="111"/>
      <c r="R866" s="111"/>
      <c r="S866" s="111"/>
      <c r="T866" s="111"/>
      <c r="U866" s="111"/>
      <c r="V866" s="111"/>
      <c r="W866" s="111"/>
      <c r="X866" s="111"/>
      <c r="Y866" s="111"/>
      <c r="Z866" s="111"/>
      <c r="AA866" s="111"/>
      <c r="AB866" s="111"/>
      <c r="AC866" s="111"/>
      <c r="AD866" s="111"/>
      <c r="AE866" s="111"/>
      <c r="AF866" s="111"/>
      <c r="AG866" s="111"/>
      <c r="AH866" s="111"/>
      <c r="AI866" s="111"/>
      <c r="AJ866" s="111"/>
      <c r="AK866" s="111"/>
      <c r="AL866" s="111"/>
      <c r="AM866" s="111"/>
      <c r="AN866" s="111"/>
      <c r="AO866" s="111"/>
      <c r="AP866" s="111"/>
      <c r="AQ866" s="111"/>
      <c r="AT866"/>
      <c r="AU866"/>
      <c r="AV866"/>
      <c r="AW866"/>
      <c r="AX866"/>
      <c r="AZ866"/>
      <c r="BD866"/>
      <c r="BE866"/>
      <c r="BH866"/>
    </row>
    <row r="867" spans="1:60">
      <c r="A867"/>
      <c r="B867"/>
      <c r="C867" s="111"/>
      <c r="D867" s="111"/>
      <c r="E867" s="111"/>
      <c r="F867" s="111"/>
      <c r="G867" s="111"/>
      <c r="H867" s="111"/>
      <c r="I867" s="111"/>
      <c r="J867" s="111"/>
      <c r="K867" s="111"/>
      <c r="L867" s="111"/>
      <c r="M867" s="111"/>
      <c r="N867" s="111"/>
      <c r="O867" s="111"/>
      <c r="P867" s="111"/>
      <c r="Q867" s="111"/>
      <c r="R867" s="111"/>
      <c r="S867" s="111"/>
      <c r="T867" s="111"/>
      <c r="U867" s="111"/>
      <c r="V867" s="111"/>
      <c r="W867" s="111"/>
      <c r="X867" s="111"/>
      <c r="Y867" s="111"/>
      <c r="Z867" s="111"/>
      <c r="AA867" s="111"/>
      <c r="AB867" s="111"/>
      <c r="AC867" s="111"/>
      <c r="AD867" s="111"/>
      <c r="AE867" s="111"/>
      <c r="AF867" s="111"/>
      <c r="AG867" s="111"/>
      <c r="AH867" s="111"/>
      <c r="AI867" s="111"/>
      <c r="AJ867" s="111"/>
      <c r="AK867" s="111"/>
      <c r="AL867" s="111"/>
      <c r="AM867" s="111"/>
      <c r="AN867" s="111"/>
      <c r="AO867" s="111"/>
      <c r="AP867" s="111"/>
      <c r="AQ867" s="111"/>
      <c r="AT867"/>
      <c r="AU867"/>
      <c r="AV867"/>
      <c r="AW867"/>
      <c r="AX867"/>
      <c r="AZ867"/>
      <c r="BD867"/>
      <c r="BE867"/>
      <c r="BH867"/>
    </row>
    <row r="868" spans="1:60">
      <c r="A868"/>
      <c r="B868"/>
      <c r="C868" s="111"/>
      <c r="D868" s="111"/>
      <c r="E868" s="111"/>
      <c r="F868" s="111"/>
      <c r="G868" s="111"/>
      <c r="H868" s="111"/>
      <c r="I868" s="111"/>
      <c r="J868" s="111"/>
      <c r="K868" s="111"/>
      <c r="L868" s="111"/>
      <c r="M868" s="111"/>
      <c r="N868" s="111"/>
      <c r="O868" s="111"/>
      <c r="P868" s="111"/>
      <c r="Q868" s="111"/>
      <c r="R868" s="111"/>
      <c r="S868" s="111"/>
      <c r="T868" s="111"/>
      <c r="U868" s="111"/>
      <c r="V868" s="111"/>
      <c r="W868" s="111"/>
      <c r="X868" s="111"/>
      <c r="Y868" s="111"/>
      <c r="Z868" s="111"/>
      <c r="AA868" s="111"/>
      <c r="AB868" s="111"/>
      <c r="AC868" s="111"/>
      <c r="AD868" s="111"/>
      <c r="AE868" s="111"/>
      <c r="AF868" s="111"/>
      <c r="AG868" s="111"/>
      <c r="AH868" s="111"/>
      <c r="AI868" s="111"/>
      <c r="AJ868" s="111"/>
      <c r="AK868" s="111"/>
      <c r="AL868" s="111"/>
      <c r="AM868" s="111"/>
      <c r="AN868" s="111"/>
      <c r="AO868" s="111"/>
      <c r="AP868" s="111"/>
      <c r="AQ868" s="111"/>
      <c r="AT868"/>
      <c r="AU868"/>
      <c r="AV868"/>
      <c r="AW868"/>
      <c r="AX868"/>
      <c r="AZ868"/>
      <c r="BD868"/>
      <c r="BE868"/>
      <c r="BH868"/>
    </row>
    <row r="869" spans="1:60">
      <c r="A869"/>
      <c r="B869"/>
      <c r="C869" s="111"/>
      <c r="D869" s="111"/>
      <c r="E869" s="111"/>
      <c r="F869" s="111"/>
      <c r="G869" s="111"/>
      <c r="H869" s="111"/>
      <c r="I869" s="111"/>
      <c r="J869" s="111"/>
      <c r="K869" s="111"/>
      <c r="L869" s="111"/>
      <c r="M869" s="111"/>
      <c r="N869" s="111"/>
      <c r="O869" s="111"/>
      <c r="P869" s="111"/>
      <c r="Q869" s="111"/>
      <c r="R869" s="111"/>
      <c r="S869" s="111"/>
      <c r="T869" s="111"/>
      <c r="U869" s="111"/>
      <c r="V869" s="111"/>
      <c r="W869" s="111"/>
      <c r="X869" s="111"/>
      <c r="Y869" s="111"/>
      <c r="Z869" s="111"/>
      <c r="AA869" s="111"/>
      <c r="AB869" s="111"/>
      <c r="AC869" s="111"/>
      <c r="AD869" s="111"/>
      <c r="AE869" s="111"/>
      <c r="AF869" s="111"/>
      <c r="AG869" s="111"/>
      <c r="AH869" s="111"/>
      <c r="AI869" s="111"/>
      <c r="AJ869" s="111"/>
      <c r="AK869" s="111"/>
      <c r="AL869" s="111"/>
      <c r="AM869" s="111"/>
      <c r="AN869" s="111"/>
      <c r="AO869" s="111"/>
      <c r="AP869" s="111"/>
      <c r="AQ869" s="111"/>
      <c r="AT869"/>
      <c r="AU869"/>
      <c r="AV869"/>
      <c r="AW869"/>
      <c r="AX869"/>
      <c r="AZ869"/>
      <c r="BD869"/>
      <c r="BE869"/>
      <c r="BH869"/>
    </row>
    <row r="870" spans="1:60">
      <c r="A870"/>
      <c r="B870"/>
      <c r="C870" s="111"/>
      <c r="D870" s="111"/>
      <c r="E870" s="111"/>
      <c r="F870" s="111"/>
      <c r="G870" s="111"/>
      <c r="H870" s="111"/>
      <c r="I870" s="111"/>
      <c r="J870" s="111"/>
      <c r="K870" s="111"/>
      <c r="L870" s="111"/>
      <c r="M870" s="111"/>
      <c r="N870" s="111"/>
      <c r="O870" s="111"/>
      <c r="P870" s="111"/>
      <c r="Q870" s="111"/>
      <c r="R870" s="111"/>
      <c r="S870" s="111"/>
      <c r="T870" s="111"/>
      <c r="U870" s="111"/>
      <c r="V870" s="111"/>
      <c r="W870" s="111"/>
      <c r="X870" s="111"/>
      <c r="Y870" s="111"/>
      <c r="Z870" s="111"/>
      <c r="AA870" s="111"/>
      <c r="AB870" s="111"/>
      <c r="AC870" s="111"/>
      <c r="AD870" s="111"/>
      <c r="AE870" s="111"/>
      <c r="AF870" s="111"/>
      <c r="AG870" s="111"/>
      <c r="AH870" s="111"/>
      <c r="AI870" s="111"/>
      <c r="AJ870" s="111"/>
      <c r="AK870" s="111"/>
      <c r="AL870" s="111"/>
      <c r="AM870" s="111"/>
      <c r="AN870" s="111"/>
      <c r="AO870" s="111"/>
      <c r="AP870" s="111"/>
      <c r="AQ870" s="111"/>
      <c r="AT870"/>
      <c r="AU870"/>
      <c r="AV870"/>
      <c r="AW870"/>
      <c r="AX870"/>
      <c r="AZ870"/>
      <c r="BD870"/>
      <c r="BE870"/>
      <c r="BH870"/>
    </row>
    <row r="871" spans="1:60">
      <c r="A871"/>
      <c r="B871"/>
      <c r="C871" s="111"/>
      <c r="D871" s="111"/>
      <c r="E871" s="111"/>
      <c r="F871" s="111"/>
      <c r="G871" s="111"/>
      <c r="H871" s="111"/>
      <c r="I871" s="111"/>
      <c r="J871" s="111"/>
      <c r="K871" s="111"/>
      <c r="L871" s="111"/>
      <c r="M871" s="111"/>
      <c r="N871" s="111"/>
      <c r="O871" s="111"/>
      <c r="P871" s="111"/>
      <c r="Q871" s="111"/>
      <c r="R871" s="111"/>
      <c r="S871" s="111"/>
      <c r="T871" s="111"/>
      <c r="U871" s="111"/>
      <c r="V871" s="111"/>
      <c r="W871" s="111"/>
      <c r="X871" s="111"/>
      <c r="Y871" s="111"/>
      <c r="Z871" s="111"/>
      <c r="AA871" s="111"/>
      <c r="AB871" s="111"/>
      <c r="AC871" s="111"/>
      <c r="AD871" s="111"/>
      <c r="AE871" s="111"/>
      <c r="AF871" s="111"/>
      <c r="AG871" s="111"/>
      <c r="AH871" s="111"/>
      <c r="AI871" s="111"/>
      <c r="AJ871" s="111"/>
      <c r="AK871" s="111"/>
      <c r="AL871" s="111"/>
      <c r="AM871" s="111"/>
      <c r="AN871" s="111"/>
      <c r="AO871" s="111"/>
      <c r="AP871" s="111"/>
      <c r="AQ871" s="111"/>
      <c r="AT871"/>
      <c r="AU871"/>
      <c r="AV871"/>
      <c r="AW871"/>
      <c r="AX871"/>
      <c r="AZ871"/>
      <c r="BD871"/>
      <c r="BE871"/>
      <c r="BH871"/>
    </row>
    <row r="872" spans="1:60">
      <c r="A872"/>
      <c r="B872"/>
      <c r="C872" s="111"/>
      <c r="D872" s="111"/>
      <c r="E872" s="111"/>
      <c r="F872" s="111"/>
      <c r="G872" s="111"/>
      <c r="H872" s="111"/>
      <c r="I872" s="111"/>
      <c r="J872" s="111"/>
      <c r="K872" s="111"/>
      <c r="L872" s="111"/>
      <c r="M872" s="111"/>
      <c r="N872" s="111"/>
      <c r="O872" s="111"/>
      <c r="P872" s="111"/>
      <c r="Q872" s="111"/>
      <c r="R872" s="111"/>
      <c r="S872" s="111"/>
      <c r="T872" s="111"/>
      <c r="U872" s="111"/>
      <c r="V872" s="111"/>
      <c r="W872" s="111"/>
      <c r="X872" s="111"/>
      <c r="Y872" s="111"/>
      <c r="Z872" s="111"/>
      <c r="AA872" s="111"/>
      <c r="AB872" s="111"/>
      <c r="AC872" s="111"/>
      <c r="AD872" s="111"/>
      <c r="AE872" s="111"/>
      <c r="AF872" s="111"/>
      <c r="AG872" s="111"/>
      <c r="AH872" s="111"/>
      <c r="AI872" s="111"/>
      <c r="AJ872" s="111"/>
      <c r="AK872" s="111"/>
      <c r="AL872" s="111"/>
      <c r="AM872" s="111"/>
      <c r="AN872" s="111"/>
      <c r="AO872" s="111"/>
      <c r="AP872" s="111"/>
      <c r="AQ872" s="111"/>
      <c r="AT872"/>
      <c r="AU872"/>
      <c r="AV872"/>
      <c r="AW872"/>
      <c r="AX872"/>
      <c r="AZ872"/>
      <c r="BD872"/>
      <c r="BE872"/>
      <c r="BH872"/>
    </row>
    <row r="873" spans="1:60">
      <c r="A873"/>
      <c r="B873"/>
      <c r="C873" s="111"/>
      <c r="D873" s="111"/>
      <c r="E873" s="111"/>
      <c r="F873" s="111"/>
      <c r="G873" s="111"/>
      <c r="H873" s="111"/>
      <c r="I873" s="111"/>
      <c r="J873" s="111"/>
      <c r="K873" s="111"/>
      <c r="L873" s="111"/>
      <c r="M873" s="111"/>
      <c r="N873" s="111"/>
      <c r="O873" s="111"/>
      <c r="P873" s="111"/>
      <c r="Q873" s="111"/>
      <c r="R873" s="111"/>
      <c r="S873" s="111"/>
      <c r="T873" s="111"/>
      <c r="U873" s="111"/>
      <c r="V873" s="111"/>
      <c r="W873" s="111"/>
      <c r="X873" s="111"/>
      <c r="Y873" s="111"/>
      <c r="Z873" s="111"/>
      <c r="AA873" s="111"/>
      <c r="AB873" s="111"/>
      <c r="AC873" s="111"/>
      <c r="AD873" s="111"/>
      <c r="AE873" s="111"/>
      <c r="AF873" s="111"/>
      <c r="AG873" s="111"/>
      <c r="AH873" s="111"/>
      <c r="AI873" s="111"/>
      <c r="AJ873" s="111"/>
      <c r="AK873" s="111"/>
      <c r="AL873" s="111"/>
      <c r="AM873" s="111"/>
      <c r="AN873" s="111"/>
      <c r="AO873" s="111"/>
      <c r="AP873" s="111"/>
      <c r="AQ873" s="111"/>
      <c r="AT873"/>
      <c r="AU873"/>
      <c r="AV873"/>
      <c r="AW873"/>
      <c r="AX873"/>
      <c r="AZ873"/>
      <c r="BD873"/>
      <c r="BE873"/>
      <c r="BH873"/>
    </row>
    <row r="874" spans="1:60">
      <c r="A874"/>
      <c r="B874"/>
      <c r="C874" s="111"/>
      <c r="D874" s="111"/>
      <c r="E874" s="111"/>
      <c r="F874" s="111"/>
      <c r="G874" s="111"/>
      <c r="H874" s="111"/>
      <c r="I874" s="111"/>
      <c r="J874" s="111"/>
      <c r="K874" s="111"/>
      <c r="L874" s="111"/>
      <c r="M874" s="111"/>
      <c r="N874" s="111"/>
      <c r="O874" s="111"/>
      <c r="P874" s="111"/>
      <c r="Q874" s="111"/>
      <c r="R874" s="111"/>
      <c r="S874" s="111"/>
      <c r="T874" s="111"/>
      <c r="U874" s="111"/>
      <c r="V874" s="111"/>
      <c r="W874" s="111"/>
      <c r="X874" s="111"/>
      <c r="Y874" s="111"/>
      <c r="Z874" s="111"/>
      <c r="AA874" s="111"/>
      <c r="AB874" s="111"/>
      <c r="AC874" s="111"/>
      <c r="AD874" s="111"/>
      <c r="AE874" s="111"/>
      <c r="AF874" s="111"/>
      <c r="AG874" s="111"/>
      <c r="AH874" s="111"/>
      <c r="AI874" s="111"/>
      <c r="AJ874" s="111"/>
      <c r="AK874" s="111"/>
      <c r="AL874" s="111"/>
      <c r="AM874" s="111"/>
      <c r="AN874" s="111"/>
      <c r="AO874" s="111"/>
      <c r="AP874" s="111"/>
      <c r="AQ874" s="111"/>
      <c r="AT874"/>
      <c r="AU874"/>
      <c r="AV874"/>
      <c r="AW874"/>
      <c r="AX874"/>
      <c r="AZ874"/>
      <c r="BD874"/>
      <c r="BE874"/>
      <c r="BH874"/>
    </row>
    <row r="875" spans="1:60">
      <c r="A875"/>
      <c r="B875"/>
      <c r="C875" s="111"/>
      <c r="D875" s="111"/>
      <c r="E875" s="111"/>
      <c r="F875" s="111"/>
      <c r="G875" s="111"/>
      <c r="H875" s="111"/>
      <c r="I875" s="111"/>
      <c r="J875" s="111"/>
      <c r="K875" s="111"/>
      <c r="L875" s="111"/>
      <c r="M875" s="111"/>
      <c r="N875" s="111"/>
      <c r="O875" s="111"/>
      <c r="P875" s="111"/>
      <c r="Q875" s="111"/>
      <c r="R875" s="111"/>
      <c r="S875" s="111"/>
      <c r="T875" s="111"/>
      <c r="U875" s="111"/>
      <c r="V875" s="111"/>
      <c r="W875" s="111"/>
      <c r="X875" s="111"/>
      <c r="Y875" s="111"/>
      <c r="Z875" s="111"/>
      <c r="AA875" s="111"/>
      <c r="AB875" s="111"/>
      <c r="AC875" s="111"/>
      <c r="AD875" s="111"/>
      <c r="AE875" s="111"/>
      <c r="AF875" s="111"/>
      <c r="AG875" s="111"/>
      <c r="AH875" s="111"/>
      <c r="AI875" s="111"/>
      <c r="AJ875" s="111"/>
      <c r="AK875" s="111"/>
      <c r="AL875" s="111"/>
      <c r="AM875" s="111"/>
      <c r="AN875" s="111"/>
      <c r="AO875" s="111"/>
      <c r="AP875" s="111"/>
      <c r="AQ875" s="111"/>
      <c r="AT875"/>
      <c r="AU875"/>
      <c r="AV875"/>
      <c r="AW875"/>
      <c r="AX875"/>
      <c r="AZ875"/>
      <c r="BD875"/>
      <c r="BE875"/>
      <c r="BH875"/>
    </row>
    <row r="876" spans="1:60">
      <c r="A876"/>
      <c r="B876"/>
      <c r="C876" s="111"/>
      <c r="D876" s="111"/>
      <c r="E876" s="111"/>
      <c r="F876" s="111"/>
      <c r="G876" s="111"/>
      <c r="H876" s="111"/>
      <c r="I876" s="111"/>
      <c r="J876" s="111"/>
      <c r="K876" s="111"/>
      <c r="L876" s="111"/>
      <c r="M876" s="111"/>
      <c r="N876" s="111"/>
      <c r="O876" s="111"/>
      <c r="P876" s="111"/>
      <c r="Q876" s="111"/>
      <c r="R876" s="111"/>
      <c r="S876" s="111"/>
      <c r="T876" s="111"/>
      <c r="U876" s="111"/>
      <c r="V876" s="111"/>
      <c r="W876" s="111"/>
      <c r="X876" s="111"/>
      <c r="Y876" s="111"/>
      <c r="Z876" s="111"/>
      <c r="AA876" s="111"/>
      <c r="AB876" s="111"/>
      <c r="AC876" s="111"/>
      <c r="AD876" s="111"/>
      <c r="AE876" s="111"/>
      <c r="AF876" s="111"/>
      <c r="AG876" s="111"/>
      <c r="AH876" s="111"/>
      <c r="AI876" s="111"/>
      <c r="AJ876" s="111"/>
      <c r="AK876" s="111"/>
      <c r="AL876" s="111"/>
      <c r="AM876" s="111"/>
      <c r="AN876" s="111"/>
      <c r="AO876" s="111"/>
      <c r="AP876" s="111"/>
      <c r="AQ876" s="111"/>
      <c r="AT876"/>
      <c r="AU876"/>
      <c r="AV876"/>
      <c r="AW876"/>
      <c r="AX876"/>
      <c r="AZ876"/>
      <c r="BD876"/>
      <c r="BE876"/>
      <c r="BH876"/>
    </row>
    <row r="877" spans="1:60">
      <c r="A877"/>
      <c r="B877"/>
      <c r="C877" s="111"/>
      <c r="D877" s="111"/>
      <c r="E877" s="111"/>
      <c r="F877" s="111"/>
      <c r="G877" s="111"/>
      <c r="H877" s="111"/>
      <c r="I877" s="111"/>
      <c r="J877" s="111"/>
      <c r="K877" s="111"/>
      <c r="L877" s="111"/>
      <c r="M877" s="111"/>
      <c r="N877" s="111"/>
      <c r="O877" s="111"/>
      <c r="P877" s="111"/>
      <c r="Q877" s="111"/>
      <c r="R877" s="111"/>
      <c r="S877" s="111"/>
      <c r="T877" s="111"/>
      <c r="U877" s="111"/>
      <c r="V877" s="111"/>
      <c r="W877" s="111"/>
      <c r="X877" s="111"/>
      <c r="Y877" s="111"/>
      <c r="Z877" s="111"/>
      <c r="AA877" s="111"/>
      <c r="AB877" s="111"/>
      <c r="AC877" s="111"/>
      <c r="AD877" s="111"/>
      <c r="AE877" s="111"/>
      <c r="AF877" s="111"/>
      <c r="AG877" s="111"/>
      <c r="AH877" s="111"/>
      <c r="AI877" s="111"/>
      <c r="AJ877" s="111"/>
      <c r="AK877" s="111"/>
      <c r="AL877" s="111"/>
      <c r="AM877" s="111"/>
      <c r="AN877" s="111"/>
      <c r="AO877" s="111"/>
      <c r="AP877" s="111"/>
      <c r="AQ877" s="111"/>
      <c r="AT877"/>
      <c r="AU877"/>
      <c r="AV877"/>
      <c r="AW877"/>
      <c r="AX877"/>
      <c r="AZ877"/>
      <c r="BD877"/>
      <c r="BE877"/>
      <c r="BH877"/>
    </row>
    <row r="878" spans="1:60">
      <c r="A878"/>
      <c r="B878"/>
      <c r="C878" s="111"/>
      <c r="D878" s="111"/>
      <c r="E878" s="111"/>
      <c r="F878" s="111"/>
      <c r="G878" s="111"/>
      <c r="H878" s="111"/>
      <c r="I878" s="111"/>
      <c r="J878" s="111"/>
      <c r="K878" s="111"/>
      <c r="L878" s="111"/>
      <c r="M878" s="111"/>
      <c r="N878" s="111"/>
      <c r="O878" s="111"/>
      <c r="P878" s="111"/>
      <c r="Q878" s="111"/>
      <c r="R878" s="111"/>
      <c r="S878" s="111"/>
      <c r="T878" s="111"/>
      <c r="U878" s="111"/>
      <c r="V878" s="111"/>
      <c r="W878" s="111"/>
      <c r="X878" s="111"/>
      <c r="Y878" s="111"/>
      <c r="Z878" s="111"/>
      <c r="AA878" s="111"/>
      <c r="AB878" s="111"/>
      <c r="AC878" s="111"/>
      <c r="AD878" s="111"/>
      <c r="AE878" s="111"/>
      <c r="AF878" s="111"/>
      <c r="AG878" s="111"/>
      <c r="AH878" s="111"/>
      <c r="AI878" s="111"/>
      <c r="AJ878" s="111"/>
      <c r="AK878" s="111"/>
      <c r="AL878" s="111"/>
      <c r="AM878" s="111"/>
      <c r="AN878" s="111"/>
      <c r="AO878" s="111"/>
      <c r="AP878" s="111"/>
      <c r="AQ878" s="111"/>
      <c r="AT878"/>
      <c r="AU878"/>
      <c r="AV878"/>
      <c r="AW878"/>
      <c r="AX878"/>
      <c r="AZ878"/>
      <c r="BD878"/>
      <c r="BE878"/>
      <c r="BH878"/>
    </row>
    <row r="879" spans="1:60">
      <c r="A879"/>
      <c r="B879"/>
      <c r="C879" s="111"/>
      <c r="D879" s="111"/>
      <c r="E879" s="111"/>
      <c r="F879" s="111"/>
      <c r="G879" s="111"/>
      <c r="H879" s="111"/>
      <c r="I879" s="111"/>
      <c r="J879" s="111"/>
      <c r="K879" s="111"/>
      <c r="L879" s="111"/>
      <c r="M879" s="111"/>
      <c r="N879" s="111"/>
      <c r="O879" s="111"/>
      <c r="P879" s="111"/>
      <c r="Q879" s="111"/>
      <c r="R879" s="111"/>
      <c r="S879" s="111"/>
      <c r="T879" s="111"/>
      <c r="U879" s="111"/>
      <c r="V879" s="111"/>
      <c r="W879" s="111"/>
      <c r="X879" s="111"/>
      <c r="Y879" s="111"/>
      <c r="Z879" s="111"/>
      <c r="AA879" s="111"/>
      <c r="AB879" s="111"/>
      <c r="AC879" s="111"/>
      <c r="AD879" s="111"/>
      <c r="AE879" s="111"/>
      <c r="AF879" s="111"/>
      <c r="AG879" s="111"/>
      <c r="AH879" s="111"/>
      <c r="AI879" s="111"/>
      <c r="AJ879" s="111"/>
      <c r="AK879" s="111"/>
      <c r="AL879" s="111"/>
      <c r="AM879" s="111"/>
      <c r="AN879" s="111"/>
      <c r="AO879" s="111"/>
      <c r="AP879" s="111"/>
      <c r="AQ879" s="111"/>
      <c r="AT879"/>
      <c r="AU879"/>
      <c r="AV879"/>
      <c r="AW879"/>
      <c r="AX879"/>
      <c r="AZ879"/>
      <c r="BD879"/>
      <c r="BE879"/>
      <c r="BH879"/>
    </row>
    <row r="880" spans="1:60">
      <c r="A880"/>
      <c r="B880"/>
      <c r="C880" s="111"/>
      <c r="D880" s="111"/>
      <c r="E880" s="111"/>
      <c r="F880" s="111"/>
      <c r="G880" s="111"/>
      <c r="H880" s="111"/>
      <c r="I880" s="111"/>
      <c r="J880" s="111"/>
      <c r="K880" s="111"/>
      <c r="L880" s="111"/>
      <c r="M880" s="111"/>
      <c r="N880" s="111"/>
      <c r="O880" s="111"/>
      <c r="P880" s="111"/>
      <c r="Q880" s="111"/>
      <c r="R880" s="111"/>
      <c r="S880" s="111"/>
      <c r="T880" s="111"/>
      <c r="U880" s="111"/>
      <c r="V880" s="111"/>
      <c r="W880" s="111"/>
      <c r="X880" s="111"/>
      <c r="Y880" s="111"/>
      <c r="Z880" s="111"/>
      <c r="AA880" s="111"/>
      <c r="AB880" s="111"/>
      <c r="AC880" s="111"/>
      <c r="AD880" s="111"/>
      <c r="AE880" s="111"/>
      <c r="AF880" s="111"/>
      <c r="AG880" s="111"/>
      <c r="AH880" s="111"/>
      <c r="AI880" s="111"/>
      <c r="AJ880" s="111"/>
      <c r="AK880" s="111"/>
      <c r="AL880" s="111"/>
      <c r="AM880" s="111"/>
      <c r="AN880" s="111"/>
      <c r="AO880" s="111"/>
      <c r="AP880" s="111"/>
      <c r="AQ880" s="111"/>
      <c r="AT880"/>
      <c r="AU880"/>
      <c r="AV880"/>
      <c r="AW880"/>
      <c r="AX880"/>
      <c r="AZ880"/>
      <c r="BD880"/>
      <c r="BE880"/>
      <c r="BH880"/>
    </row>
    <row r="881" spans="1:60">
      <c r="A881"/>
      <c r="B881"/>
      <c r="C881" s="111"/>
      <c r="D881" s="111"/>
      <c r="E881" s="111"/>
      <c r="F881" s="111"/>
      <c r="G881" s="111"/>
      <c r="H881" s="111"/>
      <c r="I881" s="111"/>
      <c r="J881" s="111"/>
      <c r="K881" s="111"/>
      <c r="L881" s="111"/>
      <c r="M881" s="111"/>
      <c r="N881" s="111"/>
      <c r="O881" s="111"/>
      <c r="P881" s="111"/>
      <c r="Q881" s="111"/>
      <c r="R881" s="111"/>
      <c r="S881" s="111"/>
      <c r="T881" s="111"/>
      <c r="U881" s="111"/>
      <c r="V881" s="111"/>
      <c r="W881" s="111"/>
      <c r="X881" s="111"/>
      <c r="Y881" s="111"/>
      <c r="Z881" s="111"/>
      <c r="AA881" s="111"/>
      <c r="AB881" s="111"/>
      <c r="AC881" s="111"/>
      <c r="AD881" s="111"/>
      <c r="AE881" s="111"/>
      <c r="AF881" s="111"/>
      <c r="AG881" s="111"/>
      <c r="AH881" s="111"/>
      <c r="AI881" s="111"/>
      <c r="AJ881" s="111"/>
      <c r="AK881" s="111"/>
      <c r="AL881" s="111"/>
      <c r="AM881" s="111"/>
      <c r="AN881" s="111"/>
      <c r="AO881" s="111"/>
      <c r="AP881" s="111"/>
      <c r="AQ881" s="111"/>
      <c r="AT881"/>
      <c r="AU881"/>
      <c r="AV881"/>
      <c r="AW881"/>
      <c r="AX881"/>
      <c r="AZ881"/>
      <c r="BD881"/>
      <c r="BE881"/>
      <c r="BH881"/>
    </row>
    <row r="882" spans="1:60">
      <c r="A882"/>
      <c r="B882"/>
      <c r="C882" s="111"/>
      <c r="D882" s="111"/>
      <c r="E882" s="111"/>
      <c r="F882" s="111"/>
      <c r="G882" s="111"/>
      <c r="H882" s="111"/>
      <c r="I882" s="111"/>
      <c r="J882" s="111"/>
      <c r="K882" s="111"/>
      <c r="L882" s="111"/>
      <c r="M882" s="111"/>
      <c r="N882" s="111"/>
      <c r="O882" s="111"/>
      <c r="P882" s="111"/>
      <c r="Q882" s="111"/>
      <c r="R882" s="111"/>
      <c r="S882" s="111"/>
      <c r="T882" s="111"/>
      <c r="U882" s="111"/>
      <c r="V882" s="111"/>
      <c r="W882" s="111"/>
      <c r="X882" s="111"/>
      <c r="Y882" s="111"/>
      <c r="Z882" s="111"/>
      <c r="AA882" s="111"/>
      <c r="AB882" s="111"/>
      <c r="AC882" s="111"/>
      <c r="AD882" s="111"/>
      <c r="AE882" s="111"/>
      <c r="AF882" s="111"/>
      <c r="AG882" s="111"/>
      <c r="AH882" s="111"/>
      <c r="AI882" s="111"/>
      <c r="AJ882" s="111"/>
      <c r="AK882" s="111"/>
      <c r="AL882" s="111"/>
      <c r="AM882" s="111"/>
      <c r="AN882" s="111"/>
      <c r="AO882" s="111"/>
      <c r="AP882" s="111"/>
      <c r="AQ882" s="111"/>
      <c r="AT882"/>
      <c r="AU882"/>
      <c r="AV882"/>
      <c r="AW882"/>
      <c r="AX882"/>
      <c r="AZ882"/>
      <c r="BD882"/>
      <c r="BE882"/>
      <c r="BH882"/>
    </row>
    <row r="883" spans="1:60">
      <c r="A883"/>
      <c r="B883"/>
      <c r="C883" s="111"/>
      <c r="D883" s="111"/>
      <c r="E883" s="111"/>
      <c r="F883" s="111"/>
      <c r="G883" s="111"/>
      <c r="H883" s="111"/>
      <c r="I883" s="111"/>
      <c r="J883" s="111"/>
      <c r="K883" s="111"/>
      <c r="L883" s="111"/>
      <c r="M883" s="111"/>
      <c r="N883" s="111"/>
      <c r="O883" s="111"/>
      <c r="P883" s="111"/>
      <c r="Q883" s="111"/>
      <c r="R883" s="111"/>
      <c r="S883" s="111"/>
      <c r="T883" s="111"/>
      <c r="U883" s="111"/>
      <c r="V883" s="111"/>
      <c r="W883" s="111"/>
      <c r="X883" s="111"/>
      <c r="Y883" s="111"/>
      <c r="Z883" s="111"/>
      <c r="AA883" s="111"/>
      <c r="AB883" s="111"/>
      <c r="AC883" s="111"/>
      <c r="AD883" s="111"/>
      <c r="AE883" s="111"/>
      <c r="AF883" s="111"/>
      <c r="AG883" s="111"/>
      <c r="AH883" s="111"/>
      <c r="AI883" s="111"/>
      <c r="AJ883" s="111"/>
      <c r="AK883" s="111"/>
      <c r="AL883" s="111"/>
      <c r="AM883" s="111"/>
      <c r="AN883" s="111"/>
      <c r="AO883" s="111"/>
      <c r="AP883" s="111"/>
      <c r="AQ883" s="111"/>
      <c r="AT883"/>
      <c r="AU883"/>
      <c r="AV883"/>
      <c r="AW883"/>
      <c r="AX883"/>
      <c r="AZ883"/>
      <c r="BD883"/>
      <c r="BE883"/>
      <c r="BH883"/>
    </row>
    <row r="884" spans="1:60">
      <c r="A884"/>
      <c r="B884"/>
      <c r="C884" s="111"/>
      <c r="D884" s="111"/>
      <c r="E884" s="111"/>
      <c r="F884" s="111"/>
      <c r="G884" s="111"/>
      <c r="H884" s="111"/>
      <c r="I884" s="111"/>
      <c r="J884" s="111"/>
      <c r="K884" s="111"/>
      <c r="L884" s="111"/>
      <c r="M884" s="111"/>
      <c r="N884" s="111"/>
      <c r="O884" s="111"/>
      <c r="P884" s="111"/>
      <c r="Q884" s="111"/>
      <c r="R884" s="111"/>
      <c r="S884" s="111"/>
      <c r="T884" s="111"/>
      <c r="U884" s="111"/>
      <c r="V884" s="111"/>
      <c r="W884" s="111"/>
      <c r="X884" s="111"/>
      <c r="Y884" s="111"/>
      <c r="Z884" s="111"/>
      <c r="AA884" s="111"/>
      <c r="AB884" s="111"/>
      <c r="AC884" s="111"/>
      <c r="AD884" s="111"/>
      <c r="AE884" s="111"/>
      <c r="AF884" s="111"/>
      <c r="AG884" s="111"/>
      <c r="AH884" s="111"/>
      <c r="AI884" s="111"/>
      <c r="AJ884" s="111"/>
      <c r="AK884" s="111"/>
      <c r="AL884" s="111"/>
      <c r="AM884" s="111"/>
      <c r="AN884" s="111"/>
      <c r="AO884" s="111"/>
      <c r="AP884" s="111"/>
      <c r="AQ884" s="111"/>
      <c r="AT884"/>
      <c r="AU884"/>
      <c r="AV884"/>
      <c r="AW884"/>
      <c r="AX884"/>
      <c r="AZ884"/>
      <c r="BD884"/>
      <c r="BE884"/>
      <c r="BH884"/>
    </row>
    <row r="885" spans="1:60">
      <c r="A885"/>
      <c r="B885"/>
      <c r="C885" s="111"/>
      <c r="D885" s="111"/>
      <c r="E885" s="111"/>
      <c r="F885" s="111"/>
      <c r="G885" s="111"/>
      <c r="H885" s="111"/>
      <c r="I885" s="111"/>
      <c r="J885" s="111"/>
      <c r="K885" s="111"/>
      <c r="L885" s="111"/>
      <c r="M885" s="111"/>
      <c r="N885" s="111"/>
      <c r="O885" s="111"/>
      <c r="P885" s="111"/>
      <c r="Q885" s="111"/>
      <c r="R885" s="111"/>
      <c r="S885" s="111"/>
      <c r="T885" s="111"/>
      <c r="U885" s="111"/>
      <c r="V885" s="111"/>
      <c r="W885" s="111"/>
      <c r="X885" s="111"/>
      <c r="Y885" s="111"/>
      <c r="Z885" s="111"/>
      <c r="AA885" s="111"/>
      <c r="AB885" s="111"/>
      <c r="AC885" s="111"/>
      <c r="AD885" s="111"/>
      <c r="AE885" s="111"/>
      <c r="AF885" s="111"/>
      <c r="AG885" s="111"/>
      <c r="AH885" s="111"/>
      <c r="AI885" s="111"/>
      <c r="AJ885" s="111"/>
      <c r="AK885" s="111"/>
      <c r="AL885" s="111"/>
      <c r="AM885" s="111"/>
      <c r="AN885" s="111"/>
      <c r="AO885" s="111"/>
      <c r="AP885" s="111"/>
      <c r="AQ885" s="111"/>
      <c r="AT885"/>
      <c r="AU885"/>
      <c r="AV885"/>
      <c r="AW885"/>
      <c r="AX885"/>
      <c r="AZ885"/>
      <c r="BD885"/>
      <c r="BE885"/>
      <c r="BH885"/>
    </row>
    <row r="886" spans="1:60">
      <c r="A886"/>
      <c r="B886"/>
      <c r="C886" s="111"/>
      <c r="D886" s="111"/>
      <c r="E886" s="111"/>
      <c r="F886" s="111"/>
      <c r="G886" s="111"/>
      <c r="H886" s="111"/>
      <c r="I886" s="111"/>
      <c r="J886" s="111"/>
      <c r="K886" s="111"/>
      <c r="L886" s="111"/>
      <c r="M886" s="111"/>
      <c r="N886" s="111"/>
      <c r="O886" s="111"/>
      <c r="P886" s="111"/>
      <c r="Q886" s="111"/>
      <c r="R886" s="111"/>
      <c r="S886" s="111"/>
      <c r="T886" s="111"/>
      <c r="U886" s="111"/>
      <c r="V886" s="111"/>
      <c r="W886" s="111"/>
      <c r="X886" s="111"/>
      <c r="Y886" s="111"/>
      <c r="Z886" s="111"/>
      <c r="AA886" s="111"/>
      <c r="AB886" s="111"/>
      <c r="AC886" s="111"/>
      <c r="AD886" s="111"/>
      <c r="AE886" s="111"/>
      <c r="AF886" s="111"/>
      <c r="AG886" s="111"/>
      <c r="AH886" s="111"/>
      <c r="AI886" s="111"/>
      <c r="AJ886" s="111"/>
      <c r="AK886" s="111"/>
      <c r="AL886" s="111"/>
      <c r="AM886" s="111"/>
      <c r="AN886" s="111"/>
      <c r="AO886" s="111"/>
      <c r="AP886" s="111"/>
      <c r="AQ886" s="111"/>
      <c r="AT886"/>
      <c r="AU886"/>
      <c r="AV886"/>
      <c r="AW886"/>
      <c r="AX886"/>
      <c r="AZ886"/>
      <c r="BD886"/>
      <c r="BE886"/>
      <c r="BH886"/>
    </row>
    <row r="887" spans="1:60">
      <c r="A887"/>
      <c r="B887"/>
      <c r="C887" s="111"/>
      <c r="D887" s="111"/>
      <c r="E887" s="111"/>
      <c r="F887" s="111"/>
      <c r="G887" s="111"/>
      <c r="H887" s="111"/>
      <c r="I887" s="111"/>
      <c r="J887" s="111"/>
      <c r="K887" s="111"/>
      <c r="L887" s="111"/>
      <c r="M887" s="111"/>
      <c r="N887" s="111"/>
      <c r="O887" s="111"/>
      <c r="P887" s="111"/>
      <c r="Q887" s="111"/>
      <c r="R887" s="111"/>
      <c r="S887" s="111"/>
      <c r="T887" s="111"/>
      <c r="U887" s="111"/>
      <c r="V887" s="111"/>
      <c r="W887" s="111"/>
      <c r="X887" s="111"/>
      <c r="Y887" s="111"/>
      <c r="Z887" s="111"/>
      <c r="AA887" s="111"/>
      <c r="AB887" s="111"/>
      <c r="AC887" s="111"/>
      <c r="AD887" s="111"/>
      <c r="AE887" s="111"/>
      <c r="AF887" s="111"/>
      <c r="AG887" s="111"/>
      <c r="AH887" s="111"/>
      <c r="AI887" s="111"/>
      <c r="AJ887" s="111"/>
      <c r="AK887" s="111"/>
      <c r="AL887" s="111"/>
      <c r="AM887" s="111"/>
      <c r="AN887" s="111"/>
      <c r="AO887" s="111"/>
      <c r="AP887" s="111"/>
      <c r="AQ887" s="111"/>
      <c r="AT887"/>
      <c r="AU887"/>
      <c r="AV887"/>
      <c r="AW887"/>
      <c r="AX887"/>
      <c r="AZ887"/>
      <c r="BD887"/>
      <c r="BE887"/>
      <c r="BH887"/>
    </row>
    <row r="888" spans="1:60">
      <c r="A888"/>
      <c r="B888"/>
      <c r="C888" s="111"/>
      <c r="D888" s="111"/>
      <c r="E888" s="111"/>
      <c r="F888" s="111"/>
      <c r="G888" s="111"/>
      <c r="H888" s="111"/>
      <c r="I888" s="111"/>
      <c r="J888" s="111"/>
      <c r="K888" s="111"/>
      <c r="L888" s="111"/>
      <c r="M888" s="111"/>
      <c r="N888" s="111"/>
      <c r="O888" s="111"/>
      <c r="P888" s="111"/>
      <c r="Q888" s="111"/>
      <c r="R888" s="111"/>
      <c r="S888" s="111"/>
      <c r="T888" s="111"/>
      <c r="U888" s="111"/>
      <c r="V888" s="111"/>
      <c r="W888" s="111"/>
      <c r="X888" s="111"/>
      <c r="Y888" s="111"/>
      <c r="Z888" s="111"/>
      <c r="AA888" s="111"/>
      <c r="AB888" s="111"/>
      <c r="AC888" s="111"/>
      <c r="AD888" s="111"/>
      <c r="AE888" s="111"/>
      <c r="AF888" s="111"/>
      <c r="AG888" s="111"/>
      <c r="AH888" s="111"/>
      <c r="AI888" s="111"/>
      <c r="AJ888" s="111"/>
      <c r="AK888" s="111"/>
      <c r="AL888" s="111"/>
      <c r="AM888" s="111"/>
      <c r="AN888" s="111"/>
      <c r="AO888" s="111"/>
      <c r="AP888" s="111"/>
      <c r="AQ888" s="111"/>
      <c r="AT888"/>
      <c r="AU888"/>
      <c r="AV888"/>
      <c r="AW888"/>
      <c r="AX888"/>
      <c r="AZ888"/>
      <c r="BD888"/>
      <c r="BE888"/>
      <c r="BH888"/>
    </row>
    <row r="889" spans="1:60">
      <c r="A889"/>
      <c r="B889"/>
      <c r="C889" s="111"/>
      <c r="D889" s="111"/>
      <c r="E889" s="111"/>
      <c r="F889" s="111"/>
      <c r="G889" s="111"/>
      <c r="H889" s="111"/>
      <c r="I889" s="111"/>
      <c r="J889" s="111"/>
      <c r="K889" s="111"/>
      <c r="L889" s="111"/>
      <c r="M889" s="111"/>
      <c r="N889" s="111"/>
      <c r="O889" s="111"/>
      <c r="P889" s="111"/>
      <c r="Q889" s="111"/>
      <c r="R889" s="111"/>
      <c r="S889" s="111"/>
      <c r="T889" s="111"/>
      <c r="U889" s="111"/>
      <c r="V889" s="111"/>
      <c r="W889" s="111"/>
      <c r="X889" s="111"/>
      <c r="Y889" s="111"/>
      <c r="Z889" s="111"/>
      <c r="AA889" s="111"/>
      <c r="AB889" s="111"/>
      <c r="AC889" s="111"/>
      <c r="AD889" s="111"/>
      <c r="AE889" s="111"/>
      <c r="AF889" s="111"/>
      <c r="AG889" s="111"/>
      <c r="AH889" s="111"/>
      <c r="AI889" s="111"/>
      <c r="AJ889" s="111"/>
      <c r="AK889" s="111"/>
      <c r="AL889" s="111"/>
      <c r="AM889" s="111"/>
      <c r="AN889" s="111"/>
      <c r="AO889" s="111"/>
      <c r="AP889" s="111"/>
      <c r="AQ889" s="111"/>
      <c r="AT889"/>
      <c r="AU889"/>
      <c r="AV889"/>
      <c r="AW889"/>
      <c r="AX889"/>
      <c r="AZ889"/>
      <c r="BD889"/>
      <c r="BE889"/>
      <c r="BH889"/>
    </row>
    <row r="890" spans="1:60">
      <c r="A890"/>
      <c r="B890"/>
      <c r="C890" s="111"/>
      <c r="D890" s="111"/>
      <c r="E890" s="111"/>
      <c r="F890" s="111"/>
      <c r="G890" s="111"/>
      <c r="H890" s="111"/>
      <c r="I890" s="111"/>
      <c r="J890" s="111"/>
      <c r="K890" s="111"/>
      <c r="L890" s="111"/>
      <c r="M890" s="111"/>
      <c r="N890" s="111"/>
      <c r="O890" s="111"/>
      <c r="P890" s="111"/>
      <c r="Q890" s="111"/>
      <c r="R890" s="111"/>
      <c r="S890" s="111"/>
      <c r="T890" s="111"/>
      <c r="U890" s="111"/>
      <c r="V890" s="111"/>
      <c r="W890" s="111"/>
      <c r="X890" s="111"/>
      <c r="Y890" s="111"/>
      <c r="Z890" s="111"/>
      <c r="AA890" s="111"/>
      <c r="AB890" s="111"/>
      <c r="AC890" s="111"/>
      <c r="AD890" s="111"/>
      <c r="AE890" s="111"/>
      <c r="AF890" s="111"/>
      <c r="AG890" s="111"/>
      <c r="AH890" s="111"/>
      <c r="AI890" s="111"/>
      <c r="AJ890" s="111"/>
      <c r="AK890" s="111"/>
      <c r="AL890" s="111"/>
      <c r="AM890" s="111"/>
      <c r="AN890" s="111"/>
      <c r="AO890" s="111"/>
      <c r="AP890" s="111"/>
      <c r="AQ890" s="111"/>
      <c r="AT890"/>
      <c r="AU890"/>
      <c r="AV890"/>
      <c r="AW890"/>
      <c r="AX890"/>
      <c r="AZ890"/>
      <c r="BD890"/>
      <c r="BE890"/>
      <c r="BH890"/>
    </row>
    <row r="891" spans="1:60">
      <c r="A891"/>
      <c r="B891"/>
      <c r="C891" s="111"/>
      <c r="D891" s="111"/>
      <c r="E891" s="111"/>
      <c r="F891" s="111"/>
      <c r="G891" s="111"/>
      <c r="H891" s="111"/>
      <c r="I891" s="111"/>
      <c r="J891" s="111"/>
      <c r="K891" s="111"/>
      <c r="L891" s="111"/>
      <c r="M891" s="111"/>
      <c r="N891" s="111"/>
      <c r="O891" s="111"/>
      <c r="P891" s="111"/>
      <c r="Q891" s="111"/>
      <c r="R891" s="111"/>
      <c r="S891" s="111"/>
      <c r="T891" s="111"/>
      <c r="U891" s="111"/>
      <c r="V891" s="111"/>
      <c r="W891" s="111"/>
      <c r="X891" s="111"/>
      <c r="Y891" s="111"/>
      <c r="Z891" s="111"/>
      <c r="AA891" s="111"/>
      <c r="AB891" s="111"/>
      <c r="AC891" s="111"/>
      <c r="AD891" s="111"/>
      <c r="AE891" s="111"/>
      <c r="AF891" s="111"/>
      <c r="AG891" s="111"/>
      <c r="AH891" s="111"/>
      <c r="AI891" s="111"/>
      <c r="AJ891" s="111"/>
      <c r="AK891" s="111"/>
      <c r="AL891" s="111"/>
      <c r="AM891" s="111"/>
      <c r="AN891" s="111"/>
      <c r="AO891" s="111"/>
      <c r="AP891" s="111"/>
      <c r="AQ891" s="111"/>
      <c r="AT891"/>
      <c r="AU891"/>
      <c r="AV891"/>
      <c r="AW891"/>
      <c r="AX891"/>
      <c r="AZ891"/>
      <c r="BD891"/>
      <c r="BE891"/>
      <c r="BH891"/>
    </row>
    <row r="892" spans="1:60">
      <c r="A892"/>
      <c r="B892"/>
      <c r="C892" s="111"/>
      <c r="D892" s="111"/>
      <c r="E892" s="111"/>
      <c r="F892" s="111"/>
      <c r="G892" s="111"/>
      <c r="H892" s="111"/>
      <c r="I892" s="111"/>
      <c r="J892" s="111"/>
      <c r="K892" s="111"/>
      <c r="L892" s="111"/>
      <c r="M892" s="111"/>
      <c r="N892" s="111"/>
      <c r="O892" s="111"/>
      <c r="P892" s="111"/>
      <c r="Q892" s="111"/>
      <c r="R892" s="111"/>
      <c r="S892" s="111"/>
      <c r="T892" s="111"/>
      <c r="U892" s="111"/>
      <c r="V892" s="111"/>
      <c r="W892" s="111"/>
      <c r="X892" s="111"/>
      <c r="Y892" s="111"/>
      <c r="Z892" s="111"/>
      <c r="AA892" s="111"/>
      <c r="AB892" s="111"/>
      <c r="AC892" s="111"/>
      <c r="AD892" s="111"/>
      <c r="AE892" s="111"/>
      <c r="AF892" s="111"/>
      <c r="AG892" s="111"/>
      <c r="AH892" s="111"/>
      <c r="AI892" s="111"/>
      <c r="AJ892" s="111"/>
      <c r="AK892" s="111"/>
      <c r="AL892" s="111"/>
      <c r="AM892" s="111"/>
      <c r="AN892" s="111"/>
      <c r="AO892" s="111"/>
      <c r="AP892" s="111"/>
      <c r="AQ892" s="111"/>
      <c r="AT892"/>
      <c r="AU892"/>
      <c r="AV892"/>
      <c r="AW892"/>
      <c r="AX892"/>
      <c r="AZ892"/>
      <c r="BD892"/>
      <c r="BE892"/>
      <c r="BH892"/>
    </row>
    <row r="893" spans="1:60">
      <c r="A893"/>
      <c r="B893"/>
      <c r="C893" s="111"/>
      <c r="D893" s="111"/>
      <c r="E893" s="111"/>
      <c r="F893" s="111"/>
      <c r="G893" s="111"/>
      <c r="H893" s="111"/>
      <c r="I893" s="111"/>
      <c r="J893" s="111"/>
      <c r="K893" s="111"/>
      <c r="L893" s="111"/>
      <c r="M893" s="111"/>
      <c r="N893" s="111"/>
      <c r="O893" s="111"/>
      <c r="P893" s="111"/>
      <c r="Q893" s="111"/>
      <c r="R893" s="111"/>
      <c r="S893" s="111"/>
      <c r="T893" s="111"/>
      <c r="U893" s="111"/>
      <c r="V893" s="111"/>
      <c r="W893" s="111"/>
      <c r="X893" s="111"/>
      <c r="Y893" s="111"/>
      <c r="Z893" s="111"/>
      <c r="AA893" s="111"/>
      <c r="AB893" s="111"/>
      <c r="AC893" s="111"/>
      <c r="AD893" s="111"/>
      <c r="AE893" s="111"/>
      <c r="AF893" s="111"/>
      <c r="AG893" s="111"/>
      <c r="AH893" s="111"/>
      <c r="AI893" s="111"/>
      <c r="AJ893" s="111"/>
      <c r="AK893" s="111"/>
      <c r="AL893" s="111"/>
      <c r="AM893" s="111"/>
      <c r="AN893" s="111"/>
      <c r="AO893" s="111"/>
      <c r="AP893" s="111"/>
      <c r="AQ893" s="111"/>
      <c r="AT893"/>
      <c r="AU893"/>
      <c r="AV893"/>
      <c r="AW893"/>
      <c r="AX893"/>
      <c r="AZ893"/>
      <c r="BD893"/>
      <c r="BE893"/>
      <c r="BH893"/>
    </row>
    <row r="894" spans="1:60">
      <c r="A894"/>
      <c r="B894"/>
      <c r="C894" s="111"/>
      <c r="D894" s="111"/>
      <c r="E894" s="111"/>
      <c r="F894" s="111"/>
      <c r="G894" s="111"/>
      <c r="H894" s="111"/>
      <c r="I894" s="111"/>
      <c r="J894" s="111"/>
      <c r="K894" s="111"/>
      <c r="L894" s="111"/>
      <c r="M894" s="111"/>
      <c r="N894" s="111"/>
      <c r="O894" s="111"/>
      <c r="P894" s="111"/>
      <c r="Q894" s="111"/>
      <c r="R894" s="111"/>
      <c r="S894" s="111"/>
      <c r="T894" s="111"/>
      <c r="U894" s="111"/>
      <c r="V894" s="111"/>
      <c r="W894" s="111"/>
      <c r="X894" s="111"/>
      <c r="Y894" s="111"/>
      <c r="Z894" s="111"/>
      <c r="AA894" s="111"/>
      <c r="AB894" s="111"/>
      <c r="AC894" s="111"/>
      <c r="AD894" s="111"/>
      <c r="AE894" s="111"/>
      <c r="AF894" s="111"/>
      <c r="AG894" s="111"/>
      <c r="AH894" s="111"/>
      <c r="AI894" s="111"/>
      <c r="AJ894" s="111"/>
      <c r="AK894" s="111"/>
      <c r="AL894" s="111"/>
      <c r="AM894" s="111"/>
      <c r="AN894" s="111"/>
      <c r="AO894" s="111"/>
      <c r="AP894" s="111"/>
      <c r="AQ894" s="111"/>
      <c r="AT894"/>
      <c r="AU894"/>
      <c r="AV894"/>
      <c r="AW894"/>
      <c r="AX894"/>
      <c r="AZ894"/>
      <c r="BD894"/>
      <c r="BE894"/>
      <c r="BH894"/>
    </row>
    <row r="895" spans="1:60">
      <c r="A895"/>
      <c r="B895"/>
      <c r="C895" s="111"/>
      <c r="D895" s="111"/>
      <c r="E895" s="111"/>
      <c r="F895" s="111"/>
      <c r="G895" s="111"/>
      <c r="H895" s="111"/>
      <c r="I895" s="111"/>
      <c r="J895" s="111"/>
      <c r="K895" s="111"/>
      <c r="L895" s="111"/>
      <c r="M895" s="111"/>
      <c r="N895" s="111"/>
      <c r="O895" s="111"/>
      <c r="P895" s="111"/>
      <c r="Q895" s="111"/>
      <c r="R895" s="111"/>
      <c r="S895" s="111"/>
      <c r="T895" s="111"/>
      <c r="U895" s="111"/>
      <c r="V895" s="111"/>
      <c r="W895" s="111"/>
      <c r="X895" s="111"/>
      <c r="Y895" s="111"/>
      <c r="Z895" s="111"/>
      <c r="AA895" s="111"/>
      <c r="AB895" s="111"/>
      <c r="AC895" s="111"/>
      <c r="AD895" s="111"/>
      <c r="AE895" s="111"/>
      <c r="AF895" s="111"/>
      <c r="AG895" s="111"/>
      <c r="AH895" s="111"/>
      <c r="AI895" s="111"/>
      <c r="AJ895" s="111"/>
      <c r="AK895" s="111"/>
      <c r="AL895" s="111"/>
      <c r="AM895" s="111"/>
      <c r="AN895" s="111"/>
      <c r="AO895" s="111"/>
      <c r="AP895" s="111"/>
      <c r="AQ895" s="111"/>
      <c r="AT895"/>
      <c r="AU895"/>
      <c r="AV895"/>
      <c r="AW895"/>
      <c r="AX895"/>
      <c r="AZ895"/>
      <c r="BD895"/>
      <c r="BE895"/>
      <c r="BH895"/>
    </row>
    <row r="896" spans="1:60">
      <c r="A896"/>
      <c r="B896"/>
      <c r="C896" s="111"/>
      <c r="D896" s="111"/>
      <c r="E896" s="111"/>
      <c r="F896" s="111"/>
      <c r="G896" s="111"/>
      <c r="H896" s="111"/>
      <c r="I896" s="111"/>
      <c r="J896" s="111"/>
      <c r="K896" s="111"/>
      <c r="L896" s="111"/>
      <c r="M896" s="111"/>
      <c r="N896" s="111"/>
      <c r="O896" s="111"/>
      <c r="P896" s="111"/>
      <c r="Q896" s="111"/>
      <c r="R896" s="111"/>
      <c r="S896" s="111"/>
      <c r="T896" s="111"/>
      <c r="U896" s="111"/>
      <c r="V896" s="111"/>
      <c r="W896" s="111"/>
      <c r="X896" s="111"/>
      <c r="Y896" s="111"/>
      <c r="Z896" s="111"/>
      <c r="AA896" s="111"/>
      <c r="AB896" s="111"/>
      <c r="AC896" s="111"/>
      <c r="AD896" s="111"/>
      <c r="AE896" s="111"/>
      <c r="AF896" s="111"/>
      <c r="AG896" s="111"/>
      <c r="AH896" s="111"/>
      <c r="AI896" s="111"/>
      <c r="AJ896" s="111"/>
      <c r="AK896" s="111"/>
      <c r="AL896" s="111"/>
      <c r="AM896" s="111"/>
      <c r="AN896" s="111"/>
      <c r="AO896" s="111"/>
      <c r="AP896" s="111"/>
      <c r="AQ896" s="111"/>
      <c r="AT896"/>
      <c r="AU896"/>
      <c r="AV896"/>
      <c r="AW896"/>
      <c r="AX896"/>
      <c r="AZ896"/>
      <c r="BD896"/>
      <c r="BE896"/>
      <c r="BH896"/>
    </row>
    <row r="897" spans="1:60">
      <c r="A897"/>
      <c r="B897"/>
      <c r="C897" s="111"/>
      <c r="D897" s="111"/>
      <c r="E897" s="111"/>
      <c r="F897" s="111"/>
      <c r="G897" s="111"/>
      <c r="H897" s="111"/>
      <c r="I897" s="111"/>
      <c r="J897" s="111"/>
      <c r="K897" s="111"/>
      <c r="L897" s="111"/>
      <c r="M897" s="111"/>
      <c r="N897" s="111"/>
      <c r="O897" s="111"/>
      <c r="P897" s="111"/>
      <c r="Q897" s="111"/>
      <c r="R897" s="111"/>
      <c r="S897" s="111"/>
      <c r="T897" s="111"/>
      <c r="U897" s="111"/>
      <c r="V897" s="111"/>
      <c r="W897" s="111"/>
      <c r="X897" s="111"/>
      <c r="Y897" s="111"/>
      <c r="Z897" s="111"/>
      <c r="AA897" s="111"/>
      <c r="AB897" s="111"/>
      <c r="AC897" s="111"/>
      <c r="AD897" s="111"/>
      <c r="AE897" s="111"/>
      <c r="AF897" s="111"/>
      <c r="AG897" s="111"/>
      <c r="AH897" s="111"/>
      <c r="AI897" s="111"/>
      <c r="AJ897" s="111"/>
      <c r="AK897" s="111"/>
      <c r="AL897" s="111"/>
      <c r="AM897" s="111"/>
      <c r="AN897" s="111"/>
      <c r="AO897" s="111"/>
      <c r="AP897" s="111"/>
      <c r="AQ897" s="111"/>
      <c r="AT897"/>
      <c r="AU897"/>
      <c r="AV897"/>
      <c r="AW897"/>
      <c r="AX897"/>
      <c r="AZ897"/>
      <c r="BD897"/>
      <c r="BE897"/>
      <c r="BH897"/>
    </row>
    <row r="898" spans="1:60">
      <c r="A898"/>
      <c r="B898"/>
      <c r="C898" s="111"/>
      <c r="D898" s="111"/>
      <c r="E898" s="111"/>
      <c r="F898" s="111"/>
      <c r="G898" s="111"/>
      <c r="H898" s="111"/>
      <c r="I898" s="111"/>
      <c r="J898" s="111"/>
      <c r="K898" s="111"/>
      <c r="L898" s="111"/>
      <c r="M898" s="111"/>
      <c r="N898" s="111"/>
      <c r="O898" s="111"/>
      <c r="P898" s="111"/>
      <c r="Q898" s="111"/>
      <c r="R898" s="111"/>
      <c r="S898" s="111"/>
      <c r="T898" s="111"/>
      <c r="U898" s="111"/>
      <c r="V898" s="111"/>
      <c r="W898" s="111"/>
      <c r="X898" s="111"/>
      <c r="Y898" s="111"/>
      <c r="Z898" s="111"/>
      <c r="AA898" s="111"/>
      <c r="AB898" s="111"/>
      <c r="AC898" s="111"/>
      <c r="AD898" s="111"/>
      <c r="AE898" s="111"/>
      <c r="AF898" s="111"/>
      <c r="AG898" s="111"/>
      <c r="AH898" s="111"/>
      <c r="AI898" s="111"/>
      <c r="AJ898" s="111"/>
      <c r="AK898" s="111"/>
      <c r="AL898" s="111"/>
      <c r="AM898" s="111"/>
      <c r="AN898" s="111"/>
      <c r="AO898" s="111"/>
      <c r="AP898" s="111"/>
      <c r="AQ898" s="111"/>
      <c r="AT898"/>
      <c r="AU898"/>
      <c r="AV898"/>
      <c r="AW898"/>
      <c r="AX898"/>
      <c r="AZ898"/>
      <c r="BD898"/>
      <c r="BE898"/>
      <c r="BH898"/>
    </row>
    <row r="899" spans="1:60">
      <c r="A899"/>
      <c r="B899"/>
      <c r="C899" s="111"/>
      <c r="D899" s="111"/>
      <c r="E899" s="111"/>
      <c r="F899" s="111"/>
      <c r="G899" s="111"/>
      <c r="H899" s="111"/>
      <c r="I899" s="111"/>
      <c r="J899" s="111"/>
      <c r="K899" s="111"/>
      <c r="L899" s="111"/>
      <c r="M899" s="111"/>
      <c r="N899" s="111"/>
      <c r="O899" s="111"/>
      <c r="P899" s="111"/>
      <c r="Q899" s="111"/>
      <c r="R899" s="111"/>
      <c r="S899" s="111"/>
      <c r="T899" s="111"/>
      <c r="U899" s="111"/>
      <c r="V899" s="111"/>
      <c r="W899" s="111"/>
      <c r="X899" s="111"/>
      <c r="Y899" s="111"/>
      <c r="Z899" s="111"/>
      <c r="AA899" s="111"/>
      <c r="AB899" s="111"/>
      <c r="AC899" s="111"/>
      <c r="AD899" s="111"/>
      <c r="AE899" s="111"/>
      <c r="AF899" s="111"/>
      <c r="AG899" s="111"/>
      <c r="AH899" s="111"/>
      <c r="AI899" s="111"/>
      <c r="AJ899" s="111"/>
      <c r="AK899" s="111"/>
      <c r="AL899" s="111"/>
      <c r="AM899" s="111"/>
      <c r="AN899" s="111"/>
      <c r="AO899" s="111"/>
      <c r="AP899" s="111"/>
      <c r="AQ899" s="111"/>
      <c r="AT899"/>
      <c r="AU899"/>
      <c r="AV899"/>
      <c r="AW899"/>
      <c r="AX899"/>
      <c r="AZ899"/>
      <c r="BD899"/>
      <c r="BE899"/>
      <c r="BH899"/>
    </row>
    <row r="900" spans="1:60">
      <c r="A900"/>
      <c r="B900"/>
      <c r="C900" s="111"/>
      <c r="D900" s="111"/>
      <c r="E900" s="111"/>
      <c r="F900" s="111"/>
      <c r="G900" s="111"/>
      <c r="H900" s="111"/>
      <c r="I900" s="111"/>
      <c r="J900" s="111"/>
      <c r="K900" s="111"/>
      <c r="L900" s="111"/>
      <c r="M900" s="111"/>
      <c r="N900" s="111"/>
      <c r="O900" s="111"/>
      <c r="P900" s="111"/>
      <c r="Q900" s="111"/>
      <c r="R900" s="111"/>
      <c r="S900" s="111"/>
      <c r="T900" s="111"/>
      <c r="U900" s="111"/>
      <c r="V900" s="111"/>
      <c r="W900" s="111"/>
      <c r="X900" s="111"/>
      <c r="Y900" s="111"/>
      <c r="Z900" s="111"/>
      <c r="AA900" s="111"/>
      <c r="AB900" s="111"/>
      <c r="AC900" s="111"/>
      <c r="AD900" s="111"/>
      <c r="AE900" s="111"/>
      <c r="AF900" s="111"/>
      <c r="AG900" s="111"/>
      <c r="AH900" s="111"/>
      <c r="AI900" s="111"/>
      <c r="AJ900" s="111"/>
      <c r="AK900" s="111"/>
      <c r="AL900" s="111"/>
      <c r="AM900" s="111"/>
      <c r="AN900" s="111"/>
      <c r="AO900" s="111"/>
      <c r="AP900" s="111"/>
      <c r="AQ900" s="111"/>
      <c r="AT900"/>
      <c r="AU900"/>
      <c r="AV900"/>
      <c r="AW900"/>
      <c r="AX900"/>
      <c r="AZ900"/>
      <c r="BD900"/>
      <c r="BE900"/>
      <c r="BH900"/>
    </row>
    <row r="901" spans="1:60">
      <c r="A901"/>
      <c r="B901"/>
      <c r="C901" s="111"/>
      <c r="D901" s="111"/>
      <c r="E901" s="111"/>
      <c r="F901" s="111"/>
      <c r="G901" s="111"/>
      <c r="H901" s="111"/>
      <c r="I901" s="111"/>
      <c r="J901" s="111"/>
      <c r="K901" s="111"/>
      <c r="L901" s="111"/>
      <c r="M901" s="111"/>
      <c r="N901" s="111"/>
      <c r="O901" s="111"/>
      <c r="P901" s="111"/>
      <c r="Q901" s="111"/>
      <c r="R901" s="111"/>
      <c r="S901" s="111"/>
      <c r="T901" s="111"/>
      <c r="U901" s="111"/>
      <c r="V901" s="111"/>
      <c r="W901" s="111"/>
      <c r="X901" s="111"/>
      <c r="Y901" s="111"/>
      <c r="Z901" s="111"/>
      <c r="AA901" s="111"/>
      <c r="AB901" s="111"/>
      <c r="AC901" s="111"/>
      <c r="AD901" s="111"/>
      <c r="AE901" s="111"/>
      <c r="AF901" s="111"/>
      <c r="AG901" s="111"/>
      <c r="AH901" s="111"/>
      <c r="AI901" s="111"/>
      <c r="AJ901" s="111"/>
      <c r="AK901" s="111"/>
      <c r="AL901" s="111"/>
      <c r="AM901" s="111"/>
      <c r="AN901" s="111"/>
      <c r="AO901" s="111"/>
      <c r="AP901" s="111"/>
      <c r="AQ901" s="111"/>
      <c r="AT901"/>
      <c r="AU901"/>
      <c r="AV901"/>
      <c r="AW901"/>
      <c r="AX901"/>
      <c r="AZ901"/>
      <c r="BD901"/>
      <c r="BE901"/>
      <c r="BH901"/>
    </row>
    <row r="902" spans="1:60">
      <c r="A902"/>
      <c r="B902"/>
      <c r="C902" s="111"/>
      <c r="D902" s="111"/>
      <c r="E902" s="111"/>
      <c r="F902" s="111"/>
      <c r="G902" s="111"/>
      <c r="H902" s="111"/>
      <c r="I902" s="111"/>
      <c r="J902" s="111"/>
      <c r="K902" s="111"/>
      <c r="L902" s="111"/>
      <c r="M902" s="111"/>
      <c r="N902" s="111"/>
      <c r="O902" s="111"/>
      <c r="P902" s="111"/>
      <c r="Q902" s="111"/>
      <c r="R902" s="111"/>
      <c r="S902" s="111"/>
      <c r="T902" s="111"/>
      <c r="U902" s="111"/>
      <c r="V902" s="111"/>
      <c r="W902" s="111"/>
      <c r="X902" s="111"/>
      <c r="Y902" s="111"/>
      <c r="Z902" s="111"/>
      <c r="AA902" s="111"/>
      <c r="AB902" s="111"/>
      <c r="AC902" s="111"/>
      <c r="AD902" s="111"/>
      <c r="AE902" s="111"/>
      <c r="AF902" s="111"/>
      <c r="AG902" s="111"/>
      <c r="AH902" s="111"/>
      <c r="AI902" s="111"/>
      <c r="AJ902" s="111"/>
      <c r="AK902" s="111"/>
      <c r="AL902" s="111"/>
      <c r="AM902" s="111"/>
      <c r="AN902" s="111"/>
      <c r="AO902" s="111"/>
      <c r="AP902" s="111"/>
      <c r="AQ902" s="111"/>
      <c r="AT902"/>
      <c r="AU902"/>
      <c r="AV902"/>
      <c r="AW902"/>
      <c r="AX902"/>
      <c r="AZ902"/>
      <c r="BD902"/>
      <c r="BE902"/>
      <c r="BH902"/>
    </row>
    <row r="903" spans="1:60">
      <c r="A903"/>
      <c r="B903"/>
      <c r="C903" s="111"/>
      <c r="D903" s="111"/>
      <c r="E903" s="111"/>
      <c r="F903" s="111"/>
      <c r="G903" s="111"/>
      <c r="H903" s="111"/>
      <c r="I903" s="111"/>
      <c r="J903" s="111"/>
      <c r="K903" s="111"/>
      <c r="L903" s="111"/>
      <c r="M903" s="111"/>
      <c r="N903" s="111"/>
      <c r="O903" s="111"/>
      <c r="P903" s="111"/>
      <c r="Q903" s="111"/>
      <c r="R903" s="111"/>
      <c r="S903" s="111"/>
      <c r="T903" s="111"/>
      <c r="U903" s="111"/>
      <c r="V903" s="111"/>
      <c r="W903" s="111"/>
      <c r="X903" s="111"/>
      <c r="Y903" s="111"/>
      <c r="Z903" s="111"/>
      <c r="AA903" s="111"/>
      <c r="AB903" s="111"/>
      <c r="AC903" s="111"/>
      <c r="AD903" s="111"/>
      <c r="AE903" s="111"/>
      <c r="AF903" s="111"/>
      <c r="AG903" s="111"/>
      <c r="AH903" s="111"/>
      <c r="AI903" s="111"/>
      <c r="AJ903" s="111"/>
      <c r="AK903" s="111"/>
      <c r="AL903" s="111"/>
      <c r="AM903" s="111"/>
      <c r="AN903" s="111"/>
      <c r="AO903" s="111"/>
      <c r="AP903" s="111"/>
      <c r="AQ903" s="111"/>
      <c r="AT903"/>
      <c r="AU903"/>
      <c r="AV903"/>
      <c r="AW903"/>
      <c r="AX903"/>
      <c r="AZ903"/>
      <c r="BD903"/>
      <c r="BE903"/>
      <c r="BH903"/>
    </row>
    <row r="904" spans="1:60">
      <c r="A904"/>
      <c r="B904"/>
      <c r="C904" s="111"/>
      <c r="D904" s="111"/>
      <c r="E904" s="111"/>
      <c r="F904" s="111"/>
      <c r="G904" s="111"/>
      <c r="H904" s="111"/>
      <c r="I904" s="111"/>
      <c r="J904" s="111"/>
      <c r="K904" s="111"/>
      <c r="L904" s="111"/>
      <c r="M904" s="111"/>
      <c r="N904" s="111"/>
      <c r="O904" s="111"/>
      <c r="P904" s="111"/>
      <c r="Q904" s="111"/>
      <c r="R904" s="111"/>
      <c r="S904" s="111"/>
      <c r="T904" s="111"/>
      <c r="U904" s="111"/>
      <c r="V904" s="111"/>
      <c r="W904" s="111"/>
      <c r="X904" s="111"/>
      <c r="Y904" s="111"/>
      <c r="Z904" s="111"/>
      <c r="AA904" s="111"/>
      <c r="AB904" s="111"/>
      <c r="AC904" s="111"/>
      <c r="AD904" s="111"/>
      <c r="AE904" s="111"/>
      <c r="AF904" s="111"/>
      <c r="AG904" s="111"/>
      <c r="AH904" s="111"/>
      <c r="AI904" s="111"/>
      <c r="AJ904" s="111"/>
      <c r="AK904" s="111"/>
      <c r="AL904" s="111"/>
      <c r="AM904" s="111"/>
      <c r="AN904" s="111"/>
      <c r="AO904" s="111"/>
      <c r="AP904" s="111"/>
      <c r="AQ904" s="111"/>
      <c r="AT904"/>
      <c r="AU904"/>
      <c r="AV904"/>
      <c r="AW904"/>
      <c r="AX904"/>
      <c r="AZ904"/>
      <c r="BD904"/>
      <c r="BE904"/>
      <c r="BH904"/>
    </row>
    <row r="905" spans="1:60">
      <c r="A905"/>
      <c r="B905"/>
      <c r="C905" s="111"/>
      <c r="D905" s="111"/>
      <c r="E905" s="111"/>
      <c r="F905" s="111"/>
      <c r="G905" s="111"/>
      <c r="H905" s="111"/>
      <c r="I905" s="111"/>
      <c r="J905" s="111"/>
      <c r="K905" s="111"/>
      <c r="L905" s="111"/>
      <c r="M905" s="111"/>
      <c r="N905" s="111"/>
      <c r="O905" s="111"/>
      <c r="P905" s="111"/>
      <c r="Q905" s="111"/>
      <c r="R905" s="111"/>
      <c r="S905" s="111"/>
      <c r="T905" s="111"/>
      <c r="U905" s="111"/>
      <c r="V905" s="111"/>
      <c r="W905" s="111"/>
      <c r="X905" s="111"/>
      <c r="Y905" s="111"/>
      <c r="Z905" s="111"/>
      <c r="AA905" s="111"/>
      <c r="AB905" s="111"/>
      <c r="AC905" s="111"/>
      <c r="AD905" s="111"/>
      <c r="AE905" s="111"/>
      <c r="AF905" s="111"/>
      <c r="AG905" s="111"/>
      <c r="AH905" s="111"/>
      <c r="AI905" s="111"/>
      <c r="AJ905" s="111"/>
      <c r="AK905" s="111"/>
      <c r="AL905" s="111"/>
      <c r="AM905" s="111"/>
      <c r="AN905" s="111"/>
      <c r="AO905" s="111"/>
      <c r="AP905" s="111"/>
      <c r="AQ905" s="111"/>
      <c r="AT905"/>
      <c r="AU905"/>
      <c r="AV905"/>
      <c r="AW905"/>
      <c r="AX905"/>
      <c r="AZ905"/>
      <c r="BD905"/>
      <c r="BE905"/>
      <c r="BH905"/>
    </row>
    <row r="906" spans="1:60">
      <c r="A906"/>
      <c r="B906"/>
      <c r="C906" s="111"/>
      <c r="D906" s="111"/>
      <c r="E906" s="111"/>
      <c r="F906" s="111"/>
      <c r="G906" s="111"/>
      <c r="H906" s="111"/>
      <c r="I906" s="111"/>
      <c r="J906" s="111"/>
      <c r="K906" s="111"/>
      <c r="L906" s="111"/>
      <c r="M906" s="111"/>
      <c r="N906" s="111"/>
      <c r="O906" s="111"/>
      <c r="P906" s="111"/>
      <c r="Q906" s="111"/>
      <c r="R906" s="111"/>
      <c r="S906" s="111"/>
      <c r="T906" s="111"/>
      <c r="U906" s="111"/>
      <c r="V906" s="111"/>
      <c r="W906" s="111"/>
      <c r="X906" s="111"/>
      <c r="Y906" s="111"/>
      <c r="Z906" s="111"/>
      <c r="AA906" s="111"/>
      <c r="AB906" s="111"/>
      <c r="AC906" s="111"/>
      <c r="AD906" s="111"/>
      <c r="AE906" s="111"/>
      <c r="AF906" s="111"/>
      <c r="AG906" s="111"/>
      <c r="AH906" s="111"/>
      <c r="AI906" s="111"/>
      <c r="AJ906" s="111"/>
      <c r="AK906" s="111"/>
      <c r="AL906" s="111"/>
      <c r="AM906" s="111"/>
      <c r="AN906" s="111"/>
      <c r="AO906" s="111"/>
      <c r="AP906" s="111"/>
      <c r="AQ906" s="111"/>
      <c r="AT906"/>
      <c r="AU906"/>
      <c r="AV906"/>
      <c r="AW906"/>
      <c r="AX906"/>
      <c r="AZ906"/>
      <c r="BD906"/>
      <c r="BE906"/>
      <c r="BH906"/>
    </row>
    <row r="907" spans="1:60">
      <c r="A907"/>
      <c r="B907"/>
      <c r="C907" s="111"/>
      <c r="D907" s="111"/>
      <c r="E907" s="111"/>
      <c r="F907" s="111"/>
      <c r="G907" s="111"/>
      <c r="H907" s="111"/>
      <c r="I907" s="111"/>
      <c r="J907" s="111"/>
      <c r="K907" s="111"/>
      <c r="L907" s="111"/>
      <c r="M907" s="111"/>
      <c r="N907" s="111"/>
      <c r="O907" s="111"/>
      <c r="P907" s="111"/>
      <c r="Q907" s="111"/>
      <c r="R907" s="111"/>
      <c r="S907" s="111"/>
      <c r="T907" s="111"/>
      <c r="U907" s="111"/>
      <c r="V907" s="111"/>
      <c r="W907" s="111"/>
      <c r="X907" s="111"/>
      <c r="Y907" s="111"/>
      <c r="Z907" s="111"/>
      <c r="AA907" s="111"/>
      <c r="AB907" s="111"/>
      <c r="AC907" s="111"/>
      <c r="AD907" s="111"/>
      <c r="AE907" s="111"/>
      <c r="AF907" s="111"/>
      <c r="AG907" s="111"/>
      <c r="AH907" s="111"/>
      <c r="AI907" s="111"/>
      <c r="AJ907" s="111"/>
      <c r="AK907" s="111"/>
      <c r="AL907" s="111"/>
      <c r="AM907" s="111"/>
      <c r="AN907" s="111"/>
      <c r="AO907" s="111"/>
      <c r="AP907" s="111"/>
      <c r="AQ907" s="111"/>
      <c r="AT907"/>
      <c r="AU907"/>
      <c r="AV907"/>
      <c r="AW907"/>
      <c r="AX907"/>
      <c r="AZ907"/>
      <c r="BD907"/>
      <c r="BE907"/>
      <c r="BH907"/>
    </row>
    <row r="908" spans="1:60">
      <c r="A908"/>
      <c r="B908"/>
      <c r="C908" s="111"/>
      <c r="D908" s="111"/>
      <c r="E908" s="111"/>
      <c r="F908" s="111"/>
      <c r="G908" s="111"/>
      <c r="H908" s="111"/>
      <c r="I908" s="111"/>
      <c r="J908" s="111"/>
      <c r="K908" s="111"/>
      <c r="L908" s="111"/>
      <c r="M908" s="111"/>
      <c r="N908" s="111"/>
      <c r="O908" s="111"/>
      <c r="P908" s="111"/>
      <c r="Q908" s="111"/>
      <c r="R908" s="111"/>
      <c r="S908" s="111"/>
      <c r="T908" s="111"/>
      <c r="U908" s="111"/>
      <c r="V908" s="111"/>
      <c r="W908" s="111"/>
      <c r="X908" s="111"/>
      <c r="Y908" s="111"/>
      <c r="Z908" s="111"/>
      <c r="AA908" s="111"/>
      <c r="AB908" s="111"/>
      <c r="AC908" s="111"/>
      <c r="AD908" s="111"/>
      <c r="AE908" s="111"/>
      <c r="AF908" s="111"/>
      <c r="AG908" s="111"/>
      <c r="AH908" s="111"/>
      <c r="AI908" s="111"/>
      <c r="AJ908" s="111"/>
      <c r="AK908" s="111"/>
      <c r="AL908" s="111"/>
      <c r="AM908" s="111"/>
      <c r="AN908" s="111"/>
      <c r="AO908" s="111"/>
      <c r="AP908" s="111"/>
      <c r="AQ908" s="111"/>
      <c r="AT908"/>
      <c r="AU908"/>
      <c r="AV908"/>
      <c r="AW908"/>
      <c r="AX908"/>
      <c r="AZ908"/>
      <c r="BD908"/>
      <c r="BE908"/>
      <c r="BH908"/>
    </row>
    <row r="909" spans="1:60">
      <c r="A909"/>
      <c r="B909"/>
      <c r="C909" s="111"/>
      <c r="D909" s="111"/>
      <c r="E909" s="111"/>
      <c r="F909" s="111"/>
      <c r="G909" s="111"/>
      <c r="H909" s="111"/>
      <c r="I909" s="111"/>
      <c r="J909" s="111"/>
      <c r="K909" s="111"/>
      <c r="L909" s="111"/>
      <c r="M909" s="111"/>
      <c r="N909" s="111"/>
      <c r="O909" s="111"/>
      <c r="P909" s="111"/>
      <c r="Q909" s="111"/>
      <c r="R909" s="111"/>
      <c r="S909" s="111"/>
      <c r="T909" s="111"/>
      <c r="U909" s="111"/>
      <c r="V909" s="111"/>
      <c r="W909" s="111"/>
      <c r="X909" s="111"/>
      <c r="Y909" s="111"/>
      <c r="Z909" s="111"/>
      <c r="AA909" s="111"/>
      <c r="AB909" s="111"/>
      <c r="AC909" s="111"/>
      <c r="AD909" s="111"/>
      <c r="AE909" s="111"/>
      <c r="AF909" s="111"/>
      <c r="AG909" s="111"/>
      <c r="AH909" s="111"/>
      <c r="AI909" s="111"/>
      <c r="AJ909" s="111"/>
      <c r="AK909" s="111"/>
      <c r="AL909" s="111"/>
      <c r="AM909" s="111"/>
      <c r="AN909" s="111"/>
      <c r="AO909" s="111"/>
      <c r="AP909" s="111"/>
      <c r="AQ909" s="111"/>
      <c r="AT909"/>
      <c r="AU909"/>
      <c r="AV909"/>
      <c r="AW909"/>
      <c r="AX909"/>
      <c r="AZ909"/>
      <c r="BD909"/>
      <c r="BE909"/>
      <c r="BH909"/>
    </row>
    <row r="910" spans="1:60">
      <c r="A910"/>
      <c r="B910"/>
      <c r="C910" s="111"/>
      <c r="D910" s="111"/>
      <c r="E910" s="111"/>
      <c r="F910" s="111"/>
      <c r="G910" s="111"/>
      <c r="H910" s="111"/>
      <c r="I910" s="111"/>
      <c r="J910" s="111"/>
      <c r="K910" s="111"/>
      <c r="L910" s="111"/>
      <c r="M910" s="111"/>
      <c r="N910" s="111"/>
      <c r="O910" s="111"/>
      <c r="P910" s="111"/>
      <c r="Q910" s="111"/>
      <c r="R910" s="111"/>
      <c r="S910" s="111"/>
      <c r="T910" s="111"/>
      <c r="U910" s="111"/>
      <c r="V910" s="111"/>
      <c r="W910" s="111"/>
      <c r="X910" s="111"/>
      <c r="Y910" s="111"/>
      <c r="Z910" s="111"/>
      <c r="AA910" s="111"/>
      <c r="AB910" s="111"/>
      <c r="AC910" s="111"/>
      <c r="AD910" s="111"/>
      <c r="AE910" s="111"/>
      <c r="AF910" s="111"/>
      <c r="AG910" s="111"/>
      <c r="AH910" s="111"/>
      <c r="AI910" s="111"/>
      <c r="AJ910" s="111"/>
      <c r="AK910" s="111"/>
      <c r="AL910" s="111"/>
      <c r="AM910" s="111"/>
      <c r="AN910" s="111"/>
      <c r="AO910" s="111"/>
      <c r="AP910" s="111"/>
      <c r="AQ910" s="111"/>
      <c r="AT910"/>
      <c r="AU910"/>
      <c r="AV910"/>
      <c r="AW910"/>
      <c r="AX910"/>
      <c r="AZ910"/>
      <c r="BD910"/>
      <c r="BE910"/>
      <c r="BH910"/>
    </row>
    <row r="911" spans="1:60">
      <c r="A911"/>
      <c r="B911"/>
      <c r="C911" s="111"/>
      <c r="D911" s="111"/>
      <c r="E911" s="111"/>
      <c r="F911" s="111"/>
      <c r="G911" s="111"/>
      <c r="H911" s="111"/>
      <c r="I911" s="111"/>
      <c r="J911" s="111"/>
      <c r="K911" s="111"/>
      <c r="L911" s="111"/>
      <c r="M911" s="111"/>
      <c r="N911" s="111"/>
      <c r="O911" s="111"/>
      <c r="P911" s="111"/>
      <c r="Q911" s="111"/>
      <c r="R911" s="111"/>
      <c r="S911" s="111"/>
      <c r="T911" s="111"/>
      <c r="U911" s="111"/>
      <c r="V911" s="111"/>
      <c r="W911" s="111"/>
      <c r="X911" s="111"/>
      <c r="Y911" s="111"/>
      <c r="Z911" s="111"/>
      <c r="AA911" s="111"/>
      <c r="AB911" s="111"/>
      <c r="AC911" s="111"/>
      <c r="AD911" s="111"/>
      <c r="AE911" s="111"/>
      <c r="AF911" s="111"/>
      <c r="AG911" s="111"/>
      <c r="AH911" s="111"/>
      <c r="AI911" s="111"/>
      <c r="AJ911" s="111"/>
      <c r="AK911" s="111"/>
      <c r="AL911" s="111"/>
      <c r="AM911" s="111"/>
      <c r="AN911" s="111"/>
      <c r="AO911" s="111"/>
      <c r="AP911" s="111"/>
      <c r="AQ911" s="111"/>
      <c r="AT911"/>
      <c r="AU911"/>
      <c r="AV911"/>
      <c r="AW911"/>
      <c r="AX911"/>
      <c r="AZ911"/>
      <c r="BD911"/>
      <c r="BE911"/>
      <c r="BH911"/>
    </row>
    <row r="912" spans="1:60">
      <c r="A912"/>
      <c r="B912"/>
      <c r="C912" s="111"/>
      <c r="D912" s="111"/>
      <c r="E912" s="111"/>
      <c r="F912" s="111"/>
      <c r="G912" s="111"/>
      <c r="H912" s="111"/>
      <c r="I912" s="111"/>
      <c r="J912" s="111"/>
      <c r="K912" s="111"/>
      <c r="L912" s="111"/>
      <c r="M912" s="111"/>
      <c r="N912" s="111"/>
      <c r="O912" s="111"/>
      <c r="P912" s="111"/>
      <c r="Q912" s="111"/>
      <c r="R912" s="111"/>
      <c r="S912" s="111"/>
      <c r="T912" s="111"/>
      <c r="U912" s="111"/>
      <c r="V912" s="111"/>
      <c r="W912" s="111"/>
      <c r="X912" s="111"/>
      <c r="Y912" s="111"/>
      <c r="Z912" s="111"/>
      <c r="AA912" s="111"/>
      <c r="AB912" s="111"/>
      <c r="AC912" s="111"/>
      <c r="AD912" s="111"/>
      <c r="AE912" s="111"/>
      <c r="AF912" s="111"/>
      <c r="AG912" s="111"/>
      <c r="AH912" s="111"/>
      <c r="AI912" s="111"/>
      <c r="AJ912" s="111"/>
      <c r="AK912" s="111"/>
      <c r="AL912" s="111"/>
      <c r="AM912" s="111"/>
      <c r="AN912" s="111"/>
      <c r="AO912" s="111"/>
      <c r="AP912" s="111"/>
      <c r="AQ912" s="111"/>
      <c r="AT912"/>
      <c r="AU912"/>
      <c r="AV912"/>
      <c r="AW912"/>
      <c r="AX912"/>
      <c r="AZ912"/>
      <c r="BD912"/>
      <c r="BE912"/>
      <c r="BH912"/>
    </row>
    <row r="913" spans="1:60">
      <c r="A913"/>
      <c r="B913"/>
      <c r="C913" s="111"/>
      <c r="D913" s="111"/>
      <c r="E913" s="111"/>
      <c r="F913" s="111"/>
      <c r="G913" s="111"/>
      <c r="H913" s="111"/>
      <c r="I913" s="111"/>
      <c r="J913" s="111"/>
      <c r="K913" s="111"/>
      <c r="L913" s="111"/>
      <c r="M913" s="111"/>
      <c r="N913" s="111"/>
      <c r="O913" s="111"/>
      <c r="P913" s="111"/>
      <c r="Q913" s="111"/>
      <c r="R913" s="111"/>
      <c r="S913" s="111"/>
      <c r="T913" s="111"/>
      <c r="U913" s="111"/>
      <c r="V913" s="111"/>
      <c r="W913" s="111"/>
      <c r="X913" s="111"/>
      <c r="Y913" s="111"/>
      <c r="Z913" s="111"/>
      <c r="AA913" s="111"/>
      <c r="AB913" s="111"/>
      <c r="AC913" s="111"/>
      <c r="AD913" s="111"/>
      <c r="AE913" s="111"/>
      <c r="AF913" s="111"/>
      <c r="AG913" s="111"/>
      <c r="AH913" s="111"/>
      <c r="AI913" s="111"/>
      <c r="AJ913" s="111"/>
      <c r="AK913" s="111"/>
      <c r="AL913" s="111"/>
      <c r="AM913" s="111"/>
      <c r="AN913" s="111"/>
      <c r="AO913" s="111"/>
      <c r="AP913" s="111"/>
      <c r="AQ913" s="111"/>
      <c r="AT913"/>
      <c r="AU913"/>
      <c r="AV913"/>
      <c r="AW913"/>
      <c r="AX913"/>
      <c r="AZ913"/>
      <c r="BD913"/>
      <c r="BE913"/>
      <c r="BH913"/>
    </row>
    <row r="914" spans="1:60">
      <c r="A914"/>
      <c r="B914"/>
      <c r="C914" s="111"/>
      <c r="D914" s="111"/>
      <c r="E914" s="111"/>
      <c r="F914" s="111"/>
      <c r="G914" s="111"/>
      <c r="H914" s="111"/>
      <c r="I914" s="111"/>
      <c r="J914" s="111"/>
      <c r="K914" s="111"/>
      <c r="L914" s="111"/>
      <c r="M914" s="111"/>
      <c r="N914" s="111"/>
      <c r="O914" s="111"/>
      <c r="P914" s="111"/>
      <c r="Q914" s="111"/>
      <c r="R914" s="111"/>
      <c r="S914" s="111"/>
      <c r="T914" s="111"/>
      <c r="U914" s="111"/>
      <c r="V914" s="111"/>
      <c r="W914" s="111"/>
      <c r="X914" s="111"/>
      <c r="Y914" s="111"/>
      <c r="Z914" s="111"/>
      <c r="AA914" s="111"/>
      <c r="AB914" s="111"/>
      <c r="AC914" s="111"/>
      <c r="AD914" s="111"/>
      <c r="AE914" s="111"/>
      <c r="AF914" s="111"/>
      <c r="AG914" s="111"/>
      <c r="AH914" s="111"/>
      <c r="AI914" s="111"/>
      <c r="AJ914" s="111"/>
      <c r="AK914" s="111"/>
      <c r="AL914" s="111"/>
      <c r="AM914" s="111"/>
      <c r="AN914" s="111"/>
      <c r="AO914" s="111"/>
      <c r="AP914" s="111"/>
      <c r="AQ914" s="111"/>
      <c r="AT914"/>
      <c r="AU914"/>
      <c r="AV914"/>
      <c r="AW914"/>
      <c r="AX914"/>
      <c r="AZ914"/>
      <c r="BD914"/>
      <c r="BE914"/>
      <c r="BH914"/>
    </row>
    <row r="915" spans="1:60">
      <c r="A915"/>
      <c r="B915"/>
      <c r="C915" s="111"/>
      <c r="D915" s="111"/>
      <c r="E915" s="111"/>
      <c r="F915" s="111"/>
      <c r="G915" s="111"/>
      <c r="H915" s="111"/>
      <c r="I915" s="111"/>
      <c r="J915" s="111"/>
      <c r="K915" s="111"/>
      <c r="L915" s="111"/>
      <c r="M915" s="111"/>
      <c r="N915" s="111"/>
      <c r="O915" s="111"/>
      <c r="P915" s="111"/>
      <c r="Q915" s="111"/>
      <c r="R915" s="111"/>
      <c r="S915" s="111"/>
      <c r="T915" s="111"/>
      <c r="U915" s="111"/>
      <c r="V915" s="111"/>
      <c r="W915" s="111"/>
      <c r="X915" s="111"/>
      <c r="Y915" s="111"/>
      <c r="Z915" s="111"/>
      <c r="AA915" s="111"/>
      <c r="AB915" s="111"/>
      <c r="AC915" s="111"/>
      <c r="AD915" s="111"/>
      <c r="AE915" s="111"/>
      <c r="AF915" s="111"/>
      <c r="AG915" s="111"/>
      <c r="AH915" s="111"/>
      <c r="AI915" s="111"/>
      <c r="AJ915" s="111"/>
      <c r="AK915" s="111"/>
      <c r="AL915" s="111"/>
      <c r="AM915" s="111"/>
      <c r="AN915" s="111"/>
      <c r="AO915" s="111"/>
      <c r="AP915" s="111"/>
      <c r="AQ915" s="111"/>
      <c r="AT915"/>
      <c r="AU915"/>
      <c r="AV915"/>
      <c r="AW915"/>
      <c r="AX915"/>
      <c r="AZ915"/>
      <c r="BD915"/>
      <c r="BE915"/>
      <c r="BH915"/>
    </row>
    <row r="916" spans="1:60">
      <c r="A916"/>
      <c r="B916"/>
      <c r="C916" s="111"/>
      <c r="D916" s="111"/>
      <c r="E916" s="111"/>
      <c r="F916" s="111"/>
      <c r="G916" s="111"/>
      <c r="H916" s="111"/>
      <c r="I916" s="111"/>
      <c r="J916" s="111"/>
      <c r="K916" s="111"/>
      <c r="L916" s="111"/>
      <c r="M916" s="111"/>
      <c r="N916" s="111"/>
      <c r="O916" s="111"/>
      <c r="P916" s="111"/>
      <c r="Q916" s="111"/>
      <c r="R916" s="111"/>
      <c r="S916" s="111"/>
      <c r="T916" s="111"/>
      <c r="U916" s="111"/>
      <c r="V916" s="111"/>
      <c r="W916" s="111"/>
      <c r="X916" s="111"/>
      <c r="Y916" s="111"/>
      <c r="Z916" s="111"/>
      <c r="AA916" s="111"/>
      <c r="AB916" s="111"/>
      <c r="AC916" s="111"/>
      <c r="AD916" s="111"/>
      <c r="AE916" s="111"/>
      <c r="AF916" s="111"/>
      <c r="AG916" s="111"/>
      <c r="AH916" s="111"/>
      <c r="AI916" s="111"/>
      <c r="AJ916" s="111"/>
      <c r="AK916" s="111"/>
      <c r="AL916" s="111"/>
      <c r="AM916" s="111"/>
      <c r="AN916" s="111"/>
      <c r="AO916" s="111"/>
      <c r="AP916" s="111"/>
      <c r="AQ916" s="111"/>
      <c r="AT916"/>
      <c r="AU916"/>
      <c r="AV916"/>
      <c r="AW916"/>
      <c r="AX916"/>
      <c r="AZ916"/>
      <c r="BD916"/>
      <c r="BE916"/>
      <c r="BH916"/>
    </row>
    <row r="917" spans="1:60">
      <c r="A917"/>
      <c r="B917"/>
      <c r="C917" s="111"/>
      <c r="D917" s="111"/>
      <c r="E917" s="111"/>
      <c r="F917" s="111"/>
      <c r="G917" s="111"/>
      <c r="H917" s="111"/>
      <c r="I917" s="111"/>
      <c r="J917" s="111"/>
      <c r="K917" s="111"/>
      <c r="L917" s="111"/>
      <c r="M917" s="111"/>
      <c r="N917" s="111"/>
      <c r="O917" s="111"/>
      <c r="P917" s="111"/>
      <c r="Q917" s="111"/>
      <c r="R917" s="111"/>
      <c r="S917" s="111"/>
      <c r="T917" s="111"/>
      <c r="U917" s="111"/>
      <c r="V917" s="111"/>
      <c r="W917" s="111"/>
      <c r="X917" s="111"/>
      <c r="Y917" s="111"/>
      <c r="Z917" s="111"/>
      <c r="AA917" s="111"/>
      <c r="AB917" s="111"/>
      <c r="AC917" s="111"/>
      <c r="AD917" s="111"/>
      <c r="AE917" s="111"/>
      <c r="AF917" s="111"/>
      <c r="AG917" s="111"/>
      <c r="AH917" s="111"/>
      <c r="AI917" s="111"/>
      <c r="AJ917" s="111"/>
      <c r="AK917" s="111"/>
      <c r="AL917" s="111"/>
      <c r="AM917" s="111"/>
      <c r="AN917" s="111"/>
      <c r="AO917" s="111"/>
      <c r="AP917" s="111"/>
      <c r="AQ917" s="111"/>
      <c r="AT917"/>
      <c r="AU917"/>
      <c r="AV917"/>
      <c r="AW917"/>
      <c r="AX917"/>
      <c r="AZ917"/>
      <c r="BD917"/>
      <c r="BE917"/>
      <c r="BH917"/>
    </row>
    <row r="918" spans="1:60">
      <c r="A918"/>
      <c r="B918"/>
      <c r="C918" s="111"/>
      <c r="D918" s="111"/>
      <c r="E918" s="111"/>
      <c r="F918" s="111"/>
      <c r="G918" s="111"/>
      <c r="H918" s="111"/>
      <c r="I918" s="111"/>
      <c r="J918" s="111"/>
      <c r="K918" s="111"/>
      <c r="L918" s="111"/>
      <c r="M918" s="111"/>
      <c r="N918" s="111"/>
      <c r="O918" s="111"/>
      <c r="P918" s="111"/>
      <c r="Q918" s="111"/>
      <c r="R918" s="111"/>
      <c r="S918" s="111"/>
      <c r="T918" s="111"/>
      <c r="U918" s="111"/>
      <c r="V918" s="111"/>
      <c r="W918" s="111"/>
      <c r="X918" s="111"/>
      <c r="Y918" s="111"/>
      <c r="Z918" s="111"/>
      <c r="AA918" s="111"/>
      <c r="AB918" s="111"/>
      <c r="AC918" s="111"/>
      <c r="AD918" s="111"/>
      <c r="AE918" s="111"/>
      <c r="AF918" s="111"/>
      <c r="AG918" s="111"/>
      <c r="AH918" s="111"/>
      <c r="AI918" s="111"/>
      <c r="AJ918" s="111"/>
      <c r="AK918" s="111"/>
      <c r="AL918" s="111"/>
      <c r="AM918" s="111"/>
      <c r="AN918" s="111"/>
      <c r="AO918" s="111"/>
      <c r="AP918" s="111"/>
      <c r="AQ918" s="111"/>
      <c r="AT918"/>
      <c r="AU918"/>
      <c r="AV918"/>
      <c r="AW918"/>
      <c r="AX918"/>
      <c r="AZ918"/>
      <c r="BD918"/>
      <c r="BE918"/>
      <c r="BH918"/>
    </row>
    <row r="919" spans="1:60">
      <c r="A919"/>
      <c r="B919"/>
      <c r="C919" s="111"/>
      <c r="D919" s="111"/>
      <c r="E919" s="111"/>
      <c r="F919" s="111"/>
      <c r="G919" s="111"/>
      <c r="H919" s="111"/>
      <c r="I919" s="111"/>
      <c r="J919" s="111"/>
      <c r="K919" s="111"/>
      <c r="L919" s="111"/>
      <c r="M919" s="111"/>
      <c r="N919" s="111"/>
      <c r="O919" s="111"/>
      <c r="P919" s="111"/>
      <c r="Q919" s="111"/>
      <c r="R919" s="111"/>
      <c r="S919" s="111"/>
      <c r="T919" s="111"/>
      <c r="U919" s="111"/>
      <c r="V919" s="111"/>
      <c r="W919" s="111"/>
      <c r="X919" s="111"/>
      <c r="Y919" s="111"/>
      <c r="Z919" s="111"/>
      <c r="AA919" s="111"/>
      <c r="AB919" s="111"/>
      <c r="AC919" s="111"/>
      <c r="AD919" s="111"/>
      <c r="AE919" s="111"/>
      <c r="AF919" s="111"/>
      <c r="AG919" s="111"/>
      <c r="AH919" s="111"/>
      <c r="AI919" s="111"/>
      <c r="AJ919" s="111"/>
      <c r="AK919" s="111"/>
      <c r="AL919" s="111"/>
      <c r="AM919" s="111"/>
      <c r="AN919" s="111"/>
      <c r="AO919" s="111"/>
      <c r="AP919" s="111"/>
      <c r="AQ919" s="111"/>
      <c r="AT919"/>
      <c r="AU919"/>
      <c r="AV919"/>
      <c r="AW919"/>
      <c r="AX919"/>
      <c r="AZ919"/>
      <c r="BD919"/>
      <c r="BE919"/>
      <c r="BH919"/>
    </row>
    <row r="920" spans="1:60">
      <c r="A920"/>
      <c r="B920"/>
      <c r="C920" s="111"/>
      <c r="D920" s="111"/>
      <c r="E920" s="111"/>
      <c r="F920" s="111"/>
      <c r="G920" s="111"/>
      <c r="H920" s="111"/>
      <c r="I920" s="111"/>
      <c r="J920" s="111"/>
      <c r="K920" s="111"/>
      <c r="L920" s="111"/>
      <c r="M920" s="111"/>
      <c r="N920" s="111"/>
      <c r="O920" s="111"/>
      <c r="P920" s="111"/>
      <c r="Q920" s="111"/>
      <c r="R920" s="111"/>
      <c r="S920" s="111"/>
      <c r="T920" s="111"/>
      <c r="U920" s="111"/>
      <c r="V920" s="111"/>
      <c r="W920" s="111"/>
      <c r="X920" s="111"/>
      <c r="Y920" s="111"/>
      <c r="Z920" s="111"/>
      <c r="AA920" s="111"/>
      <c r="AB920" s="111"/>
      <c r="AC920" s="111"/>
      <c r="AD920" s="111"/>
      <c r="AE920" s="111"/>
      <c r="AF920" s="111"/>
      <c r="AG920" s="111"/>
      <c r="AH920" s="111"/>
      <c r="AI920" s="111"/>
      <c r="AJ920" s="111"/>
      <c r="AK920" s="111"/>
      <c r="AL920" s="111"/>
      <c r="AM920" s="111"/>
      <c r="AN920" s="111"/>
      <c r="AO920" s="111"/>
      <c r="AP920" s="111"/>
      <c r="AQ920" s="111"/>
      <c r="AT920"/>
      <c r="AU920"/>
      <c r="AV920"/>
      <c r="AW920"/>
      <c r="AX920"/>
      <c r="AZ920"/>
      <c r="BD920"/>
      <c r="BE920"/>
      <c r="BH920"/>
    </row>
    <row r="921" spans="1:60">
      <c r="A921"/>
      <c r="B921"/>
      <c r="C921" s="111"/>
      <c r="D921" s="111"/>
      <c r="E921" s="111"/>
      <c r="F921" s="111"/>
      <c r="G921" s="111"/>
      <c r="H921" s="111"/>
      <c r="I921" s="111"/>
      <c r="J921" s="111"/>
      <c r="K921" s="111"/>
      <c r="L921" s="111"/>
      <c r="M921" s="111"/>
      <c r="N921" s="111"/>
      <c r="O921" s="111"/>
      <c r="P921" s="111"/>
      <c r="Q921" s="111"/>
      <c r="R921" s="111"/>
      <c r="S921" s="111"/>
      <c r="T921" s="111"/>
      <c r="U921" s="111"/>
      <c r="V921" s="111"/>
      <c r="W921" s="111"/>
      <c r="X921" s="111"/>
      <c r="Y921" s="111"/>
      <c r="Z921" s="111"/>
      <c r="AA921" s="111"/>
      <c r="AB921" s="111"/>
      <c r="AC921" s="111"/>
      <c r="AD921" s="111"/>
      <c r="AE921" s="111"/>
      <c r="AF921" s="111"/>
      <c r="AG921" s="111"/>
      <c r="AH921" s="111"/>
      <c r="AI921" s="111"/>
      <c r="AJ921" s="111"/>
      <c r="AK921" s="111"/>
      <c r="AL921" s="111"/>
      <c r="AM921" s="111"/>
      <c r="AN921" s="111"/>
      <c r="AO921" s="111"/>
      <c r="AP921" s="111"/>
      <c r="AQ921" s="111"/>
      <c r="AT921"/>
      <c r="AU921"/>
      <c r="AV921"/>
      <c r="AW921"/>
      <c r="AX921"/>
      <c r="AZ921"/>
      <c r="BD921"/>
      <c r="BE921"/>
      <c r="BH921"/>
    </row>
    <row r="922" spans="1:60">
      <c r="A922"/>
      <c r="B922"/>
      <c r="C922" s="111"/>
      <c r="D922" s="111"/>
      <c r="E922" s="111"/>
      <c r="F922" s="111"/>
      <c r="G922" s="111"/>
      <c r="H922" s="111"/>
      <c r="I922" s="111"/>
      <c r="J922" s="111"/>
      <c r="K922" s="111"/>
      <c r="L922" s="111"/>
      <c r="M922" s="111"/>
      <c r="N922" s="111"/>
      <c r="O922" s="111"/>
      <c r="P922" s="111"/>
      <c r="Q922" s="111"/>
      <c r="R922" s="111"/>
      <c r="S922" s="111"/>
      <c r="T922" s="111"/>
      <c r="U922" s="111"/>
      <c r="V922" s="111"/>
      <c r="W922" s="111"/>
      <c r="X922" s="111"/>
      <c r="Y922" s="111"/>
      <c r="Z922" s="111"/>
      <c r="AA922" s="111"/>
      <c r="AB922" s="111"/>
      <c r="AC922" s="111"/>
      <c r="AD922" s="111"/>
      <c r="AE922" s="111"/>
      <c r="AF922" s="111"/>
      <c r="AG922" s="111"/>
      <c r="AH922" s="111"/>
      <c r="AI922" s="111"/>
      <c r="AJ922" s="111"/>
      <c r="AK922" s="111"/>
      <c r="AL922" s="111"/>
      <c r="AM922" s="111"/>
      <c r="AN922" s="111"/>
      <c r="AO922" s="111"/>
      <c r="AP922" s="111"/>
      <c r="AQ922" s="111"/>
      <c r="AT922"/>
      <c r="AU922"/>
      <c r="AV922"/>
      <c r="AW922"/>
      <c r="AX922"/>
      <c r="AZ922"/>
      <c r="BD922"/>
      <c r="BE922"/>
      <c r="BH922"/>
    </row>
    <row r="923" spans="1:60">
      <c r="A923"/>
      <c r="B923"/>
      <c r="C923" s="111"/>
      <c r="D923" s="111"/>
      <c r="E923" s="111"/>
      <c r="F923" s="111"/>
      <c r="G923" s="111"/>
      <c r="H923" s="111"/>
      <c r="I923" s="111"/>
      <c r="J923" s="111"/>
      <c r="K923" s="111"/>
      <c r="L923" s="111"/>
      <c r="M923" s="111"/>
      <c r="N923" s="111"/>
      <c r="O923" s="111"/>
      <c r="P923" s="111"/>
      <c r="Q923" s="111"/>
      <c r="R923" s="111"/>
      <c r="S923" s="111"/>
      <c r="T923" s="111"/>
      <c r="U923" s="111"/>
      <c r="V923" s="111"/>
      <c r="W923" s="111"/>
      <c r="X923" s="111"/>
      <c r="Y923" s="111"/>
      <c r="Z923" s="111"/>
      <c r="AA923" s="111"/>
      <c r="AB923" s="111"/>
      <c r="AC923" s="111"/>
      <c r="AD923" s="111"/>
      <c r="AE923" s="111"/>
      <c r="AF923" s="111"/>
      <c r="AG923" s="111"/>
      <c r="AH923" s="111"/>
      <c r="AI923" s="111"/>
      <c r="AJ923" s="111"/>
      <c r="AK923" s="111"/>
      <c r="AL923" s="111"/>
      <c r="AM923" s="111"/>
      <c r="AN923" s="111"/>
      <c r="AO923" s="111"/>
      <c r="AP923" s="111"/>
      <c r="AQ923" s="111"/>
      <c r="AT923"/>
      <c r="AU923"/>
      <c r="AV923"/>
      <c r="AW923"/>
      <c r="AX923"/>
      <c r="AZ923"/>
      <c r="BD923"/>
      <c r="BE923"/>
      <c r="BH923"/>
    </row>
    <row r="924" spans="1:60">
      <c r="A924"/>
      <c r="B924"/>
      <c r="C924" s="111"/>
      <c r="D924" s="111"/>
      <c r="E924" s="111"/>
      <c r="F924" s="111"/>
      <c r="G924" s="111"/>
      <c r="H924" s="111"/>
      <c r="I924" s="111"/>
      <c r="J924" s="111"/>
      <c r="K924" s="111"/>
      <c r="L924" s="111"/>
      <c r="M924" s="111"/>
      <c r="N924" s="111"/>
      <c r="O924" s="111"/>
      <c r="P924" s="111"/>
      <c r="Q924" s="111"/>
      <c r="R924" s="111"/>
      <c r="S924" s="111"/>
      <c r="T924" s="111"/>
      <c r="U924" s="111"/>
      <c r="V924" s="111"/>
      <c r="W924" s="111"/>
      <c r="X924" s="111"/>
      <c r="Y924" s="111"/>
      <c r="Z924" s="111"/>
      <c r="AA924" s="111"/>
      <c r="AB924" s="111"/>
      <c r="AC924" s="111"/>
      <c r="AD924" s="111"/>
      <c r="AE924" s="111"/>
      <c r="AF924" s="111"/>
      <c r="AG924" s="111"/>
      <c r="AH924" s="111"/>
      <c r="AI924" s="111"/>
      <c r="AJ924" s="111"/>
      <c r="AK924" s="111"/>
      <c r="AL924" s="111"/>
      <c r="AM924" s="111"/>
      <c r="AN924" s="111"/>
      <c r="AO924" s="111"/>
      <c r="AP924" s="111"/>
      <c r="AQ924" s="111"/>
      <c r="AT924"/>
      <c r="AU924"/>
      <c r="AV924"/>
      <c r="AW924"/>
      <c r="AX924"/>
      <c r="AZ924"/>
      <c r="BD924"/>
      <c r="BE924"/>
      <c r="BH924"/>
    </row>
    <row r="925" spans="1:60">
      <c r="A925"/>
      <c r="B925"/>
      <c r="C925" s="111"/>
      <c r="D925" s="111"/>
      <c r="E925" s="111"/>
      <c r="F925" s="111"/>
      <c r="G925" s="111"/>
      <c r="H925" s="111"/>
      <c r="I925" s="111"/>
      <c r="J925" s="111"/>
      <c r="K925" s="111"/>
      <c r="L925" s="111"/>
      <c r="M925" s="111"/>
      <c r="N925" s="111"/>
      <c r="O925" s="111"/>
      <c r="P925" s="111"/>
      <c r="Q925" s="111"/>
      <c r="R925" s="111"/>
      <c r="S925" s="111"/>
      <c r="T925" s="111"/>
      <c r="U925" s="111"/>
      <c r="V925" s="111"/>
      <c r="W925" s="111"/>
      <c r="X925" s="111"/>
      <c r="Y925" s="111"/>
      <c r="Z925" s="111"/>
      <c r="AA925" s="111"/>
      <c r="AB925" s="111"/>
      <c r="AC925" s="111"/>
      <c r="AD925" s="111"/>
      <c r="AE925" s="111"/>
      <c r="AF925" s="111"/>
      <c r="AG925" s="111"/>
      <c r="AH925" s="111"/>
      <c r="AI925" s="111"/>
      <c r="AJ925" s="111"/>
      <c r="AK925" s="111"/>
      <c r="AL925" s="111"/>
      <c r="AM925" s="111"/>
      <c r="AN925" s="111"/>
      <c r="AO925" s="111"/>
      <c r="AP925" s="111"/>
      <c r="AQ925" s="111"/>
      <c r="AT925"/>
      <c r="AU925"/>
      <c r="AV925"/>
      <c r="AW925"/>
      <c r="AX925"/>
      <c r="AZ925"/>
      <c r="BD925"/>
      <c r="BE925"/>
      <c r="BH925"/>
    </row>
    <row r="926" spans="1:60">
      <c r="A926"/>
      <c r="B926"/>
      <c r="C926" s="111"/>
      <c r="D926" s="111"/>
      <c r="E926" s="111"/>
      <c r="F926" s="111"/>
      <c r="G926" s="111"/>
      <c r="H926" s="111"/>
      <c r="I926" s="111"/>
      <c r="J926" s="111"/>
      <c r="K926" s="111"/>
      <c r="L926" s="111"/>
      <c r="M926" s="111"/>
      <c r="N926" s="111"/>
      <c r="O926" s="111"/>
      <c r="P926" s="111"/>
      <c r="Q926" s="111"/>
      <c r="R926" s="111"/>
      <c r="S926" s="111"/>
      <c r="T926" s="111"/>
      <c r="U926" s="111"/>
      <c r="V926" s="111"/>
      <c r="W926" s="111"/>
      <c r="X926" s="111"/>
      <c r="Y926" s="111"/>
      <c r="Z926" s="111"/>
      <c r="AA926" s="111"/>
      <c r="AB926" s="111"/>
      <c r="AC926" s="111"/>
      <c r="AD926" s="111"/>
      <c r="AE926" s="111"/>
      <c r="AF926" s="111"/>
      <c r="AG926" s="111"/>
      <c r="AH926" s="111"/>
      <c r="AI926" s="111"/>
      <c r="AJ926" s="111"/>
      <c r="AK926" s="111"/>
      <c r="AL926" s="111"/>
      <c r="AM926" s="111"/>
      <c r="AN926" s="111"/>
      <c r="AO926" s="111"/>
      <c r="AP926" s="111"/>
      <c r="AQ926" s="111"/>
      <c r="AT926"/>
      <c r="AU926"/>
      <c r="AV926"/>
      <c r="AW926"/>
      <c r="AX926"/>
      <c r="AZ926"/>
      <c r="BD926"/>
      <c r="BE926"/>
      <c r="BH926"/>
    </row>
    <row r="927" spans="1:60">
      <c r="A927"/>
      <c r="B927"/>
      <c r="C927" s="111"/>
      <c r="D927" s="111"/>
      <c r="E927" s="111"/>
      <c r="F927" s="111"/>
      <c r="G927" s="111"/>
      <c r="H927" s="111"/>
      <c r="I927" s="111"/>
      <c r="J927" s="111"/>
      <c r="K927" s="111"/>
      <c r="L927" s="111"/>
      <c r="M927" s="111"/>
      <c r="N927" s="111"/>
      <c r="O927" s="111"/>
      <c r="P927" s="111"/>
      <c r="Q927" s="111"/>
      <c r="R927" s="111"/>
      <c r="S927" s="111"/>
      <c r="T927" s="111"/>
      <c r="U927" s="111"/>
      <c r="V927" s="111"/>
      <c r="W927" s="111"/>
      <c r="X927" s="111"/>
      <c r="Y927" s="111"/>
      <c r="Z927" s="111"/>
      <c r="AA927" s="111"/>
      <c r="AB927" s="111"/>
      <c r="AC927" s="111"/>
      <c r="AD927" s="111"/>
      <c r="AE927" s="111"/>
      <c r="AF927" s="111"/>
      <c r="AG927" s="111"/>
      <c r="AH927" s="111"/>
      <c r="AI927" s="111"/>
      <c r="AJ927" s="111"/>
      <c r="AK927" s="111"/>
      <c r="AL927" s="111"/>
      <c r="AM927" s="111"/>
      <c r="AN927" s="111"/>
      <c r="AO927" s="111"/>
      <c r="AP927" s="111"/>
      <c r="AQ927" s="111"/>
      <c r="AT927"/>
      <c r="AU927"/>
      <c r="AV927"/>
      <c r="AW927"/>
      <c r="AX927"/>
      <c r="AZ927"/>
      <c r="BD927"/>
      <c r="BE927"/>
      <c r="BH927"/>
    </row>
    <row r="928" spans="1:60">
      <c r="A928"/>
      <c r="B928"/>
      <c r="C928" s="111"/>
      <c r="D928" s="111"/>
      <c r="E928" s="111"/>
      <c r="F928" s="111"/>
      <c r="G928" s="111"/>
      <c r="H928" s="111"/>
      <c r="I928" s="111"/>
      <c r="J928" s="111"/>
      <c r="K928" s="111"/>
      <c r="L928" s="111"/>
      <c r="M928" s="111"/>
      <c r="N928" s="111"/>
      <c r="O928" s="111"/>
      <c r="P928" s="111"/>
      <c r="Q928" s="111"/>
      <c r="R928" s="111"/>
      <c r="S928" s="111"/>
      <c r="T928" s="111"/>
      <c r="U928" s="111"/>
      <c r="V928" s="111"/>
      <c r="W928" s="111"/>
      <c r="X928" s="111"/>
      <c r="Y928" s="111"/>
      <c r="Z928" s="111"/>
      <c r="AA928" s="111"/>
      <c r="AB928" s="111"/>
      <c r="AC928" s="111"/>
      <c r="AD928" s="111"/>
      <c r="AE928" s="111"/>
      <c r="AF928" s="111"/>
      <c r="AG928" s="111"/>
      <c r="AH928" s="111"/>
      <c r="AI928" s="111"/>
      <c r="AJ928" s="111"/>
      <c r="AK928" s="111"/>
      <c r="AL928" s="111"/>
      <c r="AM928" s="111"/>
      <c r="AN928" s="111"/>
      <c r="AO928" s="111"/>
      <c r="AP928" s="111"/>
      <c r="AQ928" s="111"/>
      <c r="AT928"/>
      <c r="AU928"/>
      <c r="AV928"/>
      <c r="AW928"/>
      <c r="AX928"/>
      <c r="AZ928"/>
      <c r="BD928"/>
      <c r="BE928"/>
      <c r="BH928"/>
    </row>
    <row r="929" spans="1:60">
      <c r="A929"/>
      <c r="B929"/>
      <c r="C929" s="111"/>
      <c r="D929" s="111"/>
      <c r="E929" s="111"/>
      <c r="F929" s="111"/>
      <c r="G929" s="111"/>
      <c r="H929" s="111"/>
      <c r="I929" s="111"/>
      <c r="J929" s="111"/>
      <c r="K929" s="111"/>
      <c r="L929" s="111"/>
      <c r="M929" s="111"/>
      <c r="N929" s="111"/>
      <c r="O929" s="111"/>
      <c r="P929" s="111"/>
      <c r="Q929" s="111"/>
      <c r="R929" s="111"/>
      <c r="S929" s="111"/>
      <c r="T929" s="111"/>
      <c r="U929" s="111"/>
      <c r="V929" s="111"/>
      <c r="W929" s="111"/>
      <c r="X929" s="111"/>
      <c r="Y929" s="111"/>
      <c r="Z929" s="111"/>
      <c r="AA929" s="111"/>
      <c r="AB929" s="111"/>
      <c r="AC929" s="111"/>
      <c r="AD929" s="111"/>
      <c r="AE929" s="111"/>
      <c r="AF929" s="111"/>
      <c r="AG929" s="111"/>
      <c r="AH929" s="111"/>
      <c r="AI929" s="111"/>
      <c r="AJ929" s="111"/>
      <c r="AK929" s="111"/>
      <c r="AL929" s="111"/>
      <c r="AM929" s="111"/>
      <c r="AN929" s="111"/>
      <c r="AO929" s="111"/>
      <c r="AP929" s="111"/>
      <c r="AQ929" s="111"/>
      <c r="AT929"/>
      <c r="AU929"/>
      <c r="AV929"/>
      <c r="AW929"/>
      <c r="AX929"/>
      <c r="AZ929"/>
      <c r="BD929"/>
      <c r="BE929"/>
      <c r="BH929"/>
    </row>
    <row r="930" spans="1:60">
      <c r="A930"/>
      <c r="B930"/>
      <c r="C930" s="111"/>
      <c r="D930" s="111"/>
      <c r="E930" s="111"/>
      <c r="F930" s="111"/>
      <c r="G930" s="111"/>
      <c r="H930" s="111"/>
      <c r="I930" s="111"/>
      <c r="J930" s="111"/>
      <c r="K930" s="111"/>
      <c r="L930" s="111"/>
      <c r="M930" s="111"/>
      <c r="N930" s="111"/>
      <c r="O930" s="111"/>
      <c r="P930" s="111"/>
      <c r="Q930" s="111"/>
      <c r="R930" s="111"/>
      <c r="S930" s="111"/>
      <c r="T930" s="111"/>
      <c r="U930" s="111"/>
      <c r="V930" s="111"/>
      <c r="W930" s="111"/>
      <c r="X930" s="111"/>
      <c r="Y930" s="111"/>
      <c r="Z930" s="111"/>
      <c r="AA930" s="111"/>
      <c r="AB930" s="111"/>
      <c r="AC930" s="111"/>
      <c r="AD930" s="111"/>
      <c r="AE930" s="111"/>
      <c r="AF930" s="111"/>
      <c r="AG930" s="111"/>
      <c r="AH930" s="111"/>
      <c r="AI930" s="111"/>
      <c r="AJ930" s="111"/>
      <c r="AK930" s="111"/>
      <c r="AL930" s="111"/>
      <c r="AM930" s="111"/>
      <c r="AN930" s="111"/>
      <c r="AO930" s="111"/>
      <c r="AP930" s="111"/>
      <c r="AQ930" s="111"/>
      <c r="AT930"/>
      <c r="AU930"/>
      <c r="AV930"/>
      <c r="AW930"/>
      <c r="AX930"/>
      <c r="AZ930"/>
      <c r="BD930"/>
      <c r="BE930"/>
      <c r="BH930"/>
    </row>
    <row r="931" spans="1:60">
      <c r="A931"/>
      <c r="B931"/>
      <c r="C931" s="111"/>
      <c r="D931" s="111"/>
      <c r="E931" s="111"/>
      <c r="F931" s="111"/>
      <c r="G931" s="111"/>
      <c r="H931" s="111"/>
      <c r="I931" s="111"/>
      <c r="J931" s="111"/>
      <c r="K931" s="111"/>
      <c r="L931" s="111"/>
      <c r="M931" s="111"/>
      <c r="N931" s="111"/>
      <c r="O931" s="111"/>
      <c r="P931" s="111"/>
      <c r="Q931" s="111"/>
      <c r="R931" s="111"/>
      <c r="S931" s="111"/>
      <c r="T931" s="111"/>
      <c r="U931" s="111"/>
      <c r="V931" s="111"/>
      <c r="W931" s="111"/>
      <c r="X931" s="111"/>
      <c r="Y931" s="111"/>
      <c r="Z931" s="111"/>
      <c r="AA931" s="111"/>
      <c r="AB931" s="111"/>
      <c r="AC931" s="111"/>
      <c r="AD931" s="111"/>
      <c r="AE931" s="111"/>
      <c r="AF931" s="111"/>
      <c r="AG931" s="111"/>
      <c r="AH931" s="111"/>
      <c r="AI931" s="111"/>
      <c r="AJ931" s="111"/>
      <c r="AK931" s="111"/>
      <c r="AL931" s="111"/>
      <c r="AM931" s="111"/>
      <c r="AN931" s="111"/>
      <c r="AO931" s="111"/>
      <c r="AP931" s="111"/>
      <c r="AQ931" s="111"/>
      <c r="AT931"/>
      <c r="AU931"/>
      <c r="AV931"/>
      <c r="AW931"/>
      <c r="AX931"/>
      <c r="AZ931"/>
      <c r="BD931"/>
      <c r="BE931"/>
      <c r="BH931"/>
    </row>
    <row r="932" spans="1:60">
      <c r="A932"/>
      <c r="B932"/>
      <c r="C932" s="111"/>
      <c r="D932" s="111"/>
      <c r="E932" s="111"/>
      <c r="F932" s="111"/>
      <c r="G932" s="111"/>
      <c r="H932" s="111"/>
      <c r="I932" s="111"/>
      <c r="J932" s="111"/>
      <c r="K932" s="111"/>
      <c r="L932" s="111"/>
      <c r="M932" s="111"/>
      <c r="N932" s="111"/>
      <c r="O932" s="111"/>
      <c r="P932" s="111"/>
      <c r="Q932" s="111"/>
      <c r="R932" s="111"/>
      <c r="S932" s="111"/>
      <c r="T932" s="111"/>
      <c r="U932" s="111"/>
      <c r="V932" s="111"/>
      <c r="W932" s="111"/>
      <c r="X932" s="111"/>
      <c r="Y932" s="111"/>
      <c r="Z932" s="111"/>
      <c r="AA932" s="111"/>
      <c r="AB932" s="111"/>
      <c r="AC932" s="111"/>
      <c r="AD932" s="111"/>
      <c r="AE932" s="111"/>
      <c r="AF932" s="111"/>
      <c r="AG932" s="111"/>
      <c r="AH932" s="111"/>
      <c r="AI932" s="111"/>
      <c r="AJ932" s="111"/>
      <c r="AK932" s="111"/>
      <c r="AL932" s="111"/>
      <c r="AM932" s="111"/>
      <c r="AN932" s="111"/>
      <c r="AO932" s="111"/>
      <c r="AP932" s="111"/>
      <c r="AQ932" s="111"/>
      <c r="AT932"/>
      <c r="AU932"/>
      <c r="AV932"/>
      <c r="AW932"/>
      <c r="AX932"/>
      <c r="AZ932"/>
      <c r="BD932"/>
      <c r="BE932"/>
      <c r="BH932"/>
    </row>
    <row r="933" spans="1:60">
      <c r="A933"/>
      <c r="B933"/>
      <c r="C933" s="111"/>
      <c r="D933" s="111"/>
      <c r="E933" s="111"/>
      <c r="F933" s="111"/>
      <c r="G933" s="111"/>
      <c r="H933" s="111"/>
      <c r="I933" s="111"/>
      <c r="J933" s="111"/>
      <c r="K933" s="111"/>
      <c r="L933" s="111"/>
      <c r="M933" s="111"/>
      <c r="N933" s="111"/>
      <c r="O933" s="111"/>
      <c r="P933" s="111"/>
      <c r="Q933" s="111"/>
      <c r="R933" s="111"/>
      <c r="S933" s="111"/>
      <c r="T933" s="111"/>
      <c r="U933" s="111"/>
      <c r="V933" s="111"/>
      <c r="W933" s="111"/>
      <c r="X933" s="111"/>
      <c r="Y933" s="111"/>
      <c r="Z933" s="111"/>
      <c r="AA933" s="111"/>
      <c r="AB933" s="111"/>
      <c r="AC933" s="111"/>
      <c r="AD933" s="111"/>
      <c r="AE933" s="111"/>
      <c r="AF933" s="111"/>
      <c r="AG933" s="111"/>
      <c r="AH933" s="111"/>
      <c r="AI933" s="111"/>
      <c r="AJ933" s="111"/>
      <c r="AK933" s="111"/>
      <c r="AL933" s="111"/>
      <c r="AM933" s="111"/>
      <c r="AN933" s="111"/>
      <c r="AO933" s="111"/>
      <c r="AP933" s="111"/>
      <c r="AQ933" s="111"/>
      <c r="AT933"/>
      <c r="AU933"/>
      <c r="AV933"/>
      <c r="AW933"/>
      <c r="AX933"/>
      <c r="AZ933"/>
      <c r="BD933"/>
      <c r="BE933"/>
      <c r="BH933"/>
    </row>
    <row r="934" spans="1:60">
      <c r="A934"/>
      <c r="B934"/>
      <c r="C934" s="111"/>
      <c r="D934" s="111"/>
      <c r="E934" s="111"/>
      <c r="F934" s="111"/>
      <c r="G934" s="111"/>
      <c r="H934" s="111"/>
      <c r="I934" s="111"/>
      <c r="J934" s="111"/>
      <c r="K934" s="111"/>
      <c r="L934" s="111"/>
      <c r="M934" s="111"/>
      <c r="N934" s="111"/>
      <c r="O934" s="111"/>
      <c r="P934" s="111"/>
      <c r="Q934" s="111"/>
      <c r="R934" s="111"/>
      <c r="S934" s="111"/>
      <c r="T934" s="111"/>
      <c r="U934" s="111"/>
      <c r="V934" s="111"/>
      <c r="W934" s="111"/>
      <c r="X934" s="111"/>
      <c r="Y934" s="111"/>
      <c r="Z934" s="111"/>
      <c r="AA934" s="111"/>
      <c r="AB934" s="111"/>
      <c r="AC934" s="111"/>
      <c r="AD934" s="111"/>
      <c r="AE934" s="111"/>
      <c r="AF934" s="111"/>
      <c r="AG934" s="111"/>
      <c r="AH934" s="111"/>
      <c r="AI934" s="111"/>
      <c r="AJ934" s="111"/>
      <c r="AK934" s="111"/>
      <c r="AL934" s="111"/>
      <c r="AM934" s="111"/>
      <c r="AN934" s="111"/>
      <c r="AO934" s="111"/>
      <c r="AP934" s="111"/>
      <c r="AQ934" s="111"/>
      <c r="AT934"/>
      <c r="AU934"/>
      <c r="AV934"/>
      <c r="AW934"/>
      <c r="AX934"/>
      <c r="AZ934"/>
      <c r="BD934"/>
      <c r="BE934"/>
      <c r="BH934"/>
    </row>
    <row r="935" spans="1:60">
      <c r="A935"/>
      <c r="B935"/>
      <c r="C935" s="111"/>
      <c r="D935" s="111"/>
      <c r="E935" s="111"/>
      <c r="F935" s="111"/>
      <c r="G935" s="111"/>
      <c r="H935" s="111"/>
      <c r="I935" s="111"/>
      <c r="J935" s="111"/>
      <c r="K935" s="111"/>
      <c r="L935" s="111"/>
      <c r="M935" s="111"/>
      <c r="N935" s="111"/>
      <c r="O935" s="111"/>
      <c r="P935" s="111"/>
      <c r="Q935" s="111"/>
      <c r="R935" s="111"/>
      <c r="S935" s="111"/>
      <c r="T935" s="111"/>
      <c r="U935" s="111"/>
      <c r="V935" s="111"/>
      <c r="W935" s="111"/>
      <c r="X935" s="111"/>
      <c r="Y935" s="111"/>
      <c r="Z935" s="111"/>
      <c r="AA935" s="111"/>
      <c r="AB935" s="111"/>
      <c r="AC935" s="111"/>
      <c r="AD935" s="111"/>
      <c r="AE935" s="111"/>
      <c r="AF935" s="111"/>
      <c r="AG935" s="111"/>
      <c r="AH935" s="111"/>
      <c r="AI935" s="111"/>
      <c r="AJ935" s="111"/>
      <c r="AK935" s="111"/>
      <c r="AL935" s="111"/>
      <c r="AM935" s="111"/>
      <c r="AN935" s="111"/>
      <c r="AO935" s="111"/>
      <c r="AP935" s="111"/>
      <c r="AQ935" s="111"/>
      <c r="AT935"/>
      <c r="AU935"/>
      <c r="AV935"/>
      <c r="AW935"/>
      <c r="AX935"/>
      <c r="AZ935"/>
      <c r="BD935"/>
      <c r="BE935"/>
      <c r="BH935"/>
    </row>
    <row r="936" spans="1:60">
      <c r="A936"/>
      <c r="B936"/>
      <c r="C936" s="111"/>
      <c r="D936" s="111"/>
      <c r="E936" s="111"/>
      <c r="F936" s="111"/>
      <c r="G936" s="111"/>
      <c r="H936" s="111"/>
      <c r="I936" s="111"/>
      <c r="J936" s="111"/>
      <c r="K936" s="111"/>
      <c r="L936" s="111"/>
      <c r="M936" s="111"/>
      <c r="N936" s="111"/>
      <c r="O936" s="111"/>
      <c r="P936" s="111"/>
      <c r="Q936" s="111"/>
      <c r="R936" s="111"/>
      <c r="S936" s="111"/>
      <c r="T936" s="111"/>
      <c r="U936" s="111"/>
      <c r="V936" s="111"/>
      <c r="W936" s="111"/>
      <c r="X936" s="111"/>
      <c r="Y936" s="111"/>
      <c r="Z936" s="111"/>
      <c r="AA936" s="111"/>
      <c r="AB936" s="111"/>
      <c r="AC936" s="111"/>
      <c r="AD936" s="111"/>
      <c r="AE936" s="111"/>
      <c r="AF936" s="111"/>
      <c r="AG936" s="111"/>
      <c r="AH936" s="111"/>
      <c r="AI936" s="111"/>
      <c r="AJ936" s="111"/>
      <c r="AK936" s="111"/>
      <c r="AL936" s="111"/>
      <c r="AM936" s="111"/>
      <c r="AN936" s="111"/>
      <c r="AO936" s="111"/>
      <c r="AP936" s="111"/>
      <c r="AQ936" s="111"/>
      <c r="AT936"/>
      <c r="AU936"/>
      <c r="AV936"/>
      <c r="AW936"/>
      <c r="AX936"/>
      <c r="AZ936"/>
      <c r="BD936"/>
      <c r="BE936"/>
      <c r="BH936"/>
    </row>
    <row r="937" spans="1:60">
      <c r="A937"/>
      <c r="B937"/>
      <c r="C937" s="111"/>
      <c r="D937" s="111"/>
      <c r="E937" s="111"/>
      <c r="F937" s="111"/>
      <c r="G937" s="111"/>
      <c r="H937" s="111"/>
      <c r="I937" s="111"/>
      <c r="J937" s="111"/>
      <c r="K937" s="111"/>
      <c r="L937" s="111"/>
      <c r="M937" s="111"/>
      <c r="N937" s="111"/>
      <c r="O937" s="111"/>
      <c r="P937" s="111"/>
      <c r="Q937" s="111"/>
      <c r="R937" s="111"/>
      <c r="S937" s="111"/>
      <c r="T937" s="111"/>
      <c r="U937" s="111"/>
      <c r="V937" s="111"/>
      <c r="W937" s="111"/>
      <c r="X937" s="111"/>
      <c r="Y937" s="111"/>
      <c r="Z937" s="111"/>
      <c r="AA937" s="111"/>
      <c r="AB937" s="111"/>
      <c r="AC937" s="111"/>
      <c r="AD937" s="111"/>
      <c r="AE937" s="111"/>
      <c r="AF937" s="111"/>
      <c r="AG937" s="111"/>
      <c r="AH937" s="111"/>
      <c r="AI937" s="111"/>
      <c r="AJ937" s="111"/>
      <c r="AK937" s="111"/>
      <c r="AL937" s="111"/>
      <c r="AM937" s="111"/>
      <c r="AN937" s="111"/>
      <c r="AO937" s="111"/>
      <c r="AP937" s="111"/>
      <c r="AQ937" s="111"/>
      <c r="AT937"/>
      <c r="AU937"/>
      <c r="AV937"/>
      <c r="AW937"/>
      <c r="AX937"/>
      <c r="AZ937"/>
      <c r="BD937"/>
      <c r="BE937"/>
      <c r="BH937"/>
    </row>
    <row r="938" spans="1:60">
      <c r="A938"/>
      <c r="B938"/>
      <c r="C938" s="111"/>
      <c r="D938" s="111"/>
      <c r="E938" s="111"/>
      <c r="F938" s="111"/>
      <c r="G938" s="111"/>
      <c r="H938" s="111"/>
      <c r="I938" s="111"/>
      <c r="J938" s="111"/>
      <c r="K938" s="111"/>
      <c r="L938" s="111"/>
      <c r="M938" s="111"/>
      <c r="N938" s="111"/>
      <c r="O938" s="111"/>
      <c r="P938" s="111"/>
      <c r="Q938" s="111"/>
      <c r="R938" s="111"/>
      <c r="S938" s="111"/>
      <c r="T938" s="111"/>
      <c r="U938" s="111"/>
      <c r="V938" s="111"/>
      <c r="W938" s="111"/>
      <c r="X938" s="111"/>
      <c r="Y938" s="111"/>
      <c r="Z938" s="111"/>
      <c r="AA938" s="111"/>
      <c r="AB938" s="111"/>
      <c r="AC938" s="111"/>
      <c r="AD938" s="111"/>
      <c r="AE938" s="111"/>
      <c r="AF938" s="111"/>
      <c r="AG938" s="111"/>
      <c r="AH938" s="111"/>
      <c r="AI938" s="111"/>
      <c r="AJ938" s="111"/>
      <c r="AK938" s="111"/>
      <c r="AL938" s="111"/>
      <c r="AM938" s="111"/>
      <c r="AN938" s="111"/>
      <c r="AO938" s="111"/>
      <c r="AP938" s="111"/>
      <c r="AQ938" s="111"/>
      <c r="AT938"/>
      <c r="AU938"/>
      <c r="AV938"/>
      <c r="AW938"/>
      <c r="AX938"/>
      <c r="AZ938"/>
      <c r="BD938"/>
      <c r="BE938"/>
      <c r="BH938"/>
    </row>
    <row r="939" spans="1:60">
      <c r="A939"/>
      <c r="B939"/>
      <c r="C939" s="111"/>
      <c r="D939" s="111"/>
      <c r="E939" s="111"/>
      <c r="F939" s="111"/>
      <c r="G939" s="111"/>
      <c r="H939" s="111"/>
      <c r="I939" s="111"/>
      <c r="J939" s="111"/>
      <c r="K939" s="111"/>
      <c r="L939" s="111"/>
      <c r="M939" s="111"/>
      <c r="N939" s="111"/>
      <c r="O939" s="111"/>
      <c r="P939" s="111"/>
      <c r="Q939" s="111"/>
      <c r="R939" s="111"/>
      <c r="S939" s="111"/>
      <c r="T939" s="111"/>
      <c r="U939" s="111"/>
      <c r="V939" s="111"/>
      <c r="W939" s="111"/>
      <c r="X939" s="111"/>
      <c r="Y939" s="111"/>
      <c r="Z939" s="111"/>
      <c r="AA939" s="111"/>
      <c r="AB939" s="111"/>
      <c r="AC939" s="111"/>
      <c r="AD939" s="111"/>
      <c r="AE939" s="111"/>
      <c r="AF939" s="111"/>
      <c r="AG939" s="111"/>
      <c r="AH939" s="111"/>
      <c r="AI939" s="111"/>
      <c r="AJ939" s="111"/>
      <c r="AK939" s="111"/>
      <c r="AL939" s="111"/>
      <c r="AM939" s="111"/>
      <c r="AN939" s="111"/>
      <c r="AO939" s="111"/>
      <c r="AP939" s="111"/>
      <c r="AQ939" s="111"/>
      <c r="AT939"/>
      <c r="AU939"/>
      <c r="AV939"/>
      <c r="AW939"/>
      <c r="AX939"/>
      <c r="AZ939"/>
      <c r="BD939"/>
      <c r="BE939"/>
      <c r="BH939"/>
    </row>
    <row r="940" spans="1:60">
      <c r="A940"/>
      <c r="B940"/>
      <c r="C940" s="111"/>
      <c r="D940" s="111"/>
      <c r="E940" s="111"/>
      <c r="F940" s="111"/>
      <c r="G940" s="111"/>
      <c r="H940" s="111"/>
      <c r="I940" s="111"/>
      <c r="J940" s="111"/>
      <c r="K940" s="111"/>
      <c r="L940" s="111"/>
      <c r="M940" s="111"/>
      <c r="N940" s="111"/>
      <c r="O940" s="111"/>
      <c r="P940" s="111"/>
      <c r="Q940" s="111"/>
      <c r="R940" s="111"/>
      <c r="S940" s="111"/>
      <c r="T940" s="111"/>
      <c r="U940" s="111"/>
      <c r="V940" s="111"/>
      <c r="W940" s="111"/>
      <c r="X940" s="111"/>
      <c r="Y940" s="111"/>
      <c r="Z940" s="111"/>
      <c r="AA940" s="111"/>
      <c r="AB940" s="111"/>
      <c r="AC940" s="111"/>
      <c r="AD940" s="111"/>
      <c r="AE940" s="111"/>
      <c r="AF940" s="111"/>
      <c r="AG940" s="111"/>
      <c r="AH940" s="111"/>
      <c r="AI940" s="111"/>
      <c r="AJ940" s="111"/>
      <c r="AK940" s="111"/>
      <c r="AL940" s="111"/>
      <c r="AM940" s="111"/>
      <c r="AN940" s="111"/>
      <c r="AO940" s="111"/>
      <c r="AP940" s="111"/>
      <c r="AQ940" s="111"/>
      <c r="AT940"/>
      <c r="AU940"/>
      <c r="AV940"/>
      <c r="AW940"/>
      <c r="AX940"/>
      <c r="AZ940"/>
      <c r="BD940"/>
      <c r="BE940"/>
      <c r="BH940"/>
    </row>
    <row r="941" spans="1:60">
      <c r="A941"/>
      <c r="B941"/>
      <c r="C941" s="111"/>
      <c r="D941" s="111"/>
      <c r="E941" s="111"/>
      <c r="F941" s="111"/>
      <c r="G941" s="111"/>
      <c r="H941" s="111"/>
      <c r="I941" s="111"/>
      <c r="J941" s="111"/>
      <c r="K941" s="111"/>
      <c r="L941" s="111"/>
      <c r="M941" s="111"/>
      <c r="N941" s="111"/>
      <c r="O941" s="111"/>
      <c r="P941" s="111"/>
      <c r="Q941" s="111"/>
      <c r="R941" s="111"/>
      <c r="S941" s="111"/>
      <c r="T941" s="111"/>
      <c r="U941" s="111"/>
      <c r="V941" s="111"/>
      <c r="W941" s="111"/>
      <c r="X941" s="111"/>
      <c r="Y941" s="111"/>
      <c r="Z941" s="111"/>
      <c r="AA941" s="111"/>
      <c r="AB941" s="111"/>
      <c r="AC941" s="111"/>
      <c r="AD941" s="111"/>
      <c r="AE941" s="111"/>
      <c r="AF941" s="111"/>
      <c r="AG941" s="111"/>
      <c r="AH941" s="111"/>
      <c r="AI941" s="111"/>
      <c r="AJ941" s="111"/>
      <c r="AK941" s="111"/>
      <c r="AL941" s="111"/>
      <c r="AM941" s="111"/>
      <c r="AN941" s="111"/>
      <c r="AO941" s="111"/>
      <c r="AP941" s="111"/>
      <c r="AQ941" s="111"/>
      <c r="AT941"/>
      <c r="AU941"/>
      <c r="AV941"/>
      <c r="AW941"/>
      <c r="AX941"/>
      <c r="AZ941"/>
      <c r="BD941"/>
      <c r="BE941"/>
      <c r="BH941"/>
    </row>
    <row r="942" spans="1:60">
      <c r="A942"/>
      <c r="B942"/>
      <c r="C942" s="111"/>
      <c r="D942" s="111"/>
      <c r="E942" s="111"/>
      <c r="F942" s="111"/>
      <c r="G942" s="111"/>
      <c r="H942" s="111"/>
      <c r="I942" s="111"/>
      <c r="J942" s="111"/>
      <c r="K942" s="111"/>
      <c r="L942" s="111"/>
      <c r="M942" s="111"/>
      <c r="N942" s="111"/>
      <c r="O942" s="111"/>
      <c r="P942" s="111"/>
      <c r="Q942" s="111"/>
      <c r="R942" s="111"/>
      <c r="S942" s="111"/>
      <c r="T942" s="111"/>
      <c r="U942" s="111"/>
      <c r="V942" s="111"/>
      <c r="W942" s="111"/>
      <c r="X942" s="111"/>
      <c r="Y942" s="111"/>
      <c r="Z942" s="111"/>
      <c r="AA942" s="111"/>
      <c r="AB942" s="111"/>
      <c r="AC942" s="111"/>
      <c r="AD942" s="111"/>
      <c r="AE942" s="111"/>
      <c r="AF942" s="111"/>
      <c r="AG942" s="111"/>
      <c r="AH942" s="111"/>
      <c r="AI942" s="111"/>
      <c r="AJ942" s="111"/>
      <c r="AK942" s="111"/>
      <c r="AL942" s="111"/>
      <c r="AM942" s="111"/>
      <c r="AN942" s="111"/>
      <c r="AO942" s="111"/>
      <c r="AP942" s="111"/>
      <c r="AQ942" s="111"/>
      <c r="AT942"/>
      <c r="AU942"/>
      <c r="AV942"/>
      <c r="AW942"/>
      <c r="AX942"/>
      <c r="AZ942"/>
      <c r="BD942"/>
      <c r="BE942"/>
      <c r="BH942"/>
    </row>
    <row r="943" spans="1:60">
      <c r="A943"/>
      <c r="B943"/>
      <c r="AT943"/>
      <c r="AU943"/>
      <c r="AV943"/>
      <c r="AW943"/>
      <c r="AX943"/>
      <c r="AZ943"/>
      <c r="BD943"/>
      <c r="BE943"/>
      <c r="BH943"/>
    </row>
    <row r="944" spans="1:60">
      <c r="A944"/>
      <c r="B944"/>
      <c r="AT944"/>
      <c r="AU944"/>
      <c r="AV944"/>
      <c r="AW944"/>
      <c r="AX944"/>
      <c r="AZ944"/>
      <c r="BD944"/>
      <c r="BE944"/>
      <c r="BH944"/>
    </row>
    <row r="945" spans="1:60">
      <c r="A945"/>
      <c r="B945"/>
      <c r="AT945"/>
      <c r="AU945"/>
      <c r="AV945"/>
      <c r="AW945"/>
      <c r="AX945"/>
      <c r="AZ945"/>
      <c r="BD945"/>
      <c r="BE945"/>
      <c r="BH945"/>
    </row>
    <row r="946" spans="1:60">
      <c r="A946"/>
      <c r="B946"/>
      <c r="AT946"/>
      <c r="AU946"/>
      <c r="AV946"/>
      <c r="AW946"/>
      <c r="AX946"/>
      <c r="AZ946"/>
      <c r="BD946"/>
      <c r="BE946"/>
      <c r="BH946"/>
    </row>
    <row r="947" spans="1:60">
      <c r="A947"/>
      <c r="B947"/>
      <c r="AT947"/>
      <c r="AU947"/>
      <c r="AV947"/>
      <c r="AW947"/>
      <c r="AX947"/>
      <c r="AZ947"/>
      <c r="BD947"/>
      <c r="BE947"/>
      <c r="BH947"/>
    </row>
    <row r="948" spans="1:60">
      <c r="A948"/>
      <c r="B948"/>
      <c r="AP948"/>
      <c r="AT948"/>
      <c r="AU948"/>
      <c r="AV948"/>
      <c r="AW948"/>
      <c r="AX948"/>
      <c r="AZ948"/>
      <c r="BD948"/>
      <c r="BE948"/>
      <c r="BH948"/>
    </row>
    <row r="949" spans="1:60">
      <c r="A949"/>
      <c r="B949"/>
      <c r="AP949"/>
      <c r="AT949"/>
      <c r="AU949"/>
      <c r="AV949"/>
      <c r="AW949"/>
      <c r="AX949"/>
      <c r="AZ949"/>
      <c r="BD949"/>
      <c r="BE949"/>
      <c r="BH949"/>
    </row>
    <row r="950" spans="1:60">
      <c r="A950"/>
      <c r="B950"/>
      <c r="AP950"/>
      <c r="AT950"/>
      <c r="AU950"/>
      <c r="AV950"/>
      <c r="AW950"/>
      <c r="AX950"/>
      <c r="AZ950"/>
      <c r="BD950"/>
      <c r="BE950"/>
      <c r="BH950"/>
    </row>
    <row r="951" spans="1:60">
      <c r="A951"/>
      <c r="B951"/>
      <c r="AP951"/>
      <c r="AT951"/>
      <c r="AU951"/>
      <c r="AV951"/>
      <c r="AW951"/>
      <c r="AX951"/>
      <c r="AZ951"/>
      <c r="BD951"/>
      <c r="BE951"/>
      <c r="BH951"/>
    </row>
    <row r="952" spans="1:60">
      <c r="A952"/>
      <c r="B952"/>
      <c r="AP952"/>
      <c r="AT952"/>
      <c r="AU952"/>
      <c r="AV952"/>
      <c r="AW952"/>
      <c r="AX952"/>
      <c r="AZ952"/>
      <c r="BD952"/>
      <c r="BE952"/>
      <c r="BH952"/>
    </row>
    <row r="953" spans="1:60">
      <c r="A953"/>
      <c r="B953"/>
      <c r="AP953"/>
      <c r="AT953"/>
      <c r="AU953"/>
      <c r="AV953"/>
      <c r="AW953"/>
      <c r="AX953"/>
      <c r="AZ953"/>
      <c r="BD953"/>
      <c r="BE953"/>
      <c r="BH953"/>
    </row>
    <row r="954" spans="1:60">
      <c r="A954"/>
      <c r="B954"/>
      <c r="AP954"/>
      <c r="AT954"/>
      <c r="AU954"/>
      <c r="AV954"/>
      <c r="AW954"/>
      <c r="AX954"/>
      <c r="AZ954"/>
      <c r="BD954"/>
      <c r="BE954"/>
      <c r="BH954"/>
    </row>
    <row r="955" spans="1:60">
      <c r="A955"/>
      <c r="B955"/>
      <c r="AP955"/>
      <c r="AT955"/>
      <c r="AU955"/>
      <c r="AV955"/>
      <c r="AW955"/>
      <c r="AX955"/>
      <c r="AZ955"/>
      <c r="BD955"/>
      <c r="BE955"/>
      <c r="BH955"/>
    </row>
    <row r="956" spans="1:60">
      <c r="A956"/>
      <c r="B956"/>
      <c r="AP956"/>
      <c r="AT956"/>
      <c r="AU956"/>
      <c r="AV956"/>
      <c r="AW956"/>
      <c r="AX956"/>
      <c r="AZ956"/>
      <c r="BD956"/>
      <c r="BE956"/>
      <c r="BH956"/>
    </row>
    <row r="957" spans="1:60">
      <c r="A957"/>
      <c r="B957"/>
      <c r="AP957"/>
      <c r="AT957"/>
      <c r="AU957"/>
      <c r="AV957"/>
      <c r="AW957"/>
      <c r="AX957"/>
      <c r="AZ957"/>
      <c r="BD957"/>
      <c r="BE957"/>
      <c r="BH957"/>
    </row>
    <row r="958" spans="1:60">
      <c r="A958"/>
      <c r="B958"/>
      <c r="AP958"/>
      <c r="AT958"/>
      <c r="AU958"/>
      <c r="AV958"/>
      <c r="AW958"/>
      <c r="AX958"/>
      <c r="AZ958"/>
      <c r="BD958"/>
      <c r="BE958"/>
      <c r="BH958"/>
    </row>
    <row r="959" spans="1:60">
      <c r="A959"/>
      <c r="B959"/>
      <c r="AP959"/>
      <c r="AT959"/>
      <c r="AU959"/>
      <c r="AV959"/>
      <c r="AW959"/>
      <c r="AX959"/>
      <c r="AZ959"/>
      <c r="BD959"/>
      <c r="BE959"/>
      <c r="BH959"/>
    </row>
    <row r="960" spans="1:60">
      <c r="A960"/>
      <c r="B960"/>
      <c r="AP960"/>
      <c r="AT960"/>
      <c r="AU960"/>
      <c r="AV960"/>
      <c r="AW960"/>
      <c r="AX960"/>
      <c r="AZ960"/>
      <c r="BD960"/>
      <c r="BE960"/>
      <c r="BH960"/>
    </row>
    <row r="961" spans="1:60">
      <c r="A961"/>
      <c r="B961"/>
      <c r="AP961"/>
      <c r="AT961"/>
      <c r="AU961"/>
      <c r="AV961"/>
      <c r="AW961"/>
      <c r="AX961"/>
      <c r="AZ961"/>
      <c r="BD961"/>
      <c r="BE961"/>
      <c r="BH961"/>
    </row>
    <row r="962" spans="1:60">
      <c r="A962"/>
      <c r="B962"/>
      <c r="AP962"/>
      <c r="AT962"/>
      <c r="AU962"/>
      <c r="AV962"/>
      <c r="AW962"/>
      <c r="AX962"/>
      <c r="AZ962"/>
      <c r="BD962"/>
      <c r="BE962"/>
      <c r="BH962"/>
    </row>
    <row r="963" spans="1:60">
      <c r="A963"/>
      <c r="B963"/>
      <c r="AP963"/>
      <c r="AT963"/>
      <c r="AU963"/>
      <c r="AV963"/>
      <c r="AW963"/>
      <c r="AX963"/>
      <c r="AZ963"/>
      <c r="BD963"/>
      <c r="BE963"/>
      <c r="BH963"/>
    </row>
    <row r="964" spans="1:60">
      <c r="A964"/>
      <c r="B964"/>
      <c r="AP964"/>
      <c r="AT964"/>
      <c r="AU964"/>
      <c r="AV964"/>
      <c r="AW964"/>
      <c r="AX964"/>
      <c r="AZ964"/>
      <c r="BD964"/>
      <c r="BE964"/>
      <c r="BH964"/>
    </row>
    <row r="965" spans="1:60">
      <c r="A965"/>
      <c r="B965"/>
      <c r="AP965"/>
      <c r="AT965"/>
      <c r="AU965"/>
      <c r="AV965"/>
      <c r="AW965"/>
      <c r="AX965"/>
      <c r="AZ965"/>
      <c r="BD965"/>
      <c r="BE965"/>
      <c r="BH965"/>
    </row>
    <row r="966" spans="1:60">
      <c r="A966"/>
      <c r="B966"/>
      <c r="AP966"/>
      <c r="AT966"/>
      <c r="AU966"/>
      <c r="AV966"/>
      <c r="AW966"/>
      <c r="AX966"/>
      <c r="AZ966"/>
      <c r="BD966"/>
      <c r="BE966"/>
      <c r="BH966"/>
    </row>
    <row r="967" spans="1:60">
      <c r="A967"/>
      <c r="B967"/>
      <c r="AP967"/>
      <c r="AT967"/>
      <c r="AU967"/>
      <c r="AV967"/>
      <c r="AW967"/>
      <c r="AX967"/>
      <c r="AZ967"/>
      <c r="BD967"/>
      <c r="BE967"/>
      <c r="BH967"/>
    </row>
    <row r="968" spans="1:60">
      <c r="A968"/>
      <c r="B968"/>
      <c r="AP968"/>
      <c r="AT968"/>
      <c r="AU968"/>
      <c r="AV968"/>
      <c r="AW968"/>
      <c r="AX968"/>
      <c r="AZ968"/>
      <c r="BD968"/>
      <c r="BE968"/>
      <c r="BH968"/>
    </row>
    <row r="969" spans="1:60">
      <c r="A969"/>
      <c r="B969"/>
      <c r="AP969"/>
      <c r="AT969"/>
      <c r="AU969"/>
      <c r="AV969"/>
      <c r="AW969"/>
      <c r="AX969"/>
      <c r="AZ969"/>
      <c r="BD969"/>
      <c r="BE969"/>
      <c r="BH969"/>
    </row>
    <row r="970" spans="1:60">
      <c r="A970"/>
      <c r="B970"/>
      <c r="AP970"/>
      <c r="AT970"/>
      <c r="AU970"/>
      <c r="AV970"/>
      <c r="AW970"/>
      <c r="AX970"/>
      <c r="AZ970"/>
      <c r="BD970"/>
      <c r="BE970"/>
      <c r="BH970"/>
    </row>
    <row r="971" spans="1:60">
      <c r="A971"/>
      <c r="B971"/>
      <c r="AP971"/>
      <c r="AT971"/>
      <c r="AU971"/>
      <c r="AV971"/>
      <c r="AW971"/>
      <c r="AX971"/>
      <c r="AZ971"/>
      <c r="BD971"/>
      <c r="BE971"/>
      <c r="BH971"/>
    </row>
    <row r="972" spans="1:60">
      <c r="A972"/>
      <c r="B972"/>
      <c r="AP972"/>
      <c r="AT972"/>
      <c r="AU972"/>
      <c r="AV972"/>
      <c r="AW972"/>
      <c r="AX972"/>
      <c r="AZ972"/>
      <c r="BD972"/>
      <c r="BE972"/>
      <c r="BH972"/>
    </row>
    <row r="973" spans="1:60">
      <c r="A973"/>
      <c r="B973"/>
      <c r="AP973"/>
      <c r="AT973"/>
      <c r="AU973"/>
      <c r="AV973"/>
      <c r="AW973"/>
      <c r="AX973"/>
      <c r="AZ973"/>
      <c r="BD973"/>
      <c r="BE973"/>
      <c r="BH973"/>
    </row>
    <row r="974" spans="1:60">
      <c r="A974"/>
      <c r="B974"/>
      <c r="AP974"/>
      <c r="AT974"/>
      <c r="AU974"/>
      <c r="AV974"/>
      <c r="AW974"/>
      <c r="AX974"/>
      <c r="AZ974"/>
      <c r="BD974"/>
      <c r="BE974"/>
      <c r="BH974"/>
    </row>
    <row r="975" spans="1:60">
      <c r="A975"/>
      <c r="B975"/>
      <c r="AP975"/>
      <c r="AT975"/>
      <c r="AU975"/>
      <c r="AV975"/>
      <c r="AW975"/>
      <c r="AX975"/>
      <c r="AZ975"/>
      <c r="BD975"/>
      <c r="BE975"/>
      <c r="BH975"/>
    </row>
    <row r="976" spans="1:60">
      <c r="A976"/>
      <c r="B976"/>
      <c r="AP976"/>
      <c r="AT976"/>
      <c r="AU976"/>
      <c r="AV976"/>
      <c r="AW976"/>
      <c r="AX976"/>
      <c r="AZ976"/>
      <c r="BD976"/>
      <c r="BE976"/>
      <c r="BH976"/>
    </row>
    <row r="977" spans="1:60">
      <c r="A977"/>
      <c r="B977"/>
      <c r="AP977"/>
      <c r="AT977"/>
      <c r="AU977"/>
      <c r="AV977"/>
      <c r="AW977"/>
      <c r="AX977"/>
      <c r="AZ977"/>
      <c r="BD977"/>
      <c r="BE977"/>
      <c r="BH977"/>
    </row>
    <row r="978" spans="1:60">
      <c r="A978"/>
      <c r="B978"/>
      <c r="AP978"/>
      <c r="AT978"/>
      <c r="AU978"/>
      <c r="AV978"/>
      <c r="AW978"/>
      <c r="AX978"/>
      <c r="AZ978"/>
      <c r="BD978"/>
      <c r="BE978"/>
      <c r="BH978"/>
    </row>
    <row r="979" spans="1:60">
      <c r="A979"/>
      <c r="B979"/>
      <c r="AP979"/>
      <c r="AT979"/>
      <c r="AU979"/>
      <c r="AV979"/>
      <c r="AW979"/>
      <c r="AX979"/>
      <c r="AZ979"/>
      <c r="BD979"/>
      <c r="BE979"/>
      <c r="BH979"/>
    </row>
    <row r="980" spans="1:60">
      <c r="A980"/>
      <c r="B980"/>
      <c r="AP980"/>
      <c r="AT980"/>
      <c r="AU980"/>
      <c r="AV980"/>
      <c r="AW980"/>
      <c r="AX980"/>
      <c r="AZ980"/>
      <c r="BD980"/>
      <c r="BE980"/>
      <c r="BH980"/>
    </row>
    <row r="981" spans="1:60">
      <c r="A981"/>
      <c r="B981"/>
      <c r="AP981"/>
      <c r="AT981"/>
      <c r="AU981"/>
      <c r="AV981"/>
      <c r="AW981"/>
      <c r="AX981"/>
      <c r="AZ981"/>
      <c r="BD981"/>
      <c r="BE981"/>
      <c r="BH981"/>
    </row>
    <row r="982" spans="1:60">
      <c r="A982"/>
      <c r="B982"/>
      <c r="AP982"/>
      <c r="AT982"/>
      <c r="AU982"/>
      <c r="AV982"/>
      <c r="AW982"/>
      <c r="AX982"/>
      <c r="AZ982"/>
      <c r="BD982"/>
      <c r="BE982"/>
      <c r="BH982"/>
    </row>
    <row r="983" spans="1:60">
      <c r="A983"/>
      <c r="B983"/>
      <c r="AP983"/>
      <c r="AT983"/>
      <c r="AU983"/>
      <c r="AV983"/>
      <c r="AW983"/>
      <c r="AX983"/>
      <c r="AZ983"/>
      <c r="BD983"/>
      <c r="BE983"/>
      <c r="BH983"/>
    </row>
    <row r="984" spans="1:60">
      <c r="A984"/>
      <c r="B984"/>
      <c r="AP984"/>
      <c r="AT984"/>
      <c r="AU984"/>
      <c r="AV984"/>
      <c r="AW984"/>
      <c r="AX984"/>
      <c r="AZ984"/>
      <c r="BD984"/>
      <c r="BE984"/>
      <c r="BH984"/>
    </row>
    <row r="985" spans="1:60">
      <c r="A985"/>
      <c r="B985"/>
      <c r="AP985"/>
      <c r="AT985"/>
      <c r="AU985"/>
      <c r="AV985"/>
      <c r="AW985"/>
      <c r="AX985"/>
      <c r="AZ985"/>
      <c r="BD985"/>
      <c r="BE985"/>
      <c r="BH985"/>
    </row>
    <row r="986" spans="1:60">
      <c r="A986"/>
      <c r="B986"/>
      <c r="AP986"/>
      <c r="AT986"/>
      <c r="AU986"/>
      <c r="AV986"/>
      <c r="AW986"/>
      <c r="AX986"/>
      <c r="AZ986"/>
      <c r="BD986"/>
      <c r="BE986"/>
      <c r="BH986"/>
    </row>
    <row r="987" spans="1:60">
      <c r="A987"/>
      <c r="B987"/>
      <c r="AP987"/>
      <c r="AT987"/>
      <c r="AU987"/>
      <c r="AV987"/>
      <c r="AW987"/>
      <c r="AX987"/>
      <c r="AZ987"/>
      <c r="BD987"/>
      <c r="BE987"/>
      <c r="BH987"/>
    </row>
    <row r="988" spans="1:60">
      <c r="A988"/>
      <c r="B988"/>
      <c r="AP988"/>
      <c r="AT988"/>
      <c r="AU988"/>
      <c r="AV988"/>
      <c r="AW988"/>
      <c r="AX988"/>
      <c r="AZ988"/>
      <c r="BD988"/>
      <c r="BE988"/>
      <c r="BH988"/>
    </row>
    <row r="989" spans="1:60">
      <c r="A989"/>
      <c r="B989"/>
      <c r="AP989"/>
      <c r="AT989"/>
      <c r="AU989"/>
      <c r="AV989"/>
      <c r="AW989"/>
      <c r="AX989"/>
      <c r="AZ989"/>
      <c r="BD989"/>
      <c r="BE989"/>
      <c r="BH989"/>
    </row>
    <row r="990" spans="1:60">
      <c r="A990"/>
      <c r="B990"/>
      <c r="AP990"/>
      <c r="AT990"/>
      <c r="AU990"/>
      <c r="AV990"/>
      <c r="AW990"/>
      <c r="AX990"/>
      <c r="AZ990"/>
      <c r="BD990"/>
      <c r="BE990"/>
      <c r="BH990"/>
    </row>
    <row r="991" spans="1:60">
      <c r="A991"/>
      <c r="B991"/>
      <c r="AP991"/>
      <c r="AT991"/>
      <c r="AU991"/>
      <c r="AV991"/>
      <c r="AW991"/>
      <c r="AX991"/>
      <c r="AZ991"/>
      <c r="BD991"/>
      <c r="BE991"/>
      <c r="BH991"/>
    </row>
    <row r="992" spans="1:60">
      <c r="A992"/>
      <c r="B992"/>
      <c r="AP992"/>
      <c r="AT992"/>
      <c r="AU992"/>
      <c r="AV992"/>
      <c r="AW992"/>
      <c r="AX992"/>
      <c r="AZ992"/>
      <c r="BD992"/>
      <c r="BE992"/>
      <c r="BH992"/>
    </row>
    <row r="993" spans="1:60">
      <c r="A993"/>
      <c r="B993"/>
      <c r="AP993"/>
      <c r="AT993"/>
      <c r="AU993"/>
      <c r="AV993"/>
      <c r="AW993"/>
      <c r="AX993"/>
      <c r="AZ993"/>
      <c r="BD993"/>
      <c r="BE993"/>
      <c r="BH993"/>
    </row>
    <row r="994" spans="1:60">
      <c r="A994"/>
      <c r="B994"/>
      <c r="AP994"/>
      <c r="AT994"/>
      <c r="AU994"/>
      <c r="AV994"/>
      <c r="AW994"/>
      <c r="AX994"/>
      <c r="AZ994"/>
      <c r="BD994"/>
      <c r="BE994"/>
      <c r="BH994"/>
    </row>
    <row r="995" spans="1:60">
      <c r="A995"/>
      <c r="B995"/>
      <c r="AP995"/>
      <c r="AT995"/>
      <c r="AU995"/>
      <c r="AV995"/>
      <c r="AW995"/>
      <c r="AX995"/>
      <c r="AZ995"/>
      <c r="BD995"/>
      <c r="BE995"/>
      <c r="BH995"/>
    </row>
    <row r="996" spans="1:60">
      <c r="A996"/>
      <c r="B996"/>
      <c r="AP996"/>
      <c r="AT996"/>
      <c r="AU996"/>
      <c r="AV996"/>
      <c r="AW996"/>
      <c r="AX996"/>
      <c r="AZ996"/>
      <c r="BD996"/>
      <c r="BE996"/>
      <c r="BH996"/>
    </row>
    <row r="997" spans="1:60">
      <c r="A997"/>
      <c r="B997"/>
      <c r="AP997"/>
      <c r="AT997"/>
      <c r="AU997"/>
      <c r="AV997"/>
      <c r="AW997"/>
      <c r="AX997"/>
      <c r="AZ997"/>
      <c r="BD997"/>
      <c r="BE997"/>
      <c r="BH997"/>
    </row>
    <row r="998" spans="1:60">
      <c r="A998"/>
      <c r="B998"/>
      <c r="AP998"/>
      <c r="AT998"/>
      <c r="AU998"/>
      <c r="AV998"/>
      <c r="AW998"/>
      <c r="AX998"/>
      <c r="AZ998"/>
      <c r="BD998"/>
      <c r="BE998"/>
      <c r="BH998"/>
    </row>
    <row r="999" spans="1:60">
      <c r="A999"/>
      <c r="B999"/>
      <c r="AP999"/>
      <c r="AT999"/>
      <c r="AU999"/>
      <c r="AV999"/>
      <c r="AW999"/>
      <c r="AX999"/>
      <c r="AZ999"/>
      <c r="BD999"/>
      <c r="BE999"/>
      <c r="BH999"/>
    </row>
    <row r="1000" spans="1:60">
      <c r="A1000"/>
      <c r="B1000"/>
      <c r="AP1000"/>
      <c r="AT1000"/>
      <c r="AU1000"/>
      <c r="AV1000"/>
      <c r="AW1000"/>
      <c r="AX1000"/>
      <c r="AZ1000"/>
      <c r="BD1000"/>
      <c r="BE1000"/>
      <c r="BH1000"/>
    </row>
    <row r="1001" spans="1:60">
      <c r="A1001"/>
      <c r="B1001"/>
      <c r="AP1001"/>
      <c r="AT1001"/>
      <c r="AU1001"/>
      <c r="AV1001"/>
      <c r="AW1001"/>
      <c r="AX1001"/>
      <c r="AZ1001"/>
      <c r="BD1001"/>
      <c r="BE1001"/>
      <c r="BH1001"/>
    </row>
    <row r="1002" spans="1:60">
      <c r="A1002"/>
      <c r="B1002"/>
      <c r="AP1002"/>
      <c r="AT1002"/>
      <c r="AU1002"/>
      <c r="AV1002"/>
      <c r="AW1002"/>
      <c r="AX1002"/>
      <c r="AZ1002"/>
      <c r="BD1002"/>
      <c r="BE1002"/>
      <c r="BH1002"/>
    </row>
    <row r="1003" spans="1:60">
      <c r="A1003"/>
      <c r="B1003"/>
      <c r="AP1003"/>
      <c r="AT1003"/>
      <c r="AU1003"/>
      <c r="AV1003"/>
      <c r="AW1003"/>
      <c r="AX1003"/>
      <c r="AZ1003"/>
      <c r="BD1003"/>
      <c r="BE1003"/>
      <c r="BH1003"/>
    </row>
    <row r="1004" spans="1:60">
      <c r="A1004"/>
      <c r="B1004"/>
      <c r="AP1004"/>
      <c r="AT1004"/>
      <c r="AU1004"/>
      <c r="AV1004"/>
      <c r="AW1004"/>
      <c r="AX1004"/>
      <c r="AZ1004"/>
      <c r="BD1004"/>
      <c r="BE1004"/>
      <c r="BH1004"/>
    </row>
    <row r="1005" spans="1:60">
      <c r="A1005"/>
      <c r="B1005"/>
      <c r="AP1005"/>
      <c r="AT1005"/>
      <c r="AU1005"/>
      <c r="AV1005"/>
      <c r="AW1005"/>
      <c r="AX1005"/>
      <c r="AZ1005"/>
      <c r="BD1005"/>
      <c r="BE1005"/>
      <c r="BH1005"/>
    </row>
    <row r="1006" spans="1:60">
      <c r="A1006"/>
      <c r="B1006"/>
      <c r="AP1006"/>
      <c r="AT1006"/>
      <c r="AU1006"/>
      <c r="AV1006"/>
      <c r="AW1006"/>
      <c r="AX1006"/>
      <c r="AZ1006"/>
      <c r="BD1006"/>
      <c r="BE1006"/>
      <c r="BH1006"/>
    </row>
    <row r="1007" spans="1:60">
      <c r="A1007"/>
      <c r="B1007"/>
      <c r="AP1007"/>
      <c r="AT1007"/>
      <c r="AU1007"/>
      <c r="AV1007"/>
      <c r="AW1007"/>
      <c r="AX1007"/>
      <c r="AZ1007"/>
      <c r="BD1007"/>
      <c r="BE1007"/>
      <c r="BH1007"/>
    </row>
    <row r="1008" spans="1:60">
      <c r="A1008"/>
      <c r="B1008"/>
      <c r="AP1008"/>
      <c r="AT1008"/>
      <c r="AU1008"/>
      <c r="AV1008"/>
      <c r="AW1008"/>
      <c r="AX1008"/>
      <c r="AZ1008"/>
      <c r="BD1008"/>
      <c r="BE1008"/>
      <c r="BH1008"/>
    </row>
    <row r="1009" spans="1:60">
      <c r="A1009"/>
      <c r="B1009"/>
      <c r="AP1009"/>
      <c r="AT1009"/>
      <c r="AU1009"/>
      <c r="AV1009"/>
      <c r="AW1009"/>
      <c r="AX1009"/>
      <c r="AZ1009"/>
      <c r="BD1009"/>
      <c r="BE1009"/>
      <c r="BH1009"/>
    </row>
    <row r="1010" spans="1:60">
      <c r="A1010"/>
      <c r="B1010"/>
      <c r="AP1010"/>
      <c r="AT1010"/>
      <c r="AU1010"/>
      <c r="AV1010"/>
      <c r="AW1010"/>
      <c r="AX1010"/>
      <c r="AZ1010"/>
      <c r="BD1010"/>
      <c r="BE1010"/>
      <c r="BH1010"/>
    </row>
    <row r="1011" spans="1:60">
      <c r="A1011"/>
      <c r="B1011"/>
      <c r="AP1011"/>
      <c r="AT1011"/>
      <c r="AU1011"/>
      <c r="AV1011"/>
      <c r="AW1011"/>
      <c r="AX1011"/>
      <c r="AZ1011"/>
      <c r="BD1011"/>
      <c r="BE1011"/>
      <c r="BH1011"/>
    </row>
    <row r="1012" spans="1:60">
      <c r="A1012"/>
      <c r="B1012"/>
      <c r="AP1012"/>
      <c r="AT1012"/>
      <c r="AU1012"/>
      <c r="AV1012"/>
      <c r="AW1012"/>
      <c r="AX1012"/>
      <c r="AZ1012"/>
      <c r="BD1012"/>
      <c r="BE1012"/>
      <c r="BH1012"/>
    </row>
    <row r="1013" spans="1:60">
      <c r="A1013"/>
      <c r="B1013"/>
      <c r="AP1013"/>
      <c r="AT1013"/>
      <c r="AU1013"/>
      <c r="AV1013"/>
      <c r="AW1013"/>
      <c r="AX1013"/>
      <c r="AZ1013"/>
      <c r="BD1013"/>
      <c r="BE1013"/>
      <c r="BH1013"/>
    </row>
    <row r="1014" spans="1:60">
      <c r="A1014"/>
      <c r="B1014"/>
      <c r="AP1014"/>
      <c r="AT1014"/>
      <c r="AU1014"/>
      <c r="AV1014"/>
      <c r="AW1014"/>
      <c r="AX1014"/>
      <c r="AZ1014"/>
      <c r="BD1014"/>
      <c r="BE1014"/>
      <c r="BH1014"/>
    </row>
    <row r="1015" spans="1:60">
      <c r="A1015"/>
      <c r="B1015"/>
      <c r="AP1015"/>
      <c r="AT1015"/>
      <c r="AU1015"/>
      <c r="AV1015"/>
      <c r="AW1015"/>
      <c r="AX1015"/>
      <c r="AZ1015"/>
      <c r="BD1015"/>
      <c r="BE1015"/>
      <c r="BH1015"/>
    </row>
    <row r="1016" spans="1:60">
      <c r="A1016"/>
      <c r="B1016"/>
      <c r="AP1016"/>
      <c r="AT1016"/>
      <c r="AU1016"/>
      <c r="AV1016"/>
      <c r="AW1016"/>
      <c r="AX1016"/>
      <c r="AZ1016"/>
      <c r="BD1016"/>
      <c r="BE1016"/>
      <c r="BH1016"/>
    </row>
    <row r="1017" spans="1:60">
      <c r="A1017"/>
      <c r="B1017"/>
      <c r="AP1017"/>
      <c r="AT1017"/>
      <c r="AU1017"/>
      <c r="AV1017"/>
      <c r="AW1017"/>
      <c r="AX1017"/>
      <c r="AZ1017"/>
      <c r="BD1017"/>
      <c r="BE1017"/>
      <c r="BH1017"/>
    </row>
    <row r="1018" spans="1:60">
      <c r="A1018"/>
      <c r="B1018"/>
      <c r="AP1018"/>
      <c r="AT1018"/>
      <c r="AU1018"/>
      <c r="AV1018"/>
      <c r="AW1018"/>
      <c r="AX1018"/>
      <c r="AZ1018"/>
      <c r="BD1018"/>
      <c r="BE1018"/>
      <c r="BH1018"/>
    </row>
    <row r="1019" spans="1:60">
      <c r="A1019"/>
      <c r="B1019"/>
      <c r="AP1019"/>
      <c r="AT1019"/>
      <c r="AU1019"/>
      <c r="AV1019"/>
      <c r="AW1019"/>
      <c r="AX1019"/>
      <c r="AZ1019"/>
      <c r="BD1019"/>
      <c r="BE1019"/>
      <c r="BH1019"/>
    </row>
    <row r="1020" spans="1:60">
      <c r="A1020"/>
      <c r="B1020"/>
      <c r="AP1020"/>
      <c r="AT1020"/>
      <c r="AU1020"/>
      <c r="AV1020"/>
      <c r="AW1020"/>
      <c r="AX1020"/>
      <c r="AZ1020"/>
      <c r="BD1020"/>
      <c r="BE1020"/>
      <c r="BH1020"/>
    </row>
    <row r="1021" spans="1:60">
      <c r="A1021"/>
      <c r="B1021"/>
      <c r="AP1021"/>
      <c r="AT1021"/>
      <c r="AU1021"/>
      <c r="AV1021"/>
      <c r="AW1021"/>
      <c r="AX1021"/>
      <c r="AZ1021"/>
      <c r="BD1021"/>
      <c r="BE1021"/>
      <c r="BH1021"/>
    </row>
    <row r="1022" spans="1:60">
      <c r="A1022"/>
      <c r="B1022"/>
      <c r="AP1022"/>
      <c r="AT1022"/>
      <c r="AU1022"/>
      <c r="AV1022"/>
      <c r="AW1022"/>
      <c r="AX1022"/>
      <c r="AZ1022"/>
      <c r="BD1022"/>
      <c r="BE1022"/>
      <c r="BH1022"/>
    </row>
    <row r="1023" spans="1:60">
      <c r="A1023"/>
      <c r="B1023"/>
      <c r="AP1023"/>
      <c r="AT1023"/>
      <c r="AU1023"/>
      <c r="AV1023"/>
      <c r="AW1023"/>
      <c r="AX1023"/>
      <c r="AZ1023"/>
      <c r="BD1023"/>
      <c r="BE1023"/>
      <c r="BH1023"/>
    </row>
    <row r="1024" spans="1:60">
      <c r="A1024"/>
      <c r="B1024"/>
      <c r="AP1024"/>
      <c r="AT1024"/>
      <c r="AU1024"/>
      <c r="AV1024"/>
      <c r="AW1024"/>
      <c r="AX1024"/>
      <c r="AZ1024"/>
      <c r="BD1024"/>
      <c r="BE1024"/>
      <c r="BH1024"/>
    </row>
    <row r="1025" spans="1:60">
      <c r="A1025"/>
      <c r="B1025"/>
      <c r="AP1025"/>
      <c r="AT1025"/>
      <c r="AU1025"/>
      <c r="AV1025"/>
      <c r="AW1025"/>
      <c r="AX1025"/>
      <c r="AZ1025"/>
      <c r="BD1025"/>
      <c r="BE1025"/>
      <c r="BH1025"/>
    </row>
    <row r="1026" spans="1:60">
      <c r="A1026"/>
      <c r="B1026"/>
      <c r="AP1026"/>
      <c r="AT1026"/>
      <c r="AU1026"/>
      <c r="AV1026"/>
      <c r="AW1026"/>
      <c r="AX1026"/>
      <c r="AZ1026"/>
      <c r="BD1026"/>
      <c r="BE1026"/>
      <c r="BH1026"/>
    </row>
    <row r="1027" spans="1:60">
      <c r="A1027"/>
      <c r="B1027"/>
      <c r="AP1027"/>
      <c r="AT1027"/>
      <c r="AU1027"/>
      <c r="AV1027"/>
      <c r="AW1027"/>
      <c r="AX1027"/>
      <c r="AZ1027"/>
      <c r="BD1027"/>
      <c r="BE1027"/>
      <c r="BH1027"/>
    </row>
    <row r="1028" spans="1:60">
      <c r="A1028"/>
      <c r="B1028" s="110"/>
      <c r="AP1028"/>
      <c r="AT1028"/>
      <c r="AU1028"/>
      <c r="AV1028"/>
      <c r="AW1028"/>
      <c r="AX1028"/>
      <c r="AZ1028"/>
      <c r="BD1028"/>
      <c r="BE1028"/>
      <c r="BH1028"/>
    </row>
    <row r="1029" spans="1:60">
      <c r="A1029"/>
      <c r="B1029" s="110"/>
      <c r="AP1029"/>
      <c r="AT1029"/>
      <c r="AU1029"/>
      <c r="AV1029"/>
      <c r="AW1029"/>
      <c r="AX1029"/>
      <c r="AZ1029"/>
      <c r="BD1029"/>
      <c r="BE1029"/>
      <c r="BH1029"/>
    </row>
  </sheetData>
  <autoFilter ref="A3:BJ519">
    <sortState ref="A4:BJ519">
      <sortCondition ref="A3:A519"/>
    </sortState>
  </autoFilter>
  <sortState ref="B560:B578">
    <sortCondition ref="B588"/>
  </sortState>
  <mergeCells count="1">
    <mergeCell ref="AT522:AV522"/>
  </mergeCells>
  <conditionalFormatting sqref="C533:AQ533 B520:AV520 C530:AS530 C544:AS548 C4:AG5 C6:AC6 AS4:AT6 AQ6 C519:AV519 AS7:AU518">
    <cfRule type="cellIs" dxfId="501" priority="341" operator="equal">
      <formula>0</formula>
    </cfRule>
  </conditionalFormatting>
  <conditionalFormatting sqref="AH519:AR519">
    <cfRule type="cellIs" dxfId="500" priority="255" operator="equal">
      <formula>0</formula>
    </cfRule>
  </conditionalFormatting>
  <conditionalFormatting sqref="C526:AS529">
    <cfRule type="cellIs" dxfId="499" priority="233" operator="equal">
      <formula>0</formula>
    </cfRule>
  </conditionalFormatting>
  <conditionalFormatting sqref="C549:AQ549 C540:AQ540 C542:AQ542">
    <cfRule type="cellIs" dxfId="498" priority="221" operator="equal">
      <formula>0</formula>
    </cfRule>
  </conditionalFormatting>
  <conditionalFormatting sqref="C551:AQ942 C550:AC550">
    <cfRule type="cellIs" dxfId="497" priority="220" operator="equal">
      <formula>0</formula>
    </cfRule>
  </conditionalFormatting>
  <conditionalFormatting sqref="AH4:AP4 AL6:AP6 AH5:AO5">
    <cfRule type="cellIs" dxfId="496" priority="219" operator="equal">
      <formula>0</formula>
    </cfRule>
  </conditionalFormatting>
  <conditionalFormatting sqref="AR4">
    <cfRule type="cellIs" dxfId="495" priority="205" operator="equal">
      <formula>0</formula>
    </cfRule>
  </conditionalFormatting>
  <conditionalFormatting sqref="C548:AS548">
    <cfRule type="cellIs" dxfId="494" priority="213" operator="equal">
      <formula>0</formula>
    </cfRule>
  </conditionalFormatting>
  <conditionalFormatting sqref="AP5 AR5">
    <cfRule type="cellIs" dxfId="493" priority="204" operator="equal">
      <formula>0</formula>
    </cfRule>
  </conditionalFormatting>
  <conditionalFormatting sqref="AR6">
    <cfRule type="cellIs" dxfId="492" priority="203" operator="equal">
      <formula>0</formula>
    </cfRule>
  </conditionalFormatting>
  <conditionalFormatting sqref="C531:AQ531">
    <cfRule type="cellIs" dxfId="491" priority="66" operator="equal">
      <formula>0</formula>
    </cfRule>
  </conditionalFormatting>
  <conditionalFormatting sqref="AQ4:AQ5">
    <cfRule type="cellIs" dxfId="490" priority="51" operator="equal">
      <formula>0</formula>
    </cfRule>
  </conditionalFormatting>
  <conditionalFormatting sqref="AS519">
    <cfRule type="cellIs" dxfId="489" priority="40" operator="equal">
      <formula>0</formula>
    </cfRule>
  </conditionalFormatting>
  <conditionalFormatting sqref="AV4">
    <cfRule type="cellIs" dxfId="488" priority="49" operator="equal">
      <formula>0</formula>
    </cfRule>
  </conditionalFormatting>
  <conditionalFormatting sqref="AV5">
    <cfRule type="cellIs" dxfId="487" priority="48" operator="equal">
      <formula>0</formula>
    </cfRule>
  </conditionalFormatting>
  <conditionalFormatting sqref="AV6">
    <cfRule type="cellIs" dxfId="486" priority="47" operator="equal">
      <formula>0</formula>
    </cfRule>
  </conditionalFormatting>
  <conditionalFormatting sqref="AU4:AU6">
    <cfRule type="cellIs" dxfId="485" priority="45" operator="equal">
      <formula>0</formula>
    </cfRule>
  </conditionalFormatting>
  <conditionalFormatting sqref="AS519">
    <cfRule type="cellIs" dxfId="484" priority="42" operator="equal">
      <formula>0</formula>
    </cfRule>
  </conditionalFormatting>
  <conditionalFormatting sqref="AS519">
    <cfRule type="cellIs" dxfId="483" priority="41" operator="equal">
      <formula>0</formula>
    </cfRule>
  </conditionalFormatting>
  <conditionalFormatting sqref="C541:AQ541">
    <cfRule type="cellIs" dxfId="482" priority="24" operator="equal">
      <formula>0</formula>
    </cfRule>
  </conditionalFormatting>
  <conditionalFormatting sqref="C532:AQ532">
    <cfRule type="cellIs" dxfId="481" priority="23" operator="equal">
      <formula>0</formula>
    </cfRule>
  </conditionalFormatting>
  <conditionalFormatting sqref="C539:AS539">
    <cfRule type="cellIs" dxfId="480" priority="18" operator="equal">
      <formula>0</formula>
    </cfRule>
  </conditionalFormatting>
  <conditionalFormatting sqref="C535:AS538">
    <cfRule type="cellIs" dxfId="479" priority="17" operator="equal">
      <formula>0</formula>
    </cfRule>
  </conditionalFormatting>
  <conditionalFormatting sqref="C524:AQ524">
    <cfRule type="cellIs" dxfId="478" priority="19" operator="equal">
      <formula>0</formula>
    </cfRule>
  </conditionalFormatting>
  <conditionalFormatting sqref="AD6:AK6">
    <cfRule type="cellIs" dxfId="477" priority="12" operator="equal">
      <formula>0</formula>
    </cfRule>
  </conditionalFormatting>
  <conditionalFormatting sqref="C7:AG7 C9:AG9 C11:AG11 C13:AG13 C15:AG15 C17:AG17 C19:AG19 C21:AG21 C23:AG23 C25:AG25 C27:AG27 C29:AG29 C31:AG31 C33:AG33 C35:AG35 C37:AG37 C39:AG39 C41:AG41 C43:AG43 C45:AG45 C47:AG47 C49:AG49 C51:AG51 C53:AG53 C55:AG55 C57:AG57 C59:AG59 C61:AG61 C63:AG63 C65:AG65 C67:AG67 C69:AG69 C71:AG71 C73:AG73 C75:AG75 C77:AG77 C79:AG79 C81:AG81 C83:AG83 C85:AG85 C87:AG87 C89:AG89 C91:AG91 C93:AG93 C95:AG95 C97:AG97 C99:AG99 C101:AG101 C103:AG103 C105:AG105 C107:AG107 C109:AG109 C111:AG111 C113:AG113 C115:AG115 C117:AG117 C119:AG119 C121:AG121 C123:AG123 C125:AG125 C127:AG127 C129:AG129 C131:AG131 C133:AG133 C135:AG135 C137:AG137 C139:AG139 C141:AG141 C143:AG143 C145:AG145 C147:AG147 C149:AG149 C151:AG151 C153:AG153 C155:AG155 C157:AG157 C159:AG159 C161:AG161 C163:AG165 C167:AG167 C169:AG169 C171:AG171 C173:AG173 C175:AG175 C177:AG177 C179:AG179 C181:AG181 C183:AG183 C185:AG185 C187:AG187 C189:AG189 C191:AG191 C193:AG193 C195:AG195 C197:AG197 C199:AG199 C201:AG201 C203:AG203 C205:AG205 C207:AG207 C209:AG209 C211:AG211 C213:AG213 C215:AG215 C217:AG217 C219:AG219 C221:AG221 C223:AG223 C225:AG225 C227:AG227 C229:AG229 C231:AG231 C233:AG233 C235:AG235 C237:AG237 C239:AG239 C241:AG241 C243:AG243 C245:AG245 C247:AG247 C249:AG249 C251:AG251 C253:AG253 C255:AG255 C257:AG257 C259:AG259 C261:AG261 C263:AG263 C265:AG265 C267:AG267 C269:AG269 C271:AG271 C273:AG273 C275:AG275 C277:AG277 C279:AG279 C281:AG281 C283:AG283 C285:AG285 C287:AG287 C289:AG289 C291:AG291 C293:AG293 C295:AG295 C297:AG297 C299:AG299 C301:AG301 C303:AG303 C305:AG305 C307:AG307 C309:AG309 C311:AG311 C313:AG313 C315:AG315 C317:AG317 C319:AG319 C321:AG321 C323:AG323 C325:AG325 C327:AG327 C329:AG329 C331:AG331 C333:AG333 C335:AG335 C337:AG337 C339:AG339 C341:AG341 C343:AG343 C345:AG345 C347:AG347 C349:AG349 C351:AG351 C353:AG353 C355:AG355 C357:AG357 C359:AG359 C361:AG361 C363:AG363 C365:AG365 C367:AG367 C369:AG369 C371:AG371 C373:AG373 C375:AG375 C377:AG377 C379:AG379 C381:AG381 C383:AG383 C385:AG385 C387:AG387 C389:AG389 C391:AG391 C393:AG393 C395:AG395 C397:AG397 C399:AG399 C401:AG401 C403:AG403 C405:AG405 C407:AG407 C409:AG409 C411:AG411 C413:AG413 C415:AG415 C417:AG417 C419:AG419 C421:AG421 C423:AG423 C425:AG425 C427:AG427 C429:AG429 C431:AG431 C433:AG433 C435:AG435 C437:AG437 C439:AG439 C441:AG441 C443:AG443 C445:AG445 C447:AG447 C449:AG449 C451:AG451 C453:AG453 C455:AG455 C457:AG457 C459:AG459 C461:AG461 C463:AG463 C465:AG465 C467:AG467 C469:AG469 C471:AG471 C473:AG473 C475:AG475 C477:AG477 C479:AG479 C481:AG481 C483:AG483 C485:AG485 C487:AG487 C489:AG489 C491:AG491 C493:AG493 C495:AG495 C497:AG497 C499:AG499 C501:AG501 C503:AG503 C505:AG505 C507:AG507 C509:AG509 C511:AG511 C513:AG513 C515:AG515 C517:AG517 C8:AC8 C10:AC10 C12:AC12 C14:AC14 C16:AC16 C18:AC18 C20:AC20 C22:AC22 C24:AC24 C26:AC26 C28:AC28 C30:AC30 C32:AC32 C34:AC34 C36:AC36 C38:AC38 C40:AC40 C42:AC42 C44:AC44 C46:AC46 C48:AC48 C50:AC50 C52:AC52 C54:AC54 C56:AC56 C58:AC58 C60:AC60 C62:AC62 C64:AC64 C66:AC66 C68:AC68 C70:AC70 C72:AC72 C74:AC74 C76:AC76 C78:AC78 C80:AC80 C82:AC82 C84:AC84 C86:AC86 C88:AC88 C90:AC90 C92:AC92 C94:AC94 C96:AC96 C98:AC98 C100:AC100 C102:AC102 C104:AC104 C106:AC106 C108:AC108 C110:AC110 C112:AC112 C114:AC114 C116:AC116 C118:AC118 C120:AC120 C122:AC122 C124:AC124 C126:AC126 C128:AC128 C130:AC130 C132:AC132 C134:AC134 C136:AC136 C138:AC138 C140:AC140 C142:AC142 C144:AC144 C146:AC146 C148:AC148 C150:AC150 C152:AC152 C154:AC154 C156:AC156 C158:AC158 C160:AC160 C162:AC162 C166:AC166 C168:AC168 C170:AC170 C172:AC172 C174:AC174 C176:AC176 C178:AC178 C180:AC180 C182:AC182 C184:AC184 C186:AC186 C188:AC188 C190:AC190 C192:AC192 C194:AC194 C196:AC196 C198:AC198 C200:AC200 C202:AC202 C204:AC204 C206:AC206 C208:AC208 C210:AC210 C212:AC212 C214:AC214 C216:AC216 C218:AC218 C220:AC220 C222:AC222 C224:AC224 C226:AC226 C228:AC228 C230:AC230 C232:AC232 C234:AC234 C236:AC236 C238:AC238 C240:AC240 C242:AC242 C244:AC244 C246:AC246 C248:AC248 C250:AC250 C252:AC252 C254:AC254 C256:AC256 C258:AC258 C260:AC260 C262:AC262 C264:AC264 C266:AC266 C268:AC268 C270:AC270 C272:AC272 C274:AC274 C276:AC276 C278:AC278 C280:AC280 C282:AC282 C284:AC284 C286:AC286 C288:AC288 C290:AC290 C292:AC292 C294:AC294 C296:AC296 C298:AC298 C300:AC300 C302:AC302 C304:AC304 C306:AC306 C308:AC308 C310:AC310 C312:AC312 C314:AC314 C316:AC316 C318:AC318 C320:AC320 C322:AC322 C324:AC324 C326:AC326 C328:AC328 C330:AC330 C332:AC332 C334:AC334 C336:AC336 C338:AC338 C340:AC340 C342:AC342 C344:AC344 C346:AC346 C348:AC348 C350:AC350 C352:AC352 C354:AC354 C356:AC356 C358:AC358 C360:AC360 C362:AC362 C364:AC364 C366:AC366 C368:AC368 C370:AC370 C372:AC372 C374:AC374 C376:AC376 C378:AC378 C380:AC380 C382:AC382 C384:AC384 C386:AC386 C388:AC388 C390:AC390 C392:AC392 C394:AC394 C396:AC396 C398:AC398 C400:AC400 C402:AC402 C404:AC404 C406:AC406 C408:AC408 C410:AC410 C412:AC412 C414:AC414 C416:AC416 C418:AC418 C420:AC420 C422:AC422 C424:AC424 C426:AC426 C428:AC428 C430:AC430 C432:AC432 C434:AC434 C436:AC436 C438:AC438 C440:AC440 C442:AC442 C444:AC444 C446:AC446 C448:AC448 C450:AC450 C452:AC452 C454:AC454 C456:AC456 C458:AC458 C460:AC460 C462:AC462 C464:AC464 C466:AC466 C468:AC468 C470:AC470 C472:AC472 C474:AC474 C476:AC476 C478:AC478 C480:AC480 C482:AC482 C484:AC484 C486:AC486 C488:AC488 C490:AC490 C492:AC492 C494:AC494 C496:AC496 C498:AC498 C500:AC500 C502:AC502 C504:AC504 C506:AC506 C508:AC508 C510:AC510 C512:AC512 C514:AC514 C516:AC516 C518:AC518 AQ8 AQ10 AQ12 AQ14 AQ16 AQ18 AQ20 AQ22 AQ24 AQ26 AQ28 AQ30 AQ32 AQ34 AQ36 AQ38 AQ40 AQ42 AQ44 AQ46 AQ48 AQ50 AQ52 AQ54 AQ56 AQ58 AQ60 AQ62 AQ64 AQ66 AQ68 AQ70 AQ72 AQ74 AQ76 AQ78 AQ80 AQ82 AQ84 AQ86 AQ88 AQ90 AQ92 AQ94 AQ96 AQ98 AQ100 AQ102 AQ104 AQ106 AQ108 AQ110 AQ112 AQ114 AQ116 AQ118 AQ120 AQ122 AQ124 AQ126 AQ128 AQ130 AQ132 AQ134 AQ136 AQ138 AQ140 AQ142 AQ144 AQ146 AQ148 AQ150 AQ152 AQ154 AQ156 AQ158 AQ160 AQ162 AQ166 AQ168 AQ170 AQ172 AQ174 AQ176 AQ178 AQ180 AQ182 AQ184 AQ186 AQ188 AQ190 AQ192 AQ194 AQ196 AQ198 AQ200 AQ202 AQ204 AQ206 AQ208 AQ210 AQ212 AQ214 AQ216 AQ218 AQ220 AQ222 AQ224 AQ226 AQ228 AQ230 AQ232 AQ234 AQ236 AQ238 AQ240 AQ242 AQ244 AQ246 AQ248 AQ250 AQ252 AQ254 AQ256 AQ258 AQ260 AQ262 AQ264 AQ266 AQ268 AQ270 AQ272 AQ274 AQ276 AQ278 AQ280 AQ282 AQ284 AQ286 AQ288 AQ290 AQ292 AQ294 AQ296 AQ298 AQ300 AQ302 AQ304 AQ306 AQ308 AQ310 AQ312 AQ314 AQ316 AQ318 AQ320 AQ322 AQ324 AQ326 AQ328 AQ330 AQ332 AQ334 AQ336 AQ338 AQ340 AQ342 AQ344 AQ346 AQ348 AQ350 AQ352 AQ354 AQ356 AQ358 AQ360 AQ362 AQ364 AQ366 AQ368 AQ370 AQ372 AQ374 AQ376 AQ378 AQ380 AQ382 AQ384 AQ386 AQ388 AQ390 AQ392 AQ394 AQ396 AQ398 AQ400 AQ402 AQ404 AQ406 AQ408 AQ410 AQ412 AQ414 AQ416 AQ418 AQ420 AQ422 AQ424 AQ426 AQ428 AQ430 AQ432 AQ434 AQ436 AQ438 AQ440 AQ442 AQ444 AQ446 AQ448 AQ450 AQ452 AQ454 AQ456 AQ458 AQ460 AQ462 AQ464 AQ466 AQ468 AQ470 AQ472 AQ474 AQ476 AQ478 AQ480 AQ482 AQ484 AQ486 AQ488 AQ490 AQ492 AQ494 AQ496 AQ498 AQ500 AQ502 AQ504 AQ506 AQ508 AQ510 AQ512 AQ514 AQ516 AQ518">
    <cfRule type="cellIs" dxfId="476" priority="10" operator="equal">
      <formula>0</formula>
    </cfRule>
  </conditionalFormatting>
  <conditionalFormatting sqref="AL8:AP8 AL10:AP10 AL12:AP12 AL14:AP14 AL16:AP16 AL18:AP18 AL20:AP20 AL22:AP22 AL24:AP24 AL26:AP26 AL28:AP28 AL30:AP30 AL32:AP32 AL34:AP34 AL36:AP36 AL38:AP38 AL40:AP40 AL42:AP42 AL44:AP44 AL46:AP46 AL48:AP48 AL50:AP50 AL52:AP52 AL54:AP54 AL56:AP56 AL58:AP58 AL60:AP60 AL62:AP62 AL64:AP64 AL66:AP66 AL68:AP68 AL70:AP70 AL72:AP72 AL74:AP74 AL76:AP76 AL78:AP78 AL80:AP80 AL82:AP82 AL84:AP84 AL86:AP86 AL88:AP88 AL90:AP90 AL92:AP92 AL94:AP94 AL96:AP96 AL98:AP98 AL100:AP100 AL102:AP102 AL104:AP104 AL106:AP106 AL108:AP108 AL110:AP110 AL112:AP112 AL114:AP114 AL116:AP116 AL118:AP118 AL120:AP120 AL122:AP122 AL124:AP124 AL126:AP126 AL128:AP128 AL130:AP130 AL132:AP132 AL134:AP134 AL136:AP136 AL138:AP138 AL140:AP140 AL142:AP142 AL144:AP144 AL146:AP146 AL148:AP148 AL150:AP150 AL152:AP152 AL154:AP154 AL156:AP156 AL158:AP158 AL160:AP160 AL162:AP162 AL166:AP166 AL168:AP168 AL170:AP170 AL172:AP172 AL174:AP174 AL176:AP176 AL178:AP178 AL180:AP180 AL182:AP182 AL184:AP184 AL186:AP186 AL188:AP188 AL190:AP190 AL192:AP192 AL194:AP194 AL196:AP196 AL198:AP198 AL200:AP200 AL202:AP202 AL204:AP204 AL206:AP206 AL208:AP208 AL210:AP210 AL212:AP212 AL214:AP214 AL216:AP216 AL218:AP218 AL220:AP220 AL222:AP222 AL224:AP224 AL226:AP226 AL228:AP228 AL230:AP230 AL232:AP232 AL234:AP234 AL236:AP236 AL238:AP238 AL240:AP240 AL242:AP242 AL244:AP244 AL246:AP246 AL248:AP248 AL250:AP250 AL252:AP252 AL254:AP254 AL256:AP256 AL258:AP258 AL260:AP260 AL262:AP262 AL264:AP264 AL266:AP266 AL268:AP268 AL270:AP270 AL272:AP272 AL274:AP274 AL276:AP276 AL278:AP278 AL280:AP280 AL282:AP282 AL284:AP284 AL286:AP286 AL288:AP288 AL290:AP290 AL292:AP292 AL294:AP294 AL296:AP296 AL298:AP298 AL300:AP300 AL302:AP302 AL304:AP304 AL306:AP306 AL308:AP308 AL310:AP310 AL312:AP312 AL314:AP314 AL316:AP316 AL318:AP318 AL320:AP320 AL322:AP322 AL324:AP324 AL326:AP326 AL328:AP328 AL330:AP330 AL332:AP332 AL334:AP334 AL336:AP336 AL338:AP338 AL340:AP340 AL342:AP342 AL344:AP344 AL346:AP346 AL348:AP348 AL350:AP350 AL352:AP352 AL354:AP354 AL356:AP356 AL358:AP358 AL360:AP360 AL362:AP362 AL364:AP364 AL366:AP366 AL368:AP368 AL370:AP370 AL372:AP372 AL374:AP374 AL376:AP376 AL378:AP378 AL380:AP380 AL382:AP382 AL384:AP384 AL386:AP386 AL388:AP388 AL390:AP390 AL392:AP392 AL394:AP394 AL396:AP396 AL398:AP398 AL400:AP400 AL402:AP402 AL404:AP404 AL406:AP406 AL408:AP408 AL410:AP410 AL412:AP412 AL414:AP414 AL416:AP416 AL418:AP418 AL420:AP420 AL422:AP422 AL424:AP424 AL426:AP426 AL428:AP428 AL430:AP430 AL432:AP432 AL434:AP434 AL436:AP436 AL438:AP438 AL440:AP440 AL442:AP442 AL444:AP444 AL446:AP446 AL448:AP448 AL450:AP450 AL452:AP452 AL454:AP454 AL456:AP456 AL458:AP458 AL460:AP460 AL462:AP462 AL464:AP464 AL466:AP466 AL468:AP468 AL470:AP470 AL472:AP472 AL474:AP474 AL476:AP476 AL478:AP478 AL480:AP480 AL482:AP482 AL484:AP484 AL486:AP486 AL488:AP488 AL490:AP490 AL492:AP492 AL494:AP494 AL496:AP496 AL498:AP498 AL500:AP500 AL502:AP502 AL504:AP504 AL506:AP506 AL508:AP508 AL510:AP510 AL512:AP512 AL514:AP514 AL516:AP516 AL518:AP518 AH7:AO7 AH9:AO9 AH11:AO11 AH13:AO13 AH15:AO15 AH17:AO17 AH19:AO19 AH21:AO21 AH23:AO23 AH25:AO25 AH27:AO27 AH29:AO29 AH31:AO31 AH33:AO33 AH35:AO35 AH37:AO37 AH39:AO39 AH41:AO41 AH43:AO43 AH45:AO45 AH47:AO47 AH49:AO49 AH51:AO51 AH53:AO53 AH55:AO55 AH57:AO57 AH59:AO59 AH61:AO61 AH63:AO63 AH65:AO65 AH67:AO67 AH69:AO69 AH71:AO71 AH73:AO73 AH75:AO75 AH77:AO77 AH79:AO79 AH81:AO81 AH83:AO83 AH85:AO85 AH87:AO87 AH89:AO89 AH91:AO91 AH93:AO93 AH95:AO95 AH97:AO97 AH99:AO99 AH101:AO101 AH103:AO103 AH105:AO105 AH107:AO107 AH109:AO109 AH111:AO111 AH113:AO113 AH115:AO115 AH117:AO117 AH119:AO119 AH121:AO121 AH123:AO123 AH125:AO125 AH127:AO127 AH129:AO129 AH131:AO131 AH133:AO133 AH135:AO135 AH137:AO137 AH139:AO139 AH141:AO141 AH143:AO143 AH145:AO145 AH147:AO147 AH149:AO149 AH151:AO151 AH153:AO153 AH155:AO155 AH157:AO157 AH159:AO159 AH161:AO161 AH163:AO165 AH167:AO167 AH169:AO169 AH171:AO171 AH173:AO173 AH175:AO175 AH177:AO177 AH179:AO179 AH181:AO181 AH183:AO183 AH185:AO185 AH187:AO187 AH189:AO189 AH191:AO191 AH193:AO193 AH195:AO195 AH197:AO197 AH199:AO199 AH201:AO201 AH203:AO203 AH205:AO205 AH207:AO207 AH209:AO209 AH211:AO211 AH213:AO213 AH215:AO215 AH217:AO217 AH219:AO219 AH221:AO221 AH223:AO223 AH225:AO225 AH227:AO227 AH229:AO229 AH231:AO231 AH233:AO233 AH235:AO235 AH237:AO237 AH239:AO239 AH241:AO241 AH243:AO243 AH245:AO245 AH247:AO247 AH249:AO249 AH251:AO251 AH253:AO253 AH255:AO255 AH257:AO257 AH259:AO259 AH261:AO261 AH263:AO263 AH265:AO265 AH267:AO267 AH269:AO269 AH271:AO271 AH273:AO273 AH275:AO275 AH277:AO277 AH279:AO279 AH281:AO281 AH283:AO283 AH285:AO285 AH287:AO287 AH289:AO289 AH291:AO291 AH293:AO293 AH295:AO295 AH297:AO297 AH299:AO299 AH301:AO301 AH303:AO303 AH305:AO305 AH307:AO307 AH309:AO309 AH311:AO311 AH313:AO313 AH315:AO315 AH317:AO317 AH319:AO319 AH321:AO321 AH323:AO323 AH325:AO325 AH327:AO327 AH329:AO329 AH331:AO331 AH333:AO333 AH335:AO335 AH337:AO337 AH339:AO339 AH341:AO341 AH343:AO343 AH345:AO345 AH347:AO347 AH349:AO349 AH351:AO351 AH353:AO353 AH355:AO355 AH357:AO357 AH359:AO359 AH361:AO361 AH363:AO363 AH365:AO365 AH367:AO367 AH369:AO369 AH371:AO371 AH373:AO373 AH375:AO375 AH377:AO377 AH379:AO379 AH381:AO381 AH383:AO383 AH385:AO385 AH387:AO387 AH389:AO389 AH391:AO391 AH393:AO393 AH395:AO395 AH397:AO397 AH399:AO399 AH401:AO401 AH403:AO403 AH405:AO405 AH407:AO407 AH409:AO409 AH411:AO411 AH413:AO413 AH415:AO415 AH417:AO417 AH419:AO419 AH421:AO421 AH423:AO423 AH425:AO425 AH427:AO427 AH429:AO429 AH431:AO431 AH433:AO433 AH435:AO435 AH437:AO437 AH439:AO439 AH441:AO441 AH443:AO443 AH445:AO445 AH447:AO447 AH449:AO449 AH451:AO451 AH453:AO453 AH455:AO455 AH457:AO457 AH459:AO459 AH461:AO461 AH463:AO463 AH465:AO465 AH467:AO467 AH469:AO469 AH471:AO471 AH473:AO473 AH475:AO475 AH477:AO477 AH479:AO479 AH481:AO481 AH483:AO483 AH485:AO485 AH487:AO487 AH489:AO489 AH491:AO491 AH493:AO493 AH495:AO495 AH497:AO497 AH499:AO499 AH501:AO501 AH503:AO503 AH505:AO505 AH507:AO507 AH509:AO509 AH511:AO511 AH513:AO513 AH515:AO515 AH517:AO517">
    <cfRule type="cellIs" dxfId="475" priority="9" operator="equal">
      <formula>0</formula>
    </cfRule>
  </conditionalFormatting>
  <conditionalFormatting sqref="AP7 AP9 AP11 AP13 AP15 AP17 AP19 AP21 AP23 AP25 AP27 AP29 AP31 AP33 AP35 AP37 AP39 AP41 AP43 AP45 AP47 AP49 AP51 AP53 AP55 AP57 AP59 AP61 AP63 AP65 AP67 AP69 AP71 AP73 AP75 AP77 AP79 AP81 AP83 AP85 AP87 AP89 AP91 AP93 AP95 AP97 AP99 AP101 AP103 AP105 AP107 AP109 AP111 AP113 AP115 AP117 AP119 AP121 AP123 AP125 AP127 AP129 AP131 AP133 AP135 AP137 AP139 AP141 AP143 AP145 AP147 AP149 AP151 AP153 AP155 AP157 AP159 AP161 AP163:AP165 AP167 AP169 AP171 AP173 AP175 AP177 AP179 AP181 AP183 AP185 AP187 AP189 AP191 AP193 AP195 AP197 AP199 AP201 AP203 AP205 AP207 AP209 AP211 AP213 AP215 AP217 AP219 AP221 AP223 AP225 AP227 AP229 AP231 AP233 AP235 AP237 AP239 AP241 AP243 AP245 AP247 AP249 AP251 AP253 AP255 AP257 AP259 AP261 AP263 AP265 AP267 AP269 AP271 AP273 AP275 AP277 AP279 AP281 AP283 AP285 AP287 AP289 AP291 AP293 AP295 AP297 AP299 AP301 AP303 AP305 AP307 AP309 AP311 AP313 AP315 AP317 AP319 AP321 AP323 AP325 AP327 AP329 AP331 AP333 AP335 AP337 AP339 AP341 AP343 AP345 AP347 AP349 AP351 AP353 AP355 AP357 AP359 AP361 AP363 AP365 AP367 AP369 AP371 AP373 AP375 AP377 AP379 AP381 AP383 AP385 AP387 AP389 AP391 AP393 AP395 AP397 AP399 AP401 AP403 AP405 AP407 AP409 AP411 AP413 AP415 AP417 AP419 AP421 AP423 AP425 AP427 AP429 AP431 AP433 AP435 AP437 AP439 AP441 AP443 AP445 AP447 AP449 AP451 AP453 AP455 AP457 AP459 AP461 AP463 AP465 AP467 AP469 AP471 AP473 AP475 AP477 AP479 AP481 AP483 AP485 AP487 AP489 AP491 AP493 AP495 AP497 AP499 AP501 AP503 AP505 AP507 AP509 AP511 AP513 AP515 AP517 AR7 AR9 AR11 AR13 AR15 AR17 AR19 AR21 AR23 AR25 AR27 AR29 AR31 AR33 AR35 AR37 AR39 AR41 AR43 AR45 AR47 AR49 AR51 AR53 AR55 AR57 AR59 AR61 AR63 AR65 AR67 AR69 AR71 AR73 AR75 AR77 AR79 AR81 AR83 AR85 AR87 AR89 AR91 AR93 AR95 AR97 AR99 AR101 AR103 AR105 AR107 AR109 AR111 AR113 AR115 AR117 AR119 AR121 AR123 AR125 AR127 AR129 AR131 AR133 AR135 AR137 AR139 AR141 AR143 AR145 AR147 AR149 AR151 AR153 AR155 AR157 AR159 AR161 AR163:AR165 AR167 AR169 AR171 AR173 AR175 AR177 AR179 AR181 AR183 AR185 AR187 AR189 AR191 AR193 AR195 AR197 AR199 AR201 AR203 AR205 AR207 AR209 AR211 AR213 AR215 AR217 AR219 AR221 AR223 AR225 AR227 AR229 AR231 AR233 AR235 AR237 AR239 AR241 AR243 AR245 AR247 AR249 AR251 AR253 AR255 AR257 AR259 AR261 AR263 AR265 AR267 AR269 AR271 AR273 AR275 AR277 AR279 AR281 AR283 AR285 AR287 AR289 AR291 AR293 AR295 AR297 AR299 AR301 AR303 AR305 AR307 AR309 AR311 AR313 AR315 AR317 AR319 AR321 AR323 AR325 AR327 AR329 AR331 AR333 AR335 AR337 AR339 AR341 AR343 AR345 AR347 AR349 AR351 AR353 AR355 AR357 AR359 AR361 AR363 AR365 AR367 AR369 AR371 AR373 AR375 AR377 AR379 AR381 AR383 AR385 AR387 AR389 AR391 AR393 AR395 AR397 AR399 AR401 AR403 AR405 AR407 AR409 AR411 AR413 AR415 AR417 AR419 AR421 AR423 AR425 AR427 AR429 AR431 AR433 AR435 AR437 AR439 AR441 AR443 AR445 AR447 AR449 AR451 AR453 AR455 AR457 AR459 AR461 AR463 AR465 AR467 AR469 AR471 AR473 AR475 AR477 AR479 AR481 AR483 AR485 AR487 AR489 AR491 AR493 AR495 AR497 AR499 AR501 AR503 AR505 AR507 AR509 AR511 AR513 AR515 AR517">
    <cfRule type="cellIs" dxfId="474" priority="8" operator="equal">
      <formula>0</formula>
    </cfRule>
  </conditionalFormatting>
  <conditionalFormatting sqref="AR8 AR10 AR12 AR14 AR16 AR18 AR20 AR22 AR24 AR26 AR28 AR30 AR32 AR34 AR36 AR38 AR40 AR42 AR44 AR46 AR48 AR50 AR52 AR54 AR56 AR58 AR60 AR62 AR64 AR66 AR68 AR70 AR72 AR74 AR76 AR78 AR80 AR82 AR84 AR86 AR88 AR90 AR92 AR94 AR96 AR98 AR100 AR102 AR104 AR106 AR108 AR110 AR112 AR114 AR116 AR118 AR120 AR122 AR124 AR126 AR128 AR130 AR132 AR134 AR136 AR138 AR140 AR142 AR144 AR146 AR148 AR150 AR152 AR154 AR156 AR158 AR160 AR162 AR166 AR168 AR170 AR172 AR174 AR176 AR178 AR180 AR182 AR184 AR186 AR188 AR190 AR192 AR194 AR196 AR198 AR200 AR202 AR204 AR206 AR208 AR210 AR212 AR214 AR216 AR218 AR220 AR222 AR224 AR226 AR228 AR230 AR232 AR234 AR236 AR238 AR240 AR242 AR244 AR246 AR248 AR250 AR252 AR254 AR256 AR258 AR260 AR262 AR264 AR266 AR268 AR270 AR272 AR274 AR276 AR278 AR280 AR282 AR284 AR286 AR288 AR290 AR292 AR294 AR296 AR298 AR300 AR302 AR304 AR306 AR308 AR310 AR312 AR314 AR316 AR318 AR320 AR322 AR324 AR326 AR328 AR330 AR332 AR334 AR336 AR338 AR340 AR342 AR344 AR346 AR348 AR350 AR352 AR354 AR356 AR358 AR360 AR362 AR364 AR366 AR368 AR370 AR372 AR374 AR376 AR378 AR380 AR382 AR384 AR386 AR388 AR390 AR392 AR394 AR396 AR398 AR400 AR402 AR404 AR406 AR408 AR410 AR412 AR414 AR416 AR418 AR420 AR422 AR424 AR426 AR428 AR430 AR432 AR434 AR436 AR438 AR440 AR442 AR444 AR446 AR448 AR450 AR452 AR454 AR456 AR458 AR460 AR462 AR464 AR466 AR468 AR470 AR472 AR474 AR476 AR478 AR480 AR482 AR484 AR486 AR488 AR490 AR492 AR494 AR496 AR498 AR500 AR502 AR504 AR506 AR508 AR510 AR512 AR514 AR516 AR518">
    <cfRule type="cellIs" dxfId="473" priority="7" operator="equal">
      <formula>0</formula>
    </cfRule>
  </conditionalFormatting>
  <conditionalFormatting sqref="AQ7 AQ9 AQ11 AQ13 AQ15 AQ17 AQ19 AQ21 AQ23 AQ25 AQ27 AQ29 AQ31 AQ33 AQ35 AQ37 AQ39 AQ41 AQ43 AQ45 AQ47 AQ49 AQ51 AQ53 AQ55 AQ57 AQ59 AQ61 AQ63 AQ65 AQ67 AQ69 AQ71 AQ73 AQ75 AQ77 AQ79 AQ81 AQ83 AQ85 AQ87 AQ89 AQ91 AQ93 AQ95 AQ97 AQ99 AQ101 AQ103 AQ105 AQ107 AQ109 AQ111 AQ113 AQ115 AQ117 AQ119 AQ121 AQ123 AQ125 AQ127 AQ129 AQ131 AQ133 AQ135 AQ137 AQ139 AQ141 AQ143 AQ145 AQ147 AQ149 AQ151 AQ153 AQ155 AQ157 AQ159 AQ161 AQ163:AQ165 AQ167 AQ169 AQ171 AQ173 AQ175 AQ177 AQ179 AQ181 AQ183 AQ185 AQ187 AQ189 AQ191 AQ193 AQ195 AQ197 AQ199 AQ201 AQ203 AQ205 AQ207 AQ209 AQ211 AQ213 AQ215 AQ217 AQ219 AQ221 AQ223 AQ225 AQ227 AQ229 AQ231 AQ233 AQ235 AQ237 AQ239 AQ241 AQ243 AQ245 AQ247 AQ249 AQ251 AQ253 AQ255 AQ257 AQ259 AQ261 AQ263 AQ265 AQ267 AQ269 AQ271 AQ273 AQ275 AQ277 AQ279 AQ281 AQ283 AQ285 AQ287 AQ289 AQ291 AQ293 AQ295 AQ297 AQ299 AQ301 AQ303 AQ305 AQ307 AQ309 AQ311 AQ313 AQ315 AQ317 AQ319 AQ321 AQ323 AQ325 AQ327 AQ329 AQ331 AQ333 AQ335 AQ337 AQ339 AQ341 AQ343 AQ345 AQ347 AQ349 AQ351 AQ353 AQ355 AQ357 AQ359 AQ361 AQ363 AQ365 AQ367 AQ369 AQ371 AQ373 AQ375 AQ377 AQ379 AQ381 AQ383 AQ385 AQ387 AQ389 AQ391 AQ393 AQ395 AQ397 AQ399 AQ401 AQ403 AQ405 AQ407 AQ409 AQ411 AQ413 AQ415 AQ417 AQ419 AQ421 AQ423 AQ425 AQ427 AQ429 AQ431 AQ433 AQ435 AQ437 AQ439 AQ441 AQ443 AQ445 AQ447 AQ449 AQ451 AQ453 AQ455 AQ457 AQ459 AQ461 AQ463 AQ465 AQ467 AQ469 AQ471 AQ473 AQ475 AQ477 AQ479 AQ481 AQ483 AQ485 AQ487 AQ489 AQ491 AQ493 AQ495 AQ497 AQ499 AQ501 AQ503 AQ505 AQ507 AQ509 AQ511 AQ513 AQ515 AQ517">
    <cfRule type="cellIs" dxfId="472" priority="6" operator="equal">
      <formula>0</formula>
    </cfRule>
  </conditionalFormatting>
  <conditionalFormatting sqref="AV7 AV9 AV11 AV13 AV15 AV17 AV19 AV21 AV23 AV25 AV27 AV29 AV31 AV33 AV35 AV37 AV39 AV41 AV43 AV45 AV47 AV49 AV51 AV53 AV55 AV57 AV59 AV61 AV63 AV65 AV67 AV69 AV71 AV73 AV75 AV77 AV79 AV81 AV83 AV85 AV87 AV89 AV91 AV93 AV95 AV97 AV99 AV101 AV103 AV105 AV107 AV109 AV111 AV113 AV115 AV117 AV119 AV121 AV123 AV125 AV127 AV129 AV131 AV133 AV135 AV137 AV139 AV141 AV143 AV145 AV147 AV149 AV151 AV153 AV155 AV157 AV159 AV161 AV163:AV165 AV167 AV169 AV171 AV173 AV175 AV177 AV179 AV181 AV183 AV185 AV187 AV189 AV191 AV193 AV195 AV197 AV199 AV201 AV203 AV205 AV207 AV209 AV211 AV213 AV215 AV217 AV219 AV221 AV223 AV225 AV227 AV229 AV231 AV233 AV235 AV237 AV239 AV241 AV243 AV245 AV247 AV249 AV251 AV253 AV255 AV257 AV259 AV261 AV263 AV265 AV267 AV269 AV271 AV273 AV275 AV277 AV279 AV281 AV283 AV285 AV287 AV289 AV291 AV293 AV295 AV297 AV299 AV301 AV303 AV305 AV307 AV309 AV311 AV313 AV315 AV317 AV319 AV321 AV323 AV325 AV327 AV329 AV331 AV333 AV335 AV337 AV339 AV341 AV343 AV345 AV347 AV349 AV351 AV353 AV355 AV357 AV359 AV361 AV363 AV365 AV367 AV369 AV371 AV373 AV375 AV377 AV379 AV381 AV383 AV385 AV387 AV389 AV391 AV393 AV395 AV397 AV399 AV401 AV403 AV405 AV407 AV409 AV411 AV413 AV415 AV417 AV419 AV421 AV423 AV425 AV427 AV429 AV431 AV433 AV435 AV437 AV439 AV441 AV443 AV445 AV447 AV449 AV451 AV453 AV455 AV457 AV459 AV461 AV463 AV465 AV467 AV469 AV471 AV473 AV475 AV477 AV479 AV481 AV483 AV485 AV487 AV489 AV491 AV493 AV495 AV497 AV499 AV501 AV503 AV505 AV507 AV509 AV511 AV513 AV515 AV517">
    <cfRule type="cellIs" dxfId="471" priority="5" operator="equal">
      <formula>0</formula>
    </cfRule>
  </conditionalFormatting>
  <conditionalFormatting sqref="AV8 AV10 AV12 AV14 AV16 AV18 AV20 AV22 AV24 AV26 AV28 AV30 AV32 AV34 AV36 AV38 AV40 AV42 AV44 AV46 AV48 AV50 AV52 AV54 AV56 AV58 AV60 AV62 AV64 AV66 AV68 AV70 AV72 AV74 AV76 AV78 AV80 AV82 AV84 AV86 AV88 AV90 AV92 AV94 AV96 AV98 AV100 AV102 AV104 AV106 AV108 AV110 AV112 AV114 AV116 AV118 AV120 AV122 AV124 AV126 AV128 AV130 AV132 AV134 AV136 AV138 AV140 AV142 AV144 AV146 AV148 AV150 AV152 AV154 AV156 AV158 AV160 AV162 AV166 AV168 AV170 AV172 AV174 AV176 AV178 AV180 AV182 AV184 AV186 AV188 AV190 AV192 AV194 AV196 AV198 AV200 AV202 AV204 AV206 AV208 AV210 AV212 AV214 AV216 AV218 AV220 AV222 AV224 AV226 AV228 AV230 AV232 AV234 AV236 AV238 AV240 AV242 AV244 AV246 AV248 AV250 AV252 AV254 AV256 AV258 AV260 AV262 AV264 AV266 AV268 AV270 AV272 AV274 AV276 AV278 AV280 AV282 AV284 AV286 AV288 AV290 AV292 AV294 AV296 AV298 AV300 AV302 AV304 AV306 AV308 AV310 AV312 AV314 AV316 AV318 AV320 AV322 AV324 AV326 AV328 AV330 AV332 AV334 AV336 AV338 AV340 AV342 AV344 AV346 AV348 AV350 AV352 AV354 AV356 AV358 AV360 AV362 AV364 AV366 AV368 AV370 AV372 AV374 AV376 AV378 AV380 AV382 AV384 AV386 AV388 AV390 AV392 AV394 AV396 AV398 AV400 AV402 AV404 AV406 AV408 AV410 AV412 AV414 AV416 AV418 AV420 AV422 AV424 AV426 AV428 AV430 AV432 AV434 AV436 AV438 AV440 AV442 AV444 AV446 AV448 AV450 AV452 AV454 AV456 AV458 AV460 AV462 AV464 AV466 AV468 AV470 AV472 AV474 AV476 AV478 AV480 AV482 AV484 AV486 AV488 AV490 AV492 AV494 AV496 AV498 AV500 AV502 AV504 AV506 AV508 AV510 AV512 AV514 AV516 AV518">
    <cfRule type="cellIs" dxfId="470" priority="4" operator="equal">
      <formula>0</formula>
    </cfRule>
  </conditionalFormatting>
  <conditionalFormatting sqref="AD8:AK8 AD10:AK10 AD12:AK12 AD14:AK14 AD16:AK16 AD18:AK18 AD20:AK20 AD22:AK22 AD24:AK24 AD26:AK26 AD28:AK28 AD30:AK30 AD32:AK32 AD34:AK34 AD36:AK36 AD38:AK38 AD40:AK40 AD42:AK42 AD44:AK44 AD46:AK46 AD48:AK48 AD50:AK50 AD52:AK52 AD54:AK54 AD56:AK56 AD58:AK58 AD60:AK60 AD62:AK62 AD64:AK64 AD66:AK66 AD68:AK68 AD70:AK70 AD72:AK72 AD74:AK74 AD76:AK76 AD78:AK78 AD80:AK80 AD82:AK82 AD84:AK84 AD86:AK86 AD88:AK88 AD90:AK90 AD92:AK92 AD94:AK94 AD96:AK96 AD98:AK98 AD100:AK100 AD102:AK102 AD104:AK104 AD106:AK106 AD108:AK108 AD110:AK110 AD112:AK112 AD114:AK114 AD116:AK116 AD118:AK118 AD120:AK120 AD122:AK122 AD124:AK124 AD126:AK126 AD128:AK128 AD130:AK130 AD132:AK132 AD134:AK134 AD136:AK136 AD138:AK138 AD140:AK140 AD142:AK142 AD144:AK144 AD146:AK146 AD148:AK148 AD150:AK150 AD152:AK152 AD154:AK154 AD156:AK156 AD158:AK158 AD160:AK160 AD162:AK162 AD166:AK166 AD168:AK168 AD170:AK170 AD172:AK172 AD174:AK174 AD176:AK176 AD178:AK178 AD180:AK180 AD182:AK182 AD184:AK184 AD186:AK186 AD188:AK188 AD190:AK190 AD192:AK192 AD194:AK194 AD196:AK196 AD198:AK198 AD200:AK200 AD202:AK202 AD204:AK204 AD206:AK206 AD208:AK208 AD210:AK210 AD212:AK212 AD214:AK214 AD216:AK216 AD218:AK218 AD220:AK220 AD222:AK222 AD224:AK224 AD226:AK226 AD228:AK228 AD230:AK230 AD232:AK232 AD234:AK234 AD236:AK236 AD238:AK238 AD240:AK240 AD242:AK242 AD244:AK244 AD246:AK246 AD248:AK248 AD250:AK250 AD252:AK252 AD254:AK254 AD256:AK256 AD258:AK258 AD260:AK260 AD262:AK262 AD264:AK264 AD266:AK266 AD268:AK268 AD270:AK270 AD272:AK272 AD274:AK274 AD276:AK276 AD278:AK278 AD280:AK280 AD282:AK282 AD284:AK284 AD286:AK286 AD288:AK288 AD290:AK290 AD292:AK292 AD294:AK294 AD296:AK296 AD298:AK298 AD300:AK300 AD302:AK302 AD304:AK304 AD306:AK306 AD308:AK308 AD310:AK310 AD312:AK312 AD314:AK314 AD316:AK316 AD318:AK318 AD320:AK320 AD322:AK322 AD324:AK324 AD326:AK326 AD328:AK328 AD330:AK330 AD332:AK332 AD334:AK334 AD336:AK336 AD338:AK338 AD340:AK340 AD342:AK342 AD344:AK344 AD346:AK346 AD348:AK348 AD350:AK350 AD352:AK352 AD354:AK354 AD356:AK356 AD358:AK358 AD360:AK360 AD362:AK362 AD364:AK364 AD366:AK366 AD368:AK368 AD370:AK370 AD372:AK372 AD374:AK374 AD376:AK376 AD378:AK378 AD380:AK380 AD382:AK382 AD384:AK384 AD386:AK386 AD388:AK388 AD390:AK390 AD392:AK392 AD394:AK394 AD396:AK396 AD398:AK398 AD400:AK400 AD402:AK402 AD404:AK404 AD406:AK406 AD408:AK408 AD410:AK410 AD412:AK412 AD414:AK414 AD416:AK416 AD418:AK418 AD420:AK420 AD422:AK422 AD424:AK424 AD426:AK426 AD428:AK428 AD430:AK430 AD432:AK432 AD434:AK434 AD436:AK436 AD438:AK438 AD440:AK440 AD442:AK442 AD444:AK444 AD446:AK446 AD448:AK448 AD450:AK450 AD452:AK452 AD454:AK454 AD456:AK456 AD458:AK458 AD460:AK460 AD462:AK462 AD464:AK464 AD466:AK466 AD468:AK468 AD470:AK470 AD472:AK472 AD474:AK474 AD476:AK476 AD478:AK478 AD480:AK480 AD482:AK482 AD484:AK484 AD486:AK486 AD488:AK488 AD490:AK490 AD492:AK492 AD494:AK494 AD496:AK496 AD498:AK498 AD500:AK500 AD502:AK502 AD504:AK504 AD506:AK506 AD508:AK508 AD510:AK510 AD512:AK512 AD514:AK514 AD516:AK516 AD518:AK518">
    <cfRule type="cellIs" dxfId="469" priority="1" operator="equal">
      <formula>0</formula>
    </cfRule>
  </conditionalFormatting>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4"/>
  </sheetPr>
  <dimension ref="A1:AL127"/>
  <sheetViews>
    <sheetView zoomScaleNormal="100" workbookViewId="0"/>
  </sheetViews>
  <sheetFormatPr defaultRowHeight="12.75"/>
  <cols>
    <col min="1" max="1" width="59.85546875" customWidth="1"/>
    <col min="2" max="2" width="40.85546875" customWidth="1"/>
    <col min="3" max="26" width="10.85546875" customWidth="1"/>
    <col min="27" max="27" width="10.85546875" style="75" customWidth="1"/>
    <col min="28" max="29" width="10.85546875" style="126" customWidth="1"/>
    <col min="30" max="30" width="19.7109375" customWidth="1"/>
    <col min="31" max="31" width="35.28515625" customWidth="1"/>
    <col min="32" max="32" width="18.140625" customWidth="1"/>
    <col min="33" max="33" width="19.7109375" style="126" customWidth="1"/>
    <col min="34" max="34" width="15.85546875" bestFit="1" customWidth="1"/>
    <col min="35" max="35" width="62.140625" customWidth="1"/>
    <col min="36" max="36" width="37.42578125" style="128" customWidth="1"/>
    <col min="37" max="38" width="41.85546875" customWidth="1"/>
  </cols>
  <sheetData>
    <row r="1" spans="1:38" s="75" customFormat="1" ht="26.25">
      <c r="A1" s="727" t="s">
        <v>3193</v>
      </c>
      <c r="B1" s="727"/>
      <c r="C1" s="727"/>
      <c r="D1" s="727"/>
      <c r="E1" s="727"/>
      <c r="F1" s="727"/>
      <c r="G1" s="727"/>
      <c r="H1" s="727"/>
      <c r="I1" s="727"/>
      <c r="J1" s="727"/>
      <c r="K1" s="727"/>
      <c r="L1" s="727"/>
      <c r="M1" s="727"/>
      <c r="N1" s="727"/>
      <c r="O1" s="727"/>
      <c r="P1" s="727"/>
      <c r="Q1" s="727"/>
      <c r="R1" s="727"/>
      <c r="S1" s="727"/>
      <c r="T1" s="727"/>
      <c r="U1" s="727"/>
      <c r="V1" s="727"/>
      <c r="W1" s="727"/>
      <c r="X1" s="727"/>
      <c r="Y1" s="727"/>
      <c r="Z1" s="732"/>
      <c r="AA1" s="671" t="s">
        <v>3061</v>
      </c>
      <c r="AB1" s="667"/>
      <c r="AC1" s="668"/>
      <c r="AD1" s="652"/>
      <c r="AE1" s="130"/>
      <c r="AF1" s="130"/>
      <c r="AG1" s="130"/>
      <c r="AH1" s="130"/>
      <c r="AI1" s="130"/>
      <c r="AJ1" s="130"/>
      <c r="AK1" s="130"/>
      <c r="AL1" s="130"/>
    </row>
    <row r="2" spans="1:38" s="349" customFormat="1">
      <c r="A2" s="699"/>
      <c r="B2" s="699"/>
      <c r="C2" s="699"/>
      <c r="D2" s="699"/>
      <c r="E2" s="699"/>
      <c r="F2" s="699"/>
      <c r="G2" s="699"/>
      <c r="H2" s="699"/>
      <c r="I2" s="699"/>
      <c r="J2" s="699"/>
      <c r="K2" s="699"/>
      <c r="L2" s="699"/>
      <c r="M2" s="699"/>
      <c r="N2" s="699"/>
      <c r="O2" s="699"/>
      <c r="P2" s="699"/>
      <c r="Q2" s="699"/>
      <c r="R2" s="699"/>
      <c r="S2" s="699"/>
      <c r="T2" s="699"/>
      <c r="U2" s="699"/>
      <c r="V2" s="699"/>
      <c r="W2" s="699"/>
      <c r="X2" s="699"/>
      <c r="Y2" s="699"/>
      <c r="Z2" s="699"/>
      <c r="AA2" s="699"/>
      <c r="AB2" s="699"/>
      <c r="AC2" s="699"/>
      <c r="AD2" s="699"/>
      <c r="AE2" s="699"/>
      <c r="AF2" s="699"/>
      <c r="AG2" s="699"/>
      <c r="AH2" s="699"/>
      <c r="AI2" s="699"/>
      <c r="AJ2" s="699"/>
      <c r="AK2" s="699"/>
      <c r="AL2" s="700"/>
    </row>
    <row r="3" spans="1:38" s="295" customFormat="1" ht="24" customHeight="1">
      <c r="A3" s="730" t="s">
        <v>3653</v>
      </c>
      <c r="B3" s="730"/>
      <c r="C3" s="730"/>
      <c r="D3" s="730"/>
      <c r="E3" s="730"/>
      <c r="F3" s="730"/>
      <c r="G3" s="730"/>
      <c r="H3" s="730"/>
      <c r="I3" s="730"/>
      <c r="J3" s="730"/>
      <c r="K3" s="730"/>
      <c r="L3" s="730"/>
      <c r="M3" s="730"/>
      <c r="N3" s="730"/>
      <c r="O3" s="730"/>
      <c r="P3" s="730"/>
      <c r="Q3" s="730"/>
      <c r="R3" s="730"/>
      <c r="S3" s="730"/>
      <c r="T3" s="730"/>
      <c r="U3" s="730"/>
      <c r="V3" s="730"/>
      <c r="W3" s="730"/>
      <c r="X3" s="730"/>
      <c r="Y3" s="730"/>
      <c r="Z3" s="730"/>
      <c r="AA3" s="730"/>
      <c r="AB3" s="730"/>
      <c r="AC3" s="730"/>
      <c r="AD3" s="730"/>
      <c r="AE3" s="730"/>
      <c r="AF3" s="730"/>
      <c r="AG3" s="730"/>
      <c r="AH3" s="730"/>
      <c r="AI3" s="730"/>
      <c r="AJ3" s="730"/>
      <c r="AK3" s="730"/>
      <c r="AL3" s="731"/>
    </row>
    <row r="4" spans="1:38" s="295" customFormat="1" ht="17.25" customHeight="1">
      <c r="A4" s="730" t="s">
        <v>3710</v>
      </c>
      <c r="B4" s="730"/>
      <c r="C4" s="730"/>
      <c r="D4" s="730"/>
      <c r="E4" s="730"/>
      <c r="F4" s="730"/>
      <c r="G4" s="730"/>
      <c r="H4" s="730"/>
      <c r="I4" s="730"/>
      <c r="J4" s="730"/>
      <c r="K4" s="730"/>
      <c r="L4" s="730"/>
      <c r="M4" s="730"/>
      <c r="N4" s="730"/>
      <c r="O4" s="730"/>
      <c r="P4" s="730"/>
      <c r="Q4" s="730"/>
      <c r="R4" s="730"/>
      <c r="S4" s="730"/>
      <c r="T4" s="730"/>
      <c r="U4" s="730"/>
      <c r="V4" s="730"/>
      <c r="W4" s="730"/>
      <c r="X4" s="730"/>
      <c r="Y4" s="730"/>
      <c r="Z4" s="730"/>
      <c r="AA4" s="730"/>
      <c r="AB4" s="730"/>
      <c r="AC4" s="730"/>
      <c r="AD4" s="730"/>
      <c r="AE4" s="730"/>
      <c r="AF4" s="730"/>
      <c r="AG4" s="730"/>
      <c r="AH4" s="730"/>
      <c r="AI4" s="730"/>
      <c r="AJ4" s="730"/>
      <c r="AK4" s="730"/>
      <c r="AL4" s="731"/>
    </row>
    <row r="5" spans="1:38" ht="25.5" customHeight="1">
      <c r="A5" s="728"/>
      <c r="B5" s="729"/>
      <c r="C5" s="560"/>
      <c r="D5" s="560"/>
      <c r="E5" s="560"/>
      <c r="F5" s="560"/>
      <c r="G5" s="560"/>
      <c r="H5" s="560"/>
      <c r="I5" s="560"/>
      <c r="J5" s="560"/>
      <c r="K5" s="560"/>
      <c r="L5" s="560"/>
      <c r="M5" s="560"/>
      <c r="N5" s="560"/>
      <c r="O5" s="560"/>
      <c r="P5" s="560"/>
      <c r="Q5" s="560"/>
      <c r="R5" s="560"/>
      <c r="S5" s="560"/>
      <c r="T5" s="560"/>
      <c r="U5" s="560"/>
      <c r="V5" s="560"/>
      <c r="W5" s="560"/>
      <c r="X5" s="901"/>
      <c r="Y5" s="895" t="s">
        <v>1897</v>
      </c>
      <c r="Z5" s="895" t="s">
        <v>1898</v>
      </c>
      <c r="AA5" s="896"/>
      <c r="AB5" s="897" t="s">
        <v>2117</v>
      </c>
      <c r="AC5" s="898"/>
      <c r="AD5" s="560"/>
      <c r="AE5" s="560"/>
      <c r="AF5" s="560"/>
      <c r="AG5" s="560"/>
      <c r="AH5" s="560"/>
      <c r="AI5" s="560"/>
      <c r="AJ5" s="899"/>
      <c r="AK5" s="560"/>
      <c r="AL5" s="900"/>
    </row>
    <row r="6" spans="1:38" s="419" customFormat="1" ht="25.5">
      <c r="A6" s="436" t="s">
        <v>120</v>
      </c>
      <c r="B6" s="436" t="s">
        <v>1885</v>
      </c>
      <c r="C6" s="436" t="s">
        <v>10</v>
      </c>
      <c r="D6" s="436" t="s">
        <v>11</v>
      </c>
      <c r="E6" s="436" t="s">
        <v>12</v>
      </c>
      <c r="F6" s="436" t="s">
        <v>13</v>
      </c>
      <c r="G6" s="436" t="s">
        <v>14</v>
      </c>
      <c r="H6" s="436" t="s">
        <v>15</v>
      </c>
      <c r="I6" s="436" t="s">
        <v>16</v>
      </c>
      <c r="J6" s="436" t="s">
        <v>17</v>
      </c>
      <c r="K6" s="436" t="s">
        <v>18</v>
      </c>
      <c r="L6" s="436" t="s">
        <v>19</v>
      </c>
      <c r="M6" s="436" t="s">
        <v>20</v>
      </c>
      <c r="N6" s="436" t="s">
        <v>21</v>
      </c>
      <c r="O6" s="436" t="s">
        <v>22</v>
      </c>
      <c r="P6" s="436" t="s">
        <v>23</v>
      </c>
      <c r="Q6" s="436" t="s">
        <v>24</v>
      </c>
      <c r="R6" s="436" t="s">
        <v>25</v>
      </c>
      <c r="S6" s="436" t="s">
        <v>26</v>
      </c>
      <c r="T6" s="436" t="s">
        <v>27</v>
      </c>
      <c r="U6" s="436" t="s">
        <v>62</v>
      </c>
      <c r="V6" s="650" t="s">
        <v>63</v>
      </c>
      <c r="W6" s="650" t="s">
        <v>879</v>
      </c>
      <c r="X6" s="236" t="s">
        <v>1899</v>
      </c>
      <c r="Y6" s="185" t="s">
        <v>1900</v>
      </c>
      <c r="Z6" s="236" t="s">
        <v>1901</v>
      </c>
      <c r="AA6" s="650" t="s">
        <v>2308</v>
      </c>
      <c r="AB6" s="650" t="s">
        <v>2788</v>
      </c>
      <c r="AC6" s="236" t="s">
        <v>3189</v>
      </c>
      <c r="AD6" s="436" t="s">
        <v>745</v>
      </c>
      <c r="AE6" s="436" t="s">
        <v>744</v>
      </c>
      <c r="AF6" s="436" t="s">
        <v>102</v>
      </c>
      <c r="AG6" s="436" t="s">
        <v>2862</v>
      </c>
      <c r="AH6" s="436" t="s">
        <v>743</v>
      </c>
      <c r="AI6" s="436" t="s">
        <v>742</v>
      </c>
      <c r="AJ6" s="436" t="s">
        <v>28</v>
      </c>
      <c r="AK6" s="436" t="s">
        <v>741</v>
      </c>
      <c r="AL6" s="236" t="s">
        <v>740</v>
      </c>
    </row>
    <row r="7" spans="1:38" s="296" customFormat="1" ht="12.75" customHeight="1">
      <c r="A7" s="568" t="s">
        <v>3209</v>
      </c>
      <c r="B7" s="500" t="s">
        <v>736</v>
      </c>
      <c r="C7" s="246">
        <v>0</v>
      </c>
      <c r="D7" s="246">
        <v>0</v>
      </c>
      <c r="E7" s="246">
        <v>0</v>
      </c>
      <c r="F7" s="246">
        <v>0</v>
      </c>
      <c r="G7" s="246">
        <v>0</v>
      </c>
      <c r="H7" s="246">
        <v>0</v>
      </c>
      <c r="I7" s="246">
        <v>0</v>
      </c>
      <c r="J7" s="246">
        <v>0</v>
      </c>
      <c r="K7" s="246">
        <v>5.5E-2</v>
      </c>
      <c r="L7" s="246">
        <v>0</v>
      </c>
      <c r="M7" s="246">
        <v>0</v>
      </c>
      <c r="N7" s="246">
        <v>8.2000000000000003E-2</v>
      </c>
      <c r="O7" s="246">
        <v>0.02</v>
      </c>
      <c r="P7" s="246">
        <v>0.125</v>
      </c>
      <c r="Q7" s="152">
        <v>0.20799999999999999</v>
      </c>
      <c r="R7" s="152">
        <v>2.9089999999999998</v>
      </c>
      <c r="S7" s="152">
        <v>0.19900000000000001</v>
      </c>
      <c r="T7" s="152">
        <v>3.0000000000000001E-3</v>
      </c>
      <c r="U7" s="152">
        <v>0</v>
      </c>
      <c r="V7" s="152">
        <v>0</v>
      </c>
      <c r="W7" s="152">
        <v>0</v>
      </c>
      <c r="X7" s="301">
        <v>0</v>
      </c>
      <c r="Y7" s="287">
        <v>0.03</v>
      </c>
      <c r="Z7" s="289">
        <v>0.04</v>
      </c>
      <c r="AA7" s="152">
        <v>0</v>
      </c>
      <c r="AB7" s="152">
        <v>0</v>
      </c>
      <c r="AC7" s="301">
        <v>0</v>
      </c>
      <c r="AD7" s="501" t="s">
        <v>119</v>
      </c>
      <c r="AE7" s="501" t="s">
        <v>47</v>
      </c>
      <c r="AF7" s="105" t="s">
        <v>763</v>
      </c>
      <c r="AG7" s="105"/>
      <c r="AH7" s="501" t="s">
        <v>262</v>
      </c>
      <c r="AI7" s="248" t="s">
        <v>252</v>
      </c>
      <c r="AJ7" s="496" t="s">
        <v>735</v>
      </c>
      <c r="AK7" s="495" t="s">
        <v>252</v>
      </c>
      <c r="AL7" s="148" t="s">
        <v>252</v>
      </c>
    </row>
    <row r="8" spans="1:38" s="249" customFormat="1" ht="12.75" customHeight="1">
      <c r="A8" s="568" t="s">
        <v>3209</v>
      </c>
      <c r="B8" s="343" t="s">
        <v>3530</v>
      </c>
      <c r="C8" s="246">
        <v>0</v>
      </c>
      <c r="D8" s="246">
        <v>0</v>
      </c>
      <c r="E8" s="246">
        <v>0</v>
      </c>
      <c r="F8" s="246">
        <v>0</v>
      </c>
      <c r="G8" s="246">
        <v>0</v>
      </c>
      <c r="H8" s="246">
        <v>0</v>
      </c>
      <c r="I8" s="246">
        <v>0</v>
      </c>
      <c r="J8" s="246">
        <v>0</v>
      </c>
      <c r="K8" s="246">
        <v>0</v>
      </c>
      <c r="L8" s="246">
        <v>0</v>
      </c>
      <c r="M8" s="246">
        <v>0</v>
      </c>
      <c r="N8" s="246">
        <v>0</v>
      </c>
      <c r="O8" s="246">
        <v>0</v>
      </c>
      <c r="P8" s="246">
        <v>0</v>
      </c>
      <c r="Q8" s="246">
        <v>0</v>
      </c>
      <c r="R8" s="246">
        <v>0</v>
      </c>
      <c r="S8" s="246">
        <v>0</v>
      </c>
      <c r="T8" s="246">
        <v>0</v>
      </c>
      <c r="U8" s="246">
        <v>0</v>
      </c>
      <c r="V8" s="246">
        <v>0</v>
      </c>
      <c r="W8" s="246">
        <v>0</v>
      </c>
      <c r="X8" s="301">
        <v>0.30199999999999999</v>
      </c>
      <c r="Y8" s="288">
        <v>0.874</v>
      </c>
      <c r="Z8" s="289"/>
      <c r="AA8" s="152"/>
      <c r="AB8" s="152"/>
      <c r="AC8" s="301"/>
      <c r="AD8" s="501" t="s">
        <v>119</v>
      </c>
      <c r="AE8" s="501" t="s">
        <v>34</v>
      </c>
      <c r="AF8" s="247" t="s">
        <v>103</v>
      </c>
      <c r="AG8" s="247"/>
      <c r="AH8" s="247" t="s">
        <v>262</v>
      </c>
      <c r="AI8" s="248" t="s">
        <v>252</v>
      </c>
      <c r="AJ8" s="498" t="s">
        <v>252</v>
      </c>
      <c r="AK8" s="495" t="s">
        <v>252</v>
      </c>
      <c r="AL8" s="149" t="s">
        <v>252</v>
      </c>
    </row>
    <row r="9" spans="1:38" s="249" customFormat="1" ht="12.75" customHeight="1">
      <c r="A9" s="568" t="s">
        <v>3209</v>
      </c>
      <c r="B9" s="343" t="s">
        <v>2487</v>
      </c>
      <c r="C9" s="246">
        <v>0</v>
      </c>
      <c r="D9" s="246">
        <v>0</v>
      </c>
      <c r="E9" s="246">
        <v>0</v>
      </c>
      <c r="F9" s="246">
        <v>0</v>
      </c>
      <c r="G9" s="246">
        <v>0</v>
      </c>
      <c r="H9" s="246">
        <v>0</v>
      </c>
      <c r="I9" s="246">
        <v>0</v>
      </c>
      <c r="J9" s="246">
        <v>0</v>
      </c>
      <c r="K9" s="246">
        <v>0</v>
      </c>
      <c r="L9" s="246">
        <v>0</v>
      </c>
      <c r="M9" s="246">
        <v>0</v>
      </c>
      <c r="N9" s="246">
        <v>0</v>
      </c>
      <c r="O9" s="246">
        <v>0</v>
      </c>
      <c r="P9" s="246">
        <v>0</v>
      </c>
      <c r="Q9" s="246">
        <v>0</v>
      </c>
      <c r="R9" s="246">
        <v>0</v>
      </c>
      <c r="S9" s="246">
        <v>0</v>
      </c>
      <c r="T9" s="246">
        <v>0</v>
      </c>
      <c r="U9" s="246">
        <v>0</v>
      </c>
      <c r="V9" s="246">
        <v>0.161</v>
      </c>
      <c r="W9" s="152">
        <v>3.4000000000000002E-2</v>
      </c>
      <c r="X9" s="301">
        <v>0</v>
      </c>
      <c r="Y9" s="288">
        <v>0</v>
      </c>
      <c r="Z9" s="289">
        <v>60</v>
      </c>
      <c r="AA9" s="152">
        <v>0</v>
      </c>
      <c r="AB9" s="152">
        <v>0</v>
      </c>
      <c r="AC9" s="301">
        <v>0</v>
      </c>
      <c r="AD9" s="501" t="s">
        <v>119</v>
      </c>
      <c r="AE9" s="501" t="s">
        <v>34</v>
      </c>
      <c r="AF9" s="247" t="s">
        <v>103</v>
      </c>
      <c r="AG9" s="247"/>
      <c r="AH9" s="247" t="s">
        <v>262</v>
      </c>
      <c r="AI9" s="247" t="s">
        <v>2488</v>
      </c>
      <c r="AJ9" s="497" t="s">
        <v>252</v>
      </c>
      <c r="AK9" s="497" t="s">
        <v>252</v>
      </c>
      <c r="AL9" s="149" t="s">
        <v>252</v>
      </c>
    </row>
    <row r="10" spans="1:38" s="249" customFormat="1" ht="12.75" customHeight="1">
      <c r="A10" s="568" t="s">
        <v>3209</v>
      </c>
      <c r="B10" s="343" t="s">
        <v>1951</v>
      </c>
      <c r="C10" s="246">
        <v>0</v>
      </c>
      <c r="D10" s="246">
        <v>0</v>
      </c>
      <c r="E10" s="246">
        <v>0</v>
      </c>
      <c r="F10" s="246">
        <v>0</v>
      </c>
      <c r="G10" s="246">
        <v>0</v>
      </c>
      <c r="H10" s="246">
        <v>0</v>
      </c>
      <c r="I10" s="246">
        <v>0</v>
      </c>
      <c r="J10" s="246">
        <v>0</v>
      </c>
      <c r="K10" s="246">
        <v>0</v>
      </c>
      <c r="L10" s="246">
        <v>0</v>
      </c>
      <c r="M10" s="246">
        <v>0</v>
      </c>
      <c r="N10" s="246">
        <v>0</v>
      </c>
      <c r="O10" s="246">
        <v>0</v>
      </c>
      <c r="P10" s="246">
        <v>0</v>
      </c>
      <c r="Q10" s="246">
        <v>0</v>
      </c>
      <c r="R10" s="246">
        <v>0</v>
      </c>
      <c r="S10" s="246">
        <v>0</v>
      </c>
      <c r="T10" s="246">
        <v>0</v>
      </c>
      <c r="U10" s="246">
        <v>0</v>
      </c>
      <c r="V10" s="246">
        <v>7.6999999999999999E-2</v>
      </c>
      <c r="W10" s="152">
        <v>5.6000000000000001E-2</v>
      </c>
      <c r="X10" s="301">
        <v>0.16800000000000001</v>
      </c>
      <c r="Y10" s="288">
        <v>0.13</v>
      </c>
      <c r="Z10" s="289">
        <v>0</v>
      </c>
      <c r="AA10" s="152">
        <v>0</v>
      </c>
      <c r="AB10" s="152">
        <v>0</v>
      </c>
      <c r="AC10" s="301">
        <v>0</v>
      </c>
      <c r="AD10" s="501" t="s">
        <v>119</v>
      </c>
      <c r="AE10" s="501" t="s">
        <v>34</v>
      </c>
      <c r="AF10" s="247" t="s">
        <v>103</v>
      </c>
      <c r="AG10" s="247" t="s">
        <v>2916</v>
      </c>
      <c r="AH10" s="247" t="s">
        <v>262</v>
      </c>
      <c r="AI10" s="247" t="s">
        <v>2917</v>
      </c>
      <c r="AJ10" s="497" t="s">
        <v>252</v>
      </c>
      <c r="AK10" s="497" t="s">
        <v>252</v>
      </c>
      <c r="AL10" s="149" t="s">
        <v>252</v>
      </c>
    </row>
    <row r="11" spans="1:38" s="249" customFormat="1" ht="12.75" customHeight="1">
      <c r="A11" s="568" t="s">
        <v>3209</v>
      </c>
      <c r="B11" s="343" t="s">
        <v>1948</v>
      </c>
      <c r="C11" s="246">
        <v>0</v>
      </c>
      <c r="D11" s="246">
        <v>0</v>
      </c>
      <c r="E11" s="246">
        <v>0</v>
      </c>
      <c r="F11" s="246">
        <v>0</v>
      </c>
      <c r="G11" s="246">
        <v>0</v>
      </c>
      <c r="H11" s="246">
        <v>0</v>
      </c>
      <c r="I11" s="246">
        <v>0</v>
      </c>
      <c r="J11" s="246">
        <v>0</v>
      </c>
      <c r="K11" s="246">
        <v>0</v>
      </c>
      <c r="L11" s="246">
        <v>0</v>
      </c>
      <c r="M11" s="246">
        <v>0</v>
      </c>
      <c r="N11" s="246">
        <v>0</v>
      </c>
      <c r="O11" s="246">
        <v>0</v>
      </c>
      <c r="P11" s="246">
        <v>0</v>
      </c>
      <c r="Q11" s="246">
        <v>0</v>
      </c>
      <c r="R11" s="246">
        <v>0</v>
      </c>
      <c r="S11" s="246">
        <v>0</v>
      </c>
      <c r="T11" s="246">
        <v>0</v>
      </c>
      <c r="U11" s="246">
        <v>0</v>
      </c>
      <c r="V11" s="246">
        <v>7.0000000000000007E-2</v>
      </c>
      <c r="W11" s="152">
        <v>0</v>
      </c>
      <c r="X11" s="301">
        <v>0</v>
      </c>
      <c r="Y11" s="288">
        <v>0</v>
      </c>
      <c r="Z11" s="289">
        <v>0</v>
      </c>
      <c r="AA11" s="152">
        <v>0</v>
      </c>
      <c r="AB11" s="152">
        <v>0</v>
      </c>
      <c r="AC11" s="301">
        <v>0</v>
      </c>
      <c r="AD11" s="501" t="s">
        <v>119</v>
      </c>
      <c r="AE11" s="501" t="s">
        <v>34</v>
      </c>
      <c r="AF11" s="247" t="s">
        <v>103</v>
      </c>
      <c r="AG11" s="247" t="s">
        <v>2918</v>
      </c>
      <c r="AH11" s="247" t="s">
        <v>262</v>
      </c>
      <c r="AI11" s="247" t="s">
        <v>1952</v>
      </c>
      <c r="AJ11" s="497" t="s">
        <v>1953</v>
      </c>
      <c r="AK11" s="497" t="s">
        <v>252</v>
      </c>
      <c r="AL11" s="149" t="s">
        <v>252</v>
      </c>
    </row>
    <row r="12" spans="1:38" s="249" customFormat="1" ht="12.75" customHeight="1">
      <c r="A12" s="568" t="s">
        <v>3209</v>
      </c>
      <c r="B12" s="343" t="s">
        <v>724</v>
      </c>
      <c r="C12" s="246">
        <v>0</v>
      </c>
      <c r="D12" s="246">
        <v>0</v>
      </c>
      <c r="E12" s="246">
        <v>0</v>
      </c>
      <c r="F12" s="246">
        <v>0</v>
      </c>
      <c r="G12" s="246">
        <v>0</v>
      </c>
      <c r="H12" s="246">
        <v>0</v>
      </c>
      <c r="I12" s="246">
        <v>0</v>
      </c>
      <c r="J12" s="246">
        <v>0</v>
      </c>
      <c r="K12" s="246">
        <v>0</v>
      </c>
      <c r="L12" s="246">
        <v>0</v>
      </c>
      <c r="M12" s="246">
        <v>0</v>
      </c>
      <c r="N12" s="246">
        <v>0</v>
      </c>
      <c r="O12" s="152">
        <v>0</v>
      </c>
      <c r="P12" s="152">
        <v>0</v>
      </c>
      <c r="Q12" s="152">
        <v>8.0730000000000004</v>
      </c>
      <c r="R12" s="152">
        <v>7.0229999999999997</v>
      </c>
      <c r="S12" s="152">
        <v>11.529</v>
      </c>
      <c r="T12" s="152">
        <v>9.7159999999999993</v>
      </c>
      <c r="U12" s="152">
        <v>4.0419999999999998</v>
      </c>
      <c r="V12" s="152">
        <v>2.9060000000000001</v>
      </c>
      <c r="W12" s="152">
        <v>0</v>
      </c>
      <c r="X12" s="301">
        <v>0</v>
      </c>
      <c r="Y12" s="288">
        <v>0</v>
      </c>
      <c r="Z12" s="289">
        <v>0</v>
      </c>
      <c r="AA12" s="152">
        <v>0</v>
      </c>
      <c r="AB12" s="152">
        <v>0</v>
      </c>
      <c r="AC12" s="301">
        <v>0</v>
      </c>
      <c r="AD12" s="501" t="s">
        <v>115</v>
      </c>
      <c r="AE12" s="501" t="s">
        <v>47</v>
      </c>
      <c r="AF12" s="247" t="s">
        <v>763</v>
      </c>
      <c r="AG12" s="247"/>
      <c r="AH12" s="501" t="s">
        <v>262</v>
      </c>
      <c r="AI12" s="248" t="s">
        <v>723</v>
      </c>
      <c r="AJ12" s="496" t="s">
        <v>252</v>
      </c>
      <c r="AK12" s="495" t="s">
        <v>252</v>
      </c>
      <c r="AL12" s="148" t="s">
        <v>252</v>
      </c>
    </row>
    <row r="13" spans="1:38" s="249" customFormat="1" ht="12.75" customHeight="1">
      <c r="A13" s="568" t="s">
        <v>3209</v>
      </c>
      <c r="B13" s="343" t="s">
        <v>788</v>
      </c>
      <c r="C13" s="246">
        <v>0</v>
      </c>
      <c r="D13" s="246">
        <v>0</v>
      </c>
      <c r="E13" s="246">
        <v>0</v>
      </c>
      <c r="F13" s="246">
        <v>0</v>
      </c>
      <c r="G13" s="246">
        <v>0</v>
      </c>
      <c r="H13" s="246">
        <v>0</v>
      </c>
      <c r="I13" s="246">
        <v>0</v>
      </c>
      <c r="J13" s="246">
        <v>0</v>
      </c>
      <c r="K13" s="246">
        <v>0</v>
      </c>
      <c r="L13" s="246">
        <v>0</v>
      </c>
      <c r="M13" s="246">
        <v>0</v>
      </c>
      <c r="N13" s="246">
        <v>0</v>
      </c>
      <c r="O13" s="152">
        <v>0</v>
      </c>
      <c r="P13" s="152">
        <v>0</v>
      </c>
      <c r="Q13" s="152">
        <v>0.97199999999999998</v>
      </c>
      <c r="R13" s="152">
        <v>5.117</v>
      </c>
      <c r="S13" s="152">
        <v>6.08</v>
      </c>
      <c r="T13" s="152">
        <v>6.0869999999999997</v>
      </c>
      <c r="U13" s="152">
        <v>3.492</v>
      </c>
      <c r="V13" s="152">
        <v>2.5089999999999999</v>
      </c>
      <c r="W13" s="152">
        <v>0</v>
      </c>
      <c r="X13" s="301">
        <v>0</v>
      </c>
      <c r="Y13" s="288">
        <v>0</v>
      </c>
      <c r="Z13" s="289">
        <v>0</v>
      </c>
      <c r="AA13" s="152">
        <v>0</v>
      </c>
      <c r="AB13" s="152">
        <v>0</v>
      </c>
      <c r="AC13" s="301">
        <v>0</v>
      </c>
      <c r="AD13" s="501" t="s">
        <v>115</v>
      </c>
      <c r="AE13" s="501" t="s">
        <v>47</v>
      </c>
      <c r="AF13" s="247" t="s">
        <v>763</v>
      </c>
      <c r="AG13" s="247"/>
      <c r="AH13" s="501" t="s">
        <v>262</v>
      </c>
      <c r="AI13" s="248" t="s">
        <v>722</v>
      </c>
      <c r="AJ13" s="496" t="s">
        <v>252</v>
      </c>
      <c r="AK13" s="495" t="s">
        <v>252</v>
      </c>
      <c r="AL13" s="148" t="s">
        <v>252</v>
      </c>
    </row>
    <row r="14" spans="1:38" s="249" customFormat="1" ht="12.75" customHeight="1">
      <c r="A14" s="568" t="s">
        <v>3209</v>
      </c>
      <c r="B14" s="343" t="s">
        <v>721</v>
      </c>
      <c r="C14" s="246">
        <v>0</v>
      </c>
      <c r="D14" s="246">
        <v>0</v>
      </c>
      <c r="E14" s="246">
        <v>0</v>
      </c>
      <c r="F14" s="246">
        <v>0</v>
      </c>
      <c r="G14" s="246">
        <v>0</v>
      </c>
      <c r="H14" s="246">
        <v>0</v>
      </c>
      <c r="I14" s="246">
        <v>0</v>
      </c>
      <c r="J14" s="246">
        <v>0</v>
      </c>
      <c r="K14" s="246">
        <v>0</v>
      </c>
      <c r="L14" s="246">
        <v>0</v>
      </c>
      <c r="M14" s="246">
        <v>0</v>
      </c>
      <c r="N14" s="246">
        <v>0</v>
      </c>
      <c r="O14" s="152">
        <v>0</v>
      </c>
      <c r="P14" s="152">
        <v>0</v>
      </c>
      <c r="Q14" s="152">
        <v>17.628</v>
      </c>
      <c r="R14" s="152">
        <v>8.1069999999999993</v>
      </c>
      <c r="S14" s="152">
        <v>39.576999999999998</v>
      </c>
      <c r="T14" s="152">
        <v>25.97099991</v>
      </c>
      <c r="U14" s="152">
        <v>7.0970000000000004</v>
      </c>
      <c r="V14" s="152">
        <v>6.548</v>
      </c>
      <c r="W14" s="152">
        <v>0</v>
      </c>
      <c r="X14" s="301">
        <v>0</v>
      </c>
      <c r="Y14" s="288">
        <v>0</v>
      </c>
      <c r="Z14" s="289">
        <v>0</v>
      </c>
      <c r="AA14" s="152">
        <v>0</v>
      </c>
      <c r="AB14" s="152">
        <v>0</v>
      </c>
      <c r="AC14" s="301">
        <v>0</v>
      </c>
      <c r="AD14" s="501" t="s">
        <v>115</v>
      </c>
      <c r="AE14" s="501" t="s">
        <v>47</v>
      </c>
      <c r="AF14" s="247" t="s">
        <v>763</v>
      </c>
      <c r="AG14" s="247"/>
      <c r="AH14" s="501" t="s">
        <v>262</v>
      </c>
      <c r="AI14" s="248" t="s">
        <v>720</v>
      </c>
      <c r="AJ14" s="496" t="s">
        <v>252</v>
      </c>
      <c r="AK14" s="495" t="s">
        <v>252</v>
      </c>
      <c r="AL14" s="148" t="s">
        <v>252</v>
      </c>
    </row>
    <row r="15" spans="1:38" s="249" customFormat="1" ht="12.75" customHeight="1">
      <c r="A15" s="568" t="s">
        <v>3209</v>
      </c>
      <c r="B15" s="343" t="s">
        <v>719</v>
      </c>
      <c r="C15" s="246">
        <v>0</v>
      </c>
      <c r="D15" s="246">
        <v>0</v>
      </c>
      <c r="E15" s="246">
        <v>0</v>
      </c>
      <c r="F15" s="246">
        <v>0</v>
      </c>
      <c r="G15" s="246">
        <v>0</v>
      </c>
      <c r="H15" s="246">
        <v>0</v>
      </c>
      <c r="I15" s="246">
        <v>0</v>
      </c>
      <c r="J15" s="246">
        <v>0</v>
      </c>
      <c r="K15" s="246">
        <v>0</v>
      </c>
      <c r="L15" s="246">
        <v>0</v>
      </c>
      <c r="M15" s="246">
        <v>0</v>
      </c>
      <c r="N15" s="246">
        <v>0</v>
      </c>
      <c r="O15" s="152">
        <v>0</v>
      </c>
      <c r="P15" s="152">
        <v>0.28399999999999997</v>
      </c>
      <c r="Q15" s="152">
        <v>1.984</v>
      </c>
      <c r="R15" s="152">
        <v>1.8140000000000001</v>
      </c>
      <c r="S15" s="152">
        <v>0.2</v>
      </c>
      <c r="T15" s="152">
        <v>0</v>
      </c>
      <c r="U15" s="152">
        <v>0.9</v>
      </c>
      <c r="V15" s="152">
        <v>0</v>
      </c>
      <c r="W15" s="152">
        <v>0</v>
      </c>
      <c r="X15" s="301">
        <v>0</v>
      </c>
      <c r="Y15" s="288">
        <v>0</v>
      </c>
      <c r="Z15" s="289">
        <v>0</v>
      </c>
      <c r="AA15" s="152">
        <v>0</v>
      </c>
      <c r="AB15" s="152">
        <v>0</v>
      </c>
      <c r="AC15" s="301">
        <v>0</v>
      </c>
      <c r="AD15" s="247" t="s">
        <v>106</v>
      </c>
      <c r="AE15" s="501" t="s">
        <v>47</v>
      </c>
      <c r="AF15" s="247" t="s">
        <v>763</v>
      </c>
      <c r="AG15" s="247"/>
      <c r="AH15" s="501" t="s">
        <v>262</v>
      </c>
      <c r="AI15" s="248" t="s">
        <v>252</v>
      </c>
      <c r="AJ15" s="496" t="s">
        <v>252</v>
      </c>
      <c r="AK15" s="495" t="s">
        <v>252</v>
      </c>
      <c r="AL15" s="148" t="s">
        <v>252</v>
      </c>
    </row>
    <row r="16" spans="1:38" s="249" customFormat="1" ht="12.75" customHeight="1">
      <c r="A16" s="568" t="s">
        <v>3209</v>
      </c>
      <c r="B16" s="343" t="s">
        <v>2044</v>
      </c>
      <c r="C16" s="246">
        <v>0</v>
      </c>
      <c r="D16" s="246">
        <v>0</v>
      </c>
      <c r="E16" s="246">
        <v>0</v>
      </c>
      <c r="F16" s="246">
        <v>0</v>
      </c>
      <c r="G16" s="246">
        <v>0</v>
      </c>
      <c r="H16" s="246">
        <v>0</v>
      </c>
      <c r="I16" s="246">
        <v>0</v>
      </c>
      <c r="J16" s="246">
        <v>0</v>
      </c>
      <c r="K16" s="246">
        <v>0</v>
      </c>
      <c r="L16" s="246">
        <v>0</v>
      </c>
      <c r="M16" s="246">
        <v>0</v>
      </c>
      <c r="N16" s="246">
        <v>0</v>
      </c>
      <c r="O16" s="246">
        <v>0</v>
      </c>
      <c r="P16" s="246">
        <v>0</v>
      </c>
      <c r="Q16" s="246">
        <v>0</v>
      </c>
      <c r="R16" s="246">
        <v>0</v>
      </c>
      <c r="S16" s="246">
        <v>0</v>
      </c>
      <c r="T16" s="246">
        <v>0</v>
      </c>
      <c r="U16" s="246">
        <v>0</v>
      </c>
      <c r="V16" s="246">
        <v>1.17</v>
      </c>
      <c r="W16" s="152">
        <v>1.3</v>
      </c>
      <c r="X16" s="301">
        <v>0</v>
      </c>
      <c r="Y16" s="288">
        <v>0</v>
      </c>
      <c r="Z16" s="289">
        <v>0</v>
      </c>
      <c r="AA16" s="152">
        <v>0</v>
      </c>
      <c r="AB16" s="152">
        <v>0</v>
      </c>
      <c r="AC16" s="301">
        <v>0</v>
      </c>
      <c r="AD16" s="501" t="s">
        <v>119</v>
      </c>
      <c r="AE16" s="501" t="s">
        <v>31</v>
      </c>
      <c r="AF16" s="247" t="s">
        <v>103</v>
      </c>
      <c r="AG16" s="247"/>
      <c r="AH16" s="247" t="s">
        <v>262</v>
      </c>
      <c r="AI16" s="247" t="s">
        <v>2047</v>
      </c>
      <c r="AJ16" s="497" t="s">
        <v>2048</v>
      </c>
      <c r="AK16" s="497" t="s">
        <v>252</v>
      </c>
      <c r="AL16" s="149" t="s">
        <v>252</v>
      </c>
    </row>
    <row r="17" spans="1:38" s="249" customFormat="1" ht="12.75" customHeight="1">
      <c r="A17" s="568" t="s">
        <v>3209</v>
      </c>
      <c r="B17" s="343" t="s">
        <v>3503</v>
      </c>
      <c r="C17" s="246">
        <v>0</v>
      </c>
      <c r="D17" s="246">
        <v>0</v>
      </c>
      <c r="E17" s="246">
        <v>0</v>
      </c>
      <c r="F17" s="246">
        <v>0</v>
      </c>
      <c r="G17" s="246">
        <v>0</v>
      </c>
      <c r="H17" s="246">
        <v>0</v>
      </c>
      <c r="I17" s="246">
        <v>0</v>
      </c>
      <c r="J17" s="246">
        <v>0</v>
      </c>
      <c r="K17" s="246">
        <v>0</v>
      </c>
      <c r="L17" s="246">
        <v>0</v>
      </c>
      <c r="M17" s="246">
        <v>0</v>
      </c>
      <c r="N17" s="246">
        <v>0</v>
      </c>
      <c r="O17" s="246">
        <v>0</v>
      </c>
      <c r="P17" s="246">
        <v>0</v>
      </c>
      <c r="Q17" s="246">
        <v>0</v>
      </c>
      <c r="R17" s="246">
        <v>0</v>
      </c>
      <c r="S17" s="246">
        <v>0</v>
      </c>
      <c r="T17" s="246">
        <v>0</v>
      </c>
      <c r="U17" s="246">
        <v>0</v>
      </c>
      <c r="V17" s="246">
        <v>0</v>
      </c>
      <c r="W17" s="246">
        <v>0</v>
      </c>
      <c r="X17" s="301">
        <v>0</v>
      </c>
      <c r="Y17" s="288">
        <v>0</v>
      </c>
      <c r="Z17" s="289">
        <v>30.8</v>
      </c>
      <c r="AA17" s="152">
        <v>18.399999999999999</v>
      </c>
      <c r="AB17" s="152">
        <v>18.399999999999999</v>
      </c>
      <c r="AC17" s="301">
        <v>18.399999999999999</v>
      </c>
      <c r="AD17" s="501" t="s">
        <v>115</v>
      </c>
      <c r="AE17" s="501" t="s">
        <v>381</v>
      </c>
      <c r="AF17" s="247"/>
      <c r="AG17" s="247" t="s">
        <v>2918</v>
      </c>
      <c r="AH17" s="247" t="s">
        <v>262</v>
      </c>
      <c r="AI17" s="247" t="s">
        <v>3526</v>
      </c>
      <c r="AJ17" s="497" t="s">
        <v>252</v>
      </c>
      <c r="AK17" s="495" t="s">
        <v>252</v>
      </c>
      <c r="AL17" s="149" t="s">
        <v>252</v>
      </c>
    </row>
    <row r="18" spans="1:38" s="249" customFormat="1" ht="12.75" customHeight="1">
      <c r="A18" s="568" t="s">
        <v>3209</v>
      </c>
      <c r="B18" s="300" t="s">
        <v>2942</v>
      </c>
      <c r="C18" s="297">
        <v>0</v>
      </c>
      <c r="D18" s="297">
        <v>0</v>
      </c>
      <c r="E18" s="297">
        <v>0</v>
      </c>
      <c r="F18" s="297">
        <v>0</v>
      </c>
      <c r="G18" s="297">
        <v>0</v>
      </c>
      <c r="H18" s="297">
        <v>0</v>
      </c>
      <c r="I18" s="297">
        <v>0</v>
      </c>
      <c r="J18" s="297">
        <v>0</v>
      </c>
      <c r="K18" s="297">
        <v>0</v>
      </c>
      <c r="L18" s="297">
        <v>0</v>
      </c>
      <c r="M18" s="297">
        <v>0</v>
      </c>
      <c r="N18" s="297">
        <v>0</v>
      </c>
      <c r="O18" s="297">
        <v>0</v>
      </c>
      <c r="P18" s="297">
        <v>0</v>
      </c>
      <c r="Q18" s="297">
        <v>0</v>
      </c>
      <c r="R18" s="297">
        <v>0</v>
      </c>
      <c r="S18" s="297">
        <v>0</v>
      </c>
      <c r="T18" s="297">
        <v>0</v>
      </c>
      <c r="U18" s="298">
        <v>1.698</v>
      </c>
      <c r="V18" s="298">
        <v>2.5</v>
      </c>
      <c r="W18" s="298">
        <v>1.93</v>
      </c>
      <c r="X18" s="301">
        <v>2</v>
      </c>
      <c r="Y18" s="288">
        <v>2.0499999999999998</v>
      </c>
      <c r="Z18" s="289">
        <v>0</v>
      </c>
      <c r="AA18" s="152">
        <v>0</v>
      </c>
      <c r="AB18" s="152">
        <v>0</v>
      </c>
      <c r="AC18" s="301">
        <v>0</v>
      </c>
      <c r="AD18" s="501" t="s">
        <v>2943</v>
      </c>
      <c r="AE18" s="501" t="s">
        <v>47</v>
      </c>
      <c r="AF18" s="501" t="s">
        <v>763</v>
      </c>
      <c r="AG18" s="247"/>
      <c r="AH18" s="501" t="s">
        <v>262</v>
      </c>
      <c r="AI18" s="248" t="s">
        <v>2944</v>
      </c>
      <c r="AJ18" s="495" t="s">
        <v>2945</v>
      </c>
      <c r="AK18" s="495" t="s">
        <v>252</v>
      </c>
      <c r="AL18" s="148" t="s">
        <v>252</v>
      </c>
    </row>
    <row r="19" spans="1:38" s="249" customFormat="1" ht="12.75" customHeight="1">
      <c r="A19" s="568" t="s">
        <v>3209</v>
      </c>
      <c r="B19" s="343" t="s">
        <v>729</v>
      </c>
      <c r="C19" s="246">
        <v>0</v>
      </c>
      <c r="D19" s="246">
        <v>0</v>
      </c>
      <c r="E19" s="246">
        <v>0</v>
      </c>
      <c r="F19" s="246">
        <v>0</v>
      </c>
      <c r="G19" s="246">
        <v>0</v>
      </c>
      <c r="H19" s="246">
        <v>0</v>
      </c>
      <c r="I19" s="246">
        <v>0</v>
      </c>
      <c r="J19" s="246">
        <v>0</v>
      </c>
      <c r="K19" s="246">
        <v>0</v>
      </c>
      <c r="L19" s="246">
        <v>0</v>
      </c>
      <c r="M19" s="246">
        <v>0</v>
      </c>
      <c r="N19" s="246">
        <v>0</v>
      </c>
      <c r="O19" s="152">
        <v>0</v>
      </c>
      <c r="P19" s="152">
        <v>0</v>
      </c>
      <c r="Q19" s="152">
        <v>0</v>
      </c>
      <c r="R19" s="152">
        <v>0</v>
      </c>
      <c r="S19" s="152">
        <v>0</v>
      </c>
      <c r="T19" s="152">
        <v>0</v>
      </c>
      <c r="U19" s="152">
        <v>1</v>
      </c>
      <c r="V19" s="250">
        <v>0</v>
      </c>
      <c r="W19" s="152">
        <v>0</v>
      </c>
      <c r="X19" s="301">
        <v>0.5</v>
      </c>
      <c r="Y19" s="288"/>
      <c r="Z19" s="289">
        <v>0</v>
      </c>
      <c r="AA19" s="152">
        <v>0</v>
      </c>
      <c r="AB19" s="152">
        <v>0</v>
      </c>
      <c r="AC19" s="301">
        <v>0</v>
      </c>
      <c r="AD19" s="501" t="s">
        <v>119</v>
      </c>
      <c r="AE19" s="501" t="s">
        <v>34</v>
      </c>
      <c r="AF19" s="247" t="s">
        <v>763</v>
      </c>
      <c r="AG19" s="247"/>
      <c r="AH19" s="501" t="s">
        <v>262</v>
      </c>
      <c r="AI19" s="248" t="s">
        <v>728</v>
      </c>
      <c r="AJ19" s="496" t="s">
        <v>727</v>
      </c>
      <c r="AK19" s="495" t="s">
        <v>252</v>
      </c>
      <c r="AL19" s="148" t="s">
        <v>252</v>
      </c>
    </row>
    <row r="20" spans="1:38" s="249" customFormat="1" ht="12.75" customHeight="1">
      <c r="A20" s="568" t="s">
        <v>3209</v>
      </c>
      <c r="B20" s="343" t="s">
        <v>2678</v>
      </c>
      <c r="C20" s="246">
        <v>0</v>
      </c>
      <c r="D20" s="246">
        <v>0</v>
      </c>
      <c r="E20" s="246">
        <v>0</v>
      </c>
      <c r="F20" s="246">
        <v>0</v>
      </c>
      <c r="G20" s="246">
        <v>0</v>
      </c>
      <c r="H20" s="246">
        <v>0</v>
      </c>
      <c r="I20" s="246">
        <v>0</v>
      </c>
      <c r="J20" s="246">
        <v>0</v>
      </c>
      <c r="K20" s="246">
        <v>0</v>
      </c>
      <c r="L20" s="246">
        <v>0</v>
      </c>
      <c r="M20" s="246">
        <v>0</v>
      </c>
      <c r="N20" s="246">
        <v>0</v>
      </c>
      <c r="O20" s="152">
        <v>0</v>
      </c>
      <c r="P20" s="152">
        <v>0</v>
      </c>
      <c r="Q20" s="152">
        <v>0</v>
      </c>
      <c r="R20" s="152">
        <v>0</v>
      </c>
      <c r="S20" s="152">
        <v>0</v>
      </c>
      <c r="T20" s="152">
        <v>0</v>
      </c>
      <c r="U20" s="152">
        <v>0</v>
      </c>
      <c r="V20" s="152">
        <v>0.2</v>
      </c>
      <c r="W20" s="152">
        <v>1</v>
      </c>
      <c r="X20" s="301">
        <v>1</v>
      </c>
      <c r="Y20" s="288">
        <v>1</v>
      </c>
      <c r="Z20" s="289">
        <v>0.8</v>
      </c>
      <c r="AA20" s="152">
        <v>0</v>
      </c>
      <c r="AB20" s="152">
        <v>0</v>
      </c>
      <c r="AC20" s="301">
        <v>0</v>
      </c>
      <c r="AD20" s="501" t="s">
        <v>116</v>
      </c>
      <c r="AE20" s="501" t="s">
        <v>47</v>
      </c>
      <c r="AF20" s="501" t="s">
        <v>924</v>
      </c>
      <c r="AG20" s="247"/>
      <c r="AH20" s="501" t="s">
        <v>262</v>
      </c>
      <c r="AI20" s="248" t="s">
        <v>2680</v>
      </c>
      <c r="AJ20" s="496" t="s">
        <v>2681</v>
      </c>
      <c r="AK20" s="495" t="s">
        <v>252</v>
      </c>
      <c r="AL20" s="148" t="s">
        <v>252</v>
      </c>
    </row>
    <row r="21" spans="1:38" s="249" customFormat="1" ht="12.75" customHeight="1">
      <c r="A21" s="568" t="s">
        <v>3209</v>
      </c>
      <c r="B21" s="343" t="s">
        <v>2043</v>
      </c>
      <c r="C21" s="246">
        <v>0</v>
      </c>
      <c r="D21" s="246">
        <v>0</v>
      </c>
      <c r="E21" s="246">
        <v>0</v>
      </c>
      <c r="F21" s="246">
        <v>0</v>
      </c>
      <c r="G21" s="246">
        <v>0</v>
      </c>
      <c r="H21" s="246">
        <v>0</v>
      </c>
      <c r="I21" s="246">
        <v>0</v>
      </c>
      <c r="J21" s="246">
        <v>0</v>
      </c>
      <c r="K21" s="246">
        <v>0</v>
      </c>
      <c r="L21" s="246">
        <v>0</v>
      </c>
      <c r="M21" s="246">
        <v>0</v>
      </c>
      <c r="N21" s="246">
        <v>0</v>
      </c>
      <c r="O21" s="246">
        <v>0</v>
      </c>
      <c r="P21" s="246">
        <v>3.3</v>
      </c>
      <c r="Q21" s="246">
        <v>3.9</v>
      </c>
      <c r="R21" s="246">
        <v>4.4000000000000004</v>
      </c>
      <c r="S21" s="246">
        <v>4.0999999999999996</v>
      </c>
      <c r="T21" s="246">
        <v>3.4</v>
      </c>
      <c r="U21" s="246">
        <v>2.8</v>
      </c>
      <c r="V21" s="246">
        <v>2.8</v>
      </c>
      <c r="W21" s="152">
        <v>2.4</v>
      </c>
      <c r="X21" s="301">
        <v>0</v>
      </c>
      <c r="Y21" s="288">
        <v>0</v>
      </c>
      <c r="Z21" s="289">
        <v>0</v>
      </c>
      <c r="AA21" s="152">
        <v>0</v>
      </c>
      <c r="AB21" s="152">
        <v>0</v>
      </c>
      <c r="AC21" s="301">
        <v>0</v>
      </c>
      <c r="AD21" s="501" t="s">
        <v>119</v>
      </c>
      <c r="AE21" s="501" t="s">
        <v>34</v>
      </c>
      <c r="AF21" s="247" t="s">
        <v>103</v>
      </c>
      <c r="AG21" s="247"/>
      <c r="AH21" s="247" t="s">
        <v>262</v>
      </c>
      <c r="AI21" s="247" t="s">
        <v>2045</v>
      </c>
      <c r="AJ21" s="497" t="s">
        <v>2046</v>
      </c>
      <c r="AK21" s="497" t="s">
        <v>252</v>
      </c>
      <c r="AL21" s="149" t="s">
        <v>252</v>
      </c>
    </row>
    <row r="22" spans="1:38" s="249" customFormat="1" ht="12.75" customHeight="1">
      <c r="A22" s="568" t="s">
        <v>3209</v>
      </c>
      <c r="B22" s="343" t="s">
        <v>3528</v>
      </c>
      <c r="C22" s="246">
        <v>0</v>
      </c>
      <c r="D22" s="246">
        <v>0</v>
      </c>
      <c r="E22" s="246">
        <v>0</v>
      </c>
      <c r="F22" s="246">
        <v>0</v>
      </c>
      <c r="G22" s="246">
        <v>0</v>
      </c>
      <c r="H22" s="246">
        <v>0</v>
      </c>
      <c r="I22" s="246">
        <v>0</v>
      </c>
      <c r="J22" s="246">
        <v>0</v>
      </c>
      <c r="K22" s="246">
        <v>0</v>
      </c>
      <c r="L22" s="246">
        <v>0</v>
      </c>
      <c r="M22" s="246">
        <v>0</v>
      </c>
      <c r="N22" s="246">
        <v>0</v>
      </c>
      <c r="O22" s="152">
        <v>0</v>
      </c>
      <c r="P22" s="152">
        <v>0</v>
      </c>
      <c r="Q22" s="152">
        <v>0</v>
      </c>
      <c r="R22" s="152">
        <v>0</v>
      </c>
      <c r="S22" s="152">
        <v>0</v>
      </c>
      <c r="T22" s="152">
        <v>0</v>
      </c>
      <c r="U22" s="152">
        <v>0.9</v>
      </c>
      <c r="V22" s="152">
        <v>8.36</v>
      </c>
      <c r="W22" s="152">
        <v>9.35</v>
      </c>
      <c r="X22" s="301">
        <v>5.8730000000000002</v>
      </c>
      <c r="Y22" s="288">
        <v>1.9890000000000001</v>
      </c>
      <c r="Z22" s="289">
        <v>5.3739999999999997</v>
      </c>
      <c r="AA22" s="152">
        <v>5.2859999999999996</v>
      </c>
      <c r="AB22" s="152">
        <v>7.593</v>
      </c>
      <c r="AC22" s="301">
        <v>1</v>
      </c>
      <c r="AD22" s="501" t="s">
        <v>116</v>
      </c>
      <c r="AE22" s="501" t="s">
        <v>47</v>
      </c>
      <c r="AF22" s="247" t="s">
        <v>763</v>
      </c>
      <c r="AG22" s="247" t="s">
        <v>2918</v>
      </c>
      <c r="AH22" s="501" t="s">
        <v>262</v>
      </c>
      <c r="AI22" s="501" t="s">
        <v>2939</v>
      </c>
      <c r="AJ22" s="495" t="s">
        <v>2940</v>
      </c>
      <c r="AK22" s="495" t="s">
        <v>252</v>
      </c>
      <c r="AL22" s="148" t="s">
        <v>252</v>
      </c>
    </row>
    <row r="23" spans="1:38" s="249" customFormat="1">
      <c r="A23" s="568" t="s">
        <v>3209</v>
      </c>
      <c r="B23" s="300" t="s">
        <v>731</v>
      </c>
      <c r="C23" s="297">
        <v>0</v>
      </c>
      <c r="D23" s="297">
        <v>0</v>
      </c>
      <c r="E23" s="297">
        <v>0</v>
      </c>
      <c r="F23" s="297">
        <v>0</v>
      </c>
      <c r="G23" s="297">
        <v>0</v>
      </c>
      <c r="H23" s="297">
        <v>0</v>
      </c>
      <c r="I23" s="297">
        <v>0</v>
      </c>
      <c r="J23" s="297">
        <v>0</v>
      </c>
      <c r="K23" s="297">
        <v>0</v>
      </c>
      <c r="L23" s="297">
        <v>0</v>
      </c>
      <c r="M23" s="297">
        <v>0</v>
      </c>
      <c r="N23" s="297">
        <v>0</v>
      </c>
      <c r="O23" s="297">
        <v>0</v>
      </c>
      <c r="P23" s="297">
        <v>0</v>
      </c>
      <c r="Q23" s="297">
        <v>0</v>
      </c>
      <c r="R23" s="297">
        <v>2.1999999999999997</v>
      </c>
      <c r="S23" s="297">
        <v>1.2849999999999999</v>
      </c>
      <c r="T23" s="297">
        <v>1.2849999999999999</v>
      </c>
      <c r="U23" s="298">
        <v>1.2849999999999999</v>
      </c>
      <c r="V23" s="298">
        <v>1.2849999999999999</v>
      </c>
      <c r="W23" s="152">
        <v>1.2849999999999999</v>
      </c>
      <c r="X23" s="301">
        <v>1.3859999999999999</v>
      </c>
      <c r="Y23" s="288">
        <v>2.1909999999999998</v>
      </c>
      <c r="Z23" s="289">
        <v>1.4019999999999999</v>
      </c>
      <c r="AA23" s="152">
        <v>1.413</v>
      </c>
      <c r="AB23" s="152">
        <v>1.429</v>
      </c>
      <c r="AC23" s="301">
        <v>1.45</v>
      </c>
      <c r="AD23" s="501" t="s">
        <v>116</v>
      </c>
      <c r="AE23" s="501" t="s">
        <v>47</v>
      </c>
      <c r="AF23" s="501" t="s">
        <v>763</v>
      </c>
      <c r="AG23" s="247"/>
      <c r="AH23" s="501" t="s">
        <v>262</v>
      </c>
      <c r="AI23" s="248" t="s">
        <v>2948</v>
      </c>
      <c r="AJ23" s="495" t="s">
        <v>252</v>
      </c>
      <c r="AK23" s="495" t="s">
        <v>252</v>
      </c>
      <c r="AL23" s="149" t="s">
        <v>252</v>
      </c>
    </row>
    <row r="24" spans="1:38" s="249" customFormat="1">
      <c r="A24" s="568" t="s">
        <v>3209</v>
      </c>
      <c r="B24" s="343" t="s">
        <v>3529</v>
      </c>
      <c r="C24" s="246" t="s">
        <v>433</v>
      </c>
      <c r="D24" s="246" t="s">
        <v>433</v>
      </c>
      <c r="E24" s="246">
        <v>0.52500000000000002</v>
      </c>
      <c r="F24" s="246">
        <v>0.77400000000000002</v>
      </c>
      <c r="G24" s="246">
        <v>0.82499999999999996</v>
      </c>
      <c r="H24" s="246">
        <v>0.82499999999999996</v>
      </c>
      <c r="I24" s="246">
        <v>0.82499999999999996</v>
      </c>
      <c r="J24" s="246">
        <v>0.82499999999999996</v>
      </c>
      <c r="K24" s="246">
        <v>0</v>
      </c>
      <c r="L24" s="246">
        <v>0</v>
      </c>
      <c r="M24" s="246">
        <v>0</v>
      </c>
      <c r="N24" s="246">
        <v>0</v>
      </c>
      <c r="O24" s="246">
        <v>0</v>
      </c>
      <c r="P24" s="246">
        <v>0</v>
      </c>
      <c r="Q24" s="246">
        <v>0</v>
      </c>
      <c r="R24" s="246">
        <v>0</v>
      </c>
      <c r="S24" s="246">
        <v>0</v>
      </c>
      <c r="T24" s="246">
        <v>0</v>
      </c>
      <c r="U24" s="246">
        <v>0</v>
      </c>
      <c r="V24" s="246">
        <v>0</v>
      </c>
      <c r="W24" s="246">
        <v>0</v>
      </c>
      <c r="X24" s="301">
        <v>0.52500000000000002</v>
      </c>
      <c r="Y24" s="288">
        <v>0.77400000000000002</v>
      </c>
      <c r="Z24" s="289">
        <v>0.82499999999999996</v>
      </c>
      <c r="AA24" s="152">
        <v>0.82499999999999996</v>
      </c>
      <c r="AB24" s="152">
        <v>0.82499999999999996</v>
      </c>
      <c r="AC24" s="301">
        <v>0.82499999999999996</v>
      </c>
      <c r="AD24" s="501" t="s">
        <v>119</v>
      </c>
      <c r="AE24" s="501" t="s">
        <v>34</v>
      </c>
      <c r="AF24" s="247" t="s">
        <v>763</v>
      </c>
      <c r="AG24" s="247" t="s">
        <v>2795</v>
      </c>
      <c r="AH24" s="247" t="s">
        <v>262</v>
      </c>
      <c r="AI24" s="247" t="s">
        <v>3531</v>
      </c>
      <c r="AJ24" s="497" t="s">
        <v>252</v>
      </c>
      <c r="AK24" s="495" t="s">
        <v>252</v>
      </c>
      <c r="AL24" s="149" t="s">
        <v>252</v>
      </c>
    </row>
    <row r="25" spans="1:38" s="249" customFormat="1">
      <c r="A25" s="568" t="s">
        <v>3209</v>
      </c>
      <c r="B25" s="343" t="s">
        <v>2677</v>
      </c>
      <c r="C25" s="246">
        <v>0</v>
      </c>
      <c r="D25" s="246">
        <v>0</v>
      </c>
      <c r="E25" s="246">
        <v>0</v>
      </c>
      <c r="F25" s="246">
        <v>0</v>
      </c>
      <c r="G25" s="246">
        <v>0</v>
      </c>
      <c r="H25" s="246">
        <v>0</v>
      </c>
      <c r="I25" s="246">
        <v>0</v>
      </c>
      <c r="J25" s="246">
        <v>0</v>
      </c>
      <c r="K25" s="246">
        <v>0</v>
      </c>
      <c r="L25" s="246">
        <v>0</v>
      </c>
      <c r="M25" s="246">
        <v>0</v>
      </c>
      <c r="N25" s="246">
        <v>0</v>
      </c>
      <c r="O25" s="152">
        <v>0</v>
      </c>
      <c r="P25" s="152">
        <v>0</v>
      </c>
      <c r="Q25" s="152">
        <v>0</v>
      </c>
      <c r="R25" s="152">
        <v>0</v>
      </c>
      <c r="S25" s="152">
        <v>0</v>
      </c>
      <c r="T25" s="152">
        <v>0</v>
      </c>
      <c r="U25" s="152">
        <v>0</v>
      </c>
      <c r="V25" s="152">
        <v>0</v>
      </c>
      <c r="W25" s="152">
        <v>0</v>
      </c>
      <c r="X25" s="301">
        <v>1.909</v>
      </c>
      <c r="Y25" s="288">
        <v>3.9769999999999999</v>
      </c>
      <c r="Z25" s="289">
        <v>4.0439999999999996</v>
      </c>
      <c r="AA25" s="152">
        <v>4.5339999999999998</v>
      </c>
      <c r="AB25" s="152">
        <v>4.5339999999999998</v>
      </c>
      <c r="AC25" s="301">
        <v>4.5339999999999998</v>
      </c>
      <c r="AD25" s="501" t="s">
        <v>116</v>
      </c>
      <c r="AE25" s="247" t="s">
        <v>381</v>
      </c>
      <c r="AF25" s="247" t="s">
        <v>763</v>
      </c>
      <c r="AG25" s="247"/>
      <c r="AH25" s="501" t="s">
        <v>262</v>
      </c>
      <c r="AI25" s="248" t="s">
        <v>2679</v>
      </c>
      <c r="AJ25" s="496" t="s">
        <v>252</v>
      </c>
      <c r="AK25" s="495" t="s">
        <v>252</v>
      </c>
      <c r="AL25" s="148" t="s">
        <v>252</v>
      </c>
    </row>
    <row r="26" spans="1:38" s="249" customFormat="1">
      <c r="A26" s="568" t="s">
        <v>3209</v>
      </c>
      <c r="B26" s="343" t="s">
        <v>2472</v>
      </c>
      <c r="C26" s="246">
        <v>0</v>
      </c>
      <c r="D26" s="246">
        <v>0</v>
      </c>
      <c r="E26" s="246">
        <v>0</v>
      </c>
      <c r="F26" s="246">
        <v>0</v>
      </c>
      <c r="G26" s="246">
        <v>0</v>
      </c>
      <c r="H26" s="246">
        <v>0</v>
      </c>
      <c r="I26" s="246">
        <v>0</v>
      </c>
      <c r="J26" s="246">
        <v>0</v>
      </c>
      <c r="K26" s="246">
        <v>0</v>
      </c>
      <c r="L26" s="246">
        <v>0</v>
      </c>
      <c r="M26" s="246">
        <v>0</v>
      </c>
      <c r="N26" s="246">
        <v>0</v>
      </c>
      <c r="O26" s="246">
        <v>0</v>
      </c>
      <c r="P26" s="246">
        <v>0</v>
      </c>
      <c r="Q26" s="246">
        <v>0</v>
      </c>
      <c r="R26" s="246">
        <v>0</v>
      </c>
      <c r="S26" s="246">
        <v>0</v>
      </c>
      <c r="T26" s="246">
        <v>0</v>
      </c>
      <c r="U26" s="246">
        <v>0</v>
      </c>
      <c r="V26" s="152">
        <v>0</v>
      </c>
      <c r="W26" s="152">
        <v>0</v>
      </c>
      <c r="X26" s="301">
        <v>1.5</v>
      </c>
      <c r="Y26" s="288">
        <v>0</v>
      </c>
      <c r="Z26" s="289">
        <v>0</v>
      </c>
      <c r="AA26" s="152">
        <v>0</v>
      </c>
      <c r="AB26" s="152">
        <v>0</v>
      </c>
      <c r="AC26" s="301"/>
      <c r="AD26" s="501" t="s">
        <v>119</v>
      </c>
      <c r="AE26" s="501" t="s">
        <v>34</v>
      </c>
      <c r="AF26" s="247" t="s">
        <v>103</v>
      </c>
      <c r="AG26" s="247"/>
      <c r="AH26" s="247" t="s">
        <v>262</v>
      </c>
      <c r="AI26" s="247" t="s">
        <v>2473</v>
      </c>
      <c r="AJ26" s="497" t="s">
        <v>252</v>
      </c>
      <c r="AK26" s="497" t="s">
        <v>252</v>
      </c>
      <c r="AL26" s="149" t="s">
        <v>252</v>
      </c>
    </row>
    <row r="27" spans="1:38" s="249" customFormat="1" ht="12.75" customHeight="1">
      <c r="A27" s="568" t="s">
        <v>3209</v>
      </c>
      <c r="B27" s="343" t="s">
        <v>714</v>
      </c>
      <c r="C27" s="246">
        <v>0</v>
      </c>
      <c r="D27" s="246">
        <v>0</v>
      </c>
      <c r="E27" s="246">
        <v>0</v>
      </c>
      <c r="F27" s="246">
        <v>0</v>
      </c>
      <c r="G27" s="246">
        <v>0</v>
      </c>
      <c r="H27" s="246">
        <v>0</v>
      </c>
      <c r="I27" s="246">
        <v>0</v>
      </c>
      <c r="J27" s="246">
        <v>0</v>
      </c>
      <c r="K27" s="246">
        <v>0</v>
      </c>
      <c r="L27" s="246">
        <v>0</v>
      </c>
      <c r="M27" s="246">
        <v>0</v>
      </c>
      <c r="N27" s="246">
        <v>0</v>
      </c>
      <c r="O27" s="152">
        <v>2.9649999999999999</v>
      </c>
      <c r="P27" s="152">
        <v>5.1230000000000002</v>
      </c>
      <c r="Q27" s="152">
        <v>0.41799999999999998</v>
      </c>
      <c r="R27" s="152">
        <v>0</v>
      </c>
      <c r="S27" s="152">
        <v>0</v>
      </c>
      <c r="T27" s="152">
        <v>0</v>
      </c>
      <c r="U27" s="246">
        <v>0</v>
      </c>
      <c r="V27" s="246">
        <v>0</v>
      </c>
      <c r="W27" s="246">
        <v>0</v>
      </c>
      <c r="X27" s="301">
        <v>0</v>
      </c>
      <c r="Y27" s="288">
        <v>0</v>
      </c>
      <c r="Z27" s="289">
        <v>0</v>
      </c>
      <c r="AA27" s="152">
        <v>0</v>
      </c>
      <c r="AB27" s="152">
        <v>0</v>
      </c>
      <c r="AC27" s="301"/>
      <c r="AD27" s="247" t="s">
        <v>106</v>
      </c>
      <c r="AE27" s="501" t="s">
        <v>47</v>
      </c>
      <c r="AF27" s="247" t="s">
        <v>763</v>
      </c>
      <c r="AG27" s="247"/>
      <c r="AH27" s="501" t="s">
        <v>262</v>
      </c>
      <c r="AI27" s="248" t="s">
        <v>252</v>
      </c>
      <c r="AJ27" s="496" t="s">
        <v>252</v>
      </c>
      <c r="AK27" s="495" t="s">
        <v>252</v>
      </c>
      <c r="AL27" s="148" t="s">
        <v>252</v>
      </c>
    </row>
    <row r="28" spans="1:38" s="249" customFormat="1" ht="12.75" customHeight="1">
      <c r="A28" s="568" t="s">
        <v>3209</v>
      </c>
      <c r="B28" s="343" t="s">
        <v>1993</v>
      </c>
      <c r="C28" s="246">
        <v>0</v>
      </c>
      <c r="D28" s="246">
        <v>0</v>
      </c>
      <c r="E28" s="246">
        <v>0</v>
      </c>
      <c r="F28" s="246">
        <v>0</v>
      </c>
      <c r="G28" s="246">
        <v>0</v>
      </c>
      <c r="H28" s="246">
        <v>0</v>
      </c>
      <c r="I28" s="246">
        <v>0</v>
      </c>
      <c r="J28" s="246">
        <v>0</v>
      </c>
      <c r="K28" s="246">
        <v>0</v>
      </c>
      <c r="L28" s="246">
        <v>0</v>
      </c>
      <c r="M28" s="246">
        <v>0</v>
      </c>
      <c r="N28" s="246">
        <v>0</v>
      </c>
      <c r="O28" s="152">
        <v>0</v>
      </c>
      <c r="P28" s="152">
        <v>0</v>
      </c>
      <c r="Q28" s="152">
        <v>3.1E-2</v>
      </c>
      <c r="R28" s="152">
        <v>3.1E-2</v>
      </c>
      <c r="S28" s="152">
        <v>3.1E-2</v>
      </c>
      <c r="T28" s="152">
        <v>3.1E-2</v>
      </c>
      <c r="U28" s="152">
        <v>3.1E-2</v>
      </c>
      <c r="V28" s="152">
        <v>0.38300000000000001</v>
      </c>
      <c r="W28" s="152">
        <v>8.5000000000000006E-2</v>
      </c>
      <c r="X28" s="301">
        <v>0.127</v>
      </c>
      <c r="Y28" s="288">
        <v>0.10100000000000001</v>
      </c>
      <c r="Z28" s="289">
        <v>0</v>
      </c>
      <c r="AA28" s="152">
        <v>0</v>
      </c>
      <c r="AB28" s="152">
        <v>0</v>
      </c>
      <c r="AC28" s="301"/>
      <c r="AD28" s="501" t="s">
        <v>116</v>
      </c>
      <c r="AE28" s="248" t="s">
        <v>34</v>
      </c>
      <c r="AF28" s="248" t="s">
        <v>763</v>
      </c>
      <c r="AG28" s="247"/>
      <c r="AH28" s="248" t="s">
        <v>255</v>
      </c>
      <c r="AI28" s="248" t="s">
        <v>1994</v>
      </c>
      <c r="AJ28" s="495" t="s">
        <v>2941</v>
      </c>
      <c r="AK28" s="494" t="s">
        <v>1298</v>
      </c>
      <c r="AL28" s="149" t="s">
        <v>252</v>
      </c>
    </row>
    <row r="29" spans="1:38" s="19" customFormat="1" ht="12.75" customHeight="1">
      <c r="A29" s="568" t="s">
        <v>3209</v>
      </c>
      <c r="B29" s="343" t="s">
        <v>711</v>
      </c>
      <c r="C29" s="246">
        <v>0</v>
      </c>
      <c r="D29" s="246">
        <v>0</v>
      </c>
      <c r="E29" s="246">
        <v>0</v>
      </c>
      <c r="F29" s="246">
        <v>0</v>
      </c>
      <c r="G29" s="246">
        <v>0</v>
      </c>
      <c r="H29" s="246">
        <v>0</v>
      </c>
      <c r="I29" s="246">
        <v>0</v>
      </c>
      <c r="J29" s="246">
        <v>0</v>
      </c>
      <c r="K29" s="246">
        <v>0</v>
      </c>
      <c r="L29" s="246">
        <v>0</v>
      </c>
      <c r="M29" s="246">
        <v>0</v>
      </c>
      <c r="N29" s="246">
        <v>0</v>
      </c>
      <c r="O29" s="152">
        <v>3.5000000000000003E-2</v>
      </c>
      <c r="P29" s="152">
        <v>3.2542000000000001E-2</v>
      </c>
      <c r="Q29" s="152">
        <v>3.2739999999999998E-2</v>
      </c>
      <c r="R29" s="152">
        <v>3.2433999999999998E-2</v>
      </c>
      <c r="S29" s="152">
        <v>1.5272000000000001E-2</v>
      </c>
      <c r="T29" s="152">
        <v>0.22522545999999999</v>
      </c>
      <c r="U29" s="152">
        <v>0.23899999999999999</v>
      </c>
      <c r="V29" s="152">
        <v>0.24199999999999999</v>
      </c>
      <c r="W29" s="152">
        <v>0.26</v>
      </c>
      <c r="X29" s="301">
        <v>0.26</v>
      </c>
      <c r="Y29" s="288">
        <v>0.24</v>
      </c>
      <c r="Z29" s="289">
        <v>0.24</v>
      </c>
      <c r="AA29" s="152">
        <v>0.24</v>
      </c>
      <c r="AB29" s="152">
        <v>0.24</v>
      </c>
      <c r="AC29" s="301"/>
      <c r="AD29" s="501" t="s">
        <v>115</v>
      </c>
      <c r="AE29" s="501" t="s">
        <v>47</v>
      </c>
      <c r="AF29" s="247" t="s">
        <v>763</v>
      </c>
      <c r="AG29" s="247"/>
      <c r="AH29" s="501" t="s">
        <v>262</v>
      </c>
      <c r="AI29" s="248" t="s">
        <v>710</v>
      </c>
      <c r="AJ29" s="496" t="s">
        <v>2728</v>
      </c>
      <c r="AK29" s="495" t="s">
        <v>252</v>
      </c>
      <c r="AL29" s="148" t="s">
        <v>252</v>
      </c>
    </row>
    <row r="30" spans="1:38" s="19" customFormat="1" ht="12.75" customHeight="1">
      <c r="A30" s="568" t="s">
        <v>3209</v>
      </c>
      <c r="B30" s="343" t="s">
        <v>1950</v>
      </c>
      <c r="C30" s="246">
        <v>0</v>
      </c>
      <c r="D30" s="246">
        <v>0</v>
      </c>
      <c r="E30" s="246">
        <v>0</v>
      </c>
      <c r="F30" s="246">
        <v>0</v>
      </c>
      <c r="G30" s="246">
        <v>0</v>
      </c>
      <c r="H30" s="246">
        <v>0</v>
      </c>
      <c r="I30" s="246">
        <v>0</v>
      </c>
      <c r="J30" s="246">
        <v>0</v>
      </c>
      <c r="K30" s="246">
        <v>0</v>
      </c>
      <c r="L30" s="246">
        <v>0</v>
      </c>
      <c r="M30" s="246">
        <v>0</v>
      </c>
      <c r="N30" s="246">
        <v>0</v>
      </c>
      <c r="O30" s="246">
        <v>0</v>
      </c>
      <c r="P30" s="246">
        <v>0</v>
      </c>
      <c r="Q30" s="246">
        <v>0</v>
      </c>
      <c r="R30" s="246">
        <v>0</v>
      </c>
      <c r="S30" s="246">
        <v>0</v>
      </c>
      <c r="T30" s="246">
        <v>0</v>
      </c>
      <c r="U30" s="246">
        <v>0</v>
      </c>
      <c r="V30" s="152">
        <v>0.04</v>
      </c>
      <c r="W30" s="152">
        <v>0</v>
      </c>
      <c r="X30" s="301">
        <v>0</v>
      </c>
      <c r="Y30" s="288">
        <v>0</v>
      </c>
      <c r="Z30" s="289">
        <v>0</v>
      </c>
      <c r="AA30" s="152">
        <v>0</v>
      </c>
      <c r="AB30" s="152">
        <v>0</v>
      </c>
      <c r="AC30" s="301"/>
      <c r="AD30" s="501" t="s">
        <v>119</v>
      </c>
      <c r="AE30" s="501" t="s">
        <v>34</v>
      </c>
      <c r="AF30" s="247" t="s">
        <v>103</v>
      </c>
      <c r="AG30" s="247" t="s">
        <v>2918</v>
      </c>
      <c r="AH30" s="247" t="s">
        <v>262</v>
      </c>
      <c r="AI30" s="247" t="s">
        <v>2919</v>
      </c>
      <c r="AJ30" s="497" t="s">
        <v>1956</v>
      </c>
      <c r="AK30" s="497" t="s">
        <v>252</v>
      </c>
      <c r="AL30" s="149" t="s">
        <v>252</v>
      </c>
    </row>
    <row r="31" spans="1:38" s="19" customFormat="1" ht="12.75" customHeight="1">
      <c r="A31" s="568" t="s">
        <v>3209</v>
      </c>
      <c r="B31" s="300" t="s">
        <v>2946</v>
      </c>
      <c r="C31" s="297">
        <v>0</v>
      </c>
      <c r="D31" s="297">
        <v>0</v>
      </c>
      <c r="E31" s="297">
        <v>0</v>
      </c>
      <c r="F31" s="297">
        <v>0</v>
      </c>
      <c r="G31" s="297">
        <v>0</v>
      </c>
      <c r="H31" s="297">
        <v>0</v>
      </c>
      <c r="I31" s="297">
        <v>0</v>
      </c>
      <c r="J31" s="297">
        <v>0</v>
      </c>
      <c r="K31" s="297">
        <v>0</v>
      </c>
      <c r="L31" s="297">
        <v>0</v>
      </c>
      <c r="M31" s="297">
        <v>0</v>
      </c>
      <c r="N31" s="297">
        <v>0</v>
      </c>
      <c r="O31" s="297">
        <v>0</v>
      </c>
      <c r="P31" s="297">
        <v>0</v>
      </c>
      <c r="Q31" s="297">
        <v>0</v>
      </c>
      <c r="R31" s="297">
        <v>0</v>
      </c>
      <c r="S31" s="297">
        <v>0</v>
      </c>
      <c r="T31" s="297">
        <v>0</v>
      </c>
      <c r="U31" s="297">
        <v>0</v>
      </c>
      <c r="V31" s="297">
        <v>0</v>
      </c>
      <c r="W31" s="152">
        <v>0</v>
      </c>
      <c r="X31" s="301">
        <v>0.1</v>
      </c>
      <c r="Y31" s="288">
        <v>0.1</v>
      </c>
      <c r="Z31" s="289">
        <v>0</v>
      </c>
      <c r="AA31" s="152">
        <v>0</v>
      </c>
      <c r="AB31" s="152">
        <v>0</v>
      </c>
      <c r="AC31" s="301"/>
      <c r="AD31" s="115" t="s">
        <v>119</v>
      </c>
      <c r="AE31" s="115" t="s">
        <v>47</v>
      </c>
      <c r="AF31" s="115" t="s">
        <v>763</v>
      </c>
      <c r="AG31" s="247"/>
      <c r="AH31" s="115" t="s">
        <v>262</v>
      </c>
      <c r="AI31" s="115" t="s">
        <v>2947</v>
      </c>
      <c r="AJ31" s="498" t="s">
        <v>252</v>
      </c>
      <c r="AK31" s="495" t="s">
        <v>252</v>
      </c>
      <c r="AL31" s="149" t="s">
        <v>252</v>
      </c>
    </row>
    <row r="32" spans="1:38" s="19" customFormat="1" ht="12.75" customHeight="1">
      <c r="A32" s="701" t="s">
        <v>3209</v>
      </c>
      <c r="B32" s="343" t="s">
        <v>1985</v>
      </c>
      <c r="C32" s="246">
        <v>0</v>
      </c>
      <c r="D32" s="246">
        <v>0</v>
      </c>
      <c r="E32" s="246">
        <v>0</v>
      </c>
      <c r="F32" s="246">
        <v>0</v>
      </c>
      <c r="G32" s="246">
        <v>0</v>
      </c>
      <c r="H32" s="246">
        <v>0</v>
      </c>
      <c r="I32" s="246">
        <v>0</v>
      </c>
      <c r="J32" s="246">
        <v>0</v>
      </c>
      <c r="K32" s="246">
        <v>0</v>
      </c>
      <c r="L32" s="246">
        <v>0</v>
      </c>
      <c r="M32" s="246">
        <v>0</v>
      </c>
      <c r="N32" s="246">
        <v>0</v>
      </c>
      <c r="O32" s="152">
        <v>0</v>
      </c>
      <c r="P32" s="152">
        <v>0</v>
      </c>
      <c r="Q32" s="152">
        <v>0</v>
      </c>
      <c r="R32" s="152">
        <v>0</v>
      </c>
      <c r="S32" s="152">
        <v>0</v>
      </c>
      <c r="T32" s="152">
        <v>0</v>
      </c>
      <c r="U32" s="152">
        <v>0</v>
      </c>
      <c r="V32" s="152">
        <v>0.58699999999999997</v>
      </c>
      <c r="W32" s="152">
        <v>0.9</v>
      </c>
      <c r="X32" s="301">
        <v>0</v>
      </c>
      <c r="Y32" s="288">
        <v>0</v>
      </c>
      <c r="Z32" s="289">
        <v>0</v>
      </c>
      <c r="AA32" s="152">
        <v>0</v>
      </c>
      <c r="AB32" s="152">
        <v>0</v>
      </c>
      <c r="AC32" s="301"/>
      <c r="AD32" s="501" t="s">
        <v>119</v>
      </c>
      <c r="AE32" s="501" t="s">
        <v>47</v>
      </c>
      <c r="AF32" s="247" t="s">
        <v>763</v>
      </c>
      <c r="AG32" s="31"/>
      <c r="AH32" s="501" t="s">
        <v>262</v>
      </c>
      <c r="AI32" s="248" t="s">
        <v>1991</v>
      </c>
      <c r="AJ32" s="496" t="s">
        <v>1992</v>
      </c>
      <c r="AK32" s="495" t="s">
        <v>252</v>
      </c>
      <c r="AL32" s="148" t="s">
        <v>252</v>
      </c>
    </row>
    <row r="33" spans="1:38" s="249" customFormat="1" ht="12.75" customHeight="1">
      <c r="A33" s="701" t="s">
        <v>3209</v>
      </c>
      <c r="B33" s="343" t="s">
        <v>1949</v>
      </c>
      <c r="C33" s="246">
        <v>0</v>
      </c>
      <c r="D33" s="246">
        <v>0</v>
      </c>
      <c r="E33" s="246">
        <v>0</v>
      </c>
      <c r="F33" s="246">
        <v>0</v>
      </c>
      <c r="G33" s="246">
        <v>0</v>
      </c>
      <c r="H33" s="246">
        <v>0</v>
      </c>
      <c r="I33" s="246">
        <v>0</v>
      </c>
      <c r="J33" s="246">
        <v>0</v>
      </c>
      <c r="K33" s="246">
        <v>0</v>
      </c>
      <c r="L33" s="246">
        <v>0</v>
      </c>
      <c r="M33" s="246">
        <v>0</v>
      </c>
      <c r="N33" s="246">
        <v>0</v>
      </c>
      <c r="O33" s="246">
        <v>0</v>
      </c>
      <c r="P33" s="246">
        <v>0</v>
      </c>
      <c r="Q33" s="246">
        <v>0</v>
      </c>
      <c r="R33" s="246">
        <v>0</v>
      </c>
      <c r="S33" s="246">
        <v>0</v>
      </c>
      <c r="T33" s="246">
        <v>0</v>
      </c>
      <c r="U33" s="246">
        <v>0</v>
      </c>
      <c r="V33" s="152">
        <v>6.0999999999999999E-2</v>
      </c>
      <c r="W33" s="152">
        <v>0</v>
      </c>
      <c r="X33" s="301">
        <v>0</v>
      </c>
      <c r="Y33" s="288">
        <v>0</v>
      </c>
      <c r="Z33" s="289">
        <v>0</v>
      </c>
      <c r="AA33" s="152">
        <v>0</v>
      </c>
      <c r="AB33" s="152">
        <v>0</v>
      </c>
      <c r="AC33" s="301"/>
      <c r="AD33" s="501" t="s">
        <v>119</v>
      </c>
      <c r="AE33" s="501" t="s">
        <v>34</v>
      </c>
      <c r="AF33" s="247" t="s">
        <v>103</v>
      </c>
      <c r="AG33" s="247" t="s">
        <v>2918</v>
      </c>
      <c r="AH33" s="247" t="s">
        <v>262</v>
      </c>
      <c r="AI33" s="247" t="s">
        <v>1954</v>
      </c>
      <c r="AJ33" s="497" t="s">
        <v>1955</v>
      </c>
      <c r="AK33" s="497" t="s">
        <v>252</v>
      </c>
      <c r="AL33" s="149" t="s">
        <v>252</v>
      </c>
    </row>
    <row r="34" spans="1:38" s="249" customFormat="1" ht="12.75" customHeight="1">
      <c r="A34" s="701" t="s">
        <v>3209</v>
      </c>
      <c r="B34" s="343" t="s">
        <v>2313</v>
      </c>
      <c r="C34" s="246">
        <v>0</v>
      </c>
      <c r="D34" s="246">
        <v>0</v>
      </c>
      <c r="E34" s="246">
        <v>0</v>
      </c>
      <c r="F34" s="246">
        <v>0</v>
      </c>
      <c r="G34" s="246">
        <v>0</v>
      </c>
      <c r="H34" s="246">
        <v>0</v>
      </c>
      <c r="I34" s="246">
        <v>0</v>
      </c>
      <c r="J34" s="246">
        <v>0</v>
      </c>
      <c r="K34" s="246">
        <v>0</v>
      </c>
      <c r="L34" s="246">
        <v>0</v>
      </c>
      <c r="M34" s="246">
        <v>0</v>
      </c>
      <c r="N34" s="246">
        <v>0</v>
      </c>
      <c r="O34" s="152">
        <v>0</v>
      </c>
      <c r="P34" s="152">
        <v>0</v>
      </c>
      <c r="Q34" s="152">
        <v>0</v>
      </c>
      <c r="R34" s="152">
        <v>0</v>
      </c>
      <c r="S34" s="152">
        <v>0</v>
      </c>
      <c r="T34" s="152">
        <v>0</v>
      </c>
      <c r="U34" s="152">
        <v>0</v>
      </c>
      <c r="V34" s="152">
        <v>0</v>
      </c>
      <c r="W34" s="152">
        <v>16.013999999999999</v>
      </c>
      <c r="X34" s="301">
        <v>15.923999999999999</v>
      </c>
      <c r="Y34" s="288">
        <v>16.062000000000001</v>
      </c>
      <c r="Z34" s="289">
        <v>0</v>
      </c>
      <c r="AA34" s="152">
        <v>0</v>
      </c>
      <c r="AB34" s="152">
        <v>0</v>
      </c>
      <c r="AC34" s="301"/>
      <c r="AD34" s="501" t="s">
        <v>118</v>
      </c>
      <c r="AE34" s="501" t="s">
        <v>47</v>
      </c>
      <c r="AF34" s="247" t="s">
        <v>763</v>
      </c>
      <c r="AG34" s="31"/>
      <c r="AH34" s="501" t="s">
        <v>262</v>
      </c>
      <c r="AI34" s="248" t="s">
        <v>2682</v>
      </c>
      <c r="AJ34" s="496" t="s">
        <v>252</v>
      </c>
      <c r="AK34" s="495" t="s">
        <v>252</v>
      </c>
      <c r="AL34" s="148" t="s">
        <v>252</v>
      </c>
    </row>
    <row r="35" spans="1:38" s="249" customFormat="1" ht="12.75" customHeight="1">
      <c r="A35" s="568" t="s">
        <v>110</v>
      </c>
      <c r="B35" s="343" t="s">
        <v>3633</v>
      </c>
      <c r="C35" s="246">
        <v>0</v>
      </c>
      <c r="D35" s="246">
        <v>0</v>
      </c>
      <c r="E35" s="246">
        <v>0</v>
      </c>
      <c r="F35" s="246">
        <v>0</v>
      </c>
      <c r="G35" s="246">
        <v>0</v>
      </c>
      <c r="H35" s="246">
        <v>0</v>
      </c>
      <c r="I35" s="246">
        <v>0</v>
      </c>
      <c r="J35" s="246">
        <v>0</v>
      </c>
      <c r="K35" s="246">
        <v>0</v>
      </c>
      <c r="L35" s="246">
        <v>0</v>
      </c>
      <c r="M35" s="246">
        <v>0</v>
      </c>
      <c r="N35" s="246">
        <v>0</v>
      </c>
      <c r="O35" s="246">
        <v>0</v>
      </c>
      <c r="P35" s="246">
        <v>0</v>
      </c>
      <c r="Q35" s="246">
        <v>0</v>
      </c>
      <c r="R35" s="246">
        <v>0</v>
      </c>
      <c r="S35" s="246">
        <v>0</v>
      </c>
      <c r="T35" s="246">
        <v>0</v>
      </c>
      <c r="U35" s="246">
        <v>0</v>
      </c>
      <c r="V35" s="246">
        <v>0</v>
      </c>
      <c r="W35" s="152">
        <v>0</v>
      </c>
      <c r="X35" s="301">
        <v>0</v>
      </c>
      <c r="Y35" s="288">
        <v>9.2159999999999993</v>
      </c>
      <c r="Z35" s="289">
        <v>3.1</v>
      </c>
      <c r="AA35" s="152">
        <v>1.9</v>
      </c>
      <c r="AB35" s="152">
        <v>2.1</v>
      </c>
      <c r="AC35" s="301">
        <v>2.4</v>
      </c>
      <c r="AD35" s="247" t="s">
        <v>119</v>
      </c>
      <c r="AE35" s="247" t="s">
        <v>59</v>
      </c>
      <c r="AF35" s="247" t="s">
        <v>267</v>
      </c>
      <c r="AG35" s="247" t="s">
        <v>2793</v>
      </c>
      <c r="AH35" s="247" t="s">
        <v>262</v>
      </c>
      <c r="AI35" s="247" t="s">
        <v>3634</v>
      </c>
      <c r="AJ35" s="498" t="s">
        <v>252</v>
      </c>
      <c r="AK35" s="495" t="s">
        <v>252</v>
      </c>
      <c r="AL35" s="149" t="s">
        <v>252</v>
      </c>
    </row>
    <row r="36" spans="1:38" s="249" customFormat="1" ht="12.75" customHeight="1">
      <c r="A36" s="568" t="s">
        <v>110</v>
      </c>
      <c r="B36" s="343" t="s">
        <v>2451</v>
      </c>
      <c r="C36" s="246">
        <v>0</v>
      </c>
      <c r="D36" s="246">
        <v>0</v>
      </c>
      <c r="E36" s="246">
        <v>0</v>
      </c>
      <c r="F36" s="246">
        <v>0</v>
      </c>
      <c r="G36" s="246">
        <v>0</v>
      </c>
      <c r="H36" s="246">
        <v>0</v>
      </c>
      <c r="I36" s="246">
        <v>0</v>
      </c>
      <c r="J36" s="246">
        <v>0</v>
      </c>
      <c r="K36" s="246">
        <v>0</v>
      </c>
      <c r="L36" s="246">
        <v>0</v>
      </c>
      <c r="M36" s="246">
        <v>0</v>
      </c>
      <c r="N36" s="246">
        <v>0</v>
      </c>
      <c r="O36" s="246">
        <v>0</v>
      </c>
      <c r="P36" s="246">
        <v>0</v>
      </c>
      <c r="Q36" s="246">
        <v>0</v>
      </c>
      <c r="R36" s="246">
        <v>0</v>
      </c>
      <c r="S36" s="246">
        <v>0</v>
      </c>
      <c r="T36" s="246">
        <v>0</v>
      </c>
      <c r="U36" s="246">
        <v>0</v>
      </c>
      <c r="V36" s="246">
        <v>5.8310000000000004</v>
      </c>
      <c r="W36" s="152">
        <v>20.558</v>
      </c>
      <c r="X36" s="301">
        <v>22.11</v>
      </c>
      <c r="Y36" s="288">
        <v>16.256</v>
      </c>
      <c r="Z36" s="289">
        <v>66</v>
      </c>
      <c r="AA36" s="152">
        <v>61</v>
      </c>
      <c r="AB36" s="152">
        <v>23.2</v>
      </c>
      <c r="AC36" s="301">
        <v>23.2</v>
      </c>
      <c r="AD36" s="247" t="s">
        <v>106</v>
      </c>
      <c r="AE36" s="247" t="s">
        <v>43</v>
      </c>
      <c r="AF36" s="247" t="s">
        <v>763</v>
      </c>
      <c r="AG36" s="247"/>
      <c r="AH36" s="247" t="s">
        <v>262</v>
      </c>
      <c r="AI36" s="247" t="s">
        <v>2002</v>
      </c>
      <c r="AJ36" s="498" t="s">
        <v>252</v>
      </c>
      <c r="AK36" s="497" t="s">
        <v>252</v>
      </c>
      <c r="AL36" s="149" t="s">
        <v>252</v>
      </c>
    </row>
    <row r="37" spans="1:38" s="249" customFormat="1" ht="12.75" customHeight="1">
      <c r="A37" s="568" t="s">
        <v>110</v>
      </c>
      <c r="B37" s="343" t="s">
        <v>2897</v>
      </c>
      <c r="C37" s="246">
        <v>0</v>
      </c>
      <c r="D37" s="246">
        <v>0</v>
      </c>
      <c r="E37" s="246">
        <v>0</v>
      </c>
      <c r="F37" s="246">
        <v>0</v>
      </c>
      <c r="G37" s="246">
        <v>0</v>
      </c>
      <c r="H37" s="246">
        <v>0</v>
      </c>
      <c r="I37" s="246">
        <v>0</v>
      </c>
      <c r="J37" s="246">
        <v>0</v>
      </c>
      <c r="K37" s="246">
        <v>0</v>
      </c>
      <c r="L37" s="246">
        <v>0</v>
      </c>
      <c r="M37" s="246">
        <v>0</v>
      </c>
      <c r="N37" s="246">
        <v>0</v>
      </c>
      <c r="O37" s="246">
        <v>0</v>
      </c>
      <c r="P37" s="246">
        <v>0</v>
      </c>
      <c r="Q37" s="246">
        <v>0</v>
      </c>
      <c r="R37" s="246">
        <v>0</v>
      </c>
      <c r="S37" s="246">
        <v>0</v>
      </c>
      <c r="T37" s="246">
        <v>0</v>
      </c>
      <c r="U37" s="246">
        <v>0</v>
      </c>
      <c r="V37" s="246">
        <v>0</v>
      </c>
      <c r="W37" s="152">
        <v>0</v>
      </c>
      <c r="X37" s="301">
        <v>0.22800000000000001</v>
      </c>
      <c r="Y37" s="288">
        <v>1.077</v>
      </c>
      <c r="Z37" s="289">
        <v>1</v>
      </c>
      <c r="AA37" s="152">
        <v>1</v>
      </c>
      <c r="AB37" s="152">
        <v>0</v>
      </c>
      <c r="AC37" s="301"/>
      <c r="AD37" s="247" t="s">
        <v>119</v>
      </c>
      <c r="AE37" s="247" t="s">
        <v>43</v>
      </c>
      <c r="AF37" s="247" t="s">
        <v>763</v>
      </c>
      <c r="AG37" s="247" t="s">
        <v>2793</v>
      </c>
      <c r="AH37" s="247" t="s">
        <v>262</v>
      </c>
      <c r="AI37" s="247" t="s">
        <v>2898</v>
      </c>
      <c r="AJ37" s="498" t="s">
        <v>252</v>
      </c>
      <c r="AK37" s="497" t="s">
        <v>252</v>
      </c>
      <c r="AL37" s="149" t="s">
        <v>252</v>
      </c>
    </row>
    <row r="38" spans="1:38" s="249" customFormat="1" ht="12.75" customHeight="1">
      <c r="A38" s="568" t="s">
        <v>3238</v>
      </c>
      <c r="B38" s="343" t="s">
        <v>2987</v>
      </c>
      <c r="C38" s="246">
        <v>0</v>
      </c>
      <c r="D38" s="246">
        <v>0</v>
      </c>
      <c r="E38" s="246">
        <v>0</v>
      </c>
      <c r="F38" s="246">
        <v>0</v>
      </c>
      <c r="G38" s="246">
        <v>0</v>
      </c>
      <c r="H38" s="246">
        <v>0</v>
      </c>
      <c r="I38" s="246">
        <v>0</v>
      </c>
      <c r="J38" s="246">
        <v>0</v>
      </c>
      <c r="K38" s="246">
        <v>0</v>
      </c>
      <c r="L38" s="246">
        <v>0</v>
      </c>
      <c r="M38" s="246">
        <v>0</v>
      </c>
      <c r="N38" s="246">
        <v>0</v>
      </c>
      <c r="O38" s="246">
        <v>0</v>
      </c>
      <c r="P38" s="246">
        <v>0</v>
      </c>
      <c r="Q38" s="246">
        <v>0</v>
      </c>
      <c r="R38" s="246">
        <v>0</v>
      </c>
      <c r="S38" s="246">
        <v>0</v>
      </c>
      <c r="T38" s="246">
        <v>0</v>
      </c>
      <c r="U38" s="246">
        <v>0</v>
      </c>
      <c r="V38" s="246">
        <v>0.48699999999999999</v>
      </c>
      <c r="W38" s="152">
        <v>0.495</v>
      </c>
      <c r="X38" s="301">
        <v>0.503</v>
      </c>
      <c r="Y38" s="288">
        <v>0.51200000000000001</v>
      </c>
      <c r="Z38" s="289">
        <v>0.52100000000000002</v>
      </c>
      <c r="AA38" s="152">
        <v>0.52600000000000002</v>
      </c>
      <c r="AB38" s="152">
        <v>0.52700000000000002</v>
      </c>
      <c r="AC38" s="301"/>
      <c r="AD38" s="501" t="s">
        <v>119</v>
      </c>
      <c r="AE38" s="501" t="s">
        <v>49</v>
      </c>
      <c r="AF38" s="247" t="s">
        <v>923</v>
      </c>
      <c r="AG38" s="247"/>
      <c r="AH38" s="247" t="s">
        <v>255</v>
      </c>
      <c r="AI38" s="247" t="s">
        <v>2988</v>
      </c>
      <c r="AJ38" s="497" t="s">
        <v>2989</v>
      </c>
      <c r="AK38" s="497" t="s">
        <v>252</v>
      </c>
      <c r="AL38" s="149" t="s">
        <v>252</v>
      </c>
    </row>
    <row r="39" spans="1:38" s="249" customFormat="1" ht="12.75" customHeight="1">
      <c r="A39" s="568" t="s">
        <v>3238</v>
      </c>
      <c r="B39" s="343" t="s">
        <v>1957</v>
      </c>
      <c r="C39" s="246">
        <v>0</v>
      </c>
      <c r="D39" s="246">
        <v>0</v>
      </c>
      <c r="E39" s="246">
        <v>0</v>
      </c>
      <c r="F39" s="246">
        <v>0</v>
      </c>
      <c r="G39" s="246">
        <v>0</v>
      </c>
      <c r="H39" s="246">
        <v>0</v>
      </c>
      <c r="I39" s="246">
        <v>0</v>
      </c>
      <c r="J39" s="246">
        <v>0</v>
      </c>
      <c r="K39" s="246">
        <v>0</v>
      </c>
      <c r="L39" s="246">
        <v>0</v>
      </c>
      <c r="M39" s="246">
        <v>0</v>
      </c>
      <c r="N39" s="246">
        <v>0</v>
      </c>
      <c r="O39" s="246">
        <v>0</v>
      </c>
      <c r="P39" s="246">
        <v>0</v>
      </c>
      <c r="Q39" s="246">
        <v>0</v>
      </c>
      <c r="R39" s="246">
        <v>0</v>
      </c>
      <c r="S39" s="246">
        <v>0</v>
      </c>
      <c r="T39" s="246">
        <v>0</v>
      </c>
      <c r="U39" s="246">
        <v>0</v>
      </c>
      <c r="V39" s="246">
        <v>0</v>
      </c>
      <c r="W39" s="152">
        <v>4.984</v>
      </c>
      <c r="X39" s="301">
        <v>4.82</v>
      </c>
      <c r="Y39" s="288">
        <v>4.5060000000000002</v>
      </c>
      <c r="Z39" s="289">
        <v>0</v>
      </c>
      <c r="AA39" s="152">
        <v>0</v>
      </c>
      <c r="AB39" s="152">
        <v>0</v>
      </c>
      <c r="AC39" s="301"/>
      <c r="AD39" s="501" t="s">
        <v>116</v>
      </c>
      <c r="AE39" s="247" t="s">
        <v>381</v>
      </c>
      <c r="AF39" s="247" t="s">
        <v>103</v>
      </c>
      <c r="AG39" s="247"/>
      <c r="AH39" s="247" t="s">
        <v>262</v>
      </c>
      <c r="AI39" s="247" t="s">
        <v>1959</v>
      </c>
      <c r="AJ39" s="498" t="s">
        <v>1960</v>
      </c>
      <c r="AK39" s="497" t="s">
        <v>1961</v>
      </c>
      <c r="AL39" s="149" t="s">
        <v>252</v>
      </c>
    </row>
    <row r="40" spans="1:38" s="249" customFormat="1" ht="12.75" customHeight="1">
      <c r="A40" s="568" t="s">
        <v>3238</v>
      </c>
      <c r="B40" s="343" t="s">
        <v>2431</v>
      </c>
      <c r="C40" s="246">
        <v>0</v>
      </c>
      <c r="D40" s="246">
        <v>0</v>
      </c>
      <c r="E40" s="246">
        <v>0</v>
      </c>
      <c r="F40" s="246">
        <v>0</v>
      </c>
      <c r="G40" s="246">
        <v>0</v>
      </c>
      <c r="H40" s="246">
        <v>0</v>
      </c>
      <c r="I40" s="246">
        <v>0</v>
      </c>
      <c r="J40" s="246">
        <v>0</v>
      </c>
      <c r="K40" s="246">
        <v>0</v>
      </c>
      <c r="L40" s="246">
        <v>0</v>
      </c>
      <c r="M40" s="246">
        <v>0</v>
      </c>
      <c r="N40" s="246">
        <v>0</v>
      </c>
      <c r="O40" s="246">
        <v>0</v>
      </c>
      <c r="P40" s="246">
        <v>0</v>
      </c>
      <c r="Q40" s="246">
        <v>0</v>
      </c>
      <c r="R40" s="246">
        <v>0</v>
      </c>
      <c r="S40" s="246">
        <v>0</v>
      </c>
      <c r="T40" s="246">
        <v>0</v>
      </c>
      <c r="U40" s="246">
        <v>0</v>
      </c>
      <c r="V40" s="246">
        <v>10.567</v>
      </c>
      <c r="W40" s="152">
        <v>12.166</v>
      </c>
      <c r="X40" s="301">
        <v>11.692</v>
      </c>
      <c r="Y40" s="288">
        <v>14.35</v>
      </c>
      <c r="Z40" s="289">
        <v>0</v>
      </c>
      <c r="AA40" s="152">
        <v>0</v>
      </c>
      <c r="AB40" s="152">
        <v>0</v>
      </c>
      <c r="AC40" s="301"/>
      <c r="AD40" s="501" t="s">
        <v>116</v>
      </c>
      <c r="AE40" s="501" t="s">
        <v>381</v>
      </c>
      <c r="AF40" s="247" t="s">
        <v>763</v>
      </c>
      <c r="AG40" s="247"/>
      <c r="AH40" s="247" t="s">
        <v>262</v>
      </c>
      <c r="AI40" s="247" t="s">
        <v>2432</v>
      </c>
      <c r="AJ40" s="497" t="s">
        <v>2433</v>
      </c>
      <c r="AK40" s="497" t="s">
        <v>1911</v>
      </c>
      <c r="AL40" s="149" t="s">
        <v>252</v>
      </c>
    </row>
    <row r="41" spans="1:38" s="249" customFormat="1" ht="12.75" customHeight="1">
      <c r="A41" s="568" t="s">
        <v>3238</v>
      </c>
      <c r="B41" s="343" t="s">
        <v>2018</v>
      </c>
      <c r="C41" s="246">
        <v>0</v>
      </c>
      <c r="D41" s="246">
        <v>0</v>
      </c>
      <c r="E41" s="246">
        <v>0</v>
      </c>
      <c r="F41" s="246">
        <v>0</v>
      </c>
      <c r="G41" s="246">
        <v>0</v>
      </c>
      <c r="H41" s="246">
        <v>0</v>
      </c>
      <c r="I41" s="246">
        <v>0</v>
      </c>
      <c r="J41" s="246">
        <v>0</v>
      </c>
      <c r="K41" s="246">
        <v>0</v>
      </c>
      <c r="L41" s="246">
        <v>0</v>
      </c>
      <c r="M41" s="246">
        <v>0</v>
      </c>
      <c r="N41" s="246">
        <v>0</v>
      </c>
      <c r="O41" s="246">
        <v>6.9329999999999998</v>
      </c>
      <c r="P41" s="246">
        <v>9.6940000000000008</v>
      </c>
      <c r="Q41" s="246">
        <v>4.2530000000000001</v>
      </c>
      <c r="R41" s="246">
        <v>7.1040000000000001</v>
      </c>
      <c r="S41" s="246">
        <v>4.3970000000000002</v>
      </c>
      <c r="T41" s="246">
        <v>6.1749999999999998</v>
      </c>
      <c r="U41" s="246">
        <v>8.048</v>
      </c>
      <c r="V41" s="246">
        <v>4.62</v>
      </c>
      <c r="W41" s="152">
        <v>5.7539999999999996</v>
      </c>
      <c r="X41" s="301">
        <v>9.0370000000000008</v>
      </c>
      <c r="Y41" s="288">
        <v>7.4189999999999996</v>
      </c>
      <c r="Z41" s="289">
        <v>7.04</v>
      </c>
      <c r="AA41" s="152">
        <v>7.1319999999999997</v>
      </c>
      <c r="AB41" s="152">
        <v>7.2370000000000001</v>
      </c>
      <c r="AC41" s="301"/>
      <c r="AD41" s="247" t="s">
        <v>119</v>
      </c>
      <c r="AE41" s="501" t="s">
        <v>381</v>
      </c>
      <c r="AF41" s="247" t="s">
        <v>923</v>
      </c>
      <c r="AG41" s="247"/>
      <c r="AH41" s="247" t="s">
        <v>262</v>
      </c>
      <c r="AI41" s="247" t="s">
        <v>3468</v>
      </c>
      <c r="AJ41" s="497" t="s">
        <v>3469</v>
      </c>
      <c r="AK41" s="497" t="s">
        <v>2019</v>
      </c>
      <c r="AL41" s="149" t="s">
        <v>252</v>
      </c>
    </row>
    <row r="42" spans="1:38" s="249" customFormat="1" ht="15.6" customHeight="1">
      <c r="A42" s="568" t="s">
        <v>3238</v>
      </c>
      <c r="B42" s="343" t="s">
        <v>1971</v>
      </c>
      <c r="C42" s="246">
        <v>0</v>
      </c>
      <c r="D42" s="246">
        <v>0</v>
      </c>
      <c r="E42" s="246">
        <v>0</v>
      </c>
      <c r="F42" s="246">
        <v>0</v>
      </c>
      <c r="G42" s="246">
        <v>0</v>
      </c>
      <c r="H42" s="246">
        <v>0</v>
      </c>
      <c r="I42" s="246">
        <v>0</v>
      </c>
      <c r="J42" s="246">
        <v>0</v>
      </c>
      <c r="K42" s="246">
        <v>0</v>
      </c>
      <c r="L42" s="246">
        <v>0</v>
      </c>
      <c r="M42" s="246">
        <v>0</v>
      </c>
      <c r="N42" s="246">
        <v>0</v>
      </c>
      <c r="O42" s="246">
        <v>0</v>
      </c>
      <c r="P42" s="246">
        <v>0</v>
      </c>
      <c r="Q42" s="246">
        <v>0</v>
      </c>
      <c r="R42" s="246">
        <v>0</v>
      </c>
      <c r="S42" s="246">
        <v>0</v>
      </c>
      <c r="T42" s="246">
        <v>1.8779999999999999</v>
      </c>
      <c r="U42" s="246">
        <v>16.251000000000001</v>
      </c>
      <c r="V42" s="246">
        <v>15.574</v>
      </c>
      <c r="W42" s="152">
        <v>15.316000000000001</v>
      </c>
      <c r="X42" s="301">
        <v>1.994</v>
      </c>
      <c r="Y42" s="288">
        <v>0</v>
      </c>
      <c r="Z42" s="289">
        <v>0</v>
      </c>
      <c r="AA42" s="152">
        <v>0</v>
      </c>
      <c r="AB42" s="152">
        <v>0</v>
      </c>
      <c r="AC42" s="301"/>
      <c r="AD42" s="247" t="s">
        <v>115</v>
      </c>
      <c r="AE42" s="501" t="s">
        <v>381</v>
      </c>
      <c r="AF42" s="247" t="s">
        <v>922</v>
      </c>
      <c r="AG42" s="247"/>
      <c r="AH42" s="247" t="s">
        <v>262</v>
      </c>
      <c r="AI42" s="247" t="s">
        <v>1974</v>
      </c>
      <c r="AJ42" s="497" t="s">
        <v>1972</v>
      </c>
      <c r="AK42" s="497" t="s">
        <v>1973</v>
      </c>
      <c r="AL42" s="149" t="s">
        <v>252</v>
      </c>
    </row>
    <row r="43" spans="1:38" s="249" customFormat="1" ht="12.75" customHeight="1">
      <c r="A43" s="568" t="s">
        <v>3238</v>
      </c>
      <c r="B43" s="343" t="s">
        <v>2434</v>
      </c>
      <c r="C43" s="246">
        <v>0</v>
      </c>
      <c r="D43" s="246">
        <v>0</v>
      </c>
      <c r="E43" s="246">
        <v>0</v>
      </c>
      <c r="F43" s="246">
        <v>0</v>
      </c>
      <c r="G43" s="246">
        <v>0</v>
      </c>
      <c r="H43" s="246">
        <v>0</v>
      </c>
      <c r="I43" s="246">
        <v>0</v>
      </c>
      <c r="J43" s="246">
        <v>0</v>
      </c>
      <c r="K43" s="246">
        <v>0</v>
      </c>
      <c r="L43" s="246">
        <v>0</v>
      </c>
      <c r="M43" s="246">
        <v>0</v>
      </c>
      <c r="N43" s="246">
        <v>0</v>
      </c>
      <c r="O43" s="246">
        <v>0</v>
      </c>
      <c r="P43" s="246">
        <v>0</v>
      </c>
      <c r="Q43" s="246">
        <v>0</v>
      </c>
      <c r="R43" s="246">
        <v>0</v>
      </c>
      <c r="S43" s="246">
        <v>0</v>
      </c>
      <c r="T43" s="246">
        <v>0</v>
      </c>
      <c r="U43" s="246">
        <v>0</v>
      </c>
      <c r="V43" s="246">
        <v>4.34</v>
      </c>
      <c r="W43" s="152">
        <v>4.33</v>
      </c>
      <c r="X43" s="301">
        <v>4.33</v>
      </c>
      <c r="Y43" s="288">
        <v>1</v>
      </c>
      <c r="Z43" s="289">
        <v>0</v>
      </c>
      <c r="AA43" s="152">
        <v>0</v>
      </c>
      <c r="AB43" s="152">
        <v>0</v>
      </c>
      <c r="AC43" s="301"/>
      <c r="AD43" s="501" t="s">
        <v>116</v>
      </c>
      <c r="AE43" s="501" t="s">
        <v>381</v>
      </c>
      <c r="AF43" s="247" t="s">
        <v>763</v>
      </c>
      <c r="AG43" s="247"/>
      <c r="AH43" s="247" t="s">
        <v>262</v>
      </c>
      <c r="AI43" s="247" t="s">
        <v>2432</v>
      </c>
      <c r="AJ43" s="497" t="s">
        <v>2433</v>
      </c>
      <c r="AK43" s="497" t="s">
        <v>1911</v>
      </c>
      <c r="AL43" s="149" t="s">
        <v>252</v>
      </c>
    </row>
    <row r="44" spans="1:38" s="249" customFormat="1" ht="12.75" customHeight="1">
      <c r="A44" s="568" t="s">
        <v>3238</v>
      </c>
      <c r="B44" s="343" t="s">
        <v>2438</v>
      </c>
      <c r="C44" s="246">
        <v>0</v>
      </c>
      <c r="D44" s="246">
        <v>0</v>
      </c>
      <c r="E44" s="246">
        <v>0</v>
      </c>
      <c r="F44" s="246">
        <v>0</v>
      </c>
      <c r="G44" s="246">
        <v>0</v>
      </c>
      <c r="H44" s="246">
        <v>0</v>
      </c>
      <c r="I44" s="246">
        <v>0</v>
      </c>
      <c r="J44" s="246">
        <v>0</v>
      </c>
      <c r="K44" s="246">
        <v>0</v>
      </c>
      <c r="L44" s="246">
        <v>0</v>
      </c>
      <c r="M44" s="246">
        <v>0</v>
      </c>
      <c r="N44" s="246">
        <v>0</v>
      </c>
      <c r="O44" s="246">
        <v>0</v>
      </c>
      <c r="P44" s="246">
        <v>0</v>
      </c>
      <c r="Q44" s="246">
        <v>0</v>
      </c>
      <c r="R44" s="246">
        <v>3.1</v>
      </c>
      <c r="S44" s="246">
        <v>4.6500000000000004</v>
      </c>
      <c r="T44" s="246">
        <v>5.7</v>
      </c>
      <c r="U44" s="246">
        <v>5.25</v>
      </c>
      <c r="V44" s="246">
        <v>2</v>
      </c>
      <c r="W44" s="152">
        <v>1</v>
      </c>
      <c r="X44" s="301">
        <v>0</v>
      </c>
      <c r="Y44" s="288">
        <v>0</v>
      </c>
      <c r="Z44" s="289">
        <v>0</v>
      </c>
      <c r="AA44" s="152">
        <v>0</v>
      </c>
      <c r="AB44" s="152">
        <v>0</v>
      </c>
      <c r="AC44" s="301"/>
      <c r="AD44" s="501" t="s">
        <v>116</v>
      </c>
      <c r="AE44" s="501" t="s">
        <v>381</v>
      </c>
      <c r="AF44" s="247" t="s">
        <v>763</v>
      </c>
      <c r="AG44" s="247"/>
      <c r="AH44" s="247" t="s">
        <v>262</v>
      </c>
      <c r="AI44" s="247" t="s">
        <v>2432</v>
      </c>
      <c r="AJ44" s="497" t="s">
        <v>2439</v>
      </c>
      <c r="AK44" s="497" t="s">
        <v>2020</v>
      </c>
      <c r="AL44" s="149" t="s">
        <v>252</v>
      </c>
    </row>
    <row r="45" spans="1:38" s="249" customFormat="1" ht="12.75" customHeight="1">
      <c r="A45" s="568" t="s">
        <v>3238</v>
      </c>
      <c r="B45" s="343" t="s">
        <v>3591</v>
      </c>
      <c r="C45" s="246">
        <v>0</v>
      </c>
      <c r="D45" s="246">
        <v>0</v>
      </c>
      <c r="E45" s="246">
        <v>0</v>
      </c>
      <c r="F45" s="246">
        <v>0</v>
      </c>
      <c r="G45" s="246">
        <v>0</v>
      </c>
      <c r="H45" s="246">
        <v>0</v>
      </c>
      <c r="I45" s="246">
        <v>0</v>
      </c>
      <c r="J45" s="246">
        <v>0</v>
      </c>
      <c r="K45" s="246">
        <v>0</v>
      </c>
      <c r="L45" s="246">
        <v>0</v>
      </c>
      <c r="M45" s="246">
        <v>0</v>
      </c>
      <c r="N45" s="246">
        <v>0</v>
      </c>
      <c r="O45" s="246">
        <v>0</v>
      </c>
      <c r="P45" s="246">
        <v>0</v>
      </c>
      <c r="Q45" s="246">
        <v>0</v>
      </c>
      <c r="R45" s="246">
        <v>0</v>
      </c>
      <c r="S45" s="246">
        <v>0</v>
      </c>
      <c r="T45" s="246">
        <v>0</v>
      </c>
      <c r="U45" s="246">
        <v>0</v>
      </c>
      <c r="V45" s="246">
        <v>0</v>
      </c>
      <c r="W45" s="152">
        <v>0</v>
      </c>
      <c r="X45" s="301">
        <v>0</v>
      </c>
      <c r="Y45" s="288">
        <v>1.046</v>
      </c>
      <c r="Z45" s="289"/>
      <c r="AA45" s="152">
        <v>1.732</v>
      </c>
      <c r="AB45" s="152">
        <v>2.8250000000000002</v>
      </c>
      <c r="AC45" s="301">
        <v>2.8239999999999998</v>
      </c>
      <c r="AD45" s="501" t="s">
        <v>119</v>
      </c>
      <c r="AE45" s="501" t="s">
        <v>49</v>
      </c>
      <c r="AF45" s="247" t="s">
        <v>763</v>
      </c>
      <c r="AG45" s="31"/>
      <c r="AH45" s="247" t="s">
        <v>262</v>
      </c>
      <c r="AI45" s="247" t="s">
        <v>3592</v>
      </c>
      <c r="AJ45" s="497" t="s">
        <v>3593</v>
      </c>
      <c r="AK45" s="497" t="s">
        <v>252</v>
      </c>
      <c r="AL45" s="149" t="s">
        <v>252</v>
      </c>
    </row>
    <row r="46" spans="1:38" s="249" customFormat="1" ht="12.75" customHeight="1">
      <c r="A46" s="568" t="s">
        <v>3238</v>
      </c>
      <c r="B46" s="343" t="s">
        <v>2443</v>
      </c>
      <c r="C46" s="246">
        <v>0</v>
      </c>
      <c r="D46" s="246">
        <v>0</v>
      </c>
      <c r="E46" s="246">
        <v>0</v>
      </c>
      <c r="F46" s="246">
        <v>0</v>
      </c>
      <c r="G46" s="246">
        <v>0</v>
      </c>
      <c r="H46" s="246">
        <v>0</v>
      </c>
      <c r="I46" s="246">
        <v>0</v>
      </c>
      <c r="J46" s="246">
        <v>0</v>
      </c>
      <c r="K46" s="246">
        <v>0</v>
      </c>
      <c r="L46" s="246">
        <v>0</v>
      </c>
      <c r="M46" s="246">
        <v>0</v>
      </c>
      <c r="N46" s="246">
        <v>0</v>
      </c>
      <c r="O46" s="246">
        <v>0</v>
      </c>
      <c r="P46" s="246">
        <v>0</v>
      </c>
      <c r="Q46" s="246">
        <v>0</v>
      </c>
      <c r="R46" s="246">
        <v>0</v>
      </c>
      <c r="S46" s="246">
        <v>0</v>
      </c>
      <c r="T46" s="246">
        <v>0</v>
      </c>
      <c r="U46" s="246">
        <v>0.25</v>
      </c>
      <c r="V46" s="246">
        <v>0.86599999999999999</v>
      </c>
      <c r="W46" s="152">
        <v>1.675</v>
      </c>
      <c r="X46" s="301">
        <v>1.617</v>
      </c>
      <c r="Y46" s="288">
        <v>0.625</v>
      </c>
      <c r="Z46" s="289">
        <v>6.7000000000000004E-2</v>
      </c>
      <c r="AA46" s="152">
        <v>0</v>
      </c>
      <c r="AB46" s="152">
        <v>0</v>
      </c>
      <c r="AC46" s="301"/>
      <c r="AD46" s="247" t="s">
        <v>119</v>
      </c>
      <c r="AE46" s="501" t="s">
        <v>49</v>
      </c>
      <c r="AF46" s="247" t="s">
        <v>763</v>
      </c>
      <c r="AG46" s="247"/>
      <c r="AH46" s="247" t="s">
        <v>262</v>
      </c>
      <c r="AI46" s="247" t="s">
        <v>2444</v>
      </c>
      <c r="AJ46" s="498" t="s">
        <v>252</v>
      </c>
      <c r="AK46" s="497" t="s">
        <v>1973</v>
      </c>
      <c r="AL46" s="149" t="s">
        <v>252</v>
      </c>
    </row>
    <row r="47" spans="1:38" s="249" customFormat="1" ht="12.75" customHeight="1">
      <c r="A47" s="568" t="s">
        <v>3238</v>
      </c>
      <c r="B47" s="343" t="s">
        <v>2435</v>
      </c>
      <c r="C47" s="246">
        <v>0</v>
      </c>
      <c r="D47" s="246">
        <v>0</v>
      </c>
      <c r="E47" s="246">
        <v>0</v>
      </c>
      <c r="F47" s="246">
        <v>0</v>
      </c>
      <c r="G47" s="246">
        <v>0</v>
      </c>
      <c r="H47" s="246">
        <v>0</v>
      </c>
      <c r="I47" s="246">
        <v>0</v>
      </c>
      <c r="J47" s="246">
        <v>0</v>
      </c>
      <c r="K47" s="246">
        <v>0</v>
      </c>
      <c r="L47" s="246">
        <v>0</v>
      </c>
      <c r="M47" s="246">
        <v>0</v>
      </c>
      <c r="N47" s="246">
        <v>0</v>
      </c>
      <c r="O47" s="246">
        <v>0</v>
      </c>
      <c r="P47" s="246">
        <v>0</v>
      </c>
      <c r="Q47" s="246">
        <v>0</v>
      </c>
      <c r="R47" s="246">
        <v>0</v>
      </c>
      <c r="S47" s="246">
        <v>0</v>
      </c>
      <c r="T47" s="246">
        <v>1</v>
      </c>
      <c r="U47" s="246">
        <v>3.6</v>
      </c>
      <c r="V47" s="246">
        <v>3.7</v>
      </c>
      <c r="W47" s="152">
        <v>3.2</v>
      </c>
      <c r="X47" s="301">
        <v>0</v>
      </c>
      <c r="Y47" s="288">
        <v>0</v>
      </c>
      <c r="Z47" s="289">
        <v>0.55000000000000004</v>
      </c>
      <c r="AA47" s="152">
        <v>0.55000000000000004</v>
      </c>
      <c r="AB47" s="152">
        <v>0.55000000000000004</v>
      </c>
      <c r="AC47" s="301"/>
      <c r="AD47" s="501" t="s">
        <v>116</v>
      </c>
      <c r="AE47" s="501" t="s">
        <v>381</v>
      </c>
      <c r="AF47" s="247" t="s">
        <v>763</v>
      </c>
      <c r="AG47" s="247"/>
      <c r="AH47" s="247" t="s">
        <v>262</v>
      </c>
      <c r="AI47" s="247" t="s">
        <v>2990</v>
      </c>
      <c r="AJ47" s="497" t="s">
        <v>2436</v>
      </c>
      <c r="AK47" s="497" t="s">
        <v>2437</v>
      </c>
      <c r="AL47" s="149" t="s">
        <v>252</v>
      </c>
    </row>
    <row r="48" spans="1:38" s="249" customFormat="1" ht="12.75" customHeight="1">
      <c r="A48" s="568" t="s">
        <v>3238</v>
      </c>
      <c r="B48" s="343" t="s">
        <v>3589</v>
      </c>
      <c r="C48" s="246">
        <v>0</v>
      </c>
      <c r="D48" s="246">
        <v>0</v>
      </c>
      <c r="E48" s="246">
        <v>0</v>
      </c>
      <c r="F48" s="246">
        <v>0</v>
      </c>
      <c r="G48" s="246">
        <v>0</v>
      </c>
      <c r="H48" s="246">
        <v>0</v>
      </c>
      <c r="I48" s="246">
        <v>0</v>
      </c>
      <c r="J48" s="246">
        <v>0</v>
      </c>
      <c r="K48" s="246">
        <v>0</v>
      </c>
      <c r="L48" s="246">
        <v>0</v>
      </c>
      <c r="M48" s="246">
        <v>0</v>
      </c>
      <c r="N48" s="246">
        <v>0</v>
      </c>
      <c r="O48" s="246">
        <v>0</v>
      </c>
      <c r="P48" s="246">
        <v>0</v>
      </c>
      <c r="Q48" s="246">
        <v>0</v>
      </c>
      <c r="R48" s="246">
        <v>0</v>
      </c>
      <c r="S48" s="246">
        <v>0</v>
      </c>
      <c r="T48" s="246">
        <v>0</v>
      </c>
      <c r="U48" s="246">
        <v>0</v>
      </c>
      <c r="V48" s="246">
        <v>0</v>
      </c>
      <c r="W48" s="152">
        <v>0</v>
      </c>
      <c r="X48" s="301">
        <v>0</v>
      </c>
      <c r="Y48" s="288"/>
      <c r="Z48" s="289">
        <v>3.3</v>
      </c>
      <c r="AA48" s="152">
        <v>6.12</v>
      </c>
      <c r="AB48" s="152">
        <v>5.9249999999999998</v>
      </c>
      <c r="AC48" s="301">
        <v>6.5250000000000004</v>
      </c>
      <c r="AD48" s="501" t="s">
        <v>119</v>
      </c>
      <c r="AE48" s="501" t="s">
        <v>49</v>
      </c>
      <c r="AF48" s="247" t="s">
        <v>763</v>
      </c>
      <c r="AG48" s="31"/>
      <c r="AH48" s="247" t="s">
        <v>262</v>
      </c>
      <c r="AI48" s="247" t="s">
        <v>2990</v>
      </c>
      <c r="AJ48" s="497" t="s">
        <v>3590</v>
      </c>
      <c r="AK48" s="497" t="s">
        <v>252</v>
      </c>
      <c r="AL48" s="149" t="s">
        <v>252</v>
      </c>
    </row>
    <row r="49" spans="1:38" s="249" customFormat="1" ht="12.75" customHeight="1">
      <c r="A49" s="568" t="s">
        <v>3238</v>
      </c>
      <c r="B49" s="343" t="s">
        <v>2440</v>
      </c>
      <c r="C49" s="246">
        <v>0</v>
      </c>
      <c r="D49" s="246">
        <v>0</v>
      </c>
      <c r="E49" s="246">
        <v>0</v>
      </c>
      <c r="F49" s="246">
        <v>0</v>
      </c>
      <c r="G49" s="246">
        <v>0</v>
      </c>
      <c r="H49" s="246">
        <v>0</v>
      </c>
      <c r="I49" s="246">
        <v>0</v>
      </c>
      <c r="J49" s="246">
        <v>0</v>
      </c>
      <c r="K49" s="246">
        <v>0</v>
      </c>
      <c r="L49" s="246">
        <v>0</v>
      </c>
      <c r="M49" s="246">
        <v>0</v>
      </c>
      <c r="N49" s="246">
        <v>0</v>
      </c>
      <c r="O49" s="246">
        <v>0</v>
      </c>
      <c r="P49" s="246">
        <v>0</v>
      </c>
      <c r="Q49" s="246">
        <v>0</v>
      </c>
      <c r="R49" s="246">
        <v>0</v>
      </c>
      <c r="S49" s="246">
        <v>0</v>
      </c>
      <c r="T49" s="246">
        <v>0</v>
      </c>
      <c r="U49" s="246">
        <v>0</v>
      </c>
      <c r="V49" s="246">
        <v>0</v>
      </c>
      <c r="W49" s="152">
        <v>0</v>
      </c>
      <c r="X49" s="301">
        <v>0.22</v>
      </c>
      <c r="Y49" s="288">
        <v>0.31</v>
      </c>
      <c r="Z49" s="289">
        <v>0.35</v>
      </c>
      <c r="AA49" s="152">
        <v>0.3</v>
      </c>
      <c r="AB49" s="152">
        <v>0</v>
      </c>
      <c r="AC49" s="301"/>
      <c r="AD49" s="501" t="s">
        <v>116</v>
      </c>
      <c r="AE49" s="501" t="s">
        <v>381</v>
      </c>
      <c r="AF49" s="247" t="s">
        <v>763</v>
      </c>
      <c r="AG49" s="31"/>
      <c r="AH49" s="247" t="s">
        <v>262</v>
      </c>
      <c r="AI49" s="247" t="s">
        <v>2990</v>
      </c>
      <c r="AJ49" s="497" t="s">
        <v>2441</v>
      </c>
      <c r="AK49" s="497" t="s">
        <v>2442</v>
      </c>
      <c r="AL49" s="149" t="s">
        <v>252</v>
      </c>
    </row>
    <row r="50" spans="1:38" s="249" customFormat="1" ht="12.75" customHeight="1">
      <c r="A50" s="568" t="s">
        <v>1308</v>
      </c>
      <c r="B50" s="343" t="s">
        <v>1957</v>
      </c>
      <c r="C50" s="246">
        <v>0</v>
      </c>
      <c r="D50" s="246">
        <v>0</v>
      </c>
      <c r="E50" s="246">
        <v>0</v>
      </c>
      <c r="F50" s="246">
        <v>0</v>
      </c>
      <c r="G50" s="246">
        <v>0</v>
      </c>
      <c r="H50" s="246">
        <v>0</v>
      </c>
      <c r="I50" s="246">
        <v>0</v>
      </c>
      <c r="J50" s="246">
        <v>0</v>
      </c>
      <c r="K50" s="246">
        <v>0</v>
      </c>
      <c r="L50" s="246">
        <v>0</v>
      </c>
      <c r="M50" s="246">
        <v>0</v>
      </c>
      <c r="N50" s="246">
        <v>0</v>
      </c>
      <c r="O50" s="246">
        <v>0</v>
      </c>
      <c r="P50" s="246">
        <v>0</v>
      </c>
      <c r="Q50" s="246">
        <v>0</v>
      </c>
      <c r="R50" s="246">
        <v>0</v>
      </c>
      <c r="S50" s="246">
        <v>0</v>
      </c>
      <c r="T50" s="246">
        <v>0</v>
      </c>
      <c r="U50" s="246">
        <v>0</v>
      </c>
      <c r="V50" s="152">
        <v>0</v>
      </c>
      <c r="W50" s="152">
        <v>1.3</v>
      </c>
      <c r="X50" s="301">
        <v>4.4000000000000004</v>
      </c>
      <c r="Y50" s="288">
        <v>1.1000000000000001</v>
      </c>
      <c r="Z50" s="289">
        <v>0</v>
      </c>
      <c r="AA50" s="152">
        <v>0</v>
      </c>
      <c r="AB50" s="152">
        <v>0</v>
      </c>
      <c r="AC50" s="301"/>
      <c r="AD50" s="501" t="s">
        <v>116</v>
      </c>
      <c r="AE50" s="501" t="s">
        <v>53</v>
      </c>
      <c r="AF50" s="247" t="s">
        <v>103</v>
      </c>
      <c r="AG50" s="247"/>
      <c r="AH50" s="247" t="s">
        <v>262</v>
      </c>
      <c r="AI50" s="501" t="s">
        <v>1959</v>
      </c>
      <c r="AJ50" s="497" t="s">
        <v>1960</v>
      </c>
      <c r="AK50" s="497" t="s">
        <v>1961</v>
      </c>
      <c r="AL50" s="149" t="s">
        <v>252</v>
      </c>
    </row>
    <row r="51" spans="1:38" s="249" customFormat="1" ht="12.75" customHeight="1">
      <c r="A51" s="568" t="s">
        <v>111</v>
      </c>
      <c r="B51" s="343" t="s">
        <v>1913</v>
      </c>
      <c r="C51" s="246">
        <v>0</v>
      </c>
      <c r="D51" s="246">
        <v>0</v>
      </c>
      <c r="E51" s="246">
        <v>0</v>
      </c>
      <c r="F51" s="246">
        <v>0</v>
      </c>
      <c r="G51" s="246">
        <v>0</v>
      </c>
      <c r="H51" s="246">
        <v>0</v>
      </c>
      <c r="I51" s="246">
        <v>0</v>
      </c>
      <c r="J51" s="246">
        <v>0</v>
      </c>
      <c r="K51" s="246">
        <v>0</v>
      </c>
      <c r="L51" s="246">
        <v>0</v>
      </c>
      <c r="M51" s="246">
        <v>0</v>
      </c>
      <c r="N51" s="246">
        <v>0</v>
      </c>
      <c r="O51" s="246">
        <v>0</v>
      </c>
      <c r="P51" s="246">
        <v>0</v>
      </c>
      <c r="Q51" s="246">
        <v>0</v>
      </c>
      <c r="R51" s="246">
        <v>0</v>
      </c>
      <c r="S51" s="246">
        <v>0</v>
      </c>
      <c r="T51" s="246">
        <v>0</v>
      </c>
      <c r="U51" s="246">
        <v>0</v>
      </c>
      <c r="V51" s="152">
        <v>1.18</v>
      </c>
      <c r="W51" s="152">
        <v>1.1859999999999999</v>
      </c>
      <c r="X51" s="301">
        <v>0</v>
      </c>
      <c r="Y51" s="288">
        <v>0</v>
      </c>
      <c r="Z51" s="289">
        <v>0</v>
      </c>
      <c r="AA51" s="152">
        <v>0</v>
      </c>
      <c r="AB51" s="152">
        <v>0</v>
      </c>
      <c r="AC51" s="301"/>
      <c r="AD51" s="501" t="s">
        <v>116</v>
      </c>
      <c r="AE51" s="501" t="s">
        <v>381</v>
      </c>
      <c r="AF51" s="247" t="s">
        <v>922</v>
      </c>
      <c r="AG51" s="247"/>
      <c r="AH51" s="247" t="s">
        <v>262</v>
      </c>
      <c r="AI51" s="247" t="s">
        <v>1912</v>
      </c>
      <c r="AJ51" s="497" t="s">
        <v>252</v>
      </c>
      <c r="AK51" s="497" t="s">
        <v>348</v>
      </c>
      <c r="AL51" s="149" t="s">
        <v>252</v>
      </c>
    </row>
    <row r="52" spans="1:38" s="249" customFormat="1" ht="12.75" customHeight="1">
      <c r="A52" s="568" t="s">
        <v>111</v>
      </c>
      <c r="B52" s="343" t="s">
        <v>1914</v>
      </c>
      <c r="C52" s="246">
        <v>0</v>
      </c>
      <c r="D52" s="246">
        <v>0</v>
      </c>
      <c r="E52" s="246">
        <v>0</v>
      </c>
      <c r="F52" s="246">
        <v>0</v>
      </c>
      <c r="G52" s="246">
        <v>0</v>
      </c>
      <c r="H52" s="246">
        <v>0</v>
      </c>
      <c r="I52" s="246">
        <v>0</v>
      </c>
      <c r="J52" s="246">
        <v>0</v>
      </c>
      <c r="K52" s="246">
        <v>0</v>
      </c>
      <c r="L52" s="246">
        <v>0</v>
      </c>
      <c r="M52" s="246">
        <v>0</v>
      </c>
      <c r="N52" s="246">
        <v>0</v>
      </c>
      <c r="O52" s="246">
        <v>0</v>
      </c>
      <c r="P52" s="246">
        <v>0</v>
      </c>
      <c r="Q52" s="246">
        <v>0</v>
      </c>
      <c r="R52" s="246">
        <v>0</v>
      </c>
      <c r="S52" s="246">
        <v>0</v>
      </c>
      <c r="T52" s="246">
        <v>0</v>
      </c>
      <c r="U52" s="246">
        <v>1.377</v>
      </c>
      <c r="V52" s="152">
        <v>1.5840000000000001</v>
      </c>
      <c r="W52" s="152">
        <v>2.101</v>
      </c>
      <c r="X52" s="301">
        <v>0</v>
      </c>
      <c r="Y52" s="288">
        <v>0</v>
      </c>
      <c r="Z52" s="288">
        <v>0</v>
      </c>
      <c r="AA52" s="152">
        <v>0</v>
      </c>
      <c r="AB52" s="152">
        <v>0</v>
      </c>
      <c r="AC52" s="301"/>
      <c r="AD52" s="501" t="s">
        <v>115</v>
      </c>
      <c r="AE52" s="501" t="s">
        <v>45</v>
      </c>
      <c r="AF52" s="247" t="s">
        <v>763</v>
      </c>
      <c r="AG52" s="247"/>
      <c r="AH52" s="247" t="s">
        <v>262</v>
      </c>
      <c r="AI52" s="247" t="s">
        <v>1916</v>
      </c>
      <c r="AJ52" s="497" t="s">
        <v>252</v>
      </c>
      <c r="AK52" s="497" t="s">
        <v>1915</v>
      </c>
      <c r="AL52" s="149" t="s">
        <v>252</v>
      </c>
    </row>
    <row r="53" spans="1:38" s="249" customFormat="1" ht="12.75" customHeight="1">
      <c r="A53" s="568" t="s">
        <v>111</v>
      </c>
      <c r="B53" s="343" t="s">
        <v>1921</v>
      </c>
      <c r="C53" s="246">
        <v>0</v>
      </c>
      <c r="D53" s="246">
        <v>0</v>
      </c>
      <c r="E53" s="246">
        <v>0</v>
      </c>
      <c r="F53" s="246">
        <v>0</v>
      </c>
      <c r="G53" s="246">
        <v>0</v>
      </c>
      <c r="H53" s="246">
        <v>0</v>
      </c>
      <c r="I53" s="246">
        <v>0</v>
      </c>
      <c r="J53" s="246">
        <v>0</v>
      </c>
      <c r="K53" s="246">
        <v>0</v>
      </c>
      <c r="L53" s="246">
        <v>0</v>
      </c>
      <c r="M53" s="246">
        <v>0</v>
      </c>
      <c r="N53" s="246">
        <v>0</v>
      </c>
      <c r="O53" s="246">
        <v>0</v>
      </c>
      <c r="P53" s="246">
        <v>0</v>
      </c>
      <c r="Q53" s="246">
        <v>0</v>
      </c>
      <c r="R53" s="246">
        <v>0</v>
      </c>
      <c r="S53" s="246">
        <v>0</v>
      </c>
      <c r="T53" s="246">
        <v>0</v>
      </c>
      <c r="U53" s="246">
        <v>0</v>
      </c>
      <c r="V53" s="152">
        <v>2.0579999999999998</v>
      </c>
      <c r="W53" s="152">
        <v>2.3679999999999999</v>
      </c>
      <c r="X53" s="301">
        <v>2.6829999999999998</v>
      </c>
      <c r="Y53" s="288">
        <v>2.3980000000000001</v>
      </c>
      <c r="Z53" s="288">
        <v>3.2890000000000001</v>
      </c>
      <c r="AA53" s="152">
        <v>3.2890000000000001</v>
      </c>
      <c r="AB53" s="152">
        <v>3.2890000000000001</v>
      </c>
      <c r="AC53" s="301">
        <v>3.2890000000000001</v>
      </c>
      <c r="AD53" s="501" t="s">
        <v>116</v>
      </c>
      <c r="AE53" s="501" t="s">
        <v>381</v>
      </c>
      <c r="AF53" s="247" t="s">
        <v>922</v>
      </c>
      <c r="AG53" s="247"/>
      <c r="AH53" s="247" t="s">
        <v>262</v>
      </c>
      <c r="AI53" s="247" t="s">
        <v>1912</v>
      </c>
      <c r="AJ53" s="497" t="s">
        <v>252</v>
      </c>
      <c r="AK53" s="497" t="s">
        <v>348</v>
      </c>
      <c r="AL53" s="149" t="s">
        <v>252</v>
      </c>
    </row>
    <row r="54" spans="1:38" s="249" customFormat="1" ht="12.75" customHeight="1">
      <c r="A54" s="568" t="s">
        <v>111</v>
      </c>
      <c r="B54" s="343" t="s">
        <v>3638</v>
      </c>
      <c r="C54" s="246"/>
      <c r="D54" s="246"/>
      <c r="E54" s="246"/>
      <c r="F54" s="246"/>
      <c r="G54" s="246"/>
      <c r="H54" s="246"/>
      <c r="I54" s="246"/>
      <c r="J54" s="246"/>
      <c r="K54" s="246"/>
      <c r="L54" s="246"/>
      <c r="M54" s="246"/>
      <c r="N54" s="246"/>
      <c r="O54" s="246"/>
      <c r="P54" s="246"/>
      <c r="Q54" s="246"/>
      <c r="R54" s="246"/>
      <c r="S54" s="246"/>
      <c r="T54" s="246"/>
      <c r="U54" s="246"/>
      <c r="V54" s="152"/>
      <c r="W54" s="152"/>
      <c r="X54" s="301">
        <v>7.37</v>
      </c>
      <c r="Y54" s="288">
        <v>0.67</v>
      </c>
      <c r="Z54" s="289">
        <v>0</v>
      </c>
      <c r="AA54" s="152">
        <v>0</v>
      </c>
      <c r="AB54" s="152">
        <v>0</v>
      </c>
      <c r="AC54" s="301"/>
      <c r="AD54" s="501" t="s">
        <v>119</v>
      </c>
      <c r="AE54" s="501" t="s">
        <v>381</v>
      </c>
      <c r="AF54" s="247" t="s">
        <v>922</v>
      </c>
      <c r="AG54" s="247"/>
      <c r="AH54" s="247" t="s">
        <v>262</v>
      </c>
      <c r="AI54" s="247" t="s">
        <v>3639</v>
      </c>
      <c r="AJ54" s="497" t="s">
        <v>252</v>
      </c>
      <c r="AK54" s="495" t="s">
        <v>252</v>
      </c>
      <c r="AL54" s="149" t="s">
        <v>252</v>
      </c>
    </row>
    <row r="55" spans="1:38" s="249" customFormat="1" ht="12.75" customHeight="1">
      <c r="A55" s="569" t="s">
        <v>50</v>
      </c>
      <c r="B55" s="343" t="s">
        <v>3205</v>
      </c>
      <c r="C55" s="246">
        <v>0</v>
      </c>
      <c r="D55" s="246">
        <v>0</v>
      </c>
      <c r="E55" s="246">
        <v>0</v>
      </c>
      <c r="F55" s="246">
        <v>0</v>
      </c>
      <c r="G55" s="246">
        <v>0</v>
      </c>
      <c r="H55" s="246">
        <v>0</v>
      </c>
      <c r="I55" s="246">
        <v>0</v>
      </c>
      <c r="J55" s="246">
        <v>0</v>
      </c>
      <c r="K55" s="246">
        <v>0</v>
      </c>
      <c r="L55" s="246">
        <v>0</v>
      </c>
      <c r="M55" s="246">
        <v>0</v>
      </c>
      <c r="N55" s="246">
        <v>0</v>
      </c>
      <c r="O55" s="246">
        <v>0</v>
      </c>
      <c r="P55" s="246">
        <v>0</v>
      </c>
      <c r="Q55" s="246">
        <v>0</v>
      </c>
      <c r="R55" s="246">
        <v>0</v>
      </c>
      <c r="S55" s="246">
        <v>0</v>
      </c>
      <c r="T55" s="246">
        <v>0</v>
      </c>
      <c r="U55" s="246">
        <v>0</v>
      </c>
      <c r="V55" s="246">
        <v>0</v>
      </c>
      <c r="W55" s="246">
        <v>0</v>
      </c>
      <c r="X55" s="102">
        <v>0</v>
      </c>
      <c r="Y55" s="289">
        <v>0</v>
      </c>
      <c r="Z55" s="289">
        <v>1.9870000000000001</v>
      </c>
      <c r="AA55" s="152">
        <v>0</v>
      </c>
      <c r="AB55" s="152">
        <v>0</v>
      </c>
      <c r="AC55" s="301"/>
      <c r="AD55" s="247" t="s">
        <v>119</v>
      </c>
      <c r="AE55" s="501" t="s">
        <v>45</v>
      </c>
      <c r="AF55" s="247" t="s">
        <v>103</v>
      </c>
      <c r="AG55" s="247" t="s">
        <v>50</v>
      </c>
      <c r="AH55" s="247" t="s">
        <v>262</v>
      </c>
      <c r="AI55" s="247" t="s">
        <v>3207</v>
      </c>
      <c r="AJ55" s="498" t="s">
        <v>252</v>
      </c>
      <c r="AK55" s="495" t="s">
        <v>252</v>
      </c>
      <c r="AL55" s="149" t="s">
        <v>252</v>
      </c>
    </row>
    <row r="56" spans="1:38" s="249" customFormat="1" ht="12.75" customHeight="1">
      <c r="A56" s="569" t="s">
        <v>50</v>
      </c>
      <c r="B56" s="343" t="s">
        <v>2026</v>
      </c>
      <c r="C56" s="246">
        <v>0</v>
      </c>
      <c r="D56" s="246">
        <v>0</v>
      </c>
      <c r="E56" s="246">
        <v>0</v>
      </c>
      <c r="F56" s="246">
        <v>0</v>
      </c>
      <c r="G56" s="246">
        <v>0</v>
      </c>
      <c r="H56" s="246">
        <v>0</v>
      </c>
      <c r="I56" s="246">
        <v>0</v>
      </c>
      <c r="J56" s="246">
        <v>0</v>
      </c>
      <c r="K56" s="246">
        <v>0</v>
      </c>
      <c r="L56" s="246">
        <v>0</v>
      </c>
      <c r="M56" s="246">
        <v>0</v>
      </c>
      <c r="N56" s="246">
        <v>0</v>
      </c>
      <c r="O56" s="246">
        <v>0</v>
      </c>
      <c r="P56" s="246">
        <v>0</v>
      </c>
      <c r="Q56" s="246">
        <v>0</v>
      </c>
      <c r="R56" s="246">
        <v>0</v>
      </c>
      <c r="S56" s="246">
        <v>0</v>
      </c>
      <c r="T56" s="246">
        <v>0</v>
      </c>
      <c r="U56" s="246">
        <v>0</v>
      </c>
      <c r="V56" s="152">
        <v>0</v>
      </c>
      <c r="W56" s="152">
        <v>5</v>
      </c>
      <c r="X56" s="301">
        <v>0</v>
      </c>
      <c r="Y56" s="288">
        <v>0</v>
      </c>
      <c r="Z56" s="289">
        <v>0</v>
      </c>
      <c r="AA56" s="152">
        <v>0</v>
      </c>
      <c r="AB56" s="152">
        <v>0</v>
      </c>
      <c r="AC56" s="301"/>
      <c r="AD56" s="501" t="s">
        <v>119</v>
      </c>
      <c r="AE56" s="501" t="s">
        <v>45</v>
      </c>
      <c r="AF56" s="247" t="s">
        <v>103</v>
      </c>
      <c r="AG56" s="247"/>
      <c r="AH56" s="247" t="s">
        <v>262</v>
      </c>
      <c r="AI56" s="247" t="s">
        <v>2027</v>
      </c>
      <c r="AJ56" s="497" t="s">
        <v>252</v>
      </c>
      <c r="AK56" s="497" t="s">
        <v>252</v>
      </c>
      <c r="AL56" s="149" t="s">
        <v>252</v>
      </c>
    </row>
    <row r="57" spans="1:38" s="249" customFormat="1" ht="12.75" customHeight="1">
      <c r="A57" s="569" t="s">
        <v>50</v>
      </c>
      <c r="B57" s="343" t="s">
        <v>3206</v>
      </c>
      <c r="C57" s="246">
        <v>0</v>
      </c>
      <c r="D57" s="246">
        <v>0</v>
      </c>
      <c r="E57" s="246">
        <v>0</v>
      </c>
      <c r="F57" s="246">
        <v>0</v>
      </c>
      <c r="G57" s="246">
        <v>0</v>
      </c>
      <c r="H57" s="246">
        <v>0</v>
      </c>
      <c r="I57" s="246">
        <v>0</v>
      </c>
      <c r="J57" s="246">
        <v>0</v>
      </c>
      <c r="K57" s="246">
        <v>0</v>
      </c>
      <c r="L57" s="246">
        <v>0</v>
      </c>
      <c r="M57" s="246">
        <v>0</v>
      </c>
      <c r="N57" s="246">
        <v>0</v>
      </c>
      <c r="O57" s="246">
        <v>0</v>
      </c>
      <c r="P57" s="246">
        <v>0</v>
      </c>
      <c r="Q57" s="246">
        <v>0</v>
      </c>
      <c r="R57" s="246">
        <v>0</v>
      </c>
      <c r="S57" s="246">
        <v>0</v>
      </c>
      <c r="T57" s="246">
        <v>0</v>
      </c>
      <c r="U57" s="246">
        <v>0</v>
      </c>
      <c r="V57" s="246">
        <v>0</v>
      </c>
      <c r="W57" s="246">
        <v>0</v>
      </c>
      <c r="X57" s="102">
        <v>0</v>
      </c>
      <c r="Y57" s="289">
        <v>0</v>
      </c>
      <c r="Z57" s="289">
        <v>0.94699999999999995</v>
      </c>
      <c r="AA57" s="152">
        <v>0.93100000000000005</v>
      </c>
      <c r="AB57" s="152">
        <v>0.93400000000000005</v>
      </c>
      <c r="AC57" s="301">
        <v>0.93500000000000005</v>
      </c>
      <c r="AD57" s="247" t="s">
        <v>119</v>
      </c>
      <c r="AE57" s="501" t="s">
        <v>45</v>
      </c>
      <c r="AF57" s="247" t="s">
        <v>103</v>
      </c>
      <c r="AG57" s="247" t="s">
        <v>50</v>
      </c>
      <c r="AH57" s="247" t="s">
        <v>262</v>
      </c>
      <c r="AI57" s="247" t="s">
        <v>3208</v>
      </c>
      <c r="AJ57" s="498" t="s">
        <v>252</v>
      </c>
      <c r="AK57" s="495" t="s">
        <v>252</v>
      </c>
      <c r="AL57" s="149" t="s">
        <v>252</v>
      </c>
    </row>
    <row r="58" spans="1:38" s="249" customFormat="1" ht="12.75" customHeight="1">
      <c r="A58" s="569" t="s">
        <v>50</v>
      </c>
      <c r="B58" s="343" t="s">
        <v>2091</v>
      </c>
      <c r="C58" s="246">
        <v>0</v>
      </c>
      <c r="D58" s="246">
        <v>0</v>
      </c>
      <c r="E58" s="246">
        <v>0</v>
      </c>
      <c r="F58" s="246">
        <v>0</v>
      </c>
      <c r="G58" s="246">
        <v>0</v>
      </c>
      <c r="H58" s="246">
        <v>0</v>
      </c>
      <c r="I58" s="246">
        <v>0</v>
      </c>
      <c r="J58" s="246">
        <v>0</v>
      </c>
      <c r="K58" s="246">
        <v>0</v>
      </c>
      <c r="L58" s="246">
        <v>0</v>
      </c>
      <c r="M58" s="246">
        <v>0</v>
      </c>
      <c r="N58" s="246">
        <v>0</v>
      </c>
      <c r="O58" s="246">
        <v>0</v>
      </c>
      <c r="P58" s="246">
        <v>0</v>
      </c>
      <c r="Q58" s="246">
        <v>0</v>
      </c>
      <c r="R58" s="246">
        <v>0</v>
      </c>
      <c r="S58" s="246">
        <v>0.32500000000000001</v>
      </c>
      <c r="T58" s="246">
        <v>1.24</v>
      </c>
      <c r="U58" s="246">
        <v>1.228</v>
      </c>
      <c r="V58" s="152">
        <v>0.95699999999999996</v>
      </c>
      <c r="W58" s="152">
        <v>1.5489999999999999</v>
      </c>
      <c r="X58" s="301">
        <v>1.5489999999999999</v>
      </c>
      <c r="Y58" s="288">
        <v>1.5489999999999999</v>
      </c>
      <c r="Z58" s="289">
        <v>1.5489999999999999</v>
      </c>
      <c r="AA58" s="152">
        <v>1.5489999999999999</v>
      </c>
      <c r="AB58" s="152">
        <v>1.5489999999999999</v>
      </c>
      <c r="AC58" s="301"/>
      <c r="AD58" s="501" t="s">
        <v>115</v>
      </c>
      <c r="AE58" s="501" t="s">
        <v>45</v>
      </c>
      <c r="AF58" s="247" t="s">
        <v>763</v>
      </c>
      <c r="AG58" s="247"/>
      <c r="AH58" s="247" t="s">
        <v>262</v>
      </c>
      <c r="AI58" s="247" t="s">
        <v>2096</v>
      </c>
      <c r="AJ58" s="498" t="s">
        <v>252</v>
      </c>
      <c r="AK58" s="497" t="s">
        <v>252</v>
      </c>
      <c r="AL58" s="149" t="s">
        <v>252</v>
      </c>
    </row>
    <row r="59" spans="1:38" s="249" customFormat="1" ht="12.75" customHeight="1">
      <c r="A59" s="569" t="s">
        <v>50</v>
      </c>
      <c r="B59" s="343" t="s">
        <v>2090</v>
      </c>
      <c r="C59" s="246">
        <v>0</v>
      </c>
      <c r="D59" s="246">
        <v>0</v>
      </c>
      <c r="E59" s="246">
        <v>0</v>
      </c>
      <c r="F59" s="246">
        <v>0</v>
      </c>
      <c r="G59" s="246">
        <v>0</v>
      </c>
      <c r="H59" s="246">
        <v>0</v>
      </c>
      <c r="I59" s="246">
        <v>0</v>
      </c>
      <c r="J59" s="246">
        <v>0</v>
      </c>
      <c r="K59" s="246">
        <v>0</v>
      </c>
      <c r="L59" s="246">
        <v>0</v>
      </c>
      <c r="M59" s="246">
        <v>0</v>
      </c>
      <c r="N59" s="246">
        <v>0</v>
      </c>
      <c r="O59" s="246">
        <v>0</v>
      </c>
      <c r="P59" s="246">
        <v>0</v>
      </c>
      <c r="Q59" s="246">
        <v>0</v>
      </c>
      <c r="R59" s="246">
        <v>0</v>
      </c>
      <c r="S59" s="246">
        <v>1.5960000000000001</v>
      </c>
      <c r="T59" s="246">
        <v>2.0990000000000002</v>
      </c>
      <c r="U59" s="246">
        <v>2.25</v>
      </c>
      <c r="V59" s="152">
        <v>2.8180000000000001</v>
      </c>
      <c r="W59" s="152">
        <v>3.2330000000000001</v>
      </c>
      <c r="X59" s="301">
        <v>3.2330000000000001</v>
      </c>
      <c r="Y59" s="288">
        <v>3.2330000000000001</v>
      </c>
      <c r="Z59" s="289">
        <v>3.2330000000000001</v>
      </c>
      <c r="AA59" s="152">
        <v>3.2330000000000001</v>
      </c>
      <c r="AB59" s="152">
        <v>3.2330000000000001</v>
      </c>
      <c r="AC59" s="301"/>
      <c r="AD59" s="501" t="s">
        <v>116</v>
      </c>
      <c r="AE59" s="501" t="s">
        <v>45</v>
      </c>
      <c r="AF59" s="247" t="s">
        <v>763</v>
      </c>
      <c r="AG59" s="247"/>
      <c r="AH59" s="247" t="s">
        <v>262</v>
      </c>
      <c r="AI59" s="247" t="s">
        <v>2095</v>
      </c>
      <c r="AJ59" s="498" t="s">
        <v>252</v>
      </c>
      <c r="AK59" s="497" t="s">
        <v>252</v>
      </c>
      <c r="AL59" s="149" t="s">
        <v>252</v>
      </c>
    </row>
    <row r="60" spans="1:38" s="249" customFormat="1" ht="12.75" customHeight="1">
      <c r="A60" s="569" t="s">
        <v>50</v>
      </c>
      <c r="B60" s="343" t="s">
        <v>3493</v>
      </c>
      <c r="C60" s="246">
        <v>0</v>
      </c>
      <c r="D60" s="246">
        <v>0</v>
      </c>
      <c r="E60" s="246">
        <v>0</v>
      </c>
      <c r="F60" s="246">
        <v>0</v>
      </c>
      <c r="G60" s="246">
        <v>0</v>
      </c>
      <c r="H60" s="246">
        <v>0</v>
      </c>
      <c r="I60" s="246">
        <v>0</v>
      </c>
      <c r="J60" s="246">
        <v>0</v>
      </c>
      <c r="K60" s="246">
        <v>0</v>
      </c>
      <c r="L60" s="246">
        <v>0</v>
      </c>
      <c r="M60" s="246">
        <v>0</v>
      </c>
      <c r="N60" s="246">
        <v>0</v>
      </c>
      <c r="O60" s="246">
        <v>0</v>
      </c>
      <c r="P60" s="246">
        <v>0</v>
      </c>
      <c r="Q60" s="246">
        <v>0</v>
      </c>
      <c r="R60" s="246">
        <v>0</v>
      </c>
      <c r="S60" s="246">
        <v>0</v>
      </c>
      <c r="T60" s="246">
        <v>0</v>
      </c>
      <c r="U60" s="246">
        <v>0</v>
      </c>
      <c r="V60" s="246">
        <v>0</v>
      </c>
      <c r="W60" s="246">
        <v>0</v>
      </c>
      <c r="X60" s="102">
        <v>0</v>
      </c>
      <c r="Y60" s="289">
        <v>0</v>
      </c>
      <c r="Z60" s="289">
        <v>7.1909999999999998</v>
      </c>
      <c r="AA60" s="152">
        <v>4.5860000000000003</v>
      </c>
      <c r="AB60" s="152">
        <v>4.8789999999999996</v>
      </c>
      <c r="AC60" s="301">
        <v>4.9240000000000004</v>
      </c>
      <c r="AD60" s="247" t="s">
        <v>115</v>
      </c>
      <c r="AE60" s="501" t="s">
        <v>45</v>
      </c>
      <c r="AF60" s="247" t="s">
        <v>763</v>
      </c>
      <c r="AG60" s="247"/>
      <c r="AH60" s="247" t="s">
        <v>262</v>
      </c>
      <c r="AI60" s="247" t="s">
        <v>3491</v>
      </c>
      <c r="AJ60" s="498" t="s">
        <v>3492</v>
      </c>
      <c r="AK60" s="497" t="s">
        <v>252</v>
      </c>
      <c r="AL60" s="149" t="s">
        <v>252</v>
      </c>
    </row>
    <row r="61" spans="1:38" s="249" customFormat="1" ht="12.75" customHeight="1">
      <c r="A61" s="569" t="s">
        <v>50</v>
      </c>
      <c r="B61" s="343" t="s">
        <v>1957</v>
      </c>
      <c r="C61" s="246">
        <v>0</v>
      </c>
      <c r="D61" s="246">
        <v>0</v>
      </c>
      <c r="E61" s="246">
        <v>0</v>
      </c>
      <c r="F61" s="246">
        <v>0</v>
      </c>
      <c r="G61" s="246">
        <v>0</v>
      </c>
      <c r="H61" s="246">
        <v>0</v>
      </c>
      <c r="I61" s="246">
        <v>0</v>
      </c>
      <c r="J61" s="246">
        <v>0</v>
      </c>
      <c r="K61" s="246">
        <v>0</v>
      </c>
      <c r="L61" s="246">
        <v>0</v>
      </c>
      <c r="M61" s="246">
        <v>0</v>
      </c>
      <c r="N61" s="246">
        <v>0</v>
      </c>
      <c r="O61" s="246">
        <v>0</v>
      </c>
      <c r="P61" s="246">
        <v>0</v>
      </c>
      <c r="Q61" s="246">
        <v>0</v>
      </c>
      <c r="R61" s="246">
        <v>0</v>
      </c>
      <c r="S61" s="246">
        <v>0</v>
      </c>
      <c r="T61" s="246">
        <v>0</v>
      </c>
      <c r="U61" s="246">
        <v>0</v>
      </c>
      <c r="V61" s="152">
        <v>0</v>
      </c>
      <c r="W61" s="152">
        <v>6.1980000000000004</v>
      </c>
      <c r="X61" s="301">
        <v>9.1029999999999998</v>
      </c>
      <c r="Y61" s="288">
        <v>3.6589999999999998</v>
      </c>
      <c r="Z61" s="289">
        <v>0</v>
      </c>
      <c r="AA61" s="152">
        <v>0</v>
      </c>
      <c r="AB61" s="152">
        <v>0</v>
      </c>
      <c r="AC61" s="301"/>
      <c r="AD61" s="501" t="s">
        <v>116</v>
      </c>
      <c r="AE61" s="501" t="s">
        <v>381</v>
      </c>
      <c r="AF61" s="247" t="s">
        <v>103</v>
      </c>
      <c r="AG61" s="247"/>
      <c r="AH61" s="247" t="s">
        <v>262</v>
      </c>
      <c r="AI61" s="247" t="s">
        <v>1959</v>
      </c>
      <c r="AJ61" s="498" t="s">
        <v>1962</v>
      </c>
      <c r="AK61" s="497" t="s">
        <v>1961</v>
      </c>
      <c r="AL61" s="149" t="s">
        <v>252</v>
      </c>
    </row>
    <row r="62" spans="1:38" s="249" customFormat="1" ht="12.75" customHeight="1">
      <c r="A62" s="569" t="s">
        <v>50</v>
      </c>
      <c r="B62" s="343" t="s">
        <v>2087</v>
      </c>
      <c r="C62" s="246">
        <v>0</v>
      </c>
      <c r="D62" s="246">
        <v>0</v>
      </c>
      <c r="E62" s="246">
        <v>0</v>
      </c>
      <c r="F62" s="246">
        <v>0</v>
      </c>
      <c r="G62" s="246">
        <v>0</v>
      </c>
      <c r="H62" s="246">
        <v>0</v>
      </c>
      <c r="I62" s="246">
        <v>0</v>
      </c>
      <c r="J62" s="246">
        <v>0</v>
      </c>
      <c r="K62" s="246">
        <v>0</v>
      </c>
      <c r="L62" s="246">
        <v>0</v>
      </c>
      <c r="M62" s="246">
        <v>0</v>
      </c>
      <c r="N62" s="246">
        <v>0</v>
      </c>
      <c r="O62" s="246">
        <v>0</v>
      </c>
      <c r="P62" s="246">
        <v>0</v>
      </c>
      <c r="Q62" s="246">
        <v>0</v>
      </c>
      <c r="R62" s="246">
        <v>0</v>
      </c>
      <c r="S62" s="246">
        <v>0</v>
      </c>
      <c r="T62" s="246">
        <v>0</v>
      </c>
      <c r="U62" s="246">
        <v>0</v>
      </c>
      <c r="V62" s="152">
        <v>9.5690000000000008</v>
      </c>
      <c r="W62" s="152">
        <v>11.164</v>
      </c>
      <c r="X62" s="301">
        <v>21.164000000000001</v>
      </c>
      <c r="Y62" s="288">
        <v>2.4380000000000002</v>
      </c>
      <c r="Z62" s="289">
        <v>1.2470000000000001</v>
      </c>
      <c r="AA62" s="152">
        <v>7.1779999999999999</v>
      </c>
      <c r="AB62" s="152">
        <v>12</v>
      </c>
      <c r="AC62" s="301"/>
      <c r="AD62" s="501" t="s">
        <v>116</v>
      </c>
      <c r="AE62" s="501" t="s">
        <v>45</v>
      </c>
      <c r="AF62" s="247" t="s">
        <v>924</v>
      </c>
      <c r="AG62" s="247"/>
      <c r="AH62" s="247" t="s">
        <v>262</v>
      </c>
      <c r="AI62" s="247" t="s">
        <v>2092</v>
      </c>
      <c r="AJ62" s="498" t="s">
        <v>252</v>
      </c>
      <c r="AK62" s="497" t="s">
        <v>252</v>
      </c>
      <c r="AL62" s="149" t="s">
        <v>252</v>
      </c>
    </row>
    <row r="63" spans="1:38" s="249" customFormat="1" ht="12.75" customHeight="1">
      <c r="A63" s="569" t="s">
        <v>50</v>
      </c>
      <c r="B63" s="343" t="s">
        <v>2089</v>
      </c>
      <c r="C63" s="246">
        <v>0</v>
      </c>
      <c r="D63" s="246">
        <v>0</v>
      </c>
      <c r="E63" s="246">
        <v>0</v>
      </c>
      <c r="F63" s="246">
        <v>0</v>
      </c>
      <c r="G63" s="246">
        <v>0</v>
      </c>
      <c r="H63" s="246">
        <v>0</v>
      </c>
      <c r="I63" s="246">
        <v>0</v>
      </c>
      <c r="J63" s="246">
        <v>0</v>
      </c>
      <c r="K63" s="246">
        <v>0</v>
      </c>
      <c r="L63" s="246">
        <v>0</v>
      </c>
      <c r="M63" s="246">
        <v>0</v>
      </c>
      <c r="N63" s="246">
        <v>0</v>
      </c>
      <c r="O63" s="246">
        <v>0</v>
      </c>
      <c r="P63" s="246">
        <v>0</v>
      </c>
      <c r="Q63" s="246">
        <v>0</v>
      </c>
      <c r="R63" s="246">
        <v>0</v>
      </c>
      <c r="S63" s="246">
        <v>0</v>
      </c>
      <c r="T63" s="246">
        <v>0</v>
      </c>
      <c r="U63" s="246">
        <v>0.37</v>
      </c>
      <c r="V63" s="152">
        <v>0.33</v>
      </c>
      <c r="W63" s="152">
        <v>0.2</v>
      </c>
      <c r="X63" s="152">
        <v>0</v>
      </c>
      <c r="Y63" s="288">
        <v>0</v>
      </c>
      <c r="Z63" s="289">
        <v>0</v>
      </c>
      <c r="AA63" s="152">
        <v>0</v>
      </c>
      <c r="AB63" s="152">
        <v>0</v>
      </c>
      <c r="AC63" s="301"/>
      <c r="AD63" s="501" t="s">
        <v>116</v>
      </c>
      <c r="AE63" s="501" t="s">
        <v>45</v>
      </c>
      <c r="AF63" s="247" t="s">
        <v>922</v>
      </c>
      <c r="AG63" s="247"/>
      <c r="AH63" s="247" t="s">
        <v>262</v>
      </c>
      <c r="AI63" s="247" t="s">
        <v>2094</v>
      </c>
      <c r="AJ63" s="498" t="s">
        <v>252</v>
      </c>
      <c r="AK63" s="497" t="s">
        <v>252</v>
      </c>
      <c r="AL63" s="149" t="s">
        <v>252</v>
      </c>
    </row>
    <row r="64" spans="1:38" s="249" customFormat="1" ht="12.75" customHeight="1">
      <c r="A64" s="569" t="s">
        <v>50</v>
      </c>
      <c r="B64" s="343" t="s">
        <v>2643</v>
      </c>
      <c r="C64" s="246">
        <v>0</v>
      </c>
      <c r="D64" s="246">
        <v>0</v>
      </c>
      <c r="E64" s="246">
        <v>0</v>
      </c>
      <c r="F64" s="246">
        <v>0</v>
      </c>
      <c r="G64" s="246">
        <v>0</v>
      </c>
      <c r="H64" s="246">
        <v>0</v>
      </c>
      <c r="I64" s="246">
        <v>0</v>
      </c>
      <c r="J64" s="246">
        <v>0</v>
      </c>
      <c r="K64" s="246">
        <v>0</v>
      </c>
      <c r="L64" s="246">
        <v>0</v>
      </c>
      <c r="M64" s="246">
        <v>0</v>
      </c>
      <c r="N64" s="246">
        <v>0</v>
      </c>
      <c r="O64" s="246">
        <v>0</v>
      </c>
      <c r="P64" s="246">
        <v>0</v>
      </c>
      <c r="Q64" s="246">
        <v>0</v>
      </c>
      <c r="R64" s="246">
        <v>0</v>
      </c>
      <c r="S64" s="246">
        <v>0</v>
      </c>
      <c r="T64" s="246">
        <v>0</v>
      </c>
      <c r="U64" s="246">
        <v>0</v>
      </c>
      <c r="V64" s="152">
        <v>0</v>
      </c>
      <c r="W64" s="152">
        <v>0.16200000000000001</v>
      </c>
      <c r="X64" s="152">
        <v>0.14099999999999999</v>
      </c>
      <c r="Y64" s="288">
        <v>0</v>
      </c>
      <c r="Z64" s="289">
        <v>0</v>
      </c>
      <c r="AA64" s="152">
        <v>0</v>
      </c>
      <c r="AB64" s="152">
        <v>0</v>
      </c>
      <c r="AC64" s="301"/>
      <c r="AD64" s="501" t="s">
        <v>116</v>
      </c>
      <c r="AE64" s="501" t="s">
        <v>45</v>
      </c>
      <c r="AF64" s="247" t="s">
        <v>103</v>
      </c>
      <c r="AG64" s="247"/>
      <c r="AH64" s="247" t="s">
        <v>262</v>
      </c>
      <c r="AI64" s="247" t="s">
        <v>2644</v>
      </c>
      <c r="AJ64" s="498" t="s">
        <v>252</v>
      </c>
      <c r="AK64" s="497" t="s">
        <v>252</v>
      </c>
      <c r="AL64" s="149" t="s">
        <v>252</v>
      </c>
    </row>
    <row r="65" spans="1:38" s="249" customFormat="1" ht="12.75" customHeight="1">
      <c r="A65" s="569" t="s">
        <v>50</v>
      </c>
      <c r="B65" s="343" t="s">
        <v>1922</v>
      </c>
      <c r="C65" s="246">
        <v>0</v>
      </c>
      <c r="D65" s="246">
        <v>0</v>
      </c>
      <c r="E65" s="246">
        <v>0</v>
      </c>
      <c r="F65" s="246">
        <v>0</v>
      </c>
      <c r="G65" s="246">
        <v>0</v>
      </c>
      <c r="H65" s="246">
        <v>0</v>
      </c>
      <c r="I65" s="246">
        <v>0</v>
      </c>
      <c r="J65" s="246">
        <v>0</v>
      </c>
      <c r="K65" s="246">
        <v>0</v>
      </c>
      <c r="L65" s="246">
        <v>0</v>
      </c>
      <c r="M65" s="246">
        <v>0</v>
      </c>
      <c r="N65" s="246">
        <v>0</v>
      </c>
      <c r="O65" s="246">
        <v>0</v>
      </c>
      <c r="P65" s="246">
        <v>0</v>
      </c>
      <c r="Q65" s="246">
        <v>0</v>
      </c>
      <c r="R65" s="246">
        <v>0</v>
      </c>
      <c r="S65" s="246">
        <v>0</v>
      </c>
      <c r="T65" s="246">
        <v>0</v>
      </c>
      <c r="U65" s="246">
        <v>0</v>
      </c>
      <c r="V65" s="152">
        <v>0</v>
      </c>
      <c r="W65" s="152">
        <v>5.9450000000000003</v>
      </c>
      <c r="X65" s="152">
        <v>1.2429999999999999</v>
      </c>
      <c r="Y65" s="288">
        <v>1.302</v>
      </c>
      <c r="Z65" s="289">
        <v>0</v>
      </c>
      <c r="AA65" s="152">
        <v>0</v>
      </c>
      <c r="AB65" s="152">
        <v>0</v>
      </c>
      <c r="AC65" s="301"/>
      <c r="AD65" s="247" t="s">
        <v>115</v>
      </c>
      <c r="AE65" s="501" t="s">
        <v>45</v>
      </c>
      <c r="AF65" s="247" t="s">
        <v>103</v>
      </c>
      <c r="AG65" s="247"/>
      <c r="AH65" s="247" t="s">
        <v>262</v>
      </c>
      <c r="AI65" s="247" t="s">
        <v>1923</v>
      </c>
      <c r="AJ65" s="498" t="s">
        <v>252</v>
      </c>
      <c r="AK65" s="497" t="s">
        <v>252</v>
      </c>
      <c r="AL65" s="149" t="s">
        <v>252</v>
      </c>
    </row>
    <row r="66" spans="1:38" s="249" customFormat="1" ht="12.75" customHeight="1">
      <c r="A66" s="569" t="s">
        <v>50</v>
      </c>
      <c r="B66" s="343" t="s">
        <v>2088</v>
      </c>
      <c r="C66" s="246">
        <v>0</v>
      </c>
      <c r="D66" s="246">
        <v>0</v>
      </c>
      <c r="E66" s="246">
        <v>0</v>
      </c>
      <c r="F66" s="246">
        <v>0</v>
      </c>
      <c r="G66" s="246">
        <v>0</v>
      </c>
      <c r="H66" s="246">
        <v>0</v>
      </c>
      <c r="I66" s="246">
        <v>0</v>
      </c>
      <c r="J66" s="246">
        <v>0</v>
      </c>
      <c r="K66" s="246">
        <v>0</v>
      </c>
      <c r="L66" s="246">
        <v>0</v>
      </c>
      <c r="M66" s="246">
        <v>0</v>
      </c>
      <c r="N66" s="246">
        <v>0</v>
      </c>
      <c r="O66" s="246">
        <v>0</v>
      </c>
      <c r="P66" s="246">
        <v>0</v>
      </c>
      <c r="Q66" s="246">
        <v>0</v>
      </c>
      <c r="R66" s="246">
        <v>0</v>
      </c>
      <c r="S66" s="246">
        <v>0</v>
      </c>
      <c r="T66" s="246">
        <v>0</v>
      </c>
      <c r="U66" s="246">
        <v>0.9</v>
      </c>
      <c r="V66" s="152">
        <v>2.7</v>
      </c>
      <c r="W66" s="152">
        <v>2.7</v>
      </c>
      <c r="X66" s="301">
        <v>0</v>
      </c>
      <c r="Y66" s="288">
        <v>0</v>
      </c>
      <c r="Z66" s="289">
        <v>0</v>
      </c>
      <c r="AA66" s="152">
        <v>0</v>
      </c>
      <c r="AB66" s="152">
        <v>0</v>
      </c>
      <c r="AC66" s="301"/>
      <c r="AD66" s="247" t="s">
        <v>115</v>
      </c>
      <c r="AE66" s="501" t="s">
        <v>45</v>
      </c>
      <c r="AF66" s="247" t="s">
        <v>103</v>
      </c>
      <c r="AG66" s="247"/>
      <c r="AH66" s="247" t="s">
        <v>262</v>
      </c>
      <c r="AI66" s="247" t="s">
        <v>2093</v>
      </c>
      <c r="AJ66" s="498" t="s">
        <v>252</v>
      </c>
      <c r="AK66" s="497" t="s">
        <v>252</v>
      </c>
      <c r="AL66" s="149" t="s">
        <v>252</v>
      </c>
    </row>
    <row r="67" spans="1:38" s="249" customFormat="1" ht="12.75" customHeight="1">
      <c r="A67" s="569" t="s">
        <v>2356</v>
      </c>
      <c r="B67" s="343" t="s">
        <v>2014</v>
      </c>
      <c r="C67" s="246">
        <v>0</v>
      </c>
      <c r="D67" s="246">
        <v>0</v>
      </c>
      <c r="E67" s="246">
        <v>0</v>
      </c>
      <c r="F67" s="246">
        <v>0</v>
      </c>
      <c r="G67" s="246">
        <v>0</v>
      </c>
      <c r="H67" s="246">
        <v>0</v>
      </c>
      <c r="I67" s="246">
        <v>0</v>
      </c>
      <c r="J67" s="246">
        <v>0</v>
      </c>
      <c r="K67" s="246">
        <v>0</v>
      </c>
      <c r="L67" s="246">
        <v>0</v>
      </c>
      <c r="M67" s="246">
        <v>0</v>
      </c>
      <c r="N67" s="246">
        <v>0</v>
      </c>
      <c r="O67" s="246">
        <v>0</v>
      </c>
      <c r="P67" s="246">
        <v>0</v>
      </c>
      <c r="Q67" s="246">
        <v>0</v>
      </c>
      <c r="R67" s="246">
        <v>0</v>
      </c>
      <c r="S67" s="246">
        <v>0</v>
      </c>
      <c r="T67" s="246">
        <v>0</v>
      </c>
      <c r="U67" s="246">
        <v>0</v>
      </c>
      <c r="V67" s="152">
        <v>1.135</v>
      </c>
      <c r="W67" s="152">
        <v>0.97596000000000005</v>
      </c>
      <c r="X67" s="301">
        <v>0</v>
      </c>
      <c r="Y67" s="288">
        <v>0</v>
      </c>
      <c r="Z67" s="289">
        <v>0</v>
      </c>
      <c r="AA67" s="152">
        <v>0</v>
      </c>
      <c r="AB67" s="152">
        <v>0</v>
      </c>
      <c r="AC67" s="301"/>
      <c r="AD67" s="247" t="s">
        <v>119</v>
      </c>
      <c r="AE67" s="501" t="s">
        <v>53</v>
      </c>
      <c r="AF67" s="247" t="s">
        <v>103</v>
      </c>
      <c r="AG67" s="247"/>
      <c r="AH67" s="247" t="s">
        <v>262</v>
      </c>
      <c r="AI67" s="247" t="s">
        <v>2015</v>
      </c>
      <c r="AJ67" s="498" t="s">
        <v>252</v>
      </c>
      <c r="AK67" s="497" t="s">
        <v>252</v>
      </c>
      <c r="AL67" s="149" t="s">
        <v>252</v>
      </c>
    </row>
    <row r="68" spans="1:38" s="249" customFormat="1" ht="12.75" customHeight="1">
      <c r="A68" s="569" t="s">
        <v>3332</v>
      </c>
      <c r="B68" s="343" t="s">
        <v>3544</v>
      </c>
      <c r="C68" s="246">
        <v>0</v>
      </c>
      <c r="D68" s="246">
        <v>0</v>
      </c>
      <c r="E68" s="246">
        <v>0</v>
      </c>
      <c r="F68" s="246">
        <v>0</v>
      </c>
      <c r="G68" s="246">
        <v>0</v>
      </c>
      <c r="H68" s="246">
        <v>0</v>
      </c>
      <c r="I68" s="246">
        <v>0</v>
      </c>
      <c r="J68" s="246">
        <v>0</v>
      </c>
      <c r="K68" s="246">
        <v>0</v>
      </c>
      <c r="L68" s="246">
        <v>0</v>
      </c>
      <c r="M68" s="246">
        <v>0</v>
      </c>
      <c r="N68" s="246">
        <v>0</v>
      </c>
      <c r="O68" s="246">
        <v>0</v>
      </c>
      <c r="P68" s="246">
        <v>0</v>
      </c>
      <c r="Q68" s="246">
        <v>0</v>
      </c>
      <c r="R68" s="246">
        <v>0</v>
      </c>
      <c r="S68" s="246">
        <v>0</v>
      </c>
      <c r="T68" s="246">
        <v>0</v>
      </c>
      <c r="U68" s="246">
        <v>0</v>
      </c>
      <c r="V68" s="246">
        <v>0</v>
      </c>
      <c r="W68" s="152">
        <v>0</v>
      </c>
      <c r="X68" s="301">
        <v>1.708</v>
      </c>
      <c r="Y68" s="288">
        <v>2.117</v>
      </c>
      <c r="Z68" s="289">
        <v>1.3919999999999999</v>
      </c>
      <c r="AA68" s="152">
        <v>0</v>
      </c>
      <c r="AB68" s="152">
        <v>0</v>
      </c>
      <c r="AC68" s="301"/>
      <c r="AD68" s="247" t="s">
        <v>119</v>
      </c>
      <c r="AE68" s="247" t="s">
        <v>43</v>
      </c>
      <c r="AF68" s="247" t="s">
        <v>922</v>
      </c>
      <c r="AG68" s="247"/>
      <c r="AH68" s="247" t="s">
        <v>262</v>
      </c>
      <c r="AI68" s="247" t="s">
        <v>3545</v>
      </c>
      <c r="AJ68" s="497" t="s">
        <v>252</v>
      </c>
      <c r="AK68" s="497" t="s">
        <v>1926</v>
      </c>
      <c r="AL68" s="149" t="s">
        <v>252</v>
      </c>
    </row>
    <row r="69" spans="1:38" s="249" customFormat="1" ht="12.75" customHeight="1">
      <c r="A69" s="569" t="s">
        <v>3332</v>
      </c>
      <c r="B69" s="343" t="s">
        <v>2129</v>
      </c>
      <c r="C69" s="246">
        <v>0</v>
      </c>
      <c r="D69" s="246">
        <v>0</v>
      </c>
      <c r="E69" s="246">
        <v>0</v>
      </c>
      <c r="F69" s="246">
        <v>0</v>
      </c>
      <c r="G69" s="246">
        <v>0</v>
      </c>
      <c r="H69" s="246">
        <v>0</v>
      </c>
      <c r="I69" s="246">
        <v>0</v>
      </c>
      <c r="J69" s="246">
        <v>0</v>
      </c>
      <c r="K69" s="246">
        <v>0</v>
      </c>
      <c r="L69" s="246">
        <v>0</v>
      </c>
      <c r="M69" s="246">
        <v>0</v>
      </c>
      <c r="N69" s="246">
        <v>0</v>
      </c>
      <c r="O69" s="246">
        <v>0</v>
      </c>
      <c r="P69" s="246">
        <v>0</v>
      </c>
      <c r="Q69" s="246">
        <v>0</v>
      </c>
      <c r="R69" s="246">
        <v>0</v>
      </c>
      <c r="S69" s="246">
        <v>0</v>
      </c>
      <c r="T69" s="246">
        <v>0</v>
      </c>
      <c r="U69" s="246">
        <v>0</v>
      </c>
      <c r="V69" s="246">
        <v>2.2450000000000001</v>
      </c>
      <c r="W69" s="152">
        <v>8.4819999999999993</v>
      </c>
      <c r="X69" s="301">
        <v>2.6520000000000001</v>
      </c>
      <c r="Y69" s="288">
        <v>3.6469999999999998</v>
      </c>
      <c r="Z69" s="289">
        <v>7.0759999999999996</v>
      </c>
      <c r="AA69" s="152">
        <v>16.021999999999998</v>
      </c>
      <c r="AB69" s="152">
        <v>6.6749999999999998</v>
      </c>
      <c r="AC69" s="301">
        <v>9.33</v>
      </c>
      <c r="AD69" s="247" t="s">
        <v>115</v>
      </c>
      <c r="AE69" s="247" t="s">
        <v>43</v>
      </c>
      <c r="AF69" s="247" t="s">
        <v>922</v>
      </c>
      <c r="AG69" s="247" t="s">
        <v>2918</v>
      </c>
      <c r="AH69" s="247" t="s">
        <v>262</v>
      </c>
      <c r="AI69" s="247" t="s">
        <v>390</v>
      </c>
      <c r="AJ69" s="498" t="s">
        <v>3546</v>
      </c>
      <c r="AK69" s="497" t="s">
        <v>348</v>
      </c>
      <c r="AL69" s="149" t="s">
        <v>252</v>
      </c>
    </row>
    <row r="70" spans="1:38" s="249" customFormat="1" ht="12.75" customHeight="1">
      <c r="A70" s="569" t="s">
        <v>3332</v>
      </c>
      <c r="B70" s="343" t="s">
        <v>411</v>
      </c>
      <c r="C70" s="246">
        <v>0</v>
      </c>
      <c r="D70" s="246">
        <v>0</v>
      </c>
      <c r="E70" s="246">
        <v>0</v>
      </c>
      <c r="F70" s="246">
        <v>0</v>
      </c>
      <c r="G70" s="246">
        <v>0</v>
      </c>
      <c r="H70" s="246">
        <v>0</v>
      </c>
      <c r="I70" s="246">
        <v>0</v>
      </c>
      <c r="J70" s="246">
        <v>0</v>
      </c>
      <c r="K70" s="246">
        <v>0</v>
      </c>
      <c r="L70" s="246">
        <v>0</v>
      </c>
      <c r="M70" s="246">
        <v>0</v>
      </c>
      <c r="N70" s="246">
        <v>0</v>
      </c>
      <c r="O70" s="246">
        <v>2.2959999999999998</v>
      </c>
      <c r="P70" s="246">
        <v>23.465</v>
      </c>
      <c r="Q70" s="246">
        <v>51.034999999999997</v>
      </c>
      <c r="R70" s="246">
        <v>63.923000000000002</v>
      </c>
      <c r="S70" s="246">
        <v>65.781000000000006</v>
      </c>
      <c r="T70" s="246">
        <v>38.744</v>
      </c>
      <c r="U70" s="246">
        <v>5.9269999999999996</v>
      </c>
      <c r="V70" s="246">
        <v>0</v>
      </c>
      <c r="W70" s="152">
        <v>0</v>
      </c>
      <c r="X70" s="301">
        <v>0</v>
      </c>
      <c r="Y70" s="288">
        <v>0</v>
      </c>
      <c r="Z70" s="289">
        <v>0</v>
      </c>
      <c r="AA70" s="152">
        <v>0</v>
      </c>
      <c r="AB70" s="152">
        <v>0</v>
      </c>
      <c r="AC70" s="301"/>
      <c r="AD70" s="247" t="s">
        <v>115</v>
      </c>
      <c r="AE70" s="247" t="s">
        <v>43</v>
      </c>
      <c r="AF70" s="247" t="s">
        <v>922</v>
      </c>
      <c r="AG70" s="247"/>
      <c r="AH70" s="247" t="s">
        <v>262</v>
      </c>
      <c r="AI70" s="247" t="s">
        <v>2478</v>
      </c>
      <c r="AJ70" s="498" t="s">
        <v>252</v>
      </c>
      <c r="AK70" s="497" t="s">
        <v>252</v>
      </c>
      <c r="AL70" s="149" t="s">
        <v>252</v>
      </c>
    </row>
    <row r="71" spans="1:38" s="249" customFormat="1" ht="12.75" customHeight="1">
      <c r="A71" s="569" t="s">
        <v>3332</v>
      </c>
      <c r="B71" s="343" t="s">
        <v>409</v>
      </c>
      <c r="C71" s="246">
        <v>0</v>
      </c>
      <c r="D71" s="246">
        <v>0</v>
      </c>
      <c r="E71" s="246">
        <v>0</v>
      </c>
      <c r="F71" s="246">
        <v>0</v>
      </c>
      <c r="G71" s="246">
        <v>0</v>
      </c>
      <c r="H71" s="246">
        <v>4.2</v>
      </c>
      <c r="I71" s="246">
        <v>6.4</v>
      </c>
      <c r="J71" s="246">
        <v>6.7</v>
      </c>
      <c r="K71" s="246">
        <v>12.494</v>
      </c>
      <c r="L71" s="246">
        <v>8.8179999999999996</v>
      </c>
      <c r="M71" s="246">
        <v>7.5650000000000004</v>
      </c>
      <c r="N71" s="246">
        <v>6.8760000000000003</v>
      </c>
      <c r="O71" s="246">
        <v>5.4589999999999996</v>
      </c>
      <c r="P71" s="246">
        <v>3.718</v>
      </c>
      <c r="Q71" s="246">
        <v>2.8530000000000002</v>
      </c>
      <c r="R71" s="246">
        <v>0.92500000000000004</v>
      </c>
      <c r="S71" s="246">
        <v>-0.10073322000000007</v>
      </c>
      <c r="T71" s="246">
        <v>0.17799999999999999</v>
      </c>
      <c r="U71" s="246">
        <v>1.7000000000000001E-2</v>
      </c>
      <c r="V71" s="246">
        <v>0</v>
      </c>
      <c r="W71" s="152">
        <v>3.0430000000000001</v>
      </c>
      <c r="X71" s="301">
        <v>0</v>
      </c>
      <c r="Y71" s="288">
        <v>0</v>
      </c>
      <c r="Z71" s="289">
        <v>0</v>
      </c>
      <c r="AA71" s="152">
        <v>0</v>
      </c>
      <c r="AB71" s="152">
        <v>0</v>
      </c>
      <c r="AC71" s="301"/>
      <c r="AD71" s="247" t="s">
        <v>115</v>
      </c>
      <c r="AE71" s="247" t="s">
        <v>43</v>
      </c>
      <c r="AF71" s="247" t="s">
        <v>922</v>
      </c>
      <c r="AG71" s="247"/>
      <c r="AH71" s="247" t="s">
        <v>262</v>
      </c>
      <c r="AI71" s="247" t="s">
        <v>252</v>
      </c>
      <c r="AJ71" s="498" t="s">
        <v>408</v>
      </c>
      <c r="AK71" s="497" t="s">
        <v>380</v>
      </c>
      <c r="AL71" s="149" t="s">
        <v>252</v>
      </c>
    </row>
    <row r="72" spans="1:38" s="249" customFormat="1" ht="12.75" customHeight="1">
      <c r="A72" s="569" t="s">
        <v>3332</v>
      </c>
      <c r="B72" s="343" t="s">
        <v>3547</v>
      </c>
      <c r="C72" s="246">
        <v>0</v>
      </c>
      <c r="D72" s="246">
        <v>0</v>
      </c>
      <c r="E72" s="246">
        <v>0</v>
      </c>
      <c r="F72" s="246">
        <v>0</v>
      </c>
      <c r="G72" s="246">
        <v>0</v>
      </c>
      <c r="H72" s="246">
        <v>0</v>
      </c>
      <c r="I72" s="246">
        <v>0</v>
      </c>
      <c r="J72" s="246">
        <v>0</v>
      </c>
      <c r="K72" s="246">
        <v>0</v>
      </c>
      <c r="L72" s="246">
        <v>0</v>
      </c>
      <c r="M72" s="246">
        <v>0</v>
      </c>
      <c r="N72" s="246">
        <v>0</v>
      </c>
      <c r="O72" s="246">
        <v>0</v>
      </c>
      <c r="P72" s="246">
        <v>0</v>
      </c>
      <c r="Q72" s="246">
        <v>0</v>
      </c>
      <c r="R72" s="246">
        <v>0</v>
      </c>
      <c r="S72" s="246">
        <v>0</v>
      </c>
      <c r="T72" s="246">
        <v>0</v>
      </c>
      <c r="U72" s="246">
        <v>0</v>
      </c>
      <c r="V72" s="246">
        <v>0</v>
      </c>
      <c r="W72" s="152">
        <v>0</v>
      </c>
      <c r="X72" s="301">
        <v>0</v>
      </c>
      <c r="Y72" s="288"/>
      <c r="Z72" s="289">
        <v>3.746</v>
      </c>
      <c r="AA72" s="152">
        <v>7.24</v>
      </c>
      <c r="AB72" s="152">
        <v>8.1229999999999993</v>
      </c>
      <c r="AC72" s="301">
        <v>7.39</v>
      </c>
      <c r="AD72" s="247" t="s">
        <v>115</v>
      </c>
      <c r="AE72" s="247" t="s">
        <v>381</v>
      </c>
      <c r="AF72" s="247" t="s">
        <v>3548</v>
      </c>
      <c r="AG72" s="247" t="s">
        <v>2792</v>
      </c>
      <c r="AH72" s="247" t="s">
        <v>262</v>
      </c>
      <c r="AI72" s="247" t="s">
        <v>3549</v>
      </c>
      <c r="AJ72" s="498" t="s">
        <v>3550</v>
      </c>
      <c r="AK72" s="495" t="s">
        <v>252</v>
      </c>
      <c r="AL72" s="149" t="s">
        <v>252</v>
      </c>
    </row>
    <row r="73" spans="1:38" s="249" customFormat="1" ht="12.75" customHeight="1">
      <c r="A73" s="569" t="s">
        <v>3332</v>
      </c>
      <c r="B73" s="343" t="s">
        <v>1957</v>
      </c>
      <c r="C73" s="246">
        <v>0</v>
      </c>
      <c r="D73" s="246">
        <v>0</v>
      </c>
      <c r="E73" s="246">
        <v>0</v>
      </c>
      <c r="F73" s="246">
        <v>0</v>
      </c>
      <c r="G73" s="246">
        <v>0</v>
      </c>
      <c r="H73" s="246">
        <v>0</v>
      </c>
      <c r="I73" s="246">
        <v>0</v>
      </c>
      <c r="J73" s="246">
        <v>0</v>
      </c>
      <c r="K73" s="246">
        <v>0</v>
      </c>
      <c r="L73" s="246">
        <v>0</v>
      </c>
      <c r="M73" s="246">
        <v>0</v>
      </c>
      <c r="N73" s="246">
        <v>0</v>
      </c>
      <c r="O73" s="246">
        <v>0</v>
      </c>
      <c r="P73" s="246">
        <v>0</v>
      </c>
      <c r="Q73" s="246">
        <v>0</v>
      </c>
      <c r="R73" s="246">
        <v>0</v>
      </c>
      <c r="S73" s="246">
        <v>0</v>
      </c>
      <c r="T73" s="246">
        <v>0</v>
      </c>
      <c r="U73" s="246">
        <v>0</v>
      </c>
      <c r="V73" s="246">
        <v>0</v>
      </c>
      <c r="W73" s="152">
        <v>0.26</v>
      </c>
      <c r="X73" s="301">
        <v>0.93</v>
      </c>
      <c r="Y73" s="288">
        <v>0.627</v>
      </c>
      <c r="Z73" s="289">
        <v>0</v>
      </c>
      <c r="AA73" s="152">
        <v>0</v>
      </c>
      <c r="AB73" s="152">
        <v>0</v>
      </c>
      <c r="AC73" s="301"/>
      <c r="AD73" s="501" t="s">
        <v>116</v>
      </c>
      <c r="AE73" s="247" t="s">
        <v>381</v>
      </c>
      <c r="AF73" s="247" t="s">
        <v>103</v>
      </c>
      <c r="AG73" s="247"/>
      <c r="AH73" s="247" t="s">
        <v>262</v>
      </c>
      <c r="AI73" s="247" t="s">
        <v>1959</v>
      </c>
      <c r="AJ73" s="498" t="s">
        <v>1963</v>
      </c>
      <c r="AK73" s="497" t="s">
        <v>1961</v>
      </c>
      <c r="AL73" s="149" t="s">
        <v>252</v>
      </c>
    </row>
    <row r="74" spans="1:38" s="249" customFormat="1" ht="12.75" customHeight="1">
      <c r="A74" s="569" t="s">
        <v>3332</v>
      </c>
      <c r="B74" s="343" t="s">
        <v>2474</v>
      </c>
      <c r="C74" s="246">
        <v>0</v>
      </c>
      <c r="D74" s="246">
        <v>0</v>
      </c>
      <c r="E74" s="246">
        <v>0</v>
      </c>
      <c r="F74" s="246">
        <v>0</v>
      </c>
      <c r="G74" s="246">
        <v>0</v>
      </c>
      <c r="H74" s="246">
        <v>0</v>
      </c>
      <c r="I74" s="246">
        <v>0</v>
      </c>
      <c r="J74" s="246">
        <v>0</v>
      </c>
      <c r="K74" s="246">
        <v>0</v>
      </c>
      <c r="L74" s="246">
        <v>0</v>
      </c>
      <c r="M74" s="246">
        <v>0</v>
      </c>
      <c r="N74" s="246">
        <v>0</v>
      </c>
      <c r="O74" s="246">
        <v>0</v>
      </c>
      <c r="P74" s="246">
        <v>0</v>
      </c>
      <c r="Q74" s="246">
        <v>0</v>
      </c>
      <c r="R74" s="246">
        <v>0</v>
      </c>
      <c r="S74" s="246">
        <v>0</v>
      </c>
      <c r="T74" s="246">
        <v>0</v>
      </c>
      <c r="U74" s="246">
        <v>0</v>
      </c>
      <c r="V74" s="246">
        <v>0</v>
      </c>
      <c r="W74" s="152">
        <v>0</v>
      </c>
      <c r="X74" s="301">
        <v>0.1</v>
      </c>
      <c r="Y74" s="288">
        <v>0</v>
      </c>
      <c r="Z74" s="289">
        <v>0</v>
      </c>
      <c r="AA74" s="152">
        <v>0</v>
      </c>
      <c r="AB74" s="152">
        <v>0</v>
      </c>
      <c r="AC74" s="301"/>
      <c r="AD74" s="247" t="s">
        <v>119</v>
      </c>
      <c r="AE74" s="247" t="s">
        <v>381</v>
      </c>
      <c r="AF74" s="247" t="s">
        <v>103</v>
      </c>
      <c r="AG74" s="247"/>
      <c r="AH74" s="247" t="s">
        <v>262</v>
      </c>
      <c r="AI74" s="247" t="s">
        <v>2475</v>
      </c>
      <c r="AJ74" s="498" t="s">
        <v>2476</v>
      </c>
      <c r="AK74" s="497" t="s">
        <v>2477</v>
      </c>
      <c r="AL74" s="149" t="s">
        <v>252</v>
      </c>
    </row>
    <row r="75" spans="1:38" s="249" customFormat="1" ht="12.75" customHeight="1">
      <c r="A75" s="569" t="s">
        <v>3332</v>
      </c>
      <c r="B75" s="343" t="s">
        <v>3551</v>
      </c>
      <c r="C75" s="246">
        <v>0</v>
      </c>
      <c r="D75" s="246">
        <v>0</v>
      </c>
      <c r="E75" s="246">
        <v>0</v>
      </c>
      <c r="F75" s="246">
        <v>0</v>
      </c>
      <c r="G75" s="246">
        <v>0</v>
      </c>
      <c r="H75" s="246">
        <v>0</v>
      </c>
      <c r="I75" s="246">
        <v>0</v>
      </c>
      <c r="J75" s="246">
        <v>0</v>
      </c>
      <c r="K75" s="246">
        <v>0</v>
      </c>
      <c r="L75" s="246">
        <v>0</v>
      </c>
      <c r="M75" s="246">
        <v>0</v>
      </c>
      <c r="N75" s="246">
        <v>0</v>
      </c>
      <c r="O75" s="246">
        <v>0</v>
      </c>
      <c r="P75" s="246">
        <v>0</v>
      </c>
      <c r="Q75" s="246">
        <v>0</v>
      </c>
      <c r="R75" s="246">
        <v>0</v>
      </c>
      <c r="S75" s="246">
        <v>0</v>
      </c>
      <c r="T75" s="246">
        <v>0</v>
      </c>
      <c r="U75" s="246">
        <v>0</v>
      </c>
      <c r="V75" s="246">
        <v>0</v>
      </c>
      <c r="W75" s="152">
        <v>0</v>
      </c>
      <c r="X75" s="301">
        <v>0</v>
      </c>
      <c r="Y75" s="288">
        <v>0</v>
      </c>
      <c r="Z75" s="289">
        <v>0.5</v>
      </c>
      <c r="AA75" s="152"/>
      <c r="AB75" s="152"/>
      <c r="AC75" s="301"/>
      <c r="AD75" s="247" t="s">
        <v>119</v>
      </c>
      <c r="AE75" s="247" t="s">
        <v>381</v>
      </c>
      <c r="AF75" s="247" t="s">
        <v>763</v>
      </c>
      <c r="AG75" s="247"/>
      <c r="AH75" s="247" t="s">
        <v>255</v>
      </c>
      <c r="AI75" s="247" t="s">
        <v>3552</v>
      </c>
      <c r="AJ75" s="498" t="s">
        <v>3553</v>
      </c>
      <c r="AK75" s="497" t="s">
        <v>3554</v>
      </c>
      <c r="AL75" s="149" t="s">
        <v>252</v>
      </c>
    </row>
    <row r="76" spans="1:38" s="249" customFormat="1" ht="12.75" customHeight="1">
      <c r="A76" s="569" t="s">
        <v>3332</v>
      </c>
      <c r="B76" s="343" t="s">
        <v>3555</v>
      </c>
      <c r="C76" s="246">
        <v>0</v>
      </c>
      <c r="D76" s="246">
        <v>0</v>
      </c>
      <c r="E76" s="246">
        <v>0</v>
      </c>
      <c r="F76" s="246">
        <v>0</v>
      </c>
      <c r="G76" s="246">
        <v>0</v>
      </c>
      <c r="H76" s="246">
        <v>0</v>
      </c>
      <c r="I76" s="246">
        <v>0</v>
      </c>
      <c r="J76" s="246">
        <v>0</v>
      </c>
      <c r="K76" s="246">
        <v>0</v>
      </c>
      <c r="L76" s="246">
        <v>0</v>
      </c>
      <c r="M76" s="246">
        <v>0</v>
      </c>
      <c r="N76" s="246">
        <v>0</v>
      </c>
      <c r="O76" s="246">
        <v>0</v>
      </c>
      <c r="P76" s="246">
        <v>0</v>
      </c>
      <c r="Q76" s="246">
        <v>0</v>
      </c>
      <c r="R76" s="246">
        <v>0</v>
      </c>
      <c r="S76" s="246">
        <v>0</v>
      </c>
      <c r="T76" s="246">
        <v>0</v>
      </c>
      <c r="U76" s="246">
        <v>0</v>
      </c>
      <c r="V76" s="246">
        <v>0</v>
      </c>
      <c r="W76" s="152">
        <v>0</v>
      </c>
      <c r="X76" s="301">
        <v>0</v>
      </c>
      <c r="Y76" s="288">
        <v>0</v>
      </c>
      <c r="Z76" s="289">
        <v>2.5</v>
      </c>
      <c r="AA76" s="152"/>
      <c r="AB76" s="152"/>
      <c r="AC76" s="301"/>
      <c r="AD76" s="247" t="s">
        <v>119</v>
      </c>
      <c r="AE76" s="247" t="s">
        <v>381</v>
      </c>
      <c r="AF76" s="247" t="s">
        <v>763</v>
      </c>
      <c r="AG76" s="247"/>
      <c r="AH76" s="247" t="s">
        <v>255</v>
      </c>
      <c r="AI76" s="247" t="s">
        <v>3556</v>
      </c>
      <c r="AJ76" s="498" t="s">
        <v>3553</v>
      </c>
      <c r="AK76" s="497" t="s">
        <v>3554</v>
      </c>
      <c r="AL76" s="149" t="s">
        <v>252</v>
      </c>
    </row>
    <row r="77" spans="1:38" s="249" customFormat="1" ht="12.75" customHeight="1">
      <c r="A77" s="569" t="s">
        <v>3332</v>
      </c>
      <c r="B77" s="343" t="s">
        <v>3559</v>
      </c>
      <c r="C77" s="246">
        <v>0</v>
      </c>
      <c r="D77" s="246">
        <v>0</v>
      </c>
      <c r="E77" s="246">
        <v>0</v>
      </c>
      <c r="F77" s="246">
        <v>0</v>
      </c>
      <c r="G77" s="246">
        <v>0</v>
      </c>
      <c r="H77" s="246">
        <v>0</v>
      </c>
      <c r="I77" s="246">
        <v>0</v>
      </c>
      <c r="J77" s="246">
        <v>0</v>
      </c>
      <c r="K77" s="246">
        <v>0</v>
      </c>
      <c r="L77" s="246">
        <v>0</v>
      </c>
      <c r="M77" s="246">
        <v>0</v>
      </c>
      <c r="N77" s="246">
        <v>0</v>
      </c>
      <c r="O77" s="246">
        <v>0</v>
      </c>
      <c r="P77" s="246">
        <v>0</v>
      </c>
      <c r="Q77" s="246">
        <v>0</v>
      </c>
      <c r="R77" s="246">
        <v>0</v>
      </c>
      <c r="S77" s="246">
        <v>0</v>
      </c>
      <c r="T77" s="246">
        <v>12.513</v>
      </c>
      <c r="U77" s="246">
        <v>76.757000000000005</v>
      </c>
      <c r="V77" s="246">
        <v>85.081999999999994</v>
      </c>
      <c r="W77" s="152">
        <v>85.995000000000005</v>
      </c>
      <c r="X77" s="301">
        <v>86.203000000000003</v>
      </c>
      <c r="Y77" s="288">
        <v>80.81</v>
      </c>
      <c r="Z77" s="289">
        <v>99.088999999999999</v>
      </c>
      <c r="AA77" s="152">
        <v>94.942999999999998</v>
      </c>
      <c r="AB77" s="152">
        <v>86.646000000000001</v>
      </c>
      <c r="AC77" s="301">
        <v>87.02</v>
      </c>
      <c r="AD77" s="247" t="s">
        <v>2021</v>
      </c>
      <c r="AE77" s="247" t="s">
        <v>43</v>
      </c>
      <c r="AF77" s="247" t="s">
        <v>922</v>
      </c>
      <c r="AG77" s="247"/>
      <c r="AH77" s="247" t="s">
        <v>262</v>
      </c>
      <c r="AI77" s="247" t="s">
        <v>3560</v>
      </c>
      <c r="AJ77" s="498" t="s">
        <v>3561</v>
      </c>
      <c r="AK77" s="497" t="s">
        <v>348</v>
      </c>
      <c r="AL77" s="149" t="s">
        <v>252</v>
      </c>
    </row>
    <row r="78" spans="1:38" s="249" customFormat="1" ht="12.75" customHeight="1">
      <c r="A78" s="569" t="s">
        <v>3332</v>
      </c>
      <c r="B78" s="343" t="s">
        <v>2464</v>
      </c>
      <c r="C78" s="246">
        <v>0</v>
      </c>
      <c r="D78" s="246">
        <v>0</v>
      </c>
      <c r="E78" s="246">
        <v>0</v>
      </c>
      <c r="F78" s="246">
        <v>0</v>
      </c>
      <c r="G78" s="246">
        <v>0</v>
      </c>
      <c r="H78" s="246">
        <v>0</v>
      </c>
      <c r="I78" s="246">
        <v>0</v>
      </c>
      <c r="J78" s="246">
        <v>0</v>
      </c>
      <c r="K78" s="246">
        <v>0</v>
      </c>
      <c r="L78" s="246">
        <v>0</v>
      </c>
      <c r="M78" s="246">
        <v>0</v>
      </c>
      <c r="N78" s="246">
        <v>0</v>
      </c>
      <c r="O78" s="246">
        <v>0</v>
      </c>
      <c r="P78" s="246">
        <v>0</v>
      </c>
      <c r="Q78" s="246">
        <v>0</v>
      </c>
      <c r="R78" s="246">
        <v>0</v>
      </c>
      <c r="S78" s="246">
        <v>0</v>
      </c>
      <c r="T78" s="246">
        <v>0</v>
      </c>
      <c r="U78" s="246">
        <v>0</v>
      </c>
      <c r="V78" s="246">
        <v>0</v>
      </c>
      <c r="W78" s="152">
        <v>0</v>
      </c>
      <c r="X78" s="301">
        <v>5.65</v>
      </c>
      <c r="Y78" s="288">
        <v>0</v>
      </c>
      <c r="Z78" s="289">
        <v>0</v>
      </c>
      <c r="AA78" s="152">
        <v>0</v>
      </c>
      <c r="AB78" s="152">
        <v>0</v>
      </c>
      <c r="AC78" s="301"/>
      <c r="AD78" s="247" t="s">
        <v>119</v>
      </c>
      <c r="AE78" s="247" t="s">
        <v>43</v>
      </c>
      <c r="AF78" s="247" t="s">
        <v>923</v>
      </c>
      <c r="AG78" s="247"/>
      <c r="AH78" s="247" t="s">
        <v>255</v>
      </c>
      <c r="AI78" s="247" t="s">
        <v>2465</v>
      </c>
      <c r="AJ78" s="498" t="s">
        <v>252</v>
      </c>
      <c r="AK78" s="497" t="s">
        <v>252</v>
      </c>
      <c r="AL78" s="149" t="s">
        <v>252</v>
      </c>
    </row>
    <row r="79" spans="1:38" s="249" customFormat="1" ht="12.75" customHeight="1">
      <c r="A79" s="569" t="s">
        <v>3332</v>
      </c>
      <c r="B79" s="343" t="s">
        <v>1933</v>
      </c>
      <c r="C79" s="246">
        <v>0</v>
      </c>
      <c r="D79" s="246">
        <v>0</v>
      </c>
      <c r="E79" s="246">
        <v>0</v>
      </c>
      <c r="F79" s="246">
        <v>0</v>
      </c>
      <c r="G79" s="246">
        <v>0</v>
      </c>
      <c r="H79" s="246">
        <v>0</v>
      </c>
      <c r="I79" s="246">
        <v>0</v>
      </c>
      <c r="J79" s="246">
        <v>0</v>
      </c>
      <c r="K79" s="246">
        <v>0</v>
      </c>
      <c r="L79" s="246">
        <v>0</v>
      </c>
      <c r="M79" s="246">
        <v>0</v>
      </c>
      <c r="N79" s="246">
        <v>0</v>
      </c>
      <c r="O79" s="246">
        <v>0</v>
      </c>
      <c r="P79" s="246">
        <v>0</v>
      </c>
      <c r="Q79" s="246">
        <v>0</v>
      </c>
      <c r="R79" s="246">
        <v>0</v>
      </c>
      <c r="S79" s="246">
        <v>0</v>
      </c>
      <c r="T79" s="246">
        <v>0</v>
      </c>
      <c r="U79" s="246">
        <v>1.75</v>
      </c>
      <c r="V79" s="246">
        <v>4</v>
      </c>
      <c r="W79" s="152">
        <v>10.75</v>
      </c>
      <c r="X79" s="301">
        <v>5.5</v>
      </c>
      <c r="Y79" s="288">
        <v>1.25</v>
      </c>
      <c r="Z79" s="289">
        <v>0</v>
      </c>
      <c r="AA79" s="152">
        <v>0</v>
      </c>
      <c r="AB79" s="152">
        <v>0</v>
      </c>
      <c r="AC79" s="301"/>
      <c r="AD79" s="501" t="s">
        <v>116</v>
      </c>
      <c r="AE79" s="247" t="s">
        <v>43</v>
      </c>
      <c r="AF79" s="247" t="s">
        <v>922</v>
      </c>
      <c r="AG79" s="247"/>
      <c r="AH79" s="247" t="s">
        <v>262</v>
      </c>
      <c r="AI79" s="502" t="s">
        <v>2725</v>
      </c>
      <c r="AJ79" s="498" t="s">
        <v>252</v>
      </c>
      <c r="AK79" s="497" t="s">
        <v>252</v>
      </c>
      <c r="AL79" s="149" t="s">
        <v>252</v>
      </c>
    </row>
    <row r="80" spans="1:38" s="249" customFormat="1" ht="12.75" customHeight="1">
      <c r="A80" s="569" t="s">
        <v>3332</v>
      </c>
      <c r="B80" s="343" t="s">
        <v>2126</v>
      </c>
      <c r="C80" s="246">
        <v>0</v>
      </c>
      <c r="D80" s="246">
        <v>0</v>
      </c>
      <c r="E80" s="246">
        <v>0</v>
      </c>
      <c r="F80" s="246">
        <v>0</v>
      </c>
      <c r="G80" s="246">
        <v>0</v>
      </c>
      <c r="H80" s="246">
        <v>0</v>
      </c>
      <c r="I80" s="246">
        <v>0</v>
      </c>
      <c r="J80" s="246">
        <v>0</v>
      </c>
      <c r="K80" s="246">
        <v>0</v>
      </c>
      <c r="L80" s="246">
        <v>0</v>
      </c>
      <c r="M80" s="246">
        <v>0</v>
      </c>
      <c r="N80" s="246">
        <v>0</v>
      </c>
      <c r="O80" s="246">
        <v>0</v>
      </c>
      <c r="P80" s="246">
        <v>0</v>
      </c>
      <c r="Q80" s="246">
        <v>0</v>
      </c>
      <c r="R80" s="246">
        <v>0</v>
      </c>
      <c r="S80" s="246">
        <v>0</v>
      </c>
      <c r="T80" s="246">
        <v>1</v>
      </c>
      <c r="U80" s="246">
        <v>12</v>
      </c>
      <c r="V80" s="246">
        <v>20</v>
      </c>
      <c r="W80" s="152">
        <v>12</v>
      </c>
      <c r="X80" s="301">
        <v>14.417999999999999</v>
      </c>
      <c r="Y80" s="288">
        <v>15.842000000000001</v>
      </c>
      <c r="Z80" s="289">
        <v>15.917</v>
      </c>
      <c r="AA80" s="152">
        <v>18</v>
      </c>
      <c r="AB80" s="152">
        <v>18</v>
      </c>
      <c r="AC80" s="301">
        <v>15</v>
      </c>
      <c r="AD80" s="247" t="s">
        <v>115</v>
      </c>
      <c r="AE80" s="247" t="s">
        <v>43</v>
      </c>
      <c r="AF80" s="247" t="s">
        <v>922</v>
      </c>
      <c r="AG80" s="247"/>
      <c r="AH80" s="247" t="s">
        <v>262</v>
      </c>
      <c r="AI80" s="247" t="s">
        <v>404</v>
      </c>
      <c r="AJ80" s="498" t="s">
        <v>252</v>
      </c>
      <c r="AK80" s="497" t="s">
        <v>252</v>
      </c>
      <c r="AL80" s="149" t="s">
        <v>252</v>
      </c>
    </row>
    <row r="81" spans="1:38" s="249" customFormat="1" ht="12.75" customHeight="1">
      <c r="A81" s="569" t="s">
        <v>3332</v>
      </c>
      <c r="B81" s="343" t="s">
        <v>3681</v>
      </c>
      <c r="C81" s="246">
        <v>0</v>
      </c>
      <c r="D81" s="246">
        <v>0</v>
      </c>
      <c r="E81" s="246">
        <v>0</v>
      </c>
      <c r="F81" s="246">
        <v>0</v>
      </c>
      <c r="G81" s="246">
        <v>0</v>
      </c>
      <c r="H81" s="246">
        <v>0</v>
      </c>
      <c r="I81" s="246">
        <v>0</v>
      </c>
      <c r="J81" s="246">
        <v>0</v>
      </c>
      <c r="K81" s="246">
        <v>0</v>
      </c>
      <c r="L81" s="246">
        <v>0</v>
      </c>
      <c r="M81" s="246">
        <v>0</v>
      </c>
      <c r="N81" s="246">
        <v>0</v>
      </c>
      <c r="O81" s="246">
        <v>0</v>
      </c>
      <c r="P81" s="246">
        <v>0</v>
      </c>
      <c r="Q81" s="246">
        <v>0</v>
      </c>
      <c r="R81" s="246">
        <v>0</v>
      </c>
      <c r="S81" s="246">
        <v>0</v>
      </c>
      <c r="T81" s="246">
        <v>0</v>
      </c>
      <c r="U81" s="246">
        <v>0.376</v>
      </c>
      <c r="V81" s="246">
        <v>0.60699999999999998</v>
      </c>
      <c r="W81" s="152">
        <v>0.83699999999999997</v>
      </c>
      <c r="X81" s="301">
        <v>0.87</v>
      </c>
      <c r="Y81" s="288">
        <v>0.87</v>
      </c>
      <c r="Z81" s="289">
        <v>0.87</v>
      </c>
      <c r="AA81" s="152">
        <v>0</v>
      </c>
      <c r="AB81" s="152">
        <v>0</v>
      </c>
      <c r="AC81" s="301"/>
      <c r="AD81" s="247" t="s">
        <v>119</v>
      </c>
      <c r="AE81" s="247" t="s">
        <v>53</v>
      </c>
      <c r="AF81" s="247" t="s">
        <v>103</v>
      </c>
      <c r="AG81" s="247"/>
      <c r="AH81" s="247" t="s">
        <v>262</v>
      </c>
      <c r="AI81" s="247" t="s">
        <v>3682</v>
      </c>
      <c r="AJ81" s="498" t="s">
        <v>252</v>
      </c>
      <c r="AK81" s="497" t="s">
        <v>348</v>
      </c>
      <c r="AL81" s="149" t="s">
        <v>252</v>
      </c>
    </row>
    <row r="82" spans="1:38" s="249" customFormat="1" ht="12.75" customHeight="1">
      <c r="A82" s="569" t="s">
        <v>3332</v>
      </c>
      <c r="B82" s="343" t="s">
        <v>402</v>
      </c>
      <c r="C82" s="246">
        <v>4</v>
      </c>
      <c r="D82" s="246">
        <v>20.7</v>
      </c>
      <c r="E82" s="246">
        <v>35.200000000000003</v>
      </c>
      <c r="F82" s="246">
        <v>25.3</v>
      </c>
      <c r="G82" s="246">
        <v>27.3</v>
      </c>
      <c r="H82" s="246">
        <v>24.7</v>
      </c>
      <c r="I82" s="246">
        <v>17.600000000000001</v>
      </c>
      <c r="J82" s="246">
        <v>19.600000000000001</v>
      </c>
      <c r="K82" s="246">
        <v>14.7</v>
      </c>
      <c r="L82" s="246">
        <v>12.3</v>
      </c>
      <c r="M82" s="246">
        <v>12.071999999999999</v>
      </c>
      <c r="N82" s="246">
        <v>8.1430000000000007</v>
      </c>
      <c r="O82" s="246">
        <v>47.914000000000001</v>
      </c>
      <c r="P82" s="246">
        <v>25.777000000000001</v>
      </c>
      <c r="Q82" s="246">
        <v>20.238</v>
      </c>
      <c r="R82" s="246">
        <v>23</v>
      </c>
      <c r="S82" s="246">
        <v>22.489002519999996</v>
      </c>
      <c r="T82" s="246">
        <v>21.265914739999996</v>
      </c>
      <c r="U82" s="246">
        <v>18.417337359999998</v>
      </c>
      <c r="V82" s="246">
        <v>19.027098779999999</v>
      </c>
      <c r="W82" s="152">
        <v>36.256238369999998</v>
      </c>
      <c r="X82" s="301">
        <v>1.24</v>
      </c>
      <c r="Y82" s="288">
        <v>1.24</v>
      </c>
      <c r="Z82" s="289">
        <v>1.5509999999999999</v>
      </c>
      <c r="AA82" s="152">
        <v>1.5509999999999999</v>
      </c>
      <c r="AB82" s="152">
        <v>1.5509999999999999</v>
      </c>
      <c r="AC82" s="301">
        <v>1.5509999999999999</v>
      </c>
      <c r="AD82" s="247" t="s">
        <v>115</v>
      </c>
      <c r="AE82" s="247" t="s">
        <v>43</v>
      </c>
      <c r="AF82" s="247" t="s">
        <v>922</v>
      </c>
      <c r="AG82" s="247"/>
      <c r="AH82" s="247" t="s">
        <v>262</v>
      </c>
      <c r="AI82" s="247" t="s">
        <v>401</v>
      </c>
      <c r="AJ82" s="498" t="s">
        <v>1920</v>
      </c>
      <c r="AK82" s="497" t="s">
        <v>380</v>
      </c>
      <c r="AL82" s="149" t="s">
        <v>252</v>
      </c>
    </row>
    <row r="83" spans="1:38" s="249" customFormat="1" ht="12.75" customHeight="1">
      <c r="A83" s="569" t="s">
        <v>3332</v>
      </c>
      <c r="B83" s="343" t="s">
        <v>1905</v>
      </c>
      <c r="C83" s="246">
        <v>0</v>
      </c>
      <c r="D83" s="246">
        <v>0</v>
      </c>
      <c r="E83" s="246">
        <v>0</v>
      </c>
      <c r="F83" s="246">
        <v>0</v>
      </c>
      <c r="G83" s="246">
        <v>0</v>
      </c>
      <c r="H83" s="246">
        <v>0</v>
      </c>
      <c r="I83" s="246">
        <v>0</v>
      </c>
      <c r="J83" s="246">
        <v>0</v>
      </c>
      <c r="K83" s="246">
        <v>0</v>
      </c>
      <c r="L83" s="246">
        <v>0</v>
      </c>
      <c r="M83" s="246">
        <v>0</v>
      </c>
      <c r="N83" s="246">
        <v>0</v>
      </c>
      <c r="O83" s="246">
        <v>0</v>
      </c>
      <c r="P83" s="246">
        <v>0</v>
      </c>
      <c r="Q83" s="246">
        <v>0</v>
      </c>
      <c r="R83" s="246">
        <v>0</v>
      </c>
      <c r="S83" s="246">
        <v>0</v>
      </c>
      <c r="T83" s="246">
        <v>0</v>
      </c>
      <c r="U83" s="246">
        <v>0</v>
      </c>
      <c r="V83" s="246">
        <v>9.2390000000000008</v>
      </c>
      <c r="W83" s="152">
        <v>9.2390000000000008</v>
      </c>
      <c r="X83" s="301">
        <v>8.4009999999999998</v>
      </c>
      <c r="Y83" s="288">
        <v>8.4009999999999998</v>
      </c>
      <c r="Z83" s="289">
        <v>8.4009999999999998</v>
      </c>
      <c r="AA83" s="152">
        <v>8.4009999999999998</v>
      </c>
      <c r="AB83" s="152">
        <v>8.4009999999999998</v>
      </c>
      <c r="AC83" s="301">
        <v>8.4009999999999998</v>
      </c>
      <c r="AD83" s="247" t="s">
        <v>115</v>
      </c>
      <c r="AE83" s="247" t="s">
        <v>43</v>
      </c>
      <c r="AF83" s="247" t="s">
        <v>922</v>
      </c>
      <c r="AG83" s="247"/>
      <c r="AH83" s="247" t="s">
        <v>262</v>
      </c>
      <c r="AI83" s="247" t="s">
        <v>1906</v>
      </c>
      <c r="AJ83" s="498" t="s">
        <v>3562</v>
      </c>
      <c r="AK83" s="497" t="s">
        <v>1904</v>
      </c>
      <c r="AL83" s="149" t="s">
        <v>252</v>
      </c>
    </row>
    <row r="84" spans="1:38" s="249" customFormat="1" ht="12.75" customHeight="1">
      <c r="A84" s="569" t="s">
        <v>3332</v>
      </c>
      <c r="B84" s="300" t="s">
        <v>2900</v>
      </c>
      <c r="C84" s="297">
        <v>0</v>
      </c>
      <c r="D84" s="297">
        <v>0</v>
      </c>
      <c r="E84" s="297">
        <v>0</v>
      </c>
      <c r="F84" s="297">
        <v>0</v>
      </c>
      <c r="G84" s="297">
        <v>0</v>
      </c>
      <c r="H84" s="297">
        <v>0</v>
      </c>
      <c r="I84" s="297">
        <v>0</v>
      </c>
      <c r="J84" s="297">
        <v>0</v>
      </c>
      <c r="K84" s="297">
        <v>0</v>
      </c>
      <c r="L84" s="297">
        <v>0</v>
      </c>
      <c r="M84" s="297">
        <v>0</v>
      </c>
      <c r="N84" s="297">
        <v>0</v>
      </c>
      <c r="O84" s="297">
        <v>0</v>
      </c>
      <c r="P84" s="297">
        <v>0</v>
      </c>
      <c r="Q84" s="250">
        <v>0</v>
      </c>
      <c r="R84" s="250">
        <v>0</v>
      </c>
      <c r="S84" s="250">
        <v>0</v>
      </c>
      <c r="T84" s="250">
        <v>0</v>
      </c>
      <c r="U84" s="250">
        <v>0</v>
      </c>
      <c r="V84" s="250">
        <v>0</v>
      </c>
      <c r="W84" s="152">
        <v>0</v>
      </c>
      <c r="X84" s="301">
        <v>0</v>
      </c>
      <c r="Y84" s="288">
        <v>3</v>
      </c>
      <c r="Z84" s="289">
        <v>5</v>
      </c>
      <c r="AA84" s="152">
        <v>7</v>
      </c>
      <c r="AB84" s="152">
        <v>0</v>
      </c>
      <c r="AC84" s="301"/>
      <c r="AD84" s="115" t="s">
        <v>2021</v>
      </c>
      <c r="AE84" s="501" t="s">
        <v>37</v>
      </c>
      <c r="AF84" s="501" t="s">
        <v>763</v>
      </c>
      <c r="AG84" s="105"/>
      <c r="AH84" s="501" t="s">
        <v>262</v>
      </c>
      <c r="AI84" s="501" t="s">
        <v>2901</v>
      </c>
      <c r="AJ84" s="495" t="s">
        <v>252</v>
      </c>
      <c r="AK84" s="495" t="s">
        <v>252</v>
      </c>
      <c r="AL84" s="149" t="s">
        <v>252</v>
      </c>
    </row>
    <row r="85" spans="1:38" s="249" customFormat="1" ht="12.75" customHeight="1">
      <c r="A85" s="569" t="s">
        <v>3332</v>
      </c>
      <c r="B85" s="300" t="s">
        <v>3563</v>
      </c>
      <c r="C85" s="297"/>
      <c r="D85" s="297"/>
      <c r="E85" s="297"/>
      <c r="F85" s="297"/>
      <c r="G85" s="297"/>
      <c r="H85" s="297"/>
      <c r="I85" s="297"/>
      <c r="J85" s="297"/>
      <c r="K85" s="297"/>
      <c r="L85" s="297"/>
      <c r="M85" s="297"/>
      <c r="N85" s="297"/>
      <c r="O85" s="297"/>
      <c r="P85" s="297"/>
      <c r="Q85" s="250"/>
      <c r="R85" s="250"/>
      <c r="S85" s="250"/>
      <c r="T85" s="250"/>
      <c r="U85" s="250"/>
      <c r="V85" s="250"/>
      <c r="W85" s="152"/>
      <c r="X85" s="301"/>
      <c r="Y85" s="288">
        <v>0</v>
      </c>
      <c r="Z85" s="289">
        <v>3.4</v>
      </c>
      <c r="AA85" s="152">
        <v>8.5</v>
      </c>
      <c r="AB85" s="152">
        <v>33.5</v>
      </c>
      <c r="AC85" s="301">
        <v>49</v>
      </c>
      <c r="AD85" s="115" t="s">
        <v>116</v>
      </c>
      <c r="AE85" s="501" t="s">
        <v>37</v>
      </c>
      <c r="AF85" s="501" t="s">
        <v>763</v>
      </c>
      <c r="AG85" s="105"/>
      <c r="AH85" s="501" t="s">
        <v>262</v>
      </c>
      <c r="AI85" s="501" t="s">
        <v>3564</v>
      </c>
      <c r="AJ85" s="495" t="s">
        <v>252</v>
      </c>
      <c r="AK85" s="495" t="s">
        <v>252</v>
      </c>
      <c r="AL85" s="149" t="s">
        <v>252</v>
      </c>
    </row>
    <row r="86" spans="1:38" s="249" customFormat="1" ht="12.75" customHeight="1">
      <c r="A86" s="569" t="s">
        <v>3332</v>
      </c>
      <c r="B86" s="343" t="s">
        <v>1958</v>
      </c>
      <c r="C86" s="246">
        <v>0</v>
      </c>
      <c r="D86" s="246">
        <v>0</v>
      </c>
      <c r="E86" s="246">
        <v>0</v>
      </c>
      <c r="F86" s="246">
        <v>0</v>
      </c>
      <c r="G86" s="246">
        <v>0</v>
      </c>
      <c r="H86" s="246">
        <v>0</v>
      </c>
      <c r="I86" s="246">
        <v>0</v>
      </c>
      <c r="J86" s="246">
        <v>0</v>
      </c>
      <c r="K86" s="246">
        <v>0</v>
      </c>
      <c r="L86" s="246">
        <v>0</v>
      </c>
      <c r="M86" s="246">
        <v>0</v>
      </c>
      <c r="N86" s="246">
        <v>0</v>
      </c>
      <c r="O86" s="246">
        <v>0</v>
      </c>
      <c r="P86" s="246">
        <v>0</v>
      </c>
      <c r="Q86" s="246">
        <v>0</v>
      </c>
      <c r="R86" s="246">
        <v>0</v>
      </c>
      <c r="S86" s="246">
        <v>0</v>
      </c>
      <c r="T86" s="246">
        <v>0</v>
      </c>
      <c r="U86" s="246">
        <v>4.3140000000000001</v>
      </c>
      <c r="V86" s="246">
        <v>8.14</v>
      </c>
      <c r="W86" s="152">
        <v>8.2959999999999994</v>
      </c>
      <c r="X86" s="301">
        <v>8.4550000000000001</v>
      </c>
      <c r="Y86" s="288">
        <v>0</v>
      </c>
      <c r="Z86" s="289">
        <v>0</v>
      </c>
      <c r="AA86" s="152">
        <v>0</v>
      </c>
      <c r="AB86" s="152">
        <v>0</v>
      </c>
      <c r="AC86" s="301"/>
      <c r="AD86" s="247" t="s">
        <v>119</v>
      </c>
      <c r="AE86" s="247" t="s">
        <v>381</v>
      </c>
      <c r="AF86" s="247" t="s">
        <v>103</v>
      </c>
      <c r="AG86" s="247"/>
      <c r="AH86" s="247" t="s">
        <v>262</v>
      </c>
      <c r="AI86" s="247" t="s">
        <v>1965</v>
      </c>
      <c r="AJ86" s="498" t="s">
        <v>252</v>
      </c>
      <c r="AK86" s="497" t="s">
        <v>1966</v>
      </c>
      <c r="AL86" s="149" t="s">
        <v>1967</v>
      </c>
    </row>
    <row r="87" spans="1:38" s="249" customFormat="1" ht="12.75" customHeight="1">
      <c r="A87" s="569" t="s">
        <v>3332</v>
      </c>
      <c r="B87" s="343" t="s">
        <v>2489</v>
      </c>
      <c r="C87" s="246">
        <v>0</v>
      </c>
      <c r="D87" s="246">
        <v>0</v>
      </c>
      <c r="E87" s="246">
        <v>0</v>
      </c>
      <c r="F87" s="246">
        <v>0</v>
      </c>
      <c r="G87" s="246">
        <v>0</v>
      </c>
      <c r="H87" s="246">
        <v>0</v>
      </c>
      <c r="I87" s="246">
        <v>0</v>
      </c>
      <c r="J87" s="246">
        <v>0</v>
      </c>
      <c r="K87" s="246">
        <v>0</v>
      </c>
      <c r="L87" s="246">
        <v>0</v>
      </c>
      <c r="M87" s="246">
        <v>0</v>
      </c>
      <c r="N87" s="246">
        <v>11.532</v>
      </c>
      <c r="O87" s="246">
        <v>11.603999999999999</v>
      </c>
      <c r="P87" s="246">
        <v>8.4130000000000003</v>
      </c>
      <c r="Q87" s="246">
        <v>8.4450000000000003</v>
      </c>
      <c r="R87" s="246">
        <v>8.4450000000000003</v>
      </c>
      <c r="S87" s="246">
        <v>8.4450000000000003</v>
      </c>
      <c r="T87" s="246">
        <v>8.4450000000000003</v>
      </c>
      <c r="U87" s="246">
        <v>8.4450000000000003</v>
      </c>
      <c r="V87" s="246">
        <v>8.4450000000000003</v>
      </c>
      <c r="W87" s="152">
        <v>8.4450000000000003</v>
      </c>
      <c r="X87" s="301">
        <v>8.4450000000000003</v>
      </c>
      <c r="Y87" s="288">
        <v>8.4450000000000003</v>
      </c>
      <c r="Z87" s="289">
        <v>8.4450000000000003</v>
      </c>
      <c r="AA87" s="152">
        <v>8.4450000000000003</v>
      </c>
      <c r="AB87" s="152">
        <v>8.4450000000000003</v>
      </c>
      <c r="AC87" s="301"/>
      <c r="AD87" s="247" t="s">
        <v>119</v>
      </c>
      <c r="AE87" s="247" t="s">
        <v>57</v>
      </c>
      <c r="AF87" s="247" t="s">
        <v>103</v>
      </c>
      <c r="AG87" s="247"/>
      <c r="AH87" s="247" t="s">
        <v>262</v>
      </c>
      <c r="AI87" s="247" t="s">
        <v>2494</v>
      </c>
      <c r="AJ87" s="498" t="s">
        <v>2495</v>
      </c>
      <c r="AK87" s="497" t="s">
        <v>2496</v>
      </c>
      <c r="AL87" s="149" t="s">
        <v>252</v>
      </c>
    </row>
    <row r="88" spans="1:38" s="19" customFormat="1" ht="12.75" customHeight="1">
      <c r="A88" s="569" t="s">
        <v>3332</v>
      </c>
      <c r="B88" s="343" t="s">
        <v>3565</v>
      </c>
      <c r="C88" s="246">
        <v>0</v>
      </c>
      <c r="D88" s="246">
        <v>0</v>
      </c>
      <c r="E88" s="246">
        <v>0</v>
      </c>
      <c r="F88" s="246">
        <v>0</v>
      </c>
      <c r="G88" s="246">
        <v>0</v>
      </c>
      <c r="H88" s="246">
        <v>0</v>
      </c>
      <c r="I88" s="246">
        <v>0</v>
      </c>
      <c r="J88" s="246">
        <v>0</v>
      </c>
      <c r="K88" s="246">
        <v>0</v>
      </c>
      <c r="L88" s="246">
        <v>0</v>
      </c>
      <c r="M88" s="246">
        <v>0</v>
      </c>
      <c r="N88" s="246">
        <v>0</v>
      </c>
      <c r="O88" s="246">
        <v>0</v>
      </c>
      <c r="P88" s="246">
        <v>0</v>
      </c>
      <c r="Q88" s="246">
        <v>0</v>
      </c>
      <c r="R88" s="246">
        <v>0</v>
      </c>
      <c r="S88" s="246">
        <v>0</v>
      </c>
      <c r="T88" s="246">
        <v>0</v>
      </c>
      <c r="U88" s="246">
        <v>0</v>
      </c>
      <c r="V88" s="246">
        <v>0</v>
      </c>
      <c r="W88" s="152">
        <v>0</v>
      </c>
      <c r="X88" s="301">
        <v>0</v>
      </c>
      <c r="Y88" s="288"/>
      <c r="Z88" s="289">
        <v>2.5259999999999998</v>
      </c>
      <c r="AA88" s="152">
        <v>3.6339999999999999</v>
      </c>
      <c r="AB88" s="152">
        <v>1.34</v>
      </c>
      <c r="AC88" s="301">
        <v>1.206</v>
      </c>
      <c r="AD88" s="247" t="s">
        <v>106</v>
      </c>
      <c r="AE88" s="501" t="s">
        <v>49</v>
      </c>
      <c r="AF88" s="247" t="s">
        <v>3566</v>
      </c>
      <c r="AG88" s="247" t="s">
        <v>2792</v>
      </c>
      <c r="AH88" s="247" t="s">
        <v>262</v>
      </c>
      <c r="AI88" s="247" t="s">
        <v>3567</v>
      </c>
      <c r="AJ88" s="498" t="s">
        <v>3568</v>
      </c>
      <c r="AK88" s="495" t="s">
        <v>252</v>
      </c>
      <c r="AL88" s="149" t="s">
        <v>252</v>
      </c>
    </row>
    <row r="89" spans="1:38" s="19" customFormat="1" ht="12.75" customHeight="1">
      <c r="A89" s="569" t="s">
        <v>3332</v>
      </c>
      <c r="B89" s="343" t="s">
        <v>2882</v>
      </c>
      <c r="C89" s="246">
        <v>0</v>
      </c>
      <c r="D89" s="246">
        <v>0</v>
      </c>
      <c r="E89" s="246">
        <v>0</v>
      </c>
      <c r="F89" s="246">
        <v>0</v>
      </c>
      <c r="G89" s="246">
        <v>0</v>
      </c>
      <c r="H89" s="246">
        <v>0</v>
      </c>
      <c r="I89" s="246">
        <v>0</v>
      </c>
      <c r="J89" s="246">
        <v>0</v>
      </c>
      <c r="K89" s="246">
        <v>0</v>
      </c>
      <c r="L89" s="246">
        <v>0</v>
      </c>
      <c r="M89" s="246">
        <v>0</v>
      </c>
      <c r="N89" s="246">
        <v>0</v>
      </c>
      <c r="O89" s="246">
        <v>0</v>
      </c>
      <c r="P89" s="246">
        <v>0</v>
      </c>
      <c r="Q89" s="246">
        <v>0</v>
      </c>
      <c r="R89" s="246">
        <v>0</v>
      </c>
      <c r="S89" s="246">
        <v>0</v>
      </c>
      <c r="T89" s="246">
        <v>0</v>
      </c>
      <c r="U89" s="246">
        <v>0</v>
      </c>
      <c r="V89" s="246">
        <v>0</v>
      </c>
      <c r="W89" s="152">
        <v>0</v>
      </c>
      <c r="X89" s="301">
        <v>0</v>
      </c>
      <c r="Y89" s="288">
        <v>1.859</v>
      </c>
      <c r="Z89" s="289">
        <v>1.9590000000000001</v>
      </c>
      <c r="AA89" s="152">
        <v>1.9590000000000001</v>
      </c>
      <c r="AB89" s="152">
        <v>0</v>
      </c>
      <c r="AC89" s="301"/>
      <c r="AD89" s="247" t="s">
        <v>119</v>
      </c>
      <c r="AE89" s="247" t="s">
        <v>57</v>
      </c>
      <c r="AF89" s="247" t="s">
        <v>103</v>
      </c>
      <c r="AG89" s="247"/>
      <c r="AH89" s="247"/>
      <c r="AI89" s="248" t="s">
        <v>252</v>
      </c>
      <c r="AJ89" s="498" t="s">
        <v>252</v>
      </c>
      <c r="AK89" s="495" t="s">
        <v>252</v>
      </c>
      <c r="AL89" s="149" t="s">
        <v>252</v>
      </c>
    </row>
    <row r="90" spans="1:38" s="19" customFormat="1" ht="12.75" customHeight="1">
      <c r="A90" s="569" t="s">
        <v>3332</v>
      </c>
      <c r="B90" s="343" t="s">
        <v>2883</v>
      </c>
      <c r="C90" s="246">
        <v>0</v>
      </c>
      <c r="D90" s="246">
        <v>0</v>
      </c>
      <c r="E90" s="246">
        <v>0</v>
      </c>
      <c r="F90" s="246">
        <v>0</v>
      </c>
      <c r="G90" s="246">
        <v>0</v>
      </c>
      <c r="H90" s="246">
        <v>0</v>
      </c>
      <c r="I90" s="246">
        <v>0</v>
      </c>
      <c r="J90" s="246">
        <v>0</v>
      </c>
      <c r="K90" s="246">
        <v>0</v>
      </c>
      <c r="L90" s="246">
        <v>0</v>
      </c>
      <c r="M90" s="246">
        <v>0</v>
      </c>
      <c r="N90" s="246">
        <v>0</v>
      </c>
      <c r="O90" s="246">
        <v>0</v>
      </c>
      <c r="P90" s="246">
        <v>0</v>
      </c>
      <c r="Q90" s="246">
        <v>0</v>
      </c>
      <c r="R90" s="246">
        <v>0</v>
      </c>
      <c r="S90" s="246">
        <v>0</v>
      </c>
      <c r="T90" s="246">
        <v>0</v>
      </c>
      <c r="U90" s="246">
        <v>0</v>
      </c>
      <c r="V90" s="246">
        <v>0</v>
      </c>
      <c r="W90" s="152">
        <v>0</v>
      </c>
      <c r="X90" s="301">
        <v>0</v>
      </c>
      <c r="Y90" s="288">
        <v>2.5840000000000001</v>
      </c>
      <c r="Z90" s="289">
        <v>2.6059999999999999</v>
      </c>
      <c r="AA90" s="152">
        <v>2.6259999999999999</v>
      </c>
      <c r="AB90" s="152">
        <v>0</v>
      </c>
      <c r="AC90" s="301"/>
      <c r="AD90" s="247" t="s">
        <v>119</v>
      </c>
      <c r="AE90" s="247" t="s">
        <v>57</v>
      </c>
      <c r="AF90" s="247" t="s">
        <v>103</v>
      </c>
      <c r="AG90" s="247"/>
      <c r="AH90" s="247"/>
      <c r="AI90" s="248" t="s">
        <v>252</v>
      </c>
      <c r="AJ90" s="498" t="s">
        <v>252</v>
      </c>
      <c r="AK90" s="495" t="s">
        <v>252</v>
      </c>
      <c r="AL90" s="149" t="s">
        <v>252</v>
      </c>
    </row>
    <row r="91" spans="1:38" s="19" customFormat="1" ht="12.75" customHeight="1">
      <c r="A91" s="569" t="s">
        <v>3332</v>
      </c>
      <c r="B91" s="343" t="s">
        <v>2490</v>
      </c>
      <c r="C91" s="246">
        <v>0</v>
      </c>
      <c r="D91" s="246">
        <v>0</v>
      </c>
      <c r="E91" s="246">
        <v>0</v>
      </c>
      <c r="F91" s="246">
        <v>0</v>
      </c>
      <c r="G91" s="246">
        <v>0</v>
      </c>
      <c r="H91" s="246">
        <v>0</v>
      </c>
      <c r="I91" s="246">
        <v>0</v>
      </c>
      <c r="J91" s="246">
        <v>0</v>
      </c>
      <c r="K91" s="246">
        <v>0</v>
      </c>
      <c r="L91" s="246">
        <v>0</v>
      </c>
      <c r="M91" s="246">
        <v>0</v>
      </c>
      <c r="N91" s="246">
        <v>0</v>
      </c>
      <c r="O91" s="246">
        <v>0</v>
      </c>
      <c r="P91" s="246">
        <v>0</v>
      </c>
      <c r="Q91" s="246">
        <v>0</v>
      </c>
      <c r="R91" s="246">
        <v>0</v>
      </c>
      <c r="S91" s="246">
        <v>0</v>
      </c>
      <c r="T91" s="246">
        <v>0</v>
      </c>
      <c r="U91" s="246">
        <v>0</v>
      </c>
      <c r="V91" s="246">
        <v>0</v>
      </c>
      <c r="W91" s="152">
        <v>0</v>
      </c>
      <c r="X91" s="301">
        <v>2.6720000000000002</v>
      </c>
      <c r="Y91" s="288">
        <v>2.6930000000000001</v>
      </c>
      <c r="Z91" s="289">
        <v>2.6930000000000001</v>
      </c>
      <c r="AA91" s="152">
        <v>2.6930000000000001</v>
      </c>
      <c r="AB91" s="152">
        <v>2.6930000000000001</v>
      </c>
      <c r="AC91" s="301"/>
      <c r="AD91" s="247" t="s">
        <v>119</v>
      </c>
      <c r="AE91" s="247" t="s">
        <v>57</v>
      </c>
      <c r="AF91" s="247" t="s">
        <v>103</v>
      </c>
      <c r="AG91" s="247"/>
      <c r="AH91" s="247" t="s">
        <v>262</v>
      </c>
      <c r="AI91" s="247" t="s">
        <v>2497</v>
      </c>
      <c r="AJ91" s="498" t="s">
        <v>2729</v>
      </c>
      <c r="AK91" s="497" t="s">
        <v>2498</v>
      </c>
      <c r="AL91" s="149" t="s">
        <v>252</v>
      </c>
    </row>
    <row r="92" spans="1:38" s="19" customFormat="1" ht="12.75" customHeight="1">
      <c r="A92" s="569" t="s">
        <v>3332</v>
      </c>
      <c r="B92" s="343" t="s">
        <v>2491</v>
      </c>
      <c r="C92" s="246">
        <v>0</v>
      </c>
      <c r="D92" s="246">
        <v>0</v>
      </c>
      <c r="E92" s="246">
        <v>0</v>
      </c>
      <c r="F92" s="246">
        <v>0</v>
      </c>
      <c r="G92" s="246">
        <v>0</v>
      </c>
      <c r="H92" s="246">
        <v>0</v>
      </c>
      <c r="I92" s="246">
        <v>0</v>
      </c>
      <c r="J92" s="246">
        <v>0</v>
      </c>
      <c r="K92" s="246">
        <v>0</v>
      </c>
      <c r="L92" s="246">
        <v>0</v>
      </c>
      <c r="M92" s="246">
        <v>0</v>
      </c>
      <c r="N92" s="246">
        <v>0</v>
      </c>
      <c r="O92" s="246">
        <v>1.756</v>
      </c>
      <c r="P92" s="246">
        <v>1.7709999999999999</v>
      </c>
      <c r="Q92" s="246">
        <v>1.788</v>
      </c>
      <c r="R92" s="246">
        <v>1.806</v>
      </c>
      <c r="S92" s="246">
        <v>1.8069999999999999</v>
      </c>
      <c r="T92" s="299">
        <v>1.8069999999999999</v>
      </c>
      <c r="U92" s="299">
        <v>1.843</v>
      </c>
      <c r="V92" s="299">
        <v>1.88</v>
      </c>
      <c r="W92" s="152">
        <v>1.917</v>
      </c>
      <c r="X92" s="301">
        <v>1.956</v>
      </c>
      <c r="Y92" s="288">
        <v>1.956</v>
      </c>
      <c r="Z92" s="289">
        <v>1.956</v>
      </c>
      <c r="AA92" s="152">
        <v>1.956</v>
      </c>
      <c r="AB92" s="152">
        <v>1.956</v>
      </c>
      <c r="AC92" s="301"/>
      <c r="AD92" s="247" t="s">
        <v>119</v>
      </c>
      <c r="AE92" s="247" t="s">
        <v>57</v>
      </c>
      <c r="AF92" s="247" t="s">
        <v>103</v>
      </c>
      <c r="AG92" s="247"/>
      <c r="AH92" s="247" t="s">
        <v>262</v>
      </c>
      <c r="AI92" s="247" t="s">
        <v>2499</v>
      </c>
      <c r="AJ92" s="498" t="s">
        <v>252</v>
      </c>
      <c r="AK92" s="497" t="s">
        <v>2500</v>
      </c>
      <c r="AL92" s="149" t="s">
        <v>252</v>
      </c>
    </row>
    <row r="93" spans="1:38" s="249" customFormat="1" ht="12.75" customHeight="1">
      <c r="A93" s="569" t="s">
        <v>3332</v>
      </c>
      <c r="B93" s="343" t="s">
        <v>2492</v>
      </c>
      <c r="C93" s="246">
        <v>0</v>
      </c>
      <c r="D93" s="246">
        <v>0</v>
      </c>
      <c r="E93" s="246">
        <v>0</v>
      </c>
      <c r="F93" s="246">
        <v>0</v>
      </c>
      <c r="G93" s="246">
        <v>0</v>
      </c>
      <c r="H93" s="246">
        <v>0</v>
      </c>
      <c r="I93" s="246">
        <v>0</v>
      </c>
      <c r="J93" s="246">
        <v>0</v>
      </c>
      <c r="K93" s="246">
        <v>0</v>
      </c>
      <c r="L93" s="246">
        <v>0</v>
      </c>
      <c r="M93" s="246">
        <v>0</v>
      </c>
      <c r="N93" s="246">
        <v>0</v>
      </c>
      <c r="O93" s="246">
        <v>0</v>
      </c>
      <c r="P93" s="246">
        <v>0</v>
      </c>
      <c r="Q93" s="246">
        <v>0</v>
      </c>
      <c r="R93" s="246">
        <v>0</v>
      </c>
      <c r="S93" s="246">
        <v>0</v>
      </c>
      <c r="T93" s="246">
        <f>2.841+3.989</f>
        <v>6.83</v>
      </c>
      <c r="U93" s="246">
        <f>2.825+3.989</f>
        <v>6.8140000000000001</v>
      </c>
      <c r="V93" s="246">
        <f>2.814+3.989</f>
        <v>6.8029999999999999</v>
      </c>
      <c r="W93" s="152">
        <f>2.841+3.989</f>
        <v>6.83</v>
      </c>
      <c r="X93" s="301">
        <v>0</v>
      </c>
      <c r="Y93" s="288">
        <v>0</v>
      </c>
      <c r="Z93" s="289">
        <v>0</v>
      </c>
      <c r="AA93" s="152">
        <v>0</v>
      </c>
      <c r="AB93" s="152">
        <v>0</v>
      </c>
      <c r="AC93" s="301"/>
      <c r="AD93" s="247" t="s">
        <v>119</v>
      </c>
      <c r="AE93" s="247" t="s">
        <v>57</v>
      </c>
      <c r="AF93" s="247" t="s">
        <v>103</v>
      </c>
      <c r="AG93" s="247"/>
      <c r="AH93" s="247" t="s">
        <v>262</v>
      </c>
      <c r="AI93" s="247" t="s">
        <v>2501</v>
      </c>
      <c r="AJ93" s="498" t="s">
        <v>2502</v>
      </c>
      <c r="AK93" s="497" t="s">
        <v>2503</v>
      </c>
      <c r="AL93" s="149" t="s">
        <v>252</v>
      </c>
    </row>
    <row r="94" spans="1:38" s="249" customFormat="1" ht="12.75" customHeight="1">
      <c r="A94" s="569" t="s">
        <v>3332</v>
      </c>
      <c r="B94" s="343" t="s">
        <v>2493</v>
      </c>
      <c r="C94" s="246">
        <v>0</v>
      </c>
      <c r="D94" s="246">
        <v>0</v>
      </c>
      <c r="E94" s="246">
        <v>0</v>
      </c>
      <c r="F94" s="246">
        <v>0</v>
      </c>
      <c r="G94" s="246">
        <v>0</v>
      </c>
      <c r="H94" s="246">
        <v>0</v>
      </c>
      <c r="I94" s="246">
        <v>0</v>
      </c>
      <c r="J94" s="246">
        <v>0</v>
      </c>
      <c r="K94" s="246">
        <v>0</v>
      </c>
      <c r="L94" s="246">
        <v>0</v>
      </c>
      <c r="M94" s="246">
        <v>0</v>
      </c>
      <c r="N94" s="246">
        <v>0</v>
      </c>
      <c r="O94" s="246">
        <v>0</v>
      </c>
      <c r="P94" s="246">
        <v>0</v>
      </c>
      <c r="Q94" s="246">
        <f>1.542+4.416</f>
        <v>5.9580000000000002</v>
      </c>
      <c r="R94" s="246">
        <f>1.551+4.416</f>
        <v>5.9670000000000005</v>
      </c>
      <c r="S94" s="246">
        <f>1.561+4.416</f>
        <v>5.9770000000000003</v>
      </c>
      <c r="T94" s="246">
        <v>0</v>
      </c>
      <c r="U94" s="246">
        <v>0</v>
      </c>
      <c r="V94" s="246">
        <v>0</v>
      </c>
      <c r="W94" s="152">
        <v>0</v>
      </c>
      <c r="X94" s="301">
        <v>0</v>
      </c>
      <c r="Y94" s="288">
        <v>0</v>
      </c>
      <c r="Z94" s="289">
        <v>0</v>
      </c>
      <c r="AA94" s="152">
        <v>0</v>
      </c>
      <c r="AB94" s="152">
        <v>0</v>
      </c>
      <c r="AC94" s="301"/>
      <c r="AD94" s="247" t="s">
        <v>119</v>
      </c>
      <c r="AE94" s="247" t="s">
        <v>57</v>
      </c>
      <c r="AF94" s="247" t="s">
        <v>103</v>
      </c>
      <c r="AG94" s="247"/>
      <c r="AH94" s="247" t="s">
        <v>262</v>
      </c>
      <c r="AI94" s="247" t="s">
        <v>2497</v>
      </c>
      <c r="AJ94" s="498" t="s">
        <v>2504</v>
      </c>
      <c r="AK94" s="497" t="s">
        <v>2505</v>
      </c>
      <c r="AL94" s="149" t="s">
        <v>252</v>
      </c>
    </row>
    <row r="95" spans="1:38" s="249" customFormat="1" ht="12.75" customHeight="1">
      <c r="A95" s="569" t="s">
        <v>3332</v>
      </c>
      <c r="B95" s="300" t="s">
        <v>2902</v>
      </c>
      <c r="C95" s="250">
        <v>0</v>
      </c>
      <c r="D95" s="250">
        <v>0</v>
      </c>
      <c r="E95" s="250">
        <v>0</v>
      </c>
      <c r="F95" s="250">
        <v>0</v>
      </c>
      <c r="G95" s="250">
        <v>0</v>
      </c>
      <c r="H95" s="250">
        <v>0</v>
      </c>
      <c r="I95" s="250">
        <v>0</v>
      </c>
      <c r="J95" s="250">
        <v>0</v>
      </c>
      <c r="K95" s="250">
        <v>0</v>
      </c>
      <c r="L95" s="250">
        <v>0</v>
      </c>
      <c r="M95" s="250">
        <v>0</v>
      </c>
      <c r="N95" s="250">
        <v>0</v>
      </c>
      <c r="O95" s="250">
        <v>0</v>
      </c>
      <c r="P95" s="250">
        <v>0</v>
      </c>
      <c r="Q95" s="250">
        <v>0</v>
      </c>
      <c r="R95" s="250">
        <v>0</v>
      </c>
      <c r="S95" s="250">
        <v>0</v>
      </c>
      <c r="T95" s="250">
        <v>0</v>
      </c>
      <c r="U95" s="250">
        <v>0</v>
      </c>
      <c r="V95" s="250">
        <v>0</v>
      </c>
      <c r="W95" s="152">
        <v>0</v>
      </c>
      <c r="X95" s="301">
        <v>0.23699999999999999</v>
      </c>
      <c r="Y95" s="288">
        <v>6.02</v>
      </c>
      <c r="Z95" s="289">
        <v>7.9610000000000003</v>
      </c>
      <c r="AA95" s="152">
        <v>5.2629999999999999</v>
      </c>
      <c r="AB95" s="152">
        <v>0</v>
      </c>
      <c r="AC95" s="301"/>
      <c r="AD95" s="115" t="s">
        <v>115</v>
      </c>
      <c r="AE95" s="501" t="s">
        <v>37</v>
      </c>
      <c r="AF95" s="501" t="s">
        <v>763</v>
      </c>
      <c r="AG95" s="105"/>
      <c r="AH95" s="501" t="s">
        <v>262</v>
      </c>
      <c r="AI95" s="501" t="s">
        <v>2903</v>
      </c>
      <c r="AJ95" s="495" t="s">
        <v>2904</v>
      </c>
      <c r="AK95" s="495" t="s">
        <v>2905</v>
      </c>
      <c r="AL95" s="148" t="s">
        <v>252</v>
      </c>
    </row>
    <row r="96" spans="1:38" s="249" customFormat="1" ht="12.75" customHeight="1">
      <c r="A96" s="569" t="s">
        <v>3332</v>
      </c>
      <c r="B96" s="343" t="s">
        <v>2514</v>
      </c>
      <c r="C96" s="246">
        <v>0</v>
      </c>
      <c r="D96" s="246">
        <v>0</v>
      </c>
      <c r="E96" s="246">
        <v>0</v>
      </c>
      <c r="F96" s="246">
        <v>0</v>
      </c>
      <c r="G96" s="246">
        <v>0</v>
      </c>
      <c r="H96" s="246">
        <v>0</v>
      </c>
      <c r="I96" s="246">
        <v>0</v>
      </c>
      <c r="J96" s="246">
        <v>0</v>
      </c>
      <c r="K96" s="246">
        <v>0</v>
      </c>
      <c r="L96" s="246">
        <v>0</v>
      </c>
      <c r="M96" s="246">
        <v>0</v>
      </c>
      <c r="N96" s="246">
        <v>0</v>
      </c>
      <c r="O96" s="246">
        <v>0</v>
      </c>
      <c r="P96" s="246">
        <v>0</v>
      </c>
      <c r="Q96" s="246">
        <v>0</v>
      </c>
      <c r="R96" s="246">
        <v>0</v>
      </c>
      <c r="S96" s="246">
        <v>0</v>
      </c>
      <c r="T96" s="246">
        <v>0</v>
      </c>
      <c r="U96" s="246">
        <v>0</v>
      </c>
      <c r="V96" s="246">
        <v>0</v>
      </c>
      <c r="W96" s="152">
        <v>1.3</v>
      </c>
      <c r="X96" s="301">
        <v>0</v>
      </c>
      <c r="Y96" s="288">
        <v>0</v>
      </c>
      <c r="Z96" s="289">
        <v>0</v>
      </c>
      <c r="AA96" s="152">
        <v>0</v>
      </c>
      <c r="AB96" s="152">
        <v>0</v>
      </c>
      <c r="AC96" s="301"/>
      <c r="AD96" s="247" t="s">
        <v>119</v>
      </c>
      <c r="AE96" s="247" t="s">
        <v>43</v>
      </c>
      <c r="AF96" s="247" t="s">
        <v>922</v>
      </c>
      <c r="AG96" s="247"/>
      <c r="AH96" s="247" t="s">
        <v>262</v>
      </c>
      <c r="AI96" s="247" t="s">
        <v>2515</v>
      </c>
      <c r="AJ96" s="498" t="s">
        <v>2516</v>
      </c>
      <c r="AK96" s="497" t="s">
        <v>252</v>
      </c>
      <c r="AL96" s="149" t="s">
        <v>252</v>
      </c>
    </row>
    <row r="97" spans="1:38" s="249" customFormat="1" ht="12.75" customHeight="1">
      <c r="A97" s="569" t="s">
        <v>3332</v>
      </c>
      <c r="B97" s="343" t="s">
        <v>3557</v>
      </c>
      <c r="C97" s="246">
        <v>0</v>
      </c>
      <c r="D97" s="246">
        <v>0</v>
      </c>
      <c r="E97" s="246">
        <v>0</v>
      </c>
      <c r="F97" s="246">
        <v>0</v>
      </c>
      <c r="G97" s="246">
        <v>0</v>
      </c>
      <c r="H97" s="246">
        <v>0</v>
      </c>
      <c r="I97" s="246">
        <v>0</v>
      </c>
      <c r="J97" s="246">
        <v>0</v>
      </c>
      <c r="K97" s="246">
        <v>0</v>
      </c>
      <c r="L97" s="246">
        <v>0</v>
      </c>
      <c r="M97" s="246">
        <v>0</v>
      </c>
      <c r="N97" s="246">
        <v>0</v>
      </c>
      <c r="O97" s="246">
        <v>0</v>
      </c>
      <c r="P97" s="246">
        <v>0</v>
      </c>
      <c r="Q97" s="246">
        <v>0</v>
      </c>
      <c r="R97" s="246">
        <v>0</v>
      </c>
      <c r="S97" s="246">
        <v>0</v>
      </c>
      <c r="T97" s="246">
        <v>0</v>
      </c>
      <c r="U97" s="246">
        <v>0</v>
      </c>
      <c r="V97" s="246">
        <v>0</v>
      </c>
      <c r="W97" s="152">
        <v>0</v>
      </c>
      <c r="X97" s="301">
        <v>0</v>
      </c>
      <c r="Y97" s="288">
        <v>0</v>
      </c>
      <c r="Z97" s="289">
        <v>1.8</v>
      </c>
      <c r="AA97" s="152">
        <v>5.0999999999999996</v>
      </c>
      <c r="AB97" s="152">
        <v>0</v>
      </c>
      <c r="AC97" s="301">
        <v>0</v>
      </c>
      <c r="AD97" s="247" t="s">
        <v>116</v>
      </c>
      <c r="AE97" s="247" t="s">
        <v>381</v>
      </c>
      <c r="AF97" s="247" t="s">
        <v>763</v>
      </c>
      <c r="AG97" s="247"/>
      <c r="AH97" s="247" t="s">
        <v>255</v>
      </c>
      <c r="AI97" s="247" t="s">
        <v>3558</v>
      </c>
      <c r="AJ97" s="498" t="s">
        <v>3553</v>
      </c>
      <c r="AK97" s="497" t="s">
        <v>3554</v>
      </c>
      <c r="AL97" s="149" t="s">
        <v>252</v>
      </c>
    </row>
    <row r="98" spans="1:38" s="249" customFormat="1" ht="12.75" customHeight="1">
      <c r="A98" s="569" t="s">
        <v>3332</v>
      </c>
      <c r="B98" s="343" t="s">
        <v>1907</v>
      </c>
      <c r="C98" s="246">
        <v>0</v>
      </c>
      <c r="D98" s="246">
        <v>0</v>
      </c>
      <c r="E98" s="246">
        <v>0</v>
      </c>
      <c r="F98" s="246">
        <v>0</v>
      </c>
      <c r="G98" s="246">
        <v>0</v>
      </c>
      <c r="H98" s="246">
        <v>0</v>
      </c>
      <c r="I98" s="246">
        <v>0</v>
      </c>
      <c r="J98" s="246">
        <v>0</v>
      </c>
      <c r="K98" s="246">
        <v>0</v>
      </c>
      <c r="L98" s="246">
        <v>0</v>
      </c>
      <c r="M98" s="246">
        <v>0</v>
      </c>
      <c r="N98" s="246">
        <v>0</v>
      </c>
      <c r="O98" s="246">
        <v>0</v>
      </c>
      <c r="P98" s="246">
        <v>0</v>
      </c>
      <c r="Q98" s="246">
        <v>0</v>
      </c>
      <c r="R98" s="246">
        <v>0</v>
      </c>
      <c r="S98" s="246">
        <v>10</v>
      </c>
      <c r="T98" s="246">
        <v>10</v>
      </c>
      <c r="U98" s="246">
        <v>5.7</v>
      </c>
      <c r="V98" s="246">
        <v>4.3</v>
      </c>
      <c r="W98" s="152">
        <v>0</v>
      </c>
      <c r="X98" s="301">
        <v>0</v>
      </c>
      <c r="Y98" s="288">
        <v>0</v>
      </c>
      <c r="Z98" s="289">
        <v>0</v>
      </c>
      <c r="AA98" s="152">
        <v>0</v>
      </c>
      <c r="AB98" s="152">
        <v>0</v>
      </c>
      <c r="AC98" s="301"/>
      <c r="AD98" s="501" t="s">
        <v>116</v>
      </c>
      <c r="AE98" s="247" t="s">
        <v>43</v>
      </c>
      <c r="AF98" s="247" t="s">
        <v>922</v>
      </c>
      <c r="AG98" s="247"/>
      <c r="AH98" s="247" t="s">
        <v>262</v>
      </c>
      <c r="AI98" s="247" t="s">
        <v>1908</v>
      </c>
      <c r="AJ98" s="498" t="s">
        <v>1909</v>
      </c>
      <c r="AK98" s="497" t="s">
        <v>1910</v>
      </c>
      <c r="AL98" s="149" t="s">
        <v>252</v>
      </c>
    </row>
    <row r="99" spans="1:38" s="249" customFormat="1" ht="12.75" customHeight="1">
      <c r="A99" s="569" t="s">
        <v>3332</v>
      </c>
      <c r="B99" s="343" t="s">
        <v>3569</v>
      </c>
      <c r="C99" s="246">
        <v>0</v>
      </c>
      <c r="D99" s="246">
        <v>0</v>
      </c>
      <c r="E99" s="246">
        <v>0</v>
      </c>
      <c r="F99" s="246">
        <v>0</v>
      </c>
      <c r="G99" s="246">
        <v>0</v>
      </c>
      <c r="H99" s="246">
        <v>0</v>
      </c>
      <c r="I99" s="246">
        <v>0</v>
      </c>
      <c r="J99" s="246">
        <v>0</v>
      </c>
      <c r="K99" s="246">
        <v>0</v>
      </c>
      <c r="L99" s="246">
        <v>0</v>
      </c>
      <c r="M99" s="246">
        <v>0</v>
      </c>
      <c r="N99" s="246">
        <v>0</v>
      </c>
      <c r="O99" s="246">
        <v>0</v>
      </c>
      <c r="P99" s="246">
        <v>0</v>
      </c>
      <c r="Q99" s="246">
        <v>0</v>
      </c>
      <c r="R99" s="246">
        <v>0</v>
      </c>
      <c r="S99" s="246">
        <v>0</v>
      </c>
      <c r="T99" s="246">
        <v>0</v>
      </c>
      <c r="U99" s="246">
        <v>0</v>
      </c>
      <c r="V99" s="246">
        <v>5.42</v>
      </c>
      <c r="W99" s="152">
        <v>4.72</v>
      </c>
      <c r="X99" s="301">
        <v>5.17</v>
      </c>
      <c r="Y99" s="288">
        <v>3.7720000000000002</v>
      </c>
      <c r="Z99" s="289">
        <v>3.6550000000000002</v>
      </c>
      <c r="AA99" s="152">
        <v>4.4899999999999993</v>
      </c>
      <c r="AB99" s="152">
        <v>8.6989999999999998</v>
      </c>
      <c r="AC99" s="301">
        <v>8.4030000000000005</v>
      </c>
      <c r="AD99" s="501" t="s">
        <v>116</v>
      </c>
      <c r="AE99" s="247" t="s">
        <v>43</v>
      </c>
      <c r="AF99" s="247" t="s">
        <v>763</v>
      </c>
      <c r="AG99" s="31"/>
      <c r="AH99" s="247" t="s">
        <v>262</v>
      </c>
      <c r="AI99" s="247" t="s">
        <v>3570</v>
      </c>
      <c r="AJ99" s="498" t="s">
        <v>3571</v>
      </c>
      <c r="AK99" s="495" t="s">
        <v>252</v>
      </c>
      <c r="AL99" s="149" t="s">
        <v>252</v>
      </c>
    </row>
    <row r="100" spans="1:38" s="249" customFormat="1" ht="12.75" customHeight="1">
      <c r="A100" s="568" t="s">
        <v>3384</v>
      </c>
      <c r="B100" s="343" t="s">
        <v>2108</v>
      </c>
      <c r="C100" s="246">
        <v>0</v>
      </c>
      <c r="D100" s="246">
        <v>0</v>
      </c>
      <c r="E100" s="246">
        <v>0</v>
      </c>
      <c r="F100" s="246">
        <v>0</v>
      </c>
      <c r="G100" s="246">
        <v>0</v>
      </c>
      <c r="H100" s="246">
        <v>0</v>
      </c>
      <c r="I100" s="246">
        <v>0</v>
      </c>
      <c r="J100" s="246">
        <v>0</v>
      </c>
      <c r="K100" s="246">
        <v>0</v>
      </c>
      <c r="L100" s="246">
        <v>0</v>
      </c>
      <c r="M100" s="246">
        <v>0</v>
      </c>
      <c r="N100" s="246">
        <v>0</v>
      </c>
      <c r="O100" s="246">
        <v>0</v>
      </c>
      <c r="P100" s="246">
        <v>0</v>
      </c>
      <c r="Q100" s="246">
        <v>0</v>
      </c>
      <c r="R100" s="246">
        <v>0</v>
      </c>
      <c r="S100" s="246">
        <v>0</v>
      </c>
      <c r="T100" s="246">
        <v>0</v>
      </c>
      <c r="U100" s="246">
        <v>0</v>
      </c>
      <c r="V100" s="246">
        <v>0</v>
      </c>
      <c r="W100" s="152">
        <v>2.6669999999999998</v>
      </c>
      <c r="X100" s="301">
        <v>3.0779999999999998</v>
      </c>
      <c r="Y100" s="288">
        <v>3.194</v>
      </c>
      <c r="Z100" s="289">
        <v>0</v>
      </c>
      <c r="AA100" s="152">
        <v>0</v>
      </c>
      <c r="AB100" s="152">
        <v>0</v>
      </c>
      <c r="AC100" s="301"/>
      <c r="AD100" s="247" t="s">
        <v>119</v>
      </c>
      <c r="AE100" s="247" t="s">
        <v>57</v>
      </c>
      <c r="AF100" s="247" t="s">
        <v>103</v>
      </c>
      <c r="AG100" s="31"/>
      <c r="AH100" s="247" t="s">
        <v>262</v>
      </c>
      <c r="AI100" s="247" t="s">
        <v>2109</v>
      </c>
      <c r="AJ100" s="498" t="s">
        <v>252</v>
      </c>
      <c r="AK100" s="497" t="s">
        <v>252</v>
      </c>
      <c r="AL100" s="149" t="s">
        <v>252</v>
      </c>
    </row>
    <row r="101" spans="1:38" s="249" customFormat="1" ht="12.75" customHeight="1">
      <c r="A101" s="569" t="s">
        <v>112</v>
      </c>
      <c r="B101" s="343" t="s">
        <v>1976</v>
      </c>
      <c r="C101" s="246">
        <v>0</v>
      </c>
      <c r="D101" s="246">
        <v>0</v>
      </c>
      <c r="E101" s="246">
        <v>0</v>
      </c>
      <c r="F101" s="246">
        <v>0</v>
      </c>
      <c r="G101" s="246">
        <v>0</v>
      </c>
      <c r="H101" s="246">
        <v>0</v>
      </c>
      <c r="I101" s="246">
        <v>0</v>
      </c>
      <c r="J101" s="246">
        <v>0</v>
      </c>
      <c r="K101" s="246">
        <v>0</v>
      </c>
      <c r="L101" s="246">
        <v>0</v>
      </c>
      <c r="M101" s="246">
        <v>0</v>
      </c>
      <c r="N101" s="246">
        <v>0</v>
      </c>
      <c r="O101" s="246">
        <v>0</v>
      </c>
      <c r="P101" s="246">
        <v>0</v>
      </c>
      <c r="Q101" s="246">
        <v>0</v>
      </c>
      <c r="R101" s="246">
        <v>0</v>
      </c>
      <c r="S101" s="246">
        <v>0</v>
      </c>
      <c r="T101" s="246">
        <v>0</v>
      </c>
      <c r="U101" s="246">
        <v>0</v>
      </c>
      <c r="V101" s="246">
        <v>0</v>
      </c>
      <c r="W101" s="152">
        <v>5.6509999999999998</v>
      </c>
      <c r="X101" s="301">
        <v>1.9279999999999999</v>
      </c>
      <c r="Y101" s="288">
        <v>1.7150000000000001</v>
      </c>
      <c r="Z101" s="289">
        <v>0</v>
      </c>
      <c r="AA101" s="152">
        <v>0</v>
      </c>
      <c r="AB101" s="152">
        <v>0</v>
      </c>
      <c r="AC101" s="301"/>
      <c r="AD101" s="247" t="s">
        <v>115</v>
      </c>
      <c r="AE101" s="247" t="s">
        <v>39</v>
      </c>
      <c r="AF101" s="247" t="s">
        <v>103</v>
      </c>
      <c r="AG101" s="247"/>
      <c r="AH101" s="247" t="s">
        <v>262</v>
      </c>
      <c r="AI101" s="247" t="s">
        <v>1979</v>
      </c>
      <c r="AJ101" s="498" t="s">
        <v>252</v>
      </c>
      <c r="AK101" s="497" t="s">
        <v>252</v>
      </c>
      <c r="AL101" s="149" t="s">
        <v>252</v>
      </c>
    </row>
    <row r="102" spans="1:38" s="249" customFormat="1" ht="12.75" customHeight="1">
      <c r="A102" s="569" t="s">
        <v>112</v>
      </c>
      <c r="B102" s="343" t="s">
        <v>1957</v>
      </c>
      <c r="C102" s="246">
        <v>0</v>
      </c>
      <c r="D102" s="246">
        <v>0</v>
      </c>
      <c r="E102" s="246">
        <v>0</v>
      </c>
      <c r="F102" s="246">
        <v>0</v>
      </c>
      <c r="G102" s="246">
        <v>0</v>
      </c>
      <c r="H102" s="246">
        <v>0</v>
      </c>
      <c r="I102" s="246">
        <v>0</v>
      </c>
      <c r="J102" s="246">
        <v>0</v>
      </c>
      <c r="K102" s="246">
        <v>0</v>
      </c>
      <c r="L102" s="246">
        <v>0</v>
      </c>
      <c r="M102" s="246">
        <v>0</v>
      </c>
      <c r="N102" s="246">
        <v>0</v>
      </c>
      <c r="O102" s="246">
        <v>0</v>
      </c>
      <c r="P102" s="246">
        <v>0</v>
      </c>
      <c r="Q102" s="246">
        <v>0</v>
      </c>
      <c r="R102" s="246">
        <v>0</v>
      </c>
      <c r="S102" s="246">
        <v>0</v>
      </c>
      <c r="T102" s="246">
        <v>0</v>
      </c>
      <c r="U102" s="246">
        <v>0</v>
      </c>
      <c r="V102" s="246">
        <v>0</v>
      </c>
      <c r="W102" s="152">
        <v>2.5230000000000001</v>
      </c>
      <c r="X102" s="301">
        <v>10.542</v>
      </c>
      <c r="Y102" s="288">
        <v>7.3550000000000004</v>
      </c>
      <c r="Z102" s="289">
        <v>0</v>
      </c>
      <c r="AA102" s="152">
        <v>0</v>
      </c>
      <c r="AB102" s="152">
        <v>0</v>
      </c>
      <c r="AC102" s="301"/>
      <c r="AD102" s="501" t="s">
        <v>116</v>
      </c>
      <c r="AE102" s="247" t="s">
        <v>381</v>
      </c>
      <c r="AF102" s="247" t="s">
        <v>103</v>
      </c>
      <c r="AG102" s="247"/>
      <c r="AH102" s="247" t="s">
        <v>262</v>
      </c>
      <c r="AI102" s="247" t="s">
        <v>1959</v>
      </c>
      <c r="AJ102" s="498" t="s">
        <v>1960</v>
      </c>
      <c r="AK102" s="497" t="s">
        <v>1961</v>
      </c>
      <c r="AL102" s="149" t="s">
        <v>252</v>
      </c>
    </row>
    <row r="103" spans="1:38" s="249" customFormat="1" ht="12.75" customHeight="1">
      <c r="A103" s="569" t="s">
        <v>112</v>
      </c>
      <c r="B103" s="343" t="s">
        <v>1977</v>
      </c>
      <c r="C103" s="246">
        <v>0</v>
      </c>
      <c r="D103" s="246">
        <v>0</v>
      </c>
      <c r="E103" s="246">
        <v>0</v>
      </c>
      <c r="F103" s="246">
        <v>0</v>
      </c>
      <c r="G103" s="246">
        <v>0</v>
      </c>
      <c r="H103" s="246">
        <v>0</v>
      </c>
      <c r="I103" s="246">
        <v>0</v>
      </c>
      <c r="J103" s="246">
        <v>0</v>
      </c>
      <c r="K103" s="246">
        <v>0</v>
      </c>
      <c r="L103" s="246">
        <v>0</v>
      </c>
      <c r="M103" s="246">
        <v>0</v>
      </c>
      <c r="N103" s="246">
        <v>0</v>
      </c>
      <c r="O103" s="246">
        <v>0</v>
      </c>
      <c r="P103" s="246">
        <v>0</v>
      </c>
      <c r="Q103" s="246">
        <v>0</v>
      </c>
      <c r="R103" s="246">
        <v>0</v>
      </c>
      <c r="S103" s="246">
        <v>0</v>
      </c>
      <c r="T103" s="246">
        <v>0</v>
      </c>
      <c r="U103" s="246">
        <v>0</v>
      </c>
      <c r="V103" s="246">
        <v>0</v>
      </c>
      <c r="W103" s="152">
        <v>3.2360000000000002</v>
      </c>
      <c r="X103" s="301">
        <v>17.373999999999999</v>
      </c>
      <c r="Y103" s="288">
        <v>7.6820000000000004</v>
      </c>
      <c r="Z103" s="289">
        <v>0</v>
      </c>
      <c r="AA103" s="152">
        <v>0</v>
      </c>
      <c r="AB103" s="152">
        <v>0</v>
      </c>
      <c r="AC103" s="301"/>
      <c r="AD103" s="247" t="s">
        <v>115</v>
      </c>
      <c r="AE103" s="247" t="s">
        <v>39</v>
      </c>
      <c r="AF103" s="247" t="s">
        <v>103</v>
      </c>
      <c r="AG103" s="247"/>
      <c r="AH103" s="247" t="s">
        <v>262</v>
      </c>
      <c r="AI103" s="247" t="s">
        <v>1980</v>
      </c>
      <c r="AJ103" s="498" t="s">
        <v>252</v>
      </c>
      <c r="AK103" s="497" t="s">
        <v>252</v>
      </c>
      <c r="AL103" s="149" t="s">
        <v>252</v>
      </c>
    </row>
    <row r="104" spans="1:38" s="249" customFormat="1" ht="12.75" customHeight="1">
      <c r="A104" s="569" t="s">
        <v>112</v>
      </c>
      <c r="B104" s="343" t="s">
        <v>1978</v>
      </c>
      <c r="C104" s="246">
        <v>0</v>
      </c>
      <c r="D104" s="246">
        <v>0</v>
      </c>
      <c r="E104" s="246">
        <v>0</v>
      </c>
      <c r="F104" s="246">
        <v>0</v>
      </c>
      <c r="G104" s="246">
        <v>0</v>
      </c>
      <c r="H104" s="246">
        <v>0</v>
      </c>
      <c r="I104" s="246">
        <v>0</v>
      </c>
      <c r="J104" s="246">
        <v>0</v>
      </c>
      <c r="K104" s="246">
        <v>0</v>
      </c>
      <c r="L104" s="246">
        <v>0</v>
      </c>
      <c r="M104" s="246">
        <v>0</v>
      </c>
      <c r="N104" s="246">
        <v>0</v>
      </c>
      <c r="O104" s="246">
        <v>0</v>
      </c>
      <c r="P104" s="246">
        <v>0</v>
      </c>
      <c r="Q104" s="246">
        <v>0</v>
      </c>
      <c r="R104" s="246">
        <v>0</v>
      </c>
      <c r="S104" s="246">
        <v>0</v>
      </c>
      <c r="T104" s="246">
        <v>0</v>
      </c>
      <c r="U104" s="246">
        <v>0</v>
      </c>
      <c r="V104" s="246">
        <v>0</v>
      </c>
      <c r="W104" s="152">
        <v>0.48599999999999999</v>
      </c>
      <c r="X104" s="301">
        <v>0.48299999999999998</v>
      </c>
      <c r="Y104" s="288">
        <v>0.48499999999999999</v>
      </c>
      <c r="Z104" s="289">
        <v>0</v>
      </c>
      <c r="AA104" s="152">
        <v>0</v>
      </c>
      <c r="AB104" s="152">
        <v>0</v>
      </c>
      <c r="AC104" s="301"/>
      <c r="AD104" s="247" t="s">
        <v>115</v>
      </c>
      <c r="AE104" s="247" t="s">
        <v>39</v>
      </c>
      <c r="AF104" s="247" t="s">
        <v>103</v>
      </c>
      <c r="AG104" s="247"/>
      <c r="AH104" s="247" t="s">
        <v>262</v>
      </c>
      <c r="AI104" s="247" t="s">
        <v>1981</v>
      </c>
      <c r="AJ104" s="498" t="s">
        <v>252</v>
      </c>
      <c r="AK104" s="497" t="s">
        <v>252</v>
      </c>
      <c r="AL104" s="149" t="s">
        <v>252</v>
      </c>
    </row>
    <row r="105" spans="1:38" s="249" customFormat="1" ht="12.75" customHeight="1">
      <c r="A105" s="569" t="s">
        <v>113</v>
      </c>
      <c r="B105" s="343" t="s">
        <v>2106</v>
      </c>
      <c r="C105" s="246">
        <v>0</v>
      </c>
      <c r="D105" s="246">
        <v>0</v>
      </c>
      <c r="E105" s="246">
        <v>0</v>
      </c>
      <c r="F105" s="246">
        <v>0</v>
      </c>
      <c r="G105" s="246">
        <v>0</v>
      </c>
      <c r="H105" s="246">
        <v>0</v>
      </c>
      <c r="I105" s="246">
        <v>0</v>
      </c>
      <c r="J105" s="246">
        <v>0</v>
      </c>
      <c r="K105" s="246">
        <v>0</v>
      </c>
      <c r="L105" s="246">
        <v>0</v>
      </c>
      <c r="M105" s="246">
        <v>0</v>
      </c>
      <c r="N105" s="246">
        <v>0</v>
      </c>
      <c r="O105" s="246">
        <v>0</v>
      </c>
      <c r="P105" s="246">
        <v>0</v>
      </c>
      <c r="Q105" s="246">
        <v>0</v>
      </c>
      <c r="R105" s="246">
        <v>0</v>
      </c>
      <c r="S105" s="246">
        <v>0</v>
      </c>
      <c r="T105" s="246">
        <v>0</v>
      </c>
      <c r="U105" s="246">
        <v>0</v>
      </c>
      <c r="V105" s="246">
        <v>0</v>
      </c>
      <c r="W105" s="152">
        <v>6.05</v>
      </c>
      <c r="X105" s="301">
        <v>13.081</v>
      </c>
      <c r="Y105" s="288">
        <v>10.669</v>
      </c>
      <c r="Z105" s="289">
        <v>0</v>
      </c>
      <c r="AA105" s="152">
        <v>0</v>
      </c>
      <c r="AB105" s="152">
        <v>0</v>
      </c>
      <c r="AC105" s="301"/>
      <c r="AD105" s="247" t="s">
        <v>119</v>
      </c>
      <c r="AE105" s="247" t="s">
        <v>51</v>
      </c>
      <c r="AF105" s="247" t="s">
        <v>103</v>
      </c>
      <c r="AG105" s="247"/>
      <c r="AH105" s="247" t="s">
        <v>262</v>
      </c>
      <c r="AI105" s="247" t="s">
        <v>1940</v>
      </c>
      <c r="AJ105" s="498" t="s">
        <v>252</v>
      </c>
      <c r="AK105" s="497" t="s">
        <v>1961</v>
      </c>
      <c r="AL105" s="149" t="s">
        <v>252</v>
      </c>
    </row>
    <row r="106" spans="1:38" s="249" customFormat="1" ht="12.75" customHeight="1">
      <c r="A106" s="569" t="s">
        <v>113</v>
      </c>
      <c r="B106" s="343" t="s">
        <v>2037</v>
      </c>
      <c r="C106" s="246">
        <v>0</v>
      </c>
      <c r="D106" s="246">
        <v>0</v>
      </c>
      <c r="E106" s="246">
        <v>0</v>
      </c>
      <c r="F106" s="246">
        <v>0</v>
      </c>
      <c r="G106" s="246">
        <v>0</v>
      </c>
      <c r="H106" s="246">
        <v>0</v>
      </c>
      <c r="I106" s="246">
        <v>0</v>
      </c>
      <c r="J106" s="246">
        <v>0</v>
      </c>
      <c r="K106" s="246">
        <v>0</v>
      </c>
      <c r="L106" s="246">
        <v>0</v>
      </c>
      <c r="M106" s="246">
        <v>0</v>
      </c>
      <c r="N106" s="246">
        <v>0</v>
      </c>
      <c r="O106" s="246">
        <v>0</v>
      </c>
      <c r="P106" s="246">
        <v>0</v>
      </c>
      <c r="Q106" s="246">
        <v>0</v>
      </c>
      <c r="R106" s="246">
        <v>0</v>
      </c>
      <c r="S106" s="246">
        <v>0</v>
      </c>
      <c r="T106" s="246">
        <v>0</v>
      </c>
      <c r="U106" s="246">
        <v>0</v>
      </c>
      <c r="V106" s="246">
        <v>0.3</v>
      </c>
      <c r="W106" s="152">
        <v>6.5549999999999997</v>
      </c>
      <c r="X106" s="301">
        <v>8.4589999999999996</v>
      </c>
      <c r="Y106" s="288">
        <v>0</v>
      </c>
      <c r="Z106" s="289">
        <v>0</v>
      </c>
      <c r="AA106" s="152">
        <v>0</v>
      </c>
      <c r="AB106" s="152">
        <v>0</v>
      </c>
      <c r="AC106" s="301"/>
      <c r="AD106" s="247" t="s">
        <v>119</v>
      </c>
      <c r="AE106" s="247" t="s">
        <v>53</v>
      </c>
      <c r="AF106" s="247" t="s">
        <v>103</v>
      </c>
      <c r="AG106" s="247"/>
      <c r="AH106" s="247" t="s">
        <v>262</v>
      </c>
      <c r="AI106" s="247" t="s">
        <v>3594</v>
      </c>
      <c r="AJ106" s="498" t="s">
        <v>252</v>
      </c>
      <c r="AK106" s="495" t="s">
        <v>252</v>
      </c>
      <c r="AL106" s="149" t="s">
        <v>252</v>
      </c>
    </row>
    <row r="107" spans="1:38" s="249" customFormat="1" ht="12.75" customHeight="1">
      <c r="A107" s="569" t="s">
        <v>113</v>
      </c>
      <c r="B107" s="343" t="s">
        <v>2040</v>
      </c>
      <c r="C107" s="246">
        <v>0</v>
      </c>
      <c r="D107" s="246">
        <v>0</v>
      </c>
      <c r="E107" s="246">
        <v>0</v>
      </c>
      <c r="F107" s="246">
        <v>0</v>
      </c>
      <c r="G107" s="246">
        <v>0</v>
      </c>
      <c r="H107" s="246">
        <v>0</v>
      </c>
      <c r="I107" s="246">
        <v>0</v>
      </c>
      <c r="J107" s="246">
        <v>0</v>
      </c>
      <c r="K107" s="246">
        <v>0</v>
      </c>
      <c r="L107" s="246">
        <v>0</v>
      </c>
      <c r="M107" s="246">
        <v>0</v>
      </c>
      <c r="N107" s="246">
        <v>0</v>
      </c>
      <c r="O107" s="246">
        <v>0</v>
      </c>
      <c r="P107" s="246">
        <v>0</v>
      </c>
      <c r="Q107" s="246">
        <v>0</v>
      </c>
      <c r="R107" s="246">
        <v>0</v>
      </c>
      <c r="S107" s="246">
        <v>0</v>
      </c>
      <c r="T107" s="246">
        <v>0</v>
      </c>
      <c r="U107" s="246">
        <v>63.145855579999996</v>
      </c>
      <c r="V107" s="246">
        <v>75.176000000000002</v>
      </c>
      <c r="W107" s="152">
        <v>162.52000000000001</v>
      </c>
      <c r="X107" s="301">
        <v>220.84800000000001</v>
      </c>
      <c r="Y107" s="288">
        <v>204.43700000000001</v>
      </c>
      <c r="Z107" s="289">
        <v>264.661</v>
      </c>
      <c r="AA107" s="152">
        <v>217.048</v>
      </c>
      <c r="AB107" s="152">
        <v>0</v>
      </c>
      <c r="AC107" s="301"/>
      <c r="AD107" s="247" t="s">
        <v>119</v>
      </c>
      <c r="AE107" s="247" t="s">
        <v>53</v>
      </c>
      <c r="AF107" s="247" t="s">
        <v>103</v>
      </c>
      <c r="AG107" s="247"/>
      <c r="AH107" s="247" t="s">
        <v>262</v>
      </c>
      <c r="AI107" s="247" t="s">
        <v>3595</v>
      </c>
      <c r="AJ107" s="498" t="s">
        <v>252</v>
      </c>
      <c r="AK107" s="495" t="s">
        <v>252</v>
      </c>
      <c r="AL107" s="149" t="s">
        <v>252</v>
      </c>
    </row>
    <row r="108" spans="1:38" s="249" customFormat="1" ht="12.75" customHeight="1">
      <c r="A108" s="569" t="s">
        <v>113</v>
      </c>
      <c r="B108" s="343" t="s">
        <v>1937</v>
      </c>
      <c r="C108" s="246">
        <v>0</v>
      </c>
      <c r="D108" s="246">
        <v>0</v>
      </c>
      <c r="E108" s="246">
        <v>0</v>
      </c>
      <c r="F108" s="246">
        <v>0</v>
      </c>
      <c r="G108" s="246">
        <v>0</v>
      </c>
      <c r="H108" s="246">
        <v>0</v>
      </c>
      <c r="I108" s="246">
        <v>0</v>
      </c>
      <c r="J108" s="246">
        <v>0</v>
      </c>
      <c r="K108" s="246">
        <v>0</v>
      </c>
      <c r="L108" s="246">
        <v>0</v>
      </c>
      <c r="M108" s="246">
        <v>0</v>
      </c>
      <c r="N108" s="246">
        <v>0</v>
      </c>
      <c r="O108" s="246">
        <v>0</v>
      </c>
      <c r="P108" s="246">
        <v>0</v>
      </c>
      <c r="Q108" s="246">
        <v>0</v>
      </c>
      <c r="R108" s="246">
        <v>0</v>
      </c>
      <c r="S108" s="246">
        <v>0</v>
      </c>
      <c r="T108" s="246">
        <v>0</v>
      </c>
      <c r="U108" s="246">
        <v>13.997999999999999</v>
      </c>
      <c r="V108" s="246">
        <v>11.135999999999999</v>
      </c>
      <c r="W108" s="152">
        <v>3.9289999999999998</v>
      </c>
      <c r="X108" s="301">
        <v>3.9670000000000001</v>
      </c>
      <c r="Y108" s="288">
        <v>3.7669999999999999</v>
      </c>
      <c r="Z108" s="289">
        <v>2.7290000000000001</v>
      </c>
      <c r="AA108" s="152">
        <v>2.7290000000000001</v>
      </c>
      <c r="AB108" s="152">
        <v>2.7290000000000001</v>
      </c>
      <c r="AC108" s="301">
        <v>2.7290000000000001</v>
      </c>
      <c r="AD108" s="247" t="s">
        <v>119</v>
      </c>
      <c r="AE108" s="247" t="s">
        <v>53</v>
      </c>
      <c r="AF108" s="247" t="s">
        <v>922</v>
      </c>
      <c r="AG108" s="247"/>
      <c r="AH108" s="247" t="s">
        <v>262</v>
      </c>
      <c r="AI108" s="247" t="s">
        <v>2726</v>
      </c>
      <c r="AJ108" s="498" t="s">
        <v>252</v>
      </c>
      <c r="AK108" s="497" t="s">
        <v>252</v>
      </c>
      <c r="AL108" s="149" t="s">
        <v>252</v>
      </c>
    </row>
    <row r="109" spans="1:38" s="249" customFormat="1" ht="12.75" customHeight="1">
      <c r="A109" s="569" t="s">
        <v>113</v>
      </c>
      <c r="B109" s="343" t="s">
        <v>2036</v>
      </c>
      <c r="C109" s="246">
        <v>0</v>
      </c>
      <c r="D109" s="246">
        <v>0</v>
      </c>
      <c r="E109" s="246">
        <v>0</v>
      </c>
      <c r="F109" s="246">
        <v>0</v>
      </c>
      <c r="G109" s="246">
        <v>0</v>
      </c>
      <c r="H109" s="246">
        <v>0</v>
      </c>
      <c r="I109" s="246">
        <v>0</v>
      </c>
      <c r="J109" s="246">
        <v>0</v>
      </c>
      <c r="K109" s="246">
        <v>0</v>
      </c>
      <c r="L109" s="246">
        <v>0</v>
      </c>
      <c r="M109" s="246">
        <v>0</v>
      </c>
      <c r="N109" s="246">
        <v>0</v>
      </c>
      <c r="O109" s="246">
        <v>0</v>
      </c>
      <c r="P109" s="246">
        <v>0</v>
      </c>
      <c r="Q109" s="246">
        <v>0</v>
      </c>
      <c r="R109" s="246">
        <v>3.6586155099999997</v>
      </c>
      <c r="S109" s="246">
        <v>15.412037</v>
      </c>
      <c r="T109" s="246">
        <v>9.1008305700000012</v>
      </c>
      <c r="U109" s="246">
        <v>12.093416099999999</v>
      </c>
      <c r="V109" s="246">
        <v>7.0818079100000002</v>
      </c>
      <c r="W109" s="152">
        <v>4.2809999999999997</v>
      </c>
      <c r="X109" s="301">
        <v>0</v>
      </c>
      <c r="Y109" s="288">
        <v>4.665</v>
      </c>
      <c r="Z109" s="289">
        <v>9.1059999999999999</v>
      </c>
      <c r="AA109" s="152">
        <v>0</v>
      </c>
      <c r="AB109" s="152">
        <v>0</v>
      </c>
      <c r="AC109" s="301"/>
      <c r="AD109" s="247" t="s">
        <v>119</v>
      </c>
      <c r="AE109" s="247" t="s">
        <v>53</v>
      </c>
      <c r="AF109" s="247" t="s">
        <v>103</v>
      </c>
      <c r="AG109" s="247"/>
      <c r="AH109" s="247" t="s">
        <v>262</v>
      </c>
      <c r="AI109" s="247" t="s">
        <v>2041</v>
      </c>
      <c r="AJ109" s="498" t="s">
        <v>252</v>
      </c>
      <c r="AK109" s="497" t="s">
        <v>252</v>
      </c>
      <c r="AL109" s="149" t="s">
        <v>252</v>
      </c>
    </row>
    <row r="110" spans="1:38" s="249" customFormat="1" ht="12.75" customHeight="1">
      <c r="A110" s="569" t="s">
        <v>113</v>
      </c>
      <c r="B110" s="343" t="s">
        <v>3610</v>
      </c>
      <c r="C110" s="246">
        <v>0</v>
      </c>
      <c r="D110" s="246">
        <v>0</v>
      </c>
      <c r="E110" s="246">
        <v>0</v>
      </c>
      <c r="F110" s="246">
        <v>0</v>
      </c>
      <c r="G110" s="246">
        <v>0</v>
      </c>
      <c r="H110" s="246">
        <v>0</v>
      </c>
      <c r="I110" s="246">
        <v>0</v>
      </c>
      <c r="J110" s="246">
        <v>0</v>
      </c>
      <c r="K110" s="246">
        <v>0</v>
      </c>
      <c r="L110" s="246">
        <v>0</v>
      </c>
      <c r="M110" s="246">
        <v>0</v>
      </c>
      <c r="N110" s="246">
        <v>0</v>
      </c>
      <c r="O110" s="246">
        <v>0</v>
      </c>
      <c r="P110" s="246">
        <v>0</v>
      </c>
      <c r="Q110" s="246">
        <v>0</v>
      </c>
      <c r="R110" s="246">
        <v>0</v>
      </c>
      <c r="S110" s="246">
        <v>0</v>
      </c>
      <c r="T110" s="246">
        <v>0</v>
      </c>
      <c r="U110" s="246">
        <v>0</v>
      </c>
      <c r="V110" s="152">
        <v>0</v>
      </c>
      <c r="W110" s="152">
        <v>0</v>
      </c>
      <c r="X110" s="301">
        <v>0</v>
      </c>
      <c r="Y110" s="288">
        <v>14.01</v>
      </c>
      <c r="Z110" s="289"/>
      <c r="AA110" s="152"/>
      <c r="AB110" s="152"/>
      <c r="AC110" s="152"/>
      <c r="AD110" s="501" t="s">
        <v>119</v>
      </c>
      <c r="AE110" s="247" t="s">
        <v>53</v>
      </c>
      <c r="AF110" s="247" t="s">
        <v>103</v>
      </c>
      <c r="AG110" s="247"/>
      <c r="AH110" s="247" t="s">
        <v>262</v>
      </c>
      <c r="AI110" s="247" t="s">
        <v>3611</v>
      </c>
      <c r="AJ110" s="498" t="s">
        <v>3612</v>
      </c>
      <c r="AK110" s="497" t="s">
        <v>3605</v>
      </c>
      <c r="AL110" s="149" t="s">
        <v>252</v>
      </c>
    </row>
    <row r="111" spans="1:38" s="249" customFormat="1" ht="12.75" customHeight="1">
      <c r="A111" s="569" t="s">
        <v>113</v>
      </c>
      <c r="B111" s="343" t="s">
        <v>2629</v>
      </c>
      <c r="C111" s="246">
        <v>0</v>
      </c>
      <c r="D111" s="246">
        <v>0</v>
      </c>
      <c r="E111" s="246">
        <v>0</v>
      </c>
      <c r="F111" s="246">
        <v>0</v>
      </c>
      <c r="G111" s="246">
        <v>0</v>
      </c>
      <c r="H111" s="246">
        <v>0</v>
      </c>
      <c r="I111" s="246">
        <v>0</v>
      </c>
      <c r="J111" s="246">
        <v>0</v>
      </c>
      <c r="K111" s="246">
        <v>0</v>
      </c>
      <c r="L111" s="246">
        <v>0</v>
      </c>
      <c r="M111" s="246">
        <v>0</v>
      </c>
      <c r="N111" s="246">
        <v>0</v>
      </c>
      <c r="O111" s="246">
        <v>0</v>
      </c>
      <c r="P111" s="246">
        <v>0</v>
      </c>
      <c r="Q111" s="246">
        <v>0</v>
      </c>
      <c r="R111" s="246">
        <v>0</v>
      </c>
      <c r="S111" s="246">
        <v>0</v>
      </c>
      <c r="T111" s="246">
        <v>0</v>
      </c>
      <c r="U111" s="246">
        <v>0</v>
      </c>
      <c r="V111" s="246">
        <v>0</v>
      </c>
      <c r="W111" s="152">
        <v>0</v>
      </c>
      <c r="X111" s="301">
        <v>1.25</v>
      </c>
      <c r="Y111" s="288">
        <v>11.3</v>
      </c>
      <c r="Z111" s="289">
        <v>22.15</v>
      </c>
      <c r="AA111" s="152">
        <v>10.95</v>
      </c>
      <c r="AB111" s="152">
        <v>0</v>
      </c>
      <c r="AC111" s="301"/>
      <c r="AD111" s="247" t="s">
        <v>119</v>
      </c>
      <c r="AE111" s="247" t="s">
        <v>53</v>
      </c>
      <c r="AF111" s="247" t="s">
        <v>763</v>
      </c>
      <c r="AG111" s="247"/>
      <c r="AH111" s="247" t="s">
        <v>262</v>
      </c>
      <c r="AI111" s="247" t="s">
        <v>2635</v>
      </c>
      <c r="AJ111" s="498" t="s">
        <v>252</v>
      </c>
      <c r="AK111" s="497" t="s">
        <v>252</v>
      </c>
      <c r="AL111" s="149" t="s">
        <v>252</v>
      </c>
    </row>
    <row r="112" spans="1:38" s="249" customFormat="1" ht="12.75" customHeight="1">
      <c r="A112" s="569" t="s">
        <v>113</v>
      </c>
      <c r="B112" s="343" t="s">
        <v>1935</v>
      </c>
      <c r="C112" s="246">
        <v>0</v>
      </c>
      <c r="D112" s="246">
        <v>0</v>
      </c>
      <c r="E112" s="246">
        <v>0</v>
      </c>
      <c r="F112" s="246">
        <v>0</v>
      </c>
      <c r="G112" s="246">
        <v>0</v>
      </c>
      <c r="H112" s="246">
        <v>0</v>
      </c>
      <c r="I112" s="246">
        <v>0</v>
      </c>
      <c r="J112" s="246">
        <v>0</v>
      </c>
      <c r="K112" s="246">
        <v>0</v>
      </c>
      <c r="L112" s="246">
        <v>0</v>
      </c>
      <c r="M112" s="246">
        <v>0</v>
      </c>
      <c r="N112" s="246">
        <v>0</v>
      </c>
      <c r="O112" s="246">
        <v>0</v>
      </c>
      <c r="P112" s="246">
        <v>0</v>
      </c>
      <c r="Q112" s="246">
        <v>0</v>
      </c>
      <c r="R112" s="246">
        <v>0</v>
      </c>
      <c r="S112" s="246">
        <v>0</v>
      </c>
      <c r="T112" s="246">
        <v>0</v>
      </c>
      <c r="U112" s="246">
        <v>0</v>
      </c>
      <c r="V112" s="246">
        <v>0</v>
      </c>
      <c r="W112" s="152">
        <v>0.12</v>
      </c>
      <c r="X112" s="301">
        <v>0.88</v>
      </c>
      <c r="Y112" s="288">
        <v>0.88</v>
      </c>
      <c r="Z112" s="289">
        <v>0.72</v>
      </c>
      <c r="AA112" s="152">
        <v>0</v>
      </c>
      <c r="AB112" s="152">
        <v>0</v>
      </c>
      <c r="AC112" s="301"/>
      <c r="AD112" s="247" t="s">
        <v>119</v>
      </c>
      <c r="AE112" s="247" t="s">
        <v>53</v>
      </c>
      <c r="AF112" s="247" t="s">
        <v>924</v>
      </c>
      <c r="AG112" s="247"/>
      <c r="AH112" s="247" t="s">
        <v>262</v>
      </c>
      <c r="AI112" s="247" t="s">
        <v>1939</v>
      </c>
      <c r="AJ112" s="498" t="s">
        <v>252</v>
      </c>
      <c r="AK112" s="497" t="s">
        <v>252</v>
      </c>
      <c r="AL112" s="149" t="s">
        <v>252</v>
      </c>
    </row>
    <row r="113" spans="1:38" s="249" customFormat="1" ht="12.75" customHeight="1">
      <c r="A113" s="569" t="s">
        <v>113</v>
      </c>
      <c r="B113" s="343" t="s">
        <v>2627</v>
      </c>
      <c r="C113" s="246">
        <v>0</v>
      </c>
      <c r="D113" s="246">
        <v>0</v>
      </c>
      <c r="E113" s="246">
        <v>0</v>
      </c>
      <c r="F113" s="246">
        <v>0</v>
      </c>
      <c r="G113" s="246">
        <v>0</v>
      </c>
      <c r="H113" s="246">
        <v>0</v>
      </c>
      <c r="I113" s="246">
        <v>0</v>
      </c>
      <c r="J113" s="246">
        <v>0</v>
      </c>
      <c r="K113" s="246">
        <v>0</v>
      </c>
      <c r="L113" s="246">
        <v>0</v>
      </c>
      <c r="M113" s="246">
        <v>0</v>
      </c>
      <c r="N113" s="246">
        <v>0</v>
      </c>
      <c r="O113" s="246">
        <v>0</v>
      </c>
      <c r="P113" s="246">
        <v>0</v>
      </c>
      <c r="Q113" s="246">
        <v>0</v>
      </c>
      <c r="R113" s="246">
        <v>0</v>
      </c>
      <c r="S113" s="246">
        <v>0</v>
      </c>
      <c r="T113" s="246">
        <v>0</v>
      </c>
      <c r="U113" s="246">
        <v>0</v>
      </c>
      <c r="V113" s="246">
        <v>0</v>
      </c>
      <c r="W113" s="152">
        <v>0</v>
      </c>
      <c r="X113" s="301">
        <v>1.5449999999999999</v>
      </c>
      <c r="Y113" s="288">
        <v>1.643</v>
      </c>
      <c r="Z113" s="289">
        <v>1.643</v>
      </c>
      <c r="AA113" s="152">
        <v>1.843</v>
      </c>
      <c r="AB113" s="152">
        <v>0</v>
      </c>
      <c r="AC113" s="301"/>
      <c r="AD113" s="501" t="s">
        <v>116</v>
      </c>
      <c r="AE113" s="247" t="s">
        <v>53</v>
      </c>
      <c r="AF113" s="247" t="s">
        <v>924</v>
      </c>
      <c r="AG113" s="247"/>
      <c r="AH113" s="247" t="s">
        <v>262</v>
      </c>
      <c r="AI113" s="247" t="s">
        <v>2633</v>
      </c>
      <c r="AJ113" s="498" t="s">
        <v>252</v>
      </c>
      <c r="AK113" s="497" t="s">
        <v>252</v>
      </c>
      <c r="AL113" s="149" t="s">
        <v>252</v>
      </c>
    </row>
    <row r="114" spans="1:38" s="249" customFormat="1" ht="12.75" customHeight="1">
      <c r="A114" s="569" t="s">
        <v>113</v>
      </c>
      <c r="B114" s="343" t="s">
        <v>2630</v>
      </c>
      <c r="C114" s="246">
        <v>0</v>
      </c>
      <c r="D114" s="246">
        <v>0</v>
      </c>
      <c r="E114" s="246">
        <v>0</v>
      </c>
      <c r="F114" s="246">
        <v>0</v>
      </c>
      <c r="G114" s="246">
        <v>0</v>
      </c>
      <c r="H114" s="246">
        <v>0</v>
      </c>
      <c r="I114" s="246">
        <v>0</v>
      </c>
      <c r="J114" s="246">
        <v>0</v>
      </c>
      <c r="K114" s="246">
        <v>0</v>
      </c>
      <c r="L114" s="246">
        <v>0</v>
      </c>
      <c r="M114" s="246">
        <v>0</v>
      </c>
      <c r="N114" s="246">
        <v>0</v>
      </c>
      <c r="O114" s="246">
        <v>0</v>
      </c>
      <c r="P114" s="246">
        <v>0</v>
      </c>
      <c r="Q114" s="246">
        <v>0</v>
      </c>
      <c r="R114" s="246">
        <v>0</v>
      </c>
      <c r="S114" s="246">
        <v>0</v>
      </c>
      <c r="T114" s="246">
        <v>0</v>
      </c>
      <c r="U114" s="246">
        <v>0</v>
      </c>
      <c r="V114" s="246">
        <v>0</v>
      </c>
      <c r="W114" s="152">
        <v>0</v>
      </c>
      <c r="X114" s="301">
        <v>0.56200000000000006</v>
      </c>
      <c r="Y114" s="288">
        <v>0.61899999999999999</v>
      </c>
      <c r="Z114" s="289">
        <v>0.60299999999999998</v>
      </c>
      <c r="AA114" s="152">
        <v>0.54600000000000004</v>
      </c>
      <c r="AB114" s="152">
        <v>0.53100000000000003</v>
      </c>
      <c r="AC114" s="301"/>
      <c r="AD114" s="247" t="s">
        <v>119</v>
      </c>
      <c r="AE114" s="247" t="s">
        <v>53</v>
      </c>
      <c r="AF114" s="247" t="s">
        <v>763</v>
      </c>
      <c r="AG114" s="247"/>
      <c r="AH114" s="247" t="s">
        <v>262</v>
      </c>
      <c r="AI114" s="247" t="s">
        <v>2636</v>
      </c>
      <c r="AJ114" s="498" t="s">
        <v>252</v>
      </c>
      <c r="AK114" s="497" t="s">
        <v>252</v>
      </c>
      <c r="AL114" s="149" t="s">
        <v>252</v>
      </c>
    </row>
    <row r="115" spans="1:38" s="249" customFormat="1" ht="12.75" customHeight="1">
      <c r="A115" s="569" t="s">
        <v>113</v>
      </c>
      <c r="B115" s="343" t="s">
        <v>2631</v>
      </c>
      <c r="C115" s="246">
        <v>0</v>
      </c>
      <c r="D115" s="246">
        <v>0</v>
      </c>
      <c r="E115" s="246">
        <v>0</v>
      </c>
      <c r="F115" s="246">
        <v>0</v>
      </c>
      <c r="G115" s="246">
        <v>0</v>
      </c>
      <c r="H115" s="246">
        <v>0</v>
      </c>
      <c r="I115" s="246">
        <v>0</v>
      </c>
      <c r="J115" s="246">
        <v>0</v>
      </c>
      <c r="K115" s="246">
        <v>0</v>
      </c>
      <c r="L115" s="246">
        <v>0</v>
      </c>
      <c r="M115" s="246">
        <v>0</v>
      </c>
      <c r="N115" s="246">
        <v>0</v>
      </c>
      <c r="O115" s="246">
        <v>0</v>
      </c>
      <c r="P115" s="246">
        <v>0</v>
      </c>
      <c r="Q115" s="246">
        <v>0</v>
      </c>
      <c r="R115" s="246">
        <v>0</v>
      </c>
      <c r="S115" s="246">
        <v>0</v>
      </c>
      <c r="T115" s="246">
        <v>0</v>
      </c>
      <c r="U115" s="246">
        <v>0</v>
      </c>
      <c r="V115" s="246">
        <v>0</v>
      </c>
      <c r="W115" s="152">
        <v>0</v>
      </c>
      <c r="X115" s="301">
        <v>1.7110000000000001</v>
      </c>
      <c r="Y115" s="288">
        <v>0.61899999999999999</v>
      </c>
      <c r="Z115" s="289">
        <v>0.60299999999999998</v>
      </c>
      <c r="AA115" s="152">
        <v>0.54600000000000004</v>
      </c>
      <c r="AB115" s="152">
        <v>0.53100000000000003</v>
      </c>
      <c r="AC115" s="301"/>
      <c r="AD115" s="247" t="s">
        <v>119</v>
      </c>
      <c r="AE115" s="247" t="s">
        <v>53</v>
      </c>
      <c r="AF115" s="247" t="s">
        <v>763</v>
      </c>
      <c r="AG115" s="247"/>
      <c r="AH115" s="247" t="s">
        <v>262</v>
      </c>
      <c r="AI115" s="247" t="s">
        <v>2637</v>
      </c>
      <c r="AJ115" s="498" t="s">
        <v>252</v>
      </c>
      <c r="AK115" s="497" t="s">
        <v>252</v>
      </c>
      <c r="AL115" s="149" t="s">
        <v>252</v>
      </c>
    </row>
    <row r="116" spans="1:38" s="249" customFormat="1" ht="12.75" customHeight="1">
      <c r="A116" s="569" t="s">
        <v>113</v>
      </c>
      <c r="B116" s="343" t="s">
        <v>2626</v>
      </c>
      <c r="C116" s="246">
        <v>0</v>
      </c>
      <c r="D116" s="246">
        <v>0</v>
      </c>
      <c r="E116" s="246">
        <v>0</v>
      </c>
      <c r="F116" s="246">
        <v>0</v>
      </c>
      <c r="G116" s="246">
        <v>0</v>
      </c>
      <c r="H116" s="246">
        <v>0</v>
      </c>
      <c r="I116" s="246">
        <v>0</v>
      </c>
      <c r="J116" s="246">
        <v>0</v>
      </c>
      <c r="K116" s="246">
        <v>0</v>
      </c>
      <c r="L116" s="246">
        <v>0</v>
      </c>
      <c r="M116" s="246">
        <v>0</v>
      </c>
      <c r="N116" s="246">
        <v>0</v>
      </c>
      <c r="O116" s="246">
        <v>0</v>
      </c>
      <c r="P116" s="246">
        <v>0</v>
      </c>
      <c r="Q116" s="246">
        <v>0</v>
      </c>
      <c r="R116" s="246">
        <v>0</v>
      </c>
      <c r="S116" s="246">
        <v>0</v>
      </c>
      <c r="T116" s="246">
        <v>0</v>
      </c>
      <c r="U116" s="246">
        <v>0</v>
      </c>
      <c r="V116" s="246">
        <v>0</v>
      </c>
      <c r="W116" s="152">
        <v>1.01</v>
      </c>
      <c r="X116" s="301">
        <v>1.8640000000000001</v>
      </c>
      <c r="Y116" s="288">
        <v>2.4180000000000001</v>
      </c>
      <c r="Z116" s="289">
        <v>3.6070000000000002</v>
      </c>
      <c r="AA116" s="152">
        <v>0</v>
      </c>
      <c r="AB116" s="152">
        <v>0</v>
      </c>
      <c r="AC116" s="301"/>
      <c r="AD116" s="501" t="s">
        <v>116</v>
      </c>
      <c r="AE116" s="247" t="s">
        <v>53</v>
      </c>
      <c r="AF116" s="247" t="s">
        <v>924</v>
      </c>
      <c r="AG116" s="247"/>
      <c r="AH116" s="247" t="s">
        <v>262</v>
      </c>
      <c r="AI116" s="247" t="s">
        <v>2632</v>
      </c>
      <c r="AJ116" s="498" t="s">
        <v>252</v>
      </c>
      <c r="AK116" s="497" t="s">
        <v>252</v>
      </c>
      <c r="AL116" s="149" t="s">
        <v>252</v>
      </c>
    </row>
    <row r="117" spans="1:38" s="249" customFormat="1" ht="12.75" customHeight="1">
      <c r="A117" s="569" t="s">
        <v>113</v>
      </c>
      <c r="B117" s="343" t="s">
        <v>2628</v>
      </c>
      <c r="C117" s="246">
        <v>0</v>
      </c>
      <c r="D117" s="246">
        <v>0</v>
      </c>
      <c r="E117" s="246">
        <v>0</v>
      </c>
      <c r="F117" s="246">
        <v>0</v>
      </c>
      <c r="G117" s="246">
        <v>0</v>
      </c>
      <c r="H117" s="246">
        <v>0</v>
      </c>
      <c r="I117" s="246">
        <v>0</v>
      </c>
      <c r="J117" s="246">
        <v>0</v>
      </c>
      <c r="K117" s="246">
        <v>0</v>
      </c>
      <c r="L117" s="246">
        <v>0</v>
      </c>
      <c r="M117" s="246">
        <v>0</v>
      </c>
      <c r="N117" s="246">
        <v>0</v>
      </c>
      <c r="O117" s="246">
        <v>0</v>
      </c>
      <c r="P117" s="246">
        <v>0</v>
      </c>
      <c r="Q117" s="246">
        <v>0</v>
      </c>
      <c r="R117" s="246">
        <v>0</v>
      </c>
      <c r="S117" s="246">
        <v>0</v>
      </c>
      <c r="T117" s="246">
        <v>0</v>
      </c>
      <c r="U117" s="246">
        <v>0</v>
      </c>
      <c r="V117" s="246">
        <v>0</v>
      </c>
      <c r="W117" s="152">
        <v>0</v>
      </c>
      <c r="X117" s="301">
        <v>0.496</v>
      </c>
      <c r="Y117" s="288">
        <v>3</v>
      </c>
      <c r="Z117" s="289">
        <v>1.6</v>
      </c>
      <c r="AA117" s="152">
        <v>4.0999999999999996</v>
      </c>
      <c r="AB117" s="152">
        <v>5.9</v>
      </c>
      <c r="AC117" s="301"/>
      <c r="AD117" s="501" t="s">
        <v>116</v>
      </c>
      <c r="AE117" s="247" t="s">
        <v>53</v>
      </c>
      <c r="AF117" s="247" t="s">
        <v>924</v>
      </c>
      <c r="AG117" s="247"/>
      <c r="AH117" s="247" t="s">
        <v>262</v>
      </c>
      <c r="AI117" s="247" t="s">
        <v>2634</v>
      </c>
      <c r="AJ117" s="498" t="s">
        <v>252</v>
      </c>
      <c r="AK117" s="497" t="s">
        <v>252</v>
      </c>
      <c r="AL117" s="149" t="s">
        <v>252</v>
      </c>
    </row>
    <row r="118" spans="1:38" s="249" customFormat="1" ht="12.75" customHeight="1">
      <c r="A118" s="569" t="s">
        <v>113</v>
      </c>
      <c r="B118" s="343" t="s">
        <v>1934</v>
      </c>
      <c r="C118" s="246">
        <v>0</v>
      </c>
      <c r="D118" s="246">
        <v>0</v>
      </c>
      <c r="E118" s="246">
        <v>0</v>
      </c>
      <c r="F118" s="246">
        <v>0</v>
      </c>
      <c r="G118" s="246">
        <v>0</v>
      </c>
      <c r="H118" s="246">
        <v>0</v>
      </c>
      <c r="I118" s="246">
        <v>0</v>
      </c>
      <c r="J118" s="246">
        <v>0</v>
      </c>
      <c r="K118" s="246">
        <v>0</v>
      </c>
      <c r="L118" s="246">
        <v>0</v>
      </c>
      <c r="M118" s="246">
        <v>0</v>
      </c>
      <c r="N118" s="246">
        <v>0</v>
      </c>
      <c r="O118" s="246">
        <v>0</v>
      </c>
      <c r="P118" s="246">
        <v>0</v>
      </c>
      <c r="Q118" s="246">
        <v>0</v>
      </c>
      <c r="R118" s="246">
        <v>0</v>
      </c>
      <c r="S118" s="246">
        <v>0</v>
      </c>
      <c r="T118" s="246">
        <v>0</v>
      </c>
      <c r="U118" s="246">
        <v>0</v>
      </c>
      <c r="V118" s="246">
        <v>0</v>
      </c>
      <c r="W118" s="152">
        <v>0</v>
      </c>
      <c r="X118" s="301">
        <v>0</v>
      </c>
      <c r="Y118" s="288">
        <v>0</v>
      </c>
      <c r="Z118" s="289">
        <v>0</v>
      </c>
      <c r="AA118" s="152">
        <v>0</v>
      </c>
      <c r="AB118" s="152">
        <v>0</v>
      </c>
      <c r="AC118" s="301"/>
      <c r="AD118" s="501" t="s">
        <v>116</v>
      </c>
      <c r="AE118" s="105" t="s">
        <v>53</v>
      </c>
      <c r="AF118" s="105" t="s">
        <v>924</v>
      </c>
      <c r="AG118" s="105"/>
      <c r="AH118" s="105" t="s">
        <v>262</v>
      </c>
      <c r="AI118" s="105" t="s">
        <v>1938</v>
      </c>
      <c r="AJ118" s="499" t="s">
        <v>252</v>
      </c>
      <c r="AK118" s="494" t="s">
        <v>252</v>
      </c>
      <c r="AL118" s="149" t="s">
        <v>252</v>
      </c>
    </row>
    <row r="119" spans="1:38" s="249" customFormat="1" ht="12.75" customHeight="1">
      <c r="A119" s="569" t="s">
        <v>113</v>
      </c>
      <c r="B119" s="343" t="s">
        <v>2039</v>
      </c>
      <c r="C119" s="246">
        <v>0</v>
      </c>
      <c r="D119" s="246">
        <v>0</v>
      </c>
      <c r="E119" s="246">
        <v>0</v>
      </c>
      <c r="F119" s="246">
        <v>0</v>
      </c>
      <c r="G119" s="246">
        <v>0</v>
      </c>
      <c r="H119" s="246">
        <v>0</v>
      </c>
      <c r="I119" s="246">
        <v>0</v>
      </c>
      <c r="J119" s="246">
        <v>0</v>
      </c>
      <c r="K119" s="246">
        <v>0</v>
      </c>
      <c r="L119" s="246">
        <v>0</v>
      </c>
      <c r="M119" s="246">
        <v>0</v>
      </c>
      <c r="N119" s="246">
        <v>0</v>
      </c>
      <c r="O119" s="246">
        <v>0</v>
      </c>
      <c r="P119" s="246">
        <v>0</v>
      </c>
      <c r="Q119" s="246">
        <v>0</v>
      </c>
      <c r="R119" s="246">
        <v>0</v>
      </c>
      <c r="S119" s="246">
        <v>0</v>
      </c>
      <c r="T119" s="246">
        <v>0</v>
      </c>
      <c r="U119" s="246">
        <v>0.17977299999999999</v>
      </c>
      <c r="V119" s="152">
        <v>1.5487690000000001</v>
      </c>
      <c r="W119" s="152">
        <v>1.0609999999999999</v>
      </c>
      <c r="X119" s="301">
        <v>1.59</v>
      </c>
      <c r="Y119" s="288">
        <v>1.071</v>
      </c>
      <c r="Z119" s="289">
        <v>1.375</v>
      </c>
      <c r="AA119" s="152">
        <v>0</v>
      </c>
      <c r="AB119" s="152">
        <v>0</v>
      </c>
      <c r="AC119" s="301"/>
      <c r="AD119" s="501" t="s">
        <v>119</v>
      </c>
      <c r="AE119" s="247" t="s">
        <v>53</v>
      </c>
      <c r="AF119" s="247" t="s">
        <v>103</v>
      </c>
      <c r="AG119" s="247"/>
      <c r="AH119" s="247" t="s">
        <v>262</v>
      </c>
      <c r="AI119" s="247" t="s">
        <v>2042</v>
      </c>
      <c r="AJ119" s="498" t="s">
        <v>252</v>
      </c>
      <c r="AK119" s="495" t="s">
        <v>252</v>
      </c>
      <c r="AL119" s="149" t="s">
        <v>252</v>
      </c>
    </row>
    <row r="120" spans="1:38" s="249" customFormat="1" ht="12.75" customHeight="1">
      <c r="A120" s="569" t="s">
        <v>113</v>
      </c>
      <c r="B120" s="343" t="s">
        <v>1936</v>
      </c>
      <c r="C120" s="246">
        <v>0</v>
      </c>
      <c r="D120" s="246">
        <v>0</v>
      </c>
      <c r="E120" s="246">
        <v>0</v>
      </c>
      <c r="F120" s="246">
        <v>0</v>
      </c>
      <c r="G120" s="246">
        <v>0</v>
      </c>
      <c r="H120" s="246">
        <v>0</v>
      </c>
      <c r="I120" s="246">
        <v>0</v>
      </c>
      <c r="J120" s="246">
        <v>0</v>
      </c>
      <c r="K120" s="246">
        <v>0</v>
      </c>
      <c r="L120" s="246">
        <v>0</v>
      </c>
      <c r="M120" s="246">
        <v>0</v>
      </c>
      <c r="N120" s="246">
        <v>0</v>
      </c>
      <c r="O120" s="246">
        <v>0</v>
      </c>
      <c r="P120" s="246">
        <v>0</v>
      </c>
      <c r="Q120" s="246">
        <v>0</v>
      </c>
      <c r="R120" s="246">
        <v>0</v>
      </c>
      <c r="S120" s="246">
        <v>0</v>
      </c>
      <c r="T120" s="246">
        <v>0</v>
      </c>
      <c r="U120" s="246">
        <v>0</v>
      </c>
      <c r="V120" s="152">
        <v>1.532</v>
      </c>
      <c r="W120" s="152">
        <v>7.194</v>
      </c>
      <c r="X120" s="301">
        <v>29.32</v>
      </c>
      <c r="Y120" s="288">
        <v>32.412999999999997</v>
      </c>
      <c r="Z120" s="289">
        <v>8</v>
      </c>
      <c r="AA120" s="152">
        <v>0</v>
      </c>
      <c r="AB120" s="152">
        <v>0</v>
      </c>
      <c r="AC120" s="301"/>
      <c r="AD120" s="501" t="s">
        <v>116</v>
      </c>
      <c r="AE120" s="247" t="s">
        <v>53</v>
      </c>
      <c r="AF120" s="247" t="s">
        <v>763</v>
      </c>
      <c r="AG120" s="247"/>
      <c r="AH120" s="247" t="s">
        <v>255</v>
      </c>
      <c r="AI120" s="247" t="s">
        <v>2727</v>
      </c>
      <c r="AJ120" s="498" t="s">
        <v>252</v>
      </c>
      <c r="AK120" s="497" t="s">
        <v>252</v>
      </c>
      <c r="AL120" s="149" t="s">
        <v>252</v>
      </c>
    </row>
    <row r="121" spans="1:38" s="249" customFormat="1" ht="12.75" customHeight="1">
      <c r="A121" s="569" t="s">
        <v>113</v>
      </c>
      <c r="B121" s="343" t="s">
        <v>2038</v>
      </c>
      <c r="C121" s="246">
        <v>0</v>
      </c>
      <c r="D121" s="246">
        <v>0</v>
      </c>
      <c r="E121" s="246">
        <v>0</v>
      </c>
      <c r="F121" s="246">
        <v>0</v>
      </c>
      <c r="G121" s="246">
        <v>0</v>
      </c>
      <c r="H121" s="246">
        <v>0</v>
      </c>
      <c r="I121" s="246">
        <v>0</v>
      </c>
      <c r="J121" s="246">
        <v>0</v>
      </c>
      <c r="K121" s="246">
        <v>0</v>
      </c>
      <c r="L121" s="246">
        <v>0</v>
      </c>
      <c r="M121" s="246">
        <v>0</v>
      </c>
      <c r="N121" s="246">
        <v>0</v>
      </c>
      <c r="O121" s="246">
        <v>0</v>
      </c>
      <c r="P121" s="246">
        <v>0</v>
      </c>
      <c r="Q121" s="246">
        <v>0</v>
      </c>
      <c r="R121" s="246">
        <v>0</v>
      </c>
      <c r="S121" s="246">
        <v>0</v>
      </c>
      <c r="T121" s="246">
        <v>0</v>
      </c>
      <c r="U121" s="246">
        <v>0</v>
      </c>
      <c r="V121" s="152">
        <v>0.73</v>
      </c>
      <c r="W121" s="152">
        <v>0.90559851000000002</v>
      </c>
      <c r="X121" s="301">
        <v>0.94932335999999995</v>
      </c>
      <c r="Y121" s="288">
        <v>0.19900000000000001</v>
      </c>
      <c r="Z121" s="289">
        <v>0</v>
      </c>
      <c r="AA121" s="152">
        <v>0</v>
      </c>
      <c r="AB121" s="152">
        <v>0</v>
      </c>
      <c r="AC121" s="301"/>
      <c r="AD121" s="501" t="s">
        <v>119</v>
      </c>
      <c r="AE121" s="247" t="s">
        <v>53</v>
      </c>
      <c r="AF121" s="247" t="s">
        <v>103</v>
      </c>
      <c r="AG121" s="247"/>
      <c r="AH121" s="247" t="s">
        <v>262</v>
      </c>
      <c r="AI121" s="247" t="s">
        <v>3596</v>
      </c>
      <c r="AJ121" s="498" t="s">
        <v>252</v>
      </c>
      <c r="AK121" s="497" t="s">
        <v>252</v>
      </c>
      <c r="AL121" s="149" t="s">
        <v>252</v>
      </c>
    </row>
    <row r="122" spans="1:38" s="249" customFormat="1" ht="12.75" customHeight="1">
      <c r="A122" s="569" t="s">
        <v>1798</v>
      </c>
      <c r="B122" s="343" t="s">
        <v>1957</v>
      </c>
      <c r="C122" s="246">
        <v>0</v>
      </c>
      <c r="D122" s="246">
        <v>0</v>
      </c>
      <c r="E122" s="246">
        <v>0</v>
      </c>
      <c r="F122" s="246">
        <v>0</v>
      </c>
      <c r="G122" s="246">
        <v>0</v>
      </c>
      <c r="H122" s="246">
        <v>0</v>
      </c>
      <c r="I122" s="246">
        <v>0</v>
      </c>
      <c r="J122" s="246">
        <v>0</v>
      </c>
      <c r="K122" s="246">
        <v>0</v>
      </c>
      <c r="L122" s="246">
        <v>0</v>
      </c>
      <c r="M122" s="246">
        <v>0</v>
      </c>
      <c r="N122" s="246">
        <v>0</v>
      </c>
      <c r="O122" s="246">
        <v>0</v>
      </c>
      <c r="P122" s="246">
        <v>0</v>
      </c>
      <c r="Q122" s="246">
        <v>0</v>
      </c>
      <c r="R122" s="246">
        <v>0</v>
      </c>
      <c r="S122" s="246">
        <v>0</v>
      </c>
      <c r="T122" s="246">
        <v>0</v>
      </c>
      <c r="U122" s="246">
        <v>0</v>
      </c>
      <c r="V122" s="152">
        <v>0</v>
      </c>
      <c r="W122" s="152">
        <v>5.8230000000000004</v>
      </c>
      <c r="X122" s="301">
        <v>14.102</v>
      </c>
      <c r="Y122" s="288">
        <v>17.821000000000002</v>
      </c>
      <c r="Z122" s="289">
        <v>0</v>
      </c>
      <c r="AA122" s="152">
        <v>0</v>
      </c>
      <c r="AB122" s="152">
        <v>0</v>
      </c>
      <c r="AC122" s="301"/>
      <c r="AD122" s="501" t="s">
        <v>116</v>
      </c>
      <c r="AE122" s="247" t="s">
        <v>381</v>
      </c>
      <c r="AF122" s="247" t="s">
        <v>103</v>
      </c>
      <c r="AG122" s="247"/>
      <c r="AH122" s="247" t="s">
        <v>262</v>
      </c>
      <c r="AI122" s="247" t="s">
        <v>1959</v>
      </c>
      <c r="AJ122" s="498" t="s">
        <v>1964</v>
      </c>
      <c r="AK122" s="497" t="s">
        <v>1961</v>
      </c>
      <c r="AL122" s="149" t="s">
        <v>252</v>
      </c>
    </row>
    <row r="123" spans="1:38" s="249" customFormat="1" ht="12.75" customHeight="1">
      <c r="A123" s="569" t="s">
        <v>1798</v>
      </c>
      <c r="B123" s="343" t="s">
        <v>2155</v>
      </c>
      <c r="C123" s="246">
        <v>0</v>
      </c>
      <c r="D123" s="246">
        <v>0</v>
      </c>
      <c r="E123" s="246">
        <v>0</v>
      </c>
      <c r="F123" s="246">
        <v>0</v>
      </c>
      <c r="G123" s="246">
        <v>0</v>
      </c>
      <c r="H123" s="246">
        <v>0</v>
      </c>
      <c r="I123" s="246">
        <v>0</v>
      </c>
      <c r="J123" s="246">
        <v>0</v>
      </c>
      <c r="K123" s="246">
        <v>0</v>
      </c>
      <c r="L123" s="246">
        <v>0</v>
      </c>
      <c r="M123" s="246">
        <v>0</v>
      </c>
      <c r="N123" s="246">
        <v>0</v>
      </c>
      <c r="O123" s="246">
        <v>0</v>
      </c>
      <c r="P123" s="246">
        <v>0</v>
      </c>
      <c r="Q123" s="246">
        <v>0</v>
      </c>
      <c r="R123" s="246">
        <v>0</v>
      </c>
      <c r="S123" s="246">
        <v>0</v>
      </c>
      <c r="T123" s="246">
        <v>0</v>
      </c>
      <c r="U123" s="246">
        <v>0</v>
      </c>
      <c r="V123" s="152">
        <v>25</v>
      </c>
      <c r="W123" s="152">
        <v>30</v>
      </c>
      <c r="X123" s="301">
        <v>30</v>
      </c>
      <c r="Y123" s="288">
        <v>25</v>
      </c>
      <c r="Z123" s="289">
        <v>25</v>
      </c>
      <c r="AA123" s="152">
        <v>25</v>
      </c>
      <c r="AB123" s="152">
        <v>0</v>
      </c>
      <c r="AC123" s="301"/>
      <c r="AD123" s="247" t="s">
        <v>117</v>
      </c>
      <c r="AE123" s="247" t="s">
        <v>381</v>
      </c>
      <c r="AF123" s="247" t="s">
        <v>922</v>
      </c>
      <c r="AG123" s="247"/>
      <c r="AH123" s="247" t="s">
        <v>255</v>
      </c>
      <c r="AI123" s="247" t="s">
        <v>1919</v>
      </c>
      <c r="AJ123" s="498" t="s">
        <v>252</v>
      </c>
      <c r="AK123" s="497" t="s">
        <v>380</v>
      </c>
      <c r="AL123" s="149" t="s">
        <v>252</v>
      </c>
    </row>
    <row r="124" spans="1:38" s="249" customFormat="1" ht="0.95" customHeight="1" thickBot="1">
      <c r="A124" s="931"/>
      <c r="B124" s="931" t="s">
        <v>761</v>
      </c>
      <c r="C124" s="923">
        <f t="shared" ref="C124:Z124" si="0">SUM(C$7:C$123)</f>
        <v>4</v>
      </c>
      <c r="D124" s="923">
        <f t="shared" si="0"/>
        <v>20.7</v>
      </c>
      <c r="E124" s="923">
        <f t="shared" si="0"/>
        <v>35.725000000000001</v>
      </c>
      <c r="F124" s="923">
        <f t="shared" si="0"/>
        <v>26.074000000000002</v>
      </c>
      <c r="G124" s="923">
        <f t="shared" si="0"/>
        <v>28.125</v>
      </c>
      <c r="H124" s="923">
        <f t="shared" si="0"/>
        <v>29.725000000000001</v>
      </c>
      <c r="I124" s="923">
        <f t="shared" si="0"/>
        <v>24.825000000000003</v>
      </c>
      <c r="J124" s="923">
        <f t="shared" si="0"/>
        <v>27.125</v>
      </c>
      <c r="K124" s="923">
        <f t="shared" si="0"/>
        <v>27.248999999999999</v>
      </c>
      <c r="L124" s="923">
        <f t="shared" si="0"/>
        <v>21.118000000000002</v>
      </c>
      <c r="M124" s="923">
        <f t="shared" si="0"/>
        <v>19.637</v>
      </c>
      <c r="N124" s="923">
        <f t="shared" si="0"/>
        <v>26.633000000000003</v>
      </c>
      <c r="O124" s="923">
        <f t="shared" si="0"/>
        <v>78.981999999999999</v>
      </c>
      <c r="P124" s="923">
        <f t="shared" si="0"/>
        <v>81.702542000000008</v>
      </c>
      <c r="Q124" s="923">
        <f t="shared" si="0"/>
        <v>127.81674</v>
      </c>
      <c r="R124" s="923">
        <f t="shared" si="0"/>
        <v>149.56204951000001</v>
      </c>
      <c r="S124" s="923">
        <f t="shared" si="0"/>
        <v>203.79457830000001</v>
      </c>
      <c r="T124" s="923">
        <f t="shared" si="0"/>
        <v>174.69397067999998</v>
      </c>
      <c r="U124" s="923">
        <f t="shared" si="0"/>
        <v>294.78538204</v>
      </c>
      <c r="V124" s="923">
        <f t="shared" si="0"/>
        <v>397.90767569000008</v>
      </c>
      <c r="W124" s="923">
        <f t="shared" si="0"/>
        <v>590.55579687999978</v>
      </c>
      <c r="X124" s="923">
        <f t="shared" si="0"/>
        <v>657.64732336000009</v>
      </c>
      <c r="Y124" s="937">
        <f t="shared" si="0"/>
        <v>602.27900000000022</v>
      </c>
      <c r="Z124" s="937">
        <f t="shared" si="0"/>
        <v>729.73599999999988</v>
      </c>
      <c r="AA124" s="923"/>
      <c r="AB124" s="926"/>
      <c r="AC124" s="923"/>
      <c r="AD124" s="931"/>
      <c r="AE124" s="931"/>
      <c r="AF124" s="931"/>
      <c r="AG124" s="931"/>
      <c r="AH124" s="931"/>
      <c r="AI124" s="931"/>
      <c r="AJ124" s="932"/>
      <c r="AK124" s="931"/>
      <c r="AL124" s="935"/>
    </row>
    <row r="125" spans="1:38" s="108" customFormat="1" ht="14.25" thickTop="1" thickBot="1">
      <c r="A125" s="738"/>
      <c r="B125" s="738"/>
      <c r="C125" s="924"/>
      <c r="D125" s="924"/>
      <c r="E125" s="924"/>
      <c r="F125" s="924"/>
      <c r="G125" s="924"/>
      <c r="H125" s="924"/>
      <c r="I125" s="924"/>
      <c r="J125" s="924"/>
      <c r="K125" s="924"/>
      <c r="L125" s="924"/>
      <c r="M125" s="924"/>
      <c r="N125" s="924"/>
      <c r="O125" s="924"/>
      <c r="P125" s="924"/>
      <c r="Q125" s="924"/>
      <c r="R125" s="924"/>
      <c r="S125" s="924"/>
      <c r="T125" s="924"/>
      <c r="U125" s="924"/>
      <c r="V125" s="924"/>
      <c r="W125" s="925"/>
      <c r="X125" s="924"/>
      <c r="Y125" s="927"/>
      <c r="Z125" s="928"/>
      <c r="AA125" s="929"/>
      <c r="AB125" s="925"/>
      <c r="AC125" s="930"/>
      <c r="AD125" s="738"/>
      <c r="AE125" s="738"/>
      <c r="AF125" s="738"/>
      <c r="AG125" s="738"/>
      <c r="AH125" s="738"/>
      <c r="AI125" s="738"/>
      <c r="AJ125" s="933"/>
      <c r="AK125" s="934" t="s">
        <v>252</v>
      </c>
      <c r="AL125" s="936"/>
    </row>
    <row r="126" spans="1:38" ht="13.5" thickTop="1"/>
    <row r="127" spans="1:38" s="75" customFormat="1" ht="104.25" customHeight="1">
      <c r="A127"/>
      <c r="B127" s="941" t="s">
        <v>3035</v>
      </c>
      <c r="C127" s="561"/>
      <c r="D127" s="561"/>
      <c r="E127" s="561"/>
      <c r="F127" s="561"/>
      <c r="G127" s="561"/>
      <c r="H127" s="561"/>
      <c r="I127" s="561"/>
      <c r="J127" s="561"/>
      <c r="K127" s="561"/>
      <c r="L127" s="561"/>
      <c r="M127" s="561"/>
      <c r="N127" s="561"/>
      <c r="O127" s="561"/>
      <c r="P127" s="561"/>
      <c r="Q127" s="561"/>
      <c r="R127" s="561"/>
      <c r="S127" s="561"/>
      <c r="T127" s="561"/>
      <c r="U127" s="561"/>
      <c r="V127" s="561"/>
      <c r="W127" s="561"/>
      <c r="X127" s="561"/>
      <c r="Y127" s="982" t="s">
        <v>2696</v>
      </c>
      <c r="Z127" s="983"/>
      <c r="AA127" s="982" t="s">
        <v>2154</v>
      </c>
      <c r="AB127" s="984"/>
      <c r="AC127" s="983"/>
      <c r="AD127"/>
      <c r="AE127"/>
      <c r="AF127"/>
      <c r="AG127" s="126"/>
      <c r="AH127"/>
      <c r="AI127"/>
      <c r="AJ127" s="128"/>
      <c r="AK127"/>
      <c r="AL127"/>
    </row>
  </sheetData>
  <autoFilter ref="A6:AL125">
    <sortState ref="A7:AL125">
      <sortCondition ref="A6:A125"/>
    </sortState>
  </autoFilter>
  <sortState ref="A5:AK106">
    <sortCondition ref="A5:A106"/>
    <sortCondition ref="B5:B106"/>
  </sortState>
  <mergeCells count="2">
    <mergeCell ref="Y127:Z127"/>
    <mergeCell ref="AA127:AC127"/>
  </mergeCells>
  <conditionalFormatting sqref="V33:V36 C20:N21 C19:J19 C100:U100 C27:N27 C34:U34 C95:S95 C28:V33 C46:U46 C35:V36 C7:N18 C103:P103 C96:V99 W22:W36 C45:V45 C66:U66 C101:V102 Z51 C22:T26 K24:U26 U24:W27 Y94 C94:U94 C78:Y93 W49:W62 C49:U62 W45:W46 C37:W44 AC9:AC62 Y23:Y52 Z23:AA50 X23:X62 C67:V77 W66:Y77 C104:V118 AC64:AC118 AB9:AB118 W95:Y118 Z54:AA118 C119:AC124">
    <cfRule type="cellIs" dxfId="468" priority="180" operator="equal">
      <formula>0</formula>
    </cfRule>
  </conditionalFormatting>
  <conditionalFormatting sqref="O77:V77">
    <cfRule type="cellIs" dxfId="467" priority="179" operator="equal">
      <formula>0</formula>
    </cfRule>
  </conditionalFormatting>
  <conditionalFormatting sqref="O33:V33 V33:V36 V45">
    <cfRule type="cellIs" dxfId="466" priority="177" operator="equal">
      <formula>0</formula>
    </cfRule>
  </conditionalFormatting>
  <conditionalFormatting sqref="V32">
    <cfRule type="cellIs" dxfId="465" priority="174" operator="equal">
      <formula>0</formula>
    </cfRule>
  </conditionalFormatting>
  <conditionalFormatting sqref="V29:V31">
    <cfRule type="cellIs" dxfId="464" priority="173" operator="equal">
      <formula>0</formula>
    </cfRule>
  </conditionalFormatting>
  <conditionalFormatting sqref="T81:V81">
    <cfRule type="cellIs" dxfId="463" priority="172" operator="equal">
      <formula>0</formula>
    </cfRule>
  </conditionalFormatting>
  <conditionalFormatting sqref="R110:V115">
    <cfRule type="cellIs" dxfId="462" priority="170" operator="equal">
      <formula>0</formula>
    </cfRule>
  </conditionalFormatting>
  <conditionalFormatting sqref="U45:V45 U46 U43:U44">
    <cfRule type="cellIs" dxfId="461" priority="159" operator="equal">
      <formula>0</formula>
    </cfRule>
  </conditionalFormatting>
  <conditionalFormatting sqref="N88:V92">
    <cfRule type="cellIs" dxfId="460" priority="161" operator="equal">
      <formula>0</formula>
    </cfRule>
  </conditionalFormatting>
  <conditionalFormatting sqref="U84:V84">
    <cfRule type="cellIs" dxfId="459" priority="156" operator="equal">
      <formula>0</formula>
    </cfRule>
  </conditionalFormatting>
  <conditionalFormatting sqref="U57:U59">
    <cfRule type="cellIs" dxfId="458" priority="157" operator="equal">
      <formula>0</formula>
    </cfRule>
  </conditionalFormatting>
  <conditionalFormatting sqref="N93:V93 N94:U94">
    <cfRule type="cellIs" dxfId="457" priority="145" operator="equal">
      <formula>0</formula>
    </cfRule>
  </conditionalFormatting>
  <conditionalFormatting sqref="O8:V8 AA8">
    <cfRule type="cellIs" dxfId="456" priority="141" operator="equal">
      <formula>0</formula>
    </cfRule>
  </conditionalFormatting>
  <conditionalFormatting sqref="O9:V10">
    <cfRule type="cellIs" dxfId="455" priority="140" operator="equal">
      <formula>0</formula>
    </cfRule>
  </conditionalFormatting>
  <conditionalFormatting sqref="O27:V27 O15:U15 Q19:V19 O16:V18 O11:V14 O20:V21">
    <cfRule type="cellIs" dxfId="454" priority="139" operator="equal">
      <formula>0</formula>
    </cfRule>
  </conditionalFormatting>
  <conditionalFormatting sqref="O7:V7 AA7">
    <cfRule type="cellIs" dxfId="453" priority="137" operator="equal">
      <formula>0</formula>
    </cfRule>
  </conditionalFormatting>
  <conditionalFormatting sqref="K19:P19">
    <cfRule type="cellIs" dxfId="452" priority="136" operator="equal">
      <formula>0</formula>
    </cfRule>
  </conditionalFormatting>
  <conditionalFormatting sqref="V100">
    <cfRule type="cellIs" dxfId="451" priority="131" operator="equal">
      <formula>0</formula>
    </cfRule>
  </conditionalFormatting>
  <conditionalFormatting sqref="V15">
    <cfRule type="cellIs" dxfId="450" priority="115" operator="equal">
      <formula>0</formula>
    </cfRule>
  </conditionalFormatting>
  <conditionalFormatting sqref="U22:V22">
    <cfRule type="cellIs" dxfId="449" priority="105" operator="equal">
      <formula>0</formula>
    </cfRule>
  </conditionalFormatting>
  <conditionalFormatting sqref="X7:X8">
    <cfRule type="cellIs" dxfId="448" priority="51" operator="equal">
      <formula>0</formula>
    </cfRule>
  </conditionalFormatting>
  <conditionalFormatting sqref="Q103:V103">
    <cfRule type="cellIs" dxfId="447" priority="83" operator="equal">
      <formula>0</formula>
    </cfRule>
  </conditionalFormatting>
  <conditionalFormatting sqref="V46 V66 V49:V62">
    <cfRule type="cellIs" dxfId="446" priority="79" operator="equal">
      <formula>0</formula>
    </cfRule>
  </conditionalFormatting>
  <conditionalFormatting sqref="W8:W21">
    <cfRule type="cellIs" dxfId="445" priority="77" operator="equal">
      <formula>0</formula>
    </cfRule>
  </conditionalFormatting>
  <conditionalFormatting sqref="AA10:AA22">
    <cfRule type="cellIs" dxfId="444" priority="25" operator="equal">
      <formula>0</formula>
    </cfRule>
  </conditionalFormatting>
  <conditionalFormatting sqref="Z8:Z9">
    <cfRule type="cellIs" dxfId="443" priority="27" operator="equal">
      <formula>0</formula>
    </cfRule>
  </conditionalFormatting>
  <conditionalFormatting sqref="Y7">
    <cfRule type="cellIs" dxfId="442" priority="31" operator="equal">
      <formula>0</formula>
    </cfRule>
  </conditionalFormatting>
  <conditionalFormatting sqref="Z7">
    <cfRule type="cellIs" dxfId="441" priority="30" operator="equal">
      <formula>0</formula>
    </cfRule>
  </conditionalFormatting>
  <conditionalFormatting sqref="Z7">
    <cfRule type="cellIs" dxfId="440" priority="29" operator="equal">
      <formula>0</formula>
    </cfRule>
  </conditionalFormatting>
  <conditionalFormatting sqref="Z8:Z9">
    <cfRule type="cellIs" dxfId="439" priority="26" operator="equal">
      <formula>0</formula>
    </cfRule>
  </conditionalFormatting>
  <conditionalFormatting sqref="X10:X22">
    <cfRule type="cellIs" dxfId="438" priority="24" operator="equal">
      <formula>0</formula>
    </cfRule>
  </conditionalFormatting>
  <conditionalFormatting sqref="AB7">
    <cfRule type="cellIs" dxfId="437" priority="53" operator="equal">
      <formula>0</formula>
    </cfRule>
  </conditionalFormatting>
  <conditionalFormatting sqref="W7">
    <cfRule type="cellIs" dxfId="436" priority="52" operator="equal">
      <formula>0</formula>
    </cfRule>
  </conditionalFormatting>
  <conditionalFormatting sqref="AC8">
    <cfRule type="cellIs" dxfId="435" priority="49" operator="equal">
      <formula>0</formula>
    </cfRule>
  </conditionalFormatting>
  <conditionalFormatting sqref="AB8">
    <cfRule type="cellIs" dxfId="434" priority="48" operator="equal">
      <formula>0</formula>
    </cfRule>
  </conditionalFormatting>
  <conditionalFormatting sqref="AC7">
    <cfRule type="cellIs" dxfId="433" priority="47" operator="equal">
      <formula>0</formula>
    </cfRule>
  </conditionalFormatting>
  <conditionalFormatting sqref="AA9">
    <cfRule type="cellIs" dxfId="432" priority="46" operator="equal">
      <formula>0</formula>
    </cfRule>
  </conditionalFormatting>
  <conditionalFormatting sqref="X9">
    <cfRule type="cellIs" dxfId="431" priority="45" operator="equal">
      <formula>0</formula>
    </cfRule>
  </conditionalFormatting>
  <conditionalFormatting sqref="Z10:Z22">
    <cfRule type="cellIs" dxfId="430" priority="21" operator="equal">
      <formula>0</formula>
    </cfRule>
  </conditionalFormatting>
  <conditionalFormatting sqref="Z52 Y54:Y62 Y53:Z53">
    <cfRule type="cellIs" dxfId="429" priority="18" operator="equal">
      <formula>0</formula>
    </cfRule>
  </conditionalFormatting>
  <conditionalFormatting sqref="Y8:Y9">
    <cfRule type="cellIs" dxfId="428" priority="28" operator="equal">
      <formula>0</formula>
    </cfRule>
  </conditionalFormatting>
  <conditionalFormatting sqref="Y10:Y22">
    <cfRule type="cellIs" dxfId="427" priority="23" operator="equal">
      <formula>0</formula>
    </cfRule>
  </conditionalFormatting>
  <conditionalFormatting sqref="Z10:Z22">
    <cfRule type="cellIs" dxfId="426" priority="22" operator="equal">
      <formula>0</formula>
    </cfRule>
  </conditionalFormatting>
  <conditionalFormatting sqref="C63:X65">
    <cfRule type="cellIs" dxfId="425" priority="15" operator="equal">
      <formula>0</formula>
    </cfRule>
  </conditionalFormatting>
  <conditionalFormatting sqref="Y63:Y65">
    <cfRule type="cellIs" dxfId="424" priority="14" operator="equal">
      <formula>0</formula>
    </cfRule>
  </conditionalFormatting>
  <conditionalFormatting sqref="Y63:Y65">
    <cfRule type="cellIs" dxfId="423" priority="13" operator="equal">
      <formula>0</formula>
    </cfRule>
  </conditionalFormatting>
  <conditionalFormatting sqref="AA51:AA53">
    <cfRule type="cellIs" dxfId="422" priority="12" operator="equal">
      <formula>0</formula>
    </cfRule>
  </conditionalFormatting>
  <conditionalFormatting sqref="AC63">
    <cfRule type="cellIs" dxfId="421" priority="11" operator="equal">
      <formula>0</formula>
    </cfRule>
  </conditionalFormatting>
  <conditionalFormatting sqref="V94:X94">
    <cfRule type="cellIs" dxfId="420" priority="8" operator="equal">
      <formula>0</formula>
    </cfRule>
  </conditionalFormatting>
  <conditionalFormatting sqref="V94">
    <cfRule type="cellIs" dxfId="419" priority="7" operator="equal">
      <formula>0</formula>
    </cfRule>
  </conditionalFormatting>
  <conditionalFormatting sqref="C47:U47 W47">
    <cfRule type="cellIs" dxfId="418" priority="6" operator="equal">
      <formula>0</formula>
    </cfRule>
  </conditionalFormatting>
  <conditionalFormatting sqref="U47">
    <cfRule type="cellIs" dxfId="417" priority="5" operator="equal">
      <formula>0</formula>
    </cfRule>
  </conditionalFormatting>
  <conditionalFormatting sqref="V47">
    <cfRule type="cellIs" dxfId="416" priority="4" operator="equal">
      <formula>0</formula>
    </cfRule>
  </conditionalFormatting>
  <conditionalFormatting sqref="C48:U48 W48">
    <cfRule type="cellIs" dxfId="415" priority="3" operator="equal">
      <formula>0</formula>
    </cfRule>
  </conditionalFormatting>
  <conditionalFormatting sqref="U48">
    <cfRule type="cellIs" dxfId="414" priority="2" operator="equal">
      <formula>0</formula>
    </cfRule>
  </conditionalFormatting>
  <conditionalFormatting sqref="V48">
    <cfRule type="cellIs" dxfId="413" priority="1" operator="equal">
      <formula>0</formula>
    </cfRule>
  </conditionalFormatting>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4"/>
  </sheetPr>
  <dimension ref="A1:Q95"/>
  <sheetViews>
    <sheetView zoomScaleNormal="100" zoomScaleSheetLayoutView="70" workbookViewId="0"/>
  </sheetViews>
  <sheetFormatPr defaultColWidth="9.140625" defaultRowHeight="12.75"/>
  <cols>
    <col min="1" max="1" width="55.7109375" style="99" customWidth="1"/>
    <col min="2" max="2" width="37.28515625" style="99" customWidth="1"/>
    <col min="3" max="3" width="15.85546875" style="180" customWidth="1"/>
    <col min="4" max="4" width="16.28515625" style="180" customWidth="1"/>
    <col min="5" max="5" width="16.140625" style="180" customWidth="1"/>
    <col min="6" max="6" width="14.7109375" style="180" customWidth="1"/>
    <col min="7" max="7" width="17.5703125" style="180" customWidth="1"/>
    <col min="8" max="9" width="16.5703125" style="180" customWidth="1"/>
    <col min="10" max="10" width="14.5703125" style="180" customWidth="1"/>
    <col min="11" max="13" width="13.85546875" style="180" customWidth="1"/>
    <col min="14" max="14" width="9.7109375" style="180" customWidth="1"/>
    <col min="15" max="15" width="57.5703125" style="99" customWidth="1"/>
    <col min="16" max="16" width="33.28515625" style="99" customWidth="1"/>
    <col min="17" max="17" width="56" style="99" customWidth="1"/>
    <col min="18" max="16384" width="9.140625" style="99"/>
  </cols>
  <sheetData>
    <row r="1" spans="1:17" ht="26.25" customHeight="1">
      <c r="A1" s="741" t="s">
        <v>2776</v>
      </c>
      <c r="B1" s="679"/>
      <c r="C1" s="672"/>
      <c r="D1" s="672"/>
      <c r="E1" s="672"/>
      <c r="F1" s="672"/>
      <c r="G1" s="672"/>
      <c r="H1" s="672"/>
      <c r="I1" s="672"/>
      <c r="J1" s="672"/>
      <c r="K1" s="672"/>
      <c r="L1" s="672"/>
      <c r="M1" s="672"/>
      <c r="N1" s="672"/>
      <c r="O1" s="672"/>
      <c r="P1" s="672"/>
      <c r="Q1" s="672"/>
    </row>
    <row r="2" spans="1:17" ht="12.75" customHeight="1">
      <c r="A2" s="673"/>
      <c r="B2" s="673"/>
      <c r="C2" s="673"/>
      <c r="D2" s="673"/>
      <c r="E2" s="673"/>
      <c r="F2" s="673"/>
      <c r="G2" s="673"/>
      <c r="H2" s="673"/>
      <c r="I2" s="673"/>
      <c r="J2" s="673"/>
      <c r="K2" s="673"/>
      <c r="L2" s="673"/>
      <c r="M2" s="673"/>
      <c r="N2" s="673"/>
      <c r="O2" s="673"/>
      <c r="P2" s="673"/>
      <c r="Q2" s="673"/>
    </row>
    <row r="3" spans="1:17" s="92" customFormat="1" ht="17.25" customHeight="1">
      <c r="A3" s="674"/>
      <c r="B3" s="683"/>
      <c r="C3" s="686" t="s">
        <v>3712</v>
      </c>
      <c r="D3" s="227"/>
      <c r="E3" s="227"/>
      <c r="F3" s="227"/>
      <c r="G3" s="227"/>
      <c r="H3" s="227"/>
      <c r="I3" s="227"/>
      <c r="J3" s="227"/>
      <c r="K3" s="227"/>
      <c r="L3" s="227"/>
      <c r="M3" s="227"/>
      <c r="N3" s="364"/>
      <c r="O3" s="837"/>
      <c r="P3" s="839"/>
      <c r="Q3" s="839"/>
    </row>
    <row r="4" spans="1:17" ht="19.5" customHeight="1">
      <c r="A4" s="675"/>
      <c r="B4" s="680"/>
      <c r="C4" s="685" t="s">
        <v>3025</v>
      </c>
      <c r="D4" s="684"/>
      <c r="E4" s="685" t="s">
        <v>2234</v>
      </c>
      <c r="F4" s="684"/>
      <c r="G4" s="684"/>
      <c r="H4" s="684"/>
      <c r="I4" s="688" t="s">
        <v>2235</v>
      </c>
      <c r="J4" s="670"/>
      <c r="K4" s="670"/>
      <c r="L4" s="670"/>
      <c r="M4" s="744"/>
      <c r="N4" s="745"/>
      <c r="O4" s="670"/>
      <c r="P4" s="838"/>
      <c r="Q4" s="838"/>
    </row>
    <row r="5" spans="1:17" ht="76.5">
      <c r="A5" s="420" t="s">
        <v>3036</v>
      </c>
      <c r="B5" s="420" t="s">
        <v>2236</v>
      </c>
      <c r="C5" s="681" t="s">
        <v>2237</v>
      </c>
      <c r="D5" s="681" t="s">
        <v>2238</v>
      </c>
      <c r="E5" s="681" t="s">
        <v>2239</v>
      </c>
      <c r="F5" s="681" t="s">
        <v>2240</v>
      </c>
      <c r="G5" s="681" t="s">
        <v>2241</v>
      </c>
      <c r="H5" s="682" t="s">
        <v>2242</v>
      </c>
      <c r="I5" s="682" t="s">
        <v>3043</v>
      </c>
      <c r="J5" s="681" t="s">
        <v>2243</v>
      </c>
      <c r="K5" s="681" t="s">
        <v>2698</v>
      </c>
      <c r="L5" s="681" t="s">
        <v>2244</v>
      </c>
      <c r="M5" s="681" t="s">
        <v>106</v>
      </c>
      <c r="N5" s="681" t="s">
        <v>2739</v>
      </c>
      <c r="O5" s="421" t="s">
        <v>2245</v>
      </c>
      <c r="P5" s="420" t="s">
        <v>2246</v>
      </c>
      <c r="Q5" s="420" t="s">
        <v>28</v>
      </c>
    </row>
    <row r="6" spans="1:17" ht="12.75" customHeight="1">
      <c r="A6" s="478" t="s">
        <v>80</v>
      </c>
      <c r="B6" s="342" t="s">
        <v>1427</v>
      </c>
      <c r="C6" s="743">
        <v>0</v>
      </c>
      <c r="D6" s="743">
        <v>0</v>
      </c>
      <c r="E6" s="743">
        <v>0</v>
      </c>
      <c r="F6" s="743">
        <v>0</v>
      </c>
      <c r="G6" s="743">
        <v>0</v>
      </c>
      <c r="H6" s="743">
        <v>0</v>
      </c>
      <c r="I6" s="743">
        <v>0</v>
      </c>
      <c r="J6" s="743">
        <v>0</v>
      </c>
      <c r="K6" s="743">
        <v>0</v>
      </c>
      <c r="L6" s="743">
        <v>0</v>
      </c>
      <c r="M6" s="743">
        <v>1</v>
      </c>
      <c r="N6" s="743">
        <f t="shared" ref="N6:N37" si="0">SUM(C6:M6)</f>
        <v>1</v>
      </c>
      <c r="O6" s="689" t="s">
        <v>518</v>
      </c>
      <c r="P6" s="596" t="s">
        <v>433</v>
      </c>
      <c r="Q6" s="597" t="s">
        <v>433</v>
      </c>
    </row>
    <row r="7" spans="1:17" ht="12.75" customHeight="1">
      <c r="A7" s="478" t="s">
        <v>757</v>
      </c>
      <c r="B7" s="100" t="s">
        <v>2248</v>
      </c>
      <c r="C7" s="743">
        <v>0</v>
      </c>
      <c r="D7" s="743">
        <v>0</v>
      </c>
      <c r="E7" s="743">
        <v>0</v>
      </c>
      <c r="F7" s="743">
        <v>1</v>
      </c>
      <c r="G7" s="743">
        <v>1</v>
      </c>
      <c r="H7" s="743">
        <v>1</v>
      </c>
      <c r="I7" s="743">
        <v>1</v>
      </c>
      <c r="J7" s="743">
        <v>0</v>
      </c>
      <c r="K7" s="743">
        <v>0</v>
      </c>
      <c r="L7" s="743">
        <v>0</v>
      </c>
      <c r="M7" s="743">
        <v>0</v>
      </c>
      <c r="N7" s="743">
        <f t="shared" si="0"/>
        <v>4</v>
      </c>
      <c r="O7" s="595" t="s">
        <v>3640</v>
      </c>
      <c r="P7" s="596" t="s">
        <v>2249</v>
      </c>
      <c r="Q7" s="597" t="s">
        <v>433</v>
      </c>
    </row>
    <row r="8" spans="1:17" ht="12.75" customHeight="1">
      <c r="A8" s="478" t="s">
        <v>757</v>
      </c>
      <c r="B8" s="16" t="s">
        <v>2247</v>
      </c>
      <c r="C8" s="743">
        <v>0</v>
      </c>
      <c r="D8" s="743">
        <v>0</v>
      </c>
      <c r="E8" s="743">
        <v>0</v>
      </c>
      <c r="F8" s="743">
        <v>0</v>
      </c>
      <c r="G8" s="743">
        <v>1</v>
      </c>
      <c r="H8" s="743">
        <v>0</v>
      </c>
      <c r="I8" s="743">
        <v>0</v>
      </c>
      <c r="J8" s="743">
        <v>0</v>
      </c>
      <c r="K8" s="743">
        <v>0</v>
      </c>
      <c r="L8" s="743">
        <v>0</v>
      </c>
      <c r="M8" s="743">
        <v>0</v>
      </c>
      <c r="N8" s="743">
        <f t="shared" si="0"/>
        <v>1</v>
      </c>
      <c r="O8" s="595" t="s">
        <v>2983</v>
      </c>
      <c r="P8" s="596" t="s">
        <v>2984</v>
      </c>
      <c r="Q8" s="597" t="s">
        <v>433</v>
      </c>
    </row>
    <row r="9" spans="1:17" ht="12.75" customHeight="1">
      <c r="A9" s="478" t="s">
        <v>757</v>
      </c>
      <c r="B9" s="342" t="s">
        <v>2250</v>
      </c>
      <c r="C9" s="743">
        <v>0</v>
      </c>
      <c r="D9" s="743">
        <v>0</v>
      </c>
      <c r="E9" s="743">
        <v>0</v>
      </c>
      <c r="F9" s="743">
        <v>1</v>
      </c>
      <c r="G9" s="743">
        <v>1</v>
      </c>
      <c r="H9" s="743">
        <v>1</v>
      </c>
      <c r="I9" s="743">
        <v>1</v>
      </c>
      <c r="J9" s="743">
        <v>0</v>
      </c>
      <c r="K9" s="743">
        <v>0</v>
      </c>
      <c r="L9" s="743">
        <v>0</v>
      </c>
      <c r="M9" s="743">
        <v>0</v>
      </c>
      <c r="N9" s="743">
        <f t="shared" si="0"/>
        <v>4</v>
      </c>
      <c r="O9" s="595" t="s">
        <v>3641</v>
      </c>
      <c r="P9" s="596" t="s">
        <v>2249</v>
      </c>
      <c r="Q9" s="597" t="s">
        <v>433</v>
      </c>
    </row>
    <row r="10" spans="1:17" ht="12.75" customHeight="1">
      <c r="A10" s="478" t="s">
        <v>757</v>
      </c>
      <c r="B10" s="100" t="s">
        <v>2251</v>
      </c>
      <c r="C10" s="743">
        <v>0</v>
      </c>
      <c r="D10" s="743">
        <v>0</v>
      </c>
      <c r="E10" s="743">
        <v>1</v>
      </c>
      <c r="F10" s="743">
        <v>1</v>
      </c>
      <c r="G10" s="743">
        <v>1</v>
      </c>
      <c r="H10" s="743">
        <v>1</v>
      </c>
      <c r="I10" s="743">
        <v>0</v>
      </c>
      <c r="J10" s="743">
        <v>0</v>
      </c>
      <c r="K10" s="743">
        <v>0</v>
      </c>
      <c r="L10" s="743">
        <v>0</v>
      </c>
      <c r="M10" s="743">
        <v>0</v>
      </c>
      <c r="N10" s="743">
        <f t="shared" si="0"/>
        <v>4</v>
      </c>
      <c r="O10" s="595" t="s">
        <v>3642</v>
      </c>
      <c r="P10" s="596" t="s">
        <v>2249</v>
      </c>
      <c r="Q10" s="597" t="s">
        <v>433</v>
      </c>
    </row>
    <row r="11" spans="1:17" ht="12.75" customHeight="1">
      <c r="A11" s="478" t="s">
        <v>757</v>
      </c>
      <c r="B11" s="100" t="s">
        <v>2252</v>
      </c>
      <c r="C11" s="743">
        <v>0</v>
      </c>
      <c r="D11" s="743">
        <v>0</v>
      </c>
      <c r="E11" s="743">
        <v>0</v>
      </c>
      <c r="F11" s="743">
        <v>1</v>
      </c>
      <c r="G11" s="743">
        <v>1</v>
      </c>
      <c r="H11" s="743">
        <v>1</v>
      </c>
      <c r="I11" s="743">
        <v>1</v>
      </c>
      <c r="J11" s="743">
        <v>0</v>
      </c>
      <c r="K11" s="743">
        <v>0</v>
      </c>
      <c r="L11" s="743">
        <v>0</v>
      </c>
      <c r="M11" s="743">
        <v>0</v>
      </c>
      <c r="N11" s="743">
        <f t="shared" si="0"/>
        <v>4</v>
      </c>
      <c r="O11" s="595" t="s">
        <v>3643</v>
      </c>
      <c r="P11" s="596" t="s">
        <v>2249</v>
      </c>
      <c r="Q11" s="597" t="s">
        <v>433</v>
      </c>
    </row>
    <row r="12" spans="1:17" ht="12.75" customHeight="1">
      <c r="A12" s="478" t="s">
        <v>774</v>
      </c>
      <c r="B12" s="100" t="s">
        <v>2561</v>
      </c>
      <c r="C12" s="743">
        <v>0</v>
      </c>
      <c r="D12" s="743">
        <v>0</v>
      </c>
      <c r="E12" s="743">
        <v>1</v>
      </c>
      <c r="F12" s="743">
        <v>1</v>
      </c>
      <c r="G12" s="743">
        <v>0</v>
      </c>
      <c r="H12" s="743">
        <v>1</v>
      </c>
      <c r="I12" s="743">
        <v>0</v>
      </c>
      <c r="J12" s="743">
        <v>0</v>
      </c>
      <c r="K12" s="743">
        <v>0</v>
      </c>
      <c r="L12" s="743">
        <v>0</v>
      </c>
      <c r="M12" s="743">
        <v>0</v>
      </c>
      <c r="N12" s="743">
        <f t="shared" si="0"/>
        <v>3</v>
      </c>
      <c r="O12" s="595" t="s">
        <v>2562</v>
      </c>
      <c r="P12" s="596" t="s">
        <v>2559</v>
      </c>
      <c r="Q12" s="597" t="s">
        <v>2563</v>
      </c>
    </row>
    <row r="13" spans="1:17" ht="12.75" customHeight="1">
      <c r="A13" s="478" t="s">
        <v>774</v>
      </c>
      <c r="B13" s="100" t="s">
        <v>2557</v>
      </c>
      <c r="C13" s="743">
        <v>0</v>
      </c>
      <c r="D13" s="743">
        <v>0</v>
      </c>
      <c r="E13" s="743">
        <v>1</v>
      </c>
      <c r="F13" s="743">
        <v>1</v>
      </c>
      <c r="G13" s="743"/>
      <c r="H13" s="743">
        <v>1</v>
      </c>
      <c r="I13" s="743">
        <v>0</v>
      </c>
      <c r="J13" s="743">
        <v>0</v>
      </c>
      <c r="K13" s="743">
        <v>0</v>
      </c>
      <c r="L13" s="743">
        <v>0</v>
      </c>
      <c r="M13" s="743">
        <v>0</v>
      </c>
      <c r="N13" s="743">
        <f t="shared" si="0"/>
        <v>3</v>
      </c>
      <c r="O13" s="595" t="s">
        <v>2558</v>
      </c>
      <c r="P13" s="596" t="s">
        <v>2559</v>
      </c>
      <c r="Q13" s="597" t="s">
        <v>2560</v>
      </c>
    </row>
    <row r="14" spans="1:17" ht="12.75" customHeight="1">
      <c r="A14" s="478" t="s">
        <v>774</v>
      </c>
      <c r="B14" s="100" t="s">
        <v>2570</v>
      </c>
      <c r="C14" s="743">
        <v>0</v>
      </c>
      <c r="D14" s="743">
        <v>0</v>
      </c>
      <c r="E14" s="743">
        <v>0</v>
      </c>
      <c r="F14" s="743">
        <v>1</v>
      </c>
      <c r="G14" s="743">
        <v>0</v>
      </c>
      <c r="H14" s="743">
        <v>0</v>
      </c>
      <c r="I14" s="743">
        <v>0</v>
      </c>
      <c r="J14" s="743">
        <v>0</v>
      </c>
      <c r="K14" s="743">
        <v>0</v>
      </c>
      <c r="L14" s="743">
        <v>0</v>
      </c>
      <c r="M14" s="743">
        <v>1</v>
      </c>
      <c r="N14" s="743">
        <f t="shared" si="0"/>
        <v>2</v>
      </c>
      <c r="O14" s="595" t="s">
        <v>2571</v>
      </c>
      <c r="P14" s="596" t="s">
        <v>2550</v>
      </c>
      <c r="Q14" s="597" t="s">
        <v>2572</v>
      </c>
    </row>
    <row r="15" spans="1:17" ht="12.75" customHeight="1">
      <c r="A15" s="478" t="s">
        <v>774</v>
      </c>
      <c r="B15" s="375" t="s">
        <v>2567</v>
      </c>
      <c r="C15" s="743">
        <v>1</v>
      </c>
      <c r="D15" s="743">
        <v>0</v>
      </c>
      <c r="E15" s="743">
        <v>0</v>
      </c>
      <c r="F15" s="743">
        <v>0</v>
      </c>
      <c r="G15" s="743">
        <v>0</v>
      </c>
      <c r="H15" s="743">
        <v>1</v>
      </c>
      <c r="I15" s="743">
        <v>0</v>
      </c>
      <c r="J15" s="743">
        <v>0</v>
      </c>
      <c r="K15" s="743">
        <v>0</v>
      </c>
      <c r="L15" s="743">
        <v>0</v>
      </c>
      <c r="M15" s="743">
        <v>1</v>
      </c>
      <c r="N15" s="743">
        <f t="shared" si="0"/>
        <v>3</v>
      </c>
      <c r="O15" s="595" t="s">
        <v>2568</v>
      </c>
      <c r="P15" s="596" t="s">
        <v>2550</v>
      </c>
      <c r="Q15" s="597" t="s">
        <v>2569</v>
      </c>
    </row>
    <row r="16" spans="1:17" ht="12.75" customHeight="1">
      <c r="A16" s="478" t="s">
        <v>774</v>
      </c>
      <c r="B16" s="100" t="s">
        <v>2553</v>
      </c>
      <c r="C16" s="743">
        <v>0</v>
      </c>
      <c r="D16" s="743">
        <v>0</v>
      </c>
      <c r="E16" s="743">
        <v>1</v>
      </c>
      <c r="F16" s="743">
        <v>1</v>
      </c>
      <c r="G16" s="743">
        <v>1</v>
      </c>
      <c r="H16" s="743">
        <v>1</v>
      </c>
      <c r="I16" s="743">
        <v>1</v>
      </c>
      <c r="J16" s="743">
        <v>0</v>
      </c>
      <c r="K16" s="743">
        <v>0</v>
      </c>
      <c r="L16" s="743">
        <v>0</v>
      </c>
      <c r="M16" s="743">
        <v>0</v>
      </c>
      <c r="N16" s="743">
        <f t="shared" si="0"/>
        <v>5</v>
      </c>
      <c r="O16" s="595" t="s">
        <v>2554</v>
      </c>
      <c r="P16" s="596" t="s">
        <v>2555</v>
      </c>
      <c r="Q16" s="597" t="s">
        <v>2556</v>
      </c>
    </row>
    <row r="17" spans="1:17" ht="12.75" customHeight="1">
      <c r="A17" s="478" t="s">
        <v>774</v>
      </c>
      <c r="B17" s="375" t="s">
        <v>2552</v>
      </c>
      <c r="C17" s="743">
        <v>0</v>
      </c>
      <c r="D17" s="743">
        <v>0</v>
      </c>
      <c r="E17" s="743">
        <v>0</v>
      </c>
      <c r="F17" s="743">
        <v>1</v>
      </c>
      <c r="G17" s="743">
        <v>1</v>
      </c>
      <c r="H17" s="743">
        <v>1</v>
      </c>
      <c r="I17" s="743">
        <v>0</v>
      </c>
      <c r="J17" s="743">
        <v>0</v>
      </c>
      <c r="K17" s="743">
        <v>0</v>
      </c>
      <c r="L17" s="743">
        <v>0</v>
      </c>
      <c r="M17" s="743">
        <v>0</v>
      </c>
      <c r="N17" s="743">
        <f t="shared" si="0"/>
        <v>3</v>
      </c>
      <c r="O17" s="595" t="s">
        <v>2261</v>
      </c>
      <c r="P17" s="596" t="s">
        <v>2549</v>
      </c>
      <c r="Q17" s="597" t="s">
        <v>433</v>
      </c>
    </row>
    <row r="18" spans="1:17" ht="12.75" customHeight="1">
      <c r="A18" s="478" t="s">
        <v>774</v>
      </c>
      <c r="B18" s="100" t="s">
        <v>2253</v>
      </c>
      <c r="C18" s="743">
        <v>0</v>
      </c>
      <c r="D18" s="743">
        <v>0</v>
      </c>
      <c r="E18" s="743">
        <v>0</v>
      </c>
      <c r="F18" s="743">
        <v>0</v>
      </c>
      <c r="G18" s="743">
        <v>1</v>
      </c>
      <c r="H18" s="743">
        <v>1</v>
      </c>
      <c r="I18" s="743">
        <v>1</v>
      </c>
      <c r="J18" s="743">
        <v>0</v>
      </c>
      <c r="K18" s="743">
        <v>1</v>
      </c>
      <c r="L18" s="743">
        <v>0</v>
      </c>
      <c r="M18" s="743">
        <v>0</v>
      </c>
      <c r="N18" s="743">
        <f t="shared" si="0"/>
        <v>4</v>
      </c>
      <c r="O18" s="595" t="s">
        <v>2254</v>
      </c>
      <c r="P18" s="596" t="s">
        <v>2548</v>
      </c>
      <c r="Q18" s="597" t="s">
        <v>433</v>
      </c>
    </row>
    <row r="19" spans="1:17" ht="12.75" customHeight="1">
      <c r="A19" s="478" t="s">
        <v>774</v>
      </c>
      <c r="B19" s="100" t="s">
        <v>2255</v>
      </c>
      <c r="C19" s="743">
        <v>0</v>
      </c>
      <c r="D19" s="743">
        <v>0</v>
      </c>
      <c r="E19" s="743">
        <v>0</v>
      </c>
      <c r="F19" s="743">
        <v>1</v>
      </c>
      <c r="G19" s="743">
        <v>1</v>
      </c>
      <c r="H19" s="743">
        <v>1</v>
      </c>
      <c r="I19" s="743">
        <v>1</v>
      </c>
      <c r="J19" s="743">
        <v>1</v>
      </c>
      <c r="K19" s="743">
        <v>1</v>
      </c>
      <c r="L19" s="743">
        <v>0</v>
      </c>
      <c r="M19" s="743">
        <v>0</v>
      </c>
      <c r="N19" s="743">
        <f t="shared" si="0"/>
        <v>6</v>
      </c>
      <c r="O19" s="595" t="s">
        <v>2256</v>
      </c>
      <c r="P19" s="596" t="s">
        <v>2549</v>
      </c>
      <c r="Q19" s="597" t="s">
        <v>433</v>
      </c>
    </row>
    <row r="20" spans="1:17" ht="12.75" customHeight="1">
      <c r="A20" s="478" t="s">
        <v>774</v>
      </c>
      <c r="B20" s="100" t="s">
        <v>2564</v>
      </c>
      <c r="C20" s="743">
        <v>0</v>
      </c>
      <c r="D20" s="743">
        <v>0</v>
      </c>
      <c r="E20" s="743">
        <v>0</v>
      </c>
      <c r="F20" s="743">
        <v>0</v>
      </c>
      <c r="G20" s="743">
        <v>0</v>
      </c>
      <c r="H20" s="743">
        <v>0</v>
      </c>
      <c r="I20" s="743">
        <v>0</v>
      </c>
      <c r="J20" s="743">
        <v>0</v>
      </c>
      <c r="K20" s="743">
        <v>0</v>
      </c>
      <c r="L20" s="743">
        <v>0</v>
      </c>
      <c r="M20" s="743">
        <v>1</v>
      </c>
      <c r="N20" s="743">
        <f t="shared" si="0"/>
        <v>1</v>
      </c>
      <c r="O20" s="595" t="s">
        <v>2565</v>
      </c>
      <c r="P20" s="596" t="s">
        <v>2550</v>
      </c>
      <c r="Q20" s="597" t="s">
        <v>2566</v>
      </c>
    </row>
    <row r="21" spans="1:17" ht="12.75" customHeight="1">
      <c r="A21" s="478" t="s">
        <v>774</v>
      </c>
      <c r="B21" s="100" t="s">
        <v>2257</v>
      </c>
      <c r="C21" s="743">
        <v>0</v>
      </c>
      <c r="D21" s="743">
        <v>0</v>
      </c>
      <c r="E21" s="743">
        <v>0</v>
      </c>
      <c r="F21" s="743">
        <v>0</v>
      </c>
      <c r="G21" s="743">
        <v>1</v>
      </c>
      <c r="H21" s="743">
        <v>1</v>
      </c>
      <c r="I21" s="743">
        <v>1</v>
      </c>
      <c r="J21" s="743">
        <v>0</v>
      </c>
      <c r="K21" s="743">
        <v>1</v>
      </c>
      <c r="L21" s="743">
        <v>0</v>
      </c>
      <c r="M21" s="743">
        <v>0</v>
      </c>
      <c r="N21" s="743">
        <f t="shared" si="0"/>
        <v>4</v>
      </c>
      <c r="O21" s="595" t="s">
        <v>2258</v>
      </c>
      <c r="P21" s="596" t="s">
        <v>2550</v>
      </c>
      <c r="Q21" s="597" t="s">
        <v>433</v>
      </c>
    </row>
    <row r="22" spans="1:17" ht="12.75" customHeight="1">
      <c r="A22" s="478" t="s">
        <v>774</v>
      </c>
      <c r="B22" s="100" t="s">
        <v>2551</v>
      </c>
      <c r="C22" s="743">
        <v>0</v>
      </c>
      <c r="D22" s="743">
        <v>0</v>
      </c>
      <c r="E22" s="743">
        <v>0</v>
      </c>
      <c r="F22" s="743">
        <v>1</v>
      </c>
      <c r="G22" s="743">
        <v>1</v>
      </c>
      <c r="H22" s="743">
        <v>1</v>
      </c>
      <c r="I22" s="743">
        <v>0</v>
      </c>
      <c r="J22" s="743">
        <v>0</v>
      </c>
      <c r="K22" s="743">
        <v>0</v>
      </c>
      <c r="L22" s="743">
        <v>0</v>
      </c>
      <c r="M22" s="743">
        <v>0</v>
      </c>
      <c r="N22" s="743">
        <f t="shared" si="0"/>
        <v>3</v>
      </c>
      <c r="O22" s="595" t="s">
        <v>2259</v>
      </c>
      <c r="P22" s="596" t="s">
        <v>2548</v>
      </c>
      <c r="Q22" s="597" t="s">
        <v>2260</v>
      </c>
    </row>
    <row r="23" spans="1:17" ht="12.75" customHeight="1">
      <c r="A23" s="478" t="s">
        <v>3532</v>
      </c>
      <c r="B23" s="99" t="s">
        <v>529</v>
      </c>
      <c r="C23" s="743">
        <v>1</v>
      </c>
      <c r="D23" s="743">
        <v>0</v>
      </c>
      <c r="E23" s="743">
        <v>1</v>
      </c>
      <c r="F23" s="743">
        <v>1</v>
      </c>
      <c r="G23" s="743">
        <v>0</v>
      </c>
      <c r="H23" s="743">
        <v>0</v>
      </c>
      <c r="I23" s="743">
        <v>0</v>
      </c>
      <c r="J23" s="743">
        <v>0</v>
      </c>
      <c r="K23" s="743">
        <v>0</v>
      </c>
      <c r="L23" s="743">
        <v>0</v>
      </c>
      <c r="M23" s="743">
        <v>0</v>
      </c>
      <c r="N23" s="743">
        <f t="shared" si="0"/>
        <v>3</v>
      </c>
      <c r="O23" s="601" t="s">
        <v>2920</v>
      </c>
      <c r="P23" s="742" t="s">
        <v>2921</v>
      </c>
      <c r="Q23" s="602"/>
    </row>
    <row r="24" spans="1:17" ht="12.75" customHeight="1">
      <c r="A24" s="478" t="s">
        <v>3532</v>
      </c>
      <c r="B24" s="99" t="s">
        <v>3541</v>
      </c>
      <c r="C24" s="743">
        <v>1</v>
      </c>
      <c r="D24" s="743">
        <v>0</v>
      </c>
      <c r="E24" s="743">
        <v>1</v>
      </c>
      <c r="F24" s="743">
        <v>0</v>
      </c>
      <c r="G24" s="743">
        <v>1</v>
      </c>
      <c r="H24" s="743">
        <v>1</v>
      </c>
      <c r="I24" s="743">
        <v>1</v>
      </c>
      <c r="J24" s="743">
        <v>0</v>
      </c>
      <c r="K24" s="743">
        <v>0</v>
      </c>
      <c r="L24" s="743">
        <v>0</v>
      </c>
      <c r="M24" s="743">
        <v>0</v>
      </c>
      <c r="N24" s="743">
        <f t="shared" si="0"/>
        <v>5</v>
      </c>
      <c r="O24" s="601" t="s">
        <v>3542</v>
      </c>
      <c r="P24" s="596" t="s">
        <v>433</v>
      </c>
      <c r="Q24" s="597" t="s">
        <v>433</v>
      </c>
    </row>
    <row r="25" spans="1:17" ht="12.75" customHeight="1">
      <c r="A25" s="478" t="s">
        <v>3532</v>
      </c>
      <c r="B25" s="99" t="s">
        <v>3535</v>
      </c>
      <c r="C25" s="743">
        <v>1</v>
      </c>
      <c r="D25" s="743">
        <v>0</v>
      </c>
      <c r="E25" s="743">
        <v>0</v>
      </c>
      <c r="F25" s="743">
        <v>0</v>
      </c>
      <c r="G25" s="743">
        <v>0</v>
      </c>
      <c r="H25" s="743">
        <v>0</v>
      </c>
      <c r="I25" s="743">
        <v>0</v>
      </c>
      <c r="J25" s="743">
        <v>0</v>
      </c>
      <c r="K25" s="743">
        <v>0</v>
      </c>
      <c r="L25" s="743">
        <v>0</v>
      </c>
      <c r="M25" s="743">
        <v>0</v>
      </c>
      <c r="N25" s="743">
        <f t="shared" si="0"/>
        <v>1</v>
      </c>
      <c r="O25" s="601" t="s">
        <v>3537</v>
      </c>
      <c r="P25" s="596" t="s">
        <v>433</v>
      </c>
      <c r="Q25" s="597" t="s">
        <v>433</v>
      </c>
    </row>
    <row r="26" spans="1:17" ht="12.75" customHeight="1">
      <c r="A26" s="478" t="s">
        <v>3532</v>
      </c>
      <c r="B26" s="99" t="s">
        <v>3535</v>
      </c>
      <c r="C26" s="743">
        <v>1</v>
      </c>
      <c r="D26" s="743">
        <v>0</v>
      </c>
      <c r="E26" s="743">
        <v>0</v>
      </c>
      <c r="F26" s="743">
        <v>0</v>
      </c>
      <c r="G26" s="743">
        <v>0</v>
      </c>
      <c r="H26" s="743">
        <v>0</v>
      </c>
      <c r="I26" s="743">
        <v>0</v>
      </c>
      <c r="J26" s="743">
        <v>0</v>
      </c>
      <c r="K26" s="743">
        <v>0</v>
      </c>
      <c r="L26" s="743">
        <v>0</v>
      </c>
      <c r="M26" s="743">
        <v>0</v>
      </c>
      <c r="N26" s="743">
        <f t="shared" si="0"/>
        <v>1</v>
      </c>
      <c r="O26" s="601" t="s">
        <v>3538</v>
      </c>
      <c r="P26" s="596" t="s">
        <v>433</v>
      </c>
      <c r="Q26" s="597" t="s">
        <v>433</v>
      </c>
    </row>
    <row r="27" spans="1:17" ht="12.75" customHeight="1">
      <c r="A27" s="478" t="s">
        <v>3532</v>
      </c>
      <c r="B27" s="99" t="s">
        <v>3533</v>
      </c>
      <c r="C27" s="743">
        <v>1</v>
      </c>
      <c r="D27" s="743">
        <v>0</v>
      </c>
      <c r="E27" s="743">
        <v>0</v>
      </c>
      <c r="F27" s="743">
        <v>1</v>
      </c>
      <c r="G27" s="743">
        <v>0</v>
      </c>
      <c r="H27" s="743">
        <v>0</v>
      </c>
      <c r="I27" s="743">
        <v>0</v>
      </c>
      <c r="J27" s="743">
        <v>0</v>
      </c>
      <c r="K27" s="743">
        <v>0</v>
      </c>
      <c r="L27" s="743">
        <v>0</v>
      </c>
      <c r="M27" s="743">
        <v>1</v>
      </c>
      <c r="N27" s="743">
        <f t="shared" si="0"/>
        <v>3</v>
      </c>
      <c r="O27" s="601" t="s">
        <v>3534</v>
      </c>
      <c r="P27" s="596" t="s">
        <v>433</v>
      </c>
      <c r="Q27" s="597" t="s">
        <v>433</v>
      </c>
    </row>
    <row r="28" spans="1:17" ht="12.75" customHeight="1">
      <c r="A28" s="478" t="s">
        <v>3532</v>
      </c>
      <c r="B28" s="99" t="s">
        <v>3533</v>
      </c>
      <c r="C28" s="743">
        <v>1</v>
      </c>
      <c r="D28" s="743">
        <v>0</v>
      </c>
      <c r="E28" s="743">
        <v>0</v>
      </c>
      <c r="F28" s="743">
        <v>0</v>
      </c>
      <c r="G28" s="743">
        <v>0</v>
      </c>
      <c r="H28" s="743">
        <v>0</v>
      </c>
      <c r="I28" s="743">
        <v>0</v>
      </c>
      <c r="J28" s="743">
        <v>0</v>
      </c>
      <c r="K28" s="743">
        <v>0</v>
      </c>
      <c r="L28" s="743">
        <v>0</v>
      </c>
      <c r="M28" s="743">
        <v>0</v>
      </c>
      <c r="N28" s="743">
        <f t="shared" si="0"/>
        <v>1</v>
      </c>
      <c r="O28" s="601" t="s">
        <v>3536</v>
      </c>
      <c r="P28" s="596" t="s">
        <v>433</v>
      </c>
      <c r="Q28" s="597" t="s">
        <v>433</v>
      </c>
    </row>
    <row r="29" spans="1:17" ht="12.75" customHeight="1">
      <c r="A29" s="478" t="s">
        <v>3532</v>
      </c>
      <c r="B29" s="116" t="s">
        <v>2262</v>
      </c>
      <c r="C29" s="743">
        <v>0</v>
      </c>
      <c r="D29" s="743">
        <v>0</v>
      </c>
      <c r="E29" s="743">
        <v>0</v>
      </c>
      <c r="F29" s="743">
        <v>0</v>
      </c>
      <c r="G29" s="743">
        <v>1</v>
      </c>
      <c r="H29" s="743">
        <v>1</v>
      </c>
      <c r="I29" s="743">
        <v>0</v>
      </c>
      <c r="J29" s="743">
        <v>0</v>
      </c>
      <c r="K29" s="743">
        <v>0</v>
      </c>
      <c r="L29" s="743">
        <v>0</v>
      </c>
      <c r="M29" s="743">
        <v>0</v>
      </c>
      <c r="N29" s="743">
        <f t="shared" si="0"/>
        <v>2</v>
      </c>
      <c r="O29" s="595" t="s">
        <v>2263</v>
      </c>
      <c r="P29" s="596" t="s">
        <v>433</v>
      </c>
      <c r="Q29" s="597" t="s">
        <v>2264</v>
      </c>
    </row>
    <row r="30" spans="1:17" ht="12.75" customHeight="1">
      <c r="A30" s="478" t="s">
        <v>3532</v>
      </c>
      <c r="B30" s="99" t="s">
        <v>3539</v>
      </c>
      <c r="C30" s="743">
        <v>0</v>
      </c>
      <c r="D30" s="743">
        <v>0</v>
      </c>
      <c r="E30" s="743">
        <v>0</v>
      </c>
      <c r="F30" s="743">
        <v>0</v>
      </c>
      <c r="G30" s="743">
        <v>0</v>
      </c>
      <c r="H30" s="743">
        <v>0</v>
      </c>
      <c r="I30" s="743">
        <v>1</v>
      </c>
      <c r="J30" s="743">
        <v>0</v>
      </c>
      <c r="K30" s="743">
        <v>0</v>
      </c>
      <c r="L30" s="743">
        <v>0</v>
      </c>
      <c r="M30" s="743">
        <v>0</v>
      </c>
      <c r="N30" s="743">
        <f t="shared" si="0"/>
        <v>1</v>
      </c>
      <c r="O30" s="601" t="s">
        <v>3540</v>
      </c>
      <c r="P30" s="596" t="s">
        <v>433</v>
      </c>
      <c r="Q30" s="597" t="s">
        <v>433</v>
      </c>
    </row>
    <row r="31" spans="1:17" ht="12.75" customHeight="1">
      <c r="A31" s="478" t="s">
        <v>2484</v>
      </c>
      <c r="B31" s="100" t="s">
        <v>2456</v>
      </c>
      <c r="C31" s="743">
        <v>0</v>
      </c>
      <c r="D31" s="743">
        <v>0</v>
      </c>
      <c r="E31" s="743">
        <v>0</v>
      </c>
      <c r="F31" s="743">
        <v>0</v>
      </c>
      <c r="G31" s="743">
        <v>1</v>
      </c>
      <c r="H31" s="743">
        <v>1</v>
      </c>
      <c r="I31" s="743">
        <v>0</v>
      </c>
      <c r="J31" s="743">
        <v>0</v>
      </c>
      <c r="K31" s="743">
        <v>0</v>
      </c>
      <c r="L31" s="743">
        <v>0</v>
      </c>
      <c r="M31" s="743">
        <v>1</v>
      </c>
      <c r="N31" s="743">
        <f t="shared" si="0"/>
        <v>3</v>
      </c>
      <c r="O31" s="595" t="s">
        <v>2457</v>
      </c>
      <c r="P31" s="596" t="s">
        <v>2458</v>
      </c>
      <c r="Q31" s="597" t="s">
        <v>2459</v>
      </c>
    </row>
    <row r="32" spans="1:17" ht="12.75" customHeight="1">
      <c r="A32" s="478" t="s">
        <v>2484</v>
      </c>
      <c r="B32" s="100" t="s">
        <v>2460</v>
      </c>
      <c r="C32" s="743">
        <v>0</v>
      </c>
      <c r="D32" s="743">
        <v>0</v>
      </c>
      <c r="E32" s="743">
        <v>0</v>
      </c>
      <c r="F32" s="743">
        <v>0</v>
      </c>
      <c r="G32" s="743">
        <v>1</v>
      </c>
      <c r="H32" s="743">
        <v>0</v>
      </c>
      <c r="I32" s="743">
        <v>1</v>
      </c>
      <c r="J32" s="743">
        <v>0</v>
      </c>
      <c r="K32" s="743">
        <v>1</v>
      </c>
      <c r="L32" s="743">
        <v>0</v>
      </c>
      <c r="M32" s="743">
        <v>0</v>
      </c>
      <c r="N32" s="743">
        <f t="shared" si="0"/>
        <v>3</v>
      </c>
      <c r="O32" s="595" t="s">
        <v>2457</v>
      </c>
      <c r="P32" s="596" t="s">
        <v>2458</v>
      </c>
      <c r="Q32" s="597" t="s">
        <v>2459</v>
      </c>
    </row>
    <row r="33" spans="1:17" ht="12.75" customHeight="1">
      <c r="A33" s="478" t="s">
        <v>2484</v>
      </c>
      <c r="B33" s="375" t="s">
        <v>2461</v>
      </c>
      <c r="C33" s="743">
        <v>0</v>
      </c>
      <c r="D33" s="743">
        <v>0</v>
      </c>
      <c r="E33" s="743">
        <v>0</v>
      </c>
      <c r="F33" s="743">
        <v>0</v>
      </c>
      <c r="G33" s="743">
        <v>1</v>
      </c>
      <c r="H33" s="743">
        <v>0</v>
      </c>
      <c r="I33" s="743">
        <v>0</v>
      </c>
      <c r="J33" s="743">
        <v>0</v>
      </c>
      <c r="K33" s="743">
        <v>0</v>
      </c>
      <c r="L33" s="743">
        <v>0</v>
      </c>
      <c r="M33" s="743">
        <v>0</v>
      </c>
      <c r="N33" s="743">
        <f t="shared" si="0"/>
        <v>1</v>
      </c>
      <c r="O33" s="595" t="s">
        <v>2462</v>
      </c>
      <c r="P33" s="596" t="s">
        <v>2458</v>
      </c>
      <c r="Q33" s="597" t="s">
        <v>2459</v>
      </c>
    </row>
    <row r="34" spans="1:17" ht="12.75" customHeight="1">
      <c r="A34" s="478" t="s">
        <v>2484</v>
      </c>
      <c r="B34" s="100" t="s">
        <v>2453</v>
      </c>
      <c r="C34" s="743">
        <v>0</v>
      </c>
      <c r="D34" s="743">
        <v>0</v>
      </c>
      <c r="E34" s="743">
        <v>0</v>
      </c>
      <c r="F34" s="743">
        <v>0</v>
      </c>
      <c r="G34" s="743">
        <v>1</v>
      </c>
      <c r="H34" s="743">
        <v>1</v>
      </c>
      <c r="I34" s="743">
        <v>0</v>
      </c>
      <c r="J34" s="743">
        <v>0</v>
      </c>
      <c r="K34" s="743">
        <v>1</v>
      </c>
      <c r="L34" s="743">
        <v>0</v>
      </c>
      <c r="M34" s="743">
        <v>0</v>
      </c>
      <c r="N34" s="743">
        <f t="shared" si="0"/>
        <v>3</v>
      </c>
      <c r="O34" s="595" t="s">
        <v>2454</v>
      </c>
      <c r="P34" s="596" t="s">
        <v>2453</v>
      </c>
      <c r="Q34" s="597" t="s">
        <v>2455</v>
      </c>
    </row>
    <row r="35" spans="1:17" ht="12.75" customHeight="1">
      <c r="A35" s="478" t="s">
        <v>779</v>
      </c>
      <c r="B35" s="375" t="s">
        <v>636</v>
      </c>
      <c r="C35" s="743">
        <v>1</v>
      </c>
      <c r="D35" s="743">
        <v>1</v>
      </c>
      <c r="E35" s="743">
        <v>0</v>
      </c>
      <c r="F35" s="743">
        <v>1</v>
      </c>
      <c r="G35" s="743">
        <v>1</v>
      </c>
      <c r="H35" s="743">
        <v>1</v>
      </c>
      <c r="I35" s="743">
        <v>0</v>
      </c>
      <c r="J35" s="743">
        <v>0</v>
      </c>
      <c r="K35" s="743">
        <v>0</v>
      </c>
      <c r="L35" s="743">
        <v>0</v>
      </c>
      <c r="M35" s="743">
        <v>0</v>
      </c>
      <c r="N35" s="743">
        <f t="shared" si="0"/>
        <v>5</v>
      </c>
      <c r="O35" s="595" t="s">
        <v>2265</v>
      </c>
      <c r="P35" s="596" t="s">
        <v>433</v>
      </c>
      <c r="Q35" s="597" t="s">
        <v>433</v>
      </c>
    </row>
    <row r="36" spans="1:17" ht="12.75" customHeight="1">
      <c r="A36" s="478" t="s">
        <v>779</v>
      </c>
      <c r="B36" s="375" t="s">
        <v>2266</v>
      </c>
      <c r="C36" s="743">
        <v>0</v>
      </c>
      <c r="D36" s="743">
        <v>0</v>
      </c>
      <c r="E36" s="743">
        <v>0</v>
      </c>
      <c r="F36" s="743">
        <v>1</v>
      </c>
      <c r="G36" s="743">
        <v>1</v>
      </c>
      <c r="H36" s="743">
        <v>1</v>
      </c>
      <c r="I36" s="743">
        <v>0</v>
      </c>
      <c r="J36" s="743">
        <v>0</v>
      </c>
      <c r="K36" s="743">
        <v>0</v>
      </c>
      <c r="L36" s="743">
        <v>0</v>
      </c>
      <c r="M36" s="743">
        <v>0</v>
      </c>
      <c r="N36" s="743">
        <f t="shared" si="0"/>
        <v>3</v>
      </c>
      <c r="O36" s="595" t="s">
        <v>2267</v>
      </c>
      <c r="P36" s="596" t="s">
        <v>433</v>
      </c>
      <c r="Q36" s="597" t="s">
        <v>433</v>
      </c>
    </row>
    <row r="37" spans="1:17" ht="12.75" customHeight="1">
      <c r="A37" s="478" t="s">
        <v>779</v>
      </c>
      <c r="B37" s="375" t="s">
        <v>752</v>
      </c>
      <c r="C37" s="743">
        <v>1</v>
      </c>
      <c r="D37" s="743">
        <v>1</v>
      </c>
      <c r="E37" s="743">
        <v>0</v>
      </c>
      <c r="F37" s="743">
        <v>0</v>
      </c>
      <c r="G37" s="743">
        <v>1</v>
      </c>
      <c r="H37" s="743">
        <v>0</v>
      </c>
      <c r="I37" s="743">
        <v>0</v>
      </c>
      <c r="J37" s="743">
        <v>0</v>
      </c>
      <c r="K37" s="743">
        <v>0</v>
      </c>
      <c r="L37" s="743">
        <v>0</v>
      </c>
      <c r="M37" s="743">
        <v>0</v>
      </c>
      <c r="N37" s="743">
        <f t="shared" si="0"/>
        <v>3</v>
      </c>
      <c r="O37" s="595" t="s">
        <v>2268</v>
      </c>
      <c r="P37" s="596" t="s">
        <v>433</v>
      </c>
      <c r="Q37" s="597" t="s">
        <v>2269</v>
      </c>
    </row>
    <row r="38" spans="1:17" ht="12.75" customHeight="1">
      <c r="A38" s="478" t="s">
        <v>779</v>
      </c>
      <c r="B38" s="100" t="s">
        <v>659</v>
      </c>
      <c r="C38" s="743">
        <v>0</v>
      </c>
      <c r="D38" s="743">
        <v>0</v>
      </c>
      <c r="E38" s="743">
        <v>0</v>
      </c>
      <c r="F38" s="743">
        <v>0</v>
      </c>
      <c r="G38" s="743">
        <v>0</v>
      </c>
      <c r="H38" s="743">
        <v>0</v>
      </c>
      <c r="I38" s="743">
        <v>0</v>
      </c>
      <c r="J38" s="743">
        <v>0</v>
      </c>
      <c r="K38" s="743">
        <v>0</v>
      </c>
      <c r="L38" s="743">
        <v>0</v>
      </c>
      <c r="M38" s="743">
        <v>1</v>
      </c>
      <c r="N38" s="743">
        <f t="shared" ref="N38:N69" si="1">SUM(C38:M38)</f>
        <v>1</v>
      </c>
      <c r="O38" s="595" t="s">
        <v>2445</v>
      </c>
      <c r="P38" s="596" t="s">
        <v>433</v>
      </c>
      <c r="Q38" s="597" t="s">
        <v>433</v>
      </c>
    </row>
    <row r="39" spans="1:17" ht="12.75" customHeight="1">
      <c r="A39" s="478" t="s">
        <v>779</v>
      </c>
      <c r="B39" s="100" t="s">
        <v>657</v>
      </c>
      <c r="C39" s="743">
        <v>0</v>
      </c>
      <c r="D39" s="743">
        <v>0</v>
      </c>
      <c r="E39" s="743">
        <v>0</v>
      </c>
      <c r="F39" s="743">
        <v>1</v>
      </c>
      <c r="G39" s="743">
        <v>0</v>
      </c>
      <c r="H39" s="743">
        <v>0</v>
      </c>
      <c r="I39" s="743">
        <v>0</v>
      </c>
      <c r="J39" s="743">
        <v>0</v>
      </c>
      <c r="K39" s="743">
        <v>0</v>
      </c>
      <c r="L39" s="743">
        <v>0</v>
      </c>
      <c r="M39" s="743">
        <v>0</v>
      </c>
      <c r="N39" s="743">
        <f t="shared" si="1"/>
        <v>1</v>
      </c>
      <c r="O39" s="595" t="s">
        <v>2446</v>
      </c>
      <c r="P39" s="596" t="s">
        <v>433</v>
      </c>
      <c r="Q39" s="597" t="s">
        <v>433</v>
      </c>
    </row>
    <row r="40" spans="1:17" ht="12.75" customHeight="1">
      <c r="A40" s="492" t="s">
        <v>777</v>
      </c>
      <c r="B40" s="251" t="s">
        <v>2965</v>
      </c>
      <c r="C40" s="743">
        <v>1</v>
      </c>
      <c r="D40" s="743">
        <v>0</v>
      </c>
      <c r="E40" s="743">
        <v>1</v>
      </c>
      <c r="F40" s="743">
        <v>0</v>
      </c>
      <c r="G40" s="743">
        <v>0</v>
      </c>
      <c r="H40" s="743">
        <v>0</v>
      </c>
      <c r="I40" s="743">
        <v>1</v>
      </c>
      <c r="J40" s="743">
        <v>0</v>
      </c>
      <c r="K40" s="743">
        <v>0</v>
      </c>
      <c r="L40" s="743">
        <v>1</v>
      </c>
      <c r="M40" s="743">
        <v>0</v>
      </c>
      <c r="N40" s="743">
        <f t="shared" si="1"/>
        <v>4</v>
      </c>
      <c r="O40" s="598" t="s">
        <v>2978</v>
      </c>
      <c r="P40" s="599"/>
      <c r="Q40" s="600"/>
    </row>
    <row r="41" spans="1:17" ht="12.75" customHeight="1">
      <c r="A41" s="478" t="s">
        <v>777</v>
      </c>
      <c r="B41" s="100" t="s">
        <v>2270</v>
      </c>
      <c r="C41" s="743">
        <v>0</v>
      </c>
      <c r="D41" s="743">
        <v>0</v>
      </c>
      <c r="E41" s="743">
        <v>0</v>
      </c>
      <c r="F41" s="743">
        <v>0</v>
      </c>
      <c r="G41" s="743">
        <v>1</v>
      </c>
      <c r="H41" s="743">
        <v>1</v>
      </c>
      <c r="I41" s="743">
        <v>1</v>
      </c>
      <c r="J41" s="743">
        <v>0</v>
      </c>
      <c r="K41" s="743">
        <v>1</v>
      </c>
      <c r="L41" s="743">
        <v>0</v>
      </c>
      <c r="M41" s="743">
        <v>0</v>
      </c>
      <c r="N41" s="743">
        <f t="shared" si="1"/>
        <v>4</v>
      </c>
      <c r="O41" s="595" t="s">
        <v>2271</v>
      </c>
      <c r="P41" s="596" t="s">
        <v>433</v>
      </c>
      <c r="Q41" s="597" t="s">
        <v>2272</v>
      </c>
    </row>
    <row r="42" spans="1:17" ht="12.75" customHeight="1">
      <c r="A42" s="478" t="s">
        <v>777</v>
      </c>
      <c r="B42" s="100" t="s">
        <v>2273</v>
      </c>
      <c r="C42" s="743">
        <v>1</v>
      </c>
      <c r="D42" s="743">
        <v>0</v>
      </c>
      <c r="E42" s="743">
        <v>1</v>
      </c>
      <c r="F42" s="743">
        <v>0</v>
      </c>
      <c r="G42" s="743">
        <v>1</v>
      </c>
      <c r="H42" s="743">
        <v>1</v>
      </c>
      <c r="I42" s="743">
        <v>1</v>
      </c>
      <c r="J42" s="743">
        <v>0</v>
      </c>
      <c r="K42" s="743">
        <v>1</v>
      </c>
      <c r="L42" s="743">
        <v>0</v>
      </c>
      <c r="M42" s="743">
        <v>0</v>
      </c>
      <c r="N42" s="743">
        <f t="shared" si="1"/>
        <v>6</v>
      </c>
      <c r="O42" s="595" t="s">
        <v>2274</v>
      </c>
      <c r="P42" s="596" t="s">
        <v>433</v>
      </c>
      <c r="Q42" s="597" t="s">
        <v>2275</v>
      </c>
    </row>
    <row r="43" spans="1:17" ht="12.75" customHeight="1">
      <c r="A43" s="493" t="s">
        <v>777</v>
      </c>
      <c r="B43" s="252" t="s">
        <v>2977</v>
      </c>
      <c r="C43" s="743">
        <v>1</v>
      </c>
      <c r="D43" s="743">
        <v>0</v>
      </c>
      <c r="E43" s="743">
        <v>0</v>
      </c>
      <c r="F43" s="743">
        <v>1</v>
      </c>
      <c r="G43" s="743">
        <v>1</v>
      </c>
      <c r="H43" s="743">
        <v>1</v>
      </c>
      <c r="I43" s="743">
        <v>0</v>
      </c>
      <c r="J43" s="743">
        <v>0</v>
      </c>
      <c r="K43" s="743">
        <v>0</v>
      </c>
      <c r="L43" s="743">
        <v>0</v>
      </c>
      <c r="M43" s="743">
        <v>0</v>
      </c>
      <c r="N43" s="743">
        <f t="shared" si="1"/>
        <v>4</v>
      </c>
      <c r="O43" s="599" t="s">
        <v>2979</v>
      </c>
      <c r="P43" s="599" t="s">
        <v>433</v>
      </c>
      <c r="Q43" s="600" t="s">
        <v>2980</v>
      </c>
    </row>
    <row r="44" spans="1:17" ht="12.75" customHeight="1">
      <c r="A44" s="493" t="s">
        <v>777</v>
      </c>
      <c r="B44" s="252" t="s">
        <v>2977</v>
      </c>
      <c r="C44" s="743">
        <v>0</v>
      </c>
      <c r="D44" s="743">
        <v>1</v>
      </c>
      <c r="E44" s="743">
        <v>1</v>
      </c>
      <c r="F44" s="743">
        <v>0</v>
      </c>
      <c r="G44" s="743">
        <v>0</v>
      </c>
      <c r="H44" s="743">
        <v>0</v>
      </c>
      <c r="I44" s="743">
        <v>0</v>
      </c>
      <c r="J44" s="743">
        <v>0</v>
      </c>
      <c r="K44" s="743">
        <v>0</v>
      </c>
      <c r="L44" s="743">
        <v>0</v>
      </c>
      <c r="M44" s="743">
        <v>0</v>
      </c>
      <c r="N44" s="743">
        <f t="shared" si="1"/>
        <v>2</v>
      </c>
      <c r="O44" s="599" t="s">
        <v>3490</v>
      </c>
      <c r="P44" s="599" t="s">
        <v>433</v>
      </c>
      <c r="Q44" s="600" t="s">
        <v>433</v>
      </c>
    </row>
    <row r="45" spans="1:17" ht="12.75" customHeight="1">
      <c r="A45" s="478" t="s">
        <v>3333</v>
      </c>
      <c r="B45" s="100" t="s">
        <v>2277</v>
      </c>
      <c r="C45" s="743">
        <v>0</v>
      </c>
      <c r="D45" s="743">
        <v>0</v>
      </c>
      <c r="E45" s="743">
        <v>0</v>
      </c>
      <c r="F45" s="743">
        <v>0</v>
      </c>
      <c r="G45" s="743">
        <v>1</v>
      </c>
      <c r="H45" s="743">
        <v>1</v>
      </c>
      <c r="I45" s="743">
        <v>0</v>
      </c>
      <c r="J45" s="743">
        <v>0</v>
      </c>
      <c r="K45" s="743">
        <v>1</v>
      </c>
      <c r="L45" s="743">
        <v>0</v>
      </c>
      <c r="M45" s="743">
        <v>0</v>
      </c>
      <c r="N45" s="743">
        <f t="shared" si="1"/>
        <v>3</v>
      </c>
      <c r="O45" s="595" t="s">
        <v>2278</v>
      </c>
      <c r="P45" s="596" t="s">
        <v>433</v>
      </c>
      <c r="Q45" s="597" t="s">
        <v>433</v>
      </c>
    </row>
    <row r="46" spans="1:17" ht="12.75" customHeight="1">
      <c r="A46" s="478" t="s">
        <v>3333</v>
      </c>
      <c r="B46" s="375" t="s">
        <v>1926</v>
      </c>
      <c r="C46" s="743">
        <v>0</v>
      </c>
      <c r="D46" s="743">
        <v>1</v>
      </c>
      <c r="E46" s="743">
        <v>0</v>
      </c>
      <c r="F46" s="743">
        <v>0</v>
      </c>
      <c r="G46" s="743">
        <v>1</v>
      </c>
      <c r="H46" s="743">
        <v>1</v>
      </c>
      <c r="I46" s="743">
        <v>0</v>
      </c>
      <c r="J46" s="743">
        <v>0</v>
      </c>
      <c r="K46" s="743">
        <v>1</v>
      </c>
      <c r="L46" s="743">
        <v>0</v>
      </c>
      <c r="M46" s="743">
        <v>0</v>
      </c>
      <c r="N46" s="743">
        <f t="shared" si="1"/>
        <v>4</v>
      </c>
      <c r="O46" s="595" t="s">
        <v>2276</v>
      </c>
      <c r="P46" s="596" t="s">
        <v>433</v>
      </c>
      <c r="Q46" s="597" t="s">
        <v>433</v>
      </c>
    </row>
    <row r="47" spans="1:17" ht="12.75" customHeight="1">
      <c r="A47" s="478" t="s">
        <v>3333</v>
      </c>
      <c r="B47" s="375" t="s">
        <v>3577</v>
      </c>
      <c r="C47" s="743">
        <v>1</v>
      </c>
      <c r="D47" s="743">
        <v>0</v>
      </c>
      <c r="E47" s="743">
        <v>0</v>
      </c>
      <c r="F47" s="743">
        <v>0</v>
      </c>
      <c r="G47" s="743">
        <v>0</v>
      </c>
      <c r="H47" s="743">
        <v>0</v>
      </c>
      <c r="I47" s="743">
        <v>0</v>
      </c>
      <c r="J47" s="743">
        <v>0</v>
      </c>
      <c r="K47" s="743">
        <v>0</v>
      </c>
      <c r="L47" s="743">
        <v>0</v>
      </c>
      <c r="M47" s="743">
        <v>0</v>
      </c>
      <c r="N47" s="743">
        <f t="shared" si="1"/>
        <v>1</v>
      </c>
      <c r="O47" s="595" t="s">
        <v>3578</v>
      </c>
      <c r="P47" s="596"/>
      <c r="Q47" s="597"/>
    </row>
    <row r="48" spans="1:17" ht="12.75" customHeight="1">
      <c r="A48" s="478" t="s">
        <v>3333</v>
      </c>
      <c r="B48" s="100" t="s">
        <v>3577</v>
      </c>
      <c r="C48" s="743">
        <v>1</v>
      </c>
      <c r="D48" s="743">
        <v>0</v>
      </c>
      <c r="E48" s="743">
        <v>0</v>
      </c>
      <c r="F48" s="743">
        <v>0</v>
      </c>
      <c r="G48" s="743">
        <v>0</v>
      </c>
      <c r="H48" s="743">
        <v>0</v>
      </c>
      <c r="I48" s="743">
        <v>0</v>
      </c>
      <c r="J48" s="743">
        <v>0</v>
      </c>
      <c r="K48" s="743">
        <v>0</v>
      </c>
      <c r="L48" s="743">
        <v>0</v>
      </c>
      <c r="M48" s="743">
        <v>0</v>
      </c>
      <c r="N48" s="743">
        <f t="shared" si="1"/>
        <v>1</v>
      </c>
      <c r="O48" s="595" t="s">
        <v>3578</v>
      </c>
      <c r="P48" s="596" t="s">
        <v>433</v>
      </c>
      <c r="Q48" s="597" t="s">
        <v>433</v>
      </c>
    </row>
    <row r="49" spans="1:17" ht="12.75" customHeight="1">
      <c r="A49" s="478" t="s">
        <v>3333</v>
      </c>
      <c r="B49" s="375" t="s">
        <v>2479</v>
      </c>
      <c r="C49" s="743">
        <v>0</v>
      </c>
      <c r="D49" s="743">
        <v>0</v>
      </c>
      <c r="E49" s="743">
        <v>0</v>
      </c>
      <c r="F49" s="743">
        <v>1</v>
      </c>
      <c r="G49" s="743">
        <v>1</v>
      </c>
      <c r="H49" s="743">
        <v>0</v>
      </c>
      <c r="I49" s="743">
        <v>0</v>
      </c>
      <c r="J49" s="743">
        <v>0</v>
      </c>
      <c r="K49" s="743">
        <v>0</v>
      </c>
      <c r="L49" s="743">
        <v>0</v>
      </c>
      <c r="M49" s="743">
        <v>0</v>
      </c>
      <c r="N49" s="743">
        <f t="shared" si="1"/>
        <v>2</v>
      </c>
      <c r="O49" s="595" t="s">
        <v>2482</v>
      </c>
      <c r="P49" s="596" t="s">
        <v>433</v>
      </c>
      <c r="Q49" s="597" t="s">
        <v>433</v>
      </c>
    </row>
    <row r="50" spans="1:17" ht="12.75" customHeight="1">
      <c r="A50" s="478" t="s">
        <v>3333</v>
      </c>
      <c r="B50" s="100" t="s">
        <v>2528</v>
      </c>
      <c r="C50" s="743">
        <v>0</v>
      </c>
      <c r="D50" s="743">
        <v>0</v>
      </c>
      <c r="E50" s="743">
        <v>0</v>
      </c>
      <c r="F50" s="743">
        <v>1</v>
      </c>
      <c r="G50" s="743">
        <v>1</v>
      </c>
      <c r="H50" s="743">
        <v>1</v>
      </c>
      <c r="I50" s="743">
        <v>0</v>
      </c>
      <c r="J50" s="743">
        <v>0</v>
      </c>
      <c r="K50" s="743">
        <v>0</v>
      </c>
      <c r="L50" s="743">
        <v>0</v>
      </c>
      <c r="M50" s="743">
        <v>0</v>
      </c>
      <c r="N50" s="743">
        <f t="shared" si="1"/>
        <v>3</v>
      </c>
      <c r="O50" s="595" t="s">
        <v>2529</v>
      </c>
      <c r="P50" s="596" t="s">
        <v>433</v>
      </c>
      <c r="Q50" s="597" t="s">
        <v>2530</v>
      </c>
    </row>
    <row r="51" spans="1:17" ht="12.75" customHeight="1">
      <c r="A51" s="478" t="s">
        <v>3333</v>
      </c>
      <c r="B51" s="100" t="s">
        <v>2531</v>
      </c>
      <c r="C51" s="743">
        <v>0</v>
      </c>
      <c r="D51" s="743">
        <v>0</v>
      </c>
      <c r="E51" s="743">
        <v>0</v>
      </c>
      <c r="F51" s="743">
        <v>0</v>
      </c>
      <c r="G51" s="743">
        <v>1</v>
      </c>
      <c r="H51" s="743">
        <v>1</v>
      </c>
      <c r="I51" s="743">
        <v>0</v>
      </c>
      <c r="J51" s="743">
        <v>0</v>
      </c>
      <c r="K51" s="743">
        <v>0</v>
      </c>
      <c r="L51" s="743">
        <v>0</v>
      </c>
      <c r="M51" s="743">
        <v>0</v>
      </c>
      <c r="N51" s="743">
        <f t="shared" si="1"/>
        <v>2</v>
      </c>
      <c r="O51" s="595" t="s">
        <v>357</v>
      </c>
      <c r="P51" s="596" t="s">
        <v>433</v>
      </c>
      <c r="Q51" s="597" t="s">
        <v>2532</v>
      </c>
    </row>
    <row r="52" spans="1:17" ht="12.75" customHeight="1">
      <c r="A52" s="478" t="s">
        <v>3333</v>
      </c>
      <c r="B52" s="100" t="s">
        <v>3572</v>
      </c>
      <c r="C52" s="743">
        <v>0</v>
      </c>
      <c r="D52" s="743">
        <v>0</v>
      </c>
      <c r="E52" s="743">
        <v>0</v>
      </c>
      <c r="F52" s="743">
        <v>0</v>
      </c>
      <c r="G52" s="743">
        <v>0</v>
      </c>
      <c r="H52" s="743">
        <v>0</v>
      </c>
      <c r="I52" s="743">
        <v>1</v>
      </c>
      <c r="J52" s="743">
        <v>0</v>
      </c>
      <c r="K52" s="743">
        <v>1</v>
      </c>
      <c r="L52" s="743">
        <v>0</v>
      </c>
      <c r="M52" s="743">
        <v>0</v>
      </c>
      <c r="N52" s="743">
        <f t="shared" si="1"/>
        <v>2</v>
      </c>
      <c r="O52" s="595" t="s">
        <v>2427</v>
      </c>
      <c r="P52" s="596" t="s">
        <v>433</v>
      </c>
      <c r="Q52" s="597" t="s">
        <v>433</v>
      </c>
    </row>
    <row r="53" spans="1:17" ht="12.75" customHeight="1">
      <c r="A53" s="478" t="s">
        <v>3333</v>
      </c>
      <c r="B53" s="100" t="s">
        <v>2129</v>
      </c>
      <c r="C53" s="743">
        <v>0</v>
      </c>
      <c r="D53" s="743">
        <v>0</v>
      </c>
      <c r="E53" s="743">
        <v>0</v>
      </c>
      <c r="F53" s="743">
        <v>0</v>
      </c>
      <c r="G53" s="743">
        <v>0</v>
      </c>
      <c r="H53" s="743">
        <v>1</v>
      </c>
      <c r="I53" s="743">
        <v>1</v>
      </c>
      <c r="J53" s="743">
        <v>0</v>
      </c>
      <c r="K53" s="743">
        <v>1</v>
      </c>
      <c r="L53" s="743">
        <v>1</v>
      </c>
      <c r="M53" s="743">
        <v>0</v>
      </c>
      <c r="N53" s="743">
        <f t="shared" si="1"/>
        <v>4</v>
      </c>
      <c r="O53" s="595" t="s">
        <v>2480</v>
      </c>
      <c r="P53" s="596" t="s">
        <v>433</v>
      </c>
      <c r="Q53" s="597" t="s">
        <v>433</v>
      </c>
    </row>
    <row r="54" spans="1:17" ht="12.75" customHeight="1">
      <c r="A54" s="478" t="s">
        <v>3333</v>
      </c>
      <c r="B54" s="100" t="s">
        <v>409</v>
      </c>
      <c r="C54" s="743">
        <v>0</v>
      </c>
      <c r="D54" s="743">
        <v>0</v>
      </c>
      <c r="E54" s="743">
        <v>0</v>
      </c>
      <c r="F54" s="743">
        <v>0</v>
      </c>
      <c r="G54" s="743">
        <v>0</v>
      </c>
      <c r="H54" s="743">
        <v>0</v>
      </c>
      <c r="I54" s="743">
        <v>1</v>
      </c>
      <c r="J54" s="743">
        <v>0</v>
      </c>
      <c r="K54" s="743">
        <v>1</v>
      </c>
      <c r="L54" s="743">
        <v>0</v>
      </c>
      <c r="M54" s="743">
        <v>0</v>
      </c>
      <c r="N54" s="743">
        <f t="shared" si="1"/>
        <v>2</v>
      </c>
      <c r="O54" s="595" t="s">
        <v>2430</v>
      </c>
      <c r="P54" s="596" t="s">
        <v>433</v>
      </c>
      <c r="Q54" s="597" t="s">
        <v>433</v>
      </c>
    </row>
    <row r="55" spans="1:17" ht="12.75" customHeight="1">
      <c r="A55" s="478" t="s">
        <v>3333</v>
      </c>
      <c r="B55" s="100" t="s">
        <v>2282</v>
      </c>
      <c r="C55" s="743">
        <v>0</v>
      </c>
      <c r="D55" s="743">
        <v>0</v>
      </c>
      <c r="E55" s="743">
        <v>0</v>
      </c>
      <c r="F55" s="743">
        <v>1</v>
      </c>
      <c r="G55" s="743">
        <v>1</v>
      </c>
      <c r="H55" s="743">
        <v>1</v>
      </c>
      <c r="I55" s="743">
        <v>1</v>
      </c>
      <c r="J55" s="743">
        <v>0</v>
      </c>
      <c r="K55" s="743">
        <v>0</v>
      </c>
      <c r="L55" s="743">
        <v>1</v>
      </c>
      <c r="M55" s="743">
        <v>1</v>
      </c>
      <c r="N55" s="743">
        <f t="shared" si="1"/>
        <v>6</v>
      </c>
      <c r="O55" s="595" t="s">
        <v>2481</v>
      </c>
      <c r="P55" s="596" t="s">
        <v>433</v>
      </c>
      <c r="Q55" s="597" t="s">
        <v>2426</v>
      </c>
    </row>
    <row r="56" spans="1:17" ht="12.75" customHeight="1">
      <c r="A56" s="478" t="s">
        <v>3333</v>
      </c>
      <c r="B56" s="375" t="s">
        <v>2524</v>
      </c>
      <c r="C56" s="743">
        <v>1</v>
      </c>
      <c r="D56" s="743">
        <v>0</v>
      </c>
      <c r="E56" s="743">
        <v>0</v>
      </c>
      <c r="F56" s="743">
        <v>0</v>
      </c>
      <c r="G56" s="743">
        <v>1</v>
      </c>
      <c r="H56" s="743">
        <v>1</v>
      </c>
      <c r="I56" s="743">
        <v>0</v>
      </c>
      <c r="J56" s="743">
        <v>0</v>
      </c>
      <c r="K56" s="743">
        <v>0</v>
      </c>
      <c r="L56" s="743">
        <v>0</v>
      </c>
      <c r="M56" s="743">
        <v>0</v>
      </c>
      <c r="N56" s="743">
        <f t="shared" si="1"/>
        <v>3</v>
      </c>
      <c r="O56" s="595" t="s">
        <v>2525</v>
      </c>
      <c r="P56" s="596" t="s">
        <v>2513</v>
      </c>
      <c r="Q56" s="597" t="s">
        <v>433</v>
      </c>
    </row>
    <row r="57" spans="1:17" ht="12.75" customHeight="1">
      <c r="A57" s="478" t="s">
        <v>3333</v>
      </c>
      <c r="B57" s="375" t="s">
        <v>1918</v>
      </c>
      <c r="C57" s="743">
        <v>0</v>
      </c>
      <c r="D57" s="743">
        <v>0</v>
      </c>
      <c r="E57" s="743">
        <v>0</v>
      </c>
      <c r="F57" s="743">
        <v>0</v>
      </c>
      <c r="G57" s="743">
        <v>0</v>
      </c>
      <c r="H57" s="743">
        <v>0</v>
      </c>
      <c r="I57" s="743">
        <v>1</v>
      </c>
      <c r="J57" s="743">
        <v>0</v>
      </c>
      <c r="K57" s="743">
        <v>1</v>
      </c>
      <c r="L57" s="743">
        <v>0</v>
      </c>
      <c r="M57" s="743">
        <v>0</v>
      </c>
      <c r="N57" s="743">
        <f t="shared" si="1"/>
        <v>2</v>
      </c>
      <c r="O57" s="595" t="s">
        <v>2427</v>
      </c>
      <c r="P57" s="596" t="s">
        <v>433</v>
      </c>
      <c r="Q57" s="597" t="s">
        <v>433</v>
      </c>
    </row>
    <row r="58" spans="1:17" ht="12.75" customHeight="1">
      <c r="A58" s="478" t="s">
        <v>3333</v>
      </c>
      <c r="B58" s="100" t="s">
        <v>2280</v>
      </c>
      <c r="C58" s="743">
        <v>0</v>
      </c>
      <c r="D58" s="743">
        <v>0</v>
      </c>
      <c r="E58" s="743">
        <v>0</v>
      </c>
      <c r="F58" s="743">
        <v>0</v>
      </c>
      <c r="G58" s="743">
        <v>1</v>
      </c>
      <c r="H58" s="743">
        <v>0</v>
      </c>
      <c r="I58" s="743">
        <v>1</v>
      </c>
      <c r="J58" s="743">
        <v>0</v>
      </c>
      <c r="K58" s="743">
        <v>1</v>
      </c>
      <c r="L58" s="743">
        <v>1</v>
      </c>
      <c r="M58" s="743">
        <v>0</v>
      </c>
      <c r="N58" s="743">
        <f t="shared" si="1"/>
        <v>4</v>
      </c>
      <c r="O58" s="595" t="s">
        <v>3648</v>
      </c>
      <c r="P58" s="596" t="s">
        <v>2279</v>
      </c>
      <c r="Q58" s="597" t="s">
        <v>2884</v>
      </c>
    </row>
    <row r="59" spans="1:17" ht="12.75" customHeight="1">
      <c r="A59" s="478" t="s">
        <v>3333</v>
      </c>
      <c r="B59" s="375" t="s">
        <v>3635</v>
      </c>
      <c r="C59" s="743">
        <v>0</v>
      </c>
      <c r="D59" s="743">
        <v>0</v>
      </c>
      <c r="E59" s="743">
        <v>0</v>
      </c>
      <c r="F59" s="743">
        <v>0</v>
      </c>
      <c r="G59" s="743">
        <v>0</v>
      </c>
      <c r="H59" s="743">
        <v>0</v>
      </c>
      <c r="I59" s="743">
        <v>1</v>
      </c>
      <c r="J59" s="743">
        <v>0</v>
      </c>
      <c r="K59" s="743">
        <v>0</v>
      </c>
      <c r="L59" s="743">
        <v>1</v>
      </c>
      <c r="M59" s="743">
        <v>0</v>
      </c>
      <c r="N59" s="743">
        <f t="shared" si="1"/>
        <v>2</v>
      </c>
      <c r="O59" s="595" t="s">
        <v>3649</v>
      </c>
      <c r="P59" s="596" t="s">
        <v>2279</v>
      </c>
      <c r="Q59" s="597" t="s">
        <v>2885</v>
      </c>
    </row>
    <row r="60" spans="1:17" ht="12.75" customHeight="1">
      <c r="A60" s="478" t="s">
        <v>3333</v>
      </c>
      <c r="B60" s="99" t="s">
        <v>3647</v>
      </c>
      <c r="C60" s="743">
        <v>0</v>
      </c>
      <c r="D60" s="743">
        <v>0</v>
      </c>
      <c r="E60" s="743">
        <v>0</v>
      </c>
      <c r="F60" s="743">
        <v>0</v>
      </c>
      <c r="G60" s="743">
        <v>0</v>
      </c>
      <c r="H60" s="743">
        <v>0</v>
      </c>
      <c r="I60" s="743">
        <v>1</v>
      </c>
      <c r="J60" s="743">
        <v>1</v>
      </c>
      <c r="K60" s="743">
        <v>1</v>
      </c>
      <c r="L60" s="743">
        <v>1</v>
      </c>
      <c r="M60" s="743">
        <v>0</v>
      </c>
      <c r="N60" s="743">
        <f t="shared" si="1"/>
        <v>4</v>
      </c>
      <c r="O60" s="595" t="s">
        <v>3650</v>
      </c>
      <c r="P60" s="596" t="s">
        <v>2279</v>
      </c>
      <c r="Q60" s="597" t="s">
        <v>2886</v>
      </c>
    </row>
    <row r="61" spans="1:17" ht="12.75" customHeight="1">
      <c r="A61" s="478" t="s">
        <v>3333</v>
      </c>
      <c r="B61" s="100" t="s">
        <v>2281</v>
      </c>
      <c r="C61" s="743">
        <v>0</v>
      </c>
      <c r="D61" s="743">
        <v>0</v>
      </c>
      <c r="E61" s="743">
        <v>0</v>
      </c>
      <c r="F61" s="743">
        <v>0</v>
      </c>
      <c r="G61" s="743">
        <v>0</v>
      </c>
      <c r="H61" s="743">
        <v>1</v>
      </c>
      <c r="I61" s="743">
        <v>1</v>
      </c>
      <c r="J61" s="743">
        <v>0</v>
      </c>
      <c r="K61" s="743">
        <v>0</v>
      </c>
      <c r="L61" s="743">
        <v>0</v>
      </c>
      <c r="M61" s="743">
        <v>0</v>
      </c>
      <c r="N61" s="743">
        <f t="shared" si="1"/>
        <v>2</v>
      </c>
      <c r="O61" s="595" t="s">
        <v>3651</v>
      </c>
      <c r="P61" s="596" t="s">
        <v>2279</v>
      </c>
      <c r="Q61" s="597" t="s">
        <v>2887</v>
      </c>
    </row>
    <row r="62" spans="1:17" ht="12.75" customHeight="1">
      <c r="A62" s="478" t="s">
        <v>3333</v>
      </c>
      <c r="B62" s="100" t="s">
        <v>2283</v>
      </c>
      <c r="C62" s="743">
        <v>0</v>
      </c>
      <c r="D62" s="743">
        <v>0</v>
      </c>
      <c r="E62" s="743">
        <v>0</v>
      </c>
      <c r="F62" s="743">
        <v>0</v>
      </c>
      <c r="G62" s="743">
        <v>1</v>
      </c>
      <c r="H62" s="743">
        <v>1</v>
      </c>
      <c r="I62" s="743">
        <v>0</v>
      </c>
      <c r="J62" s="743">
        <v>0</v>
      </c>
      <c r="K62" s="743">
        <v>1</v>
      </c>
      <c r="L62" s="743">
        <v>0</v>
      </c>
      <c r="M62" s="743">
        <v>0</v>
      </c>
      <c r="N62" s="743">
        <f t="shared" si="1"/>
        <v>3</v>
      </c>
      <c r="O62" s="595" t="s">
        <v>3652</v>
      </c>
      <c r="P62" s="596" t="s">
        <v>1929</v>
      </c>
      <c r="Q62" s="597" t="s">
        <v>433</v>
      </c>
    </row>
    <row r="63" spans="1:17" ht="12.75" customHeight="1">
      <c r="A63" s="478" t="s">
        <v>3333</v>
      </c>
      <c r="B63" s="100" t="s">
        <v>2284</v>
      </c>
      <c r="C63" s="743">
        <v>0</v>
      </c>
      <c r="D63" s="743">
        <v>0</v>
      </c>
      <c r="E63" s="743">
        <v>0</v>
      </c>
      <c r="F63" s="743">
        <v>0</v>
      </c>
      <c r="G63" s="743">
        <v>1</v>
      </c>
      <c r="H63" s="743">
        <v>1</v>
      </c>
      <c r="I63" s="743">
        <v>0</v>
      </c>
      <c r="J63" s="743">
        <v>0</v>
      </c>
      <c r="K63" s="743">
        <v>1</v>
      </c>
      <c r="L63" s="743">
        <v>0</v>
      </c>
      <c r="M63" s="743">
        <v>0</v>
      </c>
      <c r="N63" s="743">
        <f t="shared" si="1"/>
        <v>3</v>
      </c>
      <c r="O63" s="595" t="s">
        <v>2285</v>
      </c>
      <c r="P63" s="596" t="s">
        <v>1929</v>
      </c>
      <c r="Q63" s="597" t="s">
        <v>433</v>
      </c>
    </row>
    <row r="64" spans="1:17" ht="12.75" customHeight="1">
      <c r="A64" s="478" t="s">
        <v>3333</v>
      </c>
      <c r="B64" s="375" t="s">
        <v>3573</v>
      </c>
      <c r="C64" s="743">
        <v>1</v>
      </c>
      <c r="D64" s="743">
        <v>0</v>
      </c>
      <c r="E64" s="743">
        <v>1</v>
      </c>
      <c r="F64" s="743">
        <v>1</v>
      </c>
      <c r="G64" s="743">
        <v>1</v>
      </c>
      <c r="H64" s="743">
        <v>1</v>
      </c>
      <c r="I64" s="743">
        <v>0</v>
      </c>
      <c r="J64" s="743">
        <v>0</v>
      </c>
      <c r="K64" s="743">
        <v>0</v>
      </c>
      <c r="L64" s="743">
        <v>0</v>
      </c>
      <c r="M64" s="743">
        <v>0</v>
      </c>
      <c r="N64" s="743">
        <f t="shared" si="1"/>
        <v>5</v>
      </c>
      <c r="O64" s="595" t="s">
        <v>3574</v>
      </c>
      <c r="P64" s="596" t="s">
        <v>433</v>
      </c>
      <c r="Q64" s="597" t="s">
        <v>433</v>
      </c>
    </row>
    <row r="65" spans="1:17" ht="12.75" customHeight="1">
      <c r="A65" s="478" t="s">
        <v>3333</v>
      </c>
      <c r="B65" s="100" t="s">
        <v>2507</v>
      </c>
      <c r="C65" s="743">
        <v>0</v>
      </c>
      <c r="D65" s="743">
        <v>0</v>
      </c>
      <c r="E65" s="743">
        <v>1</v>
      </c>
      <c r="F65" s="743">
        <v>1</v>
      </c>
      <c r="G65" s="743">
        <v>1</v>
      </c>
      <c r="H65" s="743">
        <v>1</v>
      </c>
      <c r="I65" s="743">
        <v>1</v>
      </c>
      <c r="J65" s="743">
        <v>0</v>
      </c>
      <c r="K65" s="743">
        <v>0</v>
      </c>
      <c r="L65" s="743">
        <v>0</v>
      </c>
      <c r="M65" s="743">
        <v>0</v>
      </c>
      <c r="N65" s="743">
        <f t="shared" si="1"/>
        <v>5</v>
      </c>
      <c r="O65" s="595" t="s">
        <v>2511</v>
      </c>
      <c r="P65" s="596" t="s">
        <v>433</v>
      </c>
      <c r="Q65" s="597" t="s">
        <v>2512</v>
      </c>
    </row>
    <row r="66" spans="1:17" ht="12.75" customHeight="1">
      <c r="A66" s="478" t="s">
        <v>3333</v>
      </c>
      <c r="B66" s="100" t="s">
        <v>2286</v>
      </c>
      <c r="C66" s="743">
        <v>1</v>
      </c>
      <c r="D66" s="743">
        <v>1</v>
      </c>
      <c r="E66" s="743">
        <v>1</v>
      </c>
      <c r="F66" s="743">
        <v>1</v>
      </c>
      <c r="G66" s="743">
        <v>1</v>
      </c>
      <c r="H66" s="743">
        <v>1</v>
      </c>
      <c r="I66" s="743">
        <v>1</v>
      </c>
      <c r="J66" s="743">
        <v>1</v>
      </c>
      <c r="K66" s="743">
        <v>1</v>
      </c>
      <c r="L66" s="743">
        <v>1</v>
      </c>
      <c r="M66" s="743">
        <v>0</v>
      </c>
      <c r="N66" s="743">
        <f t="shared" si="1"/>
        <v>10</v>
      </c>
      <c r="O66" s="595" t="s">
        <v>2287</v>
      </c>
      <c r="P66" s="596" t="s">
        <v>433</v>
      </c>
      <c r="Q66" s="597" t="s">
        <v>2466</v>
      </c>
    </row>
    <row r="67" spans="1:17" ht="12.75" customHeight="1">
      <c r="A67" s="478" t="s">
        <v>3333</v>
      </c>
      <c r="B67" s="100" t="s">
        <v>424</v>
      </c>
      <c r="C67" s="743">
        <v>1</v>
      </c>
      <c r="D67" s="743">
        <v>0</v>
      </c>
      <c r="E67" s="743">
        <v>0</v>
      </c>
      <c r="F67" s="743">
        <v>0</v>
      </c>
      <c r="G67" s="743">
        <v>0</v>
      </c>
      <c r="H67" s="743">
        <v>0</v>
      </c>
      <c r="I67" s="743">
        <v>0</v>
      </c>
      <c r="J67" s="743">
        <v>0</v>
      </c>
      <c r="K67" s="743">
        <v>0</v>
      </c>
      <c r="L67" s="743">
        <v>0</v>
      </c>
      <c r="M67" s="743">
        <v>0</v>
      </c>
      <c r="N67" s="743">
        <f t="shared" si="1"/>
        <v>1</v>
      </c>
      <c r="O67" s="595" t="s">
        <v>2713</v>
      </c>
      <c r="P67" s="596" t="s">
        <v>433</v>
      </c>
      <c r="Q67" s="597" t="s">
        <v>433</v>
      </c>
    </row>
    <row r="68" spans="1:17" ht="12.75" customHeight="1">
      <c r="A68" s="478" t="s">
        <v>3333</v>
      </c>
      <c r="B68" s="100" t="s">
        <v>402</v>
      </c>
      <c r="C68" s="743">
        <v>0</v>
      </c>
      <c r="D68" s="743">
        <v>0</v>
      </c>
      <c r="E68" s="743">
        <v>0</v>
      </c>
      <c r="F68" s="743">
        <v>0</v>
      </c>
      <c r="G68" s="743">
        <v>0</v>
      </c>
      <c r="H68" s="743">
        <v>0</v>
      </c>
      <c r="I68" s="743">
        <v>1</v>
      </c>
      <c r="J68" s="743">
        <v>0</v>
      </c>
      <c r="K68" s="743">
        <v>1</v>
      </c>
      <c r="L68" s="743">
        <v>0</v>
      </c>
      <c r="M68" s="743">
        <v>0</v>
      </c>
      <c r="N68" s="743">
        <f t="shared" si="1"/>
        <v>2</v>
      </c>
      <c r="O68" s="595" t="s">
        <v>2429</v>
      </c>
      <c r="P68" s="596" t="s">
        <v>433</v>
      </c>
      <c r="Q68" s="597" t="s">
        <v>433</v>
      </c>
    </row>
    <row r="69" spans="1:17" ht="12.75" customHeight="1">
      <c r="A69" s="478" t="s">
        <v>3333</v>
      </c>
      <c r="B69" s="100" t="s">
        <v>2520</v>
      </c>
      <c r="C69" s="743">
        <v>1</v>
      </c>
      <c r="D69" s="743">
        <v>0</v>
      </c>
      <c r="E69" s="743">
        <v>0</v>
      </c>
      <c r="F69" s="743">
        <v>0</v>
      </c>
      <c r="G69" s="743">
        <v>1</v>
      </c>
      <c r="H69" s="743">
        <v>1</v>
      </c>
      <c r="I69" s="743">
        <v>0</v>
      </c>
      <c r="J69" s="743">
        <v>0</v>
      </c>
      <c r="K69" s="743">
        <v>0</v>
      </c>
      <c r="L69" s="743">
        <v>0</v>
      </c>
      <c r="M69" s="743">
        <v>0</v>
      </c>
      <c r="N69" s="743">
        <f t="shared" si="1"/>
        <v>3</v>
      </c>
      <c r="O69" s="595" t="s">
        <v>2521</v>
      </c>
      <c r="P69" s="596" t="s">
        <v>2519</v>
      </c>
      <c r="Q69" s="597" t="s">
        <v>433</v>
      </c>
    </row>
    <row r="70" spans="1:17" ht="12.75" customHeight="1">
      <c r="A70" s="478" t="s">
        <v>3333</v>
      </c>
      <c r="B70" s="375" t="s">
        <v>1598</v>
      </c>
      <c r="C70" s="743">
        <v>1</v>
      </c>
      <c r="D70" s="743">
        <v>0</v>
      </c>
      <c r="E70" s="743">
        <v>1</v>
      </c>
      <c r="F70" s="743">
        <v>1</v>
      </c>
      <c r="G70" s="743">
        <v>1</v>
      </c>
      <c r="H70" s="743">
        <v>1</v>
      </c>
      <c r="I70" s="743">
        <v>1</v>
      </c>
      <c r="J70" s="743">
        <v>0</v>
      </c>
      <c r="K70" s="743">
        <v>1</v>
      </c>
      <c r="L70" s="743">
        <v>1</v>
      </c>
      <c r="M70" s="743">
        <v>1</v>
      </c>
      <c r="N70" s="743">
        <f t="shared" ref="N70:N93" si="2">SUM(C70:M70)</f>
        <v>9</v>
      </c>
      <c r="O70" s="595" t="s">
        <v>2467</v>
      </c>
      <c r="P70" s="596" t="s">
        <v>433</v>
      </c>
      <c r="Q70" s="597" t="s">
        <v>433</v>
      </c>
    </row>
    <row r="71" spans="1:17" ht="12.75" customHeight="1">
      <c r="A71" s="478" t="s">
        <v>3333</v>
      </c>
      <c r="B71" s="375" t="s">
        <v>389</v>
      </c>
      <c r="C71" s="743">
        <v>0</v>
      </c>
      <c r="D71" s="743">
        <v>0</v>
      </c>
      <c r="E71" s="743">
        <v>0</v>
      </c>
      <c r="F71" s="743">
        <v>0</v>
      </c>
      <c r="G71" s="743">
        <v>0</v>
      </c>
      <c r="H71" s="743">
        <v>0</v>
      </c>
      <c r="I71" s="743">
        <v>1</v>
      </c>
      <c r="J71" s="743">
        <v>0</v>
      </c>
      <c r="K71" s="743">
        <v>1</v>
      </c>
      <c r="L71" s="743">
        <v>0</v>
      </c>
      <c r="M71" s="743">
        <v>0</v>
      </c>
      <c r="N71" s="743">
        <f t="shared" si="2"/>
        <v>2</v>
      </c>
      <c r="O71" s="595" t="s">
        <v>2428</v>
      </c>
      <c r="P71" s="596" t="s">
        <v>433</v>
      </c>
      <c r="Q71" s="597" t="s">
        <v>433</v>
      </c>
    </row>
    <row r="72" spans="1:17" ht="12.75" customHeight="1">
      <c r="A72" s="478" t="s">
        <v>3333</v>
      </c>
      <c r="B72" s="100" t="s">
        <v>3575</v>
      </c>
      <c r="C72" s="743">
        <v>1</v>
      </c>
      <c r="D72" s="743">
        <v>0</v>
      </c>
      <c r="E72" s="743">
        <v>0</v>
      </c>
      <c r="F72" s="743">
        <v>1</v>
      </c>
      <c r="G72" s="743">
        <v>1</v>
      </c>
      <c r="H72" s="743">
        <v>1</v>
      </c>
      <c r="I72" s="743">
        <v>1</v>
      </c>
      <c r="J72" s="743">
        <v>1</v>
      </c>
      <c r="K72" s="743">
        <v>1</v>
      </c>
      <c r="L72" s="743">
        <v>1</v>
      </c>
      <c r="M72" s="743">
        <v>0</v>
      </c>
      <c r="N72" s="743">
        <f t="shared" si="2"/>
        <v>8</v>
      </c>
      <c r="O72" s="595" t="s">
        <v>3576</v>
      </c>
      <c r="P72" s="596" t="s">
        <v>433</v>
      </c>
      <c r="Q72" s="597" t="s">
        <v>433</v>
      </c>
    </row>
    <row r="73" spans="1:17" ht="12.75" customHeight="1">
      <c r="A73" s="478" t="s">
        <v>3333</v>
      </c>
      <c r="B73" s="100" t="s">
        <v>2517</v>
      </c>
      <c r="C73" s="743">
        <v>1</v>
      </c>
      <c r="D73" s="743">
        <v>0</v>
      </c>
      <c r="E73" s="743">
        <v>0</v>
      </c>
      <c r="F73" s="743">
        <v>0</v>
      </c>
      <c r="G73" s="743">
        <v>0</v>
      </c>
      <c r="H73" s="743">
        <v>0</v>
      </c>
      <c r="I73" s="743">
        <v>0</v>
      </c>
      <c r="J73" s="743">
        <v>0</v>
      </c>
      <c r="K73" s="743">
        <v>0</v>
      </c>
      <c r="L73" s="743">
        <v>0</v>
      </c>
      <c r="M73" s="743">
        <v>0</v>
      </c>
      <c r="N73" s="743">
        <f t="shared" si="2"/>
        <v>1</v>
      </c>
      <c r="O73" s="595" t="s">
        <v>2518</v>
      </c>
      <c r="P73" s="596" t="s">
        <v>2519</v>
      </c>
      <c r="Q73" s="597" t="s">
        <v>433</v>
      </c>
    </row>
    <row r="74" spans="1:17" ht="12.75" customHeight="1">
      <c r="A74" s="478" t="s">
        <v>3333</v>
      </c>
      <c r="B74" s="100" t="s">
        <v>2155</v>
      </c>
      <c r="C74" s="743">
        <v>0</v>
      </c>
      <c r="D74" s="743">
        <v>0</v>
      </c>
      <c r="E74" s="743">
        <v>0</v>
      </c>
      <c r="F74" s="743">
        <v>0</v>
      </c>
      <c r="G74" s="743">
        <v>0</v>
      </c>
      <c r="H74" s="743">
        <v>0</v>
      </c>
      <c r="I74" s="743">
        <v>1</v>
      </c>
      <c r="J74" s="743">
        <v>0</v>
      </c>
      <c r="K74" s="743">
        <v>1</v>
      </c>
      <c r="L74" s="743">
        <v>0</v>
      </c>
      <c r="M74" s="743">
        <v>0</v>
      </c>
      <c r="N74" s="743">
        <f t="shared" si="2"/>
        <v>2</v>
      </c>
      <c r="O74" s="595" t="s">
        <v>2427</v>
      </c>
      <c r="P74" s="596" t="s">
        <v>433</v>
      </c>
      <c r="Q74" s="597" t="s">
        <v>433</v>
      </c>
    </row>
    <row r="75" spans="1:17" ht="12.75" customHeight="1">
      <c r="A75" s="478" t="s">
        <v>3333</v>
      </c>
      <c r="B75" s="375" t="s">
        <v>824</v>
      </c>
      <c r="C75" s="743">
        <v>0</v>
      </c>
      <c r="D75" s="743">
        <v>0</v>
      </c>
      <c r="E75" s="743">
        <v>0</v>
      </c>
      <c r="F75" s="743">
        <v>0</v>
      </c>
      <c r="G75" s="743">
        <v>0</v>
      </c>
      <c r="H75" s="743">
        <v>0</v>
      </c>
      <c r="I75" s="743">
        <v>1</v>
      </c>
      <c r="J75" s="743">
        <v>0</v>
      </c>
      <c r="K75" s="743">
        <v>0</v>
      </c>
      <c r="L75" s="743">
        <v>0</v>
      </c>
      <c r="M75" s="743">
        <v>0</v>
      </c>
      <c r="N75" s="743">
        <f t="shared" si="2"/>
        <v>1</v>
      </c>
      <c r="O75" s="595" t="s">
        <v>2427</v>
      </c>
      <c r="P75" s="596" t="s">
        <v>433</v>
      </c>
      <c r="Q75" s="597" t="s">
        <v>433</v>
      </c>
    </row>
    <row r="76" spans="1:17" ht="12.75" customHeight="1">
      <c r="A76" s="478" t="s">
        <v>3333</v>
      </c>
      <c r="B76" s="375" t="s">
        <v>2522</v>
      </c>
      <c r="C76" s="743">
        <v>0</v>
      </c>
      <c r="D76" s="743">
        <v>0</v>
      </c>
      <c r="E76" s="743">
        <v>0</v>
      </c>
      <c r="F76" s="743">
        <v>1</v>
      </c>
      <c r="G76" s="743">
        <v>0</v>
      </c>
      <c r="H76" s="743">
        <v>0</v>
      </c>
      <c r="I76" s="743">
        <v>0</v>
      </c>
      <c r="J76" s="743">
        <v>1</v>
      </c>
      <c r="K76" s="743">
        <v>1</v>
      </c>
      <c r="L76" s="743">
        <v>0</v>
      </c>
      <c r="M76" s="743">
        <v>0</v>
      </c>
      <c r="N76" s="743">
        <f t="shared" si="2"/>
        <v>3</v>
      </c>
      <c r="O76" s="595" t="s">
        <v>2523</v>
      </c>
      <c r="P76" s="596" t="s">
        <v>2519</v>
      </c>
      <c r="Q76" s="597" t="s">
        <v>433</v>
      </c>
    </row>
    <row r="77" spans="1:17" ht="12.75" customHeight="1">
      <c r="A77" s="478" t="s">
        <v>3333</v>
      </c>
      <c r="B77" s="375" t="s">
        <v>2526</v>
      </c>
      <c r="C77" s="743">
        <v>1</v>
      </c>
      <c r="D77" s="743">
        <v>0</v>
      </c>
      <c r="E77" s="743">
        <v>0</v>
      </c>
      <c r="F77" s="743">
        <v>0</v>
      </c>
      <c r="G77" s="743">
        <v>0</v>
      </c>
      <c r="H77" s="743">
        <v>0</v>
      </c>
      <c r="I77" s="743">
        <v>0</v>
      </c>
      <c r="J77" s="743">
        <v>0</v>
      </c>
      <c r="K77" s="743">
        <v>0</v>
      </c>
      <c r="L77" s="743">
        <v>0</v>
      </c>
      <c r="M77" s="743">
        <v>0</v>
      </c>
      <c r="N77" s="743">
        <f t="shared" si="2"/>
        <v>1</v>
      </c>
      <c r="O77" s="595" t="s">
        <v>2527</v>
      </c>
      <c r="P77" s="596" t="s">
        <v>2513</v>
      </c>
      <c r="Q77" s="597" t="s">
        <v>433</v>
      </c>
    </row>
    <row r="78" spans="1:17" ht="12.75" customHeight="1">
      <c r="A78" s="478" t="s">
        <v>85</v>
      </c>
      <c r="B78" s="375" t="s">
        <v>2574</v>
      </c>
      <c r="C78" s="743">
        <v>1</v>
      </c>
      <c r="D78" s="743">
        <v>0</v>
      </c>
      <c r="E78" s="743">
        <v>0</v>
      </c>
      <c r="F78" s="743">
        <v>0</v>
      </c>
      <c r="G78" s="743">
        <v>0</v>
      </c>
      <c r="H78" s="743">
        <v>0</v>
      </c>
      <c r="I78" s="743">
        <v>1</v>
      </c>
      <c r="J78" s="743">
        <v>1</v>
      </c>
      <c r="K78" s="743">
        <v>1</v>
      </c>
      <c r="L78" s="743">
        <v>0</v>
      </c>
      <c r="M78" s="743">
        <v>0</v>
      </c>
      <c r="N78" s="743">
        <f t="shared" si="2"/>
        <v>4</v>
      </c>
      <c r="O78" s="595" t="s">
        <v>2535</v>
      </c>
      <c r="P78" s="596" t="s">
        <v>2534</v>
      </c>
      <c r="Q78" s="597" t="s">
        <v>433</v>
      </c>
    </row>
    <row r="79" spans="1:17" ht="12.75" customHeight="1">
      <c r="A79" s="478" t="s">
        <v>85</v>
      </c>
      <c r="B79" s="375" t="s">
        <v>2573</v>
      </c>
      <c r="C79" s="743">
        <v>1</v>
      </c>
      <c r="D79" s="743">
        <v>0</v>
      </c>
      <c r="E79" s="743">
        <v>0</v>
      </c>
      <c r="F79" s="743">
        <v>0</v>
      </c>
      <c r="G79" s="743">
        <v>0</v>
      </c>
      <c r="H79" s="743">
        <v>0</v>
      </c>
      <c r="I79" s="743">
        <v>1</v>
      </c>
      <c r="J79" s="743">
        <v>1</v>
      </c>
      <c r="K79" s="743">
        <v>1</v>
      </c>
      <c r="L79" s="743">
        <v>0</v>
      </c>
      <c r="M79" s="743">
        <v>0</v>
      </c>
      <c r="N79" s="743">
        <f t="shared" si="2"/>
        <v>4</v>
      </c>
      <c r="O79" s="595" t="s">
        <v>2533</v>
      </c>
      <c r="P79" s="596" t="s">
        <v>2534</v>
      </c>
      <c r="Q79" s="597" t="s">
        <v>433</v>
      </c>
    </row>
    <row r="80" spans="1:17" ht="12.75" customHeight="1">
      <c r="A80" s="478" t="s">
        <v>85</v>
      </c>
      <c r="B80" s="100" t="s">
        <v>2576</v>
      </c>
      <c r="C80" s="743">
        <v>1</v>
      </c>
      <c r="D80" s="743">
        <v>0</v>
      </c>
      <c r="E80" s="743">
        <v>0</v>
      </c>
      <c r="F80" s="743">
        <v>0</v>
      </c>
      <c r="G80" s="743">
        <v>0</v>
      </c>
      <c r="H80" s="743">
        <v>0</v>
      </c>
      <c r="I80" s="743">
        <v>1</v>
      </c>
      <c r="J80" s="743">
        <v>1</v>
      </c>
      <c r="K80" s="743">
        <v>0</v>
      </c>
      <c r="L80" s="743">
        <v>1</v>
      </c>
      <c r="M80" s="743">
        <v>0</v>
      </c>
      <c r="N80" s="743">
        <f t="shared" si="2"/>
        <v>4</v>
      </c>
      <c r="O80" s="595" t="s">
        <v>2537</v>
      </c>
      <c r="P80" s="596" t="s">
        <v>2534</v>
      </c>
      <c r="Q80" s="597" t="s">
        <v>433</v>
      </c>
    </row>
    <row r="81" spans="1:17" ht="12.75" customHeight="1">
      <c r="A81" s="478" t="s">
        <v>85</v>
      </c>
      <c r="B81" s="116" t="s">
        <v>2575</v>
      </c>
      <c r="C81" s="743">
        <v>1</v>
      </c>
      <c r="D81" s="743">
        <v>0</v>
      </c>
      <c r="E81" s="743">
        <v>0</v>
      </c>
      <c r="F81" s="743">
        <v>0</v>
      </c>
      <c r="G81" s="743">
        <v>0</v>
      </c>
      <c r="H81" s="743">
        <v>0</v>
      </c>
      <c r="I81" s="743">
        <v>1</v>
      </c>
      <c r="J81" s="743">
        <v>1</v>
      </c>
      <c r="K81" s="743">
        <v>1</v>
      </c>
      <c r="L81" s="743">
        <v>0</v>
      </c>
      <c r="M81" s="743">
        <v>0</v>
      </c>
      <c r="N81" s="743">
        <f t="shared" si="2"/>
        <v>4</v>
      </c>
      <c r="O81" s="595" t="s">
        <v>2536</v>
      </c>
      <c r="P81" s="596" t="s">
        <v>2534</v>
      </c>
      <c r="Q81" s="597" t="s">
        <v>433</v>
      </c>
    </row>
    <row r="82" spans="1:17" ht="12.75" customHeight="1">
      <c r="A82" s="478" t="s">
        <v>240</v>
      </c>
      <c r="B82" s="375" t="s">
        <v>2288</v>
      </c>
      <c r="C82" s="743">
        <v>0</v>
      </c>
      <c r="D82" s="743">
        <v>0</v>
      </c>
      <c r="E82" s="743">
        <v>0</v>
      </c>
      <c r="F82" s="743">
        <v>0</v>
      </c>
      <c r="G82" s="743">
        <v>1</v>
      </c>
      <c r="H82" s="743">
        <v>1</v>
      </c>
      <c r="I82" s="743">
        <v>0</v>
      </c>
      <c r="J82" s="743">
        <v>0</v>
      </c>
      <c r="K82" s="743">
        <v>0</v>
      </c>
      <c r="L82" s="743">
        <v>0</v>
      </c>
      <c r="M82" s="743">
        <v>0</v>
      </c>
      <c r="N82" s="743">
        <f t="shared" si="2"/>
        <v>2</v>
      </c>
      <c r="O82" s="595" t="s">
        <v>2289</v>
      </c>
      <c r="P82" s="596" t="s">
        <v>433</v>
      </c>
      <c r="Q82" s="597" t="s">
        <v>433</v>
      </c>
    </row>
    <row r="83" spans="1:17" ht="12.75" customHeight="1">
      <c r="A83" s="478" t="s">
        <v>240</v>
      </c>
      <c r="B83" s="342" t="s">
        <v>2290</v>
      </c>
      <c r="C83" s="743">
        <v>1</v>
      </c>
      <c r="D83" s="743">
        <v>0</v>
      </c>
      <c r="E83" s="743">
        <v>0</v>
      </c>
      <c r="F83" s="743">
        <v>0</v>
      </c>
      <c r="G83" s="743">
        <v>1</v>
      </c>
      <c r="H83" s="743">
        <v>0</v>
      </c>
      <c r="I83" s="743">
        <v>0</v>
      </c>
      <c r="J83" s="743">
        <v>0</v>
      </c>
      <c r="K83" s="743">
        <v>0</v>
      </c>
      <c r="L83" s="743">
        <v>0</v>
      </c>
      <c r="M83" s="743">
        <v>0</v>
      </c>
      <c r="N83" s="743">
        <f t="shared" si="2"/>
        <v>2</v>
      </c>
      <c r="O83" s="595" t="s">
        <v>2291</v>
      </c>
      <c r="P83" s="596" t="s">
        <v>433</v>
      </c>
      <c r="Q83" s="597" t="s">
        <v>2292</v>
      </c>
    </row>
    <row r="84" spans="1:17" ht="12.75" customHeight="1">
      <c r="A84" s="478" t="s">
        <v>240</v>
      </c>
      <c r="B84" s="375" t="s">
        <v>2293</v>
      </c>
      <c r="C84" s="743">
        <v>0</v>
      </c>
      <c r="D84" s="743">
        <v>0</v>
      </c>
      <c r="E84" s="743">
        <v>0</v>
      </c>
      <c r="F84" s="743">
        <v>0</v>
      </c>
      <c r="G84" s="743">
        <v>1</v>
      </c>
      <c r="H84" s="743">
        <v>0</v>
      </c>
      <c r="I84" s="743">
        <v>0</v>
      </c>
      <c r="J84" s="743">
        <v>0</v>
      </c>
      <c r="K84" s="743">
        <v>0</v>
      </c>
      <c r="L84" s="743">
        <v>0</v>
      </c>
      <c r="M84" s="743">
        <v>0</v>
      </c>
      <c r="N84" s="743">
        <f t="shared" si="2"/>
        <v>1</v>
      </c>
      <c r="O84" s="595" t="s">
        <v>2294</v>
      </c>
      <c r="P84" s="596" t="s">
        <v>433</v>
      </c>
      <c r="Q84" s="597" t="s">
        <v>433</v>
      </c>
    </row>
    <row r="85" spans="1:17" ht="12.75" customHeight="1">
      <c r="A85" s="478" t="s">
        <v>240</v>
      </c>
      <c r="B85" s="16" t="s">
        <v>2879</v>
      </c>
      <c r="C85" s="743">
        <v>0</v>
      </c>
      <c r="D85" s="743">
        <v>0</v>
      </c>
      <c r="E85" s="743">
        <v>0</v>
      </c>
      <c r="F85" s="743">
        <v>0</v>
      </c>
      <c r="G85" s="743">
        <v>1</v>
      </c>
      <c r="H85" s="743">
        <v>1</v>
      </c>
      <c r="I85" s="743">
        <v>1</v>
      </c>
      <c r="J85" s="743">
        <v>0</v>
      </c>
      <c r="K85" s="743">
        <v>0</v>
      </c>
      <c r="L85" s="743">
        <v>0</v>
      </c>
      <c r="M85" s="743">
        <v>1</v>
      </c>
      <c r="N85" s="743">
        <f t="shared" si="2"/>
        <v>4</v>
      </c>
      <c r="O85" s="570" t="s">
        <v>2880</v>
      </c>
      <c r="P85" s="596" t="s">
        <v>2881</v>
      </c>
      <c r="Q85" s="597" t="s">
        <v>252</v>
      </c>
    </row>
    <row r="86" spans="1:17" ht="12.75" customHeight="1">
      <c r="A86" s="478" t="s">
        <v>240</v>
      </c>
      <c r="B86" s="375" t="s">
        <v>2295</v>
      </c>
      <c r="C86" s="743">
        <v>0</v>
      </c>
      <c r="D86" s="743">
        <v>0</v>
      </c>
      <c r="E86" s="743">
        <v>0</v>
      </c>
      <c r="F86" s="743">
        <v>0</v>
      </c>
      <c r="G86" s="743">
        <v>1</v>
      </c>
      <c r="H86" s="743">
        <v>1</v>
      </c>
      <c r="I86" s="743">
        <v>0</v>
      </c>
      <c r="J86" s="743">
        <v>0</v>
      </c>
      <c r="K86" s="743">
        <v>0</v>
      </c>
      <c r="L86" s="743">
        <v>0</v>
      </c>
      <c r="M86" s="743">
        <v>0</v>
      </c>
      <c r="N86" s="743">
        <f t="shared" si="2"/>
        <v>2</v>
      </c>
      <c r="O86" s="570" t="s">
        <v>2296</v>
      </c>
      <c r="P86" s="596" t="s">
        <v>433</v>
      </c>
      <c r="Q86" s="597" t="s">
        <v>433</v>
      </c>
    </row>
    <row r="87" spans="1:17" ht="12.75" customHeight="1">
      <c r="A87" s="478" t="s">
        <v>240</v>
      </c>
      <c r="B87" s="375" t="s">
        <v>2297</v>
      </c>
      <c r="C87" s="743">
        <v>0</v>
      </c>
      <c r="D87" s="743">
        <v>1</v>
      </c>
      <c r="E87" s="743">
        <v>0</v>
      </c>
      <c r="F87" s="743">
        <v>0</v>
      </c>
      <c r="G87" s="743">
        <v>0</v>
      </c>
      <c r="H87" s="743">
        <v>0</v>
      </c>
      <c r="I87" s="743">
        <v>0</v>
      </c>
      <c r="J87" s="743">
        <v>0</v>
      </c>
      <c r="K87" s="743">
        <v>0</v>
      </c>
      <c r="L87" s="743">
        <v>0</v>
      </c>
      <c r="M87" s="743">
        <v>0</v>
      </c>
      <c r="N87" s="743">
        <f t="shared" si="2"/>
        <v>1</v>
      </c>
      <c r="O87" s="570" t="s">
        <v>2298</v>
      </c>
      <c r="P87" s="596" t="s">
        <v>433</v>
      </c>
      <c r="Q87" s="597" t="s">
        <v>433</v>
      </c>
    </row>
    <row r="88" spans="1:17" ht="12.75" customHeight="1">
      <c r="A88" s="478" t="s">
        <v>240</v>
      </c>
      <c r="B88" s="16" t="s">
        <v>2877</v>
      </c>
      <c r="C88" s="743">
        <v>0</v>
      </c>
      <c r="D88" s="743">
        <v>0</v>
      </c>
      <c r="E88" s="743">
        <v>0</v>
      </c>
      <c r="F88" s="743">
        <v>0</v>
      </c>
      <c r="G88" s="743">
        <v>1</v>
      </c>
      <c r="H88" s="743">
        <v>0</v>
      </c>
      <c r="I88" s="743">
        <v>0</v>
      </c>
      <c r="J88" s="743">
        <v>0</v>
      </c>
      <c r="K88" s="743">
        <v>0</v>
      </c>
      <c r="L88" s="743">
        <v>0</v>
      </c>
      <c r="M88" s="743">
        <v>1</v>
      </c>
      <c r="N88" s="743">
        <f t="shared" si="2"/>
        <v>2</v>
      </c>
      <c r="O88" s="570" t="s">
        <v>2878</v>
      </c>
      <c r="P88" s="596" t="s">
        <v>433</v>
      </c>
      <c r="Q88" s="597" t="s">
        <v>433</v>
      </c>
    </row>
    <row r="89" spans="1:17">
      <c r="A89" s="478" t="s">
        <v>240</v>
      </c>
      <c r="B89" s="375" t="s">
        <v>2299</v>
      </c>
      <c r="C89" s="743">
        <v>0</v>
      </c>
      <c r="D89" s="743">
        <v>1</v>
      </c>
      <c r="E89" s="743">
        <v>1</v>
      </c>
      <c r="F89" s="743">
        <v>0</v>
      </c>
      <c r="G89" s="743">
        <v>0</v>
      </c>
      <c r="H89" s="743">
        <v>0</v>
      </c>
      <c r="I89" s="743">
        <v>0</v>
      </c>
      <c r="J89" s="743">
        <v>0</v>
      </c>
      <c r="K89" s="743">
        <v>0</v>
      </c>
      <c r="L89" s="743">
        <v>0</v>
      </c>
      <c r="M89" s="743">
        <v>0</v>
      </c>
      <c r="N89" s="743">
        <f t="shared" si="2"/>
        <v>2</v>
      </c>
      <c r="O89" s="570" t="s">
        <v>2300</v>
      </c>
      <c r="P89" s="596" t="s">
        <v>433</v>
      </c>
      <c r="Q89" s="597" t="s">
        <v>433</v>
      </c>
    </row>
    <row r="90" spans="1:17">
      <c r="A90" s="478" t="s">
        <v>240</v>
      </c>
      <c r="B90" s="16" t="s">
        <v>2873</v>
      </c>
      <c r="C90" s="743">
        <v>0</v>
      </c>
      <c r="D90" s="743">
        <v>0</v>
      </c>
      <c r="E90" s="743">
        <v>0</v>
      </c>
      <c r="F90" s="743">
        <v>0</v>
      </c>
      <c r="G90" s="743">
        <v>1</v>
      </c>
      <c r="H90" s="743">
        <v>0</v>
      </c>
      <c r="I90" s="743">
        <v>0</v>
      </c>
      <c r="J90" s="743">
        <v>0</v>
      </c>
      <c r="K90" s="743">
        <v>0</v>
      </c>
      <c r="L90" s="743">
        <v>0</v>
      </c>
      <c r="M90" s="743">
        <v>1</v>
      </c>
      <c r="N90" s="743">
        <f t="shared" si="2"/>
        <v>2</v>
      </c>
      <c r="O90" s="570" t="s">
        <v>2874</v>
      </c>
      <c r="P90" s="596" t="s">
        <v>433</v>
      </c>
      <c r="Q90" s="597" t="s">
        <v>433</v>
      </c>
    </row>
    <row r="91" spans="1:17">
      <c r="A91" s="478" t="s">
        <v>240</v>
      </c>
      <c r="B91" s="375" t="s">
        <v>2301</v>
      </c>
      <c r="C91" s="743">
        <v>1</v>
      </c>
      <c r="D91" s="743">
        <v>0</v>
      </c>
      <c r="E91" s="743">
        <v>0</v>
      </c>
      <c r="F91" s="743">
        <v>0</v>
      </c>
      <c r="G91" s="743">
        <v>1</v>
      </c>
      <c r="H91" s="743">
        <v>1</v>
      </c>
      <c r="I91" s="743">
        <v>0</v>
      </c>
      <c r="J91" s="743">
        <v>0</v>
      </c>
      <c r="K91" s="743">
        <v>0</v>
      </c>
      <c r="L91" s="743">
        <v>0</v>
      </c>
      <c r="M91" s="743">
        <v>0</v>
      </c>
      <c r="N91" s="743">
        <f t="shared" si="2"/>
        <v>3</v>
      </c>
      <c r="O91" s="570" t="s">
        <v>2302</v>
      </c>
      <c r="P91" s="596" t="s">
        <v>433</v>
      </c>
      <c r="Q91" s="597" t="s">
        <v>433</v>
      </c>
    </row>
    <row r="92" spans="1:17">
      <c r="A92" s="478" t="s">
        <v>240</v>
      </c>
      <c r="B92" s="375" t="s">
        <v>2303</v>
      </c>
      <c r="C92" s="743">
        <v>1</v>
      </c>
      <c r="D92" s="743">
        <v>0</v>
      </c>
      <c r="E92" s="743">
        <v>0</v>
      </c>
      <c r="F92" s="743">
        <v>0</v>
      </c>
      <c r="G92" s="743">
        <v>1</v>
      </c>
      <c r="H92" s="743">
        <v>1</v>
      </c>
      <c r="I92" s="743">
        <v>0</v>
      </c>
      <c r="J92" s="743">
        <v>0</v>
      </c>
      <c r="K92" s="743">
        <v>0</v>
      </c>
      <c r="L92" s="743">
        <v>0</v>
      </c>
      <c r="M92" s="743">
        <v>0</v>
      </c>
      <c r="N92" s="743">
        <f t="shared" si="2"/>
        <v>3</v>
      </c>
      <c r="O92" s="570" t="s">
        <v>2304</v>
      </c>
      <c r="P92" s="596" t="s">
        <v>433</v>
      </c>
      <c r="Q92" s="597" t="s">
        <v>433</v>
      </c>
    </row>
    <row r="93" spans="1:17" ht="13.5" thickBot="1">
      <c r="A93" s="478" t="s">
        <v>240</v>
      </c>
      <c r="B93" s="16" t="s">
        <v>2875</v>
      </c>
      <c r="C93" s="743">
        <v>0</v>
      </c>
      <c r="D93" s="743">
        <v>0</v>
      </c>
      <c r="E93" s="743">
        <v>0</v>
      </c>
      <c r="F93" s="743">
        <v>0</v>
      </c>
      <c r="G93" s="743">
        <v>1</v>
      </c>
      <c r="H93" s="743">
        <v>0</v>
      </c>
      <c r="I93" s="743">
        <v>0</v>
      </c>
      <c r="J93" s="743">
        <v>0</v>
      </c>
      <c r="K93" s="743">
        <v>0</v>
      </c>
      <c r="L93" s="743">
        <v>0</v>
      </c>
      <c r="M93" s="743">
        <v>1</v>
      </c>
      <c r="N93" s="743">
        <f t="shared" si="2"/>
        <v>2</v>
      </c>
      <c r="O93" s="570" t="s">
        <v>2876</v>
      </c>
      <c r="P93" s="596" t="s">
        <v>433</v>
      </c>
      <c r="Q93" s="597" t="s">
        <v>433</v>
      </c>
    </row>
    <row r="94" spans="1:17" ht="30.75" customHeight="1" thickTop="1" thickBot="1">
      <c r="A94" s="847"/>
      <c r="B94" s="848" t="s">
        <v>761</v>
      </c>
      <c r="C94" s="749">
        <f t="shared" ref="C94:N94" si="3">SUM(C6:C93)</f>
        <v>30</v>
      </c>
      <c r="D94" s="749">
        <f t="shared" si="3"/>
        <v>7</v>
      </c>
      <c r="E94" s="749">
        <f t="shared" si="3"/>
        <v>14</v>
      </c>
      <c r="F94" s="749">
        <f t="shared" si="3"/>
        <v>26</v>
      </c>
      <c r="G94" s="749">
        <f t="shared" si="3"/>
        <v>49</v>
      </c>
      <c r="H94" s="749">
        <f t="shared" si="3"/>
        <v>43</v>
      </c>
      <c r="I94" s="749">
        <f t="shared" si="3"/>
        <v>35</v>
      </c>
      <c r="J94" s="749">
        <f t="shared" si="3"/>
        <v>9</v>
      </c>
      <c r="K94" s="749">
        <f t="shared" si="3"/>
        <v>27</v>
      </c>
      <c r="L94" s="749">
        <f t="shared" si="3"/>
        <v>10</v>
      </c>
      <c r="M94" s="749">
        <f t="shared" si="3"/>
        <v>13</v>
      </c>
      <c r="N94" s="749">
        <f t="shared" si="3"/>
        <v>263</v>
      </c>
      <c r="O94" s="92"/>
      <c r="P94" s="92"/>
      <c r="Q94" s="92"/>
    </row>
    <row r="95" spans="1:17" ht="13.5" thickTop="1"/>
  </sheetData>
  <autoFilter ref="A5:Q94">
    <sortState ref="A6:Q94">
      <sortCondition ref="A5:A94"/>
    </sortState>
  </autoFilter>
  <sortState ref="A6:Q82">
    <sortCondition ref="A6:A82"/>
  </sortState>
  <conditionalFormatting sqref="C38:M46 C48:M82 C6:M34">
    <cfRule type="cellIs" dxfId="412" priority="163" operator="equal">
      <formula>1</formula>
    </cfRule>
    <cfRule type="cellIs" dxfId="411" priority="164" operator="equal">
      <formula>0</formula>
    </cfRule>
  </conditionalFormatting>
  <conditionalFormatting sqref="C6:L6">
    <cfRule type="cellIs" dxfId="410" priority="162" operator="equal">
      <formula>0</formula>
    </cfRule>
  </conditionalFormatting>
  <conditionalFormatting sqref="I71:I75">
    <cfRule type="cellIs" dxfId="409" priority="154" operator="equal">
      <formula>1</formula>
    </cfRule>
    <cfRule type="cellIs" dxfId="408" priority="155" operator="equal">
      <formula>0</formula>
    </cfRule>
  </conditionalFormatting>
  <conditionalFormatting sqref="K71:K72">
    <cfRule type="cellIs" dxfId="407" priority="152" operator="equal">
      <formula>1</formula>
    </cfRule>
    <cfRule type="cellIs" dxfId="406" priority="153" operator="equal">
      <formula>0</formula>
    </cfRule>
  </conditionalFormatting>
  <conditionalFormatting sqref="K74:K75">
    <cfRule type="cellIs" dxfId="405" priority="150" operator="equal">
      <formula>1</formula>
    </cfRule>
    <cfRule type="cellIs" dxfId="404" priority="151" operator="equal">
      <formula>0</formula>
    </cfRule>
  </conditionalFormatting>
  <conditionalFormatting sqref="C31:M34 C38:M38">
    <cfRule type="cellIs" dxfId="403" priority="148" operator="equal">
      <formula>1</formula>
    </cfRule>
    <cfRule type="cellIs" dxfId="402" priority="149" operator="equal">
      <formula>0</formula>
    </cfRule>
  </conditionalFormatting>
  <conditionalFormatting sqref="C55:C56 M55:M56 G55:H56">
    <cfRule type="cellIs" dxfId="401" priority="139" operator="equal">
      <formula>1</formula>
    </cfRule>
    <cfRule type="cellIs" dxfId="400" priority="140" operator="equal">
      <formula>0</formula>
    </cfRule>
  </conditionalFormatting>
  <conditionalFormatting sqref="G23:H24 G25:G26 I25 K23 M24 K25">
    <cfRule type="cellIs" dxfId="399" priority="142" operator="equal">
      <formula>1</formula>
    </cfRule>
    <cfRule type="cellIs" dxfId="398" priority="143" operator="equal">
      <formula>0</formula>
    </cfRule>
  </conditionalFormatting>
  <conditionalFormatting sqref="C57:M57">
    <cfRule type="cellIs" dxfId="397" priority="136" operator="equal">
      <formula>1</formula>
    </cfRule>
    <cfRule type="cellIs" dxfId="396" priority="137" operator="equal">
      <formula>0</formula>
    </cfRule>
  </conditionalFormatting>
  <conditionalFormatting sqref="C45:M46 C48:M50">
    <cfRule type="cellIs" dxfId="395" priority="133" operator="equal">
      <formula>1</formula>
    </cfRule>
    <cfRule type="cellIs" dxfId="394" priority="134" operator="equal">
      <formula>0</formula>
    </cfRule>
  </conditionalFormatting>
  <conditionalFormatting sqref="C51:M51 M52">
    <cfRule type="cellIs" dxfId="393" priority="131" operator="equal">
      <formula>1</formula>
    </cfRule>
    <cfRule type="cellIs" dxfId="392" priority="132" operator="equal">
      <formula>0</formula>
    </cfRule>
  </conditionalFormatting>
  <conditionalFormatting sqref="C52:L52">
    <cfRule type="cellIs" dxfId="391" priority="129" operator="equal">
      <formula>1</formula>
    </cfRule>
    <cfRule type="cellIs" dxfId="390" priority="130" operator="equal">
      <formula>0</formula>
    </cfRule>
  </conditionalFormatting>
  <conditionalFormatting sqref="C27:M28">
    <cfRule type="cellIs" dxfId="389" priority="124" operator="equal">
      <formula>1</formula>
    </cfRule>
    <cfRule type="cellIs" dxfId="388" priority="125" operator="equal">
      <formula>0</formula>
    </cfRule>
  </conditionalFormatting>
  <conditionalFormatting sqref="C81:M82 O87 C87:M87">
    <cfRule type="cellIs" dxfId="387" priority="120" operator="equal">
      <formula>1</formula>
    </cfRule>
    <cfRule type="cellIs" dxfId="386" priority="121" operator="equal">
      <formula>0</formula>
    </cfRule>
  </conditionalFormatting>
  <conditionalFormatting sqref="C11:M15">
    <cfRule type="cellIs" dxfId="385" priority="118" operator="equal">
      <formula>1</formula>
    </cfRule>
    <cfRule type="cellIs" dxfId="384" priority="119" operator="equal">
      <formula>0</formula>
    </cfRule>
  </conditionalFormatting>
  <conditionalFormatting sqref="C16:M21">
    <cfRule type="cellIs" dxfId="383" priority="115" operator="equal">
      <formula>1</formula>
    </cfRule>
    <cfRule type="cellIs" dxfId="382" priority="116" operator="equal">
      <formula>0</formula>
    </cfRule>
  </conditionalFormatting>
  <conditionalFormatting sqref="C83">
    <cfRule type="cellIs" dxfId="381" priority="111" operator="equal">
      <formula>1</formula>
    </cfRule>
    <cfRule type="cellIs" dxfId="380" priority="112" operator="equal">
      <formula>0</formula>
    </cfRule>
  </conditionalFormatting>
  <conditionalFormatting sqref="C6:M93">
    <cfRule type="cellIs" dxfId="379" priority="109" operator="equal">
      <formula>1</formula>
    </cfRule>
    <cfRule type="cellIs" dxfId="378" priority="110" operator="equal">
      <formula>0</formula>
    </cfRule>
  </conditionalFormatting>
  <conditionalFormatting sqref="D83:F83">
    <cfRule type="cellIs" dxfId="377" priority="107" operator="equal">
      <formula>1</formula>
    </cfRule>
    <cfRule type="cellIs" dxfId="376" priority="108" operator="equal">
      <formula>0</formula>
    </cfRule>
  </conditionalFormatting>
  <conditionalFormatting sqref="D84:F86">
    <cfRule type="cellIs" dxfId="375" priority="105" operator="equal">
      <formula>1</formula>
    </cfRule>
    <cfRule type="cellIs" dxfId="374" priority="106" operator="equal">
      <formula>0</formula>
    </cfRule>
  </conditionalFormatting>
  <conditionalFormatting sqref="J83:L83">
    <cfRule type="cellIs" dxfId="373" priority="103" operator="equal">
      <formula>1</formula>
    </cfRule>
    <cfRule type="cellIs" dxfId="372" priority="104" operator="equal">
      <formula>0</formula>
    </cfRule>
  </conditionalFormatting>
  <conditionalFormatting sqref="J84:L86">
    <cfRule type="cellIs" dxfId="371" priority="101" operator="equal">
      <formula>1</formula>
    </cfRule>
    <cfRule type="cellIs" dxfId="370" priority="102" operator="equal">
      <formula>0</formula>
    </cfRule>
  </conditionalFormatting>
  <conditionalFormatting sqref="H83:H85">
    <cfRule type="cellIs" dxfId="369" priority="99" operator="equal">
      <formula>1</formula>
    </cfRule>
    <cfRule type="cellIs" dxfId="368" priority="100" operator="equal">
      <formula>0</formula>
    </cfRule>
  </conditionalFormatting>
  <conditionalFormatting sqref="D35">
    <cfRule type="cellIs" dxfId="367" priority="97" operator="equal">
      <formula>1</formula>
    </cfRule>
    <cfRule type="cellIs" dxfId="366" priority="98" operator="equal">
      <formula>0</formula>
    </cfRule>
  </conditionalFormatting>
  <conditionalFormatting sqref="F35">
    <cfRule type="cellIs" dxfId="365" priority="95" operator="equal">
      <formula>1</formula>
    </cfRule>
    <cfRule type="cellIs" dxfId="364" priority="96" operator="equal">
      <formula>0</formula>
    </cfRule>
  </conditionalFormatting>
  <conditionalFormatting sqref="G35">
    <cfRule type="cellIs" dxfId="363" priority="93" operator="equal">
      <formula>1</formula>
    </cfRule>
    <cfRule type="cellIs" dxfId="362" priority="94" operator="equal">
      <formula>0</formula>
    </cfRule>
  </conditionalFormatting>
  <conditionalFormatting sqref="H35">
    <cfRule type="cellIs" dxfId="361" priority="91" operator="equal">
      <formula>1</formula>
    </cfRule>
    <cfRule type="cellIs" dxfId="360" priority="92" operator="equal">
      <formula>0</formula>
    </cfRule>
  </conditionalFormatting>
  <conditionalFormatting sqref="J35">
    <cfRule type="cellIs" dxfId="359" priority="89" operator="equal">
      <formula>1</formula>
    </cfRule>
    <cfRule type="cellIs" dxfId="358" priority="90" operator="equal">
      <formula>0</formula>
    </cfRule>
  </conditionalFormatting>
  <conditionalFormatting sqref="K35">
    <cfRule type="cellIs" dxfId="357" priority="87" operator="equal">
      <formula>1</formula>
    </cfRule>
    <cfRule type="cellIs" dxfId="356" priority="88" operator="equal">
      <formula>0</formula>
    </cfRule>
  </conditionalFormatting>
  <conditionalFormatting sqref="M35">
    <cfRule type="cellIs" dxfId="355" priority="85" operator="equal">
      <formula>1</formula>
    </cfRule>
    <cfRule type="cellIs" dxfId="354" priority="86" operator="equal">
      <formula>0</formula>
    </cfRule>
  </conditionalFormatting>
  <conditionalFormatting sqref="D36">
    <cfRule type="cellIs" dxfId="353" priority="83" operator="equal">
      <formula>1</formula>
    </cfRule>
    <cfRule type="cellIs" dxfId="352" priority="84" operator="equal">
      <formula>0</formula>
    </cfRule>
  </conditionalFormatting>
  <conditionalFormatting sqref="E36">
    <cfRule type="cellIs" dxfId="351" priority="81" operator="equal">
      <formula>1</formula>
    </cfRule>
    <cfRule type="cellIs" dxfId="350" priority="82" operator="equal">
      <formula>0</formula>
    </cfRule>
  </conditionalFormatting>
  <conditionalFormatting sqref="I36">
    <cfRule type="cellIs" dxfId="349" priority="79" operator="equal">
      <formula>1</formula>
    </cfRule>
    <cfRule type="cellIs" dxfId="348" priority="80" operator="equal">
      <formula>0</formula>
    </cfRule>
  </conditionalFormatting>
  <conditionalFormatting sqref="J36">
    <cfRule type="cellIs" dxfId="347" priority="77" operator="equal">
      <formula>1</formula>
    </cfRule>
    <cfRule type="cellIs" dxfId="346" priority="78" operator="equal">
      <formula>0</formula>
    </cfRule>
  </conditionalFormatting>
  <conditionalFormatting sqref="K36">
    <cfRule type="cellIs" dxfId="345" priority="75" operator="equal">
      <formula>1</formula>
    </cfRule>
    <cfRule type="cellIs" dxfId="344" priority="76" operator="equal">
      <formula>0</formula>
    </cfRule>
  </conditionalFormatting>
  <conditionalFormatting sqref="L36">
    <cfRule type="cellIs" dxfId="343" priority="73" operator="equal">
      <formula>1</formula>
    </cfRule>
    <cfRule type="cellIs" dxfId="342" priority="74" operator="equal">
      <formula>0</formula>
    </cfRule>
  </conditionalFormatting>
  <conditionalFormatting sqref="M36">
    <cfRule type="cellIs" dxfId="341" priority="71" operator="equal">
      <formula>1</formula>
    </cfRule>
    <cfRule type="cellIs" dxfId="340" priority="72" operator="equal">
      <formula>0</formula>
    </cfRule>
  </conditionalFormatting>
  <conditionalFormatting sqref="C37">
    <cfRule type="cellIs" dxfId="339" priority="69" operator="equal">
      <formula>1</formula>
    </cfRule>
    <cfRule type="cellIs" dxfId="338" priority="70" operator="equal">
      <formula>0</formula>
    </cfRule>
  </conditionalFormatting>
  <conditionalFormatting sqref="F37">
    <cfRule type="cellIs" dxfId="337" priority="67" operator="equal">
      <formula>1</formula>
    </cfRule>
    <cfRule type="cellIs" dxfId="336" priority="68" operator="equal">
      <formula>0</formula>
    </cfRule>
  </conditionalFormatting>
  <conditionalFormatting sqref="G37">
    <cfRule type="cellIs" dxfId="335" priority="65" operator="equal">
      <formula>1</formula>
    </cfRule>
    <cfRule type="cellIs" dxfId="334" priority="66" operator="equal">
      <formula>0</formula>
    </cfRule>
  </conditionalFormatting>
  <conditionalFormatting sqref="H37">
    <cfRule type="cellIs" dxfId="333" priority="63" operator="equal">
      <formula>1</formula>
    </cfRule>
    <cfRule type="cellIs" dxfId="332" priority="64" operator="equal">
      <formula>0</formula>
    </cfRule>
  </conditionalFormatting>
  <conditionalFormatting sqref="I37">
    <cfRule type="cellIs" dxfId="331" priority="61" operator="equal">
      <formula>1</formula>
    </cfRule>
    <cfRule type="cellIs" dxfId="330" priority="62" operator="equal">
      <formula>0</formula>
    </cfRule>
  </conditionalFormatting>
  <conditionalFormatting sqref="J37">
    <cfRule type="cellIs" dxfId="329" priority="59" operator="equal">
      <formula>1</formula>
    </cfRule>
    <cfRule type="cellIs" dxfId="328" priority="60" operator="equal">
      <formula>0</formula>
    </cfRule>
  </conditionalFormatting>
  <conditionalFormatting sqref="K37">
    <cfRule type="cellIs" dxfId="327" priority="57" operator="equal">
      <formula>1</formula>
    </cfRule>
    <cfRule type="cellIs" dxfId="326" priority="58" operator="equal">
      <formula>0</formula>
    </cfRule>
  </conditionalFormatting>
  <conditionalFormatting sqref="L37">
    <cfRule type="cellIs" dxfId="325" priority="55" operator="equal">
      <formula>1</formula>
    </cfRule>
    <cfRule type="cellIs" dxfId="324" priority="56" operator="equal">
      <formula>0</formula>
    </cfRule>
  </conditionalFormatting>
  <conditionalFormatting sqref="M37">
    <cfRule type="cellIs" dxfId="323" priority="53" operator="equal">
      <formula>1</formula>
    </cfRule>
    <cfRule type="cellIs" dxfId="322" priority="54" operator="equal">
      <formula>0</formula>
    </cfRule>
  </conditionalFormatting>
  <conditionalFormatting sqref="I83:I85">
    <cfRule type="cellIs" dxfId="321" priority="51" operator="equal">
      <formula>1</formula>
    </cfRule>
    <cfRule type="cellIs" dxfId="320" priority="52" operator="equal">
      <formula>0</formula>
    </cfRule>
  </conditionalFormatting>
  <conditionalFormatting sqref="C35:C36">
    <cfRule type="cellIs" dxfId="319" priority="49" operator="equal">
      <formula>1</formula>
    </cfRule>
    <cfRule type="cellIs" dxfId="318" priority="50" operator="equal">
      <formula>0</formula>
    </cfRule>
  </conditionalFormatting>
  <conditionalFormatting sqref="D37">
    <cfRule type="cellIs" dxfId="317" priority="47" operator="equal">
      <formula>1</formula>
    </cfRule>
    <cfRule type="cellIs" dxfId="316" priority="48" operator="equal">
      <formula>0</formula>
    </cfRule>
  </conditionalFormatting>
  <conditionalFormatting sqref="E37">
    <cfRule type="cellIs" dxfId="315" priority="45" operator="equal">
      <formula>1</formula>
    </cfRule>
    <cfRule type="cellIs" dxfId="314" priority="46" operator="equal">
      <formula>0</formula>
    </cfRule>
  </conditionalFormatting>
  <conditionalFormatting sqref="E35">
    <cfRule type="cellIs" dxfId="313" priority="43" operator="equal">
      <formula>1</formula>
    </cfRule>
    <cfRule type="cellIs" dxfId="312" priority="44" operator="equal">
      <formula>0</formula>
    </cfRule>
  </conditionalFormatting>
  <conditionalFormatting sqref="F36">
    <cfRule type="cellIs" dxfId="311" priority="41" operator="equal">
      <formula>1</formula>
    </cfRule>
    <cfRule type="cellIs" dxfId="310" priority="42" operator="equal">
      <formula>0</formula>
    </cfRule>
  </conditionalFormatting>
  <conditionalFormatting sqref="G36">
    <cfRule type="cellIs" dxfId="309" priority="39" operator="equal">
      <formula>1</formula>
    </cfRule>
    <cfRule type="cellIs" dxfId="308" priority="40" operator="equal">
      <formula>0</formula>
    </cfRule>
  </conditionalFormatting>
  <conditionalFormatting sqref="H36">
    <cfRule type="cellIs" dxfId="307" priority="37" operator="equal">
      <formula>1</formula>
    </cfRule>
    <cfRule type="cellIs" dxfId="306" priority="38" operator="equal">
      <formula>0</formula>
    </cfRule>
  </conditionalFormatting>
  <conditionalFormatting sqref="I35">
    <cfRule type="cellIs" dxfId="305" priority="35" operator="equal">
      <formula>1</formula>
    </cfRule>
    <cfRule type="cellIs" dxfId="304" priority="36" operator="equal">
      <formula>0</formula>
    </cfRule>
  </conditionalFormatting>
  <conditionalFormatting sqref="L35">
    <cfRule type="cellIs" dxfId="303" priority="33" operator="equal">
      <formula>1</formula>
    </cfRule>
    <cfRule type="cellIs" dxfId="302" priority="34" operator="equal">
      <formula>0</formula>
    </cfRule>
  </conditionalFormatting>
  <conditionalFormatting sqref="G83:G86">
    <cfRule type="cellIs" dxfId="301" priority="31" operator="equal">
      <formula>1</formula>
    </cfRule>
    <cfRule type="cellIs" dxfId="300" priority="32" operator="equal">
      <formula>0</formula>
    </cfRule>
  </conditionalFormatting>
  <conditionalFormatting sqref="H86">
    <cfRule type="cellIs" dxfId="299" priority="29" operator="equal">
      <formula>1</formula>
    </cfRule>
    <cfRule type="cellIs" dxfId="298" priority="30" operator="equal">
      <formula>0</formula>
    </cfRule>
  </conditionalFormatting>
  <conditionalFormatting sqref="I86">
    <cfRule type="cellIs" dxfId="297" priority="27" operator="equal">
      <formula>1</formula>
    </cfRule>
    <cfRule type="cellIs" dxfId="296" priority="28" operator="equal">
      <formula>0</formula>
    </cfRule>
  </conditionalFormatting>
  <conditionalFormatting sqref="M83:M86">
    <cfRule type="cellIs" dxfId="295" priority="25" operator="equal">
      <formula>1</formula>
    </cfRule>
    <cfRule type="cellIs" dxfId="294" priority="26" operator="equal">
      <formula>0</formula>
    </cfRule>
  </conditionalFormatting>
  <conditionalFormatting sqref="M30">
    <cfRule type="cellIs" dxfId="293" priority="23" operator="equal">
      <formula>1</formula>
    </cfRule>
    <cfRule type="cellIs" dxfId="292" priority="24" operator="equal">
      <formula>0</formula>
    </cfRule>
  </conditionalFormatting>
  <conditionalFormatting sqref="C47:M47">
    <cfRule type="cellIs" dxfId="291" priority="21" operator="equal">
      <formula>1</formula>
    </cfRule>
    <cfRule type="cellIs" dxfId="290" priority="22" operator="equal">
      <formula>0</formula>
    </cfRule>
  </conditionalFormatting>
  <conditionalFormatting sqref="C47:M47">
    <cfRule type="cellIs" dxfId="289" priority="19" operator="equal">
      <formula>1</formula>
    </cfRule>
    <cfRule type="cellIs" dxfId="288" priority="20" operator="equal">
      <formula>0</formula>
    </cfRule>
  </conditionalFormatting>
  <conditionalFormatting sqref="C88">
    <cfRule type="cellIs" dxfId="287" priority="17" operator="equal">
      <formula>1</formula>
    </cfRule>
    <cfRule type="cellIs" dxfId="286" priority="18" operator="equal">
      <formula>0</formula>
    </cfRule>
  </conditionalFormatting>
  <conditionalFormatting sqref="D88:F88">
    <cfRule type="cellIs" dxfId="285" priority="15" operator="equal">
      <formula>1</formula>
    </cfRule>
    <cfRule type="cellIs" dxfId="284" priority="16" operator="equal">
      <formula>0</formula>
    </cfRule>
  </conditionalFormatting>
  <conditionalFormatting sqref="J88:L88">
    <cfRule type="cellIs" dxfId="283" priority="13" operator="equal">
      <formula>1</formula>
    </cfRule>
    <cfRule type="cellIs" dxfId="282" priority="14" operator="equal">
      <formula>0</formula>
    </cfRule>
  </conditionalFormatting>
  <conditionalFormatting sqref="H88">
    <cfRule type="cellIs" dxfId="281" priority="11" operator="equal">
      <formula>1</formula>
    </cfRule>
    <cfRule type="cellIs" dxfId="280" priority="12" operator="equal">
      <formula>0</formula>
    </cfRule>
  </conditionalFormatting>
  <conditionalFormatting sqref="I88">
    <cfRule type="cellIs" dxfId="279" priority="9" operator="equal">
      <formula>1</formula>
    </cfRule>
    <cfRule type="cellIs" dxfId="278" priority="10" operator="equal">
      <formula>0</formula>
    </cfRule>
  </conditionalFormatting>
  <conditionalFormatting sqref="G88">
    <cfRule type="cellIs" dxfId="277" priority="7" operator="equal">
      <formula>1</formula>
    </cfRule>
    <cfRule type="cellIs" dxfId="276" priority="8" operator="equal">
      <formula>0</formula>
    </cfRule>
  </conditionalFormatting>
  <conditionalFormatting sqref="M88">
    <cfRule type="cellIs" dxfId="275" priority="5" operator="equal">
      <formula>1</formula>
    </cfRule>
    <cfRule type="cellIs" dxfId="274" priority="6" operator="equal">
      <formula>0</formula>
    </cfRule>
  </conditionalFormatting>
  <conditionalFormatting sqref="J29:L30 M26:M30 I24:L28 G24:H29 F26:F30 E25:E29 D24:D30">
    <cfRule type="cellIs" dxfId="273" priority="3" operator="equal">
      <formula>1</formula>
    </cfRule>
    <cfRule type="cellIs" dxfId="272" priority="4" operator="equal">
      <formula>0</formula>
    </cfRule>
  </conditionalFormatting>
  <conditionalFormatting sqref="F23:J30">
    <cfRule type="cellIs" dxfId="271" priority="1" operator="equal">
      <formula>1</formula>
    </cfRule>
    <cfRule type="cellIs" dxfId="270" priority="2" operator="equal">
      <formula>0</formula>
    </cfRule>
  </conditionalFormatting>
  <pageMargins left="0.7" right="0.7" top="0.75" bottom="0.75" header="0.3" footer="0.3"/>
  <pageSetup paperSize="9"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4"/>
  </sheetPr>
  <dimension ref="A1:J1306"/>
  <sheetViews>
    <sheetView zoomScaleNormal="100" workbookViewId="0"/>
  </sheetViews>
  <sheetFormatPr defaultColWidth="9.140625" defaultRowHeight="11.25"/>
  <cols>
    <col min="1" max="1" width="58" style="106" customWidth="1"/>
    <col min="2" max="2" width="77.140625" style="181" customWidth="1"/>
    <col min="3" max="3" width="15.140625" style="181" customWidth="1"/>
    <col min="4" max="4" width="21.140625" style="181" customWidth="1"/>
    <col min="5" max="5" width="14.85546875" style="181" customWidth="1"/>
    <col min="6" max="15" width="53.5703125" style="106" customWidth="1"/>
    <col min="16" max="16384" width="9.140625" style="106"/>
  </cols>
  <sheetData>
    <row r="1" spans="1:8" s="103" customFormat="1" ht="33" customHeight="1">
      <c r="A1" s="678" t="s">
        <v>3465</v>
      </c>
      <c r="B1" s="824"/>
      <c r="C1" s="824"/>
      <c r="D1" s="824"/>
      <c r="E1" s="824"/>
      <c r="F1" s="112"/>
      <c r="G1" s="112"/>
      <c r="H1" s="112"/>
    </row>
    <row r="2" spans="1:8" s="424" customFormat="1" ht="6.75" customHeight="1">
      <c r="A2" s="444"/>
      <c r="B2" s="445"/>
      <c r="C2" s="422"/>
      <c r="D2" s="422"/>
      <c r="E2" s="422"/>
      <c r="F2" s="423"/>
      <c r="G2" s="423"/>
      <c r="H2" s="423"/>
    </row>
    <row r="3" spans="1:8" s="104" customFormat="1" ht="15" customHeight="1">
      <c r="A3" s="567" t="s">
        <v>3683</v>
      </c>
      <c r="B3" s="564"/>
      <c r="C3" s="565"/>
      <c r="D3" s="566"/>
      <c r="E3" s="566"/>
      <c r="F3" s="112"/>
      <c r="G3" s="112"/>
      <c r="H3" s="112"/>
    </row>
    <row r="4" spans="1:8" s="104" customFormat="1" ht="15" customHeight="1">
      <c r="A4" s="697"/>
      <c r="B4" s="698"/>
      <c r="C4" s="746">
        <f>SUM(C6:C1306)</f>
        <v>57</v>
      </c>
      <c r="D4" s="746">
        <f t="shared" ref="D4:E4" si="0">SUM(D6:D1306)</f>
        <v>81</v>
      </c>
      <c r="E4" s="746">
        <f t="shared" si="0"/>
        <v>99</v>
      </c>
    </row>
    <row r="5" spans="1:8" s="105" customFormat="1" ht="23.25" customHeight="1">
      <c r="A5" s="117" t="s">
        <v>2715</v>
      </c>
      <c r="B5" s="117" t="s">
        <v>236</v>
      </c>
      <c r="C5" s="515" t="s">
        <v>2111</v>
      </c>
      <c r="D5" s="515" t="s">
        <v>2110</v>
      </c>
      <c r="E5" s="515" t="s">
        <v>2112</v>
      </c>
    </row>
    <row r="6" spans="1:8" s="105" customFormat="1" ht="13.5" customHeight="1">
      <c r="A6" s="694" t="s">
        <v>3209</v>
      </c>
      <c r="B6" s="694" t="s">
        <v>971</v>
      </c>
      <c r="C6" s="747" t="s">
        <v>965</v>
      </c>
      <c r="D6" s="945" t="s">
        <v>965</v>
      </c>
      <c r="E6" s="945" t="s">
        <v>965</v>
      </c>
    </row>
    <row r="7" spans="1:8" s="105" customFormat="1" ht="13.5" customHeight="1">
      <c r="A7" s="695" t="s">
        <v>3209</v>
      </c>
      <c r="B7" s="695" t="s">
        <v>972</v>
      </c>
      <c r="C7" s="747" t="s">
        <v>965</v>
      </c>
      <c r="D7" s="946" t="s">
        <v>965</v>
      </c>
      <c r="E7" s="946" t="s">
        <v>965</v>
      </c>
    </row>
    <row r="8" spans="1:8" s="105" customFormat="1" ht="13.5" customHeight="1">
      <c r="A8" s="695" t="s">
        <v>3209</v>
      </c>
      <c r="B8" s="695" t="s">
        <v>973</v>
      </c>
      <c r="C8" s="747" t="s">
        <v>965</v>
      </c>
      <c r="D8" s="946" t="s">
        <v>965</v>
      </c>
      <c r="E8" s="946" t="s">
        <v>965</v>
      </c>
    </row>
    <row r="9" spans="1:8" s="105" customFormat="1" ht="13.5" customHeight="1">
      <c r="A9" s="695" t="s">
        <v>3209</v>
      </c>
      <c r="B9" s="695" t="s">
        <v>974</v>
      </c>
      <c r="C9" s="747" t="s">
        <v>965</v>
      </c>
      <c r="D9" s="946" t="s">
        <v>965</v>
      </c>
      <c r="E9" s="946" t="s">
        <v>965</v>
      </c>
    </row>
    <row r="10" spans="1:8" s="105" customFormat="1" ht="13.5" customHeight="1">
      <c r="A10" s="695" t="s">
        <v>3209</v>
      </c>
      <c r="B10" s="695" t="s">
        <v>975</v>
      </c>
      <c r="C10" s="747" t="s">
        <v>965</v>
      </c>
      <c r="D10" s="946" t="s">
        <v>965</v>
      </c>
      <c r="E10" s="946" t="s">
        <v>965</v>
      </c>
    </row>
    <row r="11" spans="1:8" s="105" customFormat="1" ht="13.5" customHeight="1">
      <c r="A11" s="695" t="s">
        <v>3209</v>
      </c>
      <c r="B11" s="695" t="s">
        <v>976</v>
      </c>
      <c r="C11" s="747" t="s">
        <v>965</v>
      </c>
      <c r="D11" s="946" t="s">
        <v>965</v>
      </c>
      <c r="E11" s="946" t="s">
        <v>965</v>
      </c>
    </row>
    <row r="12" spans="1:8" s="105" customFormat="1" ht="13.5" customHeight="1">
      <c r="A12" s="695" t="s">
        <v>3209</v>
      </c>
      <c r="B12" s="695" t="s">
        <v>977</v>
      </c>
      <c r="C12" s="747" t="s">
        <v>965</v>
      </c>
      <c r="D12" s="946" t="s">
        <v>965</v>
      </c>
      <c r="E12" s="946" t="s">
        <v>965</v>
      </c>
    </row>
    <row r="13" spans="1:8" s="105" customFormat="1" ht="13.5" customHeight="1">
      <c r="A13" s="695" t="s">
        <v>3209</v>
      </c>
      <c r="B13" s="695" t="s">
        <v>978</v>
      </c>
      <c r="C13" s="747" t="s">
        <v>965</v>
      </c>
      <c r="D13" s="946" t="s">
        <v>965</v>
      </c>
      <c r="E13" s="946" t="s">
        <v>965</v>
      </c>
    </row>
    <row r="14" spans="1:8" s="105" customFormat="1" ht="13.5" customHeight="1">
      <c r="A14" s="695" t="s">
        <v>3209</v>
      </c>
      <c r="B14" s="695" t="s">
        <v>979</v>
      </c>
      <c r="C14" s="747" t="s">
        <v>965</v>
      </c>
      <c r="D14" s="946" t="s">
        <v>965</v>
      </c>
      <c r="E14" s="946" t="s">
        <v>965</v>
      </c>
    </row>
    <row r="15" spans="1:8" s="105" customFormat="1" ht="13.5" customHeight="1">
      <c r="A15" s="695" t="s">
        <v>3209</v>
      </c>
      <c r="B15" s="695" t="s">
        <v>3211</v>
      </c>
      <c r="C15" s="747" t="s">
        <v>965</v>
      </c>
      <c r="D15" s="946" t="s">
        <v>965</v>
      </c>
      <c r="E15" s="946" t="s">
        <v>965</v>
      </c>
    </row>
    <row r="16" spans="1:8" s="105" customFormat="1" ht="13.5" customHeight="1">
      <c r="A16" s="695" t="s">
        <v>3209</v>
      </c>
      <c r="B16" s="695" t="s">
        <v>1271</v>
      </c>
      <c r="C16" s="747" t="s">
        <v>965</v>
      </c>
      <c r="D16" s="946" t="s">
        <v>965</v>
      </c>
      <c r="E16" s="946" t="s">
        <v>965</v>
      </c>
    </row>
    <row r="17" spans="1:5" s="105" customFormat="1" ht="13.5" customHeight="1">
      <c r="A17" s="695" t="s">
        <v>3209</v>
      </c>
      <c r="B17" s="695" t="s">
        <v>1272</v>
      </c>
      <c r="C17" s="747" t="s">
        <v>965</v>
      </c>
      <c r="D17" s="946" t="s">
        <v>965</v>
      </c>
      <c r="E17" s="946" t="s">
        <v>965</v>
      </c>
    </row>
    <row r="18" spans="1:5" s="105" customFormat="1" ht="13.5" customHeight="1">
      <c r="A18" s="695" t="s">
        <v>3209</v>
      </c>
      <c r="B18" s="695" t="s">
        <v>980</v>
      </c>
      <c r="C18" s="747" t="s">
        <v>965</v>
      </c>
      <c r="D18" s="946" t="s">
        <v>965</v>
      </c>
      <c r="E18" s="946" t="s">
        <v>965</v>
      </c>
    </row>
    <row r="19" spans="1:5" s="105" customFormat="1" ht="13.5" customHeight="1">
      <c r="A19" s="695" t="s">
        <v>3209</v>
      </c>
      <c r="B19" s="695" t="s">
        <v>3212</v>
      </c>
      <c r="C19" s="747" t="s">
        <v>965</v>
      </c>
      <c r="D19" s="946" t="s">
        <v>965</v>
      </c>
      <c r="E19" s="946" t="s">
        <v>965</v>
      </c>
    </row>
    <row r="20" spans="1:5" s="105" customFormat="1" ht="13.5" customHeight="1">
      <c r="A20" s="695" t="s">
        <v>3209</v>
      </c>
      <c r="B20" s="695" t="s">
        <v>1045</v>
      </c>
      <c r="C20" s="747" t="s">
        <v>965</v>
      </c>
      <c r="D20" s="946" t="s">
        <v>965</v>
      </c>
      <c r="E20" s="946" t="s">
        <v>965</v>
      </c>
    </row>
    <row r="21" spans="1:5" s="105" customFormat="1" ht="13.5" customHeight="1">
      <c r="A21" s="695" t="s">
        <v>3209</v>
      </c>
      <c r="B21" s="695" t="s">
        <v>966</v>
      </c>
      <c r="C21" s="747" t="s">
        <v>965</v>
      </c>
      <c r="D21" s="946" t="s">
        <v>965</v>
      </c>
      <c r="E21" s="946" t="s">
        <v>965</v>
      </c>
    </row>
    <row r="22" spans="1:5" s="105" customFormat="1" ht="13.5" customHeight="1">
      <c r="A22" s="695" t="s">
        <v>3209</v>
      </c>
      <c r="B22" s="695" t="s">
        <v>981</v>
      </c>
      <c r="C22" s="747" t="s">
        <v>965</v>
      </c>
      <c r="D22" s="946" t="s">
        <v>965</v>
      </c>
      <c r="E22" s="946" t="s">
        <v>965</v>
      </c>
    </row>
    <row r="23" spans="1:5" s="105" customFormat="1" ht="13.5" customHeight="1">
      <c r="A23" s="695" t="s">
        <v>3209</v>
      </c>
      <c r="B23" s="695" t="s">
        <v>1273</v>
      </c>
      <c r="C23" s="747" t="s">
        <v>965</v>
      </c>
      <c r="D23" s="946"/>
      <c r="E23" s="946" t="s">
        <v>965</v>
      </c>
    </row>
    <row r="24" spans="1:5" s="105" customFormat="1" ht="13.5" customHeight="1">
      <c r="A24" s="695" t="s">
        <v>3209</v>
      </c>
      <c r="B24" s="695" t="s">
        <v>1046</v>
      </c>
      <c r="C24" s="747" t="s">
        <v>965</v>
      </c>
      <c r="D24" s="946" t="s">
        <v>965</v>
      </c>
      <c r="E24" s="946" t="s">
        <v>965</v>
      </c>
    </row>
    <row r="25" spans="1:5" s="105" customFormat="1" ht="13.5" customHeight="1">
      <c r="A25" s="695" t="s">
        <v>3209</v>
      </c>
      <c r="B25" s="695" t="s">
        <v>1047</v>
      </c>
      <c r="C25" s="747" t="s">
        <v>965</v>
      </c>
      <c r="D25" s="946" t="s">
        <v>965</v>
      </c>
      <c r="E25" s="946" t="s">
        <v>965</v>
      </c>
    </row>
    <row r="26" spans="1:5" s="105" customFormat="1" ht="13.5" customHeight="1">
      <c r="A26" s="695" t="s">
        <v>3209</v>
      </c>
      <c r="B26" s="695" t="s">
        <v>780</v>
      </c>
      <c r="C26" s="747" t="s">
        <v>965</v>
      </c>
      <c r="D26" s="946" t="s">
        <v>965</v>
      </c>
      <c r="E26" s="946" t="s">
        <v>965</v>
      </c>
    </row>
    <row r="27" spans="1:5" s="105" customFormat="1" ht="13.5" customHeight="1">
      <c r="A27" s="695" t="s">
        <v>3209</v>
      </c>
      <c r="B27" s="695" t="s">
        <v>2650</v>
      </c>
      <c r="C27" s="747" t="s">
        <v>965</v>
      </c>
      <c r="D27" s="946" t="s">
        <v>965</v>
      </c>
      <c r="E27" s="946" t="s">
        <v>965</v>
      </c>
    </row>
    <row r="28" spans="1:5" s="105" customFormat="1" ht="13.5" customHeight="1">
      <c r="A28" s="695" t="s">
        <v>3209</v>
      </c>
      <c r="B28" s="695" t="s">
        <v>982</v>
      </c>
      <c r="C28" s="747">
        <v>1</v>
      </c>
      <c r="D28" s="946">
        <v>1</v>
      </c>
      <c r="E28" s="946">
        <v>1</v>
      </c>
    </row>
    <row r="29" spans="1:5" s="105" customFormat="1" ht="13.5" customHeight="1">
      <c r="A29" s="695" t="s">
        <v>3209</v>
      </c>
      <c r="B29" s="695" t="s">
        <v>1048</v>
      </c>
      <c r="C29" s="747" t="s">
        <v>965</v>
      </c>
      <c r="D29" s="946" t="s">
        <v>965</v>
      </c>
      <c r="E29" s="946" t="s">
        <v>965</v>
      </c>
    </row>
    <row r="30" spans="1:5" s="105" customFormat="1" ht="13.5" customHeight="1">
      <c r="A30" s="695" t="s">
        <v>3209</v>
      </c>
      <c r="B30" s="695" t="s">
        <v>1049</v>
      </c>
      <c r="C30" s="747" t="s">
        <v>965</v>
      </c>
      <c r="D30" s="946" t="s">
        <v>965</v>
      </c>
      <c r="E30" s="946" t="s">
        <v>965</v>
      </c>
    </row>
    <row r="31" spans="1:5" s="105" customFormat="1" ht="13.5" customHeight="1">
      <c r="A31" s="695" t="s">
        <v>3209</v>
      </c>
      <c r="B31" s="695" t="s">
        <v>1274</v>
      </c>
      <c r="C31" s="747" t="s">
        <v>965</v>
      </c>
      <c r="D31" s="946" t="s">
        <v>965</v>
      </c>
      <c r="E31" s="946" t="s">
        <v>965</v>
      </c>
    </row>
    <row r="32" spans="1:5" s="105" customFormat="1" ht="13.5" customHeight="1">
      <c r="A32" s="695" t="s">
        <v>3209</v>
      </c>
      <c r="B32" s="695" t="s">
        <v>1246</v>
      </c>
      <c r="C32" s="747" t="s">
        <v>965</v>
      </c>
      <c r="D32" s="946" t="s">
        <v>965</v>
      </c>
      <c r="E32" s="946" t="s">
        <v>965</v>
      </c>
    </row>
    <row r="33" spans="1:5" s="105" customFormat="1" ht="13.5" customHeight="1">
      <c r="A33" s="695" t="s">
        <v>3209</v>
      </c>
      <c r="B33" s="695" t="s">
        <v>983</v>
      </c>
      <c r="C33" s="747" t="s">
        <v>965</v>
      </c>
      <c r="D33" s="946" t="s">
        <v>965</v>
      </c>
      <c r="E33" s="946" t="s">
        <v>965</v>
      </c>
    </row>
    <row r="34" spans="1:5" s="105" customFormat="1" ht="13.5" customHeight="1">
      <c r="A34" s="695" t="s">
        <v>3209</v>
      </c>
      <c r="B34" s="695" t="s">
        <v>984</v>
      </c>
      <c r="C34" s="747" t="s">
        <v>965</v>
      </c>
      <c r="D34" s="946" t="s">
        <v>965</v>
      </c>
      <c r="E34" s="946" t="s">
        <v>965</v>
      </c>
    </row>
    <row r="35" spans="1:5" s="105" customFormat="1" ht="13.5" customHeight="1">
      <c r="A35" s="695" t="s">
        <v>3209</v>
      </c>
      <c r="B35" s="695" t="s">
        <v>985</v>
      </c>
      <c r="C35" s="747" t="s">
        <v>965</v>
      </c>
      <c r="D35" s="946" t="s">
        <v>965</v>
      </c>
      <c r="E35" s="946" t="s">
        <v>965</v>
      </c>
    </row>
    <row r="36" spans="1:5" s="105" customFormat="1" ht="13.5" customHeight="1">
      <c r="A36" s="695" t="s">
        <v>3209</v>
      </c>
      <c r="B36" s="695" t="s">
        <v>986</v>
      </c>
      <c r="C36" s="747" t="s">
        <v>965</v>
      </c>
      <c r="D36" s="946" t="s">
        <v>965</v>
      </c>
      <c r="E36" s="946" t="s">
        <v>965</v>
      </c>
    </row>
    <row r="37" spans="1:5" s="105" customFormat="1" ht="13.5" customHeight="1">
      <c r="A37" s="695" t="s">
        <v>3209</v>
      </c>
      <c r="B37" s="695" t="s">
        <v>987</v>
      </c>
      <c r="C37" s="747" t="s">
        <v>965</v>
      </c>
      <c r="D37" s="946" t="s">
        <v>965</v>
      </c>
      <c r="E37" s="946" t="s">
        <v>965</v>
      </c>
    </row>
    <row r="38" spans="1:5" s="105" customFormat="1" ht="13.5" customHeight="1">
      <c r="A38" s="695" t="s">
        <v>3209</v>
      </c>
      <c r="B38" s="695" t="s">
        <v>3213</v>
      </c>
      <c r="C38" s="747" t="s">
        <v>965</v>
      </c>
      <c r="D38" s="946" t="s">
        <v>965</v>
      </c>
      <c r="E38" s="946" t="s">
        <v>965</v>
      </c>
    </row>
    <row r="39" spans="1:5" s="105" customFormat="1" ht="13.5" customHeight="1">
      <c r="A39" s="695" t="s">
        <v>3209</v>
      </c>
      <c r="B39" s="695" t="s">
        <v>988</v>
      </c>
      <c r="C39" s="747" t="s">
        <v>965</v>
      </c>
      <c r="D39" s="946" t="s">
        <v>965</v>
      </c>
      <c r="E39" s="946" t="s">
        <v>965</v>
      </c>
    </row>
    <row r="40" spans="1:5" s="105" customFormat="1" ht="13.5" customHeight="1">
      <c r="A40" s="695" t="s">
        <v>3209</v>
      </c>
      <c r="B40" s="695" t="s">
        <v>989</v>
      </c>
      <c r="C40" s="747" t="s">
        <v>965</v>
      </c>
      <c r="D40" s="946" t="s">
        <v>965</v>
      </c>
      <c r="E40" s="946" t="s">
        <v>965</v>
      </c>
    </row>
    <row r="41" spans="1:5" s="105" customFormat="1" ht="13.5" customHeight="1">
      <c r="A41" s="695" t="s">
        <v>3209</v>
      </c>
      <c r="B41" s="695" t="s">
        <v>1275</v>
      </c>
      <c r="C41" s="747" t="s">
        <v>965</v>
      </c>
      <c r="D41" s="946" t="s">
        <v>965</v>
      </c>
      <c r="E41" s="946" t="s">
        <v>965</v>
      </c>
    </row>
    <row r="42" spans="1:5" s="105" customFormat="1" ht="13.5" customHeight="1">
      <c r="A42" s="695" t="s">
        <v>3209</v>
      </c>
      <c r="B42" s="695" t="s">
        <v>1243</v>
      </c>
      <c r="C42" s="747">
        <v>1</v>
      </c>
      <c r="D42" s="946">
        <v>1</v>
      </c>
      <c r="E42" s="946">
        <v>1</v>
      </c>
    </row>
    <row r="43" spans="1:5" s="105" customFormat="1" ht="13.5" customHeight="1">
      <c r="A43" s="695" t="s">
        <v>3209</v>
      </c>
      <c r="B43" s="695" t="s">
        <v>1276</v>
      </c>
      <c r="C43" s="747" t="s">
        <v>965</v>
      </c>
      <c r="D43" s="946" t="s">
        <v>965</v>
      </c>
      <c r="E43" s="946" t="s">
        <v>965</v>
      </c>
    </row>
    <row r="44" spans="1:5" s="105" customFormat="1" ht="13.5" customHeight="1">
      <c r="A44" s="695" t="s">
        <v>3209</v>
      </c>
      <c r="B44" s="695" t="s">
        <v>1278</v>
      </c>
      <c r="C44" s="747" t="s">
        <v>965</v>
      </c>
      <c r="D44" s="946" t="s">
        <v>965</v>
      </c>
      <c r="E44" s="946" t="s">
        <v>965</v>
      </c>
    </row>
    <row r="45" spans="1:5" s="105" customFormat="1" ht="13.5" customHeight="1">
      <c r="A45" s="695" t="s">
        <v>3209</v>
      </c>
      <c r="B45" s="695" t="s">
        <v>1279</v>
      </c>
      <c r="C45" s="747" t="s">
        <v>965</v>
      </c>
      <c r="D45" s="946" t="s">
        <v>965</v>
      </c>
      <c r="E45" s="946" t="s">
        <v>965</v>
      </c>
    </row>
    <row r="46" spans="1:5" s="105" customFormat="1" ht="13.5" customHeight="1">
      <c r="A46" s="695" t="s">
        <v>3209</v>
      </c>
      <c r="B46" s="695" t="s">
        <v>3214</v>
      </c>
      <c r="C46" s="747" t="s">
        <v>965</v>
      </c>
      <c r="D46" s="946" t="s">
        <v>965</v>
      </c>
      <c r="E46" s="946" t="s">
        <v>965</v>
      </c>
    </row>
    <row r="47" spans="1:5" s="105" customFormat="1" ht="13.5" customHeight="1">
      <c r="A47" s="695" t="s">
        <v>3209</v>
      </c>
      <c r="B47" s="695" t="s">
        <v>967</v>
      </c>
      <c r="C47" s="747" t="s">
        <v>965</v>
      </c>
      <c r="D47" s="946" t="s">
        <v>965</v>
      </c>
      <c r="E47" s="946" t="s">
        <v>965</v>
      </c>
    </row>
    <row r="48" spans="1:5" s="105" customFormat="1" ht="13.5" customHeight="1">
      <c r="A48" s="695" t="s">
        <v>3209</v>
      </c>
      <c r="B48" s="695" t="s">
        <v>990</v>
      </c>
      <c r="C48" s="747" t="s">
        <v>965</v>
      </c>
      <c r="D48" s="946" t="s">
        <v>965</v>
      </c>
      <c r="E48" s="946" t="s">
        <v>965</v>
      </c>
    </row>
    <row r="49" spans="1:5" s="105" customFormat="1" ht="13.5" customHeight="1">
      <c r="A49" s="695" t="s">
        <v>3209</v>
      </c>
      <c r="B49" s="695" t="s">
        <v>99</v>
      </c>
      <c r="C49" s="747" t="s">
        <v>965</v>
      </c>
      <c r="D49" s="946" t="s">
        <v>965</v>
      </c>
      <c r="E49" s="946" t="s">
        <v>965</v>
      </c>
    </row>
    <row r="50" spans="1:5" s="105" customFormat="1" ht="13.5" customHeight="1">
      <c r="A50" s="695" t="s">
        <v>3209</v>
      </c>
      <c r="B50" s="695" t="s">
        <v>991</v>
      </c>
      <c r="C50" s="747" t="s">
        <v>965</v>
      </c>
      <c r="D50" s="946" t="s">
        <v>965</v>
      </c>
      <c r="E50" s="946" t="s">
        <v>965</v>
      </c>
    </row>
    <row r="51" spans="1:5" s="105" customFormat="1" ht="13.5" customHeight="1">
      <c r="A51" s="695" t="s">
        <v>3209</v>
      </c>
      <c r="B51" s="695" t="s">
        <v>3210</v>
      </c>
      <c r="C51" s="747" t="s">
        <v>965</v>
      </c>
      <c r="D51" s="946" t="s">
        <v>965</v>
      </c>
      <c r="E51" s="946" t="s">
        <v>965</v>
      </c>
    </row>
    <row r="52" spans="1:5" s="105" customFormat="1" ht="13.5" customHeight="1">
      <c r="A52" s="695" t="s">
        <v>3209</v>
      </c>
      <c r="B52" s="695" t="s">
        <v>992</v>
      </c>
      <c r="C52" s="747" t="s">
        <v>965</v>
      </c>
      <c r="D52" s="946" t="s">
        <v>965</v>
      </c>
      <c r="E52" s="946" t="s">
        <v>965</v>
      </c>
    </row>
    <row r="53" spans="1:5" s="105" customFormat="1" ht="13.5" customHeight="1">
      <c r="A53" s="695" t="s">
        <v>3209</v>
      </c>
      <c r="B53" s="695" t="s">
        <v>1244</v>
      </c>
      <c r="C53" s="747" t="s">
        <v>965</v>
      </c>
      <c r="D53" s="946" t="s">
        <v>965</v>
      </c>
      <c r="E53" s="946" t="s">
        <v>965</v>
      </c>
    </row>
    <row r="54" spans="1:5" s="105" customFormat="1" ht="13.5" customHeight="1">
      <c r="A54" s="695" t="s">
        <v>3209</v>
      </c>
      <c r="B54" s="695" t="s">
        <v>993</v>
      </c>
      <c r="C54" s="747" t="s">
        <v>965</v>
      </c>
      <c r="D54" s="946" t="s">
        <v>965</v>
      </c>
      <c r="E54" s="946" t="s">
        <v>965</v>
      </c>
    </row>
    <row r="55" spans="1:5" s="105" customFormat="1" ht="13.5" customHeight="1">
      <c r="A55" s="695" t="s">
        <v>3209</v>
      </c>
      <c r="B55" s="695" t="s">
        <v>994</v>
      </c>
      <c r="C55" s="747" t="s">
        <v>965</v>
      </c>
      <c r="D55" s="946" t="s">
        <v>965</v>
      </c>
      <c r="E55" s="946" t="s">
        <v>965</v>
      </c>
    </row>
    <row r="56" spans="1:5" s="105" customFormat="1" ht="13.5" customHeight="1">
      <c r="A56" s="695" t="s">
        <v>3209</v>
      </c>
      <c r="B56" s="695" t="s">
        <v>968</v>
      </c>
      <c r="C56" s="747">
        <v>1</v>
      </c>
      <c r="D56" s="946">
        <v>1</v>
      </c>
      <c r="E56" s="946">
        <v>1</v>
      </c>
    </row>
    <row r="57" spans="1:5" s="105" customFormat="1" ht="13.5" customHeight="1">
      <c r="A57" s="695" t="s">
        <v>3209</v>
      </c>
      <c r="B57" s="695" t="s">
        <v>995</v>
      </c>
      <c r="C57" s="747" t="s">
        <v>965</v>
      </c>
      <c r="D57" s="946" t="s">
        <v>965</v>
      </c>
      <c r="E57" s="946" t="s">
        <v>965</v>
      </c>
    </row>
    <row r="58" spans="1:5" s="105" customFormat="1" ht="13.5" customHeight="1">
      <c r="A58" s="695" t="s">
        <v>3209</v>
      </c>
      <c r="B58" s="695" t="s">
        <v>996</v>
      </c>
      <c r="C58" s="747" t="s">
        <v>965</v>
      </c>
      <c r="D58" s="946" t="s">
        <v>965</v>
      </c>
      <c r="E58" s="946" t="s">
        <v>965</v>
      </c>
    </row>
    <row r="59" spans="1:5" s="105" customFormat="1" ht="13.5" customHeight="1">
      <c r="A59" s="695" t="s">
        <v>3209</v>
      </c>
      <c r="B59" s="695" t="s">
        <v>997</v>
      </c>
      <c r="C59" s="747" t="s">
        <v>965</v>
      </c>
      <c r="D59" s="946" t="s">
        <v>965</v>
      </c>
      <c r="E59" s="946" t="s">
        <v>965</v>
      </c>
    </row>
    <row r="60" spans="1:5" s="105" customFormat="1" ht="13.5" customHeight="1">
      <c r="A60" s="695" t="s">
        <v>3209</v>
      </c>
      <c r="B60" s="695" t="s">
        <v>1050</v>
      </c>
      <c r="C60" s="747" t="s">
        <v>965</v>
      </c>
      <c r="D60" s="946" t="s">
        <v>965</v>
      </c>
      <c r="E60" s="946" t="s">
        <v>965</v>
      </c>
    </row>
    <row r="61" spans="1:5" s="105" customFormat="1" ht="13.5" customHeight="1">
      <c r="A61" s="695" t="s">
        <v>3209</v>
      </c>
      <c r="B61" s="695" t="s">
        <v>998</v>
      </c>
      <c r="C61" s="747" t="s">
        <v>965</v>
      </c>
      <c r="D61" s="946" t="s">
        <v>965</v>
      </c>
      <c r="E61" s="946" t="s">
        <v>965</v>
      </c>
    </row>
    <row r="62" spans="1:5" s="105" customFormat="1" ht="13.5" customHeight="1">
      <c r="A62" s="695" t="s">
        <v>3209</v>
      </c>
      <c r="B62" s="695" t="s">
        <v>999</v>
      </c>
      <c r="C62" s="747" t="s">
        <v>965</v>
      </c>
      <c r="D62" s="946" t="s">
        <v>965</v>
      </c>
      <c r="E62" s="946" t="s">
        <v>965</v>
      </c>
    </row>
    <row r="63" spans="1:5" s="105" customFormat="1" ht="13.5" customHeight="1">
      <c r="A63" s="695" t="s">
        <v>3209</v>
      </c>
      <c r="B63" s="695" t="s">
        <v>1280</v>
      </c>
      <c r="C63" s="747" t="s">
        <v>965</v>
      </c>
      <c r="D63" s="946" t="s">
        <v>965</v>
      </c>
      <c r="E63" s="946" t="s">
        <v>965</v>
      </c>
    </row>
    <row r="64" spans="1:5" s="105" customFormat="1" ht="13.5" customHeight="1">
      <c r="A64" s="695" t="s">
        <v>3209</v>
      </c>
      <c r="B64" s="695" t="s">
        <v>3215</v>
      </c>
      <c r="C64" s="747" t="s">
        <v>965</v>
      </c>
      <c r="D64" s="946" t="s">
        <v>965</v>
      </c>
      <c r="E64" s="946" t="s">
        <v>965</v>
      </c>
    </row>
    <row r="65" spans="1:5" s="105" customFormat="1" ht="13.5" customHeight="1">
      <c r="A65" s="695" t="s">
        <v>3209</v>
      </c>
      <c r="B65" s="695" t="s">
        <v>969</v>
      </c>
      <c r="C65" s="747" t="s">
        <v>965</v>
      </c>
      <c r="D65" s="946" t="s">
        <v>965</v>
      </c>
      <c r="E65" s="946" t="s">
        <v>965</v>
      </c>
    </row>
    <row r="66" spans="1:5" s="105" customFormat="1" ht="13.5" customHeight="1">
      <c r="A66" s="696" t="s">
        <v>3209</v>
      </c>
      <c r="B66" s="696" t="s">
        <v>1000</v>
      </c>
      <c r="C66" s="747" t="s">
        <v>965</v>
      </c>
      <c r="D66" s="946" t="s">
        <v>965</v>
      </c>
      <c r="E66" s="946" t="s">
        <v>965</v>
      </c>
    </row>
    <row r="67" spans="1:5" s="105" customFormat="1" ht="13.5" customHeight="1">
      <c r="A67" s="695" t="s">
        <v>3209</v>
      </c>
      <c r="B67" s="695" t="s">
        <v>1001</v>
      </c>
      <c r="C67" s="747" t="s">
        <v>965</v>
      </c>
      <c r="D67" s="946" t="s">
        <v>965</v>
      </c>
      <c r="E67" s="946" t="s">
        <v>965</v>
      </c>
    </row>
    <row r="68" spans="1:5" s="105" customFormat="1" ht="13.5" customHeight="1">
      <c r="A68" s="695" t="s">
        <v>3209</v>
      </c>
      <c r="B68" s="695" t="s">
        <v>1002</v>
      </c>
      <c r="C68" s="747" t="s">
        <v>965</v>
      </c>
      <c r="D68" s="946" t="s">
        <v>965</v>
      </c>
      <c r="E68" s="946" t="s">
        <v>965</v>
      </c>
    </row>
    <row r="69" spans="1:5" s="105" customFormat="1" ht="13.5" customHeight="1">
      <c r="A69" s="695" t="s">
        <v>3209</v>
      </c>
      <c r="B69" s="695" t="s">
        <v>1245</v>
      </c>
      <c r="C69" s="747">
        <v>1</v>
      </c>
      <c r="D69" s="946">
        <v>1</v>
      </c>
      <c r="E69" s="946">
        <v>1</v>
      </c>
    </row>
    <row r="70" spans="1:5" s="105" customFormat="1" ht="13.5" customHeight="1">
      <c r="A70" s="695" t="s">
        <v>3209</v>
      </c>
      <c r="B70" s="695" t="s">
        <v>1261</v>
      </c>
      <c r="C70" s="747" t="s">
        <v>965</v>
      </c>
      <c r="D70" s="946" t="s">
        <v>965</v>
      </c>
      <c r="E70" s="946" t="s">
        <v>965</v>
      </c>
    </row>
    <row r="71" spans="1:5" s="105" customFormat="1" ht="13.5" customHeight="1">
      <c r="A71" s="695" t="s">
        <v>3209</v>
      </c>
      <c r="B71" s="695" t="s">
        <v>2322</v>
      </c>
      <c r="C71" s="747" t="s">
        <v>965</v>
      </c>
      <c r="D71" s="946" t="s">
        <v>965</v>
      </c>
      <c r="E71" s="946" t="s">
        <v>965</v>
      </c>
    </row>
    <row r="72" spans="1:5" s="105" customFormat="1" ht="13.5" customHeight="1">
      <c r="A72" s="695" t="s">
        <v>3209</v>
      </c>
      <c r="B72" s="695" t="s">
        <v>1003</v>
      </c>
      <c r="C72" s="747" t="s">
        <v>965</v>
      </c>
      <c r="D72" s="946" t="s">
        <v>965</v>
      </c>
      <c r="E72" s="946" t="s">
        <v>965</v>
      </c>
    </row>
    <row r="73" spans="1:5" s="105" customFormat="1" ht="13.5" customHeight="1">
      <c r="A73" s="696" t="s">
        <v>3209</v>
      </c>
      <c r="B73" s="696" t="s">
        <v>1281</v>
      </c>
      <c r="C73" s="747" t="s">
        <v>965</v>
      </c>
      <c r="D73" s="946" t="s">
        <v>965</v>
      </c>
      <c r="E73" s="946" t="s">
        <v>965</v>
      </c>
    </row>
    <row r="74" spans="1:5" s="105" customFormat="1" ht="13.5" customHeight="1">
      <c r="A74" s="695" t="s">
        <v>3209</v>
      </c>
      <c r="B74" s="695" t="s">
        <v>1254</v>
      </c>
      <c r="C74" s="747" t="s">
        <v>965</v>
      </c>
      <c r="D74" s="946" t="s">
        <v>965</v>
      </c>
      <c r="E74" s="946" t="s">
        <v>965</v>
      </c>
    </row>
    <row r="75" spans="1:5" s="105" customFormat="1" ht="13.5" customHeight="1">
      <c r="A75" s="695" t="s">
        <v>3209</v>
      </c>
      <c r="B75" s="695" t="s">
        <v>1051</v>
      </c>
      <c r="C75" s="747" t="s">
        <v>965</v>
      </c>
      <c r="D75" s="946" t="s">
        <v>965</v>
      </c>
      <c r="E75" s="946" t="s">
        <v>965</v>
      </c>
    </row>
    <row r="76" spans="1:5" s="105" customFormat="1" ht="13.5" customHeight="1">
      <c r="A76" s="695" t="s">
        <v>3209</v>
      </c>
      <c r="B76" s="695" t="s">
        <v>2314</v>
      </c>
      <c r="C76" s="747" t="s">
        <v>965</v>
      </c>
      <c r="D76" s="946" t="s">
        <v>965</v>
      </c>
      <c r="E76" s="946" t="s">
        <v>965</v>
      </c>
    </row>
    <row r="77" spans="1:5" s="105" customFormat="1" ht="13.5" customHeight="1">
      <c r="A77" s="695" t="s">
        <v>3209</v>
      </c>
      <c r="B77" s="695" t="s">
        <v>1282</v>
      </c>
      <c r="C77" s="747" t="s">
        <v>965</v>
      </c>
      <c r="D77" s="946" t="s">
        <v>965</v>
      </c>
      <c r="E77" s="946" t="s">
        <v>965</v>
      </c>
    </row>
    <row r="78" spans="1:5" s="105" customFormat="1" ht="13.5" customHeight="1">
      <c r="A78" s="695" t="s">
        <v>3209</v>
      </c>
      <c r="B78" s="695" t="s">
        <v>1283</v>
      </c>
      <c r="C78" s="747" t="s">
        <v>965</v>
      </c>
      <c r="D78" s="946" t="s">
        <v>965</v>
      </c>
      <c r="E78" s="946" t="s">
        <v>965</v>
      </c>
    </row>
    <row r="79" spans="1:5" s="105" customFormat="1" ht="13.5" customHeight="1">
      <c r="A79" s="695" t="s">
        <v>3209</v>
      </c>
      <c r="B79" s="695" t="s">
        <v>1256</v>
      </c>
      <c r="C79" s="747" t="s">
        <v>965</v>
      </c>
      <c r="D79" s="946" t="s">
        <v>965</v>
      </c>
      <c r="E79" s="946" t="s">
        <v>965</v>
      </c>
    </row>
    <row r="80" spans="1:5" s="105" customFormat="1" ht="13.5" customHeight="1">
      <c r="A80" s="695" t="s">
        <v>3209</v>
      </c>
      <c r="B80" s="695" t="s">
        <v>2406</v>
      </c>
      <c r="C80" s="747">
        <v>1</v>
      </c>
      <c r="D80" s="946">
        <v>1</v>
      </c>
      <c r="E80" s="946">
        <v>1</v>
      </c>
    </row>
    <row r="81" spans="1:5" s="105" customFormat="1" ht="13.5" customHeight="1">
      <c r="A81" s="695" t="s">
        <v>3209</v>
      </c>
      <c r="B81" s="695" t="s">
        <v>1004</v>
      </c>
      <c r="C81" s="747" t="s">
        <v>965</v>
      </c>
      <c r="D81" s="946" t="s">
        <v>965</v>
      </c>
      <c r="E81" s="946" t="s">
        <v>965</v>
      </c>
    </row>
    <row r="82" spans="1:5" s="105" customFormat="1" ht="13.5" customHeight="1">
      <c r="A82" s="695" t="s">
        <v>3209</v>
      </c>
      <c r="B82" s="695" t="s">
        <v>3216</v>
      </c>
      <c r="C82" s="747" t="s">
        <v>965</v>
      </c>
      <c r="D82" s="946" t="s">
        <v>965</v>
      </c>
      <c r="E82" s="946" t="s">
        <v>965</v>
      </c>
    </row>
    <row r="83" spans="1:5" s="105" customFormat="1" ht="13.5" customHeight="1">
      <c r="A83" s="695" t="s">
        <v>3209</v>
      </c>
      <c r="B83" s="695" t="s">
        <v>3217</v>
      </c>
      <c r="C83" s="747" t="s">
        <v>965</v>
      </c>
      <c r="D83" s="946" t="s">
        <v>965</v>
      </c>
      <c r="E83" s="946" t="s">
        <v>965</v>
      </c>
    </row>
    <row r="84" spans="1:5" s="105" customFormat="1" ht="13.5" customHeight="1">
      <c r="A84" s="695" t="s">
        <v>3209</v>
      </c>
      <c r="B84" s="695" t="s">
        <v>1005</v>
      </c>
      <c r="C84" s="747" t="s">
        <v>965</v>
      </c>
      <c r="D84" s="946" t="s">
        <v>965</v>
      </c>
      <c r="E84" s="946" t="s">
        <v>965</v>
      </c>
    </row>
    <row r="85" spans="1:5" s="105" customFormat="1" ht="13.5" customHeight="1">
      <c r="A85" s="695" t="s">
        <v>3209</v>
      </c>
      <c r="B85" s="695" t="s">
        <v>1284</v>
      </c>
      <c r="C85" s="747" t="s">
        <v>965</v>
      </c>
      <c r="D85" s="946" t="s">
        <v>965</v>
      </c>
      <c r="E85" s="946" t="s">
        <v>965</v>
      </c>
    </row>
    <row r="86" spans="1:5" s="105" customFormat="1" ht="13.5" customHeight="1">
      <c r="A86" s="696" t="s">
        <v>3209</v>
      </c>
      <c r="B86" s="696" t="s">
        <v>1006</v>
      </c>
      <c r="C86" s="747" t="s">
        <v>965</v>
      </c>
      <c r="D86" s="946" t="s">
        <v>965</v>
      </c>
      <c r="E86" s="946" t="s">
        <v>965</v>
      </c>
    </row>
    <row r="87" spans="1:5" s="105" customFormat="1" ht="13.5" customHeight="1">
      <c r="A87" s="695" t="s">
        <v>3209</v>
      </c>
      <c r="B87" s="695" t="s">
        <v>1007</v>
      </c>
      <c r="C87" s="747" t="s">
        <v>965</v>
      </c>
      <c r="D87" s="946" t="s">
        <v>965</v>
      </c>
      <c r="E87" s="946" t="s">
        <v>965</v>
      </c>
    </row>
    <row r="88" spans="1:5" s="105" customFormat="1" ht="13.5" customHeight="1">
      <c r="A88" s="695" t="s">
        <v>3209</v>
      </c>
      <c r="B88" s="695" t="s">
        <v>1008</v>
      </c>
      <c r="C88" s="747" t="s">
        <v>965</v>
      </c>
      <c r="D88" s="946" t="s">
        <v>965</v>
      </c>
      <c r="E88" s="946" t="s">
        <v>965</v>
      </c>
    </row>
    <row r="89" spans="1:5" s="105" customFormat="1" ht="13.5" customHeight="1">
      <c r="A89" s="695" t="s">
        <v>3209</v>
      </c>
      <c r="B89" s="695" t="s">
        <v>1285</v>
      </c>
      <c r="C89" s="747" t="s">
        <v>965</v>
      </c>
      <c r="D89" s="946" t="s">
        <v>965</v>
      </c>
      <c r="E89" s="946" t="s">
        <v>965</v>
      </c>
    </row>
    <row r="90" spans="1:5" s="105" customFormat="1" ht="13.5" customHeight="1">
      <c r="A90" s="695" t="s">
        <v>3209</v>
      </c>
      <c r="B90" s="695" t="s">
        <v>2310</v>
      </c>
      <c r="C90" s="747" t="s">
        <v>965</v>
      </c>
      <c r="D90" s="946" t="s">
        <v>965</v>
      </c>
      <c r="E90" s="946" t="s">
        <v>965</v>
      </c>
    </row>
    <row r="91" spans="1:5" s="105" customFormat="1" ht="13.5" customHeight="1">
      <c r="A91" s="695" t="s">
        <v>3209</v>
      </c>
      <c r="B91" s="695" t="s">
        <v>1286</v>
      </c>
      <c r="C91" s="747" t="s">
        <v>965</v>
      </c>
      <c r="D91" s="946" t="s">
        <v>965</v>
      </c>
      <c r="E91" s="946" t="s">
        <v>965</v>
      </c>
    </row>
    <row r="92" spans="1:5" s="105" customFormat="1" ht="13.5" customHeight="1">
      <c r="A92" s="695" t="s">
        <v>3209</v>
      </c>
      <c r="B92" s="695" t="s">
        <v>1287</v>
      </c>
      <c r="C92" s="747" t="s">
        <v>965</v>
      </c>
      <c r="D92" s="946" t="s">
        <v>965</v>
      </c>
      <c r="E92" s="946" t="s">
        <v>965</v>
      </c>
    </row>
    <row r="93" spans="1:5" s="105" customFormat="1" ht="13.5" customHeight="1">
      <c r="A93" s="695" t="s">
        <v>3209</v>
      </c>
      <c r="B93" s="695" t="s">
        <v>1288</v>
      </c>
      <c r="C93" s="747" t="s">
        <v>965</v>
      </c>
      <c r="D93" s="946" t="s">
        <v>965</v>
      </c>
      <c r="E93" s="946" t="s">
        <v>965</v>
      </c>
    </row>
    <row r="94" spans="1:5" s="105" customFormat="1" ht="13.5" customHeight="1">
      <c r="A94" s="695" t="s">
        <v>3209</v>
      </c>
      <c r="B94" s="695" t="s">
        <v>1289</v>
      </c>
      <c r="C94" s="747" t="s">
        <v>965</v>
      </c>
      <c r="D94" s="946" t="s">
        <v>965</v>
      </c>
      <c r="E94" s="946" t="s">
        <v>965</v>
      </c>
    </row>
    <row r="95" spans="1:5" s="105" customFormat="1" ht="13.5" customHeight="1">
      <c r="A95" s="695" t="s">
        <v>3209</v>
      </c>
      <c r="B95" s="695" t="s">
        <v>1290</v>
      </c>
      <c r="C95" s="747" t="s">
        <v>965</v>
      </c>
      <c r="D95" s="946" t="s">
        <v>965</v>
      </c>
      <c r="E95" s="946" t="s">
        <v>965</v>
      </c>
    </row>
    <row r="96" spans="1:5" s="105" customFormat="1" ht="13.5" customHeight="1">
      <c r="A96" s="695" t="s">
        <v>3209</v>
      </c>
      <c r="B96" s="695" t="s">
        <v>1291</v>
      </c>
      <c r="C96" s="747" t="s">
        <v>965</v>
      </c>
      <c r="D96" s="946" t="s">
        <v>965</v>
      </c>
      <c r="E96" s="946" t="s">
        <v>965</v>
      </c>
    </row>
    <row r="97" spans="1:5" s="105" customFormat="1" ht="13.5" customHeight="1">
      <c r="A97" s="695" t="s">
        <v>3209</v>
      </c>
      <c r="B97" s="695" t="s">
        <v>1292</v>
      </c>
      <c r="C97" s="747" t="s">
        <v>965</v>
      </c>
      <c r="D97" s="946" t="s">
        <v>965</v>
      </c>
      <c r="E97" s="946" t="s">
        <v>965</v>
      </c>
    </row>
    <row r="98" spans="1:5" s="105" customFormat="1" ht="13.5" customHeight="1">
      <c r="A98" s="695" t="s">
        <v>3209</v>
      </c>
      <c r="B98" s="695" t="s">
        <v>1293</v>
      </c>
      <c r="C98" s="747" t="s">
        <v>965</v>
      </c>
      <c r="D98" s="946" t="s">
        <v>965</v>
      </c>
      <c r="E98" s="946" t="s">
        <v>965</v>
      </c>
    </row>
    <row r="99" spans="1:5" s="105" customFormat="1" ht="13.5" customHeight="1">
      <c r="A99" s="695" t="s">
        <v>3209</v>
      </c>
      <c r="B99" s="695" t="s">
        <v>1294</v>
      </c>
      <c r="C99" s="747" t="s">
        <v>965</v>
      </c>
      <c r="D99" s="946" t="s">
        <v>965</v>
      </c>
      <c r="E99" s="946" t="s">
        <v>965</v>
      </c>
    </row>
    <row r="100" spans="1:5" s="105" customFormat="1" ht="13.5" customHeight="1">
      <c r="A100" s="695" t="s">
        <v>3209</v>
      </c>
      <c r="B100" s="695" t="s">
        <v>1295</v>
      </c>
      <c r="C100" s="747" t="s">
        <v>965</v>
      </c>
      <c r="D100" s="946" t="s">
        <v>965</v>
      </c>
      <c r="E100" s="946" t="s">
        <v>965</v>
      </c>
    </row>
    <row r="101" spans="1:5" s="105" customFormat="1" ht="13.5" customHeight="1">
      <c r="A101" s="695" t="s">
        <v>3209</v>
      </c>
      <c r="B101" s="695" t="s">
        <v>1296</v>
      </c>
      <c r="C101" s="747" t="s">
        <v>965</v>
      </c>
      <c r="D101" s="946" t="s">
        <v>965</v>
      </c>
      <c r="E101" s="946" t="s">
        <v>965</v>
      </c>
    </row>
    <row r="102" spans="1:5" s="105" customFormat="1" ht="13.5" customHeight="1">
      <c r="A102" s="695" t="s">
        <v>3209</v>
      </c>
      <c r="B102" s="695" t="s">
        <v>1297</v>
      </c>
      <c r="C102" s="747" t="s">
        <v>965</v>
      </c>
      <c r="D102" s="946" t="s">
        <v>965</v>
      </c>
      <c r="E102" s="946" t="s">
        <v>965</v>
      </c>
    </row>
    <row r="103" spans="1:5" s="105" customFormat="1" ht="13.5" customHeight="1">
      <c r="A103" s="695" t="s">
        <v>3209</v>
      </c>
      <c r="B103" s="695" t="s">
        <v>1009</v>
      </c>
      <c r="C103" s="747" t="s">
        <v>965</v>
      </c>
      <c r="D103" s="946" t="s">
        <v>965</v>
      </c>
      <c r="E103" s="946" t="s">
        <v>965</v>
      </c>
    </row>
    <row r="104" spans="1:5" s="105" customFormat="1" ht="13.5" customHeight="1">
      <c r="A104" s="695" t="s">
        <v>3209</v>
      </c>
      <c r="B104" s="695" t="s">
        <v>1010</v>
      </c>
      <c r="C104" s="747" t="s">
        <v>965</v>
      </c>
      <c r="D104" s="946" t="s">
        <v>965</v>
      </c>
      <c r="E104" s="946" t="s">
        <v>965</v>
      </c>
    </row>
    <row r="105" spans="1:5" s="105" customFormat="1" ht="13.5" customHeight="1">
      <c r="A105" s="695" t="s">
        <v>3209</v>
      </c>
      <c r="B105" s="695" t="s">
        <v>1052</v>
      </c>
      <c r="C105" s="747" t="s">
        <v>965</v>
      </c>
      <c r="D105" s="946" t="s">
        <v>965</v>
      </c>
      <c r="E105" s="946" t="s">
        <v>965</v>
      </c>
    </row>
    <row r="106" spans="1:5" s="105" customFormat="1" ht="13.5" customHeight="1">
      <c r="A106" s="695" t="s">
        <v>3209</v>
      </c>
      <c r="B106" s="695" t="s">
        <v>970</v>
      </c>
      <c r="C106" s="747">
        <v>1</v>
      </c>
      <c r="D106" s="946">
        <v>1</v>
      </c>
      <c r="E106" s="946">
        <v>1</v>
      </c>
    </row>
    <row r="107" spans="1:5" s="105" customFormat="1" ht="13.5" customHeight="1">
      <c r="A107" s="695" t="s">
        <v>3209</v>
      </c>
      <c r="B107" s="695" t="s">
        <v>1011</v>
      </c>
      <c r="C107" s="747" t="s">
        <v>965</v>
      </c>
      <c r="D107" s="946" t="s">
        <v>965</v>
      </c>
      <c r="E107" s="946" t="s">
        <v>965</v>
      </c>
    </row>
    <row r="108" spans="1:5" s="105" customFormat="1" ht="13.5" customHeight="1">
      <c r="A108" s="695" t="s">
        <v>3209</v>
      </c>
      <c r="B108" s="695" t="s">
        <v>1012</v>
      </c>
      <c r="C108" s="747" t="s">
        <v>965</v>
      </c>
      <c r="D108" s="946" t="s">
        <v>965</v>
      </c>
      <c r="E108" s="946" t="s">
        <v>965</v>
      </c>
    </row>
    <row r="109" spans="1:5" s="105" customFormat="1" ht="13.5" customHeight="1">
      <c r="A109" s="695" t="s">
        <v>3209</v>
      </c>
      <c r="B109" s="695" t="s">
        <v>3218</v>
      </c>
      <c r="C109" s="747" t="s">
        <v>965</v>
      </c>
      <c r="D109" s="946" t="s">
        <v>965</v>
      </c>
      <c r="E109" s="946" t="s">
        <v>965</v>
      </c>
    </row>
    <row r="110" spans="1:5" s="105" customFormat="1" ht="13.5" customHeight="1">
      <c r="A110" s="695" t="s">
        <v>3209</v>
      </c>
      <c r="B110" s="695" t="s">
        <v>2311</v>
      </c>
      <c r="C110" s="747" t="s">
        <v>965</v>
      </c>
      <c r="D110" s="946" t="s">
        <v>965</v>
      </c>
      <c r="E110" s="946" t="s">
        <v>965</v>
      </c>
    </row>
    <row r="111" spans="1:5" s="105" customFormat="1" ht="13.5" customHeight="1">
      <c r="A111" s="695" t="s">
        <v>3209</v>
      </c>
      <c r="B111" s="695" t="s">
        <v>1013</v>
      </c>
      <c r="C111" s="747" t="s">
        <v>965</v>
      </c>
      <c r="D111" s="946" t="s">
        <v>965</v>
      </c>
      <c r="E111" s="946" t="s">
        <v>965</v>
      </c>
    </row>
    <row r="112" spans="1:5" s="105" customFormat="1" ht="13.5" customHeight="1">
      <c r="A112" s="695" t="s">
        <v>3209</v>
      </c>
      <c r="B112" s="695" t="s">
        <v>1014</v>
      </c>
      <c r="C112" s="747" t="s">
        <v>965</v>
      </c>
      <c r="D112" s="946" t="s">
        <v>965</v>
      </c>
      <c r="E112" s="946" t="s">
        <v>965</v>
      </c>
    </row>
    <row r="113" spans="1:5" s="105" customFormat="1" ht="13.5" customHeight="1">
      <c r="A113" s="695" t="s">
        <v>3209</v>
      </c>
      <c r="B113" s="695" t="s">
        <v>1015</v>
      </c>
      <c r="C113" s="747" t="s">
        <v>965</v>
      </c>
      <c r="D113" s="946" t="s">
        <v>965</v>
      </c>
      <c r="E113" s="946" t="s">
        <v>965</v>
      </c>
    </row>
    <row r="114" spans="1:5" s="105" customFormat="1" ht="13.5" customHeight="1">
      <c r="A114" s="695" t="s">
        <v>3209</v>
      </c>
      <c r="B114" s="695" t="s">
        <v>1016</v>
      </c>
      <c r="C114" s="747" t="s">
        <v>965</v>
      </c>
      <c r="D114" s="946" t="s">
        <v>965</v>
      </c>
      <c r="E114" s="946" t="s">
        <v>965</v>
      </c>
    </row>
    <row r="115" spans="1:5" s="105" customFormat="1" ht="13.5" customHeight="1">
      <c r="A115" s="695" t="s">
        <v>3209</v>
      </c>
      <c r="B115" s="695" t="s">
        <v>1298</v>
      </c>
      <c r="C115" s="747" t="s">
        <v>965</v>
      </c>
      <c r="D115" s="946" t="s">
        <v>965</v>
      </c>
      <c r="E115" s="946" t="s">
        <v>965</v>
      </c>
    </row>
    <row r="116" spans="1:5" s="105" customFormat="1" ht="13.5" customHeight="1">
      <c r="A116" s="695" t="s">
        <v>3209</v>
      </c>
      <c r="B116" s="695" t="s">
        <v>3219</v>
      </c>
      <c r="C116" s="747" t="s">
        <v>965</v>
      </c>
      <c r="D116" s="946" t="s">
        <v>965</v>
      </c>
      <c r="E116" s="946" t="s">
        <v>965</v>
      </c>
    </row>
    <row r="117" spans="1:5" s="105" customFormat="1" ht="13.5" customHeight="1">
      <c r="A117" s="695" t="s">
        <v>3209</v>
      </c>
      <c r="B117" s="695" t="s">
        <v>1017</v>
      </c>
      <c r="C117" s="747" t="s">
        <v>965</v>
      </c>
      <c r="D117" s="946" t="s">
        <v>965</v>
      </c>
      <c r="E117" s="946" t="s">
        <v>965</v>
      </c>
    </row>
    <row r="118" spans="1:5" s="105" customFormat="1" ht="13.5" customHeight="1">
      <c r="A118" s="695" t="s">
        <v>3209</v>
      </c>
      <c r="B118" s="695" t="s">
        <v>1257</v>
      </c>
      <c r="C118" s="747" t="s">
        <v>965</v>
      </c>
      <c r="D118" s="946" t="s">
        <v>965</v>
      </c>
      <c r="E118" s="946" t="s">
        <v>965</v>
      </c>
    </row>
    <row r="119" spans="1:5" s="105" customFormat="1" ht="13.5" customHeight="1">
      <c r="A119" s="695" t="s">
        <v>3209</v>
      </c>
      <c r="B119" s="695" t="s">
        <v>1018</v>
      </c>
      <c r="C119" s="747" t="s">
        <v>965</v>
      </c>
      <c r="D119" s="946" t="s">
        <v>965</v>
      </c>
      <c r="E119" s="946" t="s">
        <v>965</v>
      </c>
    </row>
    <row r="120" spans="1:5" s="105" customFormat="1" ht="13.5" customHeight="1">
      <c r="A120" s="695" t="s">
        <v>3209</v>
      </c>
      <c r="B120" s="695" t="s">
        <v>2660</v>
      </c>
      <c r="C120" s="747" t="s">
        <v>965</v>
      </c>
      <c r="D120" s="946" t="s">
        <v>965</v>
      </c>
      <c r="E120" s="946" t="s">
        <v>965</v>
      </c>
    </row>
    <row r="121" spans="1:5" s="105" customFormat="1" ht="13.5" customHeight="1">
      <c r="A121" s="695" t="s">
        <v>3209</v>
      </c>
      <c r="B121" s="695" t="s">
        <v>1019</v>
      </c>
      <c r="C121" s="747" t="s">
        <v>965</v>
      </c>
      <c r="D121" s="946" t="s">
        <v>965</v>
      </c>
      <c r="E121" s="946" t="s">
        <v>965</v>
      </c>
    </row>
    <row r="122" spans="1:5" s="105" customFormat="1" ht="13.5" customHeight="1">
      <c r="A122" s="695" t="s">
        <v>3209</v>
      </c>
      <c r="B122" s="695" t="s">
        <v>1300</v>
      </c>
      <c r="C122" s="747" t="s">
        <v>965</v>
      </c>
      <c r="D122" s="946" t="s">
        <v>965</v>
      </c>
      <c r="E122" s="946" t="s">
        <v>965</v>
      </c>
    </row>
    <row r="123" spans="1:5" s="105" customFormat="1" ht="13.5" customHeight="1">
      <c r="A123" s="695" t="s">
        <v>3209</v>
      </c>
      <c r="B123" s="695" t="s">
        <v>1258</v>
      </c>
      <c r="C123" s="747" t="s">
        <v>965</v>
      </c>
      <c r="D123" s="946" t="s">
        <v>965</v>
      </c>
      <c r="E123" s="946" t="s">
        <v>965</v>
      </c>
    </row>
    <row r="124" spans="1:5" s="105" customFormat="1" ht="13.5" customHeight="1">
      <c r="A124" s="695" t="s">
        <v>3209</v>
      </c>
      <c r="B124" s="695" t="s">
        <v>3220</v>
      </c>
      <c r="C124" s="747" t="s">
        <v>965</v>
      </c>
      <c r="D124" s="946" t="s">
        <v>965</v>
      </c>
      <c r="E124" s="946" t="s">
        <v>965</v>
      </c>
    </row>
    <row r="125" spans="1:5" s="105" customFormat="1" ht="13.5" customHeight="1">
      <c r="A125" s="695" t="s">
        <v>3209</v>
      </c>
      <c r="B125" s="695" t="s">
        <v>1020</v>
      </c>
      <c r="C125" s="747" t="s">
        <v>965</v>
      </c>
      <c r="D125" s="946" t="s">
        <v>965</v>
      </c>
      <c r="E125" s="946" t="s">
        <v>965</v>
      </c>
    </row>
    <row r="126" spans="1:5" s="105" customFormat="1" ht="13.5" customHeight="1">
      <c r="A126" s="695" t="s">
        <v>3209</v>
      </c>
      <c r="B126" s="695" t="s">
        <v>1021</v>
      </c>
      <c r="C126" s="747" t="s">
        <v>965</v>
      </c>
      <c r="D126" s="946" t="s">
        <v>965</v>
      </c>
      <c r="E126" s="946" t="s">
        <v>965</v>
      </c>
    </row>
    <row r="127" spans="1:5" s="105" customFormat="1" ht="13.5" customHeight="1">
      <c r="A127" s="695" t="s">
        <v>3209</v>
      </c>
      <c r="B127" s="695" t="s">
        <v>3221</v>
      </c>
      <c r="C127" s="747" t="s">
        <v>965</v>
      </c>
      <c r="D127" s="946" t="s">
        <v>965</v>
      </c>
      <c r="E127" s="946" t="s">
        <v>965</v>
      </c>
    </row>
    <row r="128" spans="1:5" s="105" customFormat="1" ht="13.5" customHeight="1">
      <c r="A128" s="695" t="s">
        <v>3209</v>
      </c>
      <c r="B128" s="695" t="s">
        <v>1259</v>
      </c>
      <c r="C128" s="747" t="s">
        <v>965</v>
      </c>
      <c r="D128" s="946" t="s">
        <v>965</v>
      </c>
      <c r="E128" s="946" t="s">
        <v>965</v>
      </c>
    </row>
    <row r="129" spans="1:5" s="105" customFormat="1" ht="13.5" customHeight="1">
      <c r="A129" s="695" t="s">
        <v>3209</v>
      </c>
      <c r="B129" s="695" t="s">
        <v>1022</v>
      </c>
      <c r="C129" s="747" t="s">
        <v>965</v>
      </c>
      <c r="D129" s="946" t="s">
        <v>965</v>
      </c>
      <c r="E129" s="946" t="s">
        <v>965</v>
      </c>
    </row>
    <row r="130" spans="1:5" s="105" customFormat="1" ht="13.5" customHeight="1">
      <c r="A130" s="695" t="s">
        <v>3209</v>
      </c>
      <c r="B130" s="695" t="s">
        <v>1023</v>
      </c>
      <c r="C130" s="747" t="s">
        <v>965</v>
      </c>
      <c r="D130" s="946" t="s">
        <v>965</v>
      </c>
      <c r="E130" s="946" t="s">
        <v>965</v>
      </c>
    </row>
    <row r="131" spans="1:5" s="105" customFormat="1" ht="13.5" customHeight="1">
      <c r="A131" s="695" t="s">
        <v>3209</v>
      </c>
      <c r="B131" s="695" t="s">
        <v>1260</v>
      </c>
      <c r="C131" s="747" t="s">
        <v>965</v>
      </c>
      <c r="D131" s="946" t="s">
        <v>965</v>
      </c>
      <c r="E131" s="946" t="s">
        <v>965</v>
      </c>
    </row>
    <row r="132" spans="1:5" s="105" customFormat="1" ht="13.5" customHeight="1">
      <c r="A132" s="695" t="s">
        <v>3209</v>
      </c>
      <c r="B132" s="695" t="s">
        <v>1262</v>
      </c>
      <c r="C132" s="747" t="s">
        <v>965</v>
      </c>
      <c r="D132" s="946" t="s">
        <v>965</v>
      </c>
      <c r="E132" s="946" t="s">
        <v>965</v>
      </c>
    </row>
    <row r="133" spans="1:5" s="105" customFormat="1" ht="13.5" customHeight="1">
      <c r="A133" s="695" t="s">
        <v>3209</v>
      </c>
      <c r="B133" s="695" t="s">
        <v>1263</v>
      </c>
      <c r="C133" s="747">
        <v>1</v>
      </c>
      <c r="D133" s="946">
        <v>1</v>
      </c>
      <c r="E133" s="946">
        <v>1</v>
      </c>
    </row>
    <row r="134" spans="1:5" s="105" customFormat="1" ht="13.5" customHeight="1">
      <c r="A134" s="695" t="s">
        <v>3209</v>
      </c>
      <c r="B134" s="695" t="s">
        <v>1301</v>
      </c>
      <c r="C134" s="747" t="s">
        <v>965</v>
      </c>
      <c r="D134" s="946" t="s">
        <v>965</v>
      </c>
      <c r="E134" s="946" t="s">
        <v>965</v>
      </c>
    </row>
    <row r="135" spans="1:5" s="105" customFormat="1" ht="13.5" customHeight="1">
      <c r="A135" s="695" t="s">
        <v>3209</v>
      </c>
      <c r="B135" s="695" t="s">
        <v>1302</v>
      </c>
      <c r="C135" s="747" t="s">
        <v>965</v>
      </c>
      <c r="D135" s="946" t="s">
        <v>965</v>
      </c>
      <c r="E135" s="946" t="s">
        <v>965</v>
      </c>
    </row>
    <row r="136" spans="1:5" s="105" customFormat="1" ht="13.5" customHeight="1">
      <c r="A136" s="695" t="s">
        <v>3209</v>
      </c>
      <c r="B136" s="695" t="s">
        <v>2665</v>
      </c>
      <c r="C136" s="747" t="s">
        <v>965</v>
      </c>
      <c r="D136" s="946" t="s">
        <v>965</v>
      </c>
      <c r="E136" s="946" t="s">
        <v>965</v>
      </c>
    </row>
    <row r="137" spans="1:5" s="105" customFormat="1" ht="13.5" customHeight="1">
      <c r="A137" s="695" t="s">
        <v>3209</v>
      </c>
      <c r="B137" s="695" t="s">
        <v>1024</v>
      </c>
      <c r="C137" s="747" t="s">
        <v>965</v>
      </c>
      <c r="D137" s="946" t="s">
        <v>965</v>
      </c>
      <c r="E137" s="946" t="s">
        <v>965</v>
      </c>
    </row>
    <row r="138" spans="1:5" s="105" customFormat="1" ht="13.5" customHeight="1">
      <c r="A138" s="695" t="s">
        <v>3209</v>
      </c>
      <c r="B138" s="695" t="s">
        <v>1025</v>
      </c>
      <c r="C138" s="747" t="s">
        <v>965</v>
      </c>
      <c r="D138" s="946" t="s">
        <v>965</v>
      </c>
      <c r="E138" s="946" t="s">
        <v>965</v>
      </c>
    </row>
    <row r="139" spans="1:5" s="105" customFormat="1" ht="13.5" customHeight="1">
      <c r="A139" s="695" t="s">
        <v>3209</v>
      </c>
      <c r="B139" s="695" t="s">
        <v>1026</v>
      </c>
      <c r="C139" s="747" t="s">
        <v>965</v>
      </c>
      <c r="D139" s="946" t="s">
        <v>965</v>
      </c>
      <c r="E139" s="946" t="s">
        <v>965</v>
      </c>
    </row>
    <row r="140" spans="1:5" s="105" customFormat="1" ht="13.5" customHeight="1">
      <c r="A140" s="695" t="s">
        <v>3209</v>
      </c>
      <c r="B140" s="695" t="s">
        <v>1303</v>
      </c>
      <c r="C140" s="747" t="s">
        <v>965</v>
      </c>
      <c r="D140" s="946" t="s">
        <v>965</v>
      </c>
      <c r="E140" s="946" t="s">
        <v>965</v>
      </c>
    </row>
    <row r="141" spans="1:5" s="105" customFormat="1" ht="13.5" customHeight="1">
      <c r="A141" s="695" t="s">
        <v>3209</v>
      </c>
      <c r="B141" s="695" t="s">
        <v>2407</v>
      </c>
      <c r="C141" s="747" t="s">
        <v>965</v>
      </c>
      <c r="D141" s="946" t="s">
        <v>965</v>
      </c>
      <c r="E141" s="946" t="s">
        <v>965</v>
      </c>
    </row>
    <row r="142" spans="1:5" s="105" customFormat="1" ht="13.5" customHeight="1">
      <c r="A142" s="695" t="s">
        <v>3209</v>
      </c>
      <c r="B142" s="695" t="s">
        <v>1027</v>
      </c>
      <c r="C142" s="747" t="s">
        <v>965</v>
      </c>
      <c r="D142" s="946" t="s">
        <v>965</v>
      </c>
      <c r="E142" s="946" t="s">
        <v>965</v>
      </c>
    </row>
    <row r="143" spans="1:5" s="105" customFormat="1" ht="13.5" customHeight="1">
      <c r="A143" s="695" t="s">
        <v>3209</v>
      </c>
      <c r="B143" s="695" t="s">
        <v>1028</v>
      </c>
      <c r="C143" s="747" t="s">
        <v>965</v>
      </c>
      <c r="D143" s="946" t="s">
        <v>965</v>
      </c>
      <c r="E143" s="946" t="s">
        <v>965</v>
      </c>
    </row>
    <row r="144" spans="1:5" s="105" customFormat="1" ht="13.5" customHeight="1">
      <c r="A144" s="695" t="s">
        <v>3209</v>
      </c>
      <c r="B144" s="695" t="s">
        <v>1029</v>
      </c>
      <c r="C144" s="747" t="s">
        <v>965</v>
      </c>
      <c r="D144" s="946" t="s">
        <v>965</v>
      </c>
      <c r="E144" s="946" t="s">
        <v>965</v>
      </c>
    </row>
    <row r="145" spans="1:5" s="105" customFormat="1" ht="13.5" customHeight="1">
      <c r="A145" s="696" t="s">
        <v>3209</v>
      </c>
      <c r="B145" s="696" t="s">
        <v>1030</v>
      </c>
      <c r="C145" s="747" t="s">
        <v>965</v>
      </c>
      <c r="D145" s="946" t="s">
        <v>965</v>
      </c>
      <c r="E145" s="946" t="s">
        <v>965</v>
      </c>
    </row>
    <row r="146" spans="1:5" s="105" customFormat="1" ht="13.5" customHeight="1">
      <c r="A146" s="695" t="s">
        <v>3209</v>
      </c>
      <c r="B146" s="695" t="s">
        <v>1031</v>
      </c>
      <c r="C146" s="747" t="s">
        <v>965</v>
      </c>
      <c r="D146" s="946" t="s">
        <v>965</v>
      </c>
      <c r="E146" s="946" t="s">
        <v>965</v>
      </c>
    </row>
    <row r="147" spans="1:5" s="105" customFormat="1" ht="13.5" customHeight="1">
      <c r="A147" s="695" t="s">
        <v>3209</v>
      </c>
      <c r="B147" s="695" t="s">
        <v>1032</v>
      </c>
      <c r="C147" s="747" t="s">
        <v>965</v>
      </c>
      <c r="D147" s="946" t="s">
        <v>965</v>
      </c>
      <c r="E147" s="946" t="s">
        <v>965</v>
      </c>
    </row>
    <row r="148" spans="1:5" s="105" customFormat="1" ht="13.5" customHeight="1">
      <c r="A148" s="695" t="s">
        <v>3209</v>
      </c>
      <c r="B148" s="695" t="s">
        <v>3222</v>
      </c>
      <c r="C148" s="747" t="s">
        <v>965</v>
      </c>
      <c r="D148" s="946" t="s">
        <v>965</v>
      </c>
      <c r="E148" s="946" t="s">
        <v>965</v>
      </c>
    </row>
    <row r="149" spans="1:5" s="105" customFormat="1" ht="13.5" customHeight="1">
      <c r="A149" s="695" t="s">
        <v>3209</v>
      </c>
      <c r="B149" s="695" t="s">
        <v>1033</v>
      </c>
      <c r="C149" s="747" t="s">
        <v>965</v>
      </c>
      <c r="D149" s="946" t="s">
        <v>965</v>
      </c>
      <c r="E149" s="946" t="s">
        <v>965</v>
      </c>
    </row>
    <row r="150" spans="1:5" s="105" customFormat="1" ht="13.5" customHeight="1">
      <c r="A150" s="695" t="s">
        <v>3209</v>
      </c>
      <c r="B150" s="695" t="s">
        <v>3223</v>
      </c>
      <c r="C150" s="747" t="s">
        <v>965</v>
      </c>
      <c r="D150" s="946" t="s">
        <v>965</v>
      </c>
      <c r="E150" s="946" t="s">
        <v>965</v>
      </c>
    </row>
    <row r="151" spans="1:5" s="105" customFormat="1" ht="13.5" customHeight="1">
      <c r="A151" s="695" t="s">
        <v>3209</v>
      </c>
      <c r="B151" s="695" t="s">
        <v>3224</v>
      </c>
      <c r="C151" s="747" t="s">
        <v>965</v>
      </c>
      <c r="D151" s="946" t="s">
        <v>965</v>
      </c>
      <c r="E151" s="946" t="s">
        <v>965</v>
      </c>
    </row>
    <row r="152" spans="1:5" s="105" customFormat="1" ht="13.5" customHeight="1">
      <c r="A152" s="695" t="s">
        <v>3209</v>
      </c>
      <c r="B152" s="695" t="s">
        <v>1034</v>
      </c>
      <c r="C152" s="747" t="s">
        <v>965</v>
      </c>
      <c r="D152" s="946" t="s">
        <v>965</v>
      </c>
      <c r="E152" s="946" t="s">
        <v>965</v>
      </c>
    </row>
    <row r="153" spans="1:5" s="105" customFormat="1" ht="13.5" customHeight="1">
      <c r="A153" s="695" t="s">
        <v>3209</v>
      </c>
      <c r="B153" s="695" t="s">
        <v>1035</v>
      </c>
      <c r="C153" s="747" t="s">
        <v>965</v>
      </c>
      <c r="D153" s="946" t="s">
        <v>965</v>
      </c>
      <c r="E153" s="946" t="s">
        <v>965</v>
      </c>
    </row>
    <row r="154" spans="1:5" s="105" customFormat="1" ht="13.5" customHeight="1">
      <c r="A154" s="695" t="s">
        <v>3209</v>
      </c>
      <c r="B154" s="695" t="s">
        <v>1036</v>
      </c>
      <c r="C154" s="747" t="s">
        <v>965</v>
      </c>
      <c r="D154" s="946" t="s">
        <v>965</v>
      </c>
      <c r="E154" s="946" t="s">
        <v>965</v>
      </c>
    </row>
    <row r="155" spans="1:5" s="105" customFormat="1" ht="13.5" customHeight="1">
      <c r="A155" s="695" t="s">
        <v>3209</v>
      </c>
      <c r="B155" s="695" t="s">
        <v>1037</v>
      </c>
      <c r="C155" s="747" t="s">
        <v>965</v>
      </c>
      <c r="D155" s="946" t="s">
        <v>965</v>
      </c>
      <c r="E155" s="946" t="s">
        <v>965</v>
      </c>
    </row>
    <row r="156" spans="1:5" s="105" customFormat="1" ht="13.5" customHeight="1">
      <c r="A156" s="695" t="s">
        <v>3209</v>
      </c>
      <c r="B156" s="695" t="s">
        <v>1038</v>
      </c>
      <c r="C156" s="747" t="s">
        <v>965</v>
      </c>
      <c r="D156" s="946" t="s">
        <v>965</v>
      </c>
      <c r="E156" s="946" t="s">
        <v>965</v>
      </c>
    </row>
    <row r="157" spans="1:5" s="105" customFormat="1" ht="13.5" customHeight="1">
      <c r="A157" s="695" t="s">
        <v>3209</v>
      </c>
      <c r="B157" s="695" t="s">
        <v>1039</v>
      </c>
      <c r="C157" s="747" t="s">
        <v>965</v>
      </c>
      <c r="D157" s="946" t="s">
        <v>965</v>
      </c>
      <c r="E157" s="946" t="s">
        <v>965</v>
      </c>
    </row>
    <row r="158" spans="1:5" s="105" customFormat="1" ht="13.5" customHeight="1">
      <c r="A158" s="695" t="s">
        <v>3209</v>
      </c>
      <c r="B158" s="695" t="s">
        <v>1053</v>
      </c>
      <c r="C158" s="747">
        <v>1</v>
      </c>
      <c r="D158" s="946">
        <v>1</v>
      </c>
      <c r="E158" s="946">
        <v>1</v>
      </c>
    </row>
    <row r="159" spans="1:5" s="105" customFormat="1" ht="13.5" customHeight="1">
      <c r="A159" s="695" t="s">
        <v>3209</v>
      </c>
      <c r="B159" s="695" t="s">
        <v>1040</v>
      </c>
      <c r="C159" s="747" t="s">
        <v>965</v>
      </c>
      <c r="D159" s="946" t="s">
        <v>965</v>
      </c>
      <c r="E159" s="946" t="s">
        <v>965</v>
      </c>
    </row>
    <row r="160" spans="1:5" s="105" customFormat="1" ht="13.5" customHeight="1">
      <c r="A160" s="695" t="s">
        <v>3209</v>
      </c>
      <c r="B160" s="695" t="s">
        <v>3227</v>
      </c>
      <c r="C160" s="747" t="s">
        <v>965</v>
      </c>
      <c r="D160" s="946" t="s">
        <v>965</v>
      </c>
      <c r="E160" s="946" t="s">
        <v>965</v>
      </c>
    </row>
    <row r="161" spans="1:5" s="105" customFormat="1" ht="13.5" customHeight="1">
      <c r="A161" s="695" t="s">
        <v>3209</v>
      </c>
      <c r="B161" s="695" t="s">
        <v>3228</v>
      </c>
      <c r="C161" s="747" t="s">
        <v>965</v>
      </c>
      <c r="D161" s="946" t="s">
        <v>965</v>
      </c>
      <c r="E161" s="946" t="s">
        <v>965</v>
      </c>
    </row>
    <row r="162" spans="1:5" s="105" customFormat="1" ht="13.5" customHeight="1">
      <c r="A162" s="695" t="s">
        <v>3209</v>
      </c>
      <c r="B162" s="695" t="s">
        <v>1270</v>
      </c>
      <c r="C162" s="747" t="s">
        <v>965</v>
      </c>
      <c r="D162" s="946" t="s">
        <v>965</v>
      </c>
      <c r="E162" s="946" t="s">
        <v>965</v>
      </c>
    </row>
    <row r="163" spans="1:5" s="105" customFormat="1" ht="13.5" customHeight="1">
      <c r="A163" s="695" t="s">
        <v>3209</v>
      </c>
      <c r="B163" s="695" t="s">
        <v>3225</v>
      </c>
      <c r="C163" s="747" t="s">
        <v>965</v>
      </c>
      <c r="D163" s="946" t="s">
        <v>965</v>
      </c>
      <c r="E163" s="946" t="s">
        <v>965</v>
      </c>
    </row>
    <row r="164" spans="1:5" s="105" customFormat="1" ht="13.5" customHeight="1">
      <c r="A164" s="695" t="s">
        <v>3209</v>
      </c>
      <c r="B164" s="695" t="s">
        <v>2309</v>
      </c>
      <c r="C164" s="747">
        <v>1</v>
      </c>
      <c r="D164" s="946">
        <v>1</v>
      </c>
      <c r="E164" s="946">
        <v>1</v>
      </c>
    </row>
    <row r="165" spans="1:5" s="105" customFormat="1" ht="13.5" customHeight="1">
      <c r="A165" s="695" t="s">
        <v>3209</v>
      </c>
      <c r="B165" s="695" t="s">
        <v>1304</v>
      </c>
      <c r="C165" s="747" t="s">
        <v>965</v>
      </c>
      <c r="D165" s="946" t="s">
        <v>965</v>
      </c>
      <c r="E165" s="946" t="s">
        <v>965</v>
      </c>
    </row>
    <row r="166" spans="1:5" s="105" customFormat="1" ht="13.5" customHeight="1">
      <c r="A166" s="695" t="s">
        <v>3209</v>
      </c>
      <c r="B166" s="695" t="s">
        <v>1041</v>
      </c>
      <c r="C166" s="747" t="s">
        <v>965</v>
      </c>
      <c r="D166" s="946" t="s">
        <v>965</v>
      </c>
      <c r="E166" s="946" t="s">
        <v>965</v>
      </c>
    </row>
    <row r="167" spans="1:5" s="105" customFormat="1" ht="13.5" customHeight="1">
      <c r="A167" s="695" t="s">
        <v>3209</v>
      </c>
      <c r="B167" s="695" t="s">
        <v>1264</v>
      </c>
      <c r="C167" s="747" t="s">
        <v>965</v>
      </c>
      <c r="D167" s="946" t="s">
        <v>965</v>
      </c>
      <c r="E167" s="946" t="s">
        <v>965</v>
      </c>
    </row>
    <row r="168" spans="1:5" s="105" customFormat="1" ht="13.5" customHeight="1">
      <c r="A168" s="695" t="s">
        <v>3209</v>
      </c>
      <c r="B168" s="695" t="s">
        <v>1042</v>
      </c>
      <c r="C168" s="747" t="s">
        <v>965</v>
      </c>
      <c r="D168" s="946" t="s">
        <v>965</v>
      </c>
      <c r="E168" s="946" t="s">
        <v>965</v>
      </c>
    </row>
    <row r="169" spans="1:5" s="105" customFormat="1" ht="13.5" customHeight="1">
      <c r="A169" s="695" t="s">
        <v>3209</v>
      </c>
      <c r="B169" s="695" t="s">
        <v>1265</v>
      </c>
      <c r="C169" s="747" t="s">
        <v>965</v>
      </c>
      <c r="D169" s="946" t="s">
        <v>965</v>
      </c>
      <c r="E169" s="946" t="s">
        <v>965</v>
      </c>
    </row>
    <row r="170" spans="1:5" s="105" customFormat="1" ht="13.5" customHeight="1">
      <c r="A170" s="695" t="s">
        <v>3209</v>
      </c>
      <c r="B170" s="695" t="s">
        <v>1043</v>
      </c>
      <c r="C170" s="747">
        <v>1</v>
      </c>
      <c r="D170" s="946">
        <v>1</v>
      </c>
      <c r="E170" s="946">
        <v>1</v>
      </c>
    </row>
    <row r="171" spans="1:5" s="105" customFormat="1" ht="13.5" customHeight="1">
      <c r="A171" s="695" t="s">
        <v>3209</v>
      </c>
      <c r="B171" s="695" t="s">
        <v>1044</v>
      </c>
      <c r="C171" s="747" t="s">
        <v>965</v>
      </c>
      <c r="D171" s="946" t="s">
        <v>965</v>
      </c>
      <c r="E171" s="946" t="s">
        <v>965</v>
      </c>
    </row>
    <row r="172" spans="1:5" s="105" customFormat="1" ht="13.5" customHeight="1">
      <c r="A172" s="695" t="s">
        <v>3209</v>
      </c>
      <c r="B172" s="695" t="s">
        <v>3226</v>
      </c>
      <c r="C172" s="747" t="s">
        <v>965</v>
      </c>
      <c r="D172" s="946" t="s">
        <v>965</v>
      </c>
      <c r="E172" s="946" t="s">
        <v>965</v>
      </c>
    </row>
    <row r="173" spans="1:5" s="105" customFormat="1" ht="13.5" customHeight="1">
      <c r="A173" s="695" t="s">
        <v>3209</v>
      </c>
      <c r="B173" s="695" t="s">
        <v>2313</v>
      </c>
      <c r="C173" s="747" t="s">
        <v>965</v>
      </c>
      <c r="D173" s="946" t="s">
        <v>965</v>
      </c>
      <c r="E173" s="946" t="s">
        <v>965</v>
      </c>
    </row>
    <row r="174" spans="1:5" s="105" customFormat="1" ht="13.5" customHeight="1">
      <c r="A174" s="695" t="s">
        <v>3209</v>
      </c>
      <c r="B174" s="695" t="s">
        <v>2312</v>
      </c>
      <c r="C174" s="747" t="s">
        <v>965</v>
      </c>
      <c r="D174" s="946" t="s">
        <v>965</v>
      </c>
      <c r="E174" s="946" t="s">
        <v>965</v>
      </c>
    </row>
    <row r="175" spans="1:5" s="105" customFormat="1" ht="13.5" customHeight="1">
      <c r="A175" s="695" t="s">
        <v>109</v>
      </c>
      <c r="B175" s="695" t="s">
        <v>1076</v>
      </c>
      <c r="C175" s="747" t="s">
        <v>965</v>
      </c>
      <c r="D175" s="946" t="s">
        <v>965</v>
      </c>
      <c r="E175" s="946" t="s">
        <v>965</v>
      </c>
    </row>
    <row r="176" spans="1:5" s="105" customFormat="1" ht="13.5" customHeight="1">
      <c r="A176" s="696" t="s">
        <v>109</v>
      </c>
      <c r="B176" s="696" t="s">
        <v>1054</v>
      </c>
      <c r="C176" s="747" t="s">
        <v>965</v>
      </c>
      <c r="D176" s="946" t="s">
        <v>965</v>
      </c>
      <c r="E176" s="946" t="s">
        <v>965</v>
      </c>
    </row>
    <row r="177" spans="1:5" s="105" customFormat="1" ht="13.5" customHeight="1">
      <c r="A177" s="695" t="s">
        <v>109</v>
      </c>
      <c r="B177" s="695" t="s">
        <v>1056</v>
      </c>
      <c r="C177" s="747" t="s">
        <v>965</v>
      </c>
      <c r="D177" s="946" t="s">
        <v>965</v>
      </c>
      <c r="E177" s="946" t="s">
        <v>965</v>
      </c>
    </row>
    <row r="178" spans="1:5" s="105" customFormat="1" ht="13.5" customHeight="1">
      <c r="A178" s="695" t="s">
        <v>109</v>
      </c>
      <c r="B178" s="695" t="s">
        <v>1235</v>
      </c>
      <c r="C178" s="747">
        <v>1</v>
      </c>
      <c r="D178" s="946">
        <v>1</v>
      </c>
      <c r="E178" s="946">
        <v>1</v>
      </c>
    </row>
    <row r="179" spans="1:5" s="105" customFormat="1" ht="13.5" customHeight="1">
      <c r="A179" s="695" t="s">
        <v>109</v>
      </c>
      <c r="B179" s="695" t="s">
        <v>1240</v>
      </c>
      <c r="C179" s="747" t="s">
        <v>965</v>
      </c>
      <c r="D179" s="946" t="s">
        <v>965</v>
      </c>
      <c r="E179" s="946" t="s">
        <v>965</v>
      </c>
    </row>
    <row r="180" spans="1:5" s="105" customFormat="1" ht="13.5" customHeight="1">
      <c r="A180" s="695" t="s">
        <v>109</v>
      </c>
      <c r="B180" s="695" t="s">
        <v>1055</v>
      </c>
      <c r="C180" s="747" t="s">
        <v>965</v>
      </c>
      <c r="D180" s="946" t="s">
        <v>965</v>
      </c>
      <c r="E180" s="946" t="s">
        <v>965</v>
      </c>
    </row>
    <row r="181" spans="1:5" s="105" customFormat="1" ht="13.5" customHeight="1">
      <c r="A181" s="695" t="s">
        <v>109</v>
      </c>
      <c r="B181" s="695" t="s">
        <v>1236</v>
      </c>
      <c r="C181" s="747" t="s">
        <v>965</v>
      </c>
      <c r="D181" s="946" t="s">
        <v>965</v>
      </c>
      <c r="E181" s="946" t="s">
        <v>965</v>
      </c>
    </row>
    <row r="182" spans="1:5" s="105" customFormat="1" ht="13.5" customHeight="1">
      <c r="A182" s="695" t="s">
        <v>109</v>
      </c>
      <c r="B182" s="695" t="s">
        <v>1077</v>
      </c>
      <c r="C182" s="747" t="s">
        <v>965</v>
      </c>
      <c r="D182" s="946" t="s">
        <v>965</v>
      </c>
      <c r="E182" s="946" t="s">
        <v>965</v>
      </c>
    </row>
    <row r="183" spans="1:5" s="105" customFormat="1" ht="13.5" customHeight="1">
      <c r="A183" s="695" t="s">
        <v>109</v>
      </c>
      <c r="B183" s="695" t="s">
        <v>1079</v>
      </c>
      <c r="C183" s="747" t="s">
        <v>965</v>
      </c>
      <c r="D183" s="946" t="s">
        <v>965</v>
      </c>
      <c r="E183" s="946" t="s">
        <v>965</v>
      </c>
    </row>
    <row r="184" spans="1:5" s="105" customFormat="1" ht="13.5" customHeight="1">
      <c r="A184" s="695" t="s">
        <v>109</v>
      </c>
      <c r="B184" s="695" t="s">
        <v>1089</v>
      </c>
      <c r="C184" s="747" t="s">
        <v>965</v>
      </c>
      <c r="D184" s="946" t="s">
        <v>965</v>
      </c>
      <c r="E184" s="946" t="s">
        <v>965</v>
      </c>
    </row>
    <row r="185" spans="1:5" s="105" customFormat="1" ht="13.5" customHeight="1">
      <c r="A185" s="695" t="s">
        <v>109</v>
      </c>
      <c r="B185" s="695" t="s">
        <v>1080</v>
      </c>
      <c r="C185" s="747" t="s">
        <v>965</v>
      </c>
      <c r="D185" s="946" t="s">
        <v>965</v>
      </c>
      <c r="E185" s="946" t="s">
        <v>965</v>
      </c>
    </row>
    <row r="186" spans="1:5" s="105" customFormat="1" ht="13.5" customHeight="1">
      <c r="A186" s="695" t="s">
        <v>109</v>
      </c>
      <c r="B186" s="695" t="s">
        <v>1080</v>
      </c>
      <c r="C186" s="747" t="s">
        <v>965</v>
      </c>
      <c r="D186" s="946" t="s">
        <v>965</v>
      </c>
      <c r="E186" s="946" t="s">
        <v>965</v>
      </c>
    </row>
    <row r="187" spans="1:5" s="105" customFormat="1" ht="13.5" customHeight="1">
      <c r="A187" s="695" t="s">
        <v>109</v>
      </c>
      <c r="B187" s="695" t="s">
        <v>1082</v>
      </c>
      <c r="C187" s="747" t="s">
        <v>965</v>
      </c>
      <c r="D187" s="946" t="s">
        <v>965</v>
      </c>
      <c r="E187" s="946" t="s">
        <v>965</v>
      </c>
    </row>
    <row r="188" spans="1:5" s="105" customFormat="1" ht="13.5" customHeight="1">
      <c r="A188" s="695" t="s">
        <v>109</v>
      </c>
      <c r="B188" s="695" t="s">
        <v>1059</v>
      </c>
      <c r="C188" s="747" t="s">
        <v>965</v>
      </c>
      <c r="D188" s="946" t="s">
        <v>965</v>
      </c>
      <c r="E188" s="946" t="s">
        <v>965</v>
      </c>
    </row>
    <row r="189" spans="1:5" s="105" customFormat="1" ht="13.5" customHeight="1">
      <c r="A189" s="695" t="s">
        <v>109</v>
      </c>
      <c r="B189" s="695" t="s">
        <v>2651</v>
      </c>
      <c r="C189" s="747" t="s">
        <v>965</v>
      </c>
      <c r="D189" s="946" t="s">
        <v>965</v>
      </c>
      <c r="E189" s="946" t="s">
        <v>965</v>
      </c>
    </row>
    <row r="190" spans="1:5" s="105" customFormat="1" ht="13.5" customHeight="1">
      <c r="A190" s="695" t="s">
        <v>109</v>
      </c>
      <c r="B190" s="695" t="s">
        <v>1231</v>
      </c>
      <c r="C190" s="747" t="s">
        <v>965</v>
      </c>
      <c r="D190" s="946" t="s">
        <v>965</v>
      </c>
      <c r="E190" s="946" t="s">
        <v>965</v>
      </c>
    </row>
    <row r="191" spans="1:5" s="105" customFormat="1" ht="13.5" customHeight="1">
      <c r="A191" s="695" t="s">
        <v>109</v>
      </c>
      <c r="B191" s="695" t="s">
        <v>1232</v>
      </c>
      <c r="C191" s="747" t="s">
        <v>965</v>
      </c>
      <c r="D191" s="946" t="s">
        <v>965</v>
      </c>
      <c r="E191" s="946" t="s">
        <v>965</v>
      </c>
    </row>
    <row r="192" spans="1:5" s="105" customFormat="1" ht="13.5" customHeight="1">
      <c r="A192" s="695" t="s">
        <v>109</v>
      </c>
      <c r="B192" s="695" t="s">
        <v>2652</v>
      </c>
      <c r="C192" s="747" t="s">
        <v>965</v>
      </c>
      <c r="D192" s="946" t="s">
        <v>965</v>
      </c>
      <c r="E192" s="946" t="s">
        <v>965</v>
      </c>
    </row>
    <row r="193" spans="1:5" s="105" customFormat="1" ht="13.5" customHeight="1">
      <c r="A193" s="695" t="s">
        <v>109</v>
      </c>
      <c r="B193" s="695" t="s">
        <v>1092</v>
      </c>
      <c r="C193" s="747" t="s">
        <v>965</v>
      </c>
      <c r="D193" s="946" t="s">
        <v>965</v>
      </c>
      <c r="E193" s="946" t="s">
        <v>965</v>
      </c>
    </row>
    <row r="194" spans="1:5" s="105" customFormat="1" ht="13.5" customHeight="1">
      <c r="A194" s="695" t="s">
        <v>109</v>
      </c>
      <c r="B194" s="695" t="s">
        <v>1237</v>
      </c>
      <c r="C194" s="747" t="s">
        <v>965</v>
      </c>
      <c r="D194" s="946" t="s">
        <v>965</v>
      </c>
      <c r="E194" s="946" t="s">
        <v>965</v>
      </c>
    </row>
    <row r="195" spans="1:5" s="105" customFormat="1" ht="13.5" customHeight="1">
      <c r="A195" s="695" t="s">
        <v>109</v>
      </c>
      <c r="B195" s="695" t="s">
        <v>1237</v>
      </c>
      <c r="C195" s="747" t="s">
        <v>965</v>
      </c>
      <c r="D195" s="946" t="s">
        <v>965</v>
      </c>
      <c r="E195" s="946" t="s">
        <v>965</v>
      </c>
    </row>
    <row r="196" spans="1:5" s="105" customFormat="1" ht="13.5" customHeight="1">
      <c r="A196" s="695" t="s">
        <v>109</v>
      </c>
      <c r="B196" s="695" t="s">
        <v>1881</v>
      </c>
      <c r="C196" s="747" t="s">
        <v>965</v>
      </c>
      <c r="D196" s="946" t="s">
        <v>965</v>
      </c>
      <c r="E196" s="946" t="s">
        <v>965</v>
      </c>
    </row>
    <row r="197" spans="1:5" s="105" customFormat="1" ht="13.5" customHeight="1">
      <c r="A197" s="695" t="s">
        <v>109</v>
      </c>
      <c r="B197" s="695" t="s">
        <v>2315</v>
      </c>
      <c r="C197" s="747" t="s">
        <v>965</v>
      </c>
      <c r="D197" s="946" t="s">
        <v>965</v>
      </c>
      <c r="E197" s="946" t="s">
        <v>965</v>
      </c>
    </row>
    <row r="198" spans="1:5" s="105" customFormat="1" ht="13.5" customHeight="1">
      <c r="A198" s="695" t="s">
        <v>109</v>
      </c>
      <c r="B198" s="695" t="s">
        <v>1060</v>
      </c>
      <c r="C198" s="747" t="s">
        <v>965</v>
      </c>
      <c r="D198" s="946" t="s">
        <v>965</v>
      </c>
      <c r="E198" s="946" t="s">
        <v>965</v>
      </c>
    </row>
    <row r="199" spans="1:5" s="105" customFormat="1" ht="13.5" customHeight="1">
      <c r="A199" s="695" t="s">
        <v>109</v>
      </c>
      <c r="B199" s="695" t="s">
        <v>2316</v>
      </c>
      <c r="C199" s="747" t="s">
        <v>965</v>
      </c>
      <c r="D199" s="946" t="s">
        <v>965</v>
      </c>
      <c r="E199" s="946" t="s">
        <v>965</v>
      </c>
    </row>
    <row r="200" spans="1:5" s="105" customFormat="1" ht="13.5" customHeight="1">
      <c r="A200" s="695" t="s">
        <v>109</v>
      </c>
      <c r="B200" s="695" t="s">
        <v>1085</v>
      </c>
      <c r="C200" s="747" t="s">
        <v>965</v>
      </c>
      <c r="D200" s="946" t="s">
        <v>965</v>
      </c>
      <c r="E200" s="946" t="s">
        <v>965</v>
      </c>
    </row>
    <row r="201" spans="1:5" s="105" customFormat="1" ht="13.5" customHeight="1">
      <c r="A201" s="695" t="s">
        <v>109</v>
      </c>
      <c r="B201" s="695" t="s">
        <v>1241</v>
      </c>
      <c r="C201" s="747" t="s">
        <v>965</v>
      </c>
      <c r="D201" s="946" t="s">
        <v>965</v>
      </c>
      <c r="E201" s="946" t="s">
        <v>965</v>
      </c>
    </row>
    <row r="202" spans="1:5" s="105" customFormat="1" ht="13.5" customHeight="1">
      <c r="A202" s="695" t="s">
        <v>109</v>
      </c>
      <c r="B202" s="695" t="s">
        <v>1721</v>
      </c>
      <c r="C202" s="747" t="s">
        <v>965</v>
      </c>
      <c r="D202" s="946" t="s">
        <v>965</v>
      </c>
      <c r="E202" s="946" t="s">
        <v>965</v>
      </c>
    </row>
    <row r="203" spans="1:5" s="105" customFormat="1" ht="13.5" customHeight="1">
      <c r="A203" s="695" t="s">
        <v>109</v>
      </c>
      <c r="B203" s="695" t="s">
        <v>1061</v>
      </c>
      <c r="C203" s="747" t="s">
        <v>965</v>
      </c>
      <c r="D203" s="946" t="s">
        <v>965</v>
      </c>
      <c r="E203" s="946" t="s">
        <v>965</v>
      </c>
    </row>
    <row r="204" spans="1:5" s="105" customFormat="1" ht="13.5" customHeight="1">
      <c r="A204" s="695" t="s">
        <v>109</v>
      </c>
      <c r="B204" s="695" t="s">
        <v>1075</v>
      </c>
      <c r="C204" s="747" t="s">
        <v>965</v>
      </c>
      <c r="D204" s="946" t="s">
        <v>965</v>
      </c>
      <c r="E204" s="946" t="s">
        <v>965</v>
      </c>
    </row>
    <row r="205" spans="1:5" s="105" customFormat="1" ht="13.5" customHeight="1">
      <c r="A205" s="695" t="s">
        <v>109</v>
      </c>
      <c r="B205" s="695" t="s">
        <v>775</v>
      </c>
      <c r="C205" s="747" t="s">
        <v>965</v>
      </c>
      <c r="D205" s="946" t="s">
        <v>965</v>
      </c>
      <c r="E205" s="946" t="s">
        <v>965</v>
      </c>
    </row>
    <row r="206" spans="1:5" s="105" customFormat="1" ht="13.5" customHeight="1">
      <c r="A206" s="695" t="s">
        <v>109</v>
      </c>
      <c r="B206" s="695" t="s">
        <v>1095</v>
      </c>
      <c r="C206" s="747" t="s">
        <v>965</v>
      </c>
      <c r="D206" s="946" t="s">
        <v>965</v>
      </c>
      <c r="E206" s="946" t="s">
        <v>965</v>
      </c>
    </row>
    <row r="207" spans="1:5" s="105" customFormat="1" ht="13.5" customHeight="1">
      <c r="A207" s="695" t="s">
        <v>109</v>
      </c>
      <c r="B207" s="695" t="s">
        <v>3229</v>
      </c>
      <c r="C207" s="747" t="s">
        <v>965</v>
      </c>
      <c r="D207" s="946" t="s">
        <v>965</v>
      </c>
      <c r="E207" s="946" t="s">
        <v>965</v>
      </c>
    </row>
    <row r="208" spans="1:5" s="105" customFormat="1" ht="13.5" customHeight="1">
      <c r="A208" s="695" t="s">
        <v>109</v>
      </c>
      <c r="B208" s="695" t="s">
        <v>1096</v>
      </c>
      <c r="C208" s="747" t="s">
        <v>965</v>
      </c>
      <c r="D208" s="946" t="s">
        <v>965</v>
      </c>
      <c r="E208" s="946" t="s">
        <v>965</v>
      </c>
    </row>
    <row r="209" spans="1:5" s="105" customFormat="1" ht="13.5" customHeight="1">
      <c r="A209" s="695" t="s">
        <v>109</v>
      </c>
      <c r="B209" s="695" t="s">
        <v>1242</v>
      </c>
      <c r="C209" s="747" t="s">
        <v>965</v>
      </c>
      <c r="D209" s="946" t="s">
        <v>965</v>
      </c>
      <c r="E209" s="946" t="s">
        <v>965</v>
      </c>
    </row>
    <row r="210" spans="1:5" s="105" customFormat="1" ht="13.5" customHeight="1">
      <c r="A210" s="695" t="s">
        <v>109</v>
      </c>
      <c r="B210" s="695" t="s">
        <v>1086</v>
      </c>
      <c r="C210" s="747" t="s">
        <v>965</v>
      </c>
      <c r="D210" s="946" t="s">
        <v>965</v>
      </c>
      <c r="E210" s="946" t="s">
        <v>965</v>
      </c>
    </row>
    <row r="211" spans="1:5" s="105" customFormat="1" ht="13.5" customHeight="1">
      <c r="A211" s="695" t="s">
        <v>109</v>
      </c>
      <c r="B211" s="695" t="s">
        <v>1062</v>
      </c>
      <c r="C211" s="747" t="s">
        <v>965</v>
      </c>
      <c r="D211" s="946" t="s">
        <v>965</v>
      </c>
      <c r="E211" s="946" t="s">
        <v>965</v>
      </c>
    </row>
    <row r="212" spans="1:5" s="105" customFormat="1" ht="13.5" customHeight="1">
      <c r="A212" s="696" t="s">
        <v>109</v>
      </c>
      <c r="B212" s="696" t="s">
        <v>1742</v>
      </c>
      <c r="C212" s="747" t="s">
        <v>965</v>
      </c>
      <c r="D212" s="946" t="s">
        <v>965</v>
      </c>
      <c r="E212" s="946" t="s">
        <v>965</v>
      </c>
    </row>
    <row r="213" spans="1:5" s="105" customFormat="1" ht="13.5" customHeight="1">
      <c r="A213" s="696" t="s">
        <v>109</v>
      </c>
      <c r="B213" s="696" t="s">
        <v>1087</v>
      </c>
      <c r="C213" s="747" t="s">
        <v>965</v>
      </c>
      <c r="D213" s="946" t="s">
        <v>965</v>
      </c>
      <c r="E213" s="946" t="s">
        <v>965</v>
      </c>
    </row>
    <row r="214" spans="1:5" s="105" customFormat="1" ht="13.5" customHeight="1">
      <c r="A214" s="696" t="s">
        <v>109</v>
      </c>
      <c r="B214" s="696" t="s">
        <v>1711</v>
      </c>
      <c r="C214" s="747" t="s">
        <v>965</v>
      </c>
      <c r="D214" s="946" t="s">
        <v>965</v>
      </c>
      <c r="E214" s="946" t="s">
        <v>965</v>
      </c>
    </row>
    <row r="215" spans="1:5" s="105" customFormat="1" ht="13.5" customHeight="1">
      <c r="A215" s="695" t="s">
        <v>109</v>
      </c>
      <c r="B215" s="695" t="s">
        <v>1071</v>
      </c>
      <c r="C215" s="747" t="s">
        <v>965</v>
      </c>
      <c r="D215" s="946" t="s">
        <v>965</v>
      </c>
      <c r="E215" s="946" t="s">
        <v>965</v>
      </c>
    </row>
    <row r="216" spans="1:5" s="105" customFormat="1" ht="13.5" customHeight="1">
      <c r="A216" s="695" t="s">
        <v>109</v>
      </c>
      <c r="B216" s="695" t="s">
        <v>2378</v>
      </c>
      <c r="C216" s="747" t="s">
        <v>965</v>
      </c>
      <c r="D216" s="946" t="s">
        <v>965</v>
      </c>
      <c r="E216" s="946" t="s">
        <v>965</v>
      </c>
    </row>
    <row r="217" spans="1:5" s="105" customFormat="1" ht="13.5" customHeight="1">
      <c r="A217" s="695" t="s">
        <v>109</v>
      </c>
      <c r="B217" s="695" t="s">
        <v>3230</v>
      </c>
      <c r="C217" s="747" t="s">
        <v>965</v>
      </c>
      <c r="D217" s="946" t="s">
        <v>965</v>
      </c>
      <c r="E217" s="946" t="s">
        <v>965</v>
      </c>
    </row>
    <row r="218" spans="1:5" s="105" customFormat="1" ht="13.5" customHeight="1">
      <c r="A218" s="695" t="s">
        <v>109</v>
      </c>
      <c r="B218" s="695" t="s">
        <v>3231</v>
      </c>
      <c r="C218" s="747" t="s">
        <v>965</v>
      </c>
      <c r="D218" s="946" t="s">
        <v>965</v>
      </c>
      <c r="E218" s="946" t="s">
        <v>965</v>
      </c>
    </row>
    <row r="219" spans="1:5" s="105" customFormat="1" ht="13.5" customHeight="1">
      <c r="A219" s="695" t="s">
        <v>109</v>
      </c>
      <c r="B219" s="695" t="s">
        <v>3232</v>
      </c>
      <c r="C219" s="747">
        <v>1</v>
      </c>
      <c r="D219" s="946">
        <v>1</v>
      </c>
      <c r="E219" s="946">
        <v>1</v>
      </c>
    </row>
    <row r="220" spans="1:5" s="105" customFormat="1" ht="13.5" customHeight="1">
      <c r="A220" s="696" t="s">
        <v>109</v>
      </c>
      <c r="B220" s="696" t="s">
        <v>1238</v>
      </c>
      <c r="C220" s="747">
        <v>1</v>
      </c>
      <c r="D220" s="946">
        <v>1</v>
      </c>
      <c r="E220" s="946">
        <v>1</v>
      </c>
    </row>
    <row r="221" spans="1:5" s="105" customFormat="1" ht="13.5" customHeight="1">
      <c r="A221" s="695" t="s">
        <v>109</v>
      </c>
      <c r="B221" s="695" t="s">
        <v>1234</v>
      </c>
      <c r="C221" s="747" t="s">
        <v>965</v>
      </c>
      <c r="D221" s="946" t="s">
        <v>965</v>
      </c>
      <c r="E221" s="946" t="s">
        <v>965</v>
      </c>
    </row>
    <row r="222" spans="1:5" s="105" customFormat="1" ht="13.5" customHeight="1">
      <c r="A222" s="696" t="s">
        <v>109</v>
      </c>
      <c r="B222" s="696" t="s">
        <v>1233</v>
      </c>
      <c r="C222" s="747" t="s">
        <v>965</v>
      </c>
      <c r="D222" s="946" t="s">
        <v>965</v>
      </c>
      <c r="E222" s="946" t="s">
        <v>965</v>
      </c>
    </row>
    <row r="223" spans="1:5" s="105" customFormat="1" ht="13.5" customHeight="1">
      <c r="A223" s="695" t="s">
        <v>109</v>
      </c>
      <c r="B223" s="695" t="s">
        <v>1233</v>
      </c>
      <c r="C223" s="747" t="s">
        <v>965</v>
      </c>
      <c r="D223" s="946" t="s">
        <v>965</v>
      </c>
      <c r="E223" s="946" t="s">
        <v>965</v>
      </c>
    </row>
    <row r="224" spans="1:5" s="105" customFormat="1" ht="13.5" customHeight="1">
      <c r="A224" s="695" t="s">
        <v>109</v>
      </c>
      <c r="B224" s="695" t="s">
        <v>2379</v>
      </c>
      <c r="C224" s="747" t="s">
        <v>965</v>
      </c>
      <c r="D224" s="946" t="s">
        <v>965</v>
      </c>
      <c r="E224" s="946" t="s">
        <v>965</v>
      </c>
    </row>
    <row r="225" spans="1:5" s="105" customFormat="1" ht="13.5" customHeight="1">
      <c r="A225" s="695" t="s">
        <v>110</v>
      </c>
      <c r="B225" s="695" t="s">
        <v>3233</v>
      </c>
      <c r="C225" s="747" t="s">
        <v>965</v>
      </c>
      <c r="D225" s="946" t="s">
        <v>965</v>
      </c>
      <c r="E225" s="946" t="s">
        <v>965</v>
      </c>
    </row>
    <row r="226" spans="1:5" s="105" customFormat="1" ht="13.5" customHeight="1">
      <c r="A226" s="695" t="s">
        <v>110</v>
      </c>
      <c r="B226" s="695" t="s">
        <v>1179</v>
      </c>
      <c r="C226" s="747" t="s">
        <v>965</v>
      </c>
      <c r="D226" s="946" t="s">
        <v>965</v>
      </c>
      <c r="E226" s="946" t="s">
        <v>965</v>
      </c>
    </row>
    <row r="227" spans="1:5" s="105" customFormat="1" ht="13.5" customHeight="1">
      <c r="A227" s="695" t="s">
        <v>110</v>
      </c>
      <c r="B227" s="695" t="s">
        <v>1188</v>
      </c>
      <c r="C227" s="747" t="s">
        <v>965</v>
      </c>
      <c r="D227" s="946" t="s">
        <v>965</v>
      </c>
      <c r="E227" s="946" t="s">
        <v>965</v>
      </c>
    </row>
    <row r="228" spans="1:5" s="105" customFormat="1" ht="13.5" customHeight="1">
      <c r="A228" s="695" t="s">
        <v>110</v>
      </c>
      <c r="B228" s="695" t="s">
        <v>1149</v>
      </c>
      <c r="C228" s="747">
        <v>1</v>
      </c>
      <c r="D228" s="946">
        <v>1</v>
      </c>
      <c r="E228" s="946">
        <v>1</v>
      </c>
    </row>
    <row r="229" spans="1:5" s="105" customFormat="1" ht="13.5" customHeight="1">
      <c r="A229" s="695" t="s">
        <v>110</v>
      </c>
      <c r="B229" s="695" t="s">
        <v>1151</v>
      </c>
      <c r="C229" s="747">
        <v>1</v>
      </c>
      <c r="D229" s="946">
        <v>1</v>
      </c>
      <c r="E229" s="946">
        <v>1</v>
      </c>
    </row>
    <row r="230" spans="1:5" s="105" customFormat="1" ht="13.5" customHeight="1">
      <c r="A230" s="695" t="s">
        <v>110</v>
      </c>
      <c r="B230" s="695" t="s">
        <v>1189</v>
      </c>
      <c r="C230" s="747">
        <v>1</v>
      </c>
      <c r="D230" s="946">
        <v>1</v>
      </c>
      <c r="E230" s="946">
        <v>1</v>
      </c>
    </row>
    <row r="231" spans="1:5" s="105" customFormat="1" ht="13.5" customHeight="1">
      <c r="A231" s="695" t="s">
        <v>110</v>
      </c>
      <c r="B231" s="695" t="s">
        <v>1169</v>
      </c>
      <c r="C231" s="747" t="s">
        <v>965</v>
      </c>
      <c r="D231" s="946" t="s">
        <v>965</v>
      </c>
      <c r="E231" s="946" t="s">
        <v>965</v>
      </c>
    </row>
    <row r="232" spans="1:5" s="105" customFormat="1" ht="13.5" customHeight="1">
      <c r="A232" s="695" t="s">
        <v>110</v>
      </c>
      <c r="B232" s="695" t="s">
        <v>1152</v>
      </c>
      <c r="C232" s="747">
        <v>1</v>
      </c>
      <c r="D232" s="946">
        <v>1</v>
      </c>
      <c r="E232" s="946">
        <v>1</v>
      </c>
    </row>
    <row r="233" spans="1:5" s="105" customFormat="1" ht="13.5" customHeight="1">
      <c r="A233" s="695" t="s">
        <v>110</v>
      </c>
      <c r="B233" s="695" t="s">
        <v>1170</v>
      </c>
      <c r="C233" s="747" t="s">
        <v>965</v>
      </c>
      <c r="D233" s="946" t="s">
        <v>965</v>
      </c>
      <c r="E233" s="946" t="s">
        <v>965</v>
      </c>
    </row>
    <row r="234" spans="1:5" s="105" customFormat="1" ht="13.5" customHeight="1">
      <c r="A234" s="695" t="s">
        <v>110</v>
      </c>
      <c r="B234" s="695" t="s">
        <v>1153</v>
      </c>
      <c r="C234" s="747" t="s">
        <v>965</v>
      </c>
      <c r="D234" s="946" t="s">
        <v>965</v>
      </c>
      <c r="E234" s="946" t="s">
        <v>965</v>
      </c>
    </row>
    <row r="235" spans="1:5" s="105" customFormat="1" ht="13.5" customHeight="1">
      <c r="A235" s="695" t="s">
        <v>110</v>
      </c>
      <c r="B235" s="695" t="s">
        <v>1171</v>
      </c>
      <c r="C235" s="747" t="s">
        <v>965</v>
      </c>
      <c r="D235" s="946" t="s">
        <v>965</v>
      </c>
      <c r="E235" s="946" t="s">
        <v>965</v>
      </c>
    </row>
    <row r="236" spans="1:5" s="105" customFormat="1" ht="13.5" customHeight="1">
      <c r="A236" s="695" t="s">
        <v>110</v>
      </c>
      <c r="B236" s="695" t="s">
        <v>3234</v>
      </c>
      <c r="C236" s="747" t="s">
        <v>965</v>
      </c>
      <c r="D236" s="946" t="s">
        <v>965</v>
      </c>
      <c r="E236" s="946" t="s">
        <v>965</v>
      </c>
    </row>
    <row r="237" spans="1:5" s="105" customFormat="1" ht="13.5" customHeight="1">
      <c r="A237" s="695" t="s">
        <v>110</v>
      </c>
      <c r="B237" s="695" t="s">
        <v>1190</v>
      </c>
      <c r="C237" s="747" t="s">
        <v>965</v>
      </c>
      <c r="D237" s="946" t="s">
        <v>965</v>
      </c>
      <c r="E237" s="946" t="s">
        <v>965</v>
      </c>
    </row>
    <row r="238" spans="1:5" s="105" customFormat="1" ht="13.5" customHeight="1">
      <c r="A238" s="695" t="s">
        <v>110</v>
      </c>
      <c r="B238" s="695" t="s">
        <v>1191</v>
      </c>
      <c r="C238" s="747">
        <v>1</v>
      </c>
      <c r="D238" s="946">
        <v>1</v>
      </c>
      <c r="E238" s="946">
        <v>1</v>
      </c>
    </row>
    <row r="239" spans="1:5" s="105" customFormat="1" ht="13.5" customHeight="1">
      <c r="A239" s="695" t="s">
        <v>110</v>
      </c>
      <c r="B239" s="695" t="s">
        <v>1192</v>
      </c>
      <c r="C239" s="747" t="s">
        <v>965</v>
      </c>
      <c r="D239" s="946" t="s">
        <v>965</v>
      </c>
      <c r="E239" s="946" t="s">
        <v>965</v>
      </c>
    </row>
    <row r="240" spans="1:5" s="105" customFormat="1" ht="13.5" customHeight="1">
      <c r="A240" s="695" t="s">
        <v>110</v>
      </c>
      <c r="B240" s="695" t="s">
        <v>1180</v>
      </c>
      <c r="C240" s="747" t="s">
        <v>965</v>
      </c>
      <c r="D240" s="946" t="s">
        <v>965</v>
      </c>
      <c r="E240" s="946" t="s">
        <v>965</v>
      </c>
    </row>
    <row r="241" spans="1:5" s="105" customFormat="1" ht="13.5" customHeight="1">
      <c r="A241" s="695" t="s">
        <v>110</v>
      </c>
      <c r="B241" s="695" t="s">
        <v>1172</v>
      </c>
      <c r="C241" s="747">
        <v>1</v>
      </c>
      <c r="D241" s="946">
        <v>1</v>
      </c>
      <c r="E241" s="946">
        <v>1</v>
      </c>
    </row>
    <row r="242" spans="1:5" s="105" customFormat="1" ht="13.5" customHeight="1">
      <c r="A242" s="695" t="s">
        <v>110</v>
      </c>
      <c r="B242" s="695" t="s">
        <v>1154</v>
      </c>
      <c r="C242" s="747" t="s">
        <v>965</v>
      </c>
      <c r="D242" s="946" t="s">
        <v>965</v>
      </c>
      <c r="E242" s="946" t="s">
        <v>965</v>
      </c>
    </row>
    <row r="243" spans="1:5" s="105" customFormat="1" ht="13.5" customHeight="1">
      <c r="A243" s="695" t="s">
        <v>110</v>
      </c>
      <c r="B243" s="695" t="s">
        <v>1181</v>
      </c>
      <c r="C243" s="747">
        <v>1</v>
      </c>
      <c r="D243" s="946">
        <v>1</v>
      </c>
      <c r="E243" s="946">
        <v>1</v>
      </c>
    </row>
    <row r="244" spans="1:5" s="105" customFormat="1" ht="13.5" customHeight="1">
      <c r="A244" s="695" t="s">
        <v>110</v>
      </c>
      <c r="B244" s="695" t="s">
        <v>1173</v>
      </c>
      <c r="C244" s="747" t="s">
        <v>965</v>
      </c>
      <c r="D244" s="946" t="s">
        <v>965</v>
      </c>
      <c r="E244" s="946" t="s">
        <v>965</v>
      </c>
    </row>
    <row r="245" spans="1:5" s="105" customFormat="1" ht="13.5" customHeight="1">
      <c r="A245" s="695" t="s">
        <v>110</v>
      </c>
      <c r="B245" s="695" t="s">
        <v>1155</v>
      </c>
      <c r="C245" s="747" t="s">
        <v>965</v>
      </c>
      <c r="D245" s="946" t="s">
        <v>965</v>
      </c>
      <c r="E245" s="946" t="s">
        <v>965</v>
      </c>
    </row>
    <row r="246" spans="1:5" s="105" customFormat="1" ht="13.5" customHeight="1">
      <c r="A246" s="695" t="s">
        <v>110</v>
      </c>
      <c r="B246" s="695" t="s">
        <v>1167</v>
      </c>
      <c r="C246" s="747" t="s">
        <v>965</v>
      </c>
      <c r="D246" s="946" t="s">
        <v>965</v>
      </c>
      <c r="E246" s="946" t="s">
        <v>965</v>
      </c>
    </row>
    <row r="247" spans="1:5" s="105" customFormat="1" ht="13.5" customHeight="1">
      <c r="A247" s="695" t="s">
        <v>110</v>
      </c>
      <c r="B247" s="695" t="s">
        <v>1091</v>
      </c>
      <c r="C247" s="747" t="s">
        <v>965</v>
      </c>
      <c r="D247" s="946" t="s">
        <v>965</v>
      </c>
      <c r="E247" s="946" t="s">
        <v>965</v>
      </c>
    </row>
    <row r="248" spans="1:5" s="105" customFormat="1" ht="13.5" customHeight="1">
      <c r="A248" s="695" t="s">
        <v>110</v>
      </c>
      <c r="B248" s="695" t="s">
        <v>1194</v>
      </c>
      <c r="C248" s="747" t="s">
        <v>965</v>
      </c>
      <c r="D248" s="946" t="s">
        <v>965</v>
      </c>
      <c r="E248" s="946" t="s">
        <v>965</v>
      </c>
    </row>
    <row r="249" spans="1:5" s="105" customFormat="1" ht="13.5" customHeight="1">
      <c r="A249" s="695" t="s">
        <v>110</v>
      </c>
      <c r="B249" s="695" t="s">
        <v>1156</v>
      </c>
      <c r="C249" s="747" t="s">
        <v>965</v>
      </c>
      <c r="D249" s="946" t="s">
        <v>965</v>
      </c>
      <c r="E249" s="946" t="s">
        <v>965</v>
      </c>
    </row>
    <row r="250" spans="1:5" s="105" customFormat="1" ht="13.5" customHeight="1">
      <c r="A250" s="695" t="s">
        <v>110</v>
      </c>
      <c r="B250" s="695" t="s">
        <v>1157</v>
      </c>
      <c r="C250" s="747" t="s">
        <v>965</v>
      </c>
      <c r="D250" s="946" t="s">
        <v>965</v>
      </c>
      <c r="E250" s="946" t="s">
        <v>965</v>
      </c>
    </row>
    <row r="251" spans="1:5" s="105" customFormat="1" ht="13.5" customHeight="1">
      <c r="A251" s="695" t="s">
        <v>110</v>
      </c>
      <c r="B251" s="695" t="s">
        <v>1178</v>
      </c>
      <c r="C251" s="747" t="s">
        <v>965</v>
      </c>
      <c r="D251" s="946" t="s">
        <v>965</v>
      </c>
      <c r="E251" s="946" t="s">
        <v>965</v>
      </c>
    </row>
    <row r="252" spans="1:5" s="105" customFormat="1" ht="13.5" customHeight="1">
      <c r="A252" s="695" t="s">
        <v>110</v>
      </c>
      <c r="B252" s="695" t="s">
        <v>1158</v>
      </c>
      <c r="C252" s="747" t="s">
        <v>965</v>
      </c>
      <c r="D252" s="946" t="s">
        <v>965</v>
      </c>
      <c r="E252" s="946" t="s">
        <v>965</v>
      </c>
    </row>
    <row r="253" spans="1:5" s="105" customFormat="1" ht="13.5" customHeight="1">
      <c r="A253" s="695" t="s">
        <v>110</v>
      </c>
      <c r="B253" s="695" t="s">
        <v>1182</v>
      </c>
      <c r="C253" s="747" t="s">
        <v>965</v>
      </c>
      <c r="D253" s="946" t="s">
        <v>965</v>
      </c>
      <c r="E253" s="946" t="s">
        <v>965</v>
      </c>
    </row>
    <row r="254" spans="1:5" s="105" customFormat="1" ht="13.5" customHeight="1">
      <c r="A254" s="695" t="s">
        <v>110</v>
      </c>
      <c r="B254" s="695" t="s">
        <v>1159</v>
      </c>
      <c r="C254" s="747">
        <v>1</v>
      </c>
      <c r="D254" s="946">
        <v>1</v>
      </c>
      <c r="E254" s="946">
        <v>1</v>
      </c>
    </row>
    <row r="255" spans="1:5" s="105" customFormat="1" ht="13.5" customHeight="1">
      <c r="A255" s="695" t="s">
        <v>110</v>
      </c>
      <c r="B255" s="695" t="s">
        <v>773</v>
      </c>
      <c r="C255" s="747">
        <v>1</v>
      </c>
      <c r="D255" s="946">
        <v>1</v>
      </c>
      <c r="E255" s="946">
        <v>1</v>
      </c>
    </row>
    <row r="256" spans="1:5" s="105" customFormat="1" ht="13.5" customHeight="1">
      <c r="A256" s="695" t="s">
        <v>110</v>
      </c>
      <c r="B256" s="695" t="s">
        <v>1150</v>
      </c>
      <c r="C256" s="747">
        <v>1</v>
      </c>
      <c r="D256" s="946">
        <v>1</v>
      </c>
      <c r="E256" s="946">
        <v>1</v>
      </c>
    </row>
    <row r="257" spans="1:5" s="105" customFormat="1" ht="13.5" customHeight="1">
      <c r="A257" s="696" t="s">
        <v>110</v>
      </c>
      <c r="B257" s="696" t="s">
        <v>3235</v>
      </c>
      <c r="C257" s="747" t="s">
        <v>965</v>
      </c>
      <c r="D257" s="946" t="s">
        <v>965</v>
      </c>
      <c r="E257" s="946" t="s">
        <v>965</v>
      </c>
    </row>
    <row r="258" spans="1:5" s="105" customFormat="1" ht="13.5" customHeight="1">
      <c r="A258" s="695" t="s">
        <v>110</v>
      </c>
      <c r="B258" s="695" t="s">
        <v>1193</v>
      </c>
      <c r="C258" s="747" t="s">
        <v>965</v>
      </c>
      <c r="D258" s="946" t="s">
        <v>965</v>
      </c>
      <c r="E258" s="946" t="s">
        <v>965</v>
      </c>
    </row>
    <row r="259" spans="1:5" s="105" customFormat="1" ht="13.5" customHeight="1">
      <c r="A259" s="695" t="s">
        <v>110</v>
      </c>
      <c r="B259" s="695" t="s">
        <v>1195</v>
      </c>
      <c r="C259" s="747" t="s">
        <v>965</v>
      </c>
      <c r="D259" s="946" t="s">
        <v>965</v>
      </c>
      <c r="E259" s="946" t="s">
        <v>965</v>
      </c>
    </row>
    <row r="260" spans="1:5" s="105" customFormat="1" ht="13.5" customHeight="1">
      <c r="A260" s="695" t="s">
        <v>110</v>
      </c>
      <c r="B260" s="695" t="s">
        <v>1174</v>
      </c>
      <c r="C260" s="747" t="s">
        <v>965</v>
      </c>
      <c r="D260" s="946" t="s">
        <v>965</v>
      </c>
      <c r="E260" s="946" t="s">
        <v>965</v>
      </c>
    </row>
    <row r="261" spans="1:5" s="105" customFormat="1" ht="13.5" customHeight="1">
      <c r="A261" s="695" t="s">
        <v>110</v>
      </c>
      <c r="B261" s="695" t="s">
        <v>1160</v>
      </c>
      <c r="C261" s="747" t="s">
        <v>965</v>
      </c>
      <c r="D261" s="946" t="s">
        <v>965</v>
      </c>
      <c r="E261" s="946" t="s">
        <v>965</v>
      </c>
    </row>
    <row r="262" spans="1:5" s="105" customFormat="1" ht="13.5" customHeight="1">
      <c r="A262" s="695" t="s">
        <v>110</v>
      </c>
      <c r="B262" s="695" t="s">
        <v>1175</v>
      </c>
      <c r="C262" s="747" t="s">
        <v>965</v>
      </c>
      <c r="D262" s="946" t="s">
        <v>965</v>
      </c>
      <c r="E262" s="946" t="s">
        <v>965</v>
      </c>
    </row>
    <row r="263" spans="1:5" s="105" customFormat="1" ht="13.5" customHeight="1">
      <c r="A263" s="695" t="s">
        <v>110</v>
      </c>
      <c r="B263" s="695" t="s">
        <v>1161</v>
      </c>
      <c r="C263" s="747" t="s">
        <v>965</v>
      </c>
      <c r="D263" s="946" t="s">
        <v>965</v>
      </c>
      <c r="E263" s="946" t="s">
        <v>965</v>
      </c>
    </row>
    <row r="264" spans="1:5" s="105" customFormat="1" ht="13.5" customHeight="1">
      <c r="A264" s="695" t="s">
        <v>110</v>
      </c>
      <c r="B264" s="695" t="s">
        <v>1162</v>
      </c>
      <c r="C264" s="747" t="s">
        <v>965</v>
      </c>
      <c r="D264" s="946" t="s">
        <v>965</v>
      </c>
      <c r="E264" s="946" t="s">
        <v>965</v>
      </c>
    </row>
    <row r="265" spans="1:5" s="105" customFormat="1" ht="13.5" customHeight="1">
      <c r="A265" s="695" t="s">
        <v>110</v>
      </c>
      <c r="B265" s="695" t="s">
        <v>1163</v>
      </c>
      <c r="C265" s="747" t="s">
        <v>965</v>
      </c>
      <c r="D265" s="946" t="s">
        <v>965</v>
      </c>
      <c r="E265" s="946" t="s">
        <v>965</v>
      </c>
    </row>
    <row r="266" spans="1:5" s="105" customFormat="1" ht="13.5" customHeight="1">
      <c r="A266" s="695" t="s">
        <v>110</v>
      </c>
      <c r="B266" s="695" t="s">
        <v>1196</v>
      </c>
      <c r="C266" s="747" t="s">
        <v>965</v>
      </c>
      <c r="D266" s="946" t="s">
        <v>965</v>
      </c>
      <c r="E266" s="946" t="s">
        <v>965</v>
      </c>
    </row>
    <row r="267" spans="1:5" s="105" customFormat="1" ht="13.5" customHeight="1">
      <c r="A267" s="695" t="s">
        <v>110</v>
      </c>
      <c r="B267" s="695" t="s">
        <v>3236</v>
      </c>
      <c r="C267" s="747" t="s">
        <v>965</v>
      </c>
      <c r="D267" s="946" t="s">
        <v>965</v>
      </c>
      <c r="E267" s="946" t="s">
        <v>965</v>
      </c>
    </row>
    <row r="268" spans="1:5" s="105" customFormat="1" ht="13.5" customHeight="1">
      <c r="A268" s="695" t="s">
        <v>110</v>
      </c>
      <c r="B268" s="695" t="s">
        <v>1197</v>
      </c>
      <c r="C268" s="747" t="s">
        <v>965</v>
      </c>
      <c r="D268" s="946" t="s">
        <v>965</v>
      </c>
      <c r="E268" s="946" t="s">
        <v>965</v>
      </c>
    </row>
    <row r="269" spans="1:5" s="105" customFormat="1" ht="13.5" customHeight="1">
      <c r="A269" s="695" t="s">
        <v>110</v>
      </c>
      <c r="B269" s="695" t="s">
        <v>1164</v>
      </c>
      <c r="C269" s="747" t="s">
        <v>965</v>
      </c>
      <c r="D269" s="946" t="s">
        <v>965</v>
      </c>
      <c r="E269" s="946" t="s">
        <v>965</v>
      </c>
    </row>
    <row r="270" spans="1:5" s="105" customFormat="1" ht="13.5" customHeight="1">
      <c r="A270" s="695" t="s">
        <v>110</v>
      </c>
      <c r="B270" s="695" t="s">
        <v>259</v>
      </c>
      <c r="C270" s="747">
        <v>1</v>
      </c>
      <c r="D270" s="946">
        <v>1</v>
      </c>
      <c r="E270" s="946">
        <v>1</v>
      </c>
    </row>
    <row r="271" spans="1:5" s="105" customFormat="1" ht="13.5" customHeight="1">
      <c r="A271" s="695" t="s">
        <v>110</v>
      </c>
      <c r="B271" s="695" t="s">
        <v>1183</v>
      </c>
      <c r="C271" s="747" t="s">
        <v>965</v>
      </c>
      <c r="D271" s="946" t="s">
        <v>965</v>
      </c>
      <c r="E271" s="946" t="s">
        <v>965</v>
      </c>
    </row>
    <row r="272" spans="1:5" s="105" customFormat="1" ht="13.5" customHeight="1">
      <c r="A272" s="695" t="s">
        <v>110</v>
      </c>
      <c r="B272" s="695" t="s">
        <v>1165</v>
      </c>
      <c r="C272" s="747" t="s">
        <v>965</v>
      </c>
      <c r="D272" s="946" t="s">
        <v>965</v>
      </c>
      <c r="E272" s="946" t="s">
        <v>965</v>
      </c>
    </row>
    <row r="273" spans="1:5" s="105" customFormat="1" ht="13.5" customHeight="1">
      <c r="A273" s="695" t="s">
        <v>110</v>
      </c>
      <c r="B273" s="695" t="s">
        <v>1166</v>
      </c>
      <c r="C273" s="747" t="s">
        <v>965</v>
      </c>
      <c r="D273" s="946" t="s">
        <v>965</v>
      </c>
      <c r="E273" s="946" t="s">
        <v>965</v>
      </c>
    </row>
    <row r="274" spans="1:5" s="105" customFormat="1" ht="13.5" customHeight="1">
      <c r="A274" s="695" t="s">
        <v>110</v>
      </c>
      <c r="B274" s="695" t="s">
        <v>1184</v>
      </c>
      <c r="C274" s="747" t="s">
        <v>965</v>
      </c>
      <c r="D274" s="946" t="s">
        <v>965</v>
      </c>
      <c r="E274" s="946" t="s">
        <v>965</v>
      </c>
    </row>
    <row r="275" spans="1:5" s="105" customFormat="1" ht="13.5" customHeight="1">
      <c r="A275" s="695" t="s">
        <v>110</v>
      </c>
      <c r="B275" s="695" t="s">
        <v>1185</v>
      </c>
      <c r="C275" s="747" t="s">
        <v>965</v>
      </c>
      <c r="D275" s="946" t="s">
        <v>965</v>
      </c>
      <c r="E275" s="946" t="s">
        <v>965</v>
      </c>
    </row>
    <row r="276" spans="1:5" s="105" customFormat="1" ht="13.5" customHeight="1">
      <c r="A276" s="695" t="s">
        <v>110</v>
      </c>
      <c r="B276" s="695" t="s">
        <v>1186</v>
      </c>
      <c r="C276" s="747" t="s">
        <v>965</v>
      </c>
      <c r="D276" s="946" t="s">
        <v>965</v>
      </c>
      <c r="E276" s="946" t="s">
        <v>965</v>
      </c>
    </row>
    <row r="277" spans="1:5" s="105" customFormat="1" ht="13.5" customHeight="1">
      <c r="A277" s="695" t="s">
        <v>110</v>
      </c>
      <c r="B277" s="695" t="s">
        <v>1187</v>
      </c>
      <c r="C277" s="747" t="s">
        <v>965</v>
      </c>
      <c r="D277" s="946" t="s">
        <v>965</v>
      </c>
      <c r="E277" s="946" t="s">
        <v>965</v>
      </c>
    </row>
    <row r="278" spans="1:5" s="105" customFormat="1" ht="13.5" customHeight="1">
      <c r="A278" s="695" t="s">
        <v>110</v>
      </c>
      <c r="B278" s="695" t="s">
        <v>1113</v>
      </c>
      <c r="C278" s="747" t="s">
        <v>965</v>
      </c>
      <c r="D278" s="946" t="s">
        <v>965</v>
      </c>
      <c r="E278" s="946" t="s">
        <v>965</v>
      </c>
    </row>
    <row r="279" spans="1:5" s="105" customFormat="1" ht="13.5" customHeight="1">
      <c r="A279" s="695" t="s">
        <v>110</v>
      </c>
      <c r="B279" s="695" t="s">
        <v>3237</v>
      </c>
      <c r="C279" s="747" t="s">
        <v>965</v>
      </c>
      <c r="D279" s="946" t="s">
        <v>965</v>
      </c>
      <c r="E279" s="946" t="s">
        <v>965</v>
      </c>
    </row>
    <row r="280" spans="1:5" s="105" customFormat="1" ht="13.5" customHeight="1">
      <c r="A280" s="695" t="s">
        <v>110</v>
      </c>
      <c r="B280" s="695" t="s">
        <v>1198</v>
      </c>
      <c r="C280" s="747" t="s">
        <v>965</v>
      </c>
      <c r="D280" s="946" t="s">
        <v>965</v>
      </c>
      <c r="E280" s="946" t="s">
        <v>965</v>
      </c>
    </row>
    <row r="281" spans="1:5" s="105" customFormat="1" ht="13.5" customHeight="1">
      <c r="A281" s="695" t="s">
        <v>110</v>
      </c>
      <c r="B281" s="695" t="s">
        <v>1176</v>
      </c>
      <c r="C281" s="747" t="s">
        <v>965</v>
      </c>
      <c r="D281" s="946" t="s">
        <v>965</v>
      </c>
      <c r="E281" s="946" t="s">
        <v>965</v>
      </c>
    </row>
    <row r="282" spans="1:5" s="105" customFormat="1" ht="13.5" customHeight="1">
      <c r="A282" s="695" t="s">
        <v>110</v>
      </c>
      <c r="B282" s="695" t="s">
        <v>1168</v>
      </c>
      <c r="C282" s="747" t="s">
        <v>965</v>
      </c>
      <c r="D282" s="946" t="s">
        <v>965</v>
      </c>
      <c r="E282" s="946" t="s">
        <v>965</v>
      </c>
    </row>
    <row r="283" spans="1:5" s="105" customFormat="1" ht="13.5" customHeight="1">
      <c r="A283" s="695" t="s">
        <v>110</v>
      </c>
      <c r="B283" s="695" t="s">
        <v>1177</v>
      </c>
      <c r="C283" s="747" t="s">
        <v>965</v>
      </c>
      <c r="D283" s="946" t="s">
        <v>965</v>
      </c>
      <c r="E283" s="946" t="s">
        <v>965</v>
      </c>
    </row>
    <row r="284" spans="1:5" s="105" customFormat="1" ht="13.5" customHeight="1">
      <c r="A284" s="695" t="s">
        <v>3238</v>
      </c>
      <c r="B284" s="695" t="s">
        <v>1201</v>
      </c>
      <c r="C284" s="747" t="s">
        <v>965</v>
      </c>
      <c r="D284" s="946" t="s">
        <v>965</v>
      </c>
      <c r="E284" s="946" t="s">
        <v>965</v>
      </c>
    </row>
    <row r="285" spans="1:5" s="105" customFormat="1" ht="13.5" customHeight="1">
      <c r="A285" s="695" t="s">
        <v>3238</v>
      </c>
      <c r="B285" s="695" t="s">
        <v>1225</v>
      </c>
      <c r="C285" s="747" t="s">
        <v>965</v>
      </c>
      <c r="D285" s="946" t="s">
        <v>965</v>
      </c>
      <c r="E285" s="946" t="s">
        <v>965</v>
      </c>
    </row>
    <row r="286" spans="1:5" s="105" customFormat="1" ht="13.5" customHeight="1">
      <c r="A286" s="695" t="s">
        <v>3238</v>
      </c>
      <c r="B286" s="695" t="s">
        <v>3247</v>
      </c>
      <c r="C286" s="747" t="s">
        <v>965</v>
      </c>
      <c r="D286" s="946" t="s">
        <v>965</v>
      </c>
      <c r="E286" s="946" t="s">
        <v>965</v>
      </c>
    </row>
    <row r="287" spans="1:5" s="105" customFormat="1" ht="13.5" customHeight="1">
      <c r="A287" s="695" t="s">
        <v>3238</v>
      </c>
      <c r="B287" s="695" t="s">
        <v>1209</v>
      </c>
      <c r="C287" s="747" t="s">
        <v>965</v>
      </c>
      <c r="D287" s="946" t="s">
        <v>965</v>
      </c>
      <c r="E287" s="946" t="s">
        <v>965</v>
      </c>
    </row>
    <row r="288" spans="1:5" s="105" customFormat="1" ht="13.5" customHeight="1">
      <c r="A288" s="696" t="s">
        <v>3238</v>
      </c>
      <c r="B288" s="696" t="s">
        <v>1226</v>
      </c>
      <c r="C288" s="747" t="s">
        <v>965</v>
      </c>
      <c r="D288" s="946" t="s">
        <v>965</v>
      </c>
      <c r="E288" s="946" t="s">
        <v>965</v>
      </c>
    </row>
    <row r="289" spans="1:5" s="105" customFormat="1" ht="13.5" customHeight="1">
      <c r="A289" s="695" t="s">
        <v>3238</v>
      </c>
      <c r="B289" s="695" t="s">
        <v>1227</v>
      </c>
      <c r="C289" s="747" t="s">
        <v>965</v>
      </c>
      <c r="D289" s="946" t="s">
        <v>965</v>
      </c>
      <c r="E289" s="946" t="s">
        <v>965</v>
      </c>
    </row>
    <row r="290" spans="1:5" s="105" customFormat="1" ht="13.5" customHeight="1">
      <c r="A290" s="695" t="s">
        <v>3238</v>
      </c>
      <c r="B290" s="695" t="s">
        <v>1217</v>
      </c>
      <c r="C290" s="747" t="s">
        <v>965</v>
      </c>
      <c r="D290" s="946" t="s">
        <v>965</v>
      </c>
      <c r="E290" s="946" t="s">
        <v>965</v>
      </c>
    </row>
    <row r="291" spans="1:5" s="105" customFormat="1" ht="13.5" customHeight="1">
      <c r="A291" s="695" t="s">
        <v>3238</v>
      </c>
      <c r="B291" s="695" t="s">
        <v>1203</v>
      </c>
      <c r="C291" s="747" t="s">
        <v>965</v>
      </c>
      <c r="D291" s="946" t="s">
        <v>965</v>
      </c>
      <c r="E291" s="946" t="s">
        <v>965</v>
      </c>
    </row>
    <row r="292" spans="1:5" s="105" customFormat="1" ht="13.5" customHeight="1">
      <c r="A292" s="695" t="s">
        <v>3238</v>
      </c>
      <c r="B292" s="695" t="s">
        <v>1228</v>
      </c>
      <c r="C292" s="747" t="s">
        <v>965</v>
      </c>
      <c r="D292" s="946" t="s">
        <v>965</v>
      </c>
      <c r="E292" s="946" t="s">
        <v>965</v>
      </c>
    </row>
    <row r="293" spans="1:5" s="105" customFormat="1" ht="13.5" customHeight="1">
      <c r="A293" s="695" t="s">
        <v>3238</v>
      </c>
      <c r="B293" s="695" t="s">
        <v>1212</v>
      </c>
      <c r="C293" s="747" t="s">
        <v>965</v>
      </c>
      <c r="D293" s="946" t="s">
        <v>965</v>
      </c>
      <c r="E293" s="946" t="s">
        <v>965</v>
      </c>
    </row>
    <row r="294" spans="1:5" s="105" customFormat="1" ht="13.5" customHeight="1">
      <c r="A294" s="695" t="s">
        <v>3238</v>
      </c>
      <c r="B294" s="695" t="s">
        <v>1207</v>
      </c>
      <c r="C294" s="747" t="s">
        <v>965</v>
      </c>
      <c r="D294" s="946" t="s">
        <v>965</v>
      </c>
      <c r="E294" s="946" t="s">
        <v>965</v>
      </c>
    </row>
    <row r="295" spans="1:5" s="105" customFormat="1" ht="13.5" customHeight="1">
      <c r="A295" s="695" t="s">
        <v>3238</v>
      </c>
      <c r="B295" s="695" t="s">
        <v>1204</v>
      </c>
      <c r="C295" s="747" t="s">
        <v>965</v>
      </c>
      <c r="D295" s="946" t="s">
        <v>965</v>
      </c>
      <c r="E295" s="946" t="s">
        <v>965</v>
      </c>
    </row>
    <row r="296" spans="1:5" s="105" customFormat="1" ht="13.5" customHeight="1">
      <c r="A296" s="695" t="s">
        <v>3238</v>
      </c>
      <c r="B296" s="695" t="s">
        <v>1213</v>
      </c>
      <c r="C296" s="747" t="s">
        <v>965</v>
      </c>
      <c r="D296" s="946" t="s">
        <v>965</v>
      </c>
      <c r="E296" s="946" t="s">
        <v>965</v>
      </c>
    </row>
    <row r="297" spans="1:5" s="105" customFormat="1" ht="13.5" customHeight="1">
      <c r="A297" s="695" t="s">
        <v>3238</v>
      </c>
      <c r="B297" s="695" t="s">
        <v>1199</v>
      </c>
      <c r="C297" s="747">
        <v>1</v>
      </c>
      <c r="D297" s="946">
        <v>1</v>
      </c>
      <c r="E297" s="946">
        <v>1</v>
      </c>
    </row>
    <row r="298" spans="1:5" s="105" customFormat="1" ht="13.5" customHeight="1">
      <c r="A298" s="695" t="s">
        <v>3238</v>
      </c>
      <c r="B298" s="695" t="s">
        <v>1215</v>
      </c>
      <c r="C298" s="747" t="s">
        <v>965</v>
      </c>
      <c r="D298" s="946">
        <v>1</v>
      </c>
      <c r="E298" s="946">
        <v>1</v>
      </c>
    </row>
    <row r="299" spans="1:5" s="105" customFormat="1" ht="13.5" customHeight="1">
      <c r="A299" s="695" t="s">
        <v>3238</v>
      </c>
      <c r="B299" s="695" t="s">
        <v>1210</v>
      </c>
      <c r="C299" s="747" t="s">
        <v>965</v>
      </c>
      <c r="D299" s="946" t="s">
        <v>965</v>
      </c>
      <c r="E299" s="946" t="s">
        <v>965</v>
      </c>
    </row>
    <row r="300" spans="1:5" s="105" customFormat="1" ht="13.5" customHeight="1">
      <c r="A300" s="695" t="s">
        <v>3238</v>
      </c>
      <c r="B300" s="695" t="s">
        <v>3240</v>
      </c>
      <c r="C300" s="747" t="s">
        <v>965</v>
      </c>
      <c r="D300" s="946" t="s">
        <v>965</v>
      </c>
      <c r="E300" s="946" t="s">
        <v>965</v>
      </c>
    </row>
    <row r="301" spans="1:5" s="105" customFormat="1" ht="13.5" customHeight="1">
      <c r="A301" s="695" t="s">
        <v>3238</v>
      </c>
      <c r="B301" s="695" t="s">
        <v>1205</v>
      </c>
      <c r="C301" s="747" t="s">
        <v>965</v>
      </c>
      <c r="D301" s="946" t="s">
        <v>965</v>
      </c>
      <c r="E301" s="946" t="s">
        <v>965</v>
      </c>
    </row>
    <row r="302" spans="1:5" s="105" customFormat="1" ht="13.5" customHeight="1">
      <c r="A302" s="695" t="s">
        <v>3238</v>
      </c>
      <c r="B302" s="695" t="s">
        <v>1202</v>
      </c>
      <c r="C302" s="747" t="s">
        <v>965</v>
      </c>
      <c r="D302" s="946" t="s">
        <v>965</v>
      </c>
      <c r="E302" s="946" t="s">
        <v>965</v>
      </c>
    </row>
    <row r="303" spans="1:5" s="105" customFormat="1" ht="13.5" customHeight="1">
      <c r="A303" s="695" t="s">
        <v>3238</v>
      </c>
      <c r="B303" s="695" t="s">
        <v>1218</v>
      </c>
      <c r="C303" s="747" t="s">
        <v>965</v>
      </c>
      <c r="D303" s="946" t="s">
        <v>965</v>
      </c>
      <c r="E303" s="946" t="s">
        <v>965</v>
      </c>
    </row>
    <row r="304" spans="1:5" s="105" customFormat="1" ht="13.5" customHeight="1">
      <c r="A304" s="695" t="s">
        <v>3238</v>
      </c>
      <c r="B304" s="695" t="s">
        <v>2409</v>
      </c>
      <c r="C304" s="747" t="s">
        <v>965</v>
      </c>
      <c r="D304" s="946" t="s">
        <v>965</v>
      </c>
      <c r="E304" s="946" t="s">
        <v>965</v>
      </c>
    </row>
    <row r="305" spans="1:5" s="105" customFormat="1" ht="13.5" customHeight="1">
      <c r="A305" s="695" t="s">
        <v>3238</v>
      </c>
      <c r="B305" s="695" t="s">
        <v>1219</v>
      </c>
      <c r="C305" s="747" t="s">
        <v>965</v>
      </c>
      <c r="D305" s="946" t="s">
        <v>965</v>
      </c>
      <c r="E305" s="946" t="s">
        <v>965</v>
      </c>
    </row>
    <row r="306" spans="1:5" s="105" customFormat="1" ht="13.5" customHeight="1">
      <c r="A306" s="695" t="s">
        <v>3238</v>
      </c>
      <c r="B306" s="695" t="s">
        <v>3239</v>
      </c>
      <c r="C306" s="747" t="s">
        <v>965</v>
      </c>
      <c r="D306" s="946" t="s">
        <v>965</v>
      </c>
      <c r="E306" s="946" t="s">
        <v>965</v>
      </c>
    </row>
    <row r="307" spans="1:5" s="105" customFormat="1" ht="13.5" customHeight="1">
      <c r="A307" s="695" t="s">
        <v>3238</v>
      </c>
      <c r="B307" s="695" t="s">
        <v>1206</v>
      </c>
      <c r="C307" s="747" t="s">
        <v>965</v>
      </c>
      <c r="D307" s="946" t="s">
        <v>965</v>
      </c>
      <c r="E307" s="946" t="s">
        <v>965</v>
      </c>
    </row>
    <row r="308" spans="1:5" s="105" customFormat="1" ht="13.5" customHeight="1">
      <c r="A308" s="695" t="s">
        <v>3238</v>
      </c>
      <c r="B308" s="695" t="s">
        <v>1229</v>
      </c>
      <c r="C308" s="747" t="s">
        <v>965</v>
      </c>
      <c r="D308" s="946" t="s">
        <v>965</v>
      </c>
      <c r="E308" s="946" t="s">
        <v>965</v>
      </c>
    </row>
    <row r="309" spans="1:5" s="105" customFormat="1" ht="13.5" customHeight="1">
      <c r="A309" s="695" t="s">
        <v>3238</v>
      </c>
      <c r="B309" s="695" t="s">
        <v>3241</v>
      </c>
      <c r="C309" s="747" t="s">
        <v>965</v>
      </c>
      <c r="D309" s="946" t="s">
        <v>965</v>
      </c>
      <c r="E309" s="946" t="s">
        <v>965</v>
      </c>
    </row>
    <row r="310" spans="1:5" s="105" customFormat="1" ht="13.5" customHeight="1">
      <c r="A310" s="695" t="s">
        <v>3238</v>
      </c>
      <c r="B310" s="695" t="s">
        <v>1220</v>
      </c>
      <c r="C310" s="747" t="s">
        <v>965</v>
      </c>
      <c r="D310" s="946" t="s">
        <v>965</v>
      </c>
      <c r="E310" s="946" t="s">
        <v>965</v>
      </c>
    </row>
    <row r="311" spans="1:5" s="105" customFormat="1" ht="13.5" customHeight="1">
      <c r="A311" s="695" t="s">
        <v>3238</v>
      </c>
      <c r="B311" s="695" t="s">
        <v>1221</v>
      </c>
      <c r="C311" s="747" t="s">
        <v>965</v>
      </c>
      <c r="D311" s="946" t="s">
        <v>965</v>
      </c>
      <c r="E311" s="946" t="s">
        <v>965</v>
      </c>
    </row>
    <row r="312" spans="1:5" s="105" customFormat="1" ht="13.5" customHeight="1">
      <c r="A312" s="695" t="s">
        <v>3238</v>
      </c>
      <c r="B312" s="695" t="s">
        <v>3242</v>
      </c>
      <c r="C312" s="747" t="s">
        <v>965</v>
      </c>
      <c r="D312" s="946" t="s">
        <v>965</v>
      </c>
      <c r="E312" s="946" t="s">
        <v>965</v>
      </c>
    </row>
    <row r="313" spans="1:5" s="105" customFormat="1" ht="13.5" customHeight="1">
      <c r="A313" s="695" t="s">
        <v>3238</v>
      </c>
      <c r="B313" s="695" t="s">
        <v>1211</v>
      </c>
      <c r="C313" s="747">
        <v>1</v>
      </c>
      <c r="D313" s="946">
        <v>1</v>
      </c>
      <c r="E313" s="946">
        <v>1</v>
      </c>
    </row>
    <row r="314" spans="1:5" s="105" customFormat="1" ht="13.5" customHeight="1">
      <c r="A314" s="695" t="s">
        <v>3238</v>
      </c>
      <c r="B314" s="695" t="s">
        <v>2321</v>
      </c>
      <c r="C314" s="747" t="s">
        <v>965</v>
      </c>
      <c r="D314" s="946" t="s">
        <v>965</v>
      </c>
      <c r="E314" s="946" t="s">
        <v>965</v>
      </c>
    </row>
    <row r="315" spans="1:5" s="105" customFormat="1" ht="13.5" customHeight="1">
      <c r="A315" s="695" t="s">
        <v>3238</v>
      </c>
      <c r="B315" s="695" t="s">
        <v>3243</v>
      </c>
      <c r="C315" s="747" t="s">
        <v>965</v>
      </c>
      <c r="D315" s="946" t="s">
        <v>965</v>
      </c>
      <c r="E315" s="946" t="s">
        <v>965</v>
      </c>
    </row>
    <row r="316" spans="1:5" s="105" customFormat="1" ht="13.5" customHeight="1">
      <c r="A316" s="695" t="s">
        <v>3238</v>
      </c>
      <c r="B316" s="695" t="s">
        <v>3244</v>
      </c>
      <c r="C316" s="747" t="s">
        <v>965</v>
      </c>
      <c r="D316" s="946" t="s">
        <v>965</v>
      </c>
      <c r="E316" s="946" t="s">
        <v>965</v>
      </c>
    </row>
    <row r="317" spans="1:5" s="105" customFormat="1" ht="13.5" customHeight="1">
      <c r="A317" s="695" t="s">
        <v>3238</v>
      </c>
      <c r="B317" s="695" t="s">
        <v>1222</v>
      </c>
      <c r="C317" s="747" t="s">
        <v>965</v>
      </c>
      <c r="D317" s="946" t="s">
        <v>965</v>
      </c>
      <c r="E317" s="946" t="s">
        <v>965</v>
      </c>
    </row>
    <row r="318" spans="1:5" s="105" customFormat="1" ht="13.5" customHeight="1">
      <c r="A318" s="695" t="s">
        <v>3238</v>
      </c>
      <c r="B318" s="695" t="s">
        <v>1208</v>
      </c>
      <c r="C318" s="747" t="s">
        <v>965</v>
      </c>
      <c r="D318" s="946" t="s">
        <v>965</v>
      </c>
      <c r="E318" s="946" t="s">
        <v>965</v>
      </c>
    </row>
    <row r="319" spans="1:5" s="105" customFormat="1" ht="13.5" customHeight="1">
      <c r="A319" s="696" t="s">
        <v>3238</v>
      </c>
      <c r="B319" s="696" t="s">
        <v>3245</v>
      </c>
      <c r="C319" s="747" t="s">
        <v>965</v>
      </c>
      <c r="D319" s="946" t="s">
        <v>965</v>
      </c>
      <c r="E319" s="946" t="s">
        <v>965</v>
      </c>
    </row>
    <row r="320" spans="1:5" s="105" customFormat="1" ht="13.5" customHeight="1">
      <c r="A320" s="695" t="s">
        <v>3238</v>
      </c>
      <c r="B320" s="695" t="s">
        <v>1216</v>
      </c>
      <c r="C320" s="747" t="s">
        <v>965</v>
      </c>
      <c r="D320" s="946" t="s">
        <v>965</v>
      </c>
      <c r="E320" s="946" t="s">
        <v>965</v>
      </c>
    </row>
    <row r="321" spans="1:5" s="105" customFormat="1" ht="13.5" customHeight="1">
      <c r="A321" s="695" t="s">
        <v>3238</v>
      </c>
      <c r="B321" s="695" t="s">
        <v>1230</v>
      </c>
      <c r="C321" s="747" t="s">
        <v>965</v>
      </c>
      <c r="D321" s="946" t="s">
        <v>965</v>
      </c>
      <c r="E321" s="946" t="s">
        <v>965</v>
      </c>
    </row>
    <row r="322" spans="1:5" s="105" customFormat="1" ht="13.5" customHeight="1">
      <c r="A322" s="695" t="s">
        <v>3238</v>
      </c>
      <c r="B322" s="695" t="s">
        <v>3246</v>
      </c>
      <c r="C322" s="747" t="s">
        <v>965</v>
      </c>
      <c r="D322" s="946" t="s">
        <v>965</v>
      </c>
      <c r="E322" s="946" t="s">
        <v>965</v>
      </c>
    </row>
    <row r="323" spans="1:5" s="105" customFormat="1" ht="13.5" customHeight="1">
      <c r="A323" s="695" t="s">
        <v>3238</v>
      </c>
      <c r="B323" s="695" t="s">
        <v>1223</v>
      </c>
      <c r="C323" s="747" t="s">
        <v>965</v>
      </c>
      <c r="D323" s="946" t="s">
        <v>965</v>
      </c>
      <c r="E323" s="946" t="s">
        <v>965</v>
      </c>
    </row>
    <row r="324" spans="1:5" s="105" customFormat="1" ht="13.5" customHeight="1">
      <c r="A324" s="695" t="s">
        <v>3238</v>
      </c>
      <c r="B324" s="695" t="s">
        <v>1224</v>
      </c>
      <c r="C324" s="747" t="s">
        <v>965</v>
      </c>
      <c r="D324" s="946" t="s">
        <v>965</v>
      </c>
      <c r="E324" s="946" t="s">
        <v>965</v>
      </c>
    </row>
    <row r="325" spans="1:5" s="105" customFormat="1" ht="13.5" customHeight="1">
      <c r="A325" s="695" t="s">
        <v>1308</v>
      </c>
      <c r="B325" s="695" t="s">
        <v>3249</v>
      </c>
      <c r="C325" s="747" t="s">
        <v>965</v>
      </c>
      <c r="D325" s="946" t="s">
        <v>965</v>
      </c>
      <c r="E325" s="946" t="s">
        <v>965</v>
      </c>
    </row>
    <row r="326" spans="1:5" s="105" customFormat="1" ht="13.5" customHeight="1">
      <c r="A326" s="695" t="s">
        <v>1308</v>
      </c>
      <c r="B326" s="695" t="s">
        <v>1343</v>
      </c>
      <c r="C326" s="747" t="s">
        <v>965</v>
      </c>
      <c r="D326" s="946" t="s">
        <v>965</v>
      </c>
      <c r="E326" s="946" t="s">
        <v>965</v>
      </c>
    </row>
    <row r="327" spans="1:5" s="105" customFormat="1" ht="13.5" customHeight="1">
      <c r="A327" s="696" t="s">
        <v>1308</v>
      </c>
      <c r="B327" s="696" t="s">
        <v>1344</v>
      </c>
      <c r="C327" s="747" t="s">
        <v>965</v>
      </c>
      <c r="D327" s="946" t="s">
        <v>965</v>
      </c>
      <c r="E327" s="946" t="s">
        <v>965</v>
      </c>
    </row>
    <row r="328" spans="1:5" s="105" customFormat="1" ht="13.5" customHeight="1">
      <c r="A328" s="695" t="s">
        <v>1308</v>
      </c>
      <c r="B328" s="695" t="s">
        <v>3250</v>
      </c>
      <c r="C328" s="747" t="s">
        <v>965</v>
      </c>
      <c r="D328" s="946" t="s">
        <v>965</v>
      </c>
      <c r="E328" s="946" t="s">
        <v>965</v>
      </c>
    </row>
    <row r="329" spans="1:5" s="105" customFormat="1" ht="13.5" customHeight="1">
      <c r="A329" s="696" t="s">
        <v>1308</v>
      </c>
      <c r="B329" s="696" t="s">
        <v>1345</v>
      </c>
      <c r="C329" s="747" t="s">
        <v>965</v>
      </c>
      <c r="D329" s="946" t="s">
        <v>965</v>
      </c>
      <c r="E329" s="946" t="s">
        <v>965</v>
      </c>
    </row>
    <row r="330" spans="1:5" s="105" customFormat="1" ht="13.5" customHeight="1">
      <c r="A330" s="696" t="s">
        <v>1308</v>
      </c>
      <c r="B330" s="696" t="s">
        <v>3251</v>
      </c>
      <c r="C330" s="747" t="s">
        <v>965</v>
      </c>
      <c r="D330" s="946" t="s">
        <v>965</v>
      </c>
      <c r="E330" s="946" t="s">
        <v>965</v>
      </c>
    </row>
    <row r="331" spans="1:5" s="105" customFormat="1" ht="13.5" customHeight="1">
      <c r="A331" s="696" t="s">
        <v>1308</v>
      </c>
      <c r="B331" s="696" t="s">
        <v>1314</v>
      </c>
      <c r="C331" s="747" t="s">
        <v>965</v>
      </c>
      <c r="D331" s="946" t="s">
        <v>965</v>
      </c>
      <c r="E331" s="946" t="s">
        <v>965</v>
      </c>
    </row>
    <row r="332" spans="1:5" s="105" customFormat="1" ht="13.5" customHeight="1">
      <c r="A332" s="696" t="s">
        <v>1308</v>
      </c>
      <c r="B332" s="696" t="s">
        <v>1346</v>
      </c>
      <c r="C332" s="747" t="s">
        <v>965</v>
      </c>
      <c r="D332" s="946" t="s">
        <v>965</v>
      </c>
      <c r="E332" s="946" t="s">
        <v>965</v>
      </c>
    </row>
    <row r="333" spans="1:5" s="105" customFormat="1" ht="13.5" customHeight="1">
      <c r="A333" s="696" t="s">
        <v>1308</v>
      </c>
      <c r="B333" s="696" t="s">
        <v>1347</v>
      </c>
      <c r="C333" s="747" t="s">
        <v>965</v>
      </c>
      <c r="D333" s="946" t="s">
        <v>965</v>
      </c>
      <c r="E333" s="946" t="s">
        <v>965</v>
      </c>
    </row>
    <row r="334" spans="1:5" s="105" customFormat="1" ht="13.5" customHeight="1">
      <c r="A334" s="696" t="s">
        <v>1308</v>
      </c>
      <c r="B334" s="696" t="s">
        <v>1348</v>
      </c>
      <c r="C334" s="747" t="s">
        <v>965</v>
      </c>
      <c r="D334" s="946" t="s">
        <v>965</v>
      </c>
      <c r="E334" s="946" t="s">
        <v>965</v>
      </c>
    </row>
    <row r="335" spans="1:5" s="105" customFormat="1" ht="13.5" customHeight="1">
      <c r="A335" s="696" t="s">
        <v>1308</v>
      </c>
      <c r="B335" s="696" t="s">
        <v>1316</v>
      </c>
      <c r="C335" s="747" t="s">
        <v>965</v>
      </c>
      <c r="D335" s="946" t="s">
        <v>965</v>
      </c>
      <c r="E335" s="946" t="s">
        <v>965</v>
      </c>
    </row>
    <row r="336" spans="1:5" s="105" customFormat="1" ht="13.5" customHeight="1">
      <c r="A336" s="696" t="s">
        <v>1308</v>
      </c>
      <c r="B336" s="696" t="s">
        <v>1349</v>
      </c>
      <c r="C336" s="747" t="s">
        <v>965</v>
      </c>
      <c r="D336" s="946" t="s">
        <v>965</v>
      </c>
      <c r="E336" s="946" t="s">
        <v>965</v>
      </c>
    </row>
    <row r="337" spans="1:5" s="105" customFormat="1" ht="13.5" customHeight="1">
      <c r="A337" s="696" t="s">
        <v>1308</v>
      </c>
      <c r="B337" s="696" t="s">
        <v>1350</v>
      </c>
      <c r="C337" s="747" t="s">
        <v>965</v>
      </c>
      <c r="D337" s="946" t="s">
        <v>965</v>
      </c>
      <c r="E337" s="946" t="s">
        <v>965</v>
      </c>
    </row>
    <row r="338" spans="1:5" s="105" customFormat="1" ht="13.5" customHeight="1">
      <c r="A338" s="696" t="s">
        <v>1308</v>
      </c>
      <c r="B338" s="696" t="s">
        <v>1351</v>
      </c>
      <c r="C338" s="747" t="s">
        <v>965</v>
      </c>
      <c r="D338" s="946" t="s">
        <v>965</v>
      </c>
      <c r="E338" s="946" t="s">
        <v>965</v>
      </c>
    </row>
    <row r="339" spans="1:5" s="105" customFormat="1" ht="13.5" customHeight="1">
      <c r="A339" s="696" t="s">
        <v>1308</v>
      </c>
      <c r="B339" s="696" t="s">
        <v>1352</v>
      </c>
      <c r="C339" s="747" t="s">
        <v>965</v>
      </c>
      <c r="D339" s="946" t="s">
        <v>965</v>
      </c>
      <c r="E339" s="946" t="s">
        <v>965</v>
      </c>
    </row>
    <row r="340" spans="1:5" s="105" customFormat="1" ht="13.5" customHeight="1">
      <c r="A340" s="695" t="s">
        <v>1308</v>
      </c>
      <c r="B340" s="695" t="s">
        <v>1353</v>
      </c>
      <c r="C340" s="747" t="s">
        <v>965</v>
      </c>
      <c r="D340" s="946" t="s">
        <v>965</v>
      </c>
      <c r="E340" s="946" t="s">
        <v>965</v>
      </c>
    </row>
    <row r="341" spans="1:5" s="105" customFormat="1" ht="13.5" customHeight="1">
      <c r="A341" s="695" t="s">
        <v>1308</v>
      </c>
      <c r="B341" s="695" t="s">
        <v>3252</v>
      </c>
      <c r="C341" s="747" t="s">
        <v>965</v>
      </c>
      <c r="D341" s="946" t="s">
        <v>965</v>
      </c>
      <c r="E341" s="946" t="s">
        <v>965</v>
      </c>
    </row>
    <row r="342" spans="1:5" s="105" customFormat="1" ht="13.5" customHeight="1">
      <c r="A342" s="695" t="s">
        <v>1308</v>
      </c>
      <c r="B342" s="695" t="s">
        <v>1334</v>
      </c>
      <c r="C342" s="747" t="s">
        <v>965</v>
      </c>
      <c r="D342" s="946" t="s">
        <v>965</v>
      </c>
      <c r="E342" s="946" t="s">
        <v>965</v>
      </c>
    </row>
    <row r="343" spans="1:5" s="105" customFormat="1" ht="13.5" customHeight="1">
      <c r="A343" s="695" t="s">
        <v>1308</v>
      </c>
      <c r="B343" s="695" t="s">
        <v>1354</v>
      </c>
      <c r="C343" s="747" t="s">
        <v>965</v>
      </c>
      <c r="D343" s="946" t="s">
        <v>965</v>
      </c>
      <c r="E343" s="946" t="s">
        <v>965</v>
      </c>
    </row>
    <row r="344" spans="1:5" s="105" customFormat="1" ht="13.5" customHeight="1">
      <c r="A344" s="695" t="s">
        <v>1308</v>
      </c>
      <c r="B344" s="695" t="s">
        <v>1355</v>
      </c>
      <c r="C344" s="747" t="s">
        <v>965</v>
      </c>
      <c r="D344" s="946" t="s">
        <v>965</v>
      </c>
      <c r="E344" s="946" t="s">
        <v>965</v>
      </c>
    </row>
    <row r="345" spans="1:5" s="105" customFormat="1" ht="13.5" customHeight="1">
      <c r="A345" s="696" t="s">
        <v>1308</v>
      </c>
      <c r="B345" s="696" t="s">
        <v>3253</v>
      </c>
      <c r="C345" s="747" t="s">
        <v>965</v>
      </c>
      <c r="D345" s="946" t="s">
        <v>965</v>
      </c>
      <c r="E345" s="946" t="s">
        <v>965</v>
      </c>
    </row>
    <row r="346" spans="1:5" s="105" customFormat="1" ht="13.5" customHeight="1">
      <c r="A346" s="695" t="s">
        <v>1308</v>
      </c>
      <c r="B346" s="695" t="s">
        <v>3254</v>
      </c>
      <c r="C346" s="747" t="s">
        <v>965</v>
      </c>
      <c r="D346" s="946" t="s">
        <v>965</v>
      </c>
      <c r="E346" s="946" t="s">
        <v>965</v>
      </c>
    </row>
    <row r="347" spans="1:5" s="105" customFormat="1" ht="13.5" customHeight="1">
      <c r="A347" s="695" t="s">
        <v>1308</v>
      </c>
      <c r="B347" s="695" t="s">
        <v>3255</v>
      </c>
      <c r="C347" s="747" t="s">
        <v>965</v>
      </c>
      <c r="D347" s="946" t="s">
        <v>965</v>
      </c>
      <c r="E347" s="946" t="s">
        <v>965</v>
      </c>
    </row>
    <row r="348" spans="1:5" s="105" customFormat="1" ht="13.5" customHeight="1">
      <c r="A348" s="695" t="s">
        <v>1308</v>
      </c>
      <c r="B348" s="695" t="s">
        <v>2646</v>
      </c>
      <c r="C348" s="747" t="s">
        <v>965</v>
      </c>
      <c r="D348" s="946" t="s">
        <v>965</v>
      </c>
      <c r="E348" s="946" t="s">
        <v>965</v>
      </c>
    </row>
    <row r="349" spans="1:5" s="105" customFormat="1" ht="13.5" customHeight="1">
      <c r="A349" s="695" t="s">
        <v>1308</v>
      </c>
      <c r="B349" s="695" t="s">
        <v>2647</v>
      </c>
      <c r="C349" s="747" t="s">
        <v>965</v>
      </c>
      <c r="D349" s="946" t="s">
        <v>965</v>
      </c>
      <c r="E349" s="946" t="s">
        <v>965</v>
      </c>
    </row>
    <row r="350" spans="1:5" s="105" customFormat="1" ht="13.5" customHeight="1">
      <c r="A350" s="695" t="s">
        <v>1308</v>
      </c>
      <c r="B350" s="695" t="s">
        <v>2648</v>
      </c>
      <c r="C350" s="747" t="s">
        <v>965</v>
      </c>
      <c r="D350" s="946" t="s">
        <v>965</v>
      </c>
      <c r="E350" s="946" t="s">
        <v>965</v>
      </c>
    </row>
    <row r="351" spans="1:5" s="105" customFormat="1" ht="13.5" customHeight="1">
      <c r="A351" s="695" t="s">
        <v>1308</v>
      </c>
      <c r="B351" s="695" t="s">
        <v>1307</v>
      </c>
      <c r="C351" s="747" t="s">
        <v>965</v>
      </c>
      <c r="D351" s="946" t="s">
        <v>965</v>
      </c>
      <c r="E351" s="946" t="s">
        <v>965</v>
      </c>
    </row>
    <row r="352" spans="1:5" s="105" customFormat="1" ht="13.5" customHeight="1">
      <c r="A352" s="695" t="s">
        <v>1308</v>
      </c>
      <c r="B352" s="695" t="s">
        <v>2326</v>
      </c>
      <c r="C352" s="747" t="s">
        <v>965</v>
      </c>
      <c r="D352" s="946" t="s">
        <v>965</v>
      </c>
      <c r="E352" s="946" t="s">
        <v>965</v>
      </c>
    </row>
    <row r="353" spans="1:5" s="105" customFormat="1" ht="13.5" customHeight="1">
      <c r="A353" s="695" t="s">
        <v>1308</v>
      </c>
      <c r="B353" s="695" t="s">
        <v>1336</v>
      </c>
      <c r="C353" s="747" t="s">
        <v>965</v>
      </c>
      <c r="D353" s="946" t="s">
        <v>965</v>
      </c>
      <c r="E353" s="946" t="s">
        <v>965</v>
      </c>
    </row>
    <row r="354" spans="1:5" s="105" customFormat="1" ht="13.5" customHeight="1">
      <c r="A354" s="695" t="s">
        <v>1308</v>
      </c>
      <c r="B354" s="695" t="s">
        <v>2331</v>
      </c>
      <c r="C354" s="747" t="s">
        <v>965</v>
      </c>
      <c r="D354" s="946" t="s">
        <v>965</v>
      </c>
      <c r="E354" s="946" t="s">
        <v>965</v>
      </c>
    </row>
    <row r="355" spans="1:5" s="105" customFormat="1" ht="13.5" customHeight="1">
      <c r="A355" s="695" t="s">
        <v>1308</v>
      </c>
      <c r="B355" s="695" t="s">
        <v>2340</v>
      </c>
      <c r="C355" s="747" t="s">
        <v>965</v>
      </c>
      <c r="D355" s="946" t="s">
        <v>965</v>
      </c>
      <c r="E355" s="946" t="s">
        <v>965</v>
      </c>
    </row>
    <row r="356" spans="1:5" s="105" customFormat="1" ht="13.5" customHeight="1">
      <c r="A356" s="695" t="s">
        <v>1308</v>
      </c>
      <c r="B356" s="695" t="s">
        <v>2337</v>
      </c>
      <c r="C356" s="747" t="s">
        <v>965</v>
      </c>
      <c r="D356" s="946" t="s">
        <v>965</v>
      </c>
      <c r="E356" s="946" t="s">
        <v>965</v>
      </c>
    </row>
    <row r="357" spans="1:5" s="105" customFormat="1" ht="13.5" customHeight="1">
      <c r="A357" s="695" t="s">
        <v>1308</v>
      </c>
      <c r="B357" s="695" t="s">
        <v>3256</v>
      </c>
      <c r="C357" s="747" t="s">
        <v>965</v>
      </c>
      <c r="D357" s="946" t="s">
        <v>965</v>
      </c>
      <c r="E357" s="946" t="s">
        <v>965</v>
      </c>
    </row>
    <row r="358" spans="1:5" s="105" customFormat="1" ht="13.5" customHeight="1">
      <c r="A358" s="695" t="s">
        <v>1308</v>
      </c>
      <c r="B358" s="695" t="s">
        <v>2349</v>
      </c>
      <c r="C358" s="747" t="s">
        <v>965</v>
      </c>
      <c r="D358" s="946" t="s">
        <v>965</v>
      </c>
      <c r="E358" s="946" t="s">
        <v>965</v>
      </c>
    </row>
    <row r="359" spans="1:5" s="105" customFormat="1" ht="13.5" customHeight="1">
      <c r="A359" s="695" t="s">
        <v>1308</v>
      </c>
      <c r="B359" s="695" t="s">
        <v>2350</v>
      </c>
      <c r="C359" s="747" t="s">
        <v>965</v>
      </c>
      <c r="D359" s="946" t="s">
        <v>965</v>
      </c>
      <c r="E359" s="946" t="s">
        <v>965</v>
      </c>
    </row>
    <row r="360" spans="1:5" s="105" customFormat="1" ht="13.5" customHeight="1">
      <c r="A360" s="695" t="s">
        <v>1308</v>
      </c>
      <c r="B360" s="695" t="s">
        <v>2347</v>
      </c>
      <c r="C360" s="747" t="s">
        <v>965</v>
      </c>
      <c r="D360" s="946" t="s">
        <v>965</v>
      </c>
      <c r="E360" s="946" t="s">
        <v>965</v>
      </c>
    </row>
    <row r="361" spans="1:5" s="105" customFormat="1" ht="13.5" customHeight="1">
      <c r="A361" s="695" t="s">
        <v>1308</v>
      </c>
      <c r="B361" s="695" t="s">
        <v>3257</v>
      </c>
      <c r="C361" s="747" t="s">
        <v>965</v>
      </c>
      <c r="D361" s="946" t="s">
        <v>965</v>
      </c>
      <c r="E361" s="946" t="s">
        <v>965</v>
      </c>
    </row>
    <row r="362" spans="1:5" s="105" customFormat="1" ht="13.5" customHeight="1">
      <c r="A362" s="695" t="s">
        <v>1308</v>
      </c>
      <c r="B362" s="695" t="s">
        <v>3258</v>
      </c>
      <c r="C362" s="747" t="s">
        <v>965</v>
      </c>
      <c r="D362" s="946" t="s">
        <v>965</v>
      </c>
      <c r="E362" s="946" t="s">
        <v>965</v>
      </c>
    </row>
    <row r="363" spans="1:5" s="105" customFormat="1" ht="13.5" customHeight="1">
      <c r="A363" s="695" t="s">
        <v>1308</v>
      </c>
      <c r="B363" s="695" t="s">
        <v>3259</v>
      </c>
      <c r="C363" s="747" t="s">
        <v>965</v>
      </c>
      <c r="D363" s="946" t="s">
        <v>965</v>
      </c>
      <c r="E363" s="946" t="s">
        <v>965</v>
      </c>
    </row>
    <row r="364" spans="1:5" s="105" customFormat="1" ht="13.5" customHeight="1">
      <c r="A364" s="695" t="s">
        <v>1308</v>
      </c>
      <c r="B364" s="695" t="s">
        <v>3260</v>
      </c>
      <c r="C364" s="747" t="s">
        <v>965</v>
      </c>
      <c r="D364" s="946" t="s">
        <v>965</v>
      </c>
      <c r="E364" s="946" t="s">
        <v>965</v>
      </c>
    </row>
    <row r="365" spans="1:5" s="105" customFormat="1" ht="13.5" customHeight="1">
      <c r="A365" s="695" t="s">
        <v>1308</v>
      </c>
      <c r="B365" s="695" t="s">
        <v>3261</v>
      </c>
      <c r="C365" s="747" t="s">
        <v>965</v>
      </c>
      <c r="D365" s="946" t="s">
        <v>965</v>
      </c>
      <c r="E365" s="946" t="s">
        <v>965</v>
      </c>
    </row>
    <row r="366" spans="1:5" s="105" customFormat="1" ht="13.5" customHeight="1">
      <c r="A366" s="695" t="s">
        <v>1308</v>
      </c>
      <c r="B366" s="695" t="s">
        <v>3262</v>
      </c>
      <c r="C366" s="747" t="s">
        <v>965</v>
      </c>
      <c r="D366" s="946" t="s">
        <v>965</v>
      </c>
      <c r="E366" s="946" t="s">
        <v>965</v>
      </c>
    </row>
    <row r="367" spans="1:5" s="105" customFormat="1" ht="13.5" customHeight="1">
      <c r="A367" s="695" t="s">
        <v>1308</v>
      </c>
      <c r="B367" s="695" t="s">
        <v>3263</v>
      </c>
      <c r="C367" s="747" t="s">
        <v>965</v>
      </c>
      <c r="D367" s="946" t="s">
        <v>965</v>
      </c>
      <c r="E367" s="946" t="s">
        <v>965</v>
      </c>
    </row>
    <row r="368" spans="1:5" s="105" customFormat="1" ht="13.5" customHeight="1">
      <c r="A368" s="695" t="s">
        <v>1308</v>
      </c>
      <c r="B368" s="695" t="s">
        <v>1356</v>
      </c>
      <c r="C368" s="747" t="s">
        <v>965</v>
      </c>
      <c r="D368" s="946" t="s">
        <v>965</v>
      </c>
      <c r="E368" s="946" t="s">
        <v>965</v>
      </c>
    </row>
    <row r="369" spans="1:5" s="105" customFormat="1" ht="13.5" customHeight="1">
      <c r="A369" s="695" t="s">
        <v>1308</v>
      </c>
      <c r="B369" s="695" t="s">
        <v>1357</v>
      </c>
      <c r="C369" s="747" t="s">
        <v>965</v>
      </c>
      <c r="D369" s="946" t="s">
        <v>965</v>
      </c>
      <c r="E369" s="946" t="s">
        <v>965</v>
      </c>
    </row>
    <row r="370" spans="1:5" s="105" customFormat="1" ht="13.5" customHeight="1">
      <c r="A370" s="695" t="s">
        <v>1308</v>
      </c>
      <c r="B370" s="695" t="s">
        <v>3264</v>
      </c>
      <c r="C370" s="747" t="s">
        <v>965</v>
      </c>
      <c r="D370" s="946" t="s">
        <v>965</v>
      </c>
      <c r="E370" s="946" t="s">
        <v>965</v>
      </c>
    </row>
    <row r="371" spans="1:5" s="105" customFormat="1" ht="13.5" customHeight="1">
      <c r="A371" s="695" t="s">
        <v>1308</v>
      </c>
      <c r="B371" s="695" t="s">
        <v>3265</v>
      </c>
      <c r="C371" s="747" t="s">
        <v>965</v>
      </c>
      <c r="D371" s="946" t="s">
        <v>965</v>
      </c>
      <c r="E371" s="946" t="s">
        <v>965</v>
      </c>
    </row>
    <row r="372" spans="1:5" s="105" customFormat="1" ht="13.5" customHeight="1">
      <c r="A372" s="695" t="s">
        <v>1308</v>
      </c>
      <c r="B372" s="695" t="s">
        <v>3266</v>
      </c>
      <c r="C372" s="747" t="s">
        <v>965</v>
      </c>
      <c r="D372" s="946" t="s">
        <v>965</v>
      </c>
      <c r="E372" s="946" t="s">
        <v>965</v>
      </c>
    </row>
    <row r="373" spans="1:5" s="105" customFormat="1" ht="13.5" customHeight="1">
      <c r="A373" s="695" t="s">
        <v>1308</v>
      </c>
      <c r="B373" s="695" t="s">
        <v>3267</v>
      </c>
      <c r="C373" s="747" t="s">
        <v>965</v>
      </c>
      <c r="D373" s="946" t="s">
        <v>965</v>
      </c>
      <c r="E373" s="946" t="s">
        <v>965</v>
      </c>
    </row>
    <row r="374" spans="1:5" s="105" customFormat="1" ht="13.5" customHeight="1">
      <c r="A374" s="695" t="s">
        <v>1308</v>
      </c>
      <c r="B374" s="695" t="s">
        <v>3268</v>
      </c>
      <c r="C374" s="747" t="s">
        <v>965</v>
      </c>
      <c r="D374" s="946" t="s">
        <v>965</v>
      </c>
      <c r="E374" s="946" t="s">
        <v>965</v>
      </c>
    </row>
    <row r="375" spans="1:5" s="105" customFormat="1" ht="13.5" customHeight="1">
      <c r="A375" s="695" t="s">
        <v>1308</v>
      </c>
      <c r="B375" s="695" t="s">
        <v>1358</v>
      </c>
      <c r="C375" s="747" t="s">
        <v>965</v>
      </c>
      <c r="D375" s="946" t="s">
        <v>965</v>
      </c>
      <c r="E375" s="946" t="s">
        <v>965</v>
      </c>
    </row>
    <row r="376" spans="1:5" s="105" customFormat="1" ht="13.5" customHeight="1">
      <c r="A376" s="695" t="s">
        <v>1308</v>
      </c>
      <c r="B376" s="695" t="s">
        <v>3269</v>
      </c>
      <c r="C376" s="747" t="s">
        <v>965</v>
      </c>
      <c r="D376" s="946" t="s">
        <v>965</v>
      </c>
      <c r="E376" s="946" t="s">
        <v>965</v>
      </c>
    </row>
    <row r="377" spans="1:5" s="105" customFormat="1" ht="13.5" customHeight="1">
      <c r="A377" s="696" t="s">
        <v>1308</v>
      </c>
      <c r="B377" s="696" t="s">
        <v>3270</v>
      </c>
      <c r="C377" s="747" t="s">
        <v>965</v>
      </c>
      <c r="D377" s="946" t="s">
        <v>965</v>
      </c>
      <c r="E377" s="946" t="s">
        <v>965</v>
      </c>
    </row>
    <row r="378" spans="1:5" s="105" customFormat="1" ht="13.5" customHeight="1">
      <c r="A378" s="695" t="s">
        <v>1308</v>
      </c>
      <c r="B378" s="695" t="s">
        <v>3271</v>
      </c>
      <c r="C378" s="747" t="s">
        <v>965</v>
      </c>
      <c r="D378" s="946" t="s">
        <v>965</v>
      </c>
      <c r="E378" s="946" t="s">
        <v>965</v>
      </c>
    </row>
    <row r="379" spans="1:5" s="105" customFormat="1" ht="13.5" customHeight="1">
      <c r="A379" s="695" t="s">
        <v>1308</v>
      </c>
      <c r="B379" s="695" t="s">
        <v>3272</v>
      </c>
      <c r="C379" s="747" t="s">
        <v>965</v>
      </c>
      <c r="D379" s="946" t="s">
        <v>965</v>
      </c>
      <c r="E379" s="946" t="s">
        <v>965</v>
      </c>
    </row>
    <row r="380" spans="1:5" s="105" customFormat="1" ht="13.5" customHeight="1">
      <c r="A380" s="695" t="s">
        <v>1308</v>
      </c>
      <c r="B380" s="695" t="s">
        <v>1337</v>
      </c>
      <c r="C380" s="747" t="s">
        <v>965</v>
      </c>
      <c r="D380" s="946" t="s">
        <v>965</v>
      </c>
      <c r="E380" s="946" t="s">
        <v>965</v>
      </c>
    </row>
    <row r="381" spans="1:5" s="105" customFormat="1" ht="13.5" customHeight="1">
      <c r="A381" s="695" t="s">
        <v>1308</v>
      </c>
      <c r="B381" s="695" t="s">
        <v>1359</v>
      </c>
      <c r="C381" s="747" t="s">
        <v>965</v>
      </c>
      <c r="D381" s="946" t="s">
        <v>965</v>
      </c>
      <c r="E381" s="946" t="s">
        <v>965</v>
      </c>
    </row>
    <row r="382" spans="1:5" s="105" customFormat="1" ht="13.5" customHeight="1">
      <c r="A382" s="695" t="s">
        <v>1308</v>
      </c>
      <c r="B382" s="695" t="s">
        <v>1360</v>
      </c>
      <c r="C382" s="747" t="s">
        <v>965</v>
      </c>
      <c r="D382" s="946" t="s">
        <v>965</v>
      </c>
      <c r="E382" s="946" t="s">
        <v>965</v>
      </c>
    </row>
    <row r="383" spans="1:5" s="105" customFormat="1" ht="13.5" customHeight="1">
      <c r="A383" s="695" t="s">
        <v>1308</v>
      </c>
      <c r="B383" s="695" t="s">
        <v>1317</v>
      </c>
      <c r="C383" s="747" t="s">
        <v>965</v>
      </c>
      <c r="D383" s="946" t="s">
        <v>965</v>
      </c>
      <c r="E383" s="946" t="s">
        <v>965</v>
      </c>
    </row>
    <row r="384" spans="1:5" s="105" customFormat="1" ht="13.5" customHeight="1">
      <c r="A384" s="695" t="s">
        <v>1308</v>
      </c>
      <c r="B384" s="695" t="s">
        <v>3273</v>
      </c>
      <c r="C384" s="747" t="s">
        <v>965</v>
      </c>
      <c r="D384" s="946" t="s">
        <v>965</v>
      </c>
      <c r="E384" s="946" t="s">
        <v>965</v>
      </c>
    </row>
    <row r="385" spans="1:5" s="105" customFormat="1" ht="13.5" customHeight="1">
      <c r="A385" s="695" t="s">
        <v>1308</v>
      </c>
      <c r="B385" s="695" t="s">
        <v>3274</v>
      </c>
      <c r="C385" s="747" t="s">
        <v>965</v>
      </c>
      <c r="D385" s="946" t="s">
        <v>965</v>
      </c>
      <c r="E385" s="946" t="s">
        <v>965</v>
      </c>
    </row>
    <row r="386" spans="1:5" s="105" customFormat="1" ht="13.5" customHeight="1">
      <c r="A386" s="696" t="s">
        <v>1308</v>
      </c>
      <c r="B386" s="696" t="s">
        <v>3275</v>
      </c>
      <c r="C386" s="747" t="s">
        <v>965</v>
      </c>
      <c r="D386" s="946" t="s">
        <v>965</v>
      </c>
      <c r="E386" s="946" t="s">
        <v>965</v>
      </c>
    </row>
    <row r="387" spans="1:5" s="105" customFormat="1" ht="13.5" customHeight="1">
      <c r="A387" s="695" t="s">
        <v>1308</v>
      </c>
      <c r="B387" s="695" t="s">
        <v>1309</v>
      </c>
      <c r="C387" s="747" t="s">
        <v>965</v>
      </c>
      <c r="D387" s="946" t="s">
        <v>965</v>
      </c>
      <c r="E387" s="946" t="s">
        <v>965</v>
      </c>
    </row>
    <row r="388" spans="1:5" s="105" customFormat="1" ht="13.5" customHeight="1">
      <c r="A388" s="695" t="s">
        <v>1308</v>
      </c>
      <c r="B388" s="695" t="s">
        <v>1338</v>
      </c>
      <c r="C388" s="747" t="s">
        <v>965</v>
      </c>
      <c r="D388" s="946" t="s">
        <v>965</v>
      </c>
      <c r="E388" s="946" t="s">
        <v>965</v>
      </c>
    </row>
    <row r="389" spans="1:5" s="105" customFormat="1" ht="13.5" customHeight="1">
      <c r="A389" s="695" t="s">
        <v>1308</v>
      </c>
      <c r="B389" s="695" t="s">
        <v>1335</v>
      </c>
      <c r="C389" s="747" t="s">
        <v>965</v>
      </c>
      <c r="D389" s="946" t="s">
        <v>965</v>
      </c>
      <c r="E389" s="946" t="s">
        <v>965</v>
      </c>
    </row>
    <row r="390" spans="1:5" s="105" customFormat="1" ht="13.5" customHeight="1">
      <c r="A390" s="695" t="s">
        <v>1308</v>
      </c>
      <c r="B390" s="695" t="s">
        <v>1310</v>
      </c>
      <c r="C390" s="747" t="s">
        <v>965</v>
      </c>
      <c r="D390" s="946" t="s">
        <v>965</v>
      </c>
      <c r="E390" s="946" t="s">
        <v>965</v>
      </c>
    </row>
    <row r="391" spans="1:5" s="105" customFormat="1" ht="13.5" customHeight="1">
      <c r="A391" s="695" t="s">
        <v>1308</v>
      </c>
      <c r="B391" s="695" t="s">
        <v>2653</v>
      </c>
      <c r="C391" s="747" t="s">
        <v>965</v>
      </c>
      <c r="D391" s="946" t="s">
        <v>965</v>
      </c>
      <c r="E391" s="946" t="s">
        <v>965</v>
      </c>
    </row>
    <row r="392" spans="1:5" s="105" customFormat="1" ht="13.5" customHeight="1">
      <c r="A392" s="695" t="s">
        <v>1308</v>
      </c>
      <c r="B392" s="695" t="s">
        <v>1361</v>
      </c>
      <c r="C392" s="747" t="s">
        <v>965</v>
      </c>
      <c r="D392" s="946" t="s">
        <v>965</v>
      </c>
      <c r="E392" s="946" t="s">
        <v>965</v>
      </c>
    </row>
    <row r="393" spans="1:5" s="105" customFormat="1" ht="13.5" customHeight="1">
      <c r="A393" s="695" t="s">
        <v>1308</v>
      </c>
      <c r="B393" s="695" t="s">
        <v>1311</v>
      </c>
      <c r="C393" s="747" t="s">
        <v>965</v>
      </c>
      <c r="D393" s="946" t="s">
        <v>965</v>
      </c>
      <c r="E393" s="946" t="s">
        <v>965</v>
      </c>
    </row>
    <row r="394" spans="1:5" s="105" customFormat="1" ht="13.5" customHeight="1">
      <c r="A394" s="695" t="s">
        <v>1308</v>
      </c>
      <c r="B394" s="695" t="s">
        <v>778</v>
      </c>
      <c r="C394" s="747" t="s">
        <v>965</v>
      </c>
      <c r="D394" s="946" t="s">
        <v>965</v>
      </c>
      <c r="E394" s="946" t="s">
        <v>965</v>
      </c>
    </row>
    <row r="395" spans="1:5" s="105" customFormat="1" ht="13.5" customHeight="1">
      <c r="A395" s="695" t="s">
        <v>1308</v>
      </c>
      <c r="B395" s="695" t="s">
        <v>3276</v>
      </c>
      <c r="C395" s="747" t="s">
        <v>965</v>
      </c>
      <c r="D395" s="946" t="s">
        <v>965</v>
      </c>
      <c r="E395" s="946" t="s">
        <v>965</v>
      </c>
    </row>
    <row r="396" spans="1:5" s="105" customFormat="1" ht="13.5" customHeight="1">
      <c r="A396" s="696" t="s">
        <v>1308</v>
      </c>
      <c r="B396" s="696" t="s">
        <v>2328</v>
      </c>
      <c r="C396" s="747" t="s">
        <v>965</v>
      </c>
      <c r="D396" s="946" t="s">
        <v>965</v>
      </c>
      <c r="E396" s="946" t="s">
        <v>965</v>
      </c>
    </row>
    <row r="397" spans="1:5" s="105" customFormat="1" ht="13.5" customHeight="1">
      <c r="A397" s="695" t="s">
        <v>1308</v>
      </c>
      <c r="B397" s="695" t="s">
        <v>1318</v>
      </c>
      <c r="C397" s="747" t="s">
        <v>965</v>
      </c>
      <c r="D397" s="946" t="s">
        <v>965</v>
      </c>
      <c r="E397" s="946" t="s">
        <v>965</v>
      </c>
    </row>
    <row r="398" spans="1:5" s="105" customFormat="1" ht="13.5" customHeight="1">
      <c r="A398" s="695" t="s">
        <v>1308</v>
      </c>
      <c r="B398" s="695" t="s">
        <v>2329</v>
      </c>
      <c r="C398" s="747" t="s">
        <v>965</v>
      </c>
      <c r="D398" s="946" t="s">
        <v>965</v>
      </c>
      <c r="E398" s="946" t="s">
        <v>965</v>
      </c>
    </row>
    <row r="399" spans="1:5" s="105" customFormat="1" ht="13.5" customHeight="1">
      <c r="A399" s="695" t="s">
        <v>1308</v>
      </c>
      <c r="B399" s="695" t="s">
        <v>2327</v>
      </c>
      <c r="C399" s="747" t="s">
        <v>965</v>
      </c>
      <c r="D399" s="946" t="s">
        <v>965</v>
      </c>
      <c r="E399" s="946" t="s">
        <v>965</v>
      </c>
    </row>
    <row r="400" spans="1:5" s="105" customFormat="1" ht="13.5" customHeight="1">
      <c r="A400" s="695" t="s">
        <v>1308</v>
      </c>
      <c r="B400" s="695" t="s">
        <v>1319</v>
      </c>
      <c r="C400" s="747" t="s">
        <v>965</v>
      </c>
      <c r="D400" s="946" t="s">
        <v>965</v>
      </c>
      <c r="E400" s="946" t="s">
        <v>965</v>
      </c>
    </row>
    <row r="401" spans="1:5" s="105" customFormat="1" ht="13.5" customHeight="1">
      <c r="A401" s="695" t="s">
        <v>1308</v>
      </c>
      <c r="B401" s="695" t="s">
        <v>1362</v>
      </c>
      <c r="C401" s="747" t="s">
        <v>965</v>
      </c>
      <c r="D401" s="946" t="s">
        <v>965</v>
      </c>
      <c r="E401" s="946" t="s">
        <v>965</v>
      </c>
    </row>
    <row r="402" spans="1:5" s="105" customFormat="1" ht="13.5" customHeight="1">
      <c r="A402" s="695" t="s">
        <v>1308</v>
      </c>
      <c r="B402" s="695" t="s">
        <v>2334</v>
      </c>
      <c r="C402" s="747" t="s">
        <v>965</v>
      </c>
      <c r="D402" s="946" t="s">
        <v>965</v>
      </c>
      <c r="E402" s="946" t="s">
        <v>965</v>
      </c>
    </row>
    <row r="403" spans="1:5" s="105" customFormat="1" ht="13.5" customHeight="1">
      <c r="A403" s="695" t="s">
        <v>1308</v>
      </c>
      <c r="B403" s="695" t="s">
        <v>1320</v>
      </c>
      <c r="C403" s="747" t="s">
        <v>965</v>
      </c>
      <c r="D403" s="946" t="s">
        <v>965</v>
      </c>
      <c r="E403" s="946" t="s">
        <v>965</v>
      </c>
    </row>
    <row r="404" spans="1:5" s="105" customFormat="1" ht="13.5" customHeight="1">
      <c r="A404" s="695" t="s">
        <v>1308</v>
      </c>
      <c r="B404" s="695" t="s">
        <v>2336</v>
      </c>
      <c r="C404" s="747" t="s">
        <v>965</v>
      </c>
      <c r="D404" s="946" t="s">
        <v>965</v>
      </c>
      <c r="E404" s="946" t="s">
        <v>965</v>
      </c>
    </row>
    <row r="405" spans="1:5" s="105" customFormat="1" ht="13.5" customHeight="1">
      <c r="A405" s="695" t="s">
        <v>1308</v>
      </c>
      <c r="B405" s="695" t="s">
        <v>1339</v>
      </c>
      <c r="C405" s="747" t="s">
        <v>965</v>
      </c>
      <c r="D405" s="946" t="s">
        <v>965</v>
      </c>
      <c r="E405" s="946" t="s">
        <v>965</v>
      </c>
    </row>
    <row r="406" spans="1:5" s="105" customFormat="1" ht="13.5" customHeight="1">
      <c r="A406" s="695" t="s">
        <v>1308</v>
      </c>
      <c r="B406" s="695" t="s">
        <v>3248</v>
      </c>
      <c r="C406" s="747" t="s">
        <v>965</v>
      </c>
      <c r="D406" s="946" t="s">
        <v>965</v>
      </c>
      <c r="E406" s="946" t="s">
        <v>965</v>
      </c>
    </row>
    <row r="407" spans="1:5" s="105" customFormat="1" ht="13.5" customHeight="1">
      <c r="A407" s="695" t="s">
        <v>1308</v>
      </c>
      <c r="B407" s="695" t="s">
        <v>1363</v>
      </c>
      <c r="C407" s="747" t="s">
        <v>965</v>
      </c>
      <c r="D407" s="946" t="s">
        <v>965</v>
      </c>
      <c r="E407" s="946" t="s">
        <v>965</v>
      </c>
    </row>
    <row r="408" spans="1:5" s="105" customFormat="1" ht="13.5" customHeight="1">
      <c r="A408" s="695" t="s">
        <v>1308</v>
      </c>
      <c r="B408" s="695" t="s">
        <v>1364</v>
      </c>
      <c r="C408" s="747" t="s">
        <v>965</v>
      </c>
      <c r="D408" s="946" t="s">
        <v>965</v>
      </c>
      <c r="E408" s="946" t="s">
        <v>965</v>
      </c>
    </row>
    <row r="409" spans="1:5" s="105" customFormat="1" ht="13.5" customHeight="1">
      <c r="A409" s="695" t="s">
        <v>1308</v>
      </c>
      <c r="B409" s="695" t="s">
        <v>1365</v>
      </c>
      <c r="C409" s="747" t="s">
        <v>965</v>
      </c>
      <c r="D409" s="946" t="s">
        <v>965</v>
      </c>
      <c r="E409" s="946" t="s">
        <v>965</v>
      </c>
    </row>
    <row r="410" spans="1:5" s="105" customFormat="1" ht="13.5" customHeight="1">
      <c r="A410" s="695" t="s">
        <v>1308</v>
      </c>
      <c r="B410" s="695" t="s">
        <v>1366</v>
      </c>
      <c r="C410" s="747" t="s">
        <v>965</v>
      </c>
      <c r="D410" s="946" t="s">
        <v>965</v>
      </c>
      <c r="E410" s="946" t="s">
        <v>965</v>
      </c>
    </row>
    <row r="411" spans="1:5" s="105" customFormat="1" ht="13.5" customHeight="1">
      <c r="A411" s="695" t="s">
        <v>1308</v>
      </c>
      <c r="B411" s="695" t="s">
        <v>1367</v>
      </c>
      <c r="C411" s="747" t="s">
        <v>965</v>
      </c>
      <c r="D411" s="946" t="s">
        <v>965</v>
      </c>
      <c r="E411" s="946" t="s">
        <v>965</v>
      </c>
    </row>
    <row r="412" spans="1:5" s="105" customFormat="1" ht="13.5" customHeight="1">
      <c r="A412" s="695" t="s">
        <v>1308</v>
      </c>
      <c r="B412" s="695" t="s">
        <v>1368</v>
      </c>
      <c r="C412" s="747" t="s">
        <v>965</v>
      </c>
      <c r="D412" s="946" t="s">
        <v>965</v>
      </c>
      <c r="E412" s="946" t="s">
        <v>965</v>
      </c>
    </row>
    <row r="413" spans="1:5" s="105" customFormat="1" ht="13.5" customHeight="1">
      <c r="A413" s="695" t="s">
        <v>1308</v>
      </c>
      <c r="B413" s="695" t="s">
        <v>1315</v>
      </c>
      <c r="C413" s="747" t="s">
        <v>965</v>
      </c>
      <c r="D413" s="946" t="s">
        <v>965</v>
      </c>
      <c r="E413" s="946" t="s">
        <v>965</v>
      </c>
    </row>
    <row r="414" spans="1:5" s="105" customFormat="1" ht="13.5" customHeight="1">
      <c r="A414" s="695" t="s">
        <v>1308</v>
      </c>
      <c r="B414" s="695" t="s">
        <v>1369</v>
      </c>
      <c r="C414" s="747" t="s">
        <v>965</v>
      </c>
      <c r="D414" s="946" t="s">
        <v>965</v>
      </c>
      <c r="E414" s="946" t="s">
        <v>965</v>
      </c>
    </row>
    <row r="415" spans="1:5" s="105" customFormat="1" ht="13.5" customHeight="1">
      <c r="A415" s="695" t="s">
        <v>1308</v>
      </c>
      <c r="B415" s="695" t="s">
        <v>1370</v>
      </c>
      <c r="C415" s="747" t="s">
        <v>965</v>
      </c>
      <c r="D415" s="946" t="s">
        <v>965</v>
      </c>
      <c r="E415" s="946" t="s">
        <v>965</v>
      </c>
    </row>
    <row r="416" spans="1:5" s="105" customFormat="1" ht="13.5" customHeight="1">
      <c r="A416" s="695" t="s">
        <v>1308</v>
      </c>
      <c r="B416" s="695" t="s">
        <v>1371</v>
      </c>
      <c r="C416" s="747" t="s">
        <v>965</v>
      </c>
      <c r="D416" s="946" t="s">
        <v>965</v>
      </c>
      <c r="E416" s="946" t="s">
        <v>965</v>
      </c>
    </row>
    <row r="417" spans="1:5" s="105" customFormat="1" ht="13.5" customHeight="1">
      <c r="A417" s="695" t="s">
        <v>1308</v>
      </c>
      <c r="B417" s="695" t="s">
        <v>1372</v>
      </c>
      <c r="C417" s="747" t="s">
        <v>965</v>
      </c>
      <c r="D417" s="946" t="s">
        <v>965</v>
      </c>
      <c r="E417" s="946" t="s">
        <v>965</v>
      </c>
    </row>
    <row r="418" spans="1:5" s="105" customFormat="1" ht="13.5" customHeight="1">
      <c r="A418" s="695" t="s">
        <v>1308</v>
      </c>
      <c r="B418" s="695" t="s">
        <v>2346</v>
      </c>
      <c r="C418" s="747" t="s">
        <v>965</v>
      </c>
      <c r="D418" s="946" t="s">
        <v>965</v>
      </c>
      <c r="E418" s="946" t="s">
        <v>965</v>
      </c>
    </row>
    <row r="419" spans="1:5" s="105" customFormat="1" ht="13.5" customHeight="1">
      <c r="A419" s="696" t="s">
        <v>1308</v>
      </c>
      <c r="B419" s="696" t="s">
        <v>2344</v>
      </c>
      <c r="C419" s="747" t="s">
        <v>965</v>
      </c>
      <c r="D419" s="946" t="s">
        <v>965</v>
      </c>
      <c r="E419" s="946" t="s">
        <v>965</v>
      </c>
    </row>
    <row r="420" spans="1:5" s="105" customFormat="1" ht="13.5" customHeight="1">
      <c r="A420" s="696" t="s">
        <v>1308</v>
      </c>
      <c r="B420" s="696" t="s">
        <v>2342</v>
      </c>
      <c r="C420" s="747" t="s">
        <v>965</v>
      </c>
      <c r="D420" s="946" t="s">
        <v>965</v>
      </c>
      <c r="E420" s="946" t="s">
        <v>965</v>
      </c>
    </row>
    <row r="421" spans="1:5" s="105" customFormat="1" ht="13.5" customHeight="1">
      <c r="A421" s="695" t="s">
        <v>1308</v>
      </c>
      <c r="B421" s="695" t="s">
        <v>2341</v>
      </c>
      <c r="C421" s="747" t="s">
        <v>965</v>
      </c>
      <c r="D421" s="946" t="s">
        <v>965</v>
      </c>
      <c r="E421" s="946" t="s">
        <v>965</v>
      </c>
    </row>
    <row r="422" spans="1:5" s="105" customFormat="1" ht="13.5" customHeight="1">
      <c r="A422" s="695" t="s">
        <v>1308</v>
      </c>
      <c r="B422" s="695" t="s">
        <v>2333</v>
      </c>
      <c r="C422" s="747" t="s">
        <v>965</v>
      </c>
      <c r="D422" s="946" t="s">
        <v>965</v>
      </c>
      <c r="E422" s="946" t="s">
        <v>965</v>
      </c>
    </row>
    <row r="423" spans="1:5" s="105" customFormat="1" ht="13.5" customHeight="1">
      <c r="A423" s="695" t="s">
        <v>1308</v>
      </c>
      <c r="B423" s="695" t="s">
        <v>2343</v>
      </c>
      <c r="C423" s="747" t="s">
        <v>965</v>
      </c>
      <c r="D423" s="946" t="s">
        <v>965</v>
      </c>
      <c r="E423" s="946" t="s">
        <v>965</v>
      </c>
    </row>
    <row r="424" spans="1:5" s="105" customFormat="1" ht="13.5" customHeight="1">
      <c r="A424" s="695" t="s">
        <v>1308</v>
      </c>
      <c r="B424" s="695" t="s">
        <v>1373</v>
      </c>
      <c r="C424" s="747" t="s">
        <v>965</v>
      </c>
      <c r="D424" s="946" t="s">
        <v>965</v>
      </c>
      <c r="E424" s="946" t="s">
        <v>965</v>
      </c>
    </row>
    <row r="425" spans="1:5" s="105" customFormat="1" ht="13.5" customHeight="1">
      <c r="A425" s="695" t="s">
        <v>1308</v>
      </c>
      <c r="B425" s="695" t="s">
        <v>3277</v>
      </c>
      <c r="C425" s="747" t="s">
        <v>965</v>
      </c>
      <c r="D425" s="946" t="s">
        <v>965</v>
      </c>
      <c r="E425" s="946" t="s">
        <v>965</v>
      </c>
    </row>
    <row r="426" spans="1:5" s="105" customFormat="1" ht="13.5" customHeight="1">
      <c r="A426" s="695" t="s">
        <v>1308</v>
      </c>
      <c r="B426" s="695" t="s">
        <v>1374</v>
      </c>
      <c r="C426" s="747" t="s">
        <v>965</v>
      </c>
      <c r="D426" s="946" t="s">
        <v>965</v>
      </c>
      <c r="E426" s="946" t="s">
        <v>965</v>
      </c>
    </row>
    <row r="427" spans="1:5" s="105" customFormat="1" ht="13.5" customHeight="1">
      <c r="A427" s="695" t="s">
        <v>1308</v>
      </c>
      <c r="B427" s="695" t="s">
        <v>1375</v>
      </c>
      <c r="C427" s="747" t="s">
        <v>965</v>
      </c>
      <c r="D427" s="946" t="s">
        <v>965</v>
      </c>
      <c r="E427" s="946" t="s">
        <v>965</v>
      </c>
    </row>
    <row r="428" spans="1:5" s="105" customFormat="1" ht="13.5" customHeight="1">
      <c r="A428" s="695" t="s">
        <v>1308</v>
      </c>
      <c r="B428" s="695" t="s">
        <v>1376</v>
      </c>
      <c r="C428" s="747" t="s">
        <v>965</v>
      </c>
      <c r="D428" s="946" t="s">
        <v>965</v>
      </c>
      <c r="E428" s="946" t="s">
        <v>965</v>
      </c>
    </row>
    <row r="429" spans="1:5" s="105" customFormat="1" ht="13.5" customHeight="1">
      <c r="A429" s="695" t="s">
        <v>1308</v>
      </c>
      <c r="B429" s="695" t="s">
        <v>1377</v>
      </c>
      <c r="C429" s="747" t="s">
        <v>965</v>
      </c>
      <c r="D429" s="946" t="s">
        <v>965</v>
      </c>
      <c r="E429" s="946" t="s">
        <v>965</v>
      </c>
    </row>
    <row r="430" spans="1:5" s="105" customFormat="1" ht="13.5" customHeight="1">
      <c r="A430" s="696" t="s">
        <v>1308</v>
      </c>
      <c r="B430" s="696" t="s">
        <v>3278</v>
      </c>
      <c r="C430" s="747" t="s">
        <v>965</v>
      </c>
      <c r="D430" s="946" t="s">
        <v>965</v>
      </c>
      <c r="E430" s="946" t="s">
        <v>965</v>
      </c>
    </row>
    <row r="431" spans="1:5" s="105" customFormat="1" ht="13.5" customHeight="1">
      <c r="A431" s="695" t="s">
        <v>1308</v>
      </c>
      <c r="B431" s="695" t="s">
        <v>3279</v>
      </c>
      <c r="C431" s="747" t="s">
        <v>965</v>
      </c>
      <c r="D431" s="946" t="s">
        <v>965</v>
      </c>
      <c r="E431" s="946" t="s">
        <v>965</v>
      </c>
    </row>
    <row r="432" spans="1:5" s="105" customFormat="1" ht="13.5" customHeight="1">
      <c r="A432" s="695" t="s">
        <v>1308</v>
      </c>
      <c r="B432" s="695" t="s">
        <v>1378</v>
      </c>
      <c r="C432" s="747" t="s">
        <v>965</v>
      </c>
      <c r="D432" s="946" t="s">
        <v>965</v>
      </c>
      <c r="E432" s="946" t="s">
        <v>965</v>
      </c>
    </row>
    <row r="433" spans="1:5" s="105" customFormat="1" ht="13.5" customHeight="1">
      <c r="A433" s="695" t="s">
        <v>1308</v>
      </c>
      <c r="B433" s="695" t="s">
        <v>2330</v>
      </c>
      <c r="C433" s="747" t="s">
        <v>965</v>
      </c>
      <c r="D433" s="946" t="s">
        <v>965</v>
      </c>
      <c r="E433" s="946" t="s">
        <v>965</v>
      </c>
    </row>
    <row r="434" spans="1:5" s="105" customFormat="1" ht="13.5" customHeight="1">
      <c r="A434" s="695" t="s">
        <v>1308</v>
      </c>
      <c r="B434" s="695" t="s">
        <v>1379</v>
      </c>
      <c r="C434" s="747" t="s">
        <v>965</v>
      </c>
      <c r="D434" s="946" t="s">
        <v>965</v>
      </c>
      <c r="E434" s="946" t="s">
        <v>965</v>
      </c>
    </row>
    <row r="435" spans="1:5" s="105" customFormat="1" ht="13.5" customHeight="1">
      <c r="A435" s="695" t="s">
        <v>1308</v>
      </c>
      <c r="B435" s="695" t="s">
        <v>1380</v>
      </c>
      <c r="C435" s="747" t="s">
        <v>965</v>
      </c>
      <c r="D435" s="946" t="s">
        <v>965</v>
      </c>
      <c r="E435" s="946" t="s">
        <v>965</v>
      </c>
    </row>
    <row r="436" spans="1:5" s="105" customFormat="1" ht="13.5" customHeight="1">
      <c r="A436" s="695" t="s">
        <v>1308</v>
      </c>
      <c r="B436" s="695" t="s">
        <v>1321</v>
      </c>
      <c r="C436" s="747" t="s">
        <v>965</v>
      </c>
      <c r="D436" s="946" t="s">
        <v>965</v>
      </c>
      <c r="E436" s="946" t="s">
        <v>965</v>
      </c>
    </row>
    <row r="437" spans="1:5" s="105" customFormat="1" ht="13.5" customHeight="1">
      <c r="A437" s="695" t="s">
        <v>1308</v>
      </c>
      <c r="B437" s="695" t="s">
        <v>2657</v>
      </c>
      <c r="C437" s="747" t="s">
        <v>965</v>
      </c>
      <c r="D437" s="946" t="s">
        <v>965</v>
      </c>
      <c r="E437" s="946" t="s">
        <v>965</v>
      </c>
    </row>
    <row r="438" spans="1:5" s="105" customFormat="1" ht="13.5" customHeight="1">
      <c r="A438" s="695" t="s">
        <v>1308</v>
      </c>
      <c r="B438" s="695" t="s">
        <v>2345</v>
      </c>
      <c r="C438" s="747" t="s">
        <v>965</v>
      </c>
      <c r="D438" s="946" t="s">
        <v>965</v>
      </c>
      <c r="E438" s="946" t="s">
        <v>965</v>
      </c>
    </row>
    <row r="439" spans="1:5" s="105" customFormat="1" ht="13.5" customHeight="1">
      <c r="A439" s="695" t="s">
        <v>1308</v>
      </c>
      <c r="B439" s="695" t="s">
        <v>1381</v>
      </c>
      <c r="C439" s="747" t="s">
        <v>965</v>
      </c>
      <c r="D439" s="946" t="s">
        <v>965</v>
      </c>
      <c r="E439" s="946" t="s">
        <v>965</v>
      </c>
    </row>
    <row r="440" spans="1:5" s="105" customFormat="1" ht="13.5" customHeight="1">
      <c r="A440" s="696" t="s">
        <v>1308</v>
      </c>
      <c r="B440" s="696" t="s">
        <v>2658</v>
      </c>
      <c r="C440" s="747" t="s">
        <v>965</v>
      </c>
      <c r="D440" s="946" t="s">
        <v>965</v>
      </c>
      <c r="E440" s="946" t="s">
        <v>965</v>
      </c>
    </row>
    <row r="441" spans="1:5" s="105" customFormat="1" ht="13.5" customHeight="1">
      <c r="A441" s="695" t="s">
        <v>1308</v>
      </c>
      <c r="B441" s="695" t="s">
        <v>1382</v>
      </c>
      <c r="C441" s="747" t="s">
        <v>965</v>
      </c>
      <c r="D441" s="946" t="s">
        <v>965</v>
      </c>
      <c r="E441" s="946" t="s">
        <v>965</v>
      </c>
    </row>
    <row r="442" spans="1:5" s="105" customFormat="1" ht="13.5" customHeight="1">
      <c r="A442" s="695" t="s">
        <v>1308</v>
      </c>
      <c r="B442" s="695" t="s">
        <v>3280</v>
      </c>
      <c r="C442" s="747" t="s">
        <v>965</v>
      </c>
      <c r="D442" s="946" t="s">
        <v>965</v>
      </c>
      <c r="E442" s="946" t="s">
        <v>965</v>
      </c>
    </row>
    <row r="443" spans="1:5" s="105" customFormat="1" ht="13.5" customHeight="1">
      <c r="A443" s="695" t="s">
        <v>1308</v>
      </c>
      <c r="B443" s="695" t="s">
        <v>1383</v>
      </c>
      <c r="C443" s="747" t="s">
        <v>965</v>
      </c>
      <c r="D443" s="946" t="s">
        <v>965</v>
      </c>
      <c r="E443" s="946" t="s">
        <v>965</v>
      </c>
    </row>
    <row r="444" spans="1:5" s="105" customFormat="1" ht="13.5" customHeight="1">
      <c r="A444" s="695" t="s">
        <v>1308</v>
      </c>
      <c r="B444" s="695" t="s">
        <v>1384</v>
      </c>
      <c r="C444" s="747" t="s">
        <v>965</v>
      </c>
      <c r="D444" s="946" t="s">
        <v>965</v>
      </c>
      <c r="E444" s="946" t="s">
        <v>965</v>
      </c>
    </row>
    <row r="445" spans="1:5" s="105" customFormat="1" ht="13.5" customHeight="1">
      <c r="A445" s="695" t="s">
        <v>1308</v>
      </c>
      <c r="B445" s="695" t="s">
        <v>2348</v>
      </c>
      <c r="C445" s="747" t="s">
        <v>965</v>
      </c>
      <c r="D445" s="946" t="s">
        <v>965</v>
      </c>
      <c r="E445" s="946" t="s">
        <v>965</v>
      </c>
    </row>
    <row r="446" spans="1:5" s="105" customFormat="1" ht="13.5" customHeight="1">
      <c r="A446" s="695" t="s">
        <v>1308</v>
      </c>
      <c r="B446" s="695" t="s">
        <v>1385</v>
      </c>
      <c r="C446" s="747" t="s">
        <v>965</v>
      </c>
      <c r="D446" s="946" t="s">
        <v>965</v>
      </c>
      <c r="E446" s="946" t="s">
        <v>965</v>
      </c>
    </row>
    <row r="447" spans="1:5" s="105" customFormat="1" ht="13.5" customHeight="1">
      <c r="A447" s="695" t="s">
        <v>1308</v>
      </c>
      <c r="B447" s="695" t="s">
        <v>1322</v>
      </c>
      <c r="C447" s="747" t="s">
        <v>965</v>
      </c>
      <c r="D447" s="946" t="s">
        <v>965</v>
      </c>
      <c r="E447" s="946" t="s">
        <v>965</v>
      </c>
    </row>
    <row r="448" spans="1:5" s="105" customFormat="1" ht="13.5" customHeight="1">
      <c r="A448" s="695" t="s">
        <v>1308</v>
      </c>
      <c r="B448" s="695" t="s">
        <v>1386</v>
      </c>
      <c r="C448" s="747" t="s">
        <v>965</v>
      </c>
      <c r="D448" s="946" t="s">
        <v>965</v>
      </c>
      <c r="E448" s="946" t="s">
        <v>965</v>
      </c>
    </row>
    <row r="449" spans="1:5" s="105" customFormat="1" ht="13.5" customHeight="1">
      <c r="A449" s="695" t="s">
        <v>1308</v>
      </c>
      <c r="B449" s="695" t="s">
        <v>1387</v>
      </c>
      <c r="C449" s="747" t="s">
        <v>965</v>
      </c>
      <c r="D449" s="946" t="s">
        <v>965</v>
      </c>
      <c r="E449" s="946" t="s">
        <v>965</v>
      </c>
    </row>
    <row r="450" spans="1:5" s="105" customFormat="1" ht="13.5" customHeight="1">
      <c r="A450" s="695" t="s">
        <v>1308</v>
      </c>
      <c r="B450" s="695" t="s">
        <v>1388</v>
      </c>
      <c r="C450" s="747" t="s">
        <v>965</v>
      </c>
      <c r="D450" s="946" t="s">
        <v>965</v>
      </c>
      <c r="E450" s="946" t="s">
        <v>965</v>
      </c>
    </row>
    <row r="451" spans="1:5" s="105" customFormat="1" ht="13.5" customHeight="1">
      <c r="A451" s="695" t="s">
        <v>1308</v>
      </c>
      <c r="B451" s="695" t="s">
        <v>1340</v>
      </c>
      <c r="C451" s="747" t="s">
        <v>965</v>
      </c>
      <c r="D451" s="946" t="s">
        <v>965</v>
      </c>
      <c r="E451" s="946" t="s">
        <v>965</v>
      </c>
    </row>
    <row r="452" spans="1:5" s="105" customFormat="1" ht="13.5" customHeight="1">
      <c r="A452" s="695" t="s">
        <v>1308</v>
      </c>
      <c r="B452" s="695" t="s">
        <v>2659</v>
      </c>
      <c r="C452" s="747" t="s">
        <v>965</v>
      </c>
      <c r="D452" s="946" t="s">
        <v>965</v>
      </c>
      <c r="E452" s="946" t="s">
        <v>965</v>
      </c>
    </row>
    <row r="453" spans="1:5" s="105" customFormat="1" ht="13.5" customHeight="1">
      <c r="A453" s="695" t="s">
        <v>1308</v>
      </c>
      <c r="B453" s="695" t="s">
        <v>1389</v>
      </c>
      <c r="C453" s="747" t="s">
        <v>965</v>
      </c>
      <c r="D453" s="946" t="s">
        <v>965</v>
      </c>
      <c r="E453" s="946" t="s">
        <v>965</v>
      </c>
    </row>
    <row r="454" spans="1:5" s="105" customFormat="1" ht="13.5" customHeight="1">
      <c r="A454" s="695" t="s">
        <v>1308</v>
      </c>
      <c r="B454" s="695" t="s">
        <v>1390</v>
      </c>
      <c r="C454" s="747" t="s">
        <v>965</v>
      </c>
      <c r="D454" s="946" t="s">
        <v>965</v>
      </c>
      <c r="E454" s="946" t="s">
        <v>965</v>
      </c>
    </row>
    <row r="455" spans="1:5" s="105" customFormat="1" ht="13.5" customHeight="1">
      <c r="A455" s="695" t="s">
        <v>1308</v>
      </c>
      <c r="B455" s="695" t="s">
        <v>3281</v>
      </c>
      <c r="C455" s="747" t="s">
        <v>965</v>
      </c>
      <c r="D455" s="946" t="s">
        <v>965</v>
      </c>
      <c r="E455" s="946" t="s">
        <v>965</v>
      </c>
    </row>
    <row r="456" spans="1:5" s="105" customFormat="1" ht="13.5" customHeight="1">
      <c r="A456" s="695" t="s">
        <v>1308</v>
      </c>
      <c r="B456" s="695" t="s">
        <v>1391</v>
      </c>
      <c r="C456" s="747" t="s">
        <v>965</v>
      </c>
      <c r="D456" s="946" t="s">
        <v>965</v>
      </c>
      <c r="E456" s="946" t="s">
        <v>965</v>
      </c>
    </row>
    <row r="457" spans="1:5" s="105" customFormat="1" ht="13.5" customHeight="1">
      <c r="A457" s="696" t="s">
        <v>1308</v>
      </c>
      <c r="B457" s="696" t="s">
        <v>1392</v>
      </c>
      <c r="C457" s="747" t="s">
        <v>965</v>
      </c>
      <c r="D457" s="946" t="s">
        <v>965</v>
      </c>
      <c r="E457" s="946" t="s">
        <v>965</v>
      </c>
    </row>
    <row r="458" spans="1:5" s="105" customFormat="1" ht="13.5" customHeight="1">
      <c r="A458" s="695" t="s">
        <v>1308</v>
      </c>
      <c r="B458" s="695" t="s">
        <v>3282</v>
      </c>
      <c r="C458" s="747" t="s">
        <v>965</v>
      </c>
      <c r="D458" s="946" t="s">
        <v>965</v>
      </c>
      <c r="E458" s="946" t="s">
        <v>965</v>
      </c>
    </row>
    <row r="459" spans="1:5" s="105" customFormat="1" ht="13.5" customHeight="1">
      <c r="A459" s="695" t="s">
        <v>1308</v>
      </c>
      <c r="B459" s="695" t="s">
        <v>3283</v>
      </c>
      <c r="C459" s="747" t="s">
        <v>965</v>
      </c>
      <c r="D459" s="946" t="s">
        <v>965</v>
      </c>
      <c r="E459" s="946" t="s">
        <v>965</v>
      </c>
    </row>
    <row r="460" spans="1:5" s="105" customFormat="1" ht="13.5" customHeight="1">
      <c r="A460" s="695" t="s">
        <v>1308</v>
      </c>
      <c r="B460" s="695" t="s">
        <v>3284</v>
      </c>
      <c r="C460" s="747" t="s">
        <v>965</v>
      </c>
      <c r="D460" s="946" t="s">
        <v>965</v>
      </c>
      <c r="E460" s="946" t="s">
        <v>965</v>
      </c>
    </row>
    <row r="461" spans="1:5" s="105" customFormat="1" ht="13.5" customHeight="1">
      <c r="A461" s="695" t="s">
        <v>1308</v>
      </c>
      <c r="B461" s="695" t="s">
        <v>1393</v>
      </c>
      <c r="C461" s="747" t="s">
        <v>965</v>
      </c>
      <c r="D461" s="946" t="s">
        <v>965</v>
      </c>
      <c r="E461" s="946" t="s">
        <v>965</v>
      </c>
    </row>
    <row r="462" spans="1:5" s="105" customFormat="1" ht="13.5" customHeight="1">
      <c r="A462" s="695" t="s">
        <v>1308</v>
      </c>
      <c r="B462" s="695" t="s">
        <v>1312</v>
      </c>
      <c r="C462" s="747" t="s">
        <v>965</v>
      </c>
      <c r="D462" s="946" t="s">
        <v>965</v>
      </c>
      <c r="E462" s="946" t="s">
        <v>965</v>
      </c>
    </row>
    <row r="463" spans="1:5" s="105" customFormat="1" ht="13.5" customHeight="1">
      <c r="A463" s="695" t="s">
        <v>1308</v>
      </c>
      <c r="B463" s="695" t="s">
        <v>1882</v>
      </c>
      <c r="C463" s="747" t="s">
        <v>965</v>
      </c>
      <c r="D463" s="946" t="s">
        <v>965</v>
      </c>
      <c r="E463" s="946" t="s">
        <v>965</v>
      </c>
    </row>
    <row r="464" spans="1:5" s="105" customFormat="1" ht="13.5" customHeight="1">
      <c r="A464" s="695" t="s">
        <v>1308</v>
      </c>
      <c r="B464" s="695" t="s">
        <v>3285</v>
      </c>
      <c r="C464" s="747" t="s">
        <v>965</v>
      </c>
      <c r="D464" s="946" t="s">
        <v>965</v>
      </c>
      <c r="E464" s="946" t="s">
        <v>965</v>
      </c>
    </row>
    <row r="465" spans="1:5" s="105" customFormat="1" ht="13.5" customHeight="1">
      <c r="A465" s="695" t="s">
        <v>1308</v>
      </c>
      <c r="B465" s="695" t="s">
        <v>1323</v>
      </c>
      <c r="C465" s="747" t="s">
        <v>965</v>
      </c>
      <c r="D465" s="946" t="s">
        <v>965</v>
      </c>
      <c r="E465" s="946" t="s">
        <v>965</v>
      </c>
    </row>
    <row r="466" spans="1:5" s="105" customFormat="1" ht="13.5" customHeight="1">
      <c r="A466" s="695" t="s">
        <v>1308</v>
      </c>
      <c r="B466" s="695" t="s">
        <v>1324</v>
      </c>
      <c r="C466" s="747" t="s">
        <v>965</v>
      </c>
      <c r="D466" s="946" t="s">
        <v>965</v>
      </c>
      <c r="E466" s="946" t="s">
        <v>965</v>
      </c>
    </row>
    <row r="467" spans="1:5" s="105" customFormat="1" ht="13.5" customHeight="1">
      <c r="A467" s="695" t="s">
        <v>1308</v>
      </c>
      <c r="B467" s="695" t="s">
        <v>3286</v>
      </c>
      <c r="C467" s="747" t="s">
        <v>965</v>
      </c>
      <c r="D467" s="946" t="s">
        <v>965</v>
      </c>
      <c r="E467" s="946" t="s">
        <v>965</v>
      </c>
    </row>
    <row r="468" spans="1:5" s="105" customFormat="1" ht="13.5" customHeight="1">
      <c r="A468" s="695" t="s">
        <v>1308</v>
      </c>
      <c r="B468" s="695" t="s">
        <v>2335</v>
      </c>
      <c r="C468" s="747" t="s">
        <v>965</v>
      </c>
      <c r="D468" s="946" t="s">
        <v>965</v>
      </c>
      <c r="E468" s="946" t="s">
        <v>965</v>
      </c>
    </row>
    <row r="469" spans="1:5" s="105" customFormat="1" ht="13.5" customHeight="1">
      <c r="A469" s="695" t="s">
        <v>1308</v>
      </c>
      <c r="B469" s="695" t="s">
        <v>1325</v>
      </c>
      <c r="C469" s="747" t="s">
        <v>965</v>
      </c>
      <c r="D469" s="946" t="s">
        <v>965</v>
      </c>
      <c r="E469" s="946" t="s">
        <v>965</v>
      </c>
    </row>
    <row r="470" spans="1:5" s="105" customFormat="1" ht="13.5" customHeight="1">
      <c r="A470" s="695" t="s">
        <v>1308</v>
      </c>
      <c r="B470" s="695" t="s">
        <v>1394</v>
      </c>
      <c r="C470" s="747" t="s">
        <v>965</v>
      </c>
      <c r="D470" s="946" t="s">
        <v>965</v>
      </c>
      <c r="E470" s="946" t="s">
        <v>965</v>
      </c>
    </row>
    <row r="471" spans="1:5" s="105" customFormat="1" ht="13.5" customHeight="1">
      <c r="A471" s="695" t="s">
        <v>1308</v>
      </c>
      <c r="B471" s="695" t="s">
        <v>3287</v>
      </c>
      <c r="C471" s="747" t="s">
        <v>965</v>
      </c>
      <c r="D471" s="946" t="s">
        <v>965</v>
      </c>
      <c r="E471" s="946" t="s">
        <v>965</v>
      </c>
    </row>
    <row r="472" spans="1:5" s="105" customFormat="1" ht="13.5" customHeight="1">
      <c r="A472" s="695" t="s">
        <v>1308</v>
      </c>
      <c r="B472" s="695" t="s">
        <v>3288</v>
      </c>
      <c r="C472" s="747" t="s">
        <v>965</v>
      </c>
      <c r="D472" s="946" t="s">
        <v>965</v>
      </c>
      <c r="E472" s="946" t="s">
        <v>965</v>
      </c>
    </row>
    <row r="473" spans="1:5" s="105" customFormat="1" ht="13.5" customHeight="1">
      <c r="A473" s="695" t="s">
        <v>1308</v>
      </c>
      <c r="B473" s="695" t="s">
        <v>3289</v>
      </c>
      <c r="C473" s="747" t="s">
        <v>965</v>
      </c>
      <c r="D473" s="946" t="s">
        <v>965</v>
      </c>
      <c r="E473" s="946" t="s">
        <v>965</v>
      </c>
    </row>
    <row r="474" spans="1:5" s="105" customFormat="1" ht="13.5" customHeight="1">
      <c r="A474" s="695" t="s">
        <v>1308</v>
      </c>
      <c r="B474" s="695" t="s">
        <v>1395</v>
      </c>
      <c r="C474" s="747" t="s">
        <v>965</v>
      </c>
      <c r="D474" s="946" t="s">
        <v>965</v>
      </c>
      <c r="E474" s="946" t="s">
        <v>965</v>
      </c>
    </row>
    <row r="475" spans="1:5" s="105" customFormat="1" ht="13.5" customHeight="1">
      <c r="A475" s="695" t="s">
        <v>1308</v>
      </c>
      <c r="B475" s="695" t="s">
        <v>1396</v>
      </c>
      <c r="C475" s="747" t="s">
        <v>965</v>
      </c>
      <c r="D475" s="946" t="s">
        <v>965</v>
      </c>
      <c r="E475" s="946" t="s">
        <v>965</v>
      </c>
    </row>
    <row r="476" spans="1:5" s="105" customFormat="1" ht="13.5" customHeight="1">
      <c r="A476" s="695" t="s">
        <v>1308</v>
      </c>
      <c r="B476" s="695" t="s">
        <v>1397</v>
      </c>
      <c r="C476" s="747" t="s">
        <v>965</v>
      </c>
      <c r="D476" s="946" t="s">
        <v>965</v>
      </c>
      <c r="E476" s="946" t="s">
        <v>965</v>
      </c>
    </row>
    <row r="477" spans="1:5" s="105" customFormat="1" ht="13.5" customHeight="1">
      <c r="A477" s="696" t="s">
        <v>1308</v>
      </c>
      <c r="B477" s="696" t="s">
        <v>1398</v>
      </c>
      <c r="C477" s="747" t="s">
        <v>965</v>
      </c>
      <c r="D477" s="946" t="s">
        <v>965</v>
      </c>
      <c r="E477" s="946" t="s">
        <v>965</v>
      </c>
    </row>
    <row r="478" spans="1:5" s="105" customFormat="1" ht="13.5" customHeight="1">
      <c r="A478" s="695" t="s">
        <v>1308</v>
      </c>
      <c r="B478" s="695" t="s">
        <v>1341</v>
      </c>
      <c r="C478" s="747" t="s">
        <v>965</v>
      </c>
      <c r="D478" s="946" t="s">
        <v>965</v>
      </c>
      <c r="E478" s="946" t="s">
        <v>965</v>
      </c>
    </row>
    <row r="479" spans="1:5" s="105" customFormat="1" ht="13.5" customHeight="1">
      <c r="A479" s="695" t="s">
        <v>1308</v>
      </c>
      <c r="B479" s="695" t="s">
        <v>2338</v>
      </c>
      <c r="C479" s="747" t="s">
        <v>965</v>
      </c>
      <c r="D479" s="946" t="s">
        <v>965</v>
      </c>
      <c r="E479" s="946" t="s">
        <v>965</v>
      </c>
    </row>
    <row r="480" spans="1:5" s="105" customFormat="1" ht="13.5" customHeight="1">
      <c r="A480" s="695" t="s">
        <v>1308</v>
      </c>
      <c r="B480" s="695" t="s">
        <v>2339</v>
      </c>
      <c r="C480" s="747" t="s">
        <v>965</v>
      </c>
      <c r="D480" s="946" t="s">
        <v>965</v>
      </c>
      <c r="E480" s="946" t="s">
        <v>965</v>
      </c>
    </row>
    <row r="481" spans="1:5" s="105" customFormat="1" ht="13.5" customHeight="1">
      <c r="A481" s="695" t="s">
        <v>1308</v>
      </c>
      <c r="B481" s="695" t="s">
        <v>1326</v>
      </c>
      <c r="C481" s="747" t="s">
        <v>965</v>
      </c>
      <c r="D481" s="946" t="s">
        <v>965</v>
      </c>
      <c r="E481" s="946" t="s">
        <v>965</v>
      </c>
    </row>
    <row r="482" spans="1:5" s="105" customFormat="1" ht="13.5" customHeight="1">
      <c r="A482" s="695" t="s">
        <v>1308</v>
      </c>
      <c r="B482" s="695" t="s">
        <v>3290</v>
      </c>
      <c r="C482" s="747" t="s">
        <v>965</v>
      </c>
      <c r="D482" s="946" t="s">
        <v>965</v>
      </c>
      <c r="E482" s="946" t="s">
        <v>965</v>
      </c>
    </row>
    <row r="483" spans="1:5" s="105" customFormat="1" ht="13.5" customHeight="1">
      <c r="A483" s="695" t="s">
        <v>1308</v>
      </c>
      <c r="B483" s="695" t="s">
        <v>3291</v>
      </c>
      <c r="C483" s="747" t="s">
        <v>965</v>
      </c>
      <c r="D483" s="946" t="s">
        <v>965</v>
      </c>
      <c r="E483" s="946" t="s">
        <v>965</v>
      </c>
    </row>
    <row r="484" spans="1:5" s="105" customFormat="1" ht="13.5" customHeight="1">
      <c r="A484" s="695" t="s">
        <v>1308</v>
      </c>
      <c r="B484" s="695" t="s">
        <v>1399</v>
      </c>
      <c r="C484" s="747" t="s">
        <v>965</v>
      </c>
      <c r="D484" s="946" t="s">
        <v>965</v>
      </c>
      <c r="E484" s="946" t="s">
        <v>965</v>
      </c>
    </row>
    <row r="485" spans="1:5" s="105" customFormat="1" ht="13.5" customHeight="1">
      <c r="A485" s="695" t="s">
        <v>1308</v>
      </c>
      <c r="B485" s="695" t="s">
        <v>1400</v>
      </c>
      <c r="C485" s="747" t="s">
        <v>965</v>
      </c>
      <c r="D485" s="946" t="s">
        <v>965</v>
      </c>
      <c r="E485" s="946" t="s">
        <v>965</v>
      </c>
    </row>
    <row r="486" spans="1:5" s="105" customFormat="1" ht="13.5" customHeight="1">
      <c r="A486" s="695" t="s">
        <v>1308</v>
      </c>
      <c r="B486" s="695" t="s">
        <v>1401</v>
      </c>
      <c r="C486" s="747" t="s">
        <v>965</v>
      </c>
      <c r="D486" s="946" t="s">
        <v>965</v>
      </c>
      <c r="E486" s="946" t="s">
        <v>965</v>
      </c>
    </row>
    <row r="487" spans="1:5" s="105" customFormat="1" ht="13.5" customHeight="1">
      <c r="A487" s="695" t="s">
        <v>1308</v>
      </c>
      <c r="B487" s="695" t="s">
        <v>1402</v>
      </c>
      <c r="C487" s="747" t="s">
        <v>965</v>
      </c>
      <c r="D487" s="946" t="s">
        <v>965</v>
      </c>
      <c r="E487" s="946" t="s">
        <v>965</v>
      </c>
    </row>
    <row r="488" spans="1:5" s="105" customFormat="1" ht="13.5" customHeight="1">
      <c r="A488" s="695" t="s">
        <v>1308</v>
      </c>
      <c r="B488" s="695" t="s">
        <v>1403</v>
      </c>
      <c r="C488" s="747" t="s">
        <v>965</v>
      </c>
      <c r="D488" s="946" t="s">
        <v>965</v>
      </c>
      <c r="E488" s="946" t="s">
        <v>965</v>
      </c>
    </row>
    <row r="489" spans="1:5" s="105" customFormat="1" ht="13.5" customHeight="1">
      <c r="A489" s="695" t="s">
        <v>1308</v>
      </c>
      <c r="B489" s="695" t="s">
        <v>1404</v>
      </c>
      <c r="C489" s="747" t="s">
        <v>965</v>
      </c>
      <c r="D489" s="946" t="s">
        <v>965</v>
      </c>
      <c r="E489" s="946" t="s">
        <v>965</v>
      </c>
    </row>
    <row r="490" spans="1:5" s="105" customFormat="1" ht="13.5" customHeight="1">
      <c r="A490" s="695" t="s">
        <v>1308</v>
      </c>
      <c r="B490" s="695" t="s">
        <v>1405</v>
      </c>
      <c r="C490" s="747" t="s">
        <v>965</v>
      </c>
      <c r="D490" s="946" t="s">
        <v>965</v>
      </c>
      <c r="E490" s="946" t="s">
        <v>965</v>
      </c>
    </row>
    <row r="491" spans="1:5" s="105" customFormat="1" ht="13.5" customHeight="1">
      <c r="A491" s="695" t="s">
        <v>1308</v>
      </c>
      <c r="B491" s="695" t="s">
        <v>3292</v>
      </c>
      <c r="C491" s="747" t="s">
        <v>965</v>
      </c>
      <c r="D491" s="946" t="s">
        <v>965</v>
      </c>
      <c r="E491" s="946" t="s">
        <v>965</v>
      </c>
    </row>
    <row r="492" spans="1:5" s="105" customFormat="1" ht="13.5" customHeight="1">
      <c r="A492" s="695" t="s">
        <v>1308</v>
      </c>
      <c r="B492" s="695" t="s">
        <v>3293</v>
      </c>
      <c r="C492" s="747" t="s">
        <v>965</v>
      </c>
      <c r="D492" s="946" t="s">
        <v>965</v>
      </c>
      <c r="E492" s="946" t="s">
        <v>965</v>
      </c>
    </row>
    <row r="493" spans="1:5" s="105" customFormat="1" ht="13.5" customHeight="1">
      <c r="A493" s="695" t="s">
        <v>1308</v>
      </c>
      <c r="B493" s="695" t="s">
        <v>3294</v>
      </c>
      <c r="C493" s="747" t="s">
        <v>965</v>
      </c>
      <c r="D493" s="946" t="s">
        <v>965</v>
      </c>
      <c r="E493" s="946" t="s">
        <v>965</v>
      </c>
    </row>
    <row r="494" spans="1:5" s="105" customFormat="1" ht="13.5" customHeight="1">
      <c r="A494" s="696" t="s">
        <v>1308</v>
      </c>
      <c r="B494" s="696" t="s">
        <v>3295</v>
      </c>
      <c r="C494" s="747" t="s">
        <v>965</v>
      </c>
      <c r="D494" s="946" t="s">
        <v>965</v>
      </c>
      <c r="E494" s="946" t="s">
        <v>965</v>
      </c>
    </row>
    <row r="495" spans="1:5" s="105" customFormat="1" ht="13.5" customHeight="1">
      <c r="A495" s="695" t="s">
        <v>1308</v>
      </c>
      <c r="B495" s="695" t="s">
        <v>1406</v>
      </c>
      <c r="C495" s="747" t="s">
        <v>965</v>
      </c>
      <c r="D495" s="946" t="s">
        <v>965</v>
      </c>
      <c r="E495" s="946" t="s">
        <v>965</v>
      </c>
    </row>
    <row r="496" spans="1:5" s="105" customFormat="1" ht="13.5" customHeight="1">
      <c r="A496" s="695" t="s">
        <v>1308</v>
      </c>
      <c r="B496" s="695" t="s">
        <v>1407</v>
      </c>
      <c r="C496" s="747" t="s">
        <v>965</v>
      </c>
      <c r="D496" s="946" t="s">
        <v>965</v>
      </c>
      <c r="E496" s="946" t="s">
        <v>965</v>
      </c>
    </row>
    <row r="497" spans="1:5" s="105" customFormat="1" ht="13.5" customHeight="1">
      <c r="A497" s="695" t="s">
        <v>1308</v>
      </c>
      <c r="B497" s="695" t="s">
        <v>1327</v>
      </c>
      <c r="C497" s="747" t="s">
        <v>965</v>
      </c>
      <c r="D497" s="946" t="s">
        <v>965</v>
      </c>
      <c r="E497" s="946" t="s">
        <v>965</v>
      </c>
    </row>
    <row r="498" spans="1:5" s="105" customFormat="1" ht="13.5" customHeight="1">
      <c r="A498" s="695" t="s">
        <v>1308</v>
      </c>
      <c r="B498" s="695" t="s">
        <v>3296</v>
      </c>
      <c r="C498" s="747" t="s">
        <v>965</v>
      </c>
      <c r="D498" s="946" t="s">
        <v>965</v>
      </c>
      <c r="E498" s="946" t="s">
        <v>965</v>
      </c>
    </row>
    <row r="499" spans="1:5" s="105" customFormat="1" ht="13.5" customHeight="1">
      <c r="A499" s="695" t="s">
        <v>1308</v>
      </c>
      <c r="B499" s="695" t="s">
        <v>3297</v>
      </c>
      <c r="C499" s="747" t="s">
        <v>965</v>
      </c>
      <c r="D499" s="946" t="s">
        <v>965</v>
      </c>
      <c r="E499" s="946" t="s">
        <v>965</v>
      </c>
    </row>
    <row r="500" spans="1:5" s="105" customFormat="1" ht="13.5" customHeight="1">
      <c r="A500" s="695" t="s">
        <v>1308</v>
      </c>
      <c r="B500" s="695" t="s">
        <v>1342</v>
      </c>
      <c r="C500" s="747" t="s">
        <v>965</v>
      </c>
      <c r="D500" s="946" t="s">
        <v>965</v>
      </c>
      <c r="E500" s="946" t="s">
        <v>965</v>
      </c>
    </row>
    <row r="501" spans="1:5" s="105" customFormat="1" ht="13.5" customHeight="1">
      <c r="A501" s="695" t="s">
        <v>1308</v>
      </c>
      <c r="B501" s="695" t="s">
        <v>1313</v>
      </c>
      <c r="C501" s="747" t="s">
        <v>965</v>
      </c>
      <c r="D501" s="946" t="s">
        <v>965</v>
      </c>
      <c r="E501" s="946" t="s">
        <v>965</v>
      </c>
    </row>
    <row r="502" spans="1:5" s="105" customFormat="1" ht="13.5" customHeight="1">
      <c r="A502" s="695" t="s">
        <v>1308</v>
      </c>
      <c r="B502" s="695" t="s">
        <v>1328</v>
      </c>
      <c r="C502" s="747" t="s">
        <v>965</v>
      </c>
      <c r="D502" s="946" t="s">
        <v>965</v>
      </c>
      <c r="E502" s="946" t="s">
        <v>965</v>
      </c>
    </row>
    <row r="503" spans="1:5" s="105" customFormat="1" ht="13.5" customHeight="1">
      <c r="A503" s="695" t="s">
        <v>1308</v>
      </c>
      <c r="B503" s="695" t="s">
        <v>3298</v>
      </c>
      <c r="C503" s="747" t="s">
        <v>965</v>
      </c>
      <c r="D503" s="946" t="s">
        <v>965</v>
      </c>
      <c r="E503" s="946" t="s">
        <v>965</v>
      </c>
    </row>
    <row r="504" spans="1:5" s="105" customFormat="1" ht="13.5" customHeight="1">
      <c r="A504" s="695" t="s">
        <v>1308</v>
      </c>
      <c r="B504" s="695" t="s">
        <v>3299</v>
      </c>
      <c r="C504" s="747" t="s">
        <v>965</v>
      </c>
      <c r="D504" s="946" t="s">
        <v>965</v>
      </c>
      <c r="E504" s="946" t="s">
        <v>965</v>
      </c>
    </row>
    <row r="505" spans="1:5" s="105" customFormat="1" ht="13.5" customHeight="1">
      <c r="A505" s="695" t="s">
        <v>1308</v>
      </c>
      <c r="B505" s="695" t="s">
        <v>1329</v>
      </c>
      <c r="C505" s="747" t="s">
        <v>965</v>
      </c>
      <c r="D505" s="946" t="s">
        <v>965</v>
      </c>
      <c r="E505" s="946" t="s">
        <v>965</v>
      </c>
    </row>
    <row r="506" spans="1:5" s="105" customFormat="1" ht="13.5" customHeight="1">
      <c r="A506" s="695" t="s">
        <v>1308</v>
      </c>
      <c r="B506" s="695" t="s">
        <v>1408</v>
      </c>
      <c r="C506" s="747" t="s">
        <v>965</v>
      </c>
      <c r="D506" s="946" t="s">
        <v>965</v>
      </c>
      <c r="E506" s="946" t="s">
        <v>965</v>
      </c>
    </row>
    <row r="507" spans="1:5" s="105" customFormat="1" ht="13.5" customHeight="1">
      <c r="A507" s="695" t="s">
        <v>1308</v>
      </c>
      <c r="B507" s="695" t="s">
        <v>1330</v>
      </c>
      <c r="C507" s="747" t="s">
        <v>965</v>
      </c>
      <c r="D507" s="946" t="s">
        <v>965</v>
      </c>
      <c r="E507" s="946" t="s">
        <v>965</v>
      </c>
    </row>
    <row r="508" spans="1:5" s="105" customFormat="1" ht="13.5" customHeight="1">
      <c r="A508" s="695" t="s">
        <v>1308</v>
      </c>
      <c r="B508" s="695" t="s">
        <v>2332</v>
      </c>
      <c r="C508" s="747" t="s">
        <v>965</v>
      </c>
      <c r="D508" s="946" t="s">
        <v>965</v>
      </c>
      <c r="E508" s="946" t="s">
        <v>965</v>
      </c>
    </row>
    <row r="509" spans="1:5" s="105" customFormat="1" ht="13.5" customHeight="1">
      <c r="A509" s="695" t="s">
        <v>1308</v>
      </c>
      <c r="B509" s="695" t="s">
        <v>2663</v>
      </c>
      <c r="C509" s="747" t="s">
        <v>965</v>
      </c>
      <c r="D509" s="946" t="s">
        <v>965</v>
      </c>
      <c r="E509" s="946" t="s">
        <v>965</v>
      </c>
    </row>
    <row r="510" spans="1:5" s="105" customFormat="1" ht="13.5" customHeight="1">
      <c r="A510" s="695" t="s">
        <v>1308</v>
      </c>
      <c r="B510" s="695" t="s">
        <v>1331</v>
      </c>
      <c r="C510" s="747" t="s">
        <v>965</v>
      </c>
      <c r="D510" s="946" t="s">
        <v>965</v>
      </c>
      <c r="E510" s="946" t="s">
        <v>965</v>
      </c>
    </row>
    <row r="511" spans="1:5" s="105" customFormat="1" ht="13.5" customHeight="1">
      <c r="A511" s="695" t="s">
        <v>1308</v>
      </c>
      <c r="B511" s="695" t="s">
        <v>1332</v>
      </c>
      <c r="C511" s="747" t="s">
        <v>965</v>
      </c>
      <c r="D511" s="946" t="s">
        <v>965</v>
      </c>
      <c r="E511" s="946" t="s">
        <v>965</v>
      </c>
    </row>
    <row r="512" spans="1:5" s="105" customFormat="1" ht="13.5" customHeight="1">
      <c r="A512" s="695" t="s">
        <v>1308</v>
      </c>
      <c r="B512" s="695" t="s">
        <v>2664</v>
      </c>
      <c r="C512" s="747" t="s">
        <v>965</v>
      </c>
      <c r="D512" s="946" t="s">
        <v>965</v>
      </c>
      <c r="E512" s="946" t="s">
        <v>965</v>
      </c>
    </row>
    <row r="513" spans="1:5" s="105" customFormat="1" ht="13.5" customHeight="1">
      <c r="A513" s="695" t="s">
        <v>1308</v>
      </c>
      <c r="B513" s="695" t="s">
        <v>1409</v>
      </c>
      <c r="C513" s="747" t="s">
        <v>965</v>
      </c>
      <c r="D513" s="946" t="s">
        <v>965</v>
      </c>
      <c r="E513" s="946" t="s">
        <v>965</v>
      </c>
    </row>
    <row r="514" spans="1:5" s="105" customFormat="1" ht="13.5" customHeight="1">
      <c r="A514" s="695" t="s">
        <v>1308</v>
      </c>
      <c r="B514" s="695" t="s">
        <v>2666</v>
      </c>
      <c r="C514" s="747" t="s">
        <v>965</v>
      </c>
      <c r="D514" s="946" t="s">
        <v>965</v>
      </c>
      <c r="E514" s="946" t="s">
        <v>965</v>
      </c>
    </row>
    <row r="515" spans="1:5" s="105" customFormat="1" ht="13.5" customHeight="1">
      <c r="A515" s="695" t="s">
        <v>1308</v>
      </c>
      <c r="B515" s="695" t="s">
        <v>1333</v>
      </c>
      <c r="C515" s="747" t="s">
        <v>965</v>
      </c>
      <c r="D515" s="946" t="s">
        <v>965</v>
      </c>
      <c r="E515" s="946" t="s">
        <v>965</v>
      </c>
    </row>
    <row r="516" spans="1:5" s="105" customFormat="1" ht="13.5" customHeight="1">
      <c r="A516" s="695" t="s">
        <v>1308</v>
      </c>
      <c r="B516" s="695" t="s">
        <v>3300</v>
      </c>
      <c r="C516" s="747" t="s">
        <v>965</v>
      </c>
      <c r="D516" s="946" t="s">
        <v>965</v>
      </c>
      <c r="E516" s="946" t="s">
        <v>965</v>
      </c>
    </row>
    <row r="517" spans="1:5" s="105" customFormat="1" ht="13.5" customHeight="1">
      <c r="A517" s="695" t="s">
        <v>1308</v>
      </c>
      <c r="B517" s="695" t="s">
        <v>1410</v>
      </c>
      <c r="C517" s="747" t="s">
        <v>965</v>
      </c>
      <c r="D517" s="946" t="s">
        <v>965</v>
      </c>
      <c r="E517" s="946" t="s">
        <v>965</v>
      </c>
    </row>
    <row r="518" spans="1:5" s="105" customFormat="1" ht="13.5" customHeight="1">
      <c r="A518" s="695" t="s">
        <v>1308</v>
      </c>
      <c r="B518" s="695" t="s">
        <v>1411</v>
      </c>
      <c r="C518" s="747" t="s">
        <v>965</v>
      </c>
      <c r="D518" s="946" t="s">
        <v>965</v>
      </c>
      <c r="E518" s="946" t="s">
        <v>965</v>
      </c>
    </row>
    <row r="519" spans="1:5" s="105" customFormat="1" ht="13.5" customHeight="1">
      <c r="A519" s="695" t="s">
        <v>1308</v>
      </c>
      <c r="B519" s="695" t="s">
        <v>1412</v>
      </c>
      <c r="C519" s="747" t="s">
        <v>965</v>
      </c>
      <c r="D519" s="946" t="s">
        <v>965</v>
      </c>
      <c r="E519" s="946" t="s">
        <v>965</v>
      </c>
    </row>
    <row r="520" spans="1:5" s="105" customFormat="1" ht="13.5" customHeight="1">
      <c r="A520" s="695" t="s">
        <v>1308</v>
      </c>
      <c r="B520" s="695" t="s">
        <v>1413</v>
      </c>
      <c r="C520" s="747" t="s">
        <v>965</v>
      </c>
      <c r="D520" s="946" t="s">
        <v>965</v>
      </c>
      <c r="E520" s="946" t="s">
        <v>965</v>
      </c>
    </row>
    <row r="521" spans="1:5" s="105" customFormat="1" ht="13.5" customHeight="1">
      <c r="A521" s="695" t="s">
        <v>1308</v>
      </c>
      <c r="B521" s="695" t="s">
        <v>1414</v>
      </c>
      <c r="C521" s="747" t="s">
        <v>965</v>
      </c>
      <c r="D521" s="946" t="s">
        <v>965</v>
      </c>
      <c r="E521" s="946" t="s">
        <v>965</v>
      </c>
    </row>
    <row r="522" spans="1:5" s="105" customFormat="1" ht="13.5" customHeight="1">
      <c r="A522" s="695" t="s">
        <v>1308</v>
      </c>
      <c r="B522" s="695" t="s">
        <v>3301</v>
      </c>
      <c r="C522" s="747" t="s">
        <v>965</v>
      </c>
      <c r="D522" s="946" t="s">
        <v>965</v>
      </c>
      <c r="E522" s="946" t="s">
        <v>965</v>
      </c>
    </row>
    <row r="523" spans="1:5" s="105" customFormat="1" ht="13.5" customHeight="1">
      <c r="A523" s="695" t="s">
        <v>1308</v>
      </c>
      <c r="B523" s="695" t="s">
        <v>1415</v>
      </c>
      <c r="C523" s="747" t="s">
        <v>965</v>
      </c>
      <c r="D523" s="946" t="s">
        <v>965</v>
      </c>
      <c r="E523" s="946" t="s">
        <v>965</v>
      </c>
    </row>
    <row r="524" spans="1:5" s="105" customFormat="1" ht="13.5" customHeight="1">
      <c r="A524" s="695" t="s">
        <v>111</v>
      </c>
      <c r="B524" s="695" t="s">
        <v>2352</v>
      </c>
      <c r="C524" s="747" t="s">
        <v>965</v>
      </c>
      <c r="D524" s="946" t="s">
        <v>965</v>
      </c>
      <c r="E524" s="946" t="s">
        <v>965</v>
      </c>
    </row>
    <row r="525" spans="1:5" s="105" customFormat="1" ht="13.5" customHeight="1">
      <c r="A525" s="695" t="s">
        <v>111</v>
      </c>
      <c r="B525" s="695" t="s">
        <v>3303</v>
      </c>
      <c r="C525" s="747" t="s">
        <v>965</v>
      </c>
      <c r="D525" s="946" t="s">
        <v>965</v>
      </c>
      <c r="E525" s="946" t="s">
        <v>965</v>
      </c>
    </row>
    <row r="526" spans="1:5" s="105" customFormat="1" ht="13.5" customHeight="1">
      <c r="A526" s="695" t="s">
        <v>111</v>
      </c>
      <c r="B526" s="695" t="s">
        <v>3304</v>
      </c>
      <c r="C526" s="747" t="s">
        <v>965</v>
      </c>
      <c r="D526" s="946" t="s">
        <v>965</v>
      </c>
      <c r="E526" s="946" t="s">
        <v>965</v>
      </c>
    </row>
    <row r="527" spans="1:5" s="105" customFormat="1" ht="13.5" customHeight="1">
      <c r="A527" s="695" t="s">
        <v>111</v>
      </c>
      <c r="B527" s="695" t="s">
        <v>1418</v>
      </c>
      <c r="C527" s="747" t="s">
        <v>965</v>
      </c>
      <c r="D527" s="946" t="s">
        <v>965</v>
      </c>
      <c r="E527" s="946" t="s">
        <v>965</v>
      </c>
    </row>
    <row r="528" spans="1:5" s="105" customFormat="1" ht="13.5" customHeight="1">
      <c r="A528" s="695" t="s">
        <v>111</v>
      </c>
      <c r="B528" s="695" t="s">
        <v>1419</v>
      </c>
      <c r="C528" s="747" t="s">
        <v>965</v>
      </c>
      <c r="D528" s="946" t="s">
        <v>965</v>
      </c>
      <c r="E528" s="946" t="s">
        <v>965</v>
      </c>
    </row>
    <row r="529" spans="1:5" s="105" customFormat="1" ht="13.5" customHeight="1">
      <c r="A529" s="695" t="s">
        <v>111</v>
      </c>
      <c r="B529" s="695" t="s">
        <v>1429</v>
      </c>
      <c r="C529" s="747" t="s">
        <v>965</v>
      </c>
      <c r="D529" s="946" t="s">
        <v>965</v>
      </c>
      <c r="E529" s="946" t="s">
        <v>965</v>
      </c>
    </row>
    <row r="530" spans="1:5" s="105" customFormat="1" ht="13.5" customHeight="1">
      <c r="A530" s="695" t="s">
        <v>111</v>
      </c>
      <c r="B530" s="695" t="s">
        <v>1430</v>
      </c>
      <c r="C530" s="747" t="s">
        <v>965</v>
      </c>
      <c r="D530" s="946" t="s">
        <v>965</v>
      </c>
      <c r="E530" s="946" t="s">
        <v>965</v>
      </c>
    </row>
    <row r="531" spans="1:5" s="105" customFormat="1" ht="13.5" customHeight="1">
      <c r="A531" s="695" t="s">
        <v>111</v>
      </c>
      <c r="B531" s="695" t="s">
        <v>1420</v>
      </c>
      <c r="C531" s="747" t="s">
        <v>965</v>
      </c>
      <c r="D531" s="946" t="s">
        <v>965</v>
      </c>
      <c r="E531" s="946" t="s">
        <v>965</v>
      </c>
    </row>
    <row r="532" spans="1:5" s="105" customFormat="1" ht="13.5" customHeight="1">
      <c r="A532" s="695" t="s">
        <v>111</v>
      </c>
      <c r="B532" s="695" t="s">
        <v>3305</v>
      </c>
      <c r="C532" s="747" t="s">
        <v>965</v>
      </c>
      <c r="D532" s="946" t="s">
        <v>965</v>
      </c>
      <c r="E532" s="946" t="s">
        <v>965</v>
      </c>
    </row>
    <row r="533" spans="1:5" s="105" customFormat="1" ht="13.5" customHeight="1">
      <c r="A533" s="695" t="s">
        <v>111</v>
      </c>
      <c r="B533" s="695" t="s">
        <v>1427</v>
      </c>
      <c r="C533" s="747">
        <v>1</v>
      </c>
      <c r="D533" s="946">
        <v>1</v>
      </c>
      <c r="E533" s="946">
        <v>1</v>
      </c>
    </row>
    <row r="534" spans="1:5" s="105" customFormat="1" ht="13.5" customHeight="1">
      <c r="A534" s="695" t="s">
        <v>111</v>
      </c>
      <c r="B534" s="695" t="s">
        <v>3306</v>
      </c>
      <c r="C534" s="747" t="s">
        <v>965</v>
      </c>
      <c r="D534" s="946" t="s">
        <v>965</v>
      </c>
      <c r="E534" s="946" t="s">
        <v>965</v>
      </c>
    </row>
    <row r="535" spans="1:5" s="105" customFormat="1" ht="13.5" customHeight="1">
      <c r="A535" s="695" t="s">
        <v>111</v>
      </c>
      <c r="B535" s="695" t="s">
        <v>3307</v>
      </c>
      <c r="C535" s="747" t="s">
        <v>965</v>
      </c>
      <c r="D535" s="946" t="s">
        <v>965</v>
      </c>
      <c r="E535" s="946" t="s">
        <v>965</v>
      </c>
    </row>
    <row r="536" spans="1:5" s="105" customFormat="1" ht="13.5" customHeight="1">
      <c r="A536" s="696" t="s">
        <v>111</v>
      </c>
      <c r="B536" s="696" t="s">
        <v>1431</v>
      </c>
      <c r="C536" s="747" t="s">
        <v>965</v>
      </c>
      <c r="D536" s="946" t="s">
        <v>965</v>
      </c>
      <c r="E536" s="946" t="s">
        <v>965</v>
      </c>
    </row>
    <row r="537" spans="1:5" s="105" customFormat="1" ht="13.5" customHeight="1">
      <c r="A537" s="695" t="s">
        <v>111</v>
      </c>
      <c r="B537" s="695" t="s">
        <v>1416</v>
      </c>
      <c r="C537" s="747" t="s">
        <v>965</v>
      </c>
      <c r="D537" s="946" t="s">
        <v>965</v>
      </c>
      <c r="E537" s="946" t="s">
        <v>965</v>
      </c>
    </row>
    <row r="538" spans="1:5" s="105" customFormat="1" ht="13.5" customHeight="1">
      <c r="A538" s="695" t="s">
        <v>111</v>
      </c>
      <c r="B538" s="695" t="s">
        <v>1421</v>
      </c>
      <c r="C538" s="747" t="s">
        <v>965</v>
      </c>
      <c r="D538" s="946" t="s">
        <v>965</v>
      </c>
      <c r="E538" s="946" t="s">
        <v>965</v>
      </c>
    </row>
    <row r="539" spans="1:5" s="105" customFormat="1" ht="13.5" customHeight="1">
      <c r="A539" s="695" t="s">
        <v>111</v>
      </c>
      <c r="B539" s="695" t="s">
        <v>1423</v>
      </c>
      <c r="C539" s="747" t="s">
        <v>965</v>
      </c>
      <c r="D539" s="946" t="s">
        <v>965</v>
      </c>
      <c r="E539" s="946" t="s">
        <v>965</v>
      </c>
    </row>
    <row r="540" spans="1:5" s="105" customFormat="1" ht="13.5" customHeight="1">
      <c r="A540" s="695" t="s">
        <v>111</v>
      </c>
      <c r="B540" s="695" t="s">
        <v>3308</v>
      </c>
      <c r="C540" s="747" t="s">
        <v>965</v>
      </c>
      <c r="D540" s="946" t="s">
        <v>965</v>
      </c>
      <c r="E540" s="946" t="s">
        <v>965</v>
      </c>
    </row>
    <row r="541" spans="1:5" s="105" customFormat="1" ht="13.5" customHeight="1">
      <c r="A541" s="695" t="s">
        <v>111</v>
      </c>
      <c r="B541" s="695" t="s">
        <v>1432</v>
      </c>
      <c r="C541" s="747" t="s">
        <v>965</v>
      </c>
      <c r="D541" s="946" t="s">
        <v>965</v>
      </c>
      <c r="E541" s="946" t="s">
        <v>965</v>
      </c>
    </row>
    <row r="542" spans="1:5" s="105" customFormat="1" ht="13.5" customHeight="1">
      <c r="A542" s="695" t="s">
        <v>111</v>
      </c>
      <c r="B542" s="695" t="s">
        <v>1433</v>
      </c>
      <c r="C542" s="747" t="s">
        <v>965</v>
      </c>
      <c r="D542" s="946" t="s">
        <v>965</v>
      </c>
      <c r="E542" s="946" t="s">
        <v>965</v>
      </c>
    </row>
    <row r="543" spans="1:5" s="105" customFormat="1" ht="13.5" customHeight="1">
      <c r="A543" s="696" t="s">
        <v>111</v>
      </c>
      <c r="B543" s="696" t="s">
        <v>1434</v>
      </c>
      <c r="C543" s="747" t="s">
        <v>965</v>
      </c>
      <c r="D543" s="946" t="s">
        <v>965</v>
      </c>
      <c r="E543" s="946" t="s">
        <v>965</v>
      </c>
    </row>
    <row r="544" spans="1:5" s="105" customFormat="1" ht="13.5" customHeight="1">
      <c r="A544" s="695" t="s">
        <v>111</v>
      </c>
      <c r="B544" s="695" t="s">
        <v>1417</v>
      </c>
      <c r="C544" s="747" t="s">
        <v>965</v>
      </c>
      <c r="D544" s="946" t="s">
        <v>965</v>
      </c>
      <c r="E544" s="946" t="s">
        <v>965</v>
      </c>
    </row>
    <row r="545" spans="1:5" s="105" customFormat="1" ht="13.5" customHeight="1">
      <c r="A545" s="695" t="s">
        <v>111</v>
      </c>
      <c r="B545" s="695" t="s">
        <v>1424</v>
      </c>
      <c r="C545" s="747" t="s">
        <v>965</v>
      </c>
      <c r="D545" s="946" t="s">
        <v>965</v>
      </c>
      <c r="E545" s="946" t="s">
        <v>965</v>
      </c>
    </row>
    <row r="546" spans="1:5" s="105" customFormat="1" ht="13.5" customHeight="1">
      <c r="A546" s="695" t="s">
        <v>111</v>
      </c>
      <c r="B546" s="695" t="s">
        <v>3302</v>
      </c>
      <c r="C546" s="747" t="s">
        <v>965</v>
      </c>
      <c r="D546" s="946" t="s">
        <v>965</v>
      </c>
      <c r="E546" s="946" t="s">
        <v>965</v>
      </c>
    </row>
    <row r="547" spans="1:5" s="105" customFormat="1" ht="13.5" customHeight="1">
      <c r="A547" s="695" t="s">
        <v>111</v>
      </c>
      <c r="B547" s="695" t="s">
        <v>1435</v>
      </c>
      <c r="C547" s="747" t="s">
        <v>965</v>
      </c>
      <c r="D547" s="946" t="s">
        <v>965</v>
      </c>
      <c r="E547" s="946" t="s">
        <v>965</v>
      </c>
    </row>
    <row r="548" spans="1:5" s="105" customFormat="1" ht="13.5" customHeight="1">
      <c r="A548" s="695" t="s">
        <v>111</v>
      </c>
      <c r="B548" s="695" t="s">
        <v>2351</v>
      </c>
      <c r="C548" s="747" t="s">
        <v>965</v>
      </c>
      <c r="D548" s="946">
        <v>1</v>
      </c>
      <c r="E548" s="946" t="s">
        <v>965</v>
      </c>
    </row>
    <row r="549" spans="1:5" s="105" customFormat="1" ht="13.5" customHeight="1">
      <c r="A549" s="695" t="s">
        <v>111</v>
      </c>
      <c r="B549" s="695" t="s">
        <v>3309</v>
      </c>
      <c r="C549" s="747" t="s">
        <v>965</v>
      </c>
      <c r="D549" s="946" t="s">
        <v>965</v>
      </c>
      <c r="E549" s="946" t="s">
        <v>965</v>
      </c>
    </row>
    <row r="550" spans="1:5" s="105" customFormat="1" ht="13.5" customHeight="1">
      <c r="A550" s="695" t="s">
        <v>111</v>
      </c>
      <c r="B550" s="695" t="s">
        <v>3310</v>
      </c>
      <c r="C550" s="747" t="s">
        <v>965</v>
      </c>
      <c r="D550" s="946" t="s">
        <v>965</v>
      </c>
      <c r="E550" s="946" t="s">
        <v>965</v>
      </c>
    </row>
    <row r="551" spans="1:5" s="105" customFormat="1" ht="13.5" customHeight="1">
      <c r="A551" s="695" t="s">
        <v>111</v>
      </c>
      <c r="B551" s="695" t="s">
        <v>1425</v>
      </c>
      <c r="C551" s="747" t="s">
        <v>965</v>
      </c>
      <c r="D551" s="946" t="s">
        <v>965</v>
      </c>
      <c r="E551" s="946" t="s">
        <v>965</v>
      </c>
    </row>
    <row r="552" spans="1:5" s="105" customFormat="1" ht="13.5" customHeight="1">
      <c r="A552" s="695" t="s">
        <v>111</v>
      </c>
      <c r="B552" s="695" t="s">
        <v>1436</v>
      </c>
      <c r="C552" s="747" t="s">
        <v>965</v>
      </c>
      <c r="D552" s="946" t="s">
        <v>965</v>
      </c>
      <c r="E552" s="946" t="s">
        <v>965</v>
      </c>
    </row>
    <row r="553" spans="1:5" s="105" customFormat="1" ht="13.5" customHeight="1">
      <c r="A553" s="695" t="s">
        <v>111</v>
      </c>
      <c r="B553" s="695" t="s">
        <v>1437</v>
      </c>
      <c r="C553" s="747" t="s">
        <v>965</v>
      </c>
      <c r="D553" s="946" t="s">
        <v>965</v>
      </c>
      <c r="E553" s="946" t="s">
        <v>965</v>
      </c>
    </row>
    <row r="554" spans="1:5" s="105" customFormat="1" ht="13.5" customHeight="1">
      <c r="A554" s="695" t="s">
        <v>111</v>
      </c>
      <c r="B554" s="695" t="s">
        <v>3311</v>
      </c>
      <c r="C554" s="747" t="s">
        <v>965</v>
      </c>
      <c r="D554" s="946" t="s">
        <v>965</v>
      </c>
      <c r="E554" s="946" t="s">
        <v>965</v>
      </c>
    </row>
    <row r="555" spans="1:5" s="105" customFormat="1" ht="13.5" customHeight="1">
      <c r="A555" s="695" t="s">
        <v>111</v>
      </c>
      <c r="B555" s="695" t="s">
        <v>1438</v>
      </c>
      <c r="C555" s="747" t="s">
        <v>965</v>
      </c>
      <c r="D555" s="946" t="s">
        <v>965</v>
      </c>
      <c r="E555" s="946" t="s">
        <v>965</v>
      </c>
    </row>
    <row r="556" spans="1:5" s="105" customFormat="1" ht="13.5" customHeight="1">
      <c r="A556" s="695" t="s">
        <v>111</v>
      </c>
      <c r="B556" s="695" t="s">
        <v>1428</v>
      </c>
      <c r="C556" s="747" t="s">
        <v>965</v>
      </c>
      <c r="D556" s="946" t="s">
        <v>965</v>
      </c>
      <c r="E556" s="946" t="s">
        <v>965</v>
      </c>
    </row>
    <row r="557" spans="1:5" s="105" customFormat="1" ht="13.5" customHeight="1">
      <c r="A557" s="695" t="s">
        <v>111</v>
      </c>
      <c r="B557" s="695" t="s">
        <v>1422</v>
      </c>
      <c r="C557" s="747" t="s">
        <v>965</v>
      </c>
      <c r="D557" s="946" t="s">
        <v>965</v>
      </c>
      <c r="E557" s="946" t="s">
        <v>965</v>
      </c>
    </row>
    <row r="558" spans="1:5" s="105" customFormat="1" ht="13.5" customHeight="1">
      <c r="A558" s="696" t="s">
        <v>111</v>
      </c>
      <c r="B558" s="696" t="s">
        <v>1439</v>
      </c>
      <c r="C558" s="747">
        <v>1</v>
      </c>
      <c r="D558" s="946">
        <v>1</v>
      </c>
      <c r="E558" s="946">
        <v>1</v>
      </c>
    </row>
    <row r="559" spans="1:5" s="105" customFormat="1" ht="13.5" customHeight="1">
      <c r="A559" s="695" t="s">
        <v>111</v>
      </c>
      <c r="B559" s="695" t="s">
        <v>3312</v>
      </c>
      <c r="C559" s="747" t="s">
        <v>965</v>
      </c>
      <c r="D559" s="946" t="s">
        <v>965</v>
      </c>
      <c r="E559" s="946" t="s">
        <v>965</v>
      </c>
    </row>
    <row r="560" spans="1:5" s="105" customFormat="1" ht="13.5" customHeight="1">
      <c r="A560" s="695" t="s">
        <v>111</v>
      </c>
      <c r="B560" s="695" t="s">
        <v>1426</v>
      </c>
      <c r="C560" s="747" t="s">
        <v>965</v>
      </c>
      <c r="D560" s="946" t="s">
        <v>965</v>
      </c>
      <c r="E560" s="946" t="s">
        <v>965</v>
      </c>
    </row>
    <row r="561" spans="1:5" s="105" customFormat="1" ht="13.5" customHeight="1">
      <c r="A561" s="695" t="s">
        <v>50</v>
      </c>
      <c r="B561" s="695" t="s">
        <v>1534</v>
      </c>
      <c r="C561" s="747" t="s">
        <v>965</v>
      </c>
      <c r="D561" s="946" t="s">
        <v>965</v>
      </c>
      <c r="E561" s="946" t="s">
        <v>965</v>
      </c>
    </row>
    <row r="562" spans="1:5" s="105" customFormat="1" ht="13.5" customHeight="1">
      <c r="A562" s="696" t="s">
        <v>50</v>
      </c>
      <c r="B562" s="696" t="s">
        <v>1489</v>
      </c>
      <c r="C562" s="747" t="s">
        <v>965</v>
      </c>
      <c r="D562" s="946" t="s">
        <v>965</v>
      </c>
      <c r="E562" s="946" t="s">
        <v>965</v>
      </c>
    </row>
    <row r="563" spans="1:5" s="105" customFormat="1" ht="13.5" customHeight="1">
      <c r="A563" s="695" t="s">
        <v>50</v>
      </c>
      <c r="B563" s="695" t="s">
        <v>1490</v>
      </c>
      <c r="C563" s="747" t="s">
        <v>965</v>
      </c>
      <c r="D563" s="946" t="s">
        <v>965</v>
      </c>
      <c r="E563" s="946" t="s">
        <v>965</v>
      </c>
    </row>
    <row r="564" spans="1:5" s="105" customFormat="1" ht="13.5" customHeight="1">
      <c r="A564" s="695" t="s">
        <v>50</v>
      </c>
      <c r="B564" s="695" t="s">
        <v>1491</v>
      </c>
      <c r="C564" s="747" t="s">
        <v>965</v>
      </c>
      <c r="D564" s="946" t="s">
        <v>965</v>
      </c>
      <c r="E564" s="946" t="s">
        <v>965</v>
      </c>
    </row>
    <row r="565" spans="1:5" s="105" customFormat="1" ht="13.5" customHeight="1">
      <c r="A565" s="695" t="s">
        <v>50</v>
      </c>
      <c r="B565" s="695" t="s">
        <v>1492</v>
      </c>
      <c r="C565" s="747" t="s">
        <v>965</v>
      </c>
      <c r="D565" s="946" t="s">
        <v>965</v>
      </c>
      <c r="E565" s="946" t="s">
        <v>965</v>
      </c>
    </row>
    <row r="566" spans="1:5" s="105" customFormat="1" ht="13.5" customHeight="1">
      <c r="A566" s="696" t="s">
        <v>50</v>
      </c>
      <c r="B566" s="696" t="s">
        <v>2100</v>
      </c>
      <c r="C566" s="747" t="s">
        <v>965</v>
      </c>
      <c r="D566" s="946" t="s">
        <v>965</v>
      </c>
      <c r="E566" s="946" t="s">
        <v>965</v>
      </c>
    </row>
    <row r="567" spans="1:5" s="105" customFormat="1" ht="13.5" customHeight="1">
      <c r="A567" s="696" t="s">
        <v>50</v>
      </c>
      <c r="B567" s="696" t="s">
        <v>1493</v>
      </c>
      <c r="C567" s="747" t="s">
        <v>965</v>
      </c>
      <c r="D567" s="946" t="s">
        <v>965</v>
      </c>
      <c r="E567" s="946" t="s">
        <v>965</v>
      </c>
    </row>
    <row r="568" spans="1:5" s="105" customFormat="1" ht="13.5" customHeight="1">
      <c r="A568" s="695" t="s">
        <v>50</v>
      </c>
      <c r="B568" s="695" t="s">
        <v>2101</v>
      </c>
      <c r="C568" s="747" t="s">
        <v>965</v>
      </c>
      <c r="D568" s="946" t="s">
        <v>965</v>
      </c>
      <c r="E568" s="946" t="s">
        <v>965</v>
      </c>
    </row>
    <row r="569" spans="1:5" s="105" customFormat="1" ht="13.5" customHeight="1">
      <c r="A569" s="695" t="s">
        <v>50</v>
      </c>
      <c r="B569" s="695" t="s">
        <v>1494</v>
      </c>
      <c r="C569" s="747" t="s">
        <v>965</v>
      </c>
      <c r="D569" s="946" t="s">
        <v>965</v>
      </c>
      <c r="E569" s="946" t="s">
        <v>965</v>
      </c>
    </row>
    <row r="570" spans="1:5" s="105" customFormat="1" ht="13.5" customHeight="1">
      <c r="A570" s="695" t="s">
        <v>50</v>
      </c>
      <c r="B570" s="695" t="s">
        <v>1443</v>
      </c>
      <c r="C570" s="747" t="s">
        <v>965</v>
      </c>
      <c r="D570" s="946" t="s">
        <v>965</v>
      </c>
      <c r="E570" s="946" t="s">
        <v>965</v>
      </c>
    </row>
    <row r="571" spans="1:5" s="105" customFormat="1" ht="13.5" customHeight="1">
      <c r="A571" s="695" t="s">
        <v>50</v>
      </c>
      <c r="B571" s="695" t="s">
        <v>1444</v>
      </c>
      <c r="C571" s="747" t="s">
        <v>965</v>
      </c>
      <c r="D571" s="946" t="s">
        <v>965</v>
      </c>
      <c r="E571" s="946" t="s">
        <v>965</v>
      </c>
    </row>
    <row r="572" spans="1:5" s="105" customFormat="1" ht="13.5" customHeight="1">
      <c r="A572" s="695" t="s">
        <v>50</v>
      </c>
      <c r="B572" s="695" t="s">
        <v>3316</v>
      </c>
      <c r="C572" s="747" t="s">
        <v>965</v>
      </c>
      <c r="D572" s="946" t="s">
        <v>965</v>
      </c>
      <c r="E572" s="946" t="s">
        <v>965</v>
      </c>
    </row>
    <row r="573" spans="1:5" s="105" customFormat="1" ht="13.5" customHeight="1">
      <c r="A573" s="695" t="s">
        <v>50</v>
      </c>
      <c r="B573" s="695" t="s">
        <v>3313</v>
      </c>
      <c r="C573" s="747" t="s">
        <v>965</v>
      </c>
      <c r="D573" s="946" t="s">
        <v>965</v>
      </c>
      <c r="E573" s="946" t="s">
        <v>965</v>
      </c>
    </row>
    <row r="574" spans="1:5" s="105" customFormat="1" ht="13.5" customHeight="1">
      <c r="A574" s="695" t="s">
        <v>50</v>
      </c>
      <c r="B574" s="695" t="s">
        <v>1445</v>
      </c>
      <c r="C574" s="747" t="s">
        <v>965</v>
      </c>
      <c r="D574" s="946" t="s">
        <v>965</v>
      </c>
      <c r="E574" s="946" t="s">
        <v>965</v>
      </c>
    </row>
    <row r="575" spans="1:5" s="105" customFormat="1" ht="13.5" customHeight="1">
      <c r="A575" s="695" t="s">
        <v>50</v>
      </c>
      <c r="B575" s="695" t="s">
        <v>1495</v>
      </c>
      <c r="C575" s="747" t="s">
        <v>965</v>
      </c>
      <c r="D575" s="946" t="s">
        <v>965</v>
      </c>
      <c r="E575" s="946" t="s">
        <v>965</v>
      </c>
    </row>
    <row r="576" spans="1:5" s="105" customFormat="1" ht="13.5" customHeight="1">
      <c r="A576" s="695" t="s">
        <v>50</v>
      </c>
      <c r="B576" s="695" t="s">
        <v>1496</v>
      </c>
      <c r="C576" s="747" t="s">
        <v>965</v>
      </c>
      <c r="D576" s="946" t="s">
        <v>965</v>
      </c>
      <c r="E576" s="946" t="s">
        <v>965</v>
      </c>
    </row>
    <row r="577" spans="1:5" s="105" customFormat="1" ht="13.5" customHeight="1">
      <c r="A577" s="696" t="s">
        <v>50</v>
      </c>
      <c r="B577" s="696" t="s">
        <v>1458</v>
      </c>
      <c r="C577" s="747" t="s">
        <v>965</v>
      </c>
      <c r="D577" s="946" t="s">
        <v>965</v>
      </c>
      <c r="E577" s="946" t="s">
        <v>965</v>
      </c>
    </row>
    <row r="578" spans="1:5" s="105" customFormat="1" ht="13.5" customHeight="1">
      <c r="A578" s="695" t="s">
        <v>50</v>
      </c>
      <c r="B578" s="695" t="s">
        <v>2410</v>
      </c>
      <c r="C578" s="747" t="s">
        <v>965</v>
      </c>
      <c r="D578" s="946" t="s">
        <v>965</v>
      </c>
      <c r="E578" s="946" t="s">
        <v>965</v>
      </c>
    </row>
    <row r="579" spans="1:5" s="105" customFormat="1" ht="13.5" customHeight="1">
      <c r="A579" s="695" t="s">
        <v>50</v>
      </c>
      <c r="B579" s="695" t="s">
        <v>1497</v>
      </c>
      <c r="C579" s="747" t="s">
        <v>965</v>
      </c>
      <c r="D579" s="946" t="s">
        <v>965</v>
      </c>
      <c r="E579" s="946" t="s">
        <v>965</v>
      </c>
    </row>
    <row r="580" spans="1:5" s="105" customFormat="1" ht="13.5" customHeight="1">
      <c r="A580" s="695" t="s">
        <v>50</v>
      </c>
      <c r="B580" s="695" t="s">
        <v>1478</v>
      </c>
      <c r="C580" s="747">
        <v>1</v>
      </c>
      <c r="D580" s="946">
        <v>1</v>
      </c>
      <c r="E580" s="946">
        <v>1</v>
      </c>
    </row>
    <row r="581" spans="1:5" s="105" customFormat="1" ht="13.5" customHeight="1">
      <c r="A581" s="695" t="s">
        <v>50</v>
      </c>
      <c r="B581" s="695" t="s">
        <v>1498</v>
      </c>
      <c r="C581" s="747" t="s">
        <v>965</v>
      </c>
      <c r="D581" s="946" t="s">
        <v>965</v>
      </c>
      <c r="E581" s="946" t="s">
        <v>965</v>
      </c>
    </row>
    <row r="582" spans="1:5" s="105" customFormat="1" ht="13.5" customHeight="1">
      <c r="A582" s="695" t="s">
        <v>50</v>
      </c>
      <c r="B582" s="695" t="s">
        <v>1499</v>
      </c>
      <c r="C582" s="747" t="s">
        <v>965</v>
      </c>
      <c r="D582" s="946" t="s">
        <v>965</v>
      </c>
      <c r="E582" s="946" t="s">
        <v>965</v>
      </c>
    </row>
    <row r="583" spans="1:5" s="105" customFormat="1" ht="13.5" customHeight="1">
      <c r="A583" s="695" t="s">
        <v>50</v>
      </c>
      <c r="B583" s="695" t="s">
        <v>1500</v>
      </c>
      <c r="C583" s="747" t="s">
        <v>965</v>
      </c>
      <c r="D583" s="946" t="s">
        <v>965</v>
      </c>
      <c r="E583" s="946" t="s">
        <v>965</v>
      </c>
    </row>
    <row r="584" spans="1:5" s="105" customFormat="1" ht="13.5" customHeight="1">
      <c r="A584" s="695" t="s">
        <v>50</v>
      </c>
      <c r="B584" s="695" t="s">
        <v>1501</v>
      </c>
      <c r="C584" s="747" t="s">
        <v>965</v>
      </c>
      <c r="D584" s="946" t="s">
        <v>965</v>
      </c>
      <c r="E584" s="946" t="s">
        <v>965</v>
      </c>
    </row>
    <row r="585" spans="1:5" s="105" customFormat="1" ht="13.5" customHeight="1">
      <c r="A585" s="695" t="s">
        <v>50</v>
      </c>
      <c r="B585" s="695" t="s">
        <v>1440</v>
      </c>
      <c r="C585" s="747" t="s">
        <v>965</v>
      </c>
      <c r="D585" s="946" t="s">
        <v>965</v>
      </c>
      <c r="E585" s="946" t="s">
        <v>965</v>
      </c>
    </row>
    <row r="586" spans="1:5" s="105" customFormat="1" ht="13.5" customHeight="1">
      <c r="A586" s="695" t="s">
        <v>50</v>
      </c>
      <c r="B586" s="695" t="s">
        <v>1446</v>
      </c>
      <c r="C586" s="747" t="s">
        <v>965</v>
      </c>
      <c r="D586" s="946" t="s">
        <v>965</v>
      </c>
      <c r="E586" s="946" t="s">
        <v>965</v>
      </c>
    </row>
    <row r="587" spans="1:5" s="105" customFormat="1" ht="13.5" customHeight="1">
      <c r="A587" s="695" t="s">
        <v>50</v>
      </c>
      <c r="B587" s="695" t="s">
        <v>1447</v>
      </c>
      <c r="C587" s="747" t="s">
        <v>965</v>
      </c>
      <c r="D587" s="946" t="s">
        <v>965</v>
      </c>
      <c r="E587" s="946" t="s">
        <v>965</v>
      </c>
    </row>
    <row r="588" spans="1:5" s="105" customFormat="1" ht="13.5" customHeight="1">
      <c r="A588" s="695" t="s">
        <v>50</v>
      </c>
      <c r="B588" s="695" t="s">
        <v>1448</v>
      </c>
      <c r="C588" s="747" t="s">
        <v>965</v>
      </c>
      <c r="D588" s="946" t="s">
        <v>965</v>
      </c>
      <c r="E588" s="946" t="s">
        <v>965</v>
      </c>
    </row>
    <row r="589" spans="1:5" s="105" customFormat="1" ht="13.5" customHeight="1">
      <c r="A589" s="695" t="s">
        <v>50</v>
      </c>
      <c r="B589" s="695" t="s">
        <v>1449</v>
      </c>
      <c r="C589" s="747" t="s">
        <v>965</v>
      </c>
      <c r="D589" s="946" t="s">
        <v>965</v>
      </c>
      <c r="E589" s="946" t="s">
        <v>965</v>
      </c>
    </row>
    <row r="590" spans="1:5" s="105" customFormat="1" ht="13.5" customHeight="1">
      <c r="A590" s="695" t="s">
        <v>50</v>
      </c>
      <c r="B590" s="695" t="s">
        <v>1502</v>
      </c>
      <c r="C590" s="747" t="s">
        <v>965</v>
      </c>
      <c r="D590" s="946" t="s">
        <v>965</v>
      </c>
      <c r="E590" s="946" t="s">
        <v>965</v>
      </c>
    </row>
    <row r="591" spans="1:5" s="105" customFormat="1" ht="13.5" customHeight="1">
      <c r="A591" s="695" t="s">
        <v>50</v>
      </c>
      <c r="B591" s="695" t="s">
        <v>1535</v>
      </c>
      <c r="C591" s="747" t="s">
        <v>965</v>
      </c>
      <c r="D591" s="946" t="s">
        <v>965</v>
      </c>
      <c r="E591" s="946" t="s">
        <v>965</v>
      </c>
    </row>
    <row r="592" spans="1:5" s="105" customFormat="1" ht="13.5" customHeight="1">
      <c r="A592" s="695" t="s">
        <v>50</v>
      </c>
      <c r="B592" s="695" t="s">
        <v>1503</v>
      </c>
      <c r="C592" s="747" t="s">
        <v>965</v>
      </c>
      <c r="D592" s="946" t="s">
        <v>965</v>
      </c>
      <c r="E592" s="946" t="s">
        <v>965</v>
      </c>
    </row>
    <row r="593" spans="1:5" s="105" customFormat="1" ht="13.5" customHeight="1">
      <c r="A593" s="695" t="s">
        <v>50</v>
      </c>
      <c r="B593" s="695" t="s">
        <v>1441</v>
      </c>
      <c r="C593" s="747">
        <v>1</v>
      </c>
      <c r="D593" s="946">
        <v>1</v>
      </c>
      <c r="E593" s="946">
        <v>1</v>
      </c>
    </row>
    <row r="594" spans="1:5" s="105" customFormat="1" ht="13.5" customHeight="1">
      <c r="A594" s="695" t="s">
        <v>50</v>
      </c>
      <c r="B594" s="695" t="s">
        <v>1450</v>
      </c>
      <c r="C594" s="747" t="s">
        <v>965</v>
      </c>
      <c r="D594" s="946" t="s">
        <v>965</v>
      </c>
      <c r="E594" s="946" t="s">
        <v>965</v>
      </c>
    </row>
    <row r="595" spans="1:5" s="105" customFormat="1" ht="13.5" customHeight="1">
      <c r="A595" s="695" t="s">
        <v>50</v>
      </c>
      <c r="B595" s="695" t="s">
        <v>1451</v>
      </c>
      <c r="C595" s="747" t="s">
        <v>965</v>
      </c>
      <c r="D595" s="946" t="s">
        <v>965</v>
      </c>
      <c r="E595" s="946" t="s">
        <v>965</v>
      </c>
    </row>
    <row r="596" spans="1:5" s="105" customFormat="1" ht="13.5" customHeight="1">
      <c r="A596" s="696" t="s">
        <v>50</v>
      </c>
      <c r="B596" s="696" t="s">
        <v>1479</v>
      </c>
      <c r="C596" s="747" t="s">
        <v>965</v>
      </c>
      <c r="D596" s="946" t="s">
        <v>965</v>
      </c>
      <c r="E596" s="946" t="s">
        <v>965</v>
      </c>
    </row>
    <row r="597" spans="1:5" s="105" customFormat="1" ht="13.5" customHeight="1">
      <c r="A597" s="695" t="s">
        <v>50</v>
      </c>
      <c r="B597" s="695" t="s">
        <v>1480</v>
      </c>
      <c r="C597" s="747">
        <v>1</v>
      </c>
      <c r="D597" s="946">
        <v>1</v>
      </c>
      <c r="E597" s="946">
        <v>1</v>
      </c>
    </row>
    <row r="598" spans="1:5" s="105" customFormat="1" ht="13.5" customHeight="1">
      <c r="A598" s="695" t="s">
        <v>50</v>
      </c>
      <c r="B598" s="695" t="s">
        <v>1442</v>
      </c>
      <c r="C598" s="747">
        <v>1</v>
      </c>
      <c r="D598" s="946">
        <v>1</v>
      </c>
      <c r="E598" s="946">
        <v>1</v>
      </c>
    </row>
    <row r="599" spans="1:5" s="105" customFormat="1" ht="13.5" customHeight="1">
      <c r="A599" s="695" t="s">
        <v>50</v>
      </c>
      <c r="B599" s="695" t="s">
        <v>1504</v>
      </c>
      <c r="C599" s="747" t="s">
        <v>965</v>
      </c>
      <c r="D599" s="946" t="s">
        <v>965</v>
      </c>
      <c r="E599" s="946" t="s">
        <v>965</v>
      </c>
    </row>
    <row r="600" spans="1:5" s="105" customFormat="1" ht="13.5" customHeight="1">
      <c r="A600" s="695" t="s">
        <v>50</v>
      </c>
      <c r="B600" s="695" t="s">
        <v>1481</v>
      </c>
      <c r="C600" s="747" t="s">
        <v>965</v>
      </c>
      <c r="D600" s="946" t="s">
        <v>965</v>
      </c>
      <c r="E600" s="946" t="s">
        <v>965</v>
      </c>
    </row>
    <row r="601" spans="1:5" s="105" customFormat="1" ht="13.5" customHeight="1">
      <c r="A601" s="695" t="s">
        <v>50</v>
      </c>
      <c r="B601" s="695" t="s">
        <v>1505</v>
      </c>
      <c r="C601" s="747" t="s">
        <v>965</v>
      </c>
      <c r="D601" s="946">
        <v>1</v>
      </c>
      <c r="E601" s="946" t="s">
        <v>965</v>
      </c>
    </row>
    <row r="602" spans="1:5" s="105" customFormat="1" ht="13.5" customHeight="1">
      <c r="A602" s="695" t="s">
        <v>50</v>
      </c>
      <c r="B602" s="695" t="s">
        <v>1482</v>
      </c>
      <c r="C602" s="747">
        <v>1</v>
      </c>
      <c r="D602" s="946">
        <v>1</v>
      </c>
      <c r="E602" s="946">
        <v>1</v>
      </c>
    </row>
    <row r="603" spans="1:5" s="105" customFormat="1" ht="13.5" customHeight="1">
      <c r="A603" s="695" t="s">
        <v>50</v>
      </c>
      <c r="B603" s="695" t="s">
        <v>1506</v>
      </c>
      <c r="C603" s="747" t="s">
        <v>965</v>
      </c>
      <c r="D603" s="946" t="s">
        <v>965</v>
      </c>
      <c r="E603" s="946" t="s">
        <v>965</v>
      </c>
    </row>
    <row r="604" spans="1:5" s="105" customFormat="1" ht="13.5" customHeight="1">
      <c r="A604" s="695" t="s">
        <v>50</v>
      </c>
      <c r="B604" s="695" t="s">
        <v>1536</v>
      </c>
      <c r="C604" s="747" t="s">
        <v>965</v>
      </c>
      <c r="D604" s="946" t="s">
        <v>965</v>
      </c>
      <c r="E604" s="946" t="s">
        <v>965</v>
      </c>
    </row>
    <row r="605" spans="1:5" s="105" customFormat="1" ht="13.5" customHeight="1">
      <c r="A605" s="695" t="s">
        <v>50</v>
      </c>
      <c r="B605" s="695" t="s">
        <v>1537</v>
      </c>
      <c r="C605" s="747" t="s">
        <v>965</v>
      </c>
      <c r="D605" s="946" t="s">
        <v>965</v>
      </c>
      <c r="E605" s="946" t="s">
        <v>965</v>
      </c>
    </row>
    <row r="606" spans="1:5" s="105" customFormat="1" ht="13.5" customHeight="1">
      <c r="A606" s="695" t="s">
        <v>50</v>
      </c>
      <c r="B606" s="695" t="s">
        <v>1507</v>
      </c>
      <c r="C606" s="747" t="s">
        <v>965</v>
      </c>
      <c r="D606" s="946" t="s">
        <v>965</v>
      </c>
      <c r="E606" s="946" t="s">
        <v>965</v>
      </c>
    </row>
    <row r="607" spans="1:5" s="105" customFormat="1" ht="13.5" customHeight="1">
      <c r="A607" s="695" t="s">
        <v>50</v>
      </c>
      <c r="B607" s="695" t="s">
        <v>1452</v>
      </c>
      <c r="C607" s="747" t="s">
        <v>965</v>
      </c>
      <c r="D607" s="946" t="s">
        <v>965</v>
      </c>
      <c r="E607" s="946" t="s">
        <v>965</v>
      </c>
    </row>
    <row r="608" spans="1:5" s="105" customFormat="1" ht="13.5" customHeight="1">
      <c r="A608" s="695" t="s">
        <v>50</v>
      </c>
      <c r="B608" s="695" t="s">
        <v>1453</v>
      </c>
      <c r="C608" s="747" t="s">
        <v>965</v>
      </c>
      <c r="D608" s="946" t="s">
        <v>965</v>
      </c>
      <c r="E608" s="946" t="s">
        <v>965</v>
      </c>
    </row>
    <row r="609" spans="1:5" s="105" customFormat="1" ht="13.5" customHeight="1">
      <c r="A609" s="695" t="s">
        <v>50</v>
      </c>
      <c r="B609" s="695" t="s">
        <v>1454</v>
      </c>
      <c r="C609" s="747" t="s">
        <v>965</v>
      </c>
      <c r="D609" s="946" t="s">
        <v>965</v>
      </c>
      <c r="E609" s="946" t="s">
        <v>965</v>
      </c>
    </row>
    <row r="610" spans="1:5" s="105" customFormat="1" ht="13.5" customHeight="1">
      <c r="A610" s="695" t="s">
        <v>50</v>
      </c>
      <c r="B610" s="695" t="s">
        <v>1508</v>
      </c>
      <c r="C610" s="747" t="s">
        <v>965</v>
      </c>
      <c r="D610" s="946" t="s">
        <v>965</v>
      </c>
      <c r="E610" s="946" t="s">
        <v>965</v>
      </c>
    </row>
    <row r="611" spans="1:5" s="105" customFormat="1" ht="13.5" customHeight="1">
      <c r="A611" s="695" t="s">
        <v>50</v>
      </c>
      <c r="B611" s="695" t="s">
        <v>1509</v>
      </c>
      <c r="C611" s="747" t="s">
        <v>965</v>
      </c>
      <c r="D611" s="946" t="s">
        <v>965</v>
      </c>
      <c r="E611" s="946" t="s">
        <v>965</v>
      </c>
    </row>
    <row r="612" spans="1:5" s="105" customFormat="1" ht="13.5" customHeight="1">
      <c r="A612" s="695" t="s">
        <v>50</v>
      </c>
      <c r="B612" s="695" t="s">
        <v>1538</v>
      </c>
      <c r="C612" s="747" t="s">
        <v>965</v>
      </c>
      <c r="D612" s="946" t="s">
        <v>965</v>
      </c>
      <c r="E612" s="946" t="s">
        <v>965</v>
      </c>
    </row>
    <row r="613" spans="1:5" s="105" customFormat="1" ht="13.5" customHeight="1">
      <c r="A613" s="695" t="s">
        <v>50</v>
      </c>
      <c r="B613" s="695" t="s">
        <v>777</v>
      </c>
      <c r="C613" s="747" t="s">
        <v>965</v>
      </c>
      <c r="D613" s="946" t="s">
        <v>965</v>
      </c>
      <c r="E613" s="946">
        <v>1</v>
      </c>
    </row>
    <row r="614" spans="1:5" s="105" customFormat="1" ht="13.5" customHeight="1">
      <c r="A614" s="695" t="s">
        <v>50</v>
      </c>
      <c r="B614" s="695" t="s">
        <v>1455</v>
      </c>
      <c r="C614" s="747" t="s">
        <v>965</v>
      </c>
      <c r="D614" s="946" t="s">
        <v>965</v>
      </c>
      <c r="E614" s="946" t="s">
        <v>965</v>
      </c>
    </row>
    <row r="615" spans="1:5" s="105" customFormat="1" ht="13.5" customHeight="1">
      <c r="A615" s="695" t="s">
        <v>50</v>
      </c>
      <c r="B615" s="695" t="s">
        <v>1483</v>
      </c>
      <c r="C615" s="747">
        <v>1</v>
      </c>
      <c r="D615" s="946">
        <v>1</v>
      </c>
      <c r="E615" s="946">
        <v>1</v>
      </c>
    </row>
    <row r="616" spans="1:5" s="105" customFormat="1" ht="13.5" customHeight="1">
      <c r="A616" s="695" t="s">
        <v>50</v>
      </c>
      <c r="B616" s="695" t="s">
        <v>1510</v>
      </c>
      <c r="C616" s="747" t="s">
        <v>965</v>
      </c>
      <c r="D616" s="946">
        <v>1</v>
      </c>
      <c r="E616" s="946" t="s">
        <v>965</v>
      </c>
    </row>
    <row r="617" spans="1:5" s="105" customFormat="1" ht="13.5" customHeight="1">
      <c r="A617" s="695" t="s">
        <v>50</v>
      </c>
      <c r="B617" s="695" t="s">
        <v>1511</v>
      </c>
      <c r="C617" s="747" t="s">
        <v>965</v>
      </c>
      <c r="D617" s="946">
        <v>1</v>
      </c>
      <c r="E617" s="946">
        <v>1</v>
      </c>
    </row>
    <row r="618" spans="1:5" s="105" customFormat="1" ht="13.5" customHeight="1">
      <c r="A618" s="695" t="s">
        <v>50</v>
      </c>
      <c r="B618" s="695" t="s">
        <v>1512</v>
      </c>
      <c r="C618" s="747" t="s">
        <v>965</v>
      </c>
      <c r="D618" s="946" t="s">
        <v>965</v>
      </c>
      <c r="E618" s="946" t="s">
        <v>965</v>
      </c>
    </row>
    <row r="619" spans="1:5" s="105" customFormat="1" ht="13.5" customHeight="1">
      <c r="A619" s="695" t="s">
        <v>50</v>
      </c>
      <c r="B619" s="695" t="s">
        <v>1513</v>
      </c>
      <c r="C619" s="747" t="s">
        <v>965</v>
      </c>
      <c r="D619" s="946">
        <v>1</v>
      </c>
      <c r="E619" s="946" t="s">
        <v>965</v>
      </c>
    </row>
    <row r="620" spans="1:5" s="105" customFormat="1" ht="13.5" customHeight="1">
      <c r="A620" s="695" t="s">
        <v>50</v>
      </c>
      <c r="B620" s="695" t="s">
        <v>1472</v>
      </c>
      <c r="C620" s="747" t="s">
        <v>965</v>
      </c>
      <c r="D620" s="946" t="s">
        <v>965</v>
      </c>
      <c r="E620" s="946" t="s">
        <v>965</v>
      </c>
    </row>
    <row r="621" spans="1:5" s="105" customFormat="1" ht="13.5" customHeight="1">
      <c r="A621" s="695" t="s">
        <v>50</v>
      </c>
      <c r="B621" s="695" t="s">
        <v>1514</v>
      </c>
      <c r="C621" s="747" t="s">
        <v>965</v>
      </c>
      <c r="D621" s="946" t="s">
        <v>965</v>
      </c>
      <c r="E621" s="946" t="s">
        <v>965</v>
      </c>
    </row>
    <row r="622" spans="1:5" s="105" customFormat="1" ht="13.5" customHeight="1">
      <c r="A622" s="695" t="s">
        <v>50</v>
      </c>
      <c r="B622" s="695" t="s">
        <v>1457</v>
      </c>
      <c r="C622" s="747" t="s">
        <v>965</v>
      </c>
      <c r="D622" s="946" t="s">
        <v>965</v>
      </c>
      <c r="E622" s="946" t="s">
        <v>965</v>
      </c>
    </row>
    <row r="623" spans="1:5" s="105" customFormat="1" ht="13.5" customHeight="1">
      <c r="A623" s="695" t="s">
        <v>50</v>
      </c>
      <c r="B623" s="695" t="s">
        <v>1515</v>
      </c>
      <c r="C623" s="747" t="s">
        <v>965</v>
      </c>
      <c r="D623" s="946" t="s">
        <v>965</v>
      </c>
      <c r="E623" s="946" t="s">
        <v>965</v>
      </c>
    </row>
    <row r="624" spans="1:5" s="105" customFormat="1" ht="13.5" customHeight="1">
      <c r="A624" s="695" t="s">
        <v>50</v>
      </c>
      <c r="B624" s="695" t="s">
        <v>3317</v>
      </c>
      <c r="C624" s="747" t="s">
        <v>965</v>
      </c>
      <c r="D624" s="946" t="s">
        <v>965</v>
      </c>
      <c r="E624" s="946" t="s">
        <v>965</v>
      </c>
    </row>
    <row r="625" spans="1:5" s="105" customFormat="1" ht="13.5" customHeight="1">
      <c r="A625" s="695" t="s">
        <v>50</v>
      </c>
      <c r="B625" s="695" t="s">
        <v>1484</v>
      </c>
      <c r="C625" s="747" t="s">
        <v>965</v>
      </c>
      <c r="D625" s="946" t="s">
        <v>965</v>
      </c>
      <c r="E625" s="946" t="s">
        <v>965</v>
      </c>
    </row>
    <row r="626" spans="1:5" s="105" customFormat="1" ht="13.5" customHeight="1">
      <c r="A626" s="695" t="s">
        <v>50</v>
      </c>
      <c r="B626" s="695" t="s">
        <v>3318</v>
      </c>
      <c r="C626" s="747" t="s">
        <v>965</v>
      </c>
      <c r="D626" s="946" t="s">
        <v>965</v>
      </c>
      <c r="E626" s="946" t="s">
        <v>965</v>
      </c>
    </row>
    <row r="627" spans="1:5" s="105" customFormat="1" ht="13.5" customHeight="1">
      <c r="A627" s="695" t="s">
        <v>50</v>
      </c>
      <c r="B627" s="695" t="s">
        <v>1516</v>
      </c>
      <c r="C627" s="747" t="s">
        <v>965</v>
      </c>
      <c r="D627" s="946" t="s">
        <v>965</v>
      </c>
      <c r="E627" s="946" t="s">
        <v>965</v>
      </c>
    </row>
    <row r="628" spans="1:5" s="105" customFormat="1" ht="13.5" customHeight="1">
      <c r="A628" s="695" t="s">
        <v>50</v>
      </c>
      <c r="B628" s="695" t="s">
        <v>1460</v>
      </c>
      <c r="C628" s="747" t="s">
        <v>965</v>
      </c>
      <c r="D628" s="946" t="s">
        <v>965</v>
      </c>
      <c r="E628" s="946" t="s">
        <v>965</v>
      </c>
    </row>
    <row r="629" spans="1:5" s="105" customFormat="1" ht="13.5" customHeight="1">
      <c r="A629" s="695" t="s">
        <v>50</v>
      </c>
      <c r="B629" s="695" t="s">
        <v>1517</v>
      </c>
      <c r="C629" s="747" t="s">
        <v>965</v>
      </c>
      <c r="D629" s="946" t="s">
        <v>965</v>
      </c>
      <c r="E629" s="946" t="s">
        <v>965</v>
      </c>
    </row>
    <row r="630" spans="1:5" s="105" customFormat="1" ht="13.5" customHeight="1">
      <c r="A630" s="695" t="s">
        <v>50</v>
      </c>
      <c r="B630" s="695" t="s">
        <v>3319</v>
      </c>
      <c r="C630" s="747" t="s">
        <v>965</v>
      </c>
      <c r="D630" s="946" t="s">
        <v>965</v>
      </c>
      <c r="E630" s="946" t="s">
        <v>965</v>
      </c>
    </row>
    <row r="631" spans="1:5" s="105" customFormat="1" ht="13.5" customHeight="1">
      <c r="A631" s="695" t="s">
        <v>50</v>
      </c>
      <c r="B631" s="695" t="s">
        <v>1539</v>
      </c>
      <c r="C631" s="747" t="s">
        <v>965</v>
      </c>
      <c r="D631" s="946" t="s">
        <v>965</v>
      </c>
      <c r="E631" s="946" t="s">
        <v>965</v>
      </c>
    </row>
    <row r="632" spans="1:5" s="105" customFormat="1" ht="13.5" customHeight="1">
      <c r="A632" s="695" t="s">
        <v>50</v>
      </c>
      <c r="B632" s="695" t="s">
        <v>1540</v>
      </c>
      <c r="C632" s="747" t="s">
        <v>965</v>
      </c>
      <c r="D632" s="946" t="s">
        <v>965</v>
      </c>
      <c r="E632" s="946" t="s">
        <v>965</v>
      </c>
    </row>
    <row r="633" spans="1:5" s="105" customFormat="1" ht="13.5" customHeight="1">
      <c r="A633" s="695" t="s">
        <v>50</v>
      </c>
      <c r="B633" s="695" t="s">
        <v>1518</v>
      </c>
      <c r="C633" s="747" t="s">
        <v>965</v>
      </c>
      <c r="D633" s="946" t="s">
        <v>965</v>
      </c>
      <c r="E633" s="946" t="s">
        <v>965</v>
      </c>
    </row>
    <row r="634" spans="1:5" s="105" customFormat="1" ht="13.5" customHeight="1">
      <c r="A634" s="695" t="s">
        <v>50</v>
      </c>
      <c r="B634" s="695" t="s">
        <v>1459</v>
      </c>
      <c r="C634" s="747" t="s">
        <v>965</v>
      </c>
      <c r="D634" s="946" t="s">
        <v>965</v>
      </c>
      <c r="E634" s="946" t="s">
        <v>965</v>
      </c>
    </row>
    <row r="635" spans="1:5" s="105" customFormat="1" ht="13.5" customHeight="1">
      <c r="A635" s="695" t="s">
        <v>50</v>
      </c>
      <c r="B635" s="695" t="s">
        <v>1519</v>
      </c>
      <c r="C635" s="747" t="s">
        <v>965</v>
      </c>
      <c r="D635" s="946" t="s">
        <v>965</v>
      </c>
      <c r="E635" s="946" t="s">
        <v>965</v>
      </c>
    </row>
    <row r="636" spans="1:5" s="105" customFormat="1" ht="13.5" customHeight="1">
      <c r="A636" s="695" t="s">
        <v>50</v>
      </c>
      <c r="B636" s="695" t="s">
        <v>3320</v>
      </c>
      <c r="C636" s="747" t="s">
        <v>965</v>
      </c>
      <c r="D636" s="946">
        <v>1</v>
      </c>
      <c r="E636" s="946">
        <v>1</v>
      </c>
    </row>
    <row r="637" spans="1:5" s="105" customFormat="1" ht="13.5" customHeight="1">
      <c r="A637" s="695" t="s">
        <v>50</v>
      </c>
      <c r="B637" s="695" t="s">
        <v>1520</v>
      </c>
      <c r="C637" s="747" t="s">
        <v>965</v>
      </c>
      <c r="D637" s="946" t="s">
        <v>965</v>
      </c>
      <c r="E637" s="946" t="s">
        <v>965</v>
      </c>
    </row>
    <row r="638" spans="1:5" s="105" customFormat="1" ht="13.5" customHeight="1">
      <c r="A638" s="695" t="s">
        <v>50</v>
      </c>
      <c r="B638" s="695" t="s">
        <v>3321</v>
      </c>
      <c r="C638" s="747" t="s">
        <v>965</v>
      </c>
      <c r="D638" s="946" t="s">
        <v>965</v>
      </c>
      <c r="E638" s="946" t="s">
        <v>965</v>
      </c>
    </row>
    <row r="639" spans="1:5" s="105" customFormat="1" ht="13.5" customHeight="1">
      <c r="A639" s="695" t="s">
        <v>50</v>
      </c>
      <c r="B639" s="695" t="s">
        <v>1485</v>
      </c>
      <c r="C639" s="747" t="s">
        <v>965</v>
      </c>
      <c r="D639" s="946">
        <v>1</v>
      </c>
      <c r="E639" s="946">
        <v>1</v>
      </c>
    </row>
    <row r="640" spans="1:5" s="105" customFormat="1" ht="13.5" customHeight="1">
      <c r="A640" s="695" t="s">
        <v>50</v>
      </c>
      <c r="B640" s="695" t="s">
        <v>1456</v>
      </c>
      <c r="C640" s="747" t="s">
        <v>965</v>
      </c>
      <c r="D640" s="946">
        <v>1</v>
      </c>
      <c r="E640" s="946">
        <v>1</v>
      </c>
    </row>
    <row r="641" spans="1:5" s="105" customFormat="1" ht="13.5" customHeight="1">
      <c r="A641" s="695" t="s">
        <v>50</v>
      </c>
      <c r="B641" s="695" t="s">
        <v>1521</v>
      </c>
      <c r="C641" s="747" t="s">
        <v>965</v>
      </c>
      <c r="D641" s="946">
        <v>1</v>
      </c>
      <c r="E641" s="946">
        <v>1</v>
      </c>
    </row>
    <row r="642" spans="1:5" s="105" customFormat="1" ht="13.5" customHeight="1">
      <c r="A642" s="695" t="s">
        <v>50</v>
      </c>
      <c r="B642" s="695" t="s">
        <v>1473</v>
      </c>
      <c r="C642" s="747" t="s">
        <v>965</v>
      </c>
      <c r="D642" s="946">
        <v>1</v>
      </c>
      <c r="E642" s="946">
        <v>1</v>
      </c>
    </row>
    <row r="643" spans="1:5" s="105" customFormat="1" ht="13.5" customHeight="1">
      <c r="A643" s="695" t="s">
        <v>50</v>
      </c>
      <c r="B643" s="695" t="s">
        <v>1474</v>
      </c>
      <c r="C643" s="747" t="s">
        <v>965</v>
      </c>
      <c r="D643" s="946">
        <v>1</v>
      </c>
      <c r="E643" s="946">
        <v>1</v>
      </c>
    </row>
    <row r="644" spans="1:5" s="105" customFormat="1" ht="13.5" customHeight="1">
      <c r="A644" s="695" t="s">
        <v>50</v>
      </c>
      <c r="B644" s="695" t="s">
        <v>1475</v>
      </c>
      <c r="C644" s="747" t="s">
        <v>965</v>
      </c>
      <c r="D644" s="946">
        <v>1</v>
      </c>
      <c r="E644" s="946">
        <v>1</v>
      </c>
    </row>
    <row r="645" spans="1:5" s="105" customFormat="1" ht="13.5" customHeight="1">
      <c r="A645" s="695" t="s">
        <v>50</v>
      </c>
      <c r="B645" s="695" t="s">
        <v>1476</v>
      </c>
      <c r="C645" s="747" t="s">
        <v>965</v>
      </c>
      <c r="D645" s="946">
        <v>1</v>
      </c>
      <c r="E645" s="946">
        <v>1</v>
      </c>
    </row>
    <row r="646" spans="1:5" s="105" customFormat="1" ht="13.5" customHeight="1">
      <c r="A646" s="695" t="s">
        <v>50</v>
      </c>
      <c r="B646" s="695" t="s">
        <v>1477</v>
      </c>
      <c r="C646" s="747" t="s">
        <v>965</v>
      </c>
      <c r="D646" s="946">
        <v>1</v>
      </c>
      <c r="E646" s="946">
        <v>1</v>
      </c>
    </row>
    <row r="647" spans="1:5" s="105" customFormat="1" ht="13.5" customHeight="1">
      <c r="A647" s="695" t="s">
        <v>50</v>
      </c>
      <c r="B647" s="695" t="s">
        <v>1522</v>
      </c>
      <c r="C647" s="747" t="s">
        <v>965</v>
      </c>
      <c r="D647" s="946">
        <v>1</v>
      </c>
      <c r="E647" s="946">
        <v>1</v>
      </c>
    </row>
    <row r="648" spans="1:5" s="105" customFormat="1" ht="13.5" customHeight="1">
      <c r="A648" s="695" t="s">
        <v>50</v>
      </c>
      <c r="B648" s="695" t="s">
        <v>1486</v>
      </c>
      <c r="C648" s="747" t="s">
        <v>965</v>
      </c>
      <c r="D648" s="946" t="s">
        <v>965</v>
      </c>
      <c r="E648" s="946" t="s">
        <v>965</v>
      </c>
    </row>
    <row r="649" spans="1:5" s="105" customFormat="1" ht="13.5" customHeight="1">
      <c r="A649" s="695" t="s">
        <v>50</v>
      </c>
      <c r="B649" s="695" t="s">
        <v>2355</v>
      </c>
      <c r="C649" s="747" t="s">
        <v>965</v>
      </c>
      <c r="D649" s="946" t="s">
        <v>965</v>
      </c>
      <c r="E649" s="946" t="s">
        <v>965</v>
      </c>
    </row>
    <row r="650" spans="1:5" s="105" customFormat="1" ht="13.5" customHeight="1">
      <c r="A650" s="695" t="s">
        <v>50</v>
      </c>
      <c r="B650" s="695" t="s">
        <v>1541</v>
      </c>
      <c r="C650" s="747" t="s">
        <v>965</v>
      </c>
      <c r="D650" s="946" t="s">
        <v>965</v>
      </c>
      <c r="E650" s="946" t="s">
        <v>965</v>
      </c>
    </row>
    <row r="651" spans="1:5" s="105" customFormat="1" ht="13.5" customHeight="1">
      <c r="A651" s="695" t="s">
        <v>50</v>
      </c>
      <c r="B651" s="695" t="s">
        <v>2354</v>
      </c>
      <c r="C651" s="747" t="s">
        <v>965</v>
      </c>
      <c r="D651" s="946" t="s">
        <v>965</v>
      </c>
      <c r="E651" s="946" t="s">
        <v>965</v>
      </c>
    </row>
    <row r="652" spans="1:5" s="105" customFormat="1" ht="13.5" customHeight="1">
      <c r="A652" s="695" t="s">
        <v>50</v>
      </c>
      <c r="B652" s="695" t="s">
        <v>1461</v>
      </c>
      <c r="C652" s="747" t="s">
        <v>965</v>
      </c>
      <c r="D652" s="946" t="s">
        <v>965</v>
      </c>
      <c r="E652" s="946" t="s">
        <v>965</v>
      </c>
    </row>
    <row r="653" spans="1:5" s="105" customFormat="1" ht="13.5" customHeight="1">
      <c r="A653" s="695" t="s">
        <v>50</v>
      </c>
      <c r="B653" s="695" t="s">
        <v>1462</v>
      </c>
      <c r="C653" s="747" t="s">
        <v>965</v>
      </c>
      <c r="D653" s="946" t="s">
        <v>965</v>
      </c>
      <c r="E653" s="946" t="s">
        <v>965</v>
      </c>
    </row>
    <row r="654" spans="1:5" s="105" customFormat="1" ht="13.5" customHeight="1">
      <c r="A654" s="695" t="s">
        <v>50</v>
      </c>
      <c r="B654" s="695" t="s">
        <v>1523</v>
      </c>
      <c r="C654" s="747" t="s">
        <v>965</v>
      </c>
      <c r="D654" s="946" t="s">
        <v>965</v>
      </c>
      <c r="E654" s="946" t="s">
        <v>965</v>
      </c>
    </row>
    <row r="655" spans="1:5" s="105" customFormat="1" ht="13.5" customHeight="1">
      <c r="A655" s="695" t="s">
        <v>50</v>
      </c>
      <c r="B655" s="695" t="s">
        <v>1487</v>
      </c>
      <c r="C655" s="747" t="s">
        <v>965</v>
      </c>
      <c r="D655" s="946" t="s">
        <v>965</v>
      </c>
      <c r="E655" s="946" t="s">
        <v>965</v>
      </c>
    </row>
    <row r="656" spans="1:5" s="105" customFormat="1" ht="13.5" customHeight="1">
      <c r="A656" s="695" t="s">
        <v>50</v>
      </c>
      <c r="B656" s="695" t="s">
        <v>3322</v>
      </c>
      <c r="C656" s="747" t="s">
        <v>965</v>
      </c>
      <c r="D656" s="946" t="s">
        <v>965</v>
      </c>
      <c r="E656" s="946" t="s">
        <v>965</v>
      </c>
    </row>
    <row r="657" spans="1:5" s="105" customFormat="1" ht="13.5" customHeight="1">
      <c r="A657" s="695" t="s">
        <v>50</v>
      </c>
      <c r="B657" s="695" t="s">
        <v>1463</v>
      </c>
      <c r="C657" s="747" t="s">
        <v>965</v>
      </c>
      <c r="D657" s="946" t="s">
        <v>965</v>
      </c>
      <c r="E657" s="946" t="s">
        <v>965</v>
      </c>
    </row>
    <row r="658" spans="1:5" s="105" customFormat="1" ht="13.5" customHeight="1">
      <c r="A658" s="695" t="s">
        <v>50</v>
      </c>
      <c r="B658" s="695" t="s">
        <v>2353</v>
      </c>
      <c r="C658" s="747" t="s">
        <v>965</v>
      </c>
      <c r="D658" s="946" t="s">
        <v>965</v>
      </c>
      <c r="E658" s="946" t="s">
        <v>965</v>
      </c>
    </row>
    <row r="659" spans="1:5" s="105" customFormat="1" ht="13.5" customHeight="1">
      <c r="A659" s="695" t="s">
        <v>50</v>
      </c>
      <c r="B659" s="695" t="s">
        <v>3323</v>
      </c>
      <c r="C659" s="747" t="s">
        <v>965</v>
      </c>
      <c r="D659" s="946" t="s">
        <v>965</v>
      </c>
      <c r="E659" s="946" t="s">
        <v>965</v>
      </c>
    </row>
    <row r="660" spans="1:5" s="105" customFormat="1" ht="13.5" customHeight="1">
      <c r="A660" s="695" t="s">
        <v>50</v>
      </c>
      <c r="B660" s="695" t="s">
        <v>1464</v>
      </c>
      <c r="C660" s="747" t="s">
        <v>965</v>
      </c>
      <c r="D660" s="946" t="s">
        <v>965</v>
      </c>
      <c r="E660" s="946" t="s">
        <v>965</v>
      </c>
    </row>
    <row r="661" spans="1:5" s="105" customFormat="1" ht="13.5" customHeight="1">
      <c r="A661" s="695" t="s">
        <v>50</v>
      </c>
      <c r="B661" s="695" t="s">
        <v>1465</v>
      </c>
      <c r="C661" s="747" t="s">
        <v>965</v>
      </c>
      <c r="D661" s="946" t="s">
        <v>965</v>
      </c>
      <c r="E661" s="946" t="s">
        <v>965</v>
      </c>
    </row>
    <row r="662" spans="1:5" s="105" customFormat="1" ht="13.5" customHeight="1">
      <c r="A662" s="695" t="s">
        <v>50</v>
      </c>
      <c r="B662" s="695" t="s">
        <v>1524</v>
      </c>
      <c r="C662" s="747" t="s">
        <v>965</v>
      </c>
      <c r="D662" s="946">
        <v>1</v>
      </c>
      <c r="E662" s="946" t="s">
        <v>965</v>
      </c>
    </row>
    <row r="663" spans="1:5" s="105" customFormat="1" ht="13.5" customHeight="1">
      <c r="A663" s="695" t="s">
        <v>50</v>
      </c>
      <c r="B663" s="695" t="s">
        <v>1542</v>
      </c>
      <c r="C663" s="747" t="s">
        <v>965</v>
      </c>
      <c r="D663" s="946" t="s">
        <v>965</v>
      </c>
      <c r="E663" s="946" t="s">
        <v>965</v>
      </c>
    </row>
    <row r="664" spans="1:5" s="105" customFormat="1" ht="13.5" customHeight="1">
      <c r="A664" s="695" t="s">
        <v>50</v>
      </c>
      <c r="B664" s="695" t="s">
        <v>1543</v>
      </c>
      <c r="C664" s="747" t="s">
        <v>965</v>
      </c>
      <c r="D664" s="946" t="s">
        <v>965</v>
      </c>
      <c r="E664" s="946" t="s">
        <v>965</v>
      </c>
    </row>
    <row r="665" spans="1:5" s="105" customFormat="1" ht="13.5" customHeight="1">
      <c r="A665" s="695" t="s">
        <v>50</v>
      </c>
      <c r="B665" s="695" t="s">
        <v>1544</v>
      </c>
      <c r="C665" s="747" t="s">
        <v>965</v>
      </c>
      <c r="D665" s="946" t="s">
        <v>965</v>
      </c>
      <c r="E665" s="946" t="s">
        <v>965</v>
      </c>
    </row>
    <row r="666" spans="1:5" s="105" customFormat="1" ht="13.5" customHeight="1">
      <c r="A666" s="695" t="s">
        <v>50</v>
      </c>
      <c r="B666" s="695" t="s">
        <v>3314</v>
      </c>
      <c r="C666" s="747" t="s">
        <v>965</v>
      </c>
      <c r="D666" s="946" t="s">
        <v>965</v>
      </c>
      <c r="E666" s="946" t="s">
        <v>965</v>
      </c>
    </row>
    <row r="667" spans="1:5" s="105" customFormat="1" ht="13.5" customHeight="1">
      <c r="A667" s="696" t="s">
        <v>50</v>
      </c>
      <c r="B667" s="696" t="s">
        <v>1545</v>
      </c>
      <c r="C667" s="747" t="s">
        <v>965</v>
      </c>
      <c r="D667" s="946" t="s">
        <v>965</v>
      </c>
      <c r="E667" s="946" t="s">
        <v>965</v>
      </c>
    </row>
    <row r="668" spans="1:5" s="105" customFormat="1" ht="13.5" customHeight="1">
      <c r="A668" s="695" t="s">
        <v>50</v>
      </c>
      <c r="B668" s="695" t="s">
        <v>1466</v>
      </c>
      <c r="C668" s="747" t="s">
        <v>965</v>
      </c>
      <c r="D668" s="946" t="s">
        <v>965</v>
      </c>
      <c r="E668" s="946" t="s">
        <v>965</v>
      </c>
    </row>
    <row r="669" spans="1:5" s="105" customFormat="1" ht="13.5" customHeight="1">
      <c r="A669" s="695" t="s">
        <v>50</v>
      </c>
      <c r="B669" s="695" t="s">
        <v>1525</v>
      </c>
      <c r="C669" s="747" t="s">
        <v>965</v>
      </c>
      <c r="D669" s="946" t="s">
        <v>965</v>
      </c>
      <c r="E669" s="946" t="s">
        <v>965</v>
      </c>
    </row>
    <row r="670" spans="1:5" s="105" customFormat="1" ht="13.5" customHeight="1">
      <c r="A670" s="695" t="s">
        <v>50</v>
      </c>
      <c r="B670" s="695" t="s">
        <v>1467</v>
      </c>
      <c r="C670" s="747" t="s">
        <v>965</v>
      </c>
      <c r="D670" s="946" t="s">
        <v>965</v>
      </c>
      <c r="E670" s="946" t="s">
        <v>965</v>
      </c>
    </row>
    <row r="671" spans="1:5" s="105" customFormat="1" ht="13.5" customHeight="1">
      <c r="A671" s="695" t="s">
        <v>50</v>
      </c>
      <c r="B671" s="695" t="s">
        <v>1468</v>
      </c>
      <c r="C671" s="747" t="s">
        <v>965</v>
      </c>
      <c r="D671" s="946" t="s">
        <v>965</v>
      </c>
      <c r="E671" s="946" t="s">
        <v>965</v>
      </c>
    </row>
    <row r="672" spans="1:5" s="105" customFormat="1" ht="13.5" customHeight="1">
      <c r="A672" s="695" t="s">
        <v>50</v>
      </c>
      <c r="B672" s="695" t="s">
        <v>1469</v>
      </c>
      <c r="C672" s="747" t="s">
        <v>965</v>
      </c>
      <c r="D672" s="946" t="s">
        <v>965</v>
      </c>
      <c r="E672" s="946" t="s">
        <v>965</v>
      </c>
    </row>
    <row r="673" spans="1:5" s="105" customFormat="1" ht="13.5" customHeight="1">
      <c r="A673" s="696" t="s">
        <v>50</v>
      </c>
      <c r="B673" s="696" t="s">
        <v>1546</v>
      </c>
      <c r="C673" s="747" t="s">
        <v>965</v>
      </c>
      <c r="D673" s="946" t="s">
        <v>965</v>
      </c>
      <c r="E673" s="946" t="s">
        <v>965</v>
      </c>
    </row>
    <row r="674" spans="1:5" s="105" customFormat="1" ht="13.5" customHeight="1">
      <c r="A674" s="695" t="s">
        <v>50</v>
      </c>
      <c r="B674" s="695" t="s">
        <v>1547</v>
      </c>
      <c r="C674" s="747" t="s">
        <v>965</v>
      </c>
      <c r="D674" s="946" t="s">
        <v>965</v>
      </c>
      <c r="E674" s="946" t="s">
        <v>965</v>
      </c>
    </row>
    <row r="675" spans="1:5" s="105" customFormat="1" ht="13.5" customHeight="1">
      <c r="A675" s="695" t="s">
        <v>50</v>
      </c>
      <c r="B675" s="695" t="s">
        <v>1548</v>
      </c>
      <c r="C675" s="747" t="s">
        <v>965</v>
      </c>
      <c r="D675" s="946" t="s">
        <v>965</v>
      </c>
      <c r="E675" s="946" t="s">
        <v>965</v>
      </c>
    </row>
    <row r="676" spans="1:5" s="105" customFormat="1" ht="13.5" customHeight="1">
      <c r="A676" s="695" t="s">
        <v>50</v>
      </c>
      <c r="B676" s="695" t="s">
        <v>1470</v>
      </c>
      <c r="C676" s="747" t="s">
        <v>965</v>
      </c>
      <c r="D676" s="946" t="s">
        <v>965</v>
      </c>
      <c r="E676" s="946" t="s">
        <v>965</v>
      </c>
    </row>
    <row r="677" spans="1:5" s="105" customFormat="1" ht="13.5" customHeight="1">
      <c r="A677" s="695" t="s">
        <v>50</v>
      </c>
      <c r="B677" s="695" t="s">
        <v>1471</v>
      </c>
      <c r="C677" s="747" t="s">
        <v>965</v>
      </c>
      <c r="D677" s="946" t="s">
        <v>965</v>
      </c>
      <c r="E677" s="946" t="s">
        <v>965</v>
      </c>
    </row>
    <row r="678" spans="1:5" s="105" customFormat="1" ht="13.5" customHeight="1">
      <c r="A678" s="695" t="s">
        <v>50</v>
      </c>
      <c r="B678" s="695" t="s">
        <v>1488</v>
      </c>
      <c r="C678" s="747" t="s">
        <v>965</v>
      </c>
      <c r="D678" s="946" t="s">
        <v>965</v>
      </c>
      <c r="E678" s="946" t="s">
        <v>965</v>
      </c>
    </row>
    <row r="679" spans="1:5" s="105" customFormat="1" ht="13.5" customHeight="1">
      <c r="A679" s="695" t="s">
        <v>50</v>
      </c>
      <c r="B679" s="695" t="s">
        <v>1526</v>
      </c>
      <c r="C679" s="747" t="s">
        <v>965</v>
      </c>
      <c r="D679" s="946" t="s">
        <v>965</v>
      </c>
      <c r="E679" s="946" t="s">
        <v>965</v>
      </c>
    </row>
    <row r="680" spans="1:5" s="105" customFormat="1" ht="13.5" customHeight="1">
      <c r="A680" s="695" t="s">
        <v>50</v>
      </c>
      <c r="B680" s="695" t="s">
        <v>1527</v>
      </c>
      <c r="C680" s="747" t="s">
        <v>965</v>
      </c>
      <c r="D680" s="946" t="s">
        <v>965</v>
      </c>
      <c r="E680" s="946" t="s">
        <v>965</v>
      </c>
    </row>
    <row r="681" spans="1:5" s="105" customFormat="1" ht="13.5" customHeight="1">
      <c r="A681" s="695" t="s">
        <v>50</v>
      </c>
      <c r="B681" s="695" t="s">
        <v>1528</v>
      </c>
      <c r="C681" s="747" t="s">
        <v>965</v>
      </c>
      <c r="D681" s="946" t="s">
        <v>965</v>
      </c>
      <c r="E681" s="946" t="s">
        <v>965</v>
      </c>
    </row>
    <row r="682" spans="1:5" s="105" customFormat="1" ht="13.5" customHeight="1">
      <c r="A682" s="695" t="s">
        <v>50</v>
      </c>
      <c r="B682" s="695" t="s">
        <v>1549</v>
      </c>
      <c r="C682" s="747" t="s">
        <v>965</v>
      </c>
      <c r="D682" s="946" t="s">
        <v>965</v>
      </c>
      <c r="E682" s="946" t="s">
        <v>965</v>
      </c>
    </row>
    <row r="683" spans="1:5" s="105" customFormat="1" ht="13.5" customHeight="1">
      <c r="A683" s="695" t="s">
        <v>50</v>
      </c>
      <c r="B683" s="695" t="s">
        <v>1529</v>
      </c>
      <c r="C683" s="747" t="s">
        <v>965</v>
      </c>
      <c r="D683" s="946" t="s">
        <v>965</v>
      </c>
      <c r="E683" s="946" t="s">
        <v>965</v>
      </c>
    </row>
    <row r="684" spans="1:5" s="105" customFormat="1" ht="13.5" customHeight="1">
      <c r="A684" s="695" t="s">
        <v>50</v>
      </c>
      <c r="B684" s="695" t="s">
        <v>3324</v>
      </c>
      <c r="C684" s="747" t="s">
        <v>965</v>
      </c>
      <c r="D684" s="946" t="s">
        <v>965</v>
      </c>
      <c r="E684" s="946" t="s">
        <v>965</v>
      </c>
    </row>
    <row r="685" spans="1:5" s="105" customFormat="1" ht="13.5" customHeight="1">
      <c r="A685" s="695" t="s">
        <v>50</v>
      </c>
      <c r="B685" s="695" t="s">
        <v>1530</v>
      </c>
      <c r="C685" s="747" t="s">
        <v>965</v>
      </c>
      <c r="D685" s="946" t="s">
        <v>965</v>
      </c>
      <c r="E685" s="946" t="s">
        <v>965</v>
      </c>
    </row>
    <row r="686" spans="1:5" s="105" customFormat="1" ht="13.5" customHeight="1">
      <c r="A686" s="695" t="s">
        <v>50</v>
      </c>
      <c r="B686" s="695" t="s">
        <v>3315</v>
      </c>
      <c r="C686" s="747" t="s">
        <v>965</v>
      </c>
      <c r="D686" s="946" t="s">
        <v>965</v>
      </c>
      <c r="E686" s="946" t="s">
        <v>965</v>
      </c>
    </row>
    <row r="687" spans="1:5" s="105" customFormat="1" ht="13.5" customHeight="1">
      <c r="A687" s="696" t="s">
        <v>50</v>
      </c>
      <c r="B687" s="696" t="s">
        <v>1531</v>
      </c>
      <c r="C687" s="747" t="s">
        <v>965</v>
      </c>
      <c r="D687" s="946" t="s">
        <v>965</v>
      </c>
      <c r="E687" s="946" t="s">
        <v>965</v>
      </c>
    </row>
    <row r="688" spans="1:5" s="105" customFormat="1" ht="13.5" customHeight="1">
      <c r="A688" s="695" t="s">
        <v>50</v>
      </c>
      <c r="B688" s="695" t="s">
        <v>1532</v>
      </c>
      <c r="C688" s="747" t="s">
        <v>965</v>
      </c>
      <c r="D688" s="946" t="s">
        <v>965</v>
      </c>
      <c r="E688" s="946" t="s">
        <v>965</v>
      </c>
    </row>
    <row r="689" spans="1:5" s="105" customFormat="1" ht="13.5" customHeight="1">
      <c r="A689" s="695" t="s">
        <v>50</v>
      </c>
      <c r="B689" s="695" t="s">
        <v>1533</v>
      </c>
      <c r="C689" s="747" t="s">
        <v>965</v>
      </c>
      <c r="D689" s="946" t="s">
        <v>965</v>
      </c>
      <c r="E689" s="946" t="s">
        <v>965</v>
      </c>
    </row>
    <row r="690" spans="1:5" s="105" customFormat="1" ht="13.5" customHeight="1">
      <c r="A690" s="695" t="s">
        <v>2356</v>
      </c>
      <c r="B690" s="695" t="s">
        <v>3325</v>
      </c>
      <c r="C690" s="747" t="s">
        <v>965</v>
      </c>
      <c r="D690" s="946" t="s">
        <v>965</v>
      </c>
      <c r="E690" s="946" t="s">
        <v>965</v>
      </c>
    </row>
    <row r="691" spans="1:5" s="105" customFormat="1" ht="13.5" customHeight="1">
      <c r="A691" s="695" t="s">
        <v>2356</v>
      </c>
      <c r="B691" s="695" t="s">
        <v>1557</v>
      </c>
      <c r="C691" s="747" t="s">
        <v>965</v>
      </c>
      <c r="D691" s="946" t="s">
        <v>965</v>
      </c>
      <c r="E691" s="946" t="s">
        <v>965</v>
      </c>
    </row>
    <row r="692" spans="1:5" s="105" customFormat="1" ht="13.5" customHeight="1">
      <c r="A692" s="695" t="s">
        <v>2356</v>
      </c>
      <c r="B692" s="695" t="s">
        <v>1558</v>
      </c>
      <c r="C692" s="747" t="s">
        <v>965</v>
      </c>
      <c r="D692" s="946" t="s">
        <v>965</v>
      </c>
      <c r="E692" s="946" t="s">
        <v>965</v>
      </c>
    </row>
    <row r="693" spans="1:5" s="105" customFormat="1" ht="13.5" customHeight="1">
      <c r="A693" s="696" t="s">
        <v>2356</v>
      </c>
      <c r="B693" s="696" t="s">
        <v>1078</v>
      </c>
      <c r="C693" s="747" t="s">
        <v>965</v>
      </c>
      <c r="D693" s="946" t="s">
        <v>965</v>
      </c>
      <c r="E693" s="946" t="s">
        <v>965</v>
      </c>
    </row>
    <row r="694" spans="1:5" s="105" customFormat="1" ht="13.5" customHeight="1">
      <c r="A694" s="695" t="s">
        <v>2356</v>
      </c>
      <c r="B694" s="695" t="s">
        <v>1088</v>
      </c>
      <c r="C694" s="747" t="s">
        <v>965</v>
      </c>
      <c r="D694" s="946" t="s">
        <v>965</v>
      </c>
      <c r="E694" s="946" t="s">
        <v>965</v>
      </c>
    </row>
    <row r="695" spans="1:5" s="105" customFormat="1" ht="13.5" customHeight="1">
      <c r="A695" s="695" t="s">
        <v>2356</v>
      </c>
      <c r="B695" s="695" t="s">
        <v>1058</v>
      </c>
      <c r="C695" s="747" t="s">
        <v>965</v>
      </c>
      <c r="D695" s="946" t="s">
        <v>965</v>
      </c>
      <c r="E695" s="946" t="s">
        <v>965</v>
      </c>
    </row>
    <row r="696" spans="1:5" s="105" customFormat="1" ht="13.5" customHeight="1">
      <c r="A696" s="695" t="s">
        <v>2356</v>
      </c>
      <c r="B696" s="695" t="s">
        <v>1081</v>
      </c>
      <c r="C696" s="747">
        <v>1</v>
      </c>
      <c r="D696" s="946">
        <v>1</v>
      </c>
      <c r="E696" s="946">
        <v>1</v>
      </c>
    </row>
    <row r="697" spans="1:5" s="105" customFormat="1" ht="13.5" customHeight="1">
      <c r="A697" s="695" t="s">
        <v>2356</v>
      </c>
      <c r="B697" s="695" t="s">
        <v>1057</v>
      </c>
      <c r="C697" s="747" t="s">
        <v>965</v>
      </c>
      <c r="D697" s="946" t="s">
        <v>965</v>
      </c>
      <c r="E697" s="946" t="s">
        <v>965</v>
      </c>
    </row>
    <row r="698" spans="1:5" s="105" customFormat="1" ht="13.5" customHeight="1">
      <c r="A698" s="695" t="s">
        <v>2356</v>
      </c>
      <c r="B698" s="695" t="s">
        <v>1791</v>
      </c>
      <c r="C698" s="747" t="s">
        <v>965</v>
      </c>
      <c r="D698" s="946" t="s">
        <v>965</v>
      </c>
      <c r="E698" s="946" t="s">
        <v>965</v>
      </c>
    </row>
    <row r="699" spans="1:5" s="105" customFormat="1" ht="13.5" customHeight="1">
      <c r="A699" s="695" t="s">
        <v>2356</v>
      </c>
      <c r="B699" s="695" t="s">
        <v>1083</v>
      </c>
      <c r="C699" s="747" t="s">
        <v>965</v>
      </c>
      <c r="D699" s="946" t="s">
        <v>965</v>
      </c>
      <c r="E699" s="946" t="s">
        <v>965</v>
      </c>
    </row>
    <row r="700" spans="1:5" s="105" customFormat="1" ht="13.5" customHeight="1">
      <c r="A700" s="695" t="s">
        <v>2356</v>
      </c>
      <c r="B700" s="695" t="s">
        <v>1084</v>
      </c>
      <c r="C700" s="747" t="s">
        <v>965</v>
      </c>
      <c r="D700" s="946" t="s">
        <v>965</v>
      </c>
      <c r="E700" s="946" t="s">
        <v>965</v>
      </c>
    </row>
    <row r="701" spans="1:5" s="105" customFormat="1" ht="13.5" customHeight="1">
      <c r="A701" s="695" t="s">
        <v>2356</v>
      </c>
      <c r="B701" s="695" t="s">
        <v>1090</v>
      </c>
      <c r="C701" s="747" t="s">
        <v>965</v>
      </c>
      <c r="D701" s="946" t="s">
        <v>965</v>
      </c>
      <c r="E701" s="946" t="s">
        <v>965</v>
      </c>
    </row>
    <row r="702" spans="1:5" s="105" customFormat="1" ht="13.5" customHeight="1">
      <c r="A702" s="695" t="s">
        <v>2356</v>
      </c>
      <c r="B702" s="695" t="s">
        <v>1697</v>
      </c>
      <c r="C702" s="747" t="s">
        <v>965</v>
      </c>
      <c r="D702" s="946" t="s">
        <v>965</v>
      </c>
      <c r="E702" s="946" t="s">
        <v>965</v>
      </c>
    </row>
    <row r="703" spans="1:5" s="105" customFormat="1" ht="13.5" customHeight="1">
      <c r="A703" s="695" t="s">
        <v>2356</v>
      </c>
      <c r="B703" s="695" t="s">
        <v>3326</v>
      </c>
      <c r="C703" s="747" t="s">
        <v>965</v>
      </c>
      <c r="D703" s="946" t="s">
        <v>965</v>
      </c>
      <c r="E703" s="946" t="s">
        <v>965</v>
      </c>
    </row>
    <row r="704" spans="1:5" s="105" customFormat="1" ht="13.5" customHeight="1">
      <c r="A704" s="695" t="s">
        <v>2356</v>
      </c>
      <c r="B704" s="695" t="s">
        <v>2357</v>
      </c>
      <c r="C704" s="747" t="s">
        <v>965</v>
      </c>
      <c r="D704" s="946" t="s">
        <v>965</v>
      </c>
      <c r="E704" s="946" t="s">
        <v>965</v>
      </c>
    </row>
    <row r="705" spans="1:5" s="105" customFormat="1" ht="13.5" customHeight="1">
      <c r="A705" s="695" t="s">
        <v>2356</v>
      </c>
      <c r="B705" s="695" t="s">
        <v>1093</v>
      </c>
      <c r="C705" s="747" t="s">
        <v>965</v>
      </c>
      <c r="D705" s="946" t="s">
        <v>965</v>
      </c>
      <c r="E705" s="946" t="s">
        <v>965</v>
      </c>
    </row>
    <row r="706" spans="1:5" s="105" customFormat="1" ht="13.5" customHeight="1">
      <c r="A706" s="695" t="s">
        <v>2356</v>
      </c>
      <c r="B706" s="695" t="s">
        <v>1564</v>
      </c>
      <c r="C706" s="747" t="s">
        <v>965</v>
      </c>
      <c r="D706" s="946" t="s">
        <v>965</v>
      </c>
      <c r="E706" s="946" t="s">
        <v>965</v>
      </c>
    </row>
    <row r="707" spans="1:5" s="105" customFormat="1" ht="13.5" customHeight="1">
      <c r="A707" s="695" t="s">
        <v>2356</v>
      </c>
      <c r="B707" s="695" t="s">
        <v>1094</v>
      </c>
      <c r="C707" s="747" t="s">
        <v>965</v>
      </c>
      <c r="D707" s="946" t="s">
        <v>965</v>
      </c>
      <c r="E707" s="946" t="s">
        <v>965</v>
      </c>
    </row>
    <row r="708" spans="1:5" s="105" customFormat="1" ht="13.5" customHeight="1">
      <c r="A708" s="695" t="s">
        <v>2356</v>
      </c>
      <c r="B708" s="695" t="s">
        <v>3327</v>
      </c>
      <c r="C708" s="747" t="s">
        <v>965</v>
      </c>
      <c r="D708" s="946" t="s">
        <v>965</v>
      </c>
      <c r="E708" s="946" t="s">
        <v>965</v>
      </c>
    </row>
    <row r="709" spans="1:5" s="105" customFormat="1" ht="13.5" customHeight="1">
      <c r="A709" s="695" t="s">
        <v>2356</v>
      </c>
      <c r="B709" s="695" t="s">
        <v>1639</v>
      </c>
      <c r="C709" s="747" t="s">
        <v>965</v>
      </c>
      <c r="D709" s="946" t="s">
        <v>965</v>
      </c>
      <c r="E709" s="946" t="s">
        <v>965</v>
      </c>
    </row>
    <row r="710" spans="1:5" s="105" customFormat="1" ht="13.5" customHeight="1">
      <c r="A710" s="695" t="s">
        <v>2356</v>
      </c>
      <c r="B710" s="695" t="s">
        <v>1063</v>
      </c>
      <c r="C710" s="747" t="s">
        <v>965</v>
      </c>
      <c r="D710" s="946" t="s">
        <v>965</v>
      </c>
      <c r="E710" s="946" t="s">
        <v>965</v>
      </c>
    </row>
    <row r="711" spans="1:5" s="105" customFormat="1" ht="13.5" customHeight="1">
      <c r="A711" s="695" t="s">
        <v>2356</v>
      </c>
      <c r="B711" s="695" t="s">
        <v>1065</v>
      </c>
      <c r="C711" s="747" t="s">
        <v>965</v>
      </c>
      <c r="D711" s="946" t="s">
        <v>965</v>
      </c>
      <c r="E711" s="946" t="s">
        <v>965</v>
      </c>
    </row>
    <row r="712" spans="1:5" s="105" customFormat="1" ht="13.5" customHeight="1">
      <c r="A712" s="695" t="s">
        <v>2356</v>
      </c>
      <c r="B712" s="695" t="s">
        <v>1698</v>
      </c>
      <c r="C712" s="747" t="s">
        <v>965</v>
      </c>
      <c r="D712" s="946" t="s">
        <v>965</v>
      </c>
      <c r="E712" s="946" t="s">
        <v>965</v>
      </c>
    </row>
    <row r="713" spans="1:5" s="105" customFormat="1" ht="13.5" customHeight="1">
      <c r="A713" s="695" t="s">
        <v>2356</v>
      </c>
      <c r="B713" s="695" t="s">
        <v>1565</v>
      </c>
      <c r="C713" s="747" t="s">
        <v>965</v>
      </c>
      <c r="D713" s="946" t="s">
        <v>965</v>
      </c>
      <c r="E713" s="946" t="s">
        <v>965</v>
      </c>
    </row>
    <row r="714" spans="1:5" s="105" customFormat="1" ht="13.5" customHeight="1">
      <c r="A714" s="695" t="s">
        <v>2356</v>
      </c>
      <c r="B714" s="695" t="s">
        <v>3328</v>
      </c>
      <c r="C714" s="747" t="s">
        <v>965</v>
      </c>
      <c r="D714" s="946" t="s">
        <v>965</v>
      </c>
      <c r="E714" s="946" t="s">
        <v>965</v>
      </c>
    </row>
    <row r="715" spans="1:5" s="105" customFormat="1" ht="13.5" customHeight="1">
      <c r="A715" s="695" t="s">
        <v>2356</v>
      </c>
      <c r="B715" s="695" t="s">
        <v>3329</v>
      </c>
      <c r="C715" s="747" t="s">
        <v>965</v>
      </c>
      <c r="D715" s="946" t="s">
        <v>965</v>
      </c>
      <c r="E715" s="946" t="s">
        <v>965</v>
      </c>
    </row>
    <row r="716" spans="1:5" s="105" customFormat="1" ht="13.5" customHeight="1">
      <c r="A716" s="695" t="s">
        <v>2356</v>
      </c>
      <c r="B716" s="695" t="s">
        <v>1789</v>
      </c>
      <c r="C716" s="747" t="s">
        <v>965</v>
      </c>
      <c r="D716" s="946" t="s">
        <v>965</v>
      </c>
      <c r="E716" s="946" t="s">
        <v>965</v>
      </c>
    </row>
    <row r="717" spans="1:5" s="105" customFormat="1" ht="13.5" customHeight="1">
      <c r="A717" s="695" t="s">
        <v>2356</v>
      </c>
      <c r="B717" s="695" t="s">
        <v>1559</v>
      </c>
      <c r="C717" s="747" t="s">
        <v>965</v>
      </c>
      <c r="D717" s="946" t="s">
        <v>965</v>
      </c>
      <c r="E717" s="946" t="s">
        <v>965</v>
      </c>
    </row>
    <row r="718" spans="1:5" s="105" customFormat="1" ht="13.5" customHeight="1">
      <c r="A718" s="695" t="s">
        <v>2356</v>
      </c>
      <c r="B718" s="695" t="s">
        <v>1560</v>
      </c>
      <c r="C718" s="747" t="s">
        <v>965</v>
      </c>
      <c r="D718" s="946" t="s">
        <v>965</v>
      </c>
      <c r="E718" s="946" t="s">
        <v>965</v>
      </c>
    </row>
    <row r="719" spans="1:5" s="105" customFormat="1" ht="13.5" customHeight="1">
      <c r="A719" s="696" t="s">
        <v>2356</v>
      </c>
      <c r="B719" s="696" t="s">
        <v>1561</v>
      </c>
      <c r="C719" s="747" t="s">
        <v>965</v>
      </c>
      <c r="D719" s="946" t="s">
        <v>965</v>
      </c>
      <c r="E719" s="946" t="s">
        <v>965</v>
      </c>
    </row>
    <row r="720" spans="1:5" s="105" customFormat="1" ht="13.5" customHeight="1">
      <c r="A720" s="695" t="s">
        <v>2356</v>
      </c>
      <c r="B720" s="695" t="s">
        <v>1066</v>
      </c>
      <c r="C720" s="747" t="s">
        <v>965</v>
      </c>
      <c r="D720" s="946" t="s">
        <v>965</v>
      </c>
      <c r="E720" s="946" t="s">
        <v>965</v>
      </c>
    </row>
    <row r="721" spans="1:5" s="105" customFormat="1" ht="13.5" customHeight="1">
      <c r="A721" s="695" t="s">
        <v>2356</v>
      </c>
      <c r="B721" s="695" t="s">
        <v>1067</v>
      </c>
      <c r="C721" s="747" t="s">
        <v>965</v>
      </c>
      <c r="D721" s="946" t="s">
        <v>965</v>
      </c>
      <c r="E721" s="946" t="s">
        <v>965</v>
      </c>
    </row>
    <row r="722" spans="1:5" s="105" customFormat="1" ht="13.5" customHeight="1">
      <c r="A722" s="695" t="s">
        <v>2356</v>
      </c>
      <c r="B722" s="695" t="s">
        <v>1566</v>
      </c>
      <c r="C722" s="747" t="s">
        <v>965</v>
      </c>
      <c r="D722" s="946" t="s">
        <v>965</v>
      </c>
      <c r="E722" s="946" t="s">
        <v>965</v>
      </c>
    </row>
    <row r="723" spans="1:5" s="105" customFormat="1" ht="13.5" customHeight="1">
      <c r="A723" s="695" t="s">
        <v>2356</v>
      </c>
      <c r="B723" s="695" t="s">
        <v>1567</v>
      </c>
      <c r="C723" s="747" t="s">
        <v>965</v>
      </c>
      <c r="D723" s="946" t="s">
        <v>965</v>
      </c>
      <c r="E723" s="946" t="s">
        <v>965</v>
      </c>
    </row>
    <row r="724" spans="1:5" s="105" customFormat="1" ht="13.5" customHeight="1">
      <c r="A724" s="696" t="s">
        <v>2356</v>
      </c>
      <c r="B724" s="696" t="s">
        <v>1068</v>
      </c>
      <c r="C724" s="747" t="s">
        <v>965</v>
      </c>
      <c r="D724" s="946" t="s">
        <v>965</v>
      </c>
      <c r="E724" s="946" t="s">
        <v>965</v>
      </c>
    </row>
    <row r="725" spans="1:5" s="105" customFormat="1" ht="13.5" customHeight="1">
      <c r="A725" s="695" t="s">
        <v>2356</v>
      </c>
      <c r="B725" s="695" t="s">
        <v>1562</v>
      </c>
      <c r="C725" s="747" t="s">
        <v>965</v>
      </c>
      <c r="D725" s="946" t="s">
        <v>965</v>
      </c>
      <c r="E725" s="946" t="s">
        <v>965</v>
      </c>
    </row>
    <row r="726" spans="1:5" s="105" customFormat="1" ht="13.5" customHeight="1">
      <c r="A726" s="695" t="s">
        <v>2356</v>
      </c>
      <c r="B726" s="695" t="s">
        <v>1069</v>
      </c>
      <c r="C726" s="747" t="s">
        <v>965</v>
      </c>
      <c r="D726" s="946" t="s">
        <v>965</v>
      </c>
      <c r="E726" s="946" t="s">
        <v>965</v>
      </c>
    </row>
    <row r="727" spans="1:5" s="105" customFormat="1" ht="13.5" customHeight="1">
      <c r="A727" s="695" t="s">
        <v>2356</v>
      </c>
      <c r="B727" s="695" t="s">
        <v>1070</v>
      </c>
      <c r="C727" s="747" t="s">
        <v>965</v>
      </c>
      <c r="D727" s="946" t="s">
        <v>965</v>
      </c>
      <c r="E727" s="946" t="s">
        <v>965</v>
      </c>
    </row>
    <row r="728" spans="1:5" s="105" customFormat="1" ht="13.5" customHeight="1">
      <c r="A728" s="695" t="s">
        <v>2356</v>
      </c>
      <c r="B728" s="695" t="s">
        <v>3330</v>
      </c>
      <c r="C728" s="747" t="s">
        <v>965</v>
      </c>
      <c r="D728" s="946" t="s">
        <v>965</v>
      </c>
      <c r="E728" s="946" t="s">
        <v>965</v>
      </c>
    </row>
    <row r="729" spans="1:5" s="105" customFormat="1" ht="13.5" customHeight="1">
      <c r="A729" s="695" t="s">
        <v>2356</v>
      </c>
      <c r="B729" s="695" t="s">
        <v>1072</v>
      </c>
      <c r="C729" s="747" t="s">
        <v>965</v>
      </c>
      <c r="D729" s="946" t="s">
        <v>965</v>
      </c>
      <c r="E729" s="946" t="s">
        <v>965</v>
      </c>
    </row>
    <row r="730" spans="1:5" s="105" customFormat="1" ht="13.5" customHeight="1">
      <c r="A730" s="695" t="s">
        <v>2356</v>
      </c>
      <c r="B730" s="695" t="s">
        <v>1073</v>
      </c>
      <c r="C730" s="747" t="s">
        <v>965</v>
      </c>
      <c r="D730" s="946" t="s">
        <v>965</v>
      </c>
      <c r="E730" s="946" t="s">
        <v>965</v>
      </c>
    </row>
    <row r="731" spans="1:5" s="105" customFormat="1" ht="13.5" customHeight="1">
      <c r="A731" s="695" t="s">
        <v>2356</v>
      </c>
      <c r="B731" s="695" t="s">
        <v>1568</v>
      </c>
      <c r="C731" s="747" t="s">
        <v>965</v>
      </c>
      <c r="D731" s="946" t="s">
        <v>965</v>
      </c>
      <c r="E731" s="946" t="s">
        <v>965</v>
      </c>
    </row>
    <row r="732" spans="1:5" s="105" customFormat="1" ht="13.5" customHeight="1">
      <c r="A732" s="695" t="s">
        <v>2356</v>
      </c>
      <c r="B732" s="695" t="s">
        <v>3331</v>
      </c>
      <c r="C732" s="747" t="s">
        <v>965</v>
      </c>
      <c r="D732" s="946" t="s">
        <v>965</v>
      </c>
      <c r="E732" s="946" t="s">
        <v>965</v>
      </c>
    </row>
    <row r="733" spans="1:5" s="105" customFormat="1" ht="13.5" customHeight="1">
      <c r="A733" s="695" t="s">
        <v>2356</v>
      </c>
      <c r="B733" s="695" t="s">
        <v>1569</v>
      </c>
      <c r="C733" s="747" t="s">
        <v>965</v>
      </c>
      <c r="D733" s="946" t="s">
        <v>965</v>
      </c>
      <c r="E733" s="946" t="s">
        <v>965</v>
      </c>
    </row>
    <row r="734" spans="1:5" s="105" customFormat="1" ht="13.5" customHeight="1">
      <c r="A734" s="695" t="s">
        <v>2356</v>
      </c>
      <c r="B734" s="695" t="s">
        <v>1563</v>
      </c>
      <c r="C734" s="747" t="s">
        <v>965</v>
      </c>
      <c r="D734" s="946" t="s">
        <v>965</v>
      </c>
      <c r="E734" s="946" t="s">
        <v>965</v>
      </c>
    </row>
    <row r="735" spans="1:5" s="105" customFormat="1" ht="13.5" customHeight="1">
      <c r="A735" s="695" t="s">
        <v>2356</v>
      </c>
      <c r="B735" s="695" t="s">
        <v>1074</v>
      </c>
      <c r="C735" s="747" t="s">
        <v>965</v>
      </c>
      <c r="D735" s="946" t="s">
        <v>965</v>
      </c>
      <c r="E735" s="946" t="s">
        <v>965</v>
      </c>
    </row>
    <row r="736" spans="1:5" s="105" customFormat="1" ht="13.5" customHeight="1">
      <c r="A736" s="695" t="s">
        <v>3332</v>
      </c>
      <c r="B736" s="695" t="s">
        <v>1601</v>
      </c>
      <c r="C736" s="747" t="s">
        <v>965</v>
      </c>
      <c r="D736" s="946" t="s">
        <v>965</v>
      </c>
      <c r="E736" s="946" t="s">
        <v>965</v>
      </c>
    </row>
    <row r="737" spans="1:5" s="105" customFormat="1" ht="13.5" customHeight="1">
      <c r="A737" s="695" t="s">
        <v>3332</v>
      </c>
      <c r="B737" s="695" t="s">
        <v>1585</v>
      </c>
      <c r="C737" s="747" t="s">
        <v>965</v>
      </c>
      <c r="D737" s="946" t="s">
        <v>965</v>
      </c>
      <c r="E737" s="946" t="s">
        <v>965</v>
      </c>
    </row>
    <row r="738" spans="1:5" s="105" customFormat="1" ht="13.5" customHeight="1">
      <c r="A738" s="695" t="s">
        <v>3332</v>
      </c>
      <c r="B738" s="695" t="s">
        <v>1589</v>
      </c>
      <c r="C738" s="747" t="s">
        <v>965</v>
      </c>
      <c r="D738" s="946" t="s">
        <v>965</v>
      </c>
      <c r="E738" s="946" t="s">
        <v>965</v>
      </c>
    </row>
    <row r="739" spans="1:5" s="105" customFormat="1" ht="13.5" customHeight="1">
      <c r="A739" s="695" t="s">
        <v>3332</v>
      </c>
      <c r="B739" s="695" t="s">
        <v>1590</v>
      </c>
      <c r="C739" s="747" t="s">
        <v>965</v>
      </c>
      <c r="D739" s="946" t="s">
        <v>965</v>
      </c>
      <c r="E739" s="946" t="s">
        <v>965</v>
      </c>
    </row>
    <row r="740" spans="1:5" s="105" customFormat="1" ht="13.5" customHeight="1">
      <c r="A740" s="695" t="s">
        <v>3332</v>
      </c>
      <c r="B740" s="695" t="s">
        <v>3335</v>
      </c>
      <c r="C740" s="747" t="s">
        <v>965</v>
      </c>
      <c r="D740" s="946" t="s">
        <v>965</v>
      </c>
      <c r="E740" s="946" t="s">
        <v>965</v>
      </c>
    </row>
    <row r="741" spans="1:5" s="105" customFormat="1" ht="13.5" customHeight="1">
      <c r="A741" s="695" t="s">
        <v>3332</v>
      </c>
      <c r="B741" s="695" t="s">
        <v>1574</v>
      </c>
      <c r="C741" s="747" t="s">
        <v>965</v>
      </c>
      <c r="D741" s="946">
        <v>1</v>
      </c>
      <c r="E741" s="946">
        <v>1</v>
      </c>
    </row>
    <row r="742" spans="1:5" s="105" customFormat="1" ht="13.5" customHeight="1">
      <c r="A742" s="695" t="s">
        <v>3332</v>
      </c>
      <c r="B742" s="695" t="s">
        <v>1575</v>
      </c>
      <c r="C742" s="747" t="s">
        <v>965</v>
      </c>
      <c r="D742" s="946">
        <v>1</v>
      </c>
      <c r="E742" s="946">
        <v>1</v>
      </c>
    </row>
    <row r="743" spans="1:5" s="105" customFormat="1" ht="13.5" customHeight="1">
      <c r="A743" s="695" t="s">
        <v>3332</v>
      </c>
      <c r="B743" s="695" t="s">
        <v>1576</v>
      </c>
      <c r="C743" s="747" t="s">
        <v>965</v>
      </c>
      <c r="D743" s="946">
        <v>1</v>
      </c>
      <c r="E743" s="946">
        <v>1</v>
      </c>
    </row>
    <row r="744" spans="1:5" s="105" customFormat="1" ht="13.5" customHeight="1">
      <c r="A744" s="695" t="s">
        <v>3332</v>
      </c>
      <c r="B744" s="695" t="s">
        <v>1591</v>
      </c>
      <c r="C744" s="747" t="s">
        <v>965</v>
      </c>
      <c r="D744" s="946" t="s">
        <v>965</v>
      </c>
      <c r="E744" s="946" t="s">
        <v>965</v>
      </c>
    </row>
    <row r="745" spans="1:5" s="105" customFormat="1" ht="13.5" customHeight="1">
      <c r="A745" s="695" t="s">
        <v>3332</v>
      </c>
      <c r="B745" s="695" t="s">
        <v>1305</v>
      </c>
      <c r="C745" s="747" t="s">
        <v>965</v>
      </c>
      <c r="D745" s="946" t="s">
        <v>965</v>
      </c>
      <c r="E745" s="946" t="s">
        <v>965</v>
      </c>
    </row>
    <row r="746" spans="1:5" s="105" customFormat="1" ht="13.5" customHeight="1">
      <c r="A746" s="695" t="s">
        <v>3332</v>
      </c>
      <c r="B746" s="695" t="s">
        <v>1306</v>
      </c>
      <c r="C746" s="747" t="s">
        <v>965</v>
      </c>
      <c r="D746" s="946" t="s">
        <v>965</v>
      </c>
      <c r="E746" s="946" t="s">
        <v>965</v>
      </c>
    </row>
    <row r="747" spans="1:5" s="105" customFormat="1" ht="13.5" customHeight="1">
      <c r="A747" s="695" t="s">
        <v>3332</v>
      </c>
      <c r="B747" s="695" t="s">
        <v>1577</v>
      </c>
      <c r="C747" s="747" t="s">
        <v>965</v>
      </c>
      <c r="D747" s="946" t="s">
        <v>965</v>
      </c>
      <c r="E747" s="946" t="s">
        <v>965</v>
      </c>
    </row>
    <row r="748" spans="1:5" s="105" customFormat="1" ht="13.5" customHeight="1">
      <c r="A748" s="695" t="s">
        <v>3332</v>
      </c>
      <c r="B748" s="695" t="s">
        <v>1570</v>
      </c>
      <c r="C748" s="747">
        <v>1</v>
      </c>
      <c r="D748" s="946">
        <v>1</v>
      </c>
      <c r="E748" s="946">
        <v>1</v>
      </c>
    </row>
    <row r="749" spans="1:5" s="105" customFormat="1" ht="13.5" customHeight="1">
      <c r="A749" s="695" t="s">
        <v>3332</v>
      </c>
      <c r="B749" s="695" t="s">
        <v>1571</v>
      </c>
      <c r="C749" s="747">
        <v>1</v>
      </c>
      <c r="D749" s="946">
        <v>1</v>
      </c>
      <c r="E749" s="946">
        <v>1</v>
      </c>
    </row>
    <row r="750" spans="1:5" s="105" customFormat="1" ht="13.5" customHeight="1">
      <c r="A750" s="695" t="s">
        <v>3332</v>
      </c>
      <c r="B750" s="695" t="s">
        <v>1266</v>
      </c>
      <c r="C750" s="747" t="s">
        <v>965</v>
      </c>
      <c r="D750" s="946" t="s">
        <v>965</v>
      </c>
      <c r="E750" s="946" t="s">
        <v>965</v>
      </c>
    </row>
    <row r="751" spans="1:5" s="105" customFormat="1" ht="13.5" customHeight="1">
      <c r="A751" s="695" t="s">
        <v>3332</v>
      </c>
      <c r="B751" s="695" t="s">
        <v>1809</v>
      </c>
      <c r="C751" s="747" t="s">
        <v>965</v>
      </c>
      <c r="D751" s="946" t="s">
        <v>965</v>
      </c>
      <c r="E751" s="946" t="s">
        <v>965</v>
      </c>
    </row>
    <row r="752" spans="1:5" s="105" customFormat="1" ht="13.5" customHeight="1">
      <c r="A752" s="695" t="s">
        <v>3332</v>
      </c>
      <c r="B752" s="695" t="s">
        <v>3336</v>
      </c>
      <c r="C752" s="747" t="s">
        <v>965</v>
      </c>
      <c r="D752" s="946" t="s">
        <v>965</v>
      </c>
      <c r="E752" s="946" t="s">
        <v>965</v>
      </c>
    </row>
    <row r="753" spans="1:5" s="105" customFormat="1" ht="13.5" customHeight="1">
      <c r="A753" s="695" t="s">
        <v>3332</v>
      </c>
      <c r="B753" s="695" t="s">
        <v>3337</v>
      </c>
      <c r="C753" s="747" t="s">
        <v>965</v>
      </c>
      <c r="D753" s="946" t="s">
        <v>965</v>
      </c>
      <c r="E753" s="946" t="s">
        <v>965</v>
      </c>
    </row>
    <row r="754" spans="1:5" s="105" customFormat="1" ht="13.5" customHeight="1">
      <c r="A754" s="695" t="s">
        <v>3332</v>
      </c>
      <c r="B754" s="695" t="s">
        <v>1578</v>
      </c>
      <c r="C754" s="747" t="s">
        <v>965</v>
      </c>
      <c r="D754" s="946" t="s">
        <v>965</v>
      </c>
      <c r="E754" s="946" t="s">
        <v>965</v>
      </c>
    </row>
    <row r="755" spans="1:5" s="105" customFormat="1" ht="13.5" customHeight="1">
      <c r="A755" s="695" t="s">
        <v>3332</v>
      </c>
      <c r="B755" s="695" t="s">
        <v>2359</v>
      </c>
      <c r="C755" s="747" t="s">
        <v>965</v>
      </c>
      <c r="D755" s="946" t="s">
        <v>965</v>
      </c>
      <c r="E755" s="946" t="s">
        <v>965</v>
      </c>
    </row>
    <row r="756" spans="1:5" s="105" customFormat="1" ht="13.5" customHeight="1">
      <c r="A756" s="695" t="s">
        <v>3332</v>
      </c>
      <c r="B756" s="695" t="s">
        <v>1592</v>
      </c>
      <c r="C756" s="747" t="s">
        <v>965</v>
      </c>
      <c r="D756" s="946" t="s">
        <v>965</v>
      </c>
      <c r="E756" s="946" t="s">
        <v>965</v>
      </c>
    </row>
    <row r="757" spans="1:5" s="105" customFormat="1" ht="13.5" customHeight="1">
      <c r="A757" s="695" t="s">
        <v>3332</v>
      </c>
      <c r="B757" s="695" t="s">
        <v>1593</v>
      </c>
      <c r="C757" s="747" t="s">
        <v>965</v>
      </c>
      <c r="D757" s="946" t="s">
        <v>965</v>
      </c>
      <c r="E757" s="946" t="s">
        <v>965</v>
      </c>
    </row>
    <row r="758" spans="1:5" s="105" customFormat="1" ht="13.5" customHeight="1">
      <c r="A758" s="695" t="s">
        <v>3332</v>
      </c>
      <c r="B758" s="695" t="s">
        <v>3349</v>
      </c>
      <c r="C758" s="747" t="s">
        <v>965</v>
      </c>
      <c r="D758" s="946" t="s">
        <v>965</v>
      </c>
      <c r="E758" s="946" t="s">
        <v>965</v>
      </c>
    </row>
    <row r="759" spans="1:5" s="105" customFormat="1" ht="13.5" customHeight="1">
      <c r="A759" s="695" t="s">
        <v>3332</v>
      </c>
      <c r="B759" s="695" t="s">
        <v>1594</v>
      </c>
      <c r="C759" s="747" t="s">
        <v>965</v>
      </c>
      <c r="D759" s="946">
        <v>1</v>
      </c>
      <c r="E759" s="946">
        <v>1</v>
      </c>
    </row>
    <row r="760" spans="1:5" s="105" customFormat="1" ht="13.5" customHeight="1">
      <c r="A760" s="695" t="s">
        <v>3332</v>
      </c>
      <c r="B760" s="695" t="s">
        <v>1267</v>
      </c>
      <c r="C760" s="747" t="s">
        <v>965</v>
      </c>
      <c r="D760" s="946" t="s">
        <v>965</v>
      </c>
      <c r="E760" s="946" t="s">
        <v>965</v>
      </c>
    </row>
    <row r="761" spans="1:5" s="105" customFormat="1" ht="13.5" customHeight="1">
      <c r="A761" s="696" t="s">
        <v>3332</v>
      </c>
      <c r="B761" s="696" t="s">
        <v>1268</v>
      </c>
      <c r="C761" s="747" t="s">
        <v>965</v>
      </c>
      <c r="D761" s="946" t="s">
        <v>965</v>
      </c>
      <c r="E761" s="946" t="s">
        <v>965</v>
      </c>
    </row>
    <row r="762" spans="1:5" s="105" customFormat="1" ht="13.5" customHeight="1">
      <c r="A762" s="695" t="s">
        <v>3332</v>
      </c>
      <c r="B762" s="695" t="s">
        <v>1269</v>
      </c>
      <c r="C762" s="747" t="s">
        <v>965</v>
      </c>
      <c r="D762" s="946" t="s">
        <v>965</v>
      </c>
      <c r="E762" s="946" t="s">
        <v>965</v>
      </c>
    </row>
    <row r="763" spans="1:5" s="105" customFormat="1" ht="13.5" customHeight="1">
      <c r="A763" s="695" t="s">
        <v>3332</v>
      </c>
      <c r="B763" s="695" t="s">
        <v>1247</v>
      </c>
      <c r="C763" s="747" t="s">
        <v>965</v>
      </c>
      <c r="D763" s="946" t="s">
        <v>965</v>
      </c>
      <c r="E763" s="946" t="s">
        <v>965</v>
      </c>
    </row>
    <row r="764" spans="1:5" s="105" customFormat="1" ht="13.5" customHeight="1">
      <c r="A764" s="695" t="s">
        <v>3332</v>
      </c>
      <c r="B764" s="695" t="s">
        <v>2324</v>
      </c>
      <c r="C764" s="747" t="s">
        <v>965</v>
      </c>
      <c r="D764" s="946" t="s">
        <v>965</v>
      </c>
      <c r="E764" s="946" t="s">
        <v>965</v>
      </c>
    </row>
    <row r="765" spans="1:5" s="105" customFormat="1" ht="13.5" customHeight="1">
      <c r="A765" s="695" t="s">
        <v>3332</v>
      </c>
      <c r="B765" s="695" t="s">
        <v>3338</v>
      </c>
      <c r="C765" s="747" t="s">
        <v>965</v>
      </c>
      <c r="D765" s="946" t="s">
        <v>965</v>
      </c>
      <c r="E765" s="946" t="s">
        <v>965</v>
      </c>
    </row>
    <row r="766" spans="1:5" s="105" customFormat="1" ht="13.5" customHeight="1">
      <c r="A766" s="695" t="s">
        <v>3332</v>
      </c>
      <c r="B766" s="695" t="s">
        <v>1248</v>
      </c>
      <c r="C766" s="747" t="s">
        <v>965</v>
      </c>
      <c r="D766" s="946" t="s">
        <v>965</v>
      </c>
      <c r="E766" s="946" t="s">
        <v>965</v>
      </c>
    </row>
    <row r="767" spans="1:5" s="105" customFormat="1" ht="13.5" customHeight="1">
      <c r="A767" s="695" t="s">
        <v>3332</v>
      </c>
      <c r="B767" s="695" t="s">
        <v>2323</v>
      </c>
      <c r="C767" s="747" t="s">
        <v>965</v>
      </c>
      <c r="D767" s="946" t="s">
        <v>965</v>
      </c>
      <c r="E767" s="946" t="s">
        <v>965</v>
      </c>
    </row>
    <row r="768" spans="1:5" s="105" customFormat="1" ht="13.5" customHeight="1">
      <c r="A768" s="695" t="s">
        <v>3332</v>
      </c>
      <c r="B768" s="695" t="s">
        <v>1249</v>
      </c>
      <c r="C768" s="747" t="s">
        <v>965</v>
      </c>
      <c r="D768" s="946" t="s">
        <v>965</v>
      </c>
      <c r="E768" s="946" t="s">
        <v>965</v>
      </c>
    </row>
    <row r="769" spans="1:5" s="105" customFormat="1" ht="13.5" customHeight="1">
      <c r="A769" s="695" t="s">
        <v>3332</v>
      </c>
      <c r="B769" s="695" t="s">
        <v>3339</v>
      </c>
      <c r="C769" s="747" t="s">
        <v>965</v>
      </c>
      <c r="D769" s="946" t="s">
        <v>965</v>
      </c>
      <c r="E769" s="946" t="s">
        <v>965</v>
      </c>
    </row>
    <row r="770" spans="1:5" s="105" customFormat="1" ht="13.5" customHeight="1">
      <c r="A770" s="695" t="s">
        <v>3332</v>
      </c>
      <c r="B770" s="695" t="s">
        <v>2325</v>
      </c>
      <c r="C770" s="747" t="s">
        <v>965</v>
      </c>
      <c r="D770" s="946" t="s">
        <v>965</v>
      </c>
      <c r="E770" s="946" t="s">
        <v>965</v>
      </c>
    </row>
    <row r="771" spans="1:5" s="105" customFormat="1" ht="13.5" customHeight="1">
      <c r="A771" s="695" t="s">
        <v>3332</v>
      </c>
      <c r="B771" s="695" t="s">
        <v>1250</v>
      </c>
      <c r="C771" s="747" t="s">
        <v>965</v>
      </c>
      <c r="D771" s="946" t="s">
        <v>965</v>
      </c>
      <c r="E771" s="946" t="s">
        <v>965</v>
      </c>
    </row>
    <row r="772" spans="1:5" s="105" customFormat="1" ht="13.5" customHeight="1">
      <c r="A772" s="695" t="s">
        <v>3332</v>
      </c>
      <c r="B772" s="695" t="s">
        <v>1251</v>
      </c>
      <c r="C772" s="747" t="s">
        <v>965</v>
      </c>
      <c r="D772" s="946" t="s">
        <v>965</v>
      </c>
      <c r="E772" s="946" t="s">
        <v>965</v>
      </c>
    </row>
    <row r="773" spans="1:5" s="105" customFormat="1" ht="13.5" customHeight="1">
      <c r="A773" s="695" t="s">
        <v>3332</v>
      </c>
      <c r="B773" s="695" t="s">
        <v>1579</v>
      </c>
      <c r="C773" s="747" t="s">
        <v>965</v>
      </c>
      <c r="D773" s="946" t="s">
        <v>965</v>
      </c>
      <c r="E773" s="946" t="s">
        <v>965</v>
      </c>
    </row>
    <row r="774" spans="1:5" s="105" customFormat="1" ht="13.5" customHeight="1">
      <c r="A774" s="695" t="s">
        <v>3332</v>
      </c>
      <c r="B774" s="695" t="s">
        <v>1277</v>
      </c>
      <c r="C774" s="747" t="s">
        <v>965</v>
      </c>
      <c r="D774" s="946" t="s">
        <v>965</v>
      </c>
      <c r="E774" s="946" t="s">
        <v>965</v>
      </c>
    </row>
    <row r="775" spans="1:5" s="105" customFormat="1" ht="13.5" customHeight="1">
      <c r="A775" s="695" t="s">
        <v>3332</v>
      </c>
      <c r="B775" s="695" t="s">
        <v>1572</v>
      </c>
      <c r="C775" s="747">
        <v>1</v>
      </c>
      <c r="D775" s="946">
        <v>1</v>
      </c>
      <c r="E775" s="946">
        <v>1</v>
      </c>
    </row>
    <row r="776" spans="1:5" s="105" customFormat="1" ht="13.5" customHeight="1">
      <c r="A776" s="695" t="s">
        <v>3332</v>
      </c>
      <c r="B776" s="695" t="s">
        <v>3350</v>
      </c>
      <c r="C776" s="747" t="s">
        <v>965</v>
      </c>
      <c r="D776" s="946" t="s">
        <v>965</v>
      </c>
      <c r="E776" s="946" t="s">
        <v>965</v>
      </c>
    </row>
    <row r="777" spans="1:5" s="105" customFormat="1" ht="13.5" customHeight="1">
      <c r="A777" s="695" t="s">
        <v>3332</v>
      </c>
      <c r="B777" s="695" t="s">
        <v>3351</v>
      </c>
      <c r="C777" s="747" t="s">
        <v>965</v>
      </c>
      <c r="D777" s="946" t="s">
        <v>965</v>
      </c>
      <c r="E777" s="946" t="s">
        <v>965</v>
      </c>
    </row>
    <row r="778" spans="1:5" s="105" customFormat="1" ht="13.5" customHeight="1">
      <c r="A778" s="695" t="s">
        <v>3332</v>
      </c>
      <c r="B778" s="695" t="s">
        <v>1586</v>
      </c>
      <c r="C778" s="747" t="s">
        <v>965</v>
      </c>
      <c r="D778" s="946" t="s">
        <v>965</v>
      </c>
      <c r="E778" s="946">
        <v>1</v>
      </c>
    </row>
    <row r="779" spans="1:5" s="105" customFormat="1" ht="13.5" customHeight="1">
      <c r="A779" s="695" t="s">
        <v>3332</v>
      </c>
      <c r="B779" s="695" t="s">
        <v>3352</v>
      </c>
      <c r="C779" s="747" t="s">
        <v>965</v>
      </c>
      <c r="D779" s="946" t="s">
        <v>965</v>
      </c>
      <c r="E779" s="946">
        <v>1</v>
      </c>
    </row>
    <row r="780" spans="1:5" s="105" customFormat="1" ht="13.5" customHeight="1">
      <c r="A780" s="695" t="s">
        <v>3332</v>
      </c>
      <c r="B780" s="695" t="s">
        <v>3353</v>
      </c>
      <c r="C780" s="747" t="s">
        <v>965</v>
      </c>
      <c r="D780" s="946" t="s">
        <v>965</v>
      </c>
      <c r="E780" s="946">
        <v>1</v>
      </c>
    </row>
    <row r="781" spans="1:5" s="105" customFormat="1" ht="13.5" customHeight="1">
      <c r="A781" s="695" t="s">
        <v>3332</v>
      </c>
      <c r="B781" s="695" t="s">
        <v>3354</v>
      </c>
      <c r="C781" s="747" t="s">
        <v>965</v>
      </c>
      <c r="D781" s="946" t="s">
        <v>965</v>
      </c>
      <c r="E781" s="946">
        <v>1</v>
      </c>
    </row>
    <row r="782" spans="1:5" s="105" customFormat="1" ht="13.5" customHeight="1">
      <c r="A782" s="695" t="s">
        <v>3332</v>
      </c>
      <c r="B782" s="695" t="s">
        <v>3355</v>
      </c>
      <c r="C782" s="747" t="s">
        <v>965</v>
      </c>
      <c r="D782" s="946" t="s">
        <v>965</v>
      </c>
      <c r="E782" s="946">
        <v>1</v>
      </c>
    </row>
    <row r="783" spans="1:5" s="105" customFormat="1" ht="13.5" customHeight="1">
      <c r="A783" s="695" t="s">
        <v>3332</v>
      </c>
      <c r="B783" s="695" t="s">
        <v>2411</v>
      </c>
      <c r="C783" s="747" t="s">
        <v>965</v>
      </c>
      <c r="D783" s="946" t="s">
        <v>965</v>
      </c>
      <c r="E783" s="946">
        <v>1</v>
      </c>
    </row>
    <row r="784" spans="1:5" s="105" customFormat="1" ht="13.5" customHeight="1">
      <c r="A784" s="695" t="s">
        <v>3332</v>
      </c>
      <c r="B784" s="695" t="s">
        <v>2412</v>
      </c>
      <c r="C784" s="747" t="s">
        <v>965</v>
      </c>
      <c r="D784" s="946" t="s">
        <v>965</v>
      </c>
      <c r="E784" s="946">
        <v>1</v>
      </c>
    </row>
    <row r="785" spans="1:5" s="105" customFormat="1" ht="13.5" customHeight="1">
      <c r="A785" s="695" t="s">
        <v>3332</v>
      </c>
      <c r="B785" s="695" t="s">
        <v>3356</v>
      </c>
      <c r="C785" s="747" t="s">
        <v>965</v>
      </c>
      <c r="D785" s="946" t="s">
        <v>965</v>
      </c>
      <c r="E785" s="946">
        <v>1</v>
      </c>
    </row>
    <row r="786" spans="1:5" s="105" customFormat="1" ht="13.5" customHeight="1">
      <c r="A786" s="695" t="s">
        <v>3332</v>
      </c>
      <c r="B786" s="695" t="s">
        <v>3357</v>
      </c>
      <c r="C786" s="747" t="s">
        <v>965</v>
      </c>
      <c r="D786" s="946" t="s">
        <v>965</v>
      </c>
      <c r="E786" s="946">
        <v>1</v>
      </c>
    </row>
    <row r="787" spans="1:5" s="105" customFormat="1" ht="13.5" customHeight="1">
      <c r="A787" s="695" t="s">
        <v>3332</v>
      </c>
      <c r="B787" s="695" t="s">
        <v>3358</v>
      </c>
      <c r="C787" s="747" t="s">
        <v>965</v>
      </c>
      <c r="D787" s="946" t="s">
        <v>965</v>
      </c>
      <c r="E787" s="946">
        <v>1</v>
      </c>
    </row>
    <row r="788" spans="1:5" s="105" customFormat="1" ht="13.5" customHeight="1">
      <c r="A788" s="695" t="s">
        <v>3332</v>
      </c>
      <c r="B788" s="695" t="s">
        <v>3359</v>
      </c>
      <c r="C788" s="747" t="s">
        <v>965</v>
      </c>
      <c r="D788" s="946" t="s">
        <v>965</v>
      </c>
      <c r="E788" s="946">
        <v>1</v>
      </c>
    </row>
    <row r="789" spans="1:5" s="105" customFormat="1" ht="13.5" customHeight="1">
      <c r="A789" s="695" t="s">
        <v>3332</v>
      </c>
      <c r="B789" s="695" t="s">
        <v>3360</v>
      </c>
      <c r="C789" s="747" t="s">
        <v>965</v>
      </c>
      <c r="D789" s="946" t="s">
        <v>965</v>
      </c>
      <c r="E789" s="946">
        <v>1</v>
      </c>
    </row>
    <row r="790" spans="1:5" s="105" customFormat="1" ht="13.5" customHeight="1">
      <c r="A790" s="695" t="s">
        <v>3332</v>
      </c>
      <c r="B790" s="695" t="s">
        <v>2413</v>
      </c>
      <c r="C790" s="747" t="s">
        <v>965</v>
      </c>
      <c r="D790" s="946" t="s">
        <v>965</v>
      </c>
      <c r="E790" s="946">
        <v>1</v>
      </c>
    </row>
    <row r="791" spans="1:5" s="105" customFormat="1" ht="13.5" customHeight="1">
      <c r="A791" s="695" t="s">
        <v>3332</v>
      </c>
      <c r="B791" s="695" t="s">
        <v>3361</v>
      </c>
      <c r="C791" s="747">
        <v>1</v>
      </c>
      <c r="D791" s="946">
        <v>1</v>
      </c>
      <c r="E791" s="946">
        <v>1</v>
      </c>
    </row>
    <row r="792" spans="1:5" s="105" customFormat="1" ht="13.5" customHeight="1">
      <c r="A792" s="695" t="s">
        <v>3332</v>
      </c>
      <c r="B792" s="695" t="s">
        <v>3362</v>
      </c>
      <c r="C792" s="747" t="s">
        <v>965</v>
      </c>
      <c r="D792" s="946" t="s">
        <v>965</v>
      </c>
      <c r="E792" s="946">
        <v>1</v>
      </c>
    </row>
    <row r="793" spans="1:5" s="105" customFormat="1" ht="13.5" customHeight="1">
      <c r="A793" s="695" t="s">
        <v>3332</v>
      </c>
      <c r="B793" s="695" t="s">
        <v>3363</v>
      </c>
      <c r="C793" s="747" t="s">
        <v>965</v>
      </c>
      <c r="D793" s="946" t="s">
        <v>965</v>
      </c>
      <c r="E793" s="946">
        <v>1</v>
      </c>
    </row>
    <row r="794" spans="1:5" s="105" customFormat="1" ht="13.5" customHeight="1">
      <c r="A794" s="695" t="s">
        <v>3332</v>
      </c>
      <c r="B794" s="695" t="s">
        <v>3364</v>
      </c>
      <c r="C794" s="747">
        <v>1</v>
      </c>
      <c r="D794" s="946">
        <v>1</v>
      </c>
      <c r="E794" s="946">
        <v>1</v>
      </c>
    </row>
    <row r="795" spans="1:5" s="105" customFormat="1" ht="13.5" customHeight="1">
      <c r="A795" s="695" t="s">
        <v>3332</v>
      </c>
      <c r="B795" s="695" t="s">
        <v>3365</v>
      </c>
      <c r="C795" s="747" t="s">
        <v>965</v>
      </c>
      <c r="D795" s="946" t="s">
        <v>965</v>
      </c>
      <c r="E795" s="946">
        <v>1</v>
      </c>
    </row>
    <row r="796" spans="1:5" s="105" customFormat="1" ht="13.5" customHeight="1">
      <c r="A796" s="695" t="s">
        <v>3332</v>
      </c>
      <c r="B796" s="695" t="s">
        <v>3333</v>
      </c>
      <c r="C796" s="747" t="s">
        <v>965</v>
      </c>
      <c r="D796" s="946" t="s">
        <v>965</v>
      </c>
      <c r="E796" s="946" t="s">
        <v>965</v>
      </c>
    </row>
    <row r="797" spans="1:5" s="105" customFormat="1" ht="13.5" customHeight="1">
      <c r="A797" s="695" t="s">
        <v>3332</v>
      </c>
      <c r="B797" s="695" t="s">
        <v>3366</v>
      </c>
      <c r="C797" s="747" t="s">
        <v>965</v>
      </c>
      <c r="D797" s="946" t="s">
        <v>965</v>
      </c>
      <c r="E797" s="946" t="s">
        <v>965</v>
      </c>
    </row>
    <row r="798" spans="1:5" s="105" customFormat="1" ht="13.5" customHeight="1">
      <c r="A798" s="695" t="s">
        <v>3332</v>
      </c>
      <c r="B798" s="695" t="s">
        <v>3367</v>
      </c>
      <c r="C798" s="747" t="s">
        <v>965</v>
      </c>
      <c r="D798" s="946" t="s">
        <v>965</v>
      </c>
      <c r="E798" s="946" t="s">
        <v>965</v>
      </c>
    </row>
    <row r="799" spans="1:5" s="105" customFormat="1" ht="13.5" customHeight="1">
      <c r="A799" s="695" t="s">
        <v>3332</v>
      </c>
      <c r="B799" s="695" t="s">
        <v>1252</v>
      </c>
      <c r="C799" s="747" t="s">
        <v>965</v>
      </c>
      <c r="D799" s="946" t="s">
        <v>965</v>
      </c>
      <c r="E799" s="946" t="s">
        <v>965</v>
      </c>
    </row>
    <row r="800" spans="1:5" s="105" customFormat="1" ht="13.5" customHeight="1">
      <c r="A800" s="695" t="s">
        <v>3332</v>
      </c>
      <c r="B800" s="695" t="s">
        <v>1253</v>
      </c>
      <c r="C800" s="747" t="s">
        <v>965</v>
      </c>
      <c r="D800" s="946" t="s">
        <v>965</v>
      </c>
      <c r="E800" s="946" t="s">
        <v>965</v>
      </c>
    </row>
    <row r="801" spans="1:5" s="105" customFormat="1" ht="13.5" customHeight="1">
      <c r="A801" s="695" t="s">
        <v>3332</v>
      </c>
      <c r="B801" s="695" t="s">
        <v>2654</v>
      </c>
      <c r="C801" s="747" t="s">
        <v>965</v>
      </c>
      <c r="D801" s="946" t="s">
        <v>965</v>
      </c>
      <c r="E801" s="946" t="s">
        <v>965</v>
      </c>
    </row>
    <row r="802" spans="1:5" s="105" customFormat="1" ht="13.5" customHeight="1">
      <c r="A802" s="695" t="s">
        <v>3332</v>
      </c>
      <c r="B802" s="695" t="s">
        <v>1602</v>
      </c>
      <c r="C802" s="747">
        <v>1</v>
      </c>
      <c r="D802" s="946">
        <v>1</v>
      </c>
      <c r="E802" s="946">
        <v>1</v>
      </c>
    </row>
    <row r="803" spans="1:5" s="105" customFormat="1" ht="13.5" customHeight="1">
      <c r="A803" s="695" t="s">
        <v>3332</v>
      </c>
      <c r="B803" s="695" t="s">
        <v>3368</v>
      </c>
      <c r="C803" s="747" t="s">
        <v>965</v>
      </c>
      <c r="D803" s="946" t="s">
        <v>965</v>
      </c>
      <c r="E803" s="946" t="s">
        <v>965</v>
      </c>
    </row>
    <row r="804" spans="1:5" s="105" customFormat="1" ht="13.5" customHeight="1">
      <c r="A804" s="695" t="s">
        <v>3332</v>
      </c>
      <c r="B804" s="695" t="s">
        <v>85</v>
      </c>
      <c r="C804" s="747">
        <v>1</v>
      </c>
      <c r="D804" s="946">
        <v>1</v>
      </c>
      <c r="E804" s="946">
        <v>1</v>
      </c>
    </row>
    <row r="805" spans="1:5" s="105" customFormat="1" ht="13.5" customHeight="1">
      <c r="A805" s="695" t="s">
        <v>3332</v>
      </c>
      <c r="B805" s="695" t="s">
        <v>3340</v>
      </c>
      <c r="C805" s="747" t="s">
        <v>965</v>
      </c>
      <c r="D805" s="946" t="s">
        <v>965</v>
      </c>
      <c r="E805" s="946" t="s">
        <v>965</v>
      </c>
    </row>
    <row r="806" spans="1:5" s="105" customFormat="1" ht="13.5" customHeight="1">
      <c r="A806" s="695" t="s">
        <v>3332</v>
      </c>
      <c r="B806" s="695" t="s">
        <v>3341</v>
      </c>
      <c r="C806" s="747" t="s">
        <v>965</v>
      </c>
      <c r="D806" s="946" t="s">
        <v>965</v>
      </c>
      <c r="E806" s="946" t="s">
        <v>965</v>
      </c>
    </row>
    <row r="807" spans="1:5" s="105" customFormat="1" ht="13.5" customHeight="1">
      <c r="A807" s="695" t="s">
        <v>3332</v>
      </c>
      <c r="B807" s="695" t="s">
        <v>1581</v>
      </c>
      <c r="C807" s="747" t="s">
        <v>965</v>
      </c>
      <c r="D807" s="946" t="s">
        <v>965</v>
      </c>
      <c r="E807" s="946" t="s">
        <v>965</v>
      </c>
    </row>
    <row r="808" spans="1:5" s="105" customFormat="1" ht="13.5" customHeight="1">
      <c r="A808" s="695" t="s">
        <v>3332</v>
      </c>
      <c r="B808" s="695" t="s">
        <v>1255</v>
      </c>
      <c r="C808" s="747" t="s">
        <v>965</v>
      </c>
      <c r="D808" s="946" t="s">
        <v>965</v>
      </c>
      <c r="E808" s="946" t="s">
        <v>965</v>
      </c>
    </row>
    <row r="809" spans="1:5" s="105" customFormat="1" ht="13.5" customHeight="1">
      <c r="A809" s="695" t="s">
        <v>3332</v>
      </c>
      <c r="B809" s="695" t="s">
        <v>1603</v>
      </c>
      <c r="C809" s="747" t="s">
        <v>965</v>
      </c>
      <c r="D809" s="946" t="s">
        <v>965</v>
      </c>
      <c r="E809" s="946" t="s">
        <v>965</v>
      </c>
    </row>
    <row r="810" spans="1:5" s="105" customFormat="1" ht="13.5" customHeight="1">
      <c r="A810" s="695" t="s">
        <v>3332</v>
      </c>
      <c r="B810" s="695" t="s">
        <v>1580</v>
      </c>
      <c r="C810" s="747" t="s">
        <v>965</v>
      </c>
      <c r="D810" s="946" t="s">
        <v>965</v>
      </c>
      <c r="E810" s="946">
        <v>1</v>
      </c>
    </row>
    <row r="811" spans="1:5" s="105" customFormat="1" ht="13.5" customHeight="1">
      <c r="A811" s="695" t="s">
        <v>3332</v>
      </c>
      <c r="B811" s="695" t="s">
        <v>2362</v>
      </c>
      <c r="C811" s="747" t="s">
        <v>965</v>
      </c>
      <c r="D811" s="946" t="s">
        <v>965</v>
      </c>
      <c r="E811" s="946">
        <v>1</v>
      </c>
    </row>
    <row r="812" spans="1:5" s="105" customFormat="1" ht="13.5" customHeight="1">
      <c r="A812" s="695" t="s">
        <v>3332</v>
      </c>
      <c r="B812" s="695" t="s">
        <v>2364</v>
      </c>
      <c r="C812" s="747" t="s">
        <v>965</v>
      </c>
      <c r="D812" s="946" t="s">
        <v>965</v>
      </c>
      <c r="E812" s="946">
        <v>1</v>
      </c>
    </row>
    <row r="813" spans="1:5" s="105" customFormat="1" ht="13.5" customHeight="1">
      <c r="A813" s="695" t="s">
        <v>3332</v>
      </c>
      <c r="B813" s="695" t="s">
        <v>2365</v>
      </c>
      <c r="C813" s="747" t="s">
        <v>965</v>
      </c>
      <c r="D813" s="946" t="s">
        <v>965</v>
      </c>
      <c r="E813" s="946">
        <v>1</v>
      </c>
    </row>
    <row r="814" spans="1:5" s="105" customFormat="1" ht="13.5" customHeight="1">
      <c r="A814" s="695" t="s">
        <v>3332</v>
      </c>
      <c r="B814" s="695" t="s">
        <v>2363</v>
      </c>
      <c r="C814" s="747" t="s">
        <v>965</v>
      </c>
      <c r="D814" s="946" t="s">
        <v>965</v>
      </c>
      <c r="E814" s="946">
        <v>1</v>
      </c>
    </row>
    <row r="815" spans="1:5" s="105" customFormat="1" ht="13.5" customHeight="1">
      <c r="A815" s="695" t="s">
        <v>3332</v>
      </c>
      <c r="B815" s="695" t="s">
        <v>2366</v>
      </c>
      <c r="C815" s="747" t="s">
        <v>965</v>
      </c>
      <c r="D815" s="946" t="s">
        <v>965</v>
      </c>
      <c r="E815" s="946">
        <v>1</v>
      </c>
    </row>
    <row r="816" spans="1:5" s="105" customFormat="1" ht="13.5" customHeight="1">
      <c r="A816" s="695" t="s">
        <v>3332</v>
      </c>
      <c r="B816" s="695" t="s">
        <v>1595</v>
      </c>
      <c r="C816" s="747" t="s">
        <v>965</v>
      </c>
      <c r="D816" s="946" t="s">
        <v>965</v>
      </c>
      <c r="E816" s="946" t="s">
        <v>965</v>
      </c>
    </row>
    <row r="817" spans="1:10" s="105" customFormat="1" ht="13.5" customHeight="1">
      <c r="A817" s="695" t="s">
        <v>3332</v>
      </c>
      <c r="B817" s="695" t="s">
        <v>776</v>
      </c>
      <c r="C817" s="747" t="s">
        <v>965</v>
      </c>
      <c r="D817" s="946" t="s">
        <v>965</v>
      </c>
      <c r="E817" s="946" t="s">
        <v>965</v>
      </c>
    </row>
    <row r="818" spans="1:10" s="105" customFormat="1" ht="13.5" customHeight="1">
      <c r="A818" s="695" t="s">
        <v>3332</v>
      </c>
      <c r="B818" s="695" t="s">
        <v>1596</v>
      </c>
      <c r="C818" s="747" t="s">
        <v>965</v>
      </c>
      <c r="D818" s="946" t="s">
        <v>965</v>
      </c>
      <c r="E818" s="946" t="s">
        <v>965</v>
      </c>
    </row>
    <row r="819" spans="1:10" s="105" customFormat="1" ht="13.5" customHeight="1">
      <c r="A819" s="695" t="s">
        <v>3332</v>
      </c>
      <c r="B819" s="695" t="s">
        <v>3342</v>
      </c>
      <c r="C819" s="747" t="s">
        <v>965</v>
      </c>
      <c r="D819" s="946" t="s">
        <v>965</v>
      </c>
      <c r="E819" s="946" t="s">
        <v>965</v>
      </c>
    </row>
    <row r="820" spans="1:10" s="105" customFormat="1" ht="13.5" customHeight="1">
      <c r="A820" s="695" t="s">
        <v>3332</v>
      </c>
      <c r="B820" s="695" t="s">
        <v>3369</v>
      </c>
      <c r="C820" s="747" t="s">
        <v>965</v>
      </c>
      <c r="D820" s="946" t="s">
        <v>965</v>
      </c>
      <c r="E820" s="946" t="s">
        <v>965</v>
      </c>
    </row>
    <row r="821" spans="1:10" s="105" customFormat="1" ht="13.5" customHeight="1">
      <c r="A821" s="695" t="s">
        <v>3332</v>
      </c>
      <c r="B821" s="695" t="s">
        <v>3370</v>
      </c>
      <c r="C821" s="747" t="s">
        <v>965</v>
      </c>
      <c r="D821" s="946" t="s">
        <v>965</v>
      </c>
      <c r="E821" s="946" t="s">
        <v>965</v>
      </c>
    </row>
    <row r="822" spans="1:10" s="105" customFormat="1" ht="13.5" customHeight="1">
      <c r="A822" s="696" t="s">
        <v>3332</v>
      </c>
      <c r="B822" s="696" t="s">
        <v>3371</v>
      </c>
      <c r="C822" s="747" t="s">
        <v>965</v>
      </c>
      <c r="D822" s="946" t="s">
        <v>965</v>
      </c>
      <c r="E822" s="946" t="s">
        <v>965</v>
      </c>
    </row>
    <row r="823" spans="1:10" s="105" customFormat="1" ht="13.5" customHeight="1">
      <c r="A823" s="695" t="s">
        <v>3332</v>
      </c>
      <c r="B823" s="695" t="s">
        <v>3372</v>
      </c>
      <c r="C823" s="747" t="s">
        <v>965</v>
      </c>
      <c r="D823" s="946" t="s">
        <v>965</v>
      </c>
      <c r="E823" s="946" t="s">
        <v>965</v>
      </c>
    </row>
    <row r="824" spans="1:10" s="105" customFormat="1" ht="13.5" customHeight="1">
      <c r="A824" s="695" t="s">
        <v>3332</v>
      </c>
      <c r="B824" s="695" t="s">
        <v>3373</v>
      </c>
      <c r="C824" s="747" t="s">
        <v>965</v>
      </c>
      <c r="D824" s="946" t="s">
        <v>965</v>
      </c>
      <c r="E824" s="946" t="s">
        <v>965</v>
      </c>
    </row>
    <row r="825" spans="1:10" s="105" customFormat="1" ht="13.5" customHeight="1">
      <c r="A825" s="695" t="s">
        <v>3332</v>
      </c>
      <c r="B825" s="695" t="s">
        <v>3374</v>
      </c>
      <c r="C825" s="747" t="s">
        <v>965</v>
      </c>
      <c r="D825" s="946" t="s">
        <v>965</v>
      </c>
      <c r="E825" s="946" t="s">
        <v>965</v>
      </c>
    </row>
    <row r="826" spans="1:10" s="105" customFormat="1" ht="13.5" customHeight="1">
      <c r="A826" s="695" t="s">
        <v>3332</v>
      </c>
      <c r="B826" s="695" t="s">
        <v>3375</v>
      </c>
      <c r="C826" s="747" t="s">
        <v>965</v>
      </c>
      <c r="D826" s="946" t="s">
        <v>965</v>
      </c>
      <c r="E826" s="946" t="s">
        <v>965</v>
      </c>
    </row>
    <row r="827" spans="1:10" s="105" customFormat="1" ht="13.5" customHeight="1">
      <c r="A827" s="695" t="s">
        <v>3332</v>
      </c>
      <c r="B827" s="695" t="s">
        <v>3376</v>
      </c>
      <c r="C827" s="747" t="s">
        <v>965</v>
      </c>
      <c r="D827" s="946" t="s">
        <v>965</v>
      </c>
      <c r="E827" s="946" t="s">
        <v>965</v>
      </c>
    </row>
    <row r="828" spans="1:10" s="105" customFormat="1" ht="13.5" customHeight="1">
      <c r="A828" s="695" t="s">
        <v>3332</v>
      </c>
      <c r="B828" s="695" t="s">
        <v>1597</v>
      </c>
      <c r="C828" s="747" t="s">
        <v>965</v>
      </c>
      <c r="D828" s="946" t="s">
        <v>965</v>
      </c>
      <c r="E828" s="946" t="s">
        <v>965</v>
      </c>
    </row>
    <row r="829" spans="1:10" s="105" customFormat="1" ht="13.5" customHeight="1">
      <c r="A829" s="695" t="s">
        <v>3332</v>
      </c>
      <c r="B829" s="695" t="s">
        <v>3343</v>
      </c>
      <c r="C829" s="747" t="s">
        <v>965</v>
      </c>
      <c r="D829" s="946" t="s">
        <v>965</v>
      </c>
      <c r="E829" s="946" t="s">
        <v>965</v>
      </c>
    </row>
    <row r="830" spans="1:10" s="105" customFormat="1" ht="13.5" customHeight="1">
      <c r="A830" s="695" t="s">
        <v>3332</v>
      </c>
      <c r="B830" s="695" t="s">
        <v>1582</v>
      </c>
      <c r="C830" s="747" t="s">
        <v>965</v>
      </c>
      <c r="D830" s="946" t="s">
        <v>965</v>
      </c>
      <c r="E830" s="946" t="s">
        <v>965</v>
      </c>
    </row>
    <row r="831" spans="1:10" s="105" customFormat="1" ht="13.5" customHeight="1">
      <c r="A831" s="695" t="s">
        <v>3332</v>
      </c>
      <c r="B831" s="695" t="s">
        <v>3344</v>
      </c>
      <c r="C831" s="747" t="s">
        <v>965</v>
      </c>
      <c r="D831" s="946" t="s">
        <v>965</v>
      </c>
      <c r="E831" s="946" t="s">
        <v>965</v>
      </c>
      <c r="H831" s="106"/>
      <c r="I831" s="106"/>
      <c r="J831" s="106"/>
    </row>
    <row r="832" spans="1:10" s="105" customFormat="1" ht="13.5" customHeight="1">
      <c r="A832" s="695" t="s">
        <v>3332</v>
      </c>
      <c r="B832" s="695" t="s">
        <v>2360</v>
      </c>
      <c r="C832" s="747" t="s">
        <v>965</v>
      </c>
      <c r="D832" s="946" t="s">
        <v>965</v>
      </c>
      <c r="E832" s="946" t="s">
        <v>965</v>
      </c>
    </row>
    <row r="833" spans="1:10" s="105" customFormat="1" ht="13.5" customHeight="1">
      <c r="A833" s="695" t="s">
        <v>3332</v>
      </c>
      <c r="B833" s="695" t="s">
        <v>2367</v>
      </c>
      <c r="C833" s="747">
        <v>1</v>
      </c>
      <c r="D833" s="946">
        <v>1</v>
      </c>
      <c r="E833" s="946">
        <v>1</v>
      </c>
    </row>
    <row r="834" spans="1:10" s="105" customFormat="1" ht="13.5" customHeight="1">
      <c r="A834" s="695" t="s">
        <v>3332</v>
      </c>
      <c r="B834" s="695" t="s">
        <v>1583</v>
      </c>
      <c r="C834" s="747" t="s">
        <v>965</v>
      </c>
      <c r="D834" s="946" t="s">
        <v>965</v>
      </c>
      <c r="E834" s="946" t="s">
        <v>965</v>
      </c>
    </row>
    <row r="835" spans="1:10" s="105" customFormat="1" ht="13.5" customHeight="1">
      <c r="A835" s="696" t="s">
        <v>3332</v>
      </c>
      <c r="B835" s="696" t="s">
        <v>1598</v>
      </c>
      <c r="C835" s="747">
        <v>1</v>
      </c>
      <c r="D835" s="946">
        <v>1</v>
      </c>
      <c r="E835" s="946">
        <v>1</v>
      </c>
    </row>
    <row r="836" spans="1:10" s="105" customFormat="1" ht="13.5" customHeight="1">
      <c r="A836" s="695" t="s">
        <v>3332</v>
      </c>
      <c r="B836" s="695" t="s">
        <v>1588</v>
      </c>
      <c r="C836" s="747" t="s">
        <v>965</v>
      </c>
      <c r="D836" s="946" t="s">
        <v>965</v>
      </c>
      <c r="E836" s="946" t="s">
        <v>965</v>
      </c>
    </row>
    <row r="837" spans="1:10" s="105" customFormat="1" ht="13.5" customHeight="1">
      <c r="A837" s="695" t="s">
        <v>3332</v>
      </c>
      <c r="B837" s="695" t="s">
        <v>3345</v>
      </c>
      <c r="C837" s="747" t="s">
        <v>965</v>
      </c>
      <c r="D837" s="946" t="s">
        <v>965</v>
      </c>
      <c r="E837" s="946" t="s">
        <v>965</v>
      </c>
      <c r="H837" s="106"/>
      <c r="I837" s="106"/>
      <c r="J837" s="106"/>
    </row>
    <row r="838" spans="1:10" s="105" customFormat="1" ht="13.5" customHeight="1">
      <c r="A838" s="695" t="s">
        <v>3332</v>
      </c>
      <c r="B838" s="695" t="s">
        <v>1599</v>
      </c>
      <c r="C838" s="747" t="s">
        <v>965</v>
      </c>
      <c r="D838" s="946" t="s">
        <v>965</v>
      </c>
      <c r="E838" s="946" t="s">
        <v>965</v>
      </c>
    </row>
    <row r="839" spans="1:10" s="105" customFormat="1" ht="13.5" customHeight="1">
      <c r="A839" s="695" t="s">
        <v>3332</v>
      </c>
      <c r="B839" s="695" t="s">
        <v>1299</v>
      </c>
      <c r="C839" s="747" t="s">
        <v>965</v>
      </c>
      <c r="D839" s="946" t="s">
        <v>965</v>
      </c>
      <c r="E839" s="946" t="s">
        <v>965</v>
      </c>
    </row>
    <row r="840" spans="1:10" s="105" customFormat="1" ht="13.5" customHeight="1">
      <c r="A840" s="696" t="s">
        <v>3332</v>
      </c>
      <c r="B840" s="696" t="s">
        <v>3346</v>
      </c>
      <c r="C840" s="747" t="s">
        <v>965</v>
      </c>
      <c r="D840" s="946">
        <v>1</v>
      </c>
      <c r="E840" s="946">
        <v>1</v>
      </c>
    </row>
    <row r="841" spans="1:10" s="105" customFormat="1" ht="13.5" customHeight="1">
      <c r="A841" s="695" t="s">
        <v>3332</v>
      </c>
      <c r="B841" s="695" t="s">
        <v>3347</v>
      </c>
      <c r="C841" s="747" t="s">
        <v>965</v>
      </c>
      <c r="D841" s="946" t="s">
        <v>965</v>
      </c>
      <c r="E841" s="946" t="s">
        <v>965</v>
      </c>
    </row>
    <row r="842" spans="1:10" s="105" customFormat="1" ht="13.5" customHeight="1">
      <c r="A842" s="695" t="s">
        <v>3332</v>
      </c>
      <c r="B842" s="695" t="s">
        <v>3377</v>
      </c>
      <c r="C842" s="747" t="s">
        <v>965</v>
      </c>
      <c r="D842" s="946" t="s">
        <v>965</v>
      </c>
      <c r="E842" s="946" t="s">
        <v>965</v>
      </c>
    </row>
    <row r="843" spans="1:10" s="105" customFormat="1" ht="13.5" customHeight="1">
      <c r="A843" s="695" t="s">
        <v>3332</v>
      </c>
      <c r="B843" s="695" t="s">
        <v>3348</v>
      </c>
      <c r="C843" s="747" t="s">
        <v>965</v>
      </c>
      <c r="D843" s="946" t="s">
        <v>965</v>
      </c>
      <c r="E843" s="946" t="s">
        <v>965</v>
      </c>
    </row>
    <row r="844" spans="1:10" s="105" customFormat="1" ht="13.5" customHeight="1">
      <c r="A844" s="695" t="s">
        <v>3332</v>
      </c>
      <c r="B844" s="695" t="s">
        <v>1573</v>
      </c>
      <c r="C844" s="747" t="s">
        <v>965</v>
      </c>
      <c r="D844" s="946" t="s">
        <v>965</v>
      </c>
      <c r="E844" s="946" t="s">
        <v>965</v>
      </c>
    </row>
    <row r="845" spans="1:10" s="105" customFormat="1" ht="13.5" customHeight="1">
      <c r="A845" s="695" t="s">
        <v>3332</v>
      </c>
      <c r="B845" s="695" t="s">
        <v>3378</v>
      </c>
      <c r="C845" s="747" t="s">
        <v>965</v>
      </c>
      <c r="D845" s="946" t="s">
        <v>965</v>
      </c>
      <c r="E845" s="946" t="s">
        <v>965</v>
      </c>
    </row>
    <row r="846" spans="1:10" s="105" customFormat="1" ht="13.5" customHeight="1">
      <c r="A846" s="695" t="s">
        <v>3332</v>
      </c>
      <c r="B846" s="695" t="s">
        <v>1584</v>
      </c>
      <c r="C846" s="747" t="s">
        <v>965</v>
      </c>
      <c r="D846" s="946" t="s">
        <v>965</v>
      </c>
      <c r="E846" s="946" t="s">
        <v>965</v>
      </c>
    </row>
    <row r="847" spans="1:10" s="105" customFormat="1" ht="13.5" customHeight="1">
      <c r="A847" s="695" t="s">
        <v>3332</v>
      </c>
      <c r="B847" s="695" t="s">
        <v>3379</v>
      </c>
      <c r="C847" s="747" t="s">
        <v>965</v>
      </c>
      <c r="D847" s="946" t="s">
        <v>965</v>
      </c>
      <c r="E847" s="946" t="s">
        <v>965</v>
      </c>
    </row>
    <row r="848" spans="1:10" s="105" customFormat="1" ht="13.5" customHeight="1">
      <c r="A848" s="695" t="s">
        <v>3332</v>
      </c>
      <c r="B848" s="695" t="s">
        <v>1587</v>
      </c>
      <c r="C848" s="747" t="s">
        <v>965</v>
      </c>
      <c r="D848" s="946" t="s">
        <v>965</v>
      </c>
      <c r="E848" s="946" t="s">
        <v>965</v>
      </c>
    </row>
    <row r="849" spans="1:5" s="105" customFormat="1" ht="13.5" customHeight="1">
      <c r="A849" s="696" t="s">
        <v>3332</v>
      </c>
      <c r="B849" s="696" t="s">
        <v>1600</v>
      </c>
      <c r="C849" s="747" t="s">
        <v>965</v>
      </c>
      <c r="D849" s="946" t="s">
        <v>965</v>
      </c>
      <c r="E849" s="946" t="s">
        <v>965</v>
      </c>
    </row>
    <row r="850" spans="1:5" s="105" customFormat="1" ht="13.5" customHeight="1">
      <c r="A850" s="695" t="s">
        <v>3332</v>
      </c>
      <c r="B850" s="695" t="s">
        <v>3380</v>
      </c>
      <c r="C850" s="747" t="s">
        <v>965</v>
      </c>
      <c r="D850" s="946" t="s">
        <v>965</v>
      </c>
      <c r="E850" s="946" t="s">
        <v>965</v>
      </c>
    </row>
    <row r="851" spans="1:5" s="105" customFormat="1" ht="13.5" customHeight="1">
      <c r="A851" s="695" t="s">
        <v>3332</v>
      </c>
      <c r="B851" s="695" t="s">
        <v>3334</v>
      </c>
      <c r="C851" s="747" t="s">
        <v>965</v>
      </c>
      <c r="D851" s="946" t="s">
        <v>965</v>
      </c>
      <c r="E851" s="946" t="s">
        <v>965</v>
      </c>
    </row>
    <row r="852" spans="1:5" s="105" customFormat="1" ht="13.5" customHeight="1">
      <c r="A852" s="695" t="s">
        <v>3332</v>
      </c>
      <c r="B852" s="695" t="s">
        <v>3381</v>
      </c>
      <c r="C852" s="747" t="s">
        <v>965</v>
      </c>
      <c r="D852" s="946" t="s">
        <v>965</v>
      </c>
      <c r="E852" s="946" t="s">
        <v>965</v>
      </c>
    </row>
    <row r="853" spans="1:5" s="105" customFormat="1" ht="13.5" customHeight="1">
      <c r="A853" s="695" t="s">
        <v>3332</v>
      </c>
      <c r="B853" s="695" t="s">
        <v>3382</v>
      </c>
      <c r="C853" s="747" t="s">
        <v>965</v>
      </c>
      <c r="D853" s="946" t="s">
        <v>965</v>
      </c>
      <c r="E853" s="946" t="s">
        <v>965</v>
      </c>
    </row>
    <row r="854" spans="1:5" s="105" customFormat="1" ht="13.5" customHeight="1">
      <c r="A854" s="695" t="s">
        <v>3332</v>
      </c>
      <c r="B854" s="695" t="s">
        <v>2358</v>
      </c>
      <c r="C854" s="747" t="s">
        <v>965</v>
      </c>
      <c r="D854" s="946" t="s">
        <v>965</v>
      </c>
      <c r="E854" s="946" t="s">
        <v>965</v>
      </c>
    </row>
    <row r="855" spans="1:5" s="105" customFormat="1" ht="13.5" customHeight="1">
      <c r="A855" s="695" t="s">
        <v>3332</v>
      </c>
      <c r="B855" s="695" t="s">
        <v>2361</v>
      </c>
      <c r="C855" s="747" t="s">
        <v>965</v>
      </c>
      <c r="D855" s="946" t="s">
        <v>965</v>
      </c>
      <c r="E855" s="946" t="s">
        <v>965</v>
      </c>
    </row>
    <row r="856" spans="1:5" s="105" customFormat="1" ht="13.5" customHeight="1">
      <c r="A856" s="695" t="s">
        <v>3332</v>
      </c>
      <c r="B856" s="695" t="s">
        <v>3383</v>
      </c>
      <c r="C856" s="747" t="s">
        <v>965</v>
      </c>
      <c r="D856" s="946" t="s">
        <v>965</v>
      </c>
      <c r="E856" s="946" t="s">
        <v>965</v>
      </c>
    </row>
    <row r="857" spans="1:5" s="105" customFormat="1" ht="13.5" customHeight="1">
      <c r="A857" s="695" t="s">
        <v>3332</v>
      </c>
      <c r="B857" s="695" t="s">
        <v>2526</v>
      </c>
      <c r="C857" s="747" t="s">
        <v>965</v>
      </c>
      <c r="D857" s="946">
        <v>1</v>
      </c>
      <c r="E857" s="946">
        <v>1</v>
      </c>
    </row>
    <row r="858" spans="1:5" s="105" customFormat="1" ht="13.5" customHeight="1">
      <c r="A858" s="695" t="s">
        <v>3384</v>
      </c>
      <c r="B858" s="695" t="s">
        <v>1097</v>
      </c>
      <c r="C858" s="747" t="s">
        <v>965</v>
      </c>
      <c r="D858" s="946" t="s">
        <v>965</v>
      </c>
      <c r="E858" s="946" t="s">
        <v>965</v>
      </c>
    </row>
    <row r="859" spans="1:5" s="105" customFormat="1" ht="13.5" customHeight="1">
      <c r="A859" s="695" t="s">
        <v>3384</v>
      </c>
      <c r="B859" s="695" t="s">
        <v>3400</v>
      </c>
      <c r="C859" s="747" t="s">
        <v>965</v>
      </c>
      <c r="D859" s="946" t="s">
        <v>965</v>
      </c>
      <c r="E859" s="946" t="s">
        <v>965</v>
      </c>
    </row>
    <row r="860" spans="1:5" s="105" customFormat="1" ht="13.5" customHeight="1">
      <c r="A860" s="695" t="s">
        <v>3384</v>
      </c>
      <c r="B860" s="695" t="s">
        <v>1605</v>
      </c>
      <c r="C860" s="747" t="s">
        <v>965</v>
      </c>
      <c r="D860" s="946" t="s">
        <v>965</v>
      </c>
      <c r="E860" s="946" t="s">
        <v>965</v>
      </c>
    </row>
    <row r="861" spans="1:5" s="105" customFormat="1" ht="13.5" customHeight="1">
      <c r="A861" s="695" t="s">
        <v>3384</v>
      </c>
      <c r="B861" s="695" t="s">
        <v>1606</v>
      </c>
      <c r="C861" s="747" t="s">
        <v>965</v>
      </c>
      <c r="D861" s="946" t="s">
        <v>965</v>
      </c>
      <c r="E861" s="946" t="s">
        <v>965</v>
      </c>
    </row>
    <row r="862" spans="1:5" s="105" customFormat="1" ht="13.5" customHeight="1">
      <c r="A862" s="695" t="s">
        <v>3384</v>
      </c>
      <c r="B862" s="695" t="s">
        <v>1607</v>
      </c>
      <c r="C862" s="747" t="s">
        <v>965</v>
      </c>
      <c r="D862" s="946" t="s">
        <v>965</v>
      </c>
      <c r="E862" s="946" t="s">
        <v>965</v>
      </c>
    </row>
    <row r="863" spans="1:5" s="105" customFormat="1" ht="13.5" customHeight="1">
      <c r="A863" s="695" t="s">
        <v>3384</v>
      </c>
      <c r="B863" s="695" t="s">
        <v>1608</v>
      </c>
      <c r="C863" s="747" t="s">
        <v>965</v>
      </c>
      <c r="D863" s="946" t="s">
        <v>965</v>
      </c>
      <c r="E863" s="946" t="s">
        <v>965</v>
      </c>
    </row>
    <row r="864" spans="1:5" s="105" customFormat="1" ht="13.5" customHeight="1">
      <c r="A864" s="695" t="s">
        <v>3384</v>
      </c>
      <c r="B864" s="695" t="s">
        <v>1632</v>
      </c>
      <c r="C864" s="747" t="s">
        <v>965</v>
      </c>
      <c r="D864" s="946" t="s">
        <v>965</v>
      </c>
      <c r="E864" s="946" t="s">
        <v>965</v>
      </c>
    </row>
    <row r="865" spans="1:5" s="105" customFormat="1" ht="13.5" customHeight="1">
      <c r="A865" s="695" t="s">
        <v>3384</v>
      </c>
      <c r="B865" s="695" t="s">
        <v>2320</v>
      </c>
      <c r="C865" s="747" t="s">
        <v>965</v>
      </c>
      <c r="D865" s="946" t="s">
        <v>965</v>
      </c>
      <c r="E865" s="946" t="s">
        <v>965</v>
      </c>
    </row>
    <row r="866" spans="1:5" s="105" customFormat="1" ht="13.5" customHeight="1">
      <c r="A866" s="695" t="s">
        <v>3384</v>
      </c>
      <c r="B866" s="695" t="s">
        <v>1633</v>
      </c>
      <c r="C866" s="747" t="s">
        <v>965</v>
      </c>
      <c r="D866" s="946" t="s">
        <v>965</v>
      </c>
      <c r="E866" s="946" t="s">
        <v>965</v>
      </c>
    </row>
    <row r="867" spans="1:5" s="105" customFormat="1" ht="13.5" customHeight="1">
      <c r="A867" s="695" t="s">
        <v>3384</v>
      </c>
      <c r="B867" s="695" t="s">
        <v>1696</v>
      </c>
      <c r="C867" s="747" t="s">
        <v>965</v>
      </c>
      <c r="D867" s="946" t="s">
        <v>965</v>
      </c>
      <c r="E867" s="946" t="s">
        <v>965</v>
      </c>
    </row>
    <row r="868" spans="1:5" s="105" customFormat="1" ht="13.5" customHeight="1">
      <c r="A868" s="695" t="s">
        <v>3384</v>
      </c>
      <c r="B868" s="695" t="s">
        <v>1634</v>
      </c>
      <c r="C868" s="747" t="s">
        <v>965</v>
      </c>
      <c r="D868" s="946" t="s">
        <v>965</v>
      </c>
      <c r="E868" s="946" t="s">
        <v>965</v>
      </c>
    </row>
    <row r="869" spans="1:5" s="105" customFormat="1" ht="13.5" customHeight="1">
      <c r="A869" s="695" t="s">
        <v>3384</v>
      </c>
      <c r="B869" s="695" t="s">
        <v>1625</v>
      </c>
      <c r="C869" s="747" t="s">
        <v>965</v>
      </c>
      <c r="D869" s="946" t="s">
        <v>965</v>
      </c>
      <c r="E869" s="946" t="s">
        <v>965</v>
      </c>
    </row>
    <row r="870" spans="1:5" s="105" customFormat="1" ht="13.5" customHeight="1">
      <c r="A870" s="695" t="s">
        <v>3384</v>
      </c>
      <c r="B870" s="695" t="s">
        <v>3401</v>
      </c>
      <c r="C870" s="747" t="s">
        <v>965</v>
      </c>
      <c r="D870" s="946" t="s">
        <v>965</v>
      </c>
      <c r="E870" s="946" t="s">
        <v>965</v>
      </c>
    </row>
    <row r="871" spans="1:5" s="105" customFormat="1" ht="13.5" customHeight="1">
      <c r="A871" s="695" t="s">
        <v>3384</v>
      </c>
      <c r="B871" s="695" t="s">
        <v>1132</v>
      </c>
      <c r="C871" s="747" t="s">
        <v>965</v>
      </c>
      <c r="D871" s="946" t="s">
        <v>965</v>
      </c>
      <c r="E871" s="946" t="s">
        <v>965</v>
      </c>
    </row>
    <row r="872" spans="1:5" s="105" customFormat="1" ht="13.5" customHeight="1">
      <c r="A872" s="695" t="s">
        <v>3384</v>
      </c>
      <c r="B872" s="695" t="s">
        <v>1133</v>
      </c>
      <c r="C872" s="747" t="s">
        <v>965</v>
      </c>
      <c r="D872" s="946" t="s">
        <v>965</v>
      </c>
      <c r="E872" s="946" t="s">
        <v>965</v>
      </c>
    </row>
    <row r="873" spans="1:5" s="105" customFormat="1" ht="13.5" customHeight="1">
      <c r="A873" s="695" t="s">
        <v>3384</v>
      </c>
      <c r="B873" s="695" t="s">
        <v>3464</v>
      </c>
      <c r="C873" s="747" t="s">
        <v>965</v>
      </c>
      <c r="D873" s="946" t="s">
        <v>965</v>
      </c>
      <c r="E873" s="946" t="s">
        <v>965</v>
      </c>
    </row>
    <row r="874" spans="1:5" s="105" customFormat="1" ht="13.5" customHeight="1">
      <c r="A874" s="695" t="s">
        <v>3384</v>
      </c>
      <c r="B874" s="695" t="s">
        <v>1635</v>
      </c>
      <c r="C874" s="747" t="s">
        <v>965</v>
      </c>
      <c r="D874" s="946" t="s">
        <v>965</v>
      </c>
      <c r="E874" s="946" t="s">
        <v>965</v>
      </c>
    </row>
    <row r="875" spans="1:5" s="105" customFormat="1" ht="13.5" customHeight="1">
      <c r="A875" s="695" t="s">
        <v>3384</v>
      </c>
      <c r="B875" s="695" t="s">
        <v>2319</v>
      </c>
      <c r="C875" s="747" t="s">
        <v>965</v>
      </c>
      <c r="D875" s="946" t="s">
        <v>965</v>
      </c>
      <c r="E875" s="946" t="s">
        <v>965</v>
      </c>
    </row>
    <row r="876" spans="1:5" s="105" customFormat="1" ht="13.5" customHeight="1">
      <c r="A876" s="695" t="s">
        <v>3384</v>
      </c>
      <c r="B876" s="695" t="s">
        <v>1119</v>
      </c>
      <c r="C876" s="747">
        <v>1</v>
      </c>
      <c r="D876" s="946">
        <v>1</v>
      </c>
      <c r="E876" s="946">
        <v>1</v>
      </c>
    </row>
    <row r="877" spans="1:5" s="105" customFormat="1" ht="13.5" customHeight="1">
      <c r="A877" s="695" t="s">
        <v>3384</v>
      </c>
      <c r="B877" s="695" t="s">
        <v>3402</v>
      </c>
      <c r="C877" s="747" t="s">
        <v>965</v>
      </c>
      <c r="D877" s="946" t="s">
        <v>965</v>
      </c>
      <c r="E877" s="946" t="s">
        <v>965</v>
      </c>
    </row>
    <row r="878" spans="1:5" s="105" customFormat="1" ht="13.5" customHeight="1">
      <c r="A878" s="695" t="s">
        <v>3384</v>
      </c>
      <c r="B878" s="695" t="s">
        <v>3403</v>
      </c>
      <c r="C878" s="747" t="s">
        <v>965</v>
      </c>
      <c r="D878" s="946" t="s">
        <v>965</v>
      </c>
      <c r="E878" s="946" t="s">
        <v>965</v>
      </c>
    </row>
    <row r="879" spans="1:5" s="105" customFormat="1" ht="13.5" customHeight="1">
      <c r="A879" s="695" t="s">
        <v>3384</v>
      </c>
      <c r="B879" s="695" t="s">
        <v>3404</v>
      </c>
      <c r="C879" s="747" t="s">
        <v>965</v>
      </c>
      <c r="D879" s="946" t="s">
        <v>965</v>
      </c>
      <c r="E879" s="946" t="s">
        <v>965</v>
      </c>
    </row>
    <row r="880" spans="1:5" s="105" customFormat="1" ht="13.5" customHeight="1">
      <c r="A880" s="695" t="s">
        <v>3384</v>
      </c>
      <c r="B880" s="695" t="s">
        <v>3405</v>
      </c>
      <c r="C880" s="747" t="s">
        <v>965</v>
      </c>
      <c r="D880" s="946" t="s">
        <v>965</v>
      </c>
      <c r="E880" s="946" t="s">
        <v>965</v>
      </c>
    </row>
    <row r="881" spans="1:5" s="105" customFormat="1" ht="13.5" customHeight="1">
      <c r="A881" s="695" t="s">
        <v>3384</v>
      </c>
      <c r="B881" s="695" t="s">
        <v>3406</v>
      </c>
      <c r="C881" s="747" t="s">
        <v>965</v>
      </c>
      <c r="D881" s="946" t="s">
        <v>965</v>
      </c>
      <c r="E881" s="946" t="s">
        <v>965</v>
      </c>
    </row>
    <row r="882" spans="1:5" s="105" customFormat="1" ht="13.5" customHeight="1">
      <c r="A882" s="695" t="s">
        <v>3384</v>
      </c>
      <c r="B882" s="695" t="s">
        <v>1134</v>
      </c>
      <c r="C882" s="747" t="s">
        <v>965</v>
      </c>
      <c r="D882" s="946" t="s">
        <v>965</v>
      </c>
      <c r="E882" s="946" t="s">
        <v>965</v>
      </c>
    </row>
    <row r="883" spans="1:5" s="105" customFormat="1" ht="13.5" customHeight="1">
      <c r="A883" s="695" t="s">
        <v>3384</v>
      </c>
      <c r="B883" s="695" t="s">
        <v>1099</v>
      </c>
      <c r="C883" s="747" t="s">
        <v>965</v>
      </c>
      <c r="D883" s="946" t="s">
        <v>965</v>
      </c>
      <c r="E883" s="946" t="s">
        <v>965</v>
      </c>
    </row>
    <row r="884" spans="1:5" s="105" customFormat="1" ht="13.5" customHeight="1">
      <c r="A884" s="695" t="s">
        <v>3384</v>
      </c>
      <c r="B884" s="695" t="s">
        <v>1135</v>
      </c>
      <c r="C884" s="747" t="s">
        <v>965</v>
      </c>
      <c r="D884" s="946" t="s">
        <v>965</v>
      </c>
      <c r="E884" s="946" t="s">
        <v>965</v>
      </c>
    </row>
    <row r="885" spans="1:5" s="105" customFormat="1" ht="13.5" customHeight="1">
      <c r="A885" s="695" t="s">
        <v>3384</v>
      </c>
      <c r="B885" s="695" t="s">
        <v>1098</v>
      </c>
      <c r="C885" s="747" t="s">
        <v>965</v>
      </c>
      <c r="D885" s="946" t="s">
        <v>965</v>
      </c>
      <c r="E885" s="946" t="s">
        <v>965</v>
      </c>
    </row>
    <row r="886" spans="1:5" s="105" customFormat="1" ht="13.5" customHeight="1">
      <c r="A886" s="695" t="s">
        <v>3384</v>
      </c>
      <c r="B886" s="695" t="s">
        <v>2317</v>
      </c>
      <c r="C886" s="747" t="s">
        <v>965</v>
      </c>
      <c r="D886" s="946" t="s">
        <v>965</v>
      </c>
      <c r="E886" s="946" t="s">
        <v>965</v>
      </c>
    </row>
    <row r="887" spans="1:5" s="105" customFormat="1" ht="13.5" customHeight="1">
      <c r="A887" s="695" t="s">
        <v>3384</v>
      </c>
      <c r="B887" s="695" t="s">
        <v>1103</v>
      </c>
      <c r="C887" s="747" t="s">
        <v>965</v>
      </c>
      <c r="D887" s="946" t="s">
        <v>965</v>
      </c>
      <c r="E887" s="946" t="s">
        <v>965</v>
      </c>
    </row>
    <row r="888" spans="1:5" s="105" customFormat="1" ht="13.5" customHeight="1">
      <c r="A888" s="695" t="s">
        <v>3384</v>
      </c>
      <c r="B888" s="695" t="s">
        <v>1115</v>
      </c>
      <c r="C888" s="747" t="s">
        <v>965</v>
      </c>
      <c r="D888" s="946" t="s">
        <v>965</v>
      </c>
      <c r="E888" s="946" t="s">
        <v>965</v>
      </c>
    </row>
    <row r="889" spans="1:5" s="105" customFormat="1" ht="13.5" customHeight="1">
      <c r="A889" s="695" t="s">
        <v>3384</v>
      </c>
      <c r="B889" s="695" t="s">
        <v>1136</v>
      </c>
      <c r="C889" s="747" t="s">
        <v>965</v>
      </c>
      <c r="D889" s="946" t="s">
        <v>965</v>
      </c>
      <c r="E889" s="946" t="s">
        <v>965</v>
      </c>
    </row>
    <row r="890" spans="1:5" s="105" customFormat="1" ht="13.5" customHeight="1">
      <c r="A890" s="695" t="s">
        <v>3384</v>
      </c>
      <c r="B890" s="695" t="s">
        <v>1137</v>
      </c>
      <c r="C890" s="747" t="s">
        <v>965</v>
      </c>
      <c r="D890" s="946" t="s">
        <v>965</v>
      </c>
      <c r="E890" s="946" t="s">
        <v>965</v>
      </c>
    </row>
    <row r="891" spans="1:5" s="105" customFormat="1" ht="13.5" customHeight="1">
      <c r="A891" s="695" t="s">
        <v>3384</v>
      </c>
      <c r="B891" s="695" t="s">
        <v>1120</v>
      </c>
      <c r="C891" s="747" t="s">
        <v>965</v>
      </c>
      <c r="D891" s="946" t="s">
        <v>965</v>
      </c>
      <c r="E891" s="946" t="s">
        <v>965</v>
      </c>
    </row>
    <row r="892" spans="1:5" s="105" customFormat="1" ht="13.5" customHeight="1">
      <c r="A892" s="695" t="s">
        <v>3384</v>
      </c>
      <c r="B892" s="695" t="s">
        <v>1626</v>
      </c>
      <c r="C892" s="747" t="s">
        <v>965</v>
      </c>
      <c r="D892" s="946" t="s">
        <v>965</v>
      </c>
      <c r="E892" s="946" t="s">
        <v>965</v>
      </c>
    </row>
    <row r="893" spans="1:5" s="105" customFormat="1" ht="13.5" customHeight="1">
      <c r="A893" s="695" t="s">
        <v>3384</v>
      </c>
      <c r="B893" s="695" t="s">
        <v>1609</v>
      </c>
      <c r="C893" s="747" t="s">
        <v>965</v>
      </c>
      <c r="D893" s="946" t="s">
        <v>965</v>
      </c>
      <c r="E893" s="946" t="s">
        <v>965</v>
      </c>
    </row>
    <row r="894" spans="1:5" s="105" customFormat="1" ht="13.5" customHeight="1">
      <c r="A894" s="695" t="s">
        <v>3384</v>
      </c>
      <c r="B894" s="695" t="s">
        <v>696</v>
      </c>
      <c r="C894" s="747" t="s">
        <v>965</v>
      </c>
      <c r="D894" s="946" t="s">
        <v>965</v>
      </c>
      <c r="E894" s="946" t="s">
        <v>965</v>
      </c>
    </row>
    <row r="895" spans="1:5" s="105" customFormat="1" ht="13.5" customHeight="1">
      <c r="A895" s="695" t="s">
        <v>3384</v>
      </c>
      <c r="B895" s="695" t="s">
        <v>3407</v>
      </c>
      <c r="C895" s="747" t="s">
        <v>965</v>
      </c>
      <c r="D895" s="946" t="s">
        <v>965</v>
      </c>
      <c r="E895" s="946" t="s">
        <v>965</v>
      </c>
    </row>
    <row r="896" spans="1:5" s="105" customFormat="1" ht="13.5" customHeight="1">
      <c r="A896" s="695" t="s">
        <v>3384</v>
      </c>
      <c r="B896" s="695" t="s">
        <v>1121</v>
      </c>
      <c r="C896" s="747">
        <v>1</v>
      </c>
      <c r="D896" s="946">
        <v>1</v>
      </c>
      <c r="E896" s="946">
        <v>1</v>
      </c>
    </row>
    <row r="897" spans="1:5" s="105" customFormat="1" ht="13.5" customHeight="1">
      <c r="A897" s="695" t="s">
        <v>3384</v>
      </c>
      <c r="B897" s="695" t="s">
        <v>1627</v>
      </c>
      <c r="C897" s="747" t="s">
        <v>965</v>
      </c>
      <c r="D897" s="946" t="s">
        <v>965</v>
      </c>
      <c r="E897" s="946" t="s">
        <v>965</v>
      </c>
    </row>
    <row r="898" spans="1:5" s="105" customFormat="1" ht="13.5" customHeight="1">
      <c r="A898" s="695" t="s">
        <v>3384</v>
      </c>
      <c r="B898" s="695" t="s">
        <v>1610</v>
      </c>
      <c r="C898" s="747">
        <v>1</v>
      </c>
      <c r="D898" s="946">
        <v>1</v>
      </c>
      <c r="E898" s="946">
        <v>1</v>
      </c>
    </row>
    <row r="899" spans="1:5" s="105" customFormat="1" ht="13.5" customHeight="1">
      <c r="A899" s="695" t="s">
        <v>3384</v>
      </c>
      <c r="B899" s="695" t="s">
        <v>3388</v>
      </c>
      <c r="C899" s="747" t="s">
        <v>965</v>
      </c>
      <c r="D899" s="946" t="s">
        <v>965</v>
      </c>
      <c r="E899" s="946" t="s">
        <v>965</v>
      </c>
    </row>
    <row r="900" spans="1:5" s="105" customFormat="1" ht="13.5" customHeight="1">
      <c r="A900" s="695" t="s">
        <v>3384</v>
      </c>
      <c r="B900" s="695" t="s">
        <v>1628</v>
      </c>
      <c r="C900" s="747" t="s">
        <v>965</v>
      </c>
      <c r="D900" s="946" t="s">
        <v>965</v>
      </c>
      <c r="E900" s="946" t="s">
        <v>965</v>
      </c>
    </row>
    <row r="901" spans="1:5" s="105" customFormat="1" ht="13.5" customHeight="1">
      <c r="A901" s="695" t="s">
        <v>3384</v>
      </c>
      <c r="B901" s="695" t="s">
        <v>1636</v>
      </c>
      <c r="C901" s="747" t="s">
        <v>965</v>
      </c>
      <c r="D901" s="946" t="s">
        <v>965</v>
      </c>
      <c r="E901" s="946" t="s">
        <v>965</v>
      </c>
    </row>
    <row r="902" spans="1:5" s="105" customFormat="1" ht="13.5" customHeight="1">
      <c r="A902" s="695" t="s">
        <v>3384</v>
      </c>
      <c r="B902" s="695" t="s">
        <v>1138</v>
      </c>
      <c r="C902" s="747" t="s">
        <v>965</v>
      </c>
      <c r="D902" s="946" t="s">
        <v>965</v>
      </c>
      <c r="E902" s="946" t="s">
        <v>965</v>
      </c>
    </row>
    <row r="903" spans="1:5" s="105" customFormat="1" ht="13.5" customHeight="1">
      <c r="A903" s="695" t="s">
        <v>3384</v>
      </c>
      <c r="B903" s="695" t="s">
        <v>1611</v>
      </c>
      <c r="C903" s="747" t="s">
        <v>965</v>
      </c>
      <c r="D903" s="946" t="s">
        <v>965</v>
      </c>
      <c r="E903" s="946" t="s">
        <v>965</v>
      </c>
    </row>
    <row r="904" spans="1:5" s="105" customFormat="1" ht="13.5" customHeight="1">
      <c r="A904" s="695" t="s">
        <v>3384</v>
      </c>
      <c r="B904" s="695" t="s">
        <v>2371</v>
      </c>
      <c r="C904" s="747" t="s">
        <v>965</v>
      </c>
      <c r="D904" s="946" t="s">
        <v>965</v>
      </c>
      <c r="E904" s="946" t="s">
        <v>965</v>
      </c>
    </row>
    <row r="905" spans="1:5" s="105" customFormat="1" ht="13.5" customHeight="1">
      <c r="A905" s="695" t="s">
        <v>3384</v>
      </c>
      <c r="B905" s="695" t="s">
        <v>1637</v>
      </c>
      <c r="C905" s="747" t="s">
        <v>965</v>
      </c>
      <c r="D905" s="946" t="s">
        <v>965</v>
      </c>
      <c r="E905" s="946" t="s">
        <v>965</v>
      </c>
    </row>
    <row r="906" spans="1:5" s="105" customFormat="1" ht="13.5" customHeight="1">
      <c r="A906" s="695" t="s">
        <v>3384</v>
      </c>
      <c r="B906" s="695" t="s">
        <v>1122</v>
      </c>
      <c r="C906" s="747" t="s">
        <v>965</v>
      </c>
      <c r="D906" s="946" t="s">
        <v>965</v>
      </c>
      <c r="E906" s="946" t="s">
        <v>965</v>
      </c>
    </row>
    <row r="907" spans="1:5" s="105" customFormat="1" ht="13.5" customHeight="1">
      <c r="A907" s="695" t="s">
        <v>3384</v>
      </c>
      <c r="B907" s="695" t="s">
        <v>1612</v>
      </c>
      <c r="C907" s="747" t="s">
        <v>965</v>
      </c>
      <c r="D907" s="946" t="s">
        <v>965</v>
      </c>
      <c r="E907" s="946" t="s">
        <v>965</v>
      </c>
    </row>
    <row r="908" spans="1:5" s="105" customFormat="1" ht="13.5" customHeight="1">
      <c r="A908" s="695" t="s">
        <v>3384</v>
      </c>
      <c r="B908" s="695" t="s">
        <v>3389</v>
      </c>
      <c r="C908" s="747" t="s">
        <v>965</v>
      </c>
      <c r="D908" s="946" t="s">
        <v>965</v>
      </c>
      <c r="E908" s="946" t="s">
        <v>965</v>
      </c>
    </row>
    <row r="909" spans="1:5" s="105" customFormat="1" ht="13.5" customHeight="1">
      <c r="A909" s="695" t="s">
        <v>3384</v>
      </c>
      <c r="B909" s="695" t="s">
        <v>3390</v>
      </c>
      <c r="C909" s="747" t="s">
        <v>965</v>
      </c>
      <c r="D909" s="946" t="s">
        <v>965</v>
      </c>
      <c r="E909" s="946" t="s">
        <v>965</v>
      </c>
    </row>
    <row r="910" spans="1:5" s="105" customFormat="1" ht="13.5" customHeight="1">
      <c r="A910" s="695" t="s">
        <v>3384</v>
      </c>
      <c r="B910" s="695" t="s">
        <v>2381</v>
      </c>
      <c r="C910" s="747" t="s">
        <v>965</v>
      </c>
      <c r="D910" s="946" t="s">
        <v>965</v>
      </c>
      <c r="E910" s="946" t="s">
        <v>965</v>
      </c>
    </row>
    <row r="911" spans="1:5" s="105" customFormat="1" ht="13.5" customHeight="1">
      <c r="A911" s="695" t="s">
        <v>3384</v>
      </c>
      <c r="B911" s="695" t="s">
        <v>1629</v>
      </c>
      <c r="C911" s="747" t="s">
        <v>965</v>
      </c>
      <c r="D911" s="946" t="s">
        <v>965</v>
      </c>
      <c r="E911" s="946" t="s">
        <v>965</v>
      </c>
    </row>
    <row r="912" spans="1:5" s="105" customFormat="1" ht="13.5" customHeight="1">
      <c r="A912" s="695" t="s">
        <v>3384</v>
      </c>
      <c r="B912" s="695" t="s">
        <v>1100</v>
      </c>
      <c r="C912" s="747" t="s">
        <v>965</v>
      </c>
      <c r="D912" s="946" t="s">
        <v>965</v>
      </c>
      <c r="E912" s="946" t="s">
        <v>965</v>
      </c>
    </row>
    <row r="913" spans="1:5" s="105" customFormat="1" ht="13.5" customHeight="1">
      <c r="A913" s="695" t="s">
        <v>3384</v>
      </c>
      <c r="B913" s="695" t="s">
        <v>1101</v>
      </c>
      <c r="C913" s="747" t="s">
        <v>965</v>
      </c>
      <c r="D913" s="946" t="s">
        <v>965</v>
      </c>
      <c r="E913" s="946" t="s">
        <v>965</v>
      </c>
    </row>
    <row r="914" spans="1:5" s="105" customFormat="1" ht="13.5" customHeight="1">
      <c r="A914" s="695" t="s">
        <v>3384</v>
      </c>
      <c r="B914" s="695" t="s">
        <v>1613</v>
      </c>
      <c r="C914" s="747" t="s">
        <v>965</v>
      </c>
      <c r="D914" s="946" t="s">
        <v>965</v>
      </c>
      <c r="E914" s="946" t="s">
        <v>965</v>
      </c>
    </row>
    <row r="915" spans="1:5" s="105" customFormat="1" ht="13.5" customHeight="1">
      <c r="A915" s="696" t="s">
        <v>3384</v>
      </c>
      <c r="B915" s="696" t="s">
        <v>1129</v>
      </c>
      <c r="C915" s="747" t="s">
        <v>965</v>
      </c>
      <c r="D915" s="946" t="s">
        <v>965</v>
      </c>
      <c r="E915" s="946" t="s">
        <v>965</v>
      </c>
    </row>
    <row r="916" spans="1:5" s="105" customFormat="1" ht="13.5" customHeight="1">
      <c r="A916" s="695" t="s">
        <v>3384</v>
      </c>
      <c r="B916" s="695" t="s">
        <v>1130</v>
      </c>
      <c r="C916" s="747" t="s">
        <v>965</v>
      </c>
      <c r="D916" s="946" t="s">
        <v>965</v>
      </c>
      <c r="E916" s="946" t="s">
        <v>965</v>
      </c>
    </row>
    <row r="917" spans="1:5" s="105" customFormat="1" ht="13.5" customHeight="1">
      <c r="A917" s="695" t="s">
        <v>3384</v>
      </c>
      <c r="B917" s="695" t="s">
        <v>1116</v>
      </c>
      <c r="C917" s="747" t="s">
        <v>965</v>
      </c>
      <c r="D917" s="946" t="s">
        <v>965</v>
      </c>
      <c r="E917" s="946" t="s">
        <v>965</v>
      </c>
    </row>
    <row r="918" spans="1:5" s="105" customFormat="1" ht="13.5" customHeight="1">
      <c r="A918" s="695" t="s">
        <v>3384</v>
      </c>
      <c r="B918" s="695" t="s">
        <v>1102</v>
      </c>
      <c r="C918" s="747" t="s">
        <v>965</v>
      </c>
      <c r="D918" s="946" t="s">
        <v>965</v>
      </c>
      <c r="E918" s="946" t="s">
        <v>965</v>
      </c>
    </row>
    <row r="919" spans="1:5" s="105" customFormat="1" ht="13.5" customHeight="1">
      <c r="A919" s="695" t="s">
        <v>3384</v>
      </c>
      <c r="B919" s="695" t="s">
        <v>3391</v>
      </c>
      <c r="C919" s="747" t="s">
        <v>965</v>
      </c>
      <c r="D919" s="946" t="s">
        <v>965</v>
      </c>
      <c r="E919" s="946" t="s">
        <v>965</v>
      </c>
    </row>
    <row r="920" spans="1:5" s="105" customFormat="1" ht="13.5" customHeight="1">
      <c r="A920" s="695" t="s">
        <v>3384</v>
      </c>
      <c r="B920" s="695" t="s">
        <v>1139</v>
      </c>
      <c r="C920" s="747" t="s">
        <v>965</v>
      </c>
      <c r="D920" s="946" t="s">
        <v>965</v>
      </c>
      <c r="E920" s="946" t="s">
        <v>965</v>
      </c>
    </row>
    <row r="921" spans="1:5" s="105" customFormat="1" ht="13.5" customHeight="1">
      <c r="A921" s="695" t="s">
        <v>3384</v>
      </c>
      <c r="B921" s="695" t="s">
        <v>1140</v>
      </c>
      <c r="C921" s="747" t="s">
        <v>965</v>
      </c>
      <c r="D921" s="946" t="s">
        <v>965</v>
      </c>
      <c r="E921" s="946" t="s">
        <v>965</v>
      </c>
    </row>
    <row r="922" spans="1:5" s="105" customFormat="1" ht="13.5" customHeight="1">
      <c r="A922" s="695" t="s">
        <v>3384</v>
      </c>
      <c r="B922" s="695" t="s">
        <v>1141</v>
      </c>
      <c r="C922" s="747" t="s">
        <v>965</v>
      </c>
      <c r="D922" s="946" t="s">
        <v>965</v>
      </c>
      <c r="E922" s="946" t="s">
        <v>965</v>
      </c>
    </row>
    <row r="923" spans="1:5" s="105" customFormat="1" ht="13.5" customHeight="1">
      <c r="A923" s="695" t="s">
        <v>3384</v>
      </c>
      <c r="B923" s="695" t="s">
        <v>3385</v>
      </c>
      <c r="C923" s="747" t="s">
        <v>965</v>
      </c>
      <c r="D923" s="946" t="s">
        <v>965</v>
      </c>
      <c r="E923" s="946" t="s">
        <v>965</v>
      </c>
    </row>
    <row r="924" spans="1:5" s="105" customFormat="1" ht="13.5" customHeight="1">
      <c r="A924" s="695" t="s">
        <v>3384</v>
      </c>
      <c r="B924" s="695" t="s">
        <v>1614</v>
      </c>
      <c r="C924" s="747" t="s">
        <v>965</v>
      </c>
      <c r="D924" s="946" t="s">
        <v>965</v>
      </c>
      <c r="E924" s="946" t="s">
        <v>965</v>
      </c>
    </row>
    <row r="925" spans="1:5" s="105" customFormat="1" ht="13.5" customHeight="1">
      <c r="A925" s="695" t="s">
        <v>3384</v>
      </c>
      <c r="B925" s="695" t="s">
        <v>2318</v>
      </c>
      <c r="C925" s="747" t="s">
        <v>965</v>
      </c>
      <c r="D925" s="946" t="s">
        <v>965</v>
      </c>
      <c r="E925" s="946" t="s">
        <v>965</v>
      </c>
    </row>
    <row r="926" spans="1:5" s="105" customFormat="1" ht="13.5" customHeight="1">
      <c r="A926" s="696" t="s">
        <v>3384</v>
      </c>
      <c r="B926" s="696" t="s">
        <v>1104</v>
      </c>
      <c r="C926" s="747" t="s">
        <v>965</v>
      </c>
      <c r="D926" s="946" t="s">
        <v>965</v>
      </c>
      <c r="E926" s="946" t="s">
        <v>965</v>
      </c>
    </row>
    <row r="927" spans="1:5" s="105" customFormat="1" ht="13.5" customHeight="1">
      <c r="A927" s="696" t="s">
        <v>3384</v>
      </c>
      <c r="B927" s="696" t="s">
        <v>2370</v>
      </c>
      <c r="C927" s="747" t="s">
        <v>965</v>
      </c>
      <c r="D927" s="946" t="s">
        <v>965</v>
      </c>
      <c r="E927" s="946" t="s">
        <v>965</v>
      </c>
    </row>
    <row r="928" spans="1:5" s="105" customFormat="1" ht="13.5" customHeight="1">
      <c r="A928" s="695" t="s">
        <v>3384</v>
      </c>
      <c r="B928" s="695" t="s">
        <v>3408</v>
      </c>
      <c r="C928" s="747" t="s">
        <v>965</v>
      </c>
      <c r="D928" s="946" t="s">
        <v>965</v>
      </c>
      <c r="E928" s="946" t="s">
        <v>965</v>
      </c>
    </row>
    <row r="929" spans="1:5" s="105" customFormat="1" ht="13.5" customHeight="1">
      <c r="A929" s="695" t="s">
        <v>3384</v>
      </c>
      <c r="B929" s="695" t="s">
        <v>3392</v>
      </c>
      <c r="C929" s="747" t="s">
        <v>965</v>
      </c>
      <c r="D929" s="946" t="s">
        <v>965</v>
      </c>
      <c r="E929" s="946" t="s">
        <v>965</v>
      </c>
    </row>
    <row r="930" spans="1:5" s="105" customFormat="1" ht="13.5" customHeight="1">
      <c r="A930" s="695" t="s">
        <v>3384</v>
      </c>
      <c r="B930" s="695" t="s">
        <v>3409</v>
      </c>
      <c r="C930" s="747" t="s">
        <v>965</v>
      </c>
      <c r="D930" s="946" t="s">
        <v>965</v>
      </c>
      <c r="E930" s="946" t="s">
        <v>965</v>
      </c>
    </row>
    <row r="931" spans="1:5" s="105" customFormat="1" ht="13.5" customHeight="1">
      <c r="A931" s="695" t="s">
        <v>3384</v>
      </c>
      <c r="B931" s="695" t="s">
        <v>3393</v>
      </c>
      <c r="C931" s="747" t="s">
        <v>965</v>
      </c>
      <c r="D931" s="946" t="s">
        <v>965</v>
      </c>
      <c r="E931" s="946" t="s">
        <v>965</v>
      </c>
    </row>
    <row r="932" spans="1:5" s="105" customFormat="1" ht="13.5" customHeight="1">
      <c r="A932" s="695" t="s">
        <v>3384</v>
      </c>
      <c r="B932" s="695" t="s">
        <v>1604</v>
      </c>
      <c r="C932" s="747" t="s">
        <v>965</v>
      </c>
      <c r="D932" s="946" t="s">
        <v>965</v>
      </c>
      <c r="E932" s="946" t="s">
        <v>965</v>
      </c>
    </row>
    <row r="933" spans="1:5" s="105" customFormat="1" ht="13.5" customHeight="1">
      <c r="A933" s="695" t="s">
        <v>3384</v>
      </c>
      <c r="B933" s="695" t="s">
        <v>1638</v>
      </c>
      <c r="C933" s="747" t="s">
        <v>965</v>
      </c>
      <c r="D933" s="946" t="s">
        <v>965</v>
      </c>
      <c r="E933" s="946" t="s">
        <v>965</v>
      </c>
    </row>
    <row r="934" spans="1:5" s="105" customFormat="1" ht="13.5" customHeight="1">
      <c r="A934" s="695" t="s">
        <v>3384</v>
      </c>
      <c r="B934" s="695" t="s">
        <v>1615</v>
      </c>
      <c r="C934" s="747" t="s">
        <v>965</v>
      </c>
      <c r="D934" s="946" t="s">
        <v>965</v>
      </c>
      <c r="E934" s="946" t="s">
        <v>965</v>
      </c>
    </row>
    <row r="935" spans="1:5" s="105" customFormat="1" ht="13.5" customHeight="1">
      <c r="A935" s="695" t="s">
        <v>3384</v>
      </c>
      <c r="B935" s="695" t="s">
        <v>1616</v>
      </c>
      <c r="C935" s="747" t="s">
        <v>965</v>
      </c>
      <c r="D935" s="946" t="s">
        <v>965</v>
      </c>
      <c r="E935" s="946" t="s">
        <v>965</v>
      </c>
    </row>
    <row r="936" spans="1:5" s="105" customFormat="1" ht="13.5" customHeight="1">
      <c r="A936" s="696" t="s">
        <v>3384</v>
      </c>
      <c r="B936" s="696" t="s">
        <v>1617</v>
      </c>
      <c r="C936" s="747" t="s">
        <v>965</v>
      </c>
      <c r="D936" s="946" t="s">
        <v>965</v>
      </c>
      <c r="E936" s="946" t="s">
        <v>965</v>
      </c>
    </row>
    <row r="937" spans="1:5" s="105" customFormat="1" ht="13.5" customHeight="1">
      <c r="A937" s="695" t="s">
        <v>3384</v>
      </c>
      <c r="B937" s="695" t="s">
        <v>1722</v>
      </c>
      <c r="C937" s="747" t="s">
        <v>965</v>
      </c>
      <c r="D937" s="946" t="s">
        <v>965</v>
      </c>
      <c r="E937" s="946" t="s">
        <v>965</v>
      </c>
    </row>
    <row r="938" spans="1:5" s="105" customFormat="1" ht="13.5" customHeight="1">
      <c r="A938" s="695" t="s">
        <v>3384</v>
      </c>
      <c r="B938" s="695" t="s">
        <v>2374</v>
      </c>
      <c r="C938" s="747" t="s">
        <v>965</v>
      </c>
      <c r="D938" s="946" t="s">
        <v>965</v>
      </c>
      <c r="E938" s="946" t="s">
        <v>965</v>
      </c>
    </row>
    <row r="939" spans="1:5" s="105" customFormat="1" ht="13.5" customHeight="1">
      <c r="A939" s="696" t="s">
        <v>3384</v>
      </c>
      <c r="B939" s="696" t="s">
        <v>2375</v>
      </c>
      <c r="C939" s="747" t="s">
        <v>965</v>
      </c>
      <c r="D939" s="946" t="s">
        <v>965</v>
      </c>
      <c r="E939" s="946" t="s">
        <v>965</v>
      </c>
    </row>
    <row r="940" spans="1:5" s="105" customFormat="1" ht="13.5" customHeight="1">
      <c r="A940" s="695" t="s">
        <v>3384</v>
      </c>
      <c r="B940" s="695" t="s">
        <v>2373</v>
      </c>
      <c r="C940" s="747" t="s">
        <v>965</v>
      </c>
      <c r="D940" s="946" t="s">
        <v>965</v>
      </c>
      <c r="E940" s="946" t="s">
        <v>965</v>
      </c>
    </row>
    <row r="941" spans="1:5" s="105" customFormat="1" ht="13.5" customHeight="1">
      <c r="A941" s="695" t="s">
        <v>3384</v>
      </c>
      <c r="B941" s="695" t="s">
        <v>1142</v>
      </c>
      <c r="C941" s="747" t="s">
        <v>965</v>
      </c>
      <c r="D941" s="946" t="s">
        <v>965</v>
      </c>
      <c r="E941" s="946" t="s">
        <v>965</v>
      </c>
    </row>
    <row r="942" spans="1:5" s="105" customFormat="1" ht="13.5" customHeight="1">
      <c r="A942" s="695" t="s">
        <v>3384</v>
      </c>
      <c r="B942" s="695" t="s">
        <v>1143</v>
      </c>
      <c r="C942" s="747" t="s">
        <v>965</v>
      </c>
      <c r="D942" s="946" t="s">
        <v>965</v>
      </c>
      <c r="E942" s="946" t="s">
        <v>965</v>
      </c>
    </row>
    <row r="943" spans="1:5" s="105" customFormat="1" ht="13.5" customHeight="1">
      <c r="A943" s="695" t="s">
        <v>3384</v>
      </c>
      <c r="B943" s="695" t="s">
        <v>3410</v>
      </c>
      <c r="C943" s="747" t="s">
        <v>965</v>
      </c>
      <c r="D943" s="946" t="s">
        <v>965</v>
      </c>
      <c r="E943" s="946" t="s">
        <v>965</v>
      </c>
    </row>
    <row r="944" spans="1:5" s="105" customFormat="1" ht="13.5" customHeight="1">
      <c r="A944" s="695" t="s">
        <v>3384</v>
      </c>
      <c r="B944" s="695" t="s">
        <v>1144</v>
      </c>
      <c r="C944" s="747" t="s">
        <v>965</v>
      </c>
      <c r="D944" s="946" t="s">
        <v>965</v>
      </c>
      <c r="E944" s="946" t="s">
        <v>965</v>
      </c>
    </row>
    <row r="945" spans="1:5" s="105" customFormat="1" ht="13.5" customHeight="1">
      <c r="A945" s="695" t="s">
        <v>3384</v>
      </c>
      <c r="B945" s="695" t="s">
        <v>1145</v>
      </c>
      <c r="C945" s="747" t="s">
        <v>965</v>
      </c>
      <c r="D945" s="946" t="s">
        <v>965</v>
      </c>
      <c r="E945" s="946" t="s">
        <v>965</v>
      </c>
    </row>
    <row r="946" spans="1:5" s="105" customFormat="1" ht="13.5" customHeight="1">
      <c r="A946" s="695" t="s">
        <v>3384</v>
      </c>
      <c r="B946" s="695" t="s">
        <v>1621</v>
      </c>
      <c r="C946" s="747" t="s">
        <v>965</v>
      </c>
      <c r="D946" s="946" t="s">
        <v>965</v>
      </c>
      <c r="E946" s="946" t="s">
        <v>965</v>
      </c>
    </row>
    <row r="947" spans="1:5" s="105" customFormat="1" ht="13.5" customHeight="1">
      <c r="A947" s="695" t="s">
        <v>3384</v>
      </c>
      <c r="B947" s="695" t="s">
        <v>1620</v>
      </c>
      <c r="C947" s="747" t="s">
        <v>965</v>
      </c>
      <c r="D947" s="946" t="s">
        <v>965</v>
      </c>
      <c r="E947" s="946" t="s">
        <v>965</v>
      </c>
    </row>
    <row r="948" spans="1:5" s="105" customFormat="1" ht="13.5" customHeight="1">
      <c r="A948" s="695" t="s">
        <v>3384</v>
      </c>
      <c r="B948" s="695" t="s">
        <v>1622</v>
      </c>
      <c r="C948" s="747" t="s">
        <v>965</v>
      </c>
      <c r="D948" s="946" t="s">
        <v>965</v>
      </c>
      <c r="E948" s="946" t="s">
        <v>965</v>
      </c>
    </row>
    <row r="949" spans="1:5" s="105" customFormat="1" ht="13.5" customHeight="1">
      <c r="A949" s="695" t="s">
        <v>3384</v>
      </c>
      <c r="B949" s="695" t="s">
        <v>1623</v>
      </c>
      <c r="C949" s="747" t="s">
        <v>965</v>
      </c>
      <c r="D949" s="946" t="s">
        <v>965</v>
      </c>
      <c r="E949" s="946" t="s">
        <v>965</v>
      </c>
    </row>
    <row r="950" spans="1:5" s="105" customFormat="1" ht="13.5" customHeight="1">
      <c r="A950" s="695" t="s">
        <v>3384</v>
      </c>
      <c r="B950" s="695" t="s">
        <v>1640</v>
      </c>
      <c r="C950" s="747" t="s">
        <v>965</v>
      </c>
      <c r="D950" s="946" t="s">
        <v>965</v>
      </c>
      <c r="E950" s="946" t="s">
        <v>965</v>
      </c>
    </row>
    <row r="951" spans="1:5" s="105" customFormat="1" ht="13.5" customHeight="1">
      <c r="A951" s="695" t="s">
        <v>3384</v>
      </c>
      <c r="B951" s="695" t="s">
        <v>3411</v>
      </c>
      <c r="C951" s="747" t="s">
        <v>965</v>
      </c>
      <c r="D951" s="946" t="s">
        <v>965</v>
      </c>
      <c r="E951" s="946" t="s">
        <v>965</v>
      </c>
    </row>
    <row r="952" spans="1:5" s="105" customFormat="1" ht="13.5" customHeight="1">
      <c r="A952" s="695" t="s">
        <v>3384</v>
      </c>
      <c r="B952" s="695" t="s">
        <v>1618</v>
      </c>
      <c r="C952" s="747" t="s">
        <v>965</v>
      </c>
      <c r="D952" s="946" t="s">
        <v>965</v>
      </c>
      <c r="E952" s="946" t="s">
        <v>965</v>
      </c>
    </row>
    <row r="953" spans="1:5" s="105" customFormat="1" ht="13.5" customHeight="1">
      <c r="A953" s="695" t="s">
        <v>3384</v>
      </c>
      <c r="B953" s="695" t="s">
        <v>3394</v>
      </c>
      <c r="C953" s="747" t="s">
        <v>965</v>
      </c>
      <c r="D953" s="946" t="s">
        <v>965</v>
      </c>
      <c r="E953" s="946" t="s">
        <v>965</v>
      </c>
    </row>
    <row r="954" spans="1:5" s="105" customFormat="1" ht="13.5" customHeight="1">
      <c r="A954" s="695" t="s">
        <v>3384</v>
      </c>
      <c r="B954" s="695" t="s">
        <v>3395</v>
      </c>
      <c r="C954" s="747" t="s">
        <v>965</v>
      </c>
      <c r="D954" s="946" t="s">
        <v>965</v>
      </c>
      <c r="E954" s="946" t="s">
        <v>965</v>
      </c>
    </row>
    <row r="955" spans="1:5" s="105" customFormat="1" ht="13.5" customHeight="1">
      <c r="A955" s="695" t="s">
        <v>3384</v>
      </c>
      <c r="B955" s="695" t="s">
        <v>1105</v>
      </c>
      <c r="C955" s="747" t="s">
        <v>965</v>
      </c>
      <c r="D955" s="946" t="s">
        <v>965</v>
      </c>
      <c r="E955" s="946" t="s">
        <v>965</v>
      </c>
    </row>
    <row r="956" spans="1:5" s="105" customFormat="1" ht="13.5" customHeight="1">
      <c r="A956" s="695" t="s">
        <v>3384</v>
      </c>
      <c r="B956" s="695" t="s">
        <v>1630</v>
      </c>
      <c r="C956" s="747" t="s">
        <v>965</v>
      </c>
      <c r="D956" s="946" t="s">
        <v>965</v>
      </c>
      <c r="E956" s="946" t="s">
        <v>965</v>
      </c>
    </row>
    <row r="957" spans="1:5" s="105" customFormat="1" ht="13.5" customHeight="1">
      <c r="A957" s="695" t="s">
        <v>3384</v>
      </c>
      <c r="B957" s="695" t="s">
        <v>1106</v>
      </c>
      <c r="C957" s="747" t="s">
        <v>965</v>
      </c>
      <c r="D957" s="946" t="s">
        <v>965</v>
      </c>
      <c r="E957" s="946" t="s">
        <v>965</v>
      </c>
    </row>
    <row r="958" spans="1:5" s="105" customFormat="1" ht="13.5" customHeight="1">
      <c r="A958" s="695" t="s">
        <v>3384</v>
      </c>
      <c r="B958" s="695" t="s">
        <v>3412</v>
      </c>
      <c r="C958" s="747" t="s">
        <v>965</v>
      </c>
      <c r="D958" s="946" t="s">
        <v>965</v>
      </c>
      <c r="E958" s="946" t="s">
        <v>965</v>
      </c>
    </row>
    <row r="959" spans="1:5" s="105" customFormat="1" ht="13.5" customHeight="1">
      <c r="A959" s="695" t="s">
        <v>3384</v>
      </c>
      <c r="B959" s="695" t="s">
        <v>3386</v>
      </c>
      <c r="C959" s="747" t="s">
        <v>965</v>
      </c>
      <c r="D959" s="946" t="s">
        <v>965</v>
      </c>
      <c r="E959" s="946" t="s">
        <v>965</v>
      </c>
    </row>
    <row r="960" spans="1:5" s="105" customFormat="1" ht="13.5" customHeight="1">
      <c r="A960" s="695" t="s">
        <v>3384</v>
      </c>
      <c r="B960" s="695" t="s">
        <v>1123</v>
      </c>
      <c r="C960" s="747">
        <v>1</v>
      </c>
      <c r="D960" s="946">
        <v>1</v>
      </c>
      <c r="E960" s="946">
        <v>1</v>
      </c>
    </row>
    <row r="961" spans="1:10" s="105" customFormat="1" ht="13.5" customHeight="1">
      <c r="A961" s="695" t="s">
        <v>3384</v>
      </c>
      <c r="B961" s="695" t="s">
        <v>3396</v>
      </c>
      <c r="C961" s="747" t="s">
        <v>965</v>
      </c>
      <c r="D961" s="946" t="s">
        <v>965</v>
      </c>
      <c r="E961" s="946" t="s">
        <v>965</v>
      </c>
    </row>
    <row r="962" spans="1:10" s="105" customFormat="1" ht="13.5" customHeight="1">
      <c r="A962" s="695" t="s">
        <v>3384</v>
      </c>
      <c r="B962" s="695" t="s">
        <v>1124</v>
      </c>
      <c r="C962" s="747" t="s">
        <v>965</v>
      </c>
      <c r="D962" s="946" t="s">
        <v>965</v>
      </c>
      <c r="E962" s="946" t="s">
        <v>965</v>
      </c>
    </row>
    <row r="963" spans="1:10" s="105" customFormat="1" ht="13.5" customHeight="1">
      <c r="A963" s="695" t="s">
        <v>3384</v>
      </c>
      <c r="B963" s="695" t="s">
        <v>3413</v>
      </c>
      <c r="C963" s="747" t="s">
        <v>965</v>
      </c>
      <c r="D963" s="946" t="s">
        <v>965</v>
      </c>
      <c r="E963" s="946" t="s">
        <v>965</v>
      </c>
    </row>
    <row r="964" spans="1:10" s="105" customFormat="1" ht="13.5" customHeight="1">
      <c r="A964" s="695" t="s">
        <v>3384</v>
      </c>
      <c r="B964" s="695" t="s">
        <v>1624</v>
      </c>
      <c r="C964" s="747" t="s">
        <v>965</v>
      </c>
      <c r="D964" s="946" t="s">
        <v>965</v>
      </c>
      <c r="E964" s="946" t="s">
        <v>965</v>
      </c>
    </row>
    <row r="965" spans="1:10" s="105" customFormat="1" ht="13.5" customHeight="1">
      <c r="A965" s="695" t="s">
        <v>3384</v>
      </c>
      <c r="B965" s="695" t="s">
        <v>1125</v>
      </c>
      <c r="C965" s="747">
        <v>1</v>
      </c>
      <c r="D965" s="946">
        <v>1</v>
      </c>
      <c r="E965" s="946">
        <v>1</v>
      </c>
    </row>
    <row r="966" spans="1:10" s="105" customFormat="1" ht="13.5" customHeight="1">
      <c r="A966" s="695" t="s">
        <v>3384</v>
      </c>
      <c r="B966" s="695" t="s">
        <v>1699</v>
      </c>
      <c r="C966" s="747" t="s">
        <v>965</v>
      </c>
      <c r="D966" s="946" t="s">
        <v>965</v>
      </c>
      <c r="E966" s="946" t="s">
        <v>965</v>
      </c>
    </row>
    <row r="967" spans="1:10" s="105" customFormat="1" ht="13.5" customHeight="1">
      <c r="A967" s="695" t="s">
        <v>3384</v>
      </c>
      <c r="B967" s="695" t="s">
        <v>1126</v>
      </c>
      <c r="C967" s="747" t="s">
        <v>965</v>
      </c>
      <c r="D967" s="946" t="s">
        <v>965</v>
      </c>
      <c r="E967" s="946" t="s">
        <v>965</v>
      </c>
    </row>
    <row r="968" spans="1:10" s="105" customFormat="1" ht="13.5" customHeight="1">
      <c r="A968" s="695" t="s">
        <v>3384</v>
      </c>
      <c r="B968" s="695" t="s">
        <v>1127</v>
      </c>
      <c r="C968" s="747" t="s">
        <v>965</v>
      </c>
      <c r="D968" s="946" t="s">
        <v>965</v>
      </c>
      <c r="E968" s="946" t="s">
        <v>965</v>
      </c>
    </row>
    <row r="969" spans="1:10" s="105" customFormat="1" ht="13.5" customHeight="1">
      <c r="A969" s="695" t="s">
        <v>3384</v>
      </c>
      <c r="B969" s="695" t="s">
        <v>3414</v>
      </c>
      <c r="C969" s="747" t="s">
        <v>965</v>
      </c>
      <c r="D969" s="946" t="s">
        <v>965</v>
      </c>
      <c r="E969" s="946" t="s">
        <v>965</v>
      </c>
    </row>
    <row r="970" spans="1:10" s="105" customFormat="1" ht="13.5" customHeight="1">
      <c r="A970" s="695" t="s">
        <v>3384</v>
      </c>
      <c r="B970" s="695" t="s">
        <v>1631</v>
      </c>
      <c r="C970" s="747" t="s">
        <v>965</v>
      </c>
      <c r="D970" s="946" t="s">
        <v>965</v>
      </c>
      <c r="E970" s="946" t="s">
        <v>965</v>
      </c>
    </row>
    <row r="971" spans="1:10" s="105" customFormat="1" ht="13.5" customHeight="1">
      <c r="A971" s="695" t="s">
        <v>3384</v>
      </c>
      <c r="B971" s="695" t="s">
        <v>1118</v>
      </c>
      <c r="C971" s="747">
        <v>1</v>
      </c>
      <c r="D971" s="946">
        <v>1</v>
      </c>
      <c r="E971" s="946">
        <v>1</v>
      </c>
    </row>
    <row r="972" spans="1:10" s="105" customFormat="1" ht="13.5" customHeight="1">
      <c r="A972" s="695" t="s">
        <v>3384</v>
      </c>
      <c r="B972" s="695" t="s">
        <v>1117</v>
      </c>
      <c r="C972" s="747" t="s">
        <v>965</v>
      </c>
      <c r="D972" s="946" t="s">
        <v>965</v>
      </c>
      <c r="E972" s="946" t="s">
        <v>965</v>
      </c>
    </row>
    <row r="973" spans="1:10" s="105" customFormat="1" ht="13.5" customHeight="1">
      <c r="A973" s="695" t="s">
        <v>3384</v>
      </c>
      <c r="B973" s="695" t="s">
        <v>3415</v>
      </c>
      <c r="C973" s="747" t="s">
        <v>965</v>
      </c>
      <c r="D973" s="946" t="s">
        <v>965</v>
      </c>
      <c r="E973" s="946" t="s">
        <v>965</v>
      </c>
      <c r="H973" s="106"/>
      <c r="I973" s="106"/>
      <c r="J973" s="106"/>
    </row>
    <row r="974" spans="1:10" s="105" customFormat="1" ht="13.5" customHeight="1">
      <c r="A974" s="695" t="s">
        <v>3384</v>
      </c>
      <c r="B974" s="695" t="s">
        <v>3397</v>
      </c>
      <c r="C974" s="747" t="s">
        <v>965</v>
      </c>
      <c r="D974" s="946" t="s">
        <v>965</v>
      </c>
      <c r="E974" s="946" t="s">
        <v>965</v>
      </c>
    </row>
    <row r="975" spans="1:10" s="105" customFormat="1" ht="13.5" customHeight="1">
      <c r="A975" s="695" t="s">
        <v>3384</v>
      </c>
      <c r="B975" s="695" t="s">
        <v>3387</v>
      </c>
      <c r="C975" s="747" t="s">
        <v>965</v>
      </c>
      <c r="D975" s="946" t="s">
        <v>965</v>
      </c>
      <c r="E975" s="946" t="s">
        <v>965</v>
      </c>
    </row>
    <row r="976" spans="1:10" s="105" customFormat="1" ht="13.5" customHeight="1">
      <c r="A976" s="695" t="s">
        <v>3384</v>
      </c>
      <c r="B976" s="695" t="s">
        <v>1107</v>
      </c>
      <c r="C976" s="747" t="s">
        <v>965</v>
      </c>
      <c r="D976" s="946" t="s">
        <v>965</v>
      </c>
      <c r="E976" s="946" t="s">
        <v>965</v>
      </c>
    </row>
    <row r="977" spans="1:10" s="105" customFormat="1" ht="13.5" customHeight="1">
      <c r="A977" s="695" t="s">
        <v>3384</v>
      </c>
      <c r="B977" s="695" t="s">
        <v>1700</v>
      </c>
      <c r="C977" s="747" t="s">
        <v>965</v>
      </c>
      <c r="D977" s="946" t="s">
        <v>965</v>
      </c>
      <c r="E977" s="946" t="s">
        <v>965</v>
      </c>
    </row>
    <row r="978" spans="1:10" s="105" customFormat="1" ht="13.5" customHeight="1">
      <c r="A978" s="695" t="s">
        <v>3384</v>
      </c>
      <c r="B978" s="695" t="s">
        <v>1108</v>
      </c>
      <c r="C978" s="747" t="s">
        <v>965</v>
      </c>
      <c r="D978" s="946" t="s">
        <v>965</v>
      </c>
      <c r="E978" s="946" t="s">
        <v>965</v>
      </c>
    </row>
    <row r="979" spans="1:10" s="105" customFormat="1" ht="13.5" customHeight="1">
      <c r="A979" s="695" t="s">
        <v>3384</v>
      </c>
      <c r="B979" s="695" t="s">
        <v>1146</v>
      </c>
      <c r="C979" s="747" t="s">
        <v>965</v>
      </c>
      <c r="D979" s="946" t="s">
        <v>965</v>
      </c>
      <c r="E979" s="946" t="s">
        <v>965</v>
      </c>
    </row>
    <row r="980" spans="1:10" s="105" customFormat="1" ht="13.5" customHeight="1">
      <c r="A980" s="695" t="s">
        <v>3384</v>
      </c>
      <c r="B980" s="695" t="s">
        <v>3416</v>
      </c>
      <c r="C980" s="747" t="s">
        <v>965</v>
      </c>
      <c r="D980" s="946" t="s">
        <v>965</v>
      </c>
      <c r="E980" s="946" t="s">
        <v>965</v>
      </c>
      <c r="H980" s="106"/>
      <c r="I980" s="106"/>
      <c r="J980" s="106"/>
    </row>
    <row r="981" spans="1:10" s="105" customFormat="1" ht="13.5" customHeight="1">
      <c r="A981" s="695" t="s">
        <v>3384</v>
      </c>
      <c r="B981" s="695" t="s">
        <v>1109</v>
      </c>
      <c r="C981" s="747" t="s">
        <v>965</v>
      </c>
      <c r="D981" s="946" t="s">
        <v>965</v>
      </c>
      <c r="E981" s="946" t="s">
        <v>965</v>
      </c>
    </row>
    <row r="982" spans="1:10" s="105" customFormat="1" ht="13.5" customHeight="1">
      <c r="A982" s="695" t="s">
        <v>3384</v>
      </c>
      <c r="B982" s="695" t="s">
        <v>1110</v>
      </c>
      <c r="C982" s="747" t="s">
        <v>965</v>
      </c>
      <c r="D982" s="946" t="s">
        <v>965</v>
      </c>
      <c r="E982" s="946" t="s">
        <v>965</v>
      </c>
    </row>
    <row r="983" spans="1:10" s="105" customFormat="1" ht="13.5" customHeight="1">
      <c r="A983" s="695" t="s">
        <v>3384</v>
      </c>
      <c r="B983" s="695" t="s">
        <v>2408</v>
      </c>
      <c r="C983" s="747" t="s">
        <v>965</v>
      </c>
      <c r="D983" s="946" t="s">
        <v>965</v>
      </c>
      <c r="E983" s="946" t="s">
        <v>965</v>
      </c>
    </row>
    <row r="984" spans="1:10" s="105" customFormat="1" ht="13.5" customHeight="1">
      <c r="A984" s="695" t="s">
        <v>3384</v>
      </c>
      <c r="B984" s="695" t="s">
        <v>3417</v>
      </c>
      <c r="C984" s="747" t="s">
        <v>965</v>
      </c>
      <c r="D984" s="946" t="s">
        <v>965</v>
      </c>
      <c r="E984" s="946" t="s">
        <v>965</v>
      </c>
      <c r="H984" s="106"/>
      <c r="I984" s="106"/>
      <c r="J984" s="106"/>
    </row>
    <row r="985" spans="1:10" s="105" customFormat="1" ht="13.5" customHeight="1">
      <c r="A985" s="695" t="s">
        <v>3384</v>
      </c>
      <c r="B985" s="695" t="s">
        <v>1641</v>
      </c>
      <c r="C985" s="747" t="s">
        <v>965</v>
      </c>
      <c r="D985" s="946" t="s">
        <v>965</v>
      </c>
      <c r="E985" s="946" t="s">
        <v>965</v>
      </c>
    </row>
    <row r="986" spans="1:10" s="105" customFormat="1" ht="13.5" customHeight="1">
      <c r="A986" s="695" t="s">
        <v>3384</v>
      </c>
      <c r="B986" s="695" t="s">
        <v>1642</v>
      </c>
      <c r="C986" s="747" t="s">
        <v>965</v>
      </c>
      <c r="D986" s="946" t="s">
        <v>965</v>
      </c>
      <c r="E986" s="946" t="s">
        <v>965</v>
      </c>
    </row>
    <row r="987" spans="1:10" s="105" customFormat="1" ht="13.5" customHeight="1">
      <c r="A987" s="695" t="s">
        <v>3384</v>
      </c>
      <c r="B987" s="695" t="s">
        <v>1643</v>
      </c>
      <c r="C987" s="747" t="s">
        <v>965</v>
      </c>
      <c r="D987" s="946" t="s">
        <v>965</v>
      </c>
      <c r="E987" s="946" t="s">
        <v>965</v>
      </c>
    </row>
    <row r="988" spans="1:10" s="105" customFormat="1" ht="13.5" customHeight="1">
      <c r="A988" s="695" t="s">
        <v>3384</v>
      </c>
      <c r="B988" s="695" t="s">
        <v>1644</v>
      </c>
      <c r="C988" s="747" t="s">
        <v>965</v>
      </c>
      <c r="D988" s="946" t="s">
        <v>965</v>
      </c>
      <c r="E988" s="946" t="s">
        <v>965</v>
      </c>
    </row>
    <row r="989" spans="1:10" s="105" customFormat="1" ht="13.5" customHeight="1">
      <c r="A989" s="695" t="s">
        <v>3384</v>
      </c>
      <c r="B989" s="695" t="s">
        <v>1645</v>
      </c>
      <c r="C989" s="747" t="s">
        <v>965</v>
      </c>
      <c r="D989" s="946" t="s">
        <v>965</v>
      </c>
      <c r="E989" s="946" t="s">
        <v>965</v>
      </c>
    </row>
    <row r="990" spans="1:10" s="105" customFormat="1" ht="13.5" customHeight="1">
      <c r="A990" s="695" t="s">
        <v>3384</v>
      </c>
      <c r="B990" s="695" t="s">
        <v>1646</v>
      </c>
      <c r="C990" s="747" t="s">
        <v>965</v>
      </c>
      <c r="D990" s="946" t="s">
        <v>965</v>
      </c>
      <c r="E990" s="946" t="s">
        <v>965</v>
      </c>
    </row>
    <row r="991" spans="1:10" s="105" customFormat="1" ht="13.5" customHeight="1">
      <c r="A991" s="695" t="s">
        <v>3384</v>
      </c>
      <c r="B991" s="695" t="s">
        <v>1647</v>
      </c>
      <c r="C991" s="747" t="s">
        <v>965</v>
      </c>
      <c r="D991" s="946" t="s">
        <v>965</v>
      </c>
      <c r="E991" s="946" t="s">
        <v>965</v>
      </c>
    </row>
    <row r="992" spans="1:10" s="105" customFormat="1" ht="13.5" customHeight="1">
      <c r="A992" s="695" t="s">
        <v>3384</v>
      </c>
      <c r="B992" s="695" t="s">
        <v>1648</v>
      </c>
      <c r="C992" s="747" t="s">
        <v>965</v>
      </c>
      <c r="D992" s="946" t="s">
        <v>965</v>
      </c>
      <c r="E992" s="946" t="s">
        <v>965</v>
      </c>
    </row>
    <row r="993" spans="1:5" s="105" customFormat="1" ht="13.5" customHeight="1">
      <c r="A993" s="695" t="s">
        <v>3384</v>
      </c>
      <c r="B993" s="695" t="s">
        <v>1649</v>
      </c>
      <c r="C993" s="747" t="s">
        <v>965</v>
      </c>
      <c r="D993" s="946" t="s">
        <v>965</v>
      </c>
      <c r="E993" s="946" t="s">
        <v>965</v>
      </c>
    </row>
    <row r="994" spans="1:5" s="105" customFormat="1" ht="13.5" customHeight="1">
      <c r="A994" s="695" t="s">
        <v>3384</v>
      </c>
      <c r="B994" s="695" t="s">
        <v>1650</v>
      </c>
      <c r="C994" s="747" t="s">
        <v>965</v>
      </c>
      <c r="D994" s="946" t="s">
        <v>965</v>
      </c>
      <c r="E994" s="946" t="s">
        <v>965</v>
      </c>
    </row>
    <row r="995" spans="1:5" s="105" customFormat="1" ht="13.5" customHeight="1">
      <c r="A995" s="695" t="s">
        <v>3384</v>
      </c>
      <c r="B995" s="695" t="s">
        <v>1651</v>
      </c>
      <c r="C995" s="747" t="s">
        <v>965</v>
      </c>
      <c r="D995" s="946" t="s">
        <v>965</v>
      </c>
      <c r="E995" s="946" t="s">
        <v>965</v>
      </c>
    </row>
    <row r="996" spans="1:5" s="105" customFormat="1" ht="13.5" customHeight="1">
      <c r="A996" s="695" t="s">
        <v>3384</v>
      </c>
      <c r="B996" s="695" t="s">
        <v>1652</v>
      </c>
      <c r="C996" s="747" t="s">
        <v>965</v>
      </c>
      <c r="D996" s="946" t="s">
        <v>965</v>
      </c>
      <c r="E996" s="946" t="s">
        <v>965</v>
      </c>
    </row>
    <row r="997" spans="1:5" s="105" customFormat="1" ht="13.5" customHeight="1">
      <c r="A997" s="695" t="s">
        <v>3384</v>
      </c>
      <c r="B997" s="695" t="s">
        <v>1653</v>
      </c>
      <c r="C997" s="747" t="s">
        <v>965</v>
      </c>
      <c r="D997" s="946" t="s">
        <v>965</v>
      </c>
      <c r="E997" s="946" t="s">
        <v>965</v>
      </c>
    </row>
    <row r="998" spans="1:5" s="105" customFormat="1" ht="13.5" customHeight="1">
      <c r="A998" s="695" t="s">
        <v>3384</v>
      </c>
      <c r="B998" s="695" t="s">
        <v>1654</v>
      </c>
      <c r="C998" s="747" t="s">
        <v>965</v>
      </c>
      <c r="D998" s="946" t="s">
        <v>965</v>
      </c>
      <c r="E998" s="946" t="s">
        <v>965</v>
      </c>
    </row>
    <row r="999" spans="1:5" s="105" customFormat="1" ht="13.5" customHeight="1">
      <c r="A999" s="695" t="s">
        <v>3384</v>
      </c>
      <c r="B999" s="695" t="s">
        <v>1655</v>
      </c>
      <c r="C999" s="747" t="s">
        <v>965</v>
      </c>
      <c r="D999" s="946" t="s">
        <v>965</v>
      </c>
      <c r="E999" s="946" t="s">
        <v>965</v>
      </c>
    </row>
    <row r="1000" spans="1:5" s="105" customFormat="1" ht="13.5" customHeight="1">
      <c r="A1000" s="695" t="s">
        <v>3384</v>
      </c>
      <c r="B1000" s="695" t="s">
        <v>1656</v>
      </c>
      <c r="C1000" s="747" t="s">
        <v>965</v>
      </c>
      <c r="D1000" s="946" t="s">
        <v>965</v>
      </c>
      <c r="E1000" s="946" t="s">
        <v>965</v>
      </c>
    </row>
    <row r="1001" spans="1:5" s="105" customFormat="1" ht="13.5" customHeight="1">
      <c r="A1001" s="695" t="s">
        <v>3384</v>
      </c>
      <c r="B1001" s="695" t="s">
        <v>2376</v>
      </c>
      <c r="C1001" s="747" t="s">
        <v>965</v>
      </c>
      <c r="D1001" s="946" t="s">
        <v>965</v>
      </c>
      <c r="E1001" s="946" t="s">
        <v>965</v>
      </c>
    </row>
    <row r="1002" spans="1:5" s="105" customFormat="1" ht="13.5" customHeight="1">
      <c r="A1002" s="695" t="s">
        <v>3384</v>
      </c>
      <c r="B1002" s="695" t="s">
        <v>3398</v>
      </c>
      <c r="C1002" s="747" t="s">
        <v>965</v>
      </c>
      <c r="D1002" s="946" t="s">
        <v>965</v>
      </c>
      <c r="E1002" s="946" t="s">
        <v>965</v>
      </c>
    </row>
    <row r="1003" spans="1:5" s="105" customFormat="1" ht="13.5" customHeight="1">
      <c r="A1003" s="695" t="s">
        <v>3384</v>
      </c>
      <c r="B1003" s="695" t="s">
        <v>1657</v>
      </c>
      <c r="C1003" s="747" t="s">
        <v>965</v>
      </c>
      <c r="D1003" s="946" t="s">
        <v>965</v>
      </c>
      <c r="E1003" s="946" t="s">
        <v>965</v>
      </c>
    </row>
    <row r="1004" spans="1:5" s="105" customFormat="1" ht="13.5" customHeight="1">
      <c r="A1004" s="695" t="s">
        <v>3384</v>
      </c>
      <c r="B1004" s="695" t="s">
        <v>1658</v>
      </c>
      <c r="C1004" s="747" t="s">
        <v>965</v>
      </c>
      <c r="D1004" s="946" t="s">
        <v>965</v>
      </c>
      <c r="E1004" s="946" t="s">
        <v>965</v>
      </c>
    </row>
    <row r="1005" spans="1:5" s="105" customFormat="1" ht="13.5" customHeight="1">
      <c r="A1005" s="695" t="s">
        <v>3384</v>
      </c>
      <c r="B1005" s="695" t="s">
        <v>1659</v>
      </c>
      <c r="C1005" s="747" t="s">
        <v>965</v>
      </c>
      <c r="D1005" s="946" t="s">
        <v>965</v>
      </c>
      <c r="E1005" s="946" t="s">
        <v>965</v>
      </c>
    </row>
    <row r="1006" spans="1:5" s="105" customFormat="1" ht="13.5" customHeight="1">
      <c r="A1006" s="695" t="s">
        <v>3384</v>
      </c>
      <c r="B1006" s="695" t="s">
        <v>1660</v>
      </c>
      <c r="C1006" s="747" t="s">
        <v>965</v>
      </c>
      <c r="D1006" s="946" t="s">
        <v>965</v>
      </c>
      <c r="E1006" s="946" t="s">
        <v>965</v>
      </c>
    </row>
    <row r="1007" spans="1:5" s="105" customFormat="1" ht="13.5" customHeight="1">
      <c r="A1007" s="695" t="s">
        <v>3384</v>
      </c>
      <c r="B1007" s="695" t="s">
        <v>1661</v>
      </c>
      <c r="C1007" s="747" t="s">
        <v>965</v>
      </c>
      <c r="D1007" s="946" t="s">
        <v>965</v>
      </c>
      <c r="E1007" s="946" t="s">
        <v>965</v>
      </c>
    </row>
    <row r="1008" spans="1:5" s="105" customFormat="1" ht="13.5" customHeight="1">
      <c r="A1008" s="695" t="s">
        <v>3384</v>
      </c>
      <c r="B1008" s="695" t="s">
        <v>1662</v>
      </c>
      <c r="C1008" s="747" t="s">
        <v>965</v>
      </c>
      <c r="D1008" s="946" t="s">
        <v>965</v>
      </c>
      <c r="E1008" s="946" t="s">
        <v>965</v>
      </c>
    </row>
    <row r="1009" spans="1:5" s="105" customFormat="1" ht="13.5" customHeight="1">
      <c r="A1009" s="695" t="s">
        <v>3384</v>
      </c>
      <c r="B1009" s="695" t="s">
        <v>1663</v>
      </c>
      <c r="C1009" s="747" t="s">
        <v>965</v>
      </c>
      <c r="D1009" s="946" t="s">
        <v>965</v>
      </c>
      <c r="E1009" s="946" t="s">
        <v>965</v>
      </c>
    </row>
    <row r="1010" spans="1:5" s="105" customFormat="1" ht="13.5" customHeight="1">
      <c r="A1010" s="695" t="s">
        <v>3384</v>
      </c>
      <c r="B1010" s="695" t="s">
        <v>1664</v>
      </c>
      <c r="C1010" s="747" t="s">
        <v>965</v>
      </c>
      <c r="D1010" s="946" t="s">
        <v>965</v>
      </c>
      <c r="E1010" s="946" t="s">
        <v>965</v>
      </c>
    </row>
    <row r="1011" spans="1:5" s="105" customFormat="1" ht="13.5" customHeight="1">
      <c r="A1011" s="695" t="s">
        <v>3384</v>
      </c>
      <c r="B1011" s="695" t="s">
        <v>1665</v>
      </c>
      <c r="C1011" s="747" t="s">
        <v>965</v>
      </c>
      <c r="D1011" s="946" t="s">
        <v>965</v>
      </c>
      <c r="E1011" s="946" t="s">
        <v>965</v>
      </c>
    </row>
    <row r="1012" spans="1:5" s="105" customFormat="1" ht="13.5" customHeight="1">
      <c r="A1012" s="695" t="s">
        <v>3384</v>
      </c>
      <c r="B1012" s="695" t="s">
        <v>1666</v>
      </c>
      <c r="C1012" s="747" t="s">
        <v>965</v>
      </c>
      <c r="D1012" s="946" t="s">
        <v>965</v>
      </c>
      <c r="E1012" s="946" t="s">
        <v>965</v>
      </c>
    </row>
    <row r="1013" spans="1:5" s="105" customFormat="1" ht="13.5" customHeight="1">
      <c r="A1013" s="695" t="s">
        <v>3384</v>
      </c>
      <c r="B1013" s="695" t="s">
        <v>1667</v>
      </c>
      <c r="C1013" s="747" t="s">
        <v>965</v>
      </c>
      <c r="D1013" s="946" t="s">
        <v>965</v>
      </c>
      <c r="E1013" s="946" t="s">
        <v>965</v>
      </c>
    </row>
    <row r="1014" spans="1:5" s="105" customFormat="1" ht="13.5" customHeight="1">
      <c r="A1014" s="695" t="s">
        <v>3384</v>
      </c>
      <c r="B1014" s="695" t="s">
        <v>1668</v>
      </c>
      <c r="C1014" s="747" t="s">
        <v>965</v>
      </c>
      <c r="D1014" s="946" t="s">
        <v>965</v>
      </c>
      <c r="E1014" s="946" t="s">
        <v>965</v>
      </c>
    </row>
    <row r="1015" spans="1:5" s="105" customFormat="1" ht="13.5" customHeight="1">
      <c r="A1015" s="695" t="s">
        <v>3384</v>
      </c>
      <c r="B1015" s="695" t="s">
        <v>1669</v>
      </c>
      <c r="C1015" s="747" t="s">
        <v>965</v>
      </c>
      <c r="D1015" s="946" t="s">
        <v>965</v>
      </c>
      <c r="E1015" s="946" t="s">
        <v>965</v>
      </c>
    </row>
    <row r="1016" spans="1:5" s="105" customFormat="1" ht="13.5" customHeight="1">
      <c r="A1016" s="695" t="s">
        <v>3384</v>
      </c>
      <c r="B1016" s="695" t="s">
        <v>1670</v>
      </c>
      <c r="C1016" s="747" t="s">
        <v>965</v>
      </c>
      <c r="D1016" s="946" t="s">
        <v>965</v>
      </c>
      <c r="E1016" s="946" t="s">
        <v>965</v>
      </c>
    </row>
    <row r="1017" spans="1:5" s="105" customFormat="1" ht="13.5" customHeight="1">
      <c r="A1017" s="695" t="s">
        <v>3384</v>
      </c>
      <c r="B1017" s="695" t="s">
        <v>1671</v>
      </c>
      <c r="C1017" s="747" t="s">
        <v>965</v>
      </c>
      <c r="D1017" s="946" t="s">
        <v>965</v>
      </c>
      <c r="E1017" s="946" t="s">
        <v>965</v>
      </c>
    </row>
    <row r="1018" spans="1:5" s="105" customFormat="1" ht="13.5" customHeight="1">
      <c r="A1018" s="695" t="s">
        <v>3384</v>
      </c>
      <c r="B1018" s="695" t="s">
        <v>1672</v>
      </c>
      <c r="C1018" s="747" t="s">
        <v>965</v>
      </c>
      <c r="D1018" s="946" t="s">
        <v>965</v>
      </c>
      <c r="E1018" s="946" t="s">
        <v>965</v>
      </c>
    </row>
    <row r="1019" spans="1:5" s="105" customFormat="1" ht="13.5" customHeight="1">
      <c r="A1019" s="695" t="s">
        <v>3384</v>
      </c>
      <c r="B1019" s="695" t="s">
        <v>1673</v>
      </c>
      <c r="C1019" s="747" t="s">
        <v>965</v>
      </c>
      <c r="D1019" s="946" t="s">
        <v>965</v>
      </c>
      <c r="E1019" s="946" t="s">
        <v>965</v>
      </c>
    </row>
    <row r="1020" spans="1:5" s="105" customFormat="1" ht="13.5" customHeight="1">
      <c r="A1020" s="695" t="s">
        <v>3384</v>
      </c>
      <c r="B1020" s="695" t="s">
        <v>1674</v>
      </c>
      <c r="C1020" s="747" t="s">
        <v>965</v>
      </c>
      <c r="D1020" s="946" t="s">
        <v>965</v>
      </c>
      <c r="E1020" s="946" t="s">
        <v>965</v>
      </c>
    </row>
    <row r="1021" spans="1:5" s="105" customFormat="1" ht="13.5" customHeight="1">
      <c r="A1021" s="695" t="s">
        <v>3384</v>
      </c>
      <c r="B1021" s="695" t="s">
        <v>1675</v>
      </c>
      <c r="C1021" s="747" t="s">
        <v>965</v>
      </c>
      <c r="D1021" s="946" t="s">
        <v>965</v>
      </c>
      <c r="E1021" s="946" t="s">
        <v>965</v>
      </c>
    </row>
    <row r="1022" spans="1:5" s="105" customFormat="1" ht="13.5" customHeight="1">
      <c r="A1022" s="695" t="s">
        <v>3384</v>
      </c>
      <c r="B1022" s="695" t="s">
        <v>1676</v>
      </c>
      <c r="C1022" s="747" t="s">
        <v>965</v>
      </c>
      <c r="D1022" s="946" t="s">
        <v>965</v>
      </c>
      <c r="E1022" s="946" t="s">
        <v>965</v>
      </c>
    </row>
    <row r="1023" spans="1:5" s="105" customFormat="1" ht="13.5" customHeight="1">
      <c r="A1023" s="695" t="s">
        <v>3384</v>
      </c>
      <c r="B1023" s="695" t="s">
        <v>1677</v>
      </c>
      <c r="C1023" s="747" t="s">
        <v>965</v>
      </c>
      <c r="D1023" s="946" t="s">
        <v>965</v>
      </c>
      <c r="E1023" s="946" t="s">
        <v>965</v>
      </c>
    </row>
    <row r="1024" spans="1:5" s="105" customFormat="1" ht="13.5" customHeight="1">
      <c r="A1024" s="695" t="s">
        <v>3384</v>
      </c>
      <c r="B1024" s="695" t="s">
        <v>1678</v>
      </c>
      <c r="C1024" s="747" t="s">
        <v>965</v>
      </c>
      <c r="D1024" s="946" t="s">
        <v>965</v>
      </c>
      <c r="E1024" s="946" t="s">
        <v>965</v>
      </c>
    </row>
    <row r="1025" spans="1:5" s="105" customFormat="1" ht="13.5" customHeight="1">
      <c r="A1025" s="695" t="s">
        <v>3384</v>
      </c>
      <c r="B1025" s="695" t="s">
        <v>1679</v>
      </c>
      <c r="C1025" s="747" t="s">
        <v>965</v>
      </c>
      <c r="D1025" s="946" t="s">
        <v>965</v>
      </c>
      <c r="E1025" s="946" t="s">
        <v>965</v>
      </c>
    </row>
    <row r="1026" spans="1:5" s="105" customFormat="1" ht="13.5" customHeight="1">
      <c r="A1026" s="695" t="s">
        <v>3384</v>
      </c>
      <c r="B1026" s="695" t="s">
        <v>1680</v>
      </c>
      <c r="C1026" s="747" t="s">
        <v>965</v>
      </c>
      <c r="D1026" s="946" t="s">
        <v>965</v>
      </c>
      <c r="E1026" s="946" t="s">
        <v>965</v>
      </c>
    </row>
    <row r="1027" spans="1:5" s="105" customFormat="1" ht="13.5" customHeight="1">
      <c r="A1027" s="696" t="s">
        <v>3384</v>
      </c>
      <c r="B1027" s="696" t="s">
        <v>3399</v>
      </c>
      <c r="C1027" s="747" t="s">
        <v>965</v>
      </c>
      <c r="D1027" s="946" t="s">
        <v>965</v>
      </c>
      <c r="E1027" s="946" t="s">
        <v>965</v>
      </c>
    </row>
    <row r="1028" spans="1:5" s="105" customFormat="1" ht="13.5" customHeight="1">
      <c r="A1028" s="695" t="s">
        <v>3384</v>
      </c>
      <c r="B1028" s="695" t="s">
        <v>1681</v>
      </c>
      <c r="C1028" s="747" t="s">
        <v>965</v>
      </c>
      <c r="D1028" s="946" t="s">
        <v>965</v>
      </c>
      <c r="E1028" s="946" t="s">
        <v>965</v>
      </c>
    </row>
    <row r="1029" spans="1:5" s="105" customFormat="1" ht="13.5" customHeight="1">
      <c r="A1029" s="695" t="s">
        <v>3384</v>
      </c>
      <c r="B1029" s="695" t="s">
        <v>1682</v>
      </c>
      <c r="C1029" s="747" t="s">
        <v>965</v>
      </c>
      <c r="D1029" s="946" t="s">
        <v>965</v>
      </c>
      <c r="E1029" s="946" t="s">
        <v>965</v>
      </c>
    </row>
    <row r="1030" spans="1:5" s="105" customFormat="1" ht="13.5" customHeight="1">
      <c r="A1030" s="695" t="s">
        <v>3384</v>
      </c>
      <c r="B1030" s="695" t="s">
        <v>1683</v>
      </c>
      <c r="C1030" s="747" t="s">
        <v>965</v>
      </c>
      <c r="D1030" s="946" t="s">
        <v>965</v>
      </c>
      <c r="E1030" s="946" t="s">
        <v>965</v>
      </c>
    </row>
    <row r="1031" spans="1:5" s="105" customFormat="1" ht="13.5" customHeight="1">
      <c r="A1031" s="695" t="s">
        <v>3384</v>
      </c>
      <c r="B1031" s="695" t="s">
        <v>1684</v>
      </c>
      <c r="C1031" s="747" t="s">
        <v>965</v>
      </c>
      <c r="D1031" s="946" t="s">
        <v>965</v>
      </c>
      <c r="E1031" s="946" t="s">
        <v>965</v>
      </c>
    </row>
    <row r="1032" spans="1:5" s="105" customFormat="1" ht="13.5" customHeight="1">
      <c r="A1032" s="695" t="s">
        <v>3384</v>
      </c>
      <c r="B1032" s="695" t="s">
        <v>1685</v>
      </c>
      <c r="C1032" s="747" t="s">
        <v>965</v>
      </c>
      <c r="D1032" s="946" t="s">
        <v>965</v>
      </c>
      <c r="E1032" s="946" t="s">
        <v>965</v>
      </c>
    </row>
    <row r="1033" spans="1:5" s="105" customFormat="1" ht="13.5" customHeight="1">
      <c r="A1033" s="695" t="s">
        <v>3384</v>
      </c>
      <c r="B1033" s="695" t="s">
        <v>1686</v>
      </c>
      <c r="C1033" s="747" t="s">
        <v>965</v>
      </c>
      <c r="D1033" s="946" t="s">
        <v>965</v>
      </c>
      <c r="E1033" s="946" t="s">
        <v>965</v>
      </c>
    </row>
    <row r="1034" spans="1:5" s="105" customFormat="1" ht="13.5" customHeight="1">
      <c r="A1034" s="695" t="s">
        <v>3384</v>
      </c>
      <c r="B1034" s="695" t="s">
        <v>1687</v>
      </c>
      <c r="C1034" s="747" t="s">
        <v>965</v>
      </c>
      <c r="D1034" s="946" t="s">
        <v>965</v>
      </c>
      <c r="E1034" s="946" t="s">
        <v>965</v>
      </c>
    </row>
    <row r="1035" spans="1:5" s="105" customFormat="1" ht="13.5" customHeight="1">
      <c r="A1035" s="695" t="s">
        <v>3384</v>
      </c>
      <c r="B1035" s="695" t="s">
        <v>1688</v>
      </c>
      <c r="C1035" s="747" t="s">
        <v>965</v>
      </c>
      <c r="D1035" s="946" t="s">
        <v>965</v>
      </c>
      <c r="E1035" s="946" t="s">
        <v>965</v>
      </c>
    </row>
    <row r="1036" spans="1:5" s="105" customFormat="1" ht="13.5" customHeight="1">
      <c r="A1036" s="695" t="s">
        <v>3384</v>
      </c>
      <c r="B1036" s="695" t="s">
        <v>1689</v>
      </c>
      <c r="C1036" s="747" t="s">
        <v>965</v>
      </c>
      <c r="D1036" s="946" t="s">
        <v>965</v>
      </c>
      <c r="E1036" s="946" t="s">
        <v>965</v>
      </c>
    </row>
    <row r="1037" spans="1:5" s="105" customFormat="1" ht="13.5" customHeight="1">
      <c r="A1037" s="695" t="s">
        <v>3384</v>
      </c>
      <c r="B1037" s="695" t="s">
        <v>1131</v>
      </c>
      <c r="C1037" s="747" t="s">
        <v>965</v>
      </c>
      <c r="D1037" s="946" t="s">
        <v>965</v>
      </c>
      <c r="E1037" s="946" t="s">
        <v>965</v>
      </c>
    </row>
    <row r="1038" spans="1:5" s="105" customFormat="1" ht="13.5" customHeight="1">
      <c r="A1038" s="695" t="s">
        <v>3384</v>
      </c>
      <c r="B1038" s="695" t="s">
        <v>1690</v>
      </c>
      <c r="C1038" s="747" t="s">
        <v>965</v>
      </c>
      <c r="D1038" s="946" t="s">
        <v>965</v>
      </c>
      <c r="E1038" s="946" t="s">
        <v>965</v>
      </c>
    </row>
    <row r="1039" spans="1:5" s="105" customFormat="1" ht="13.5" customHeight="1">
      <c r="A1039" s="695" t="s">
        <v>3384</v>
      </c>
      <c r="B1039" s="695" t="s">
        <v>1111</v>
      </c>
      <c r="C1039" s="747" t="s">
        <v>965</v>
      </c>
      <c r="D1039" s="946" t="s">
        <v>965</v>
      </c>
      <c r="E1039" s="946" t="s">
        <v>965</v>
      </c>
    </row>
    <row r="1040" spans="1:5" s="105" customFormat="1" ht="13.5" customHeight="1">
      <c r="A1040" s="695" t="s">
        <v>3384</v>
      </c>
      <c r="B1040" s="695" t="s">
        <v>1128</v>
      </c>
      <c r="C1040" s="747" t="s">
        <v>965</v>
      </c>
      <c r="D1040" s="946" t="s">
        <v>965</v>
      </c>
      <c r="E1040" s="946" t="s">
        <v>965</v>
      </c>
    </row>
    <row r="1041" spans="1:10" s="105" customFormat="1" ht="13.5" customHeight="1">
      <c r="A1041" s="695" t="s">
        <v>3384</v>
      </c>
      <c r="B1041" s="695" t="s">
        <v>1147</v>
      </c>
      <c r="C1041" s="747" t="s">
        <v>965</v>
      </c>
      <c r="D1041" s="946" t="s">
        <v>965</v>
      </c>
      <c r="E1041" s="946" t="s">
        <v>965</v>
      </c>
    </row>
    <row r="1042" spans="1:10" s="105" customFormat="1" ht="13.5" customHeight="1">
      <c r="A1042" s="695" t="s">
        <v>3384</v>
      </c>
      <c r="B1042" s="695" t="s">
        <v>1148</v>
      </c>
      <c r="C1042" s="747" t="s">
        <v>965</v>
      </c>
      <c r="D1042" s="946" t="s">
        <v>965</v>
      </c>
      <c r="E1042" s="946" t="s">
        <v>965</v>
      </c>
    </row>
    <row r="1043" spans="1:10" s="105" customFormat="1" ht="13.5" customHeight="1">
      <c r="A1043" s="695" t="s">
        <v>3384</v>
      </c>
      <c r="B1043" s="695" t="s">
        <v>1691</v>
      </c>
      <c r="C1043" s="747" t="s">
        <v>965</v>
      </c>
      <c r="D1043" s="946" t="s">
        <v>965</v>
      </c>
      <c r="E1043" s="946" t="s">
        <v>965</v>
      </c>
    </row>
    <row r="1044" spans="1:10" s="105" customFormat="1" ht="13.5" customHeight="1">
      <c r="A1044" s="695" t="s">
        <v>3384</v>
      </c>
      <c r="B1044" s="695" t="s">
        <v>1112</v>
      </c>
      <c r="C1044" s="747" t="s">
        <v>965</v>
      </c>
      <c r="D1044" s="946" t="s">
        <v>965</v>
      </c>
      <c r="E1044" s="946" t="s">
        <v>965</v>
      </c>
    </row>
    <row r="1045" spans="1:10" s="105" customFormat="1" ht="13.5" customHeight="1">
      <c r="A1045" s="695" t="s">
        <v>3384</v>
      </c>
      <c r="B1045" s="695" t="s">
        <v>2377</v>
      </c>
      <c r="C1045" s="747" t="s">
        <v>965</v>
      </c>
      <c r="D1045" s="946" t="s">
        <v>965</v>
      </c>
      <c r="E1045" s="946" t="s">
        <v>965</v>
      </c>
    </row>
    <row r="1046" spans="1:10" s="105" customFormat="1" ht="13.5" customHeight="1">
      <c r="A1046" s="695" t="s">
        <v>3384</v>
      </c>
      <c r="B1046" s="695" t="s">
        <v>3418</v>
      </c>
      <c r="C1046" s="747" t="s">
        <v>965</v>
      </c>
      <c r="D1046" s="946" t="s">
        <v>965</v>
      </c>
      <c r="E1046" s="946" t="s">
        <v>965</v>
      </c>
      <c r="H1046" s="106"/>
      <c r="I1046" s="106"/>
      <c r="J1046" s="106"/>
    </row>
    <row r="1047" spans="1:10" s="105" customFormat="1" ht="13.5" customHeight="1">
      <c r="A1047" s="695" t="s">
        <v>3384</v>
      </c>
      <c r="B1047" s="695" t="s">
        <v>3419</v>
      </c>
      <c r="C1047" s="747" t="s">
        <v>965</v>
      </c>
      <c r="D1047" s="946" t="s">
        <v>965</v>
      </c>
      <c r="E1047" s="946" t="s">
        <v>965</v>
      </c>
      <c r="H1047" s="106"/>
      <c r="I1047" s="106"/>
      <c r="J1047" s="106"/>
    </row>
    <row r="1048" spans="1:10" s="105" customFormat="1" ht="13.5" customHeight="1">
      <c r="A1048" s="695" t="s">
        <v>3384</v>
      </c>
      <c r="B1048" s="695" t="s">
        <v>3420</v>
      </c>
      <c r="C1048" s="747" t="s">
        <v>965</v>
      </c>
      <c r="D1048" s="946" t="s">
        <v>965</v>
      </c>
      <c r="E1048" s="946" t="s">
        <v>965</v>
      </c>
      <c r="H1048" s="106"/>
      <c r="I1048" s="106"/>
      <c r="J1048" s="106"/>
    </row>
    <row r="1049" spans="1:10" s="105" customFormat="1" ht="13.5" customHeight="1">
      <c r="A1049" s="695" t="s">
        <v>3384</v>
      </c>
      <c r="B1049" s="695" t="s">
        <v>3421</v>
      </c>
      <c r="C1049" s="747" t="s">
        <v>965</v>
      </c>
      <c r="D1049" s="946" t="s">
        <v>965</v>
      </c>
      <c r="E1049" s="946" t="s">
        <v>965</v>
      </c>
      <c r="H1049" s="106"/>
      <c r="I1049" s="106"/>
      <c r="J1049" s="106"/>
    </row>
    <row r="1050" spans="1:10" s="105" customFormat="1" ht="13.5" customHeight="1">
      <c r="A1050" s="695" t="s">
        <v>3384</v>
      </c>
      <c r="B1050" s="695" t="s">
        <v>3422</v>
      </c>
      <c r="C1050" s="747" t="s">
        <v>965</v>
      </c>
      <c r="D1050" s="946" t="s">
        <v>965</v>
      </c>
      <c r="E1050" s="946" t="s">
        <v>965</v>
      </c>
      <c r="H1050" s="106"/>
      <c r="I1050" s="106"/>
      <c r="J1050" s="106"/>
    </row>
    <row r="1051" spans="1:10" s="105" customFormat="1" ht="13.5" customHeight="1">
      <c r="A1051" s="695" t="s">
        <v>3384</v>
      </c>
      <c r="B1051" s="695" t="s">
        <v>1692</v>
      </c>
      <c r="C1051" s="747" t="s">
        <v>965</v>
      </c>
      <c r="D1051" s="946" t="s">
        <v>965</v>
      </c>
      <c r="E1051" s="946" t="s">
        <v>965</v>
      </c>
    </row>
    <row r="1052" spans="1:10" s="105" customFormat="1" ht="13.5" customHeight="1">
      <c r="A1052" s="695" t="s">
        <v>3384</v>
      </c>
      <c r="B1052" s="695" t="s">
        <v>2372</v>
      </c>
      <c r="C1052" s="747" t="s">
        <v>965</v>
      </c>
      <c r="D1052" s="946" t="s">
        <v>965</v>
      </c>
      <c r="E1052" s="946" t="s">
        <v>965</v>
      </c>
    </row>
    <row r="1053" spans="1:10" s="105" customFormat="1" ht="13.5" customHeight="1">
      <c r="A1053" s="695" t="s">
        <v>3384</v>
      </c>
      <c r="B1053" s="695" t="s">
        <v>1693</v>
      </c>
      <c r="C1053" s="747" t="s">
        <v>965</v>
      </c>
      <c r="D1053" s="946" t="s">
        <v>965</v>
      </c>
      <c r="E1053" s="946" t="s">
        <v>965</v>
      </c>
    </row>
    <row r="1054" spans="1:10" s="105" customFormat="1" ht="13.5" customHeight="1">
      <c r="A1054" s="695" t="s">
        <v>3384</v>
      </c>
      <c r="B1054" s="695" t="s">
        <v>1701</v>
      </c>
      <c r="C1054" s="747" t="s">
        <v>965</v>
      </c>
      <c r="D1054" s="946" t="s">
        <v>965</v>
      </c>
      <c r="E1054" s="946" t="s">
        <v>965</v>
      </c>
    </row>
    <row r="1055" spans="1:10" s="105" customFormat="1" ht="13.5" customHeight="1">
      <c r="A1055" s="695" t="s">
        <v>3384</v>
      </c>
      <c r="B1055" s="695" t="s">
        <v>1619</v>
      </c>
      <c r="C1055" s="747" t="s">
        <v>965</v>
      </c>
      <c r="D1055" s="946" t="s">
        <v>965</v>
      </c>
      <c r="E1055" s="946" t="s">
        <v>965</v>
      </c>
    </row>
    <row r="1056" spans="1:10" s="105" customFormat="1" ht="13.5" customHeight="1">
      <c r="A1056" s="695" t="s">
        <v>3384</v>
      </c>
      <c r="B1056" s="695" t="s">
        <v>3423</v>
      </c>
      <c r="C1056" s="747" t="s">
        <v>965</v>
      </c>
      <c r="D1056" s="946" t="s">
        <v>965</v>
      </c>
      <c r="E1056" s="946" t="s">
        <v>965</v>
      </c>
      <c r="H1056" s="106"/>
      <c r="I1056" s="106"/>
      <c r="J1056" s="106"/>
    </row>
    <row r="1057" spans="1:5" s="105" customFormat="1" ht="13.5" customHeight="1">
      <c r="A1057" s="695" t="s">
        <v>3384</v>
      </c>
      <c r="B1057" s="695" t="s">
        <v>1694</v>
      </c>
      <c r="C1057" s="747" t="s">
        <v>965</v>
      </c>
      <c r="D1057" s="946" t="s">
        <v>965</v>
      </c>
      <c r="E1057" s="946" t="s">
        <v>965</v>
      </c>
    </row>
    <row r="1058" spans="1:5" s="105" customFormat="1" ht="13.5" customHeight="1">
      <c r="A1058" s="695" t="s">
        <v>3384</v>
      </c>
      <c r="B1058" s="695" t="s">
        <v>1695</v>
      </c>
      <c r="C1058" s="747" t="s">
        <v>965</v>
      </c>
      <c r="D1058" s="946" t="s">
        <v>965</v>
      </c>
      <c r="E1058" s="946" t="s">
        <v>965</v>
      </c>
    </row>
    <row r="1059" spans="1:5" s="105" customFormat="1" ht="13.5" customHeight="1">
      <c r="A1059" s="695" t="s">
        <v>3384</v>
      </c>
      <c r="B1059" s="695" t="s">
        <v>2368</v>
      </c>
      <c r="C1059" s="747" t="s">
        <v>965</v>
      </c>
      <c r="D1059" s="946" t="s">
        <v>965</v>
      </c>
      <c r="E1059" s="946" t="s">
        <v>965</v>
      </c>
    </row>
    <row r="1060" spans="1:5" s="105" customFormat="1" ht="13.5" customHeight="1">
      <c r="A1060" s="695" t="s">
        <v>3384</v>
      </c>
      <c r="B1060" s="695" t="s">
        <v>1114</v>
      </c>
      <c r="C1060" s="747" t="s">
        <v>965</v>
      </c>
      <c r="D1060" s="946" t="s">
        <v>965</v>
      </c>
      <c r="E1060" s="946" t="s">
        <v>965</v>
      </c>
    </row>
    <row r="1061" spans="1:5" s="105" customFormat="1" ht="13.5" customHeight="1">
      <c r="A1061" s="695" t="s">
        <v>1703</v>
      </c>
      <c r="B1061" s="695" t="s">
        <v>1705</v>
      </c>
      <c r="C1061" s="747" t="s">
        <v>965</v>
      </c>
      <c r="D1061" s="946" t="s">
        <v>965</v>
      </c>
      <c r="E1061" s="946" t="s">
        <v>965</v>
      </c>
    </row>
    <row r="1062" spans="1:5" s="105" customFormat="1" ht="13.5" customHeight="1">
      <c r="A1062" s="695" t="s">
        <v>1703</v>
      </c>
      <c r="B1062" s="695" t="s">
        <v>1702</v>
      </c>
      <c r="C1062" s="747" t="s">
        <v>965</v>
      </c>
      <c r="D1062" s="946" t="s">
        <v>965</v>
      </c>
      <c r="E1062" s="946" t="s">
        <v>965</v>
      </c>
    </row>
    <row r="1063" spans="1:5" s="105" customFormat="1" ht="13.5" customHeight="1">
      <c r="A1063" s="695" t="s">
        <v>1703</v>
      </c>
      <c r="B1063" s="695" t="s">
        <v>1704</v>
      </c>
      <c r="C1063" s="747" t="s">
        <v>965</v>
      </c>
      <c r="D1063" s="946" t="s">
        <v>965</v>
      </c>
      <c r="E1063" s="946" t="s">
        <v>965</v>
      </c>
    </row>
    <row r="1064" spans="1:5" s="105" customFormat="1" ht="13.5" customHeight="1">
      <c r="A1064" s="695" t="s">
        <v>1703</v>
      </c>
      <c r="B1064" s="695" t="s">
        <v>1706</v>
      </c>
      <c r="C1064" s="747" t="s">
        <v>965</v>
      </c>
      <c r="D1064" s="946" t="s">
        <v>965</v>
      </c>
      <c r="E1064" s="946" t="s">
        <v>965</v>
      </c>
    </row>
    <row r="1065" spans="1:5" s="105" customFormat="1" ht="13.5" customHeight="1">
      <c r="A1065" s="695" t="s">
        <v>112</v>
      </c>
      <c r="B1065" s="695" t="s">
        <v>1715</v>
      </c>
      <c r="C1065" s="747" t="s">
        <v>965</v>
      </c>
      <c r="D1065" s="946" t="s">
        <v>965</v>
      </c>
      <c r="E1065" s="946" t="s">
        <v>965</v>
      </c>
    </row>
    <row r="1066" spans="1:5" s="105" customFormat="1" ht="13.5" customHeight="1">
      <c r="A1066" s="695" t="s">
        <v>112</v>
      </c>
      <c r="B1066" s="695" t="s">
        <v>1707</v>
      </c>
      <c r="C1066" s="747" t="s">
        <v>965</v>
      </c>
      <c r="D1066" s="946" t="s">
        <v>965</v>
      </c>
      <c r="E1066" s="946" t="s">
        <v>965</v>
      </c>
    </row>
    <row r="1067" spans="1:5" s="105" customFormat="1" ht="13.5" customHeight="1">
      <c r="A1067" s="695" t="s">
        <v>112</v>
      </c>
      <c r="B1067" s="695" t="s">
        <v>2391</v>
      </c>
      <c r="C1067" s="747" t="s">
        <v>965</v>
      </c>
      <c r="D1067" s="946" t="s">
        <v>965</v>
      </c>
      <c r="E1067" s="946" t="s">
        <v>965</v>
      </c>
    </row>
    <row r="1068" spans="1:5" s="105" customFormat="1" ht="13.5" customHeight="1">
      <c r="A1068" s="695" t="s">
        <v>112</v>
      </c>
      <c r="B1068" s="695" t="s">
        <v>3429</v>
      </c>
      <c r="C1068" s="747" t="s">
        <v>965</v>
      </c>
      <c r="D1068" s="946" t="s">
        <v>965</v>
      </c>
      <c r="E1068" s="946" t="s">
        <v>965</v>
      </c>
    </row>
    <row r="1069" spans="1:5" s="105" customFormat="1" ht="13.5" customHeight="1">
      <c r="A1069" s="695" t="s">
        <v>112</v>
      </c>
      <c r="B1069" s="695" t="s">
        <v>2383</v>
      </c>
      <c r="C1069" s="747" t="s">
        <v>965</v>
      </c>
      <c r="D1069" s="946" t="s">
        <v>965</v>
      </c>
      <c r="E1069" s="946" t="s">
        <v>965</v>
      </c>
    </row>
    <row r="1070" spans="1:5" s="105" customFormat="1" ht="13.5" customHeight="1">
      <c r="A1070" s="695" t="s">
        <v>112</v>
      </c>
      <c r="B1070" s="695" t="s">
        <v>2384</v>
      </c>
      <c r="C1070" s="747" t="s">
        <v>965</v>
      </c>
      <c r="D1070" s="946" t="s">
        <v>965</v>
      </c>
      <c r="E1070" s="946" t="s">
        <v>965</v>
      </c>
    </row>
    <row r="1071" spans="1:5" s="105" customFormat="1" ht="13.5" customHeight="1">
      <c r="A1071" s="695" t="s">
        <v>112</v>
      </c>
      <c r="B1071" s="695" t="s">
        <v>1738</v>
      </c>
      <c r="C1071" s="747" t="s">
        <v>965</v>
      </c>
      <c r="D1071" s="946" t="s">
        <v>965</v>
      </c>
      <c r="E1071" s="946" t="s">
        <v>965</v>
      </c>
    </row>
    <row r="1072" spans="1:5" s="105" customFormat="1" ht="13.5" customHeight="1">
      <c r="A1072" s="695" t="s">
        <v>112</v>
      </c>
      <c r="B1072" s="695" t="s">
        <v>1716</v>
      </c>
      <c r="C1072" s="747" t="s">
        <v>965</v>
      </c>
      <c r="D1072" s="946" t="s">
        <v>965</v>
      </c>
      <c r="E1072" s="946" t="s">
        <v>965</v>
      </c>
    </row>
    <row r="1073" spans="1:5" s="105" customFormat="1" ht="13.5" customHeight="1">
      <c r="A1073" s="695" t="s">
        <v>112</v>
      </c>
      <c r="B1073" s="695" t="s">
        <v>3430</v>
      </c>
      <c r="C1073" s="747" t="s">
        <v>965</v>
      </c>
      <c r="D1073" s="946" t="s">
        <v>965</v>
      </c>
      <c r="E1073" s="946">
        <v>1</v>
      </c>
    </row>
    <row r="1074" spans="1:5" s="105" customFormat="1" ht="13.5" customHeight="1">
      <c r="A1074" s="695" t="s">
        <v>112</v>
      </c>
      <c r="B1074" s="695" t="s">
        <v>1214</v>
      </c>
      <c r="C1074" s="747">
        <v>1</v>
      </c>
      <c r="D1074" s="946">
        <v>1</v>
      </c>
      <c r="E1074" s="946">
        <v>1</v>
      </c>
    </row>
    <row r="1075" spans="1:5" s="105" customFormat="1" ht="13.5" customHeight="1">
      <c r="A1075" s="695" t="s">
        <v>112</v>
      </c>
      <c r="B1075" s="695" t="s">
        <v>1739</v>
      </c>
      <c r="C1075" s="747" t="s">
        <v>965</v>
      </c>
      <c r="D1075" s="946" t="s">
        <v>965</v>
      </c>
      <c r="E1075" s="946" t="s">
        <v>965</v>
      </c>
    </row>
    <row r="1076" spans="1:5" s="105" customFormat="1" ht="13.5" customHeight="1">
      <c r="A1076" s="695" t="s">
        <v>112</v>
      </c>
      <c r="B1076" s="695" t="s">
        <v>1720</v>
      </c>
      <c r="C1076" s="747" t="s">
        <v>965</v>
      </c>
      <c r="D1076" s="946" t="s">
        <v>965</v>
      </c>
      <c r="E1076" s="946" t="s">
        <v>965</v>
      </c>
    </row>
    <row r="1077" spans="1:5" s="105" customFormat="1" ht="13.5" customHeight="1">
      <c r="A1077" s="695" t="s">
        <v>112</v>
      </c>
      <c r="B1077" s="695" t="s">
        <v>1745</v>
      </c>
      <c r="C1077" s="747" t="s">
        <v>965</v>
      </c>
      <c r="D1077" s="946" t="s">
        <v>965</v>
      </c>
      <c r="E1077" s="946" t="s">
        <v>965</v>
      </c>
    </row>
    <row r="1078" spans="1:5" s="105" customFormat="1" ht="13.5" customHeight="1">
      <c r="A1078" s="695" t="s">
        <v>112</v>
      </c>
      <c r="B1078" s="695" t="s">
        <v>1752</v>
      </c>
      <c r="C1078" s="747" t="s">
        <v>965</v>
      </c>
      <c r="D1078" s="946" t="s">
        <v>965</v>
      </c>
      <c r="E1078" s="946" t="s">
        <v>965</v>
      </c>
    </row>
    <row r="1079" spans="1:5" s="105" customFormat="1" ht="13.5" customHeight="1">
      <c r="A1079" s="695" t="s">
        <v>112</v>
      </c>
      <c r="B1079" s="695" t="s">
        <v>1753</v>
      </c>
      <c r="C1079" s="747" t="s">
        <v>965</v>
      </c>
      <c r="D1079" s="946" t="s">
        <v>965</v>
      </c>
      <c r="E1079" s="946" t="s">
        <v>965</v>
      </c>
    </row>
    <row r="1080" spans="1:5" s="105" customFormat="1" ht="13.5" customHeight="1">
      <c r="A1080" s="695" t="s">
        <v>112</v>
      </c>
      <c r="B1080" s="695" t="s">
        <v>3441</v>
      </c>
      <c r="C1080" s="747" t="s">
        <v>965</v>
      </c>
      <c r="D1080" s="946" t="s">
        <v>965</v>
      </c>
      <c r="E1080" s="946" t="s">
        <v>965</v>
      </c>
    </row>
    <row r="1081" spans="1:5" s="105" customFormat="1" ht="13.5" customHeight="1">
      <c r="A1081" s="696" t="s">
        <v>112</v>
      </c>
      <c r="B1081" s="696" t="s">
        <v>1754</v>
      </c>
      <c r="C1081" s="747" t="s">
        <v>965</v>
      </c>
      <c r="D1081" s="946" t="s">
        <v>965</v>
      </c>
      <c r="E1081" s="946" t="s">
        <v>965</v>
      </c>
    </row>
    <row r="1082" spans="1:5" s="105" customFormat="1" ht="13.5" customHeight="1">
      <c r="A1082" s="695" t="s">
        <v>112</v>
      </c>
      <c r="B1082" s="695" t="s">
        <v>1755</v>
      </c>
      <c r="C1082" s="747" t="s">
        <v>965</v>
      </c>
      <c r="D1082" s="946" t="s">
        <v>965</v>
      </c>
      <c r="E1082" s="946" t="s">
        <v>965</v>
      </c>
    </row>
    <row r="1083" spans="1:5" s="105" customFormat="1" ht="13.5" customHeight="1">
      <c r="A1083" s="695" t="s">
        <v>112</v>
      </c>
      <c r="B1083" s="695" t="s">
        <v>1727</v>
      </c>
      <c r="C1083" s="747" t="s">
        <v>965</v>
      </c>
      <c r="D1083" s="946" t="s">
        <v>965</v>
      </c>
      <c r="E1083" s="946" t="s">
        <v>965</v>
      </c>
    </row>
    <row r="1084" spans="1:5" s="105" customFormat="1" ht="13.5" customHeight="1">
      <c r="A1084" s="695" t="s">
        <v>112</v>
      </c>
      <c r="B1084" s="695" t="s">
        <v>1740</v>
      </c>
      <c r="C1084" s="747" t="s">
        <v>965</v>
      </c>
      <c r="D1084" s="946" t="s">
        <v>965</v>
      </c>
      <c r="E1084" s="946" t="s">
        <v>965</v>
      </c>
    </row>
    <row r="1085" spans="1:5" s="105" customFormat="1" ht="13.5" customHeight="1">
      <c r="A1085" s="695" t="s">
        <v>112</v>
      </c>
      <c r="B1085" s="695" t="s">
        <v>3431</v>
      </c>
      <c r="C1085" s="747" t="s">
        <v>965</v>
      </c>
      <c r="D1085" s="946" t="s">
        <v>965</v>
      </c>
      <c r="E1085" s="946" t="s">
        <v>965</v>
      </c>
    </row>
    <row r="1086" spans="1:5" s="105" customFormat="1" ht="13.5" customHeight="1">
      <c r="A1086" s="695" t="s">
        <v>112</v>
      </c>
      <c r="B1086" s="695" t="s">
        <v>1717</v>
      </c>
      <c r="C1086" s="747" t="s">
        <v>965</v>
      </c>
      <c r="D1086" s="946" t="s">
        <v>965</v>
      </c>
      <c r="E1086" s="946" t="s">
        <v>965</v>
      </c>
    </row>
    <row r="1087" spans="1:5" s="105" customFormat="1" ht="13.5" customHeight="1">
      <c r="A1087" s="695" t="s">
        <v>112</v>
      </c>
      <c r="B1087" s="695" t="s">
        <v>1718</v>
      </c>
      <c r="C1087" s="747" t="s">
        <v>965</v>
      </c>
      <c r="D1087" s="946" t="s">
        <v>965</v>
      </c>
      <c r="E1087" s="946" t="s">
        <v>965</v>
      </c>
    </row>
    <row r="1088" spans="1:5" s="105" customFormat="1" ht="13.5" customHeight="1">
      <c r="A1088" s="695" t="s">
        <v>112</v>
      </c>
      <c r="B1088" s="695" t="s">
        <v>1756</v>
      </c>
      <c r="C1088" s="747" t="s">
        <v>965</v>
      </c>
      <c r="D1088" s="946" t="s">
        <v>965</v>
      </c>
      <c r="E1088" s="946" t="s">
        <v>965</v>
      </c>
    </row>
    <row r="1089" spans="1:5" s="105" customFormat="1" ht="13.5" customHeight="1">
      <c r="A1089" s="695" t="s">
        <v>112</v>
      </c>
      <c r="B1089" s="695" t="s">
        <v>1757</v>
      </c>
      <c r="C1089" s="747" t="s">
        <v>965</v>
      </c>
      <c r="D1089" s="946" t="s">
        <v>965</v>
      </c>
      <c r="E1089" s="946" t="s">
        <v>965</v>
      </c>
    </row>
    <row r="1090" spans="1:5" s="105" customFormat="1" ht="13.5" customHeight="1">
      <c r="A1090" s="695" t="s">
        <v>112</v>
      </c>
      <c r="B1090" s="695" t="s">
        <v>2385</v>
      </c>
      <c r="C1090" s="747" t="s">
        <v>965</v>
      </c>
      <c r="D1090" s="946" t="s">
        <v>965</v>
      </c>
      <c r="E1090" s="946" t="s">
        <v>965</v>
      </c>
    </row>
    <row r="1091" spans="1:5" s="105" customFormat="1" ht="13.5" customHeight="1">
      <c r="A1091" s="695" t="s">
        <v>112</v>
      </c>
      <c r="B1091" s="695" t="s">
        <v>2386</v>
      </c>
      <c r="C1091" s="747" t="s">
        <v>965</v>
      </c>
      <c r="D1091" s="946" t="s">
        <v>965</v>
      </c>
      <c r="E1091" s="946" t="s">
        <v>965</v>
      </c>
    </row>
    <row r="1092" spans="1:5" s="105" customFormat="1" ht="13.5" customHeight="1">
      <c r="A1092" s="695" t="s">
        <v>112</v>
      </c>
      <c r="B1092" s="695" t="s">
        <v>1719</v>
      </c>
      <c r="C1092" s="747" t="s">
        <v>965</v>
      </c>
      <c r="D1092" s="946" t="s">
        <v>965</v>
      </c>
      <c r="E1092" s="946" t="s">
        <v>965</v>
      </c>
    </row>
    <row r="1093" spans="1:5" s="105" customFormat="1" ht="13.5" customHeight="1">
      <c r="A1093" s="695" t="s">
        <v>112</v>
      </c>
      <c r="B1093" s="695" t="s">
        <v>1708</v>
      </c>
      <c r="C1093" s="747" t="s">
        <v>965</v>
      </c>
      <c r="D1093" s="946" t="s">
        <v>965</v>
      </c>
      <c r="E1093" s="946" t="s">
        <v>965</v>
      </c>
    </row>
    <row r="1094" spans="1:5" s="105" customFormat="1" ht="13.5" customHeight="1">
      <c r="A1094" s="695" t="s">
        <v>112</v>
      </c>
      <c r="B1094" s="695" t="s">
        <v>1746</v>
      </c>
      <c r="C1094" s="747" t="s">
        <v>965</v>
      </c>
      <c r="D1094" s="946" t="s">
        <v>965</v>
      </c>
      <c r="E1094" s="946" t="s">
        <v>965</v>
      </c>
    </row>
    <row r="1095" spans="1:5" s="105" customFormat="1" ht="13.5" customHeight="1">
      <c r="A1095" s="695" t="s">
        <v>112</v>
      </c>
      <c r="B1095" s="695" t="s">
        <v>1758</v>
      </c>
      <c r="C1095" s="747" t="s">
        <v>965</v>
      </c>
      <c r="D1095" s="946" t="s">
        <v>965</v>
      </c>
      <c r="E1095" s="946" t="s">
        <v>965</v>
      </c>
    </row>
    <row r="1096" spans="1:5" s="105" customFormat="1" ht="13.5" customHeight="1">
      <c r="A1096" s="695" t="s">
        <v>112</v>
      </c>
      <c r="B1096" s="695" t="s">
        <v>1759</v>
      </c>
      <c r="C1096" s="747" t="s">
        <v>965</v>
      </c>
      <c r="D1096" s="946" t="s">
        <v>965</v>
      </c>
      <c r="E1096" s="946" t="s">
        <v>965</v>
      </c>
    </row>
    <row r="1097" spans="1:5" s="105" customFormat="1" ht="13.5" customHeight="1">
      <c r="A1097" s="695" t="s">
        <v>112</v>
      </c>
      <c r="B1097" s="695" t="s">
        <v>1760</v>
      </c>
      <c r="C1097" s="747" t="s">
        <v>965</v>
      </c>
      <c r="D1097" s="946" t="s">
        <v>965</v>
      </c>
      <c r="E1097" s="946" t="s">
        <v>965</v>
      </c>
    </row>
    <row r="1098" spans="1:5" s="105" customFormat="1" ht="13.5" customHeight="1">
      <c r="A1098" s="695" t="s">
        <v>112</v>
      </c>
      <c r="B1098" s="695" t="s">
        <v>1761</v>
      </c>
      <c r="C1098" s="747" t="s">
        <v>965</v>
      </c>
      <c r="D1098" s="946" t="s">
        <v>965</v>
      </c>
      <c r="E1098" s="946" t="s">
        <v>965</v>
      </c>
    </row>
    <row r="1099" spans="1:5" s="105" customFormat="1" ht="13.5" customHeight="1">
      <c r="A1099" s="695" t="s">
        <v>112</v>
      </c>
      <c r="B1099" s="695" t="s">
        <v>1762</v>
      </c>
      <c r="C1099" s="747" t="s">
        <v>965</v>
      </c>
      <c r="D1099" s="946" t="s">
        <v>965</v>
      </c>
      <c r="E1099" s="946" t="s">
        <v>965</v>
      </c>
    </row>
    <row r="1100" spans="1:5" s="105" customFormat="1" ht="13.5" customHeight="1">
      <c r="A1100" s="695" t="s">
        <v>112</v>
      </c>
      <c r="B1100" s="695" t="s">
        <v>1729</v>
      </c>
      <c r="C1100" s="747" t="s">
        <v>965</v>
      </c>
      <c r="D1100" s="946" t="s">
        <v>965</v>
      </c>
      <c r="E1100" s="946" t="s">
        <v>965</v>
      </c>
    </row>
    <row r="1101" spans="1:5" s="105" customFormat="1" ht="13.5" customHeight="1">
      <c r="A1101" s="695" t="s">
        <v>112</v>
      </c>
      <c r="B1101" s="695" t="s">
        <v>3442</v>
      </c>
      <c r="C1101" s="747" t="s">
        <v>965</v>
      </c>
      <c r="D1101" s="946" t="s">
        <v>965</v>
      </c>
      <c r="E1101" s="946" t="s">
        <v>965</v>
      </c>
    </row>
    <row r="1102" spans="1:5" s="105" customFormat="1" ht="13.5" customHeight="1">
      <c r="A1102" s="695" t="s">
        <v>112</v>
      </c>
      <c r="B1102" s="695" t="s">
        <v>1730</v>
      </c>
      <c r="C1102" s="747" t="s">
        <v>965</v>
      </c>
      <c r="D1102" s="946" t="s">
        <v>965</v>
      </c>
      <c r="E1102" s="946" t="s">
        <v>965</v>
      </c>
    </row>
    <row r="1103" spans="1:5" s="105" customFormat="1" ht="13.5" customHeight="1">
      <c r="A1103" s="695" t="s">
        <v>112</v>
      </c>
      <c r="B1103" s="695" t="s">
        <v>1731</v>
      </c>
      <c r="C1103" s="747" t="s">
        <v>965</v>
      </c>
      <c r="D1103" s="946" t="s">
        <v>965</v>
      </c>
      <c r="E1103" s="946" t="s">
        <v>965</v>
      </c>
    </row>
    <row r="1104" spans="1:5" s="105" customFormat="1" ht="13.5" customHeight="1">
      <c r="A1104" s="695" t="s">
        <v>112</v>
      </c>
      <c r="B1104" s="695" t="s">
        <v>1732</v>
      </c>
      <c r="C1104" s="747" t="s">
        <v>965</v>
      </c>
      <c r="D1104" s="946" t="s">
        <v>965</v>
      </c>
      <c r="E1104" s="946" t="s">
        <v>965</v>
      </c>
    </row>
    <row r="1105" spans="1:10" s="105" customFormat="1" ht="13.5" customHeight="1">
      <c r="A1105" s="695" t="s">
        <v>112</v>
      </c>
      <c r="B1105" s="695" t="s">
        <v>1733</v>
      </c>
      <c r="C1105" s="747" t="s">
        <v>965</v>
      </c>
      <c r="D1105" s="946" t="s">
        <v>965</v>
      </c>
      <c r="E1105" s="946" t="s">
        <v>965</v>
      </c>
    </row>
    <row r="1106" spans="1:10" s="105" customFormat="1" ht="13.5" customHeight="1">
      <c r="A1106" s="695" t="s">
        <v>112</v>
      </c>
      <c r="B1106" s="695" t="s">
        <v>3443</v>
      </c>
      <c r="C1106" s="747" t="s">
        <v>965</v>
      </c>
      <c r="D1106" s="946" t="s">
        <v>965</v>
      </c>
      <c r="E1106" s="946" t="s">
        <v>965</v>
      </c>
    </row>
    <row r="1107" spans="1:10" s="105" customFormat="1" ht="13.5" customHeight="1">
      <c r="A1107" s="695" t="s">
        <v>112</v>
      </c>
      <c r="B1107" s="695" t="s">
        <v>3444</v>
      </c>
      <c r="C1107" s="747" t="s">
        <v>965</v>
      </c>
      <c r="D1107" s="946" t="s">
        <v>965</v>
      </c>
      <c r="E1107" s="946" t="s">
        <v>965</v>
      </c>
    </row>
    <row r="1108" spans="1:10" s="105" customFormat="1" ht="13.5" customHeight="1">
      <c r="A1108" s="695" t="s">
        <v>112</v>
      </c>
      <c r="B1108" s="695" t="s">
        <v>1763</v>
      </c>
      <c r="C1108" s="747" t="s">
        <v>965</v>
      </c>
      <c r="D1108" s="946" t="s">
        <v>965</v>
      </c>
      <c r="E1108" s="946" t="s">
        <v>965</v>
      </c>
    </row>
    <row r="1109" spans="1:10" s="105" customFormat="1" ht="13.5" customHeight="1">
      <c r="A1109" s="695" t="s">
        <v>112</v>
      </c>
      <c r="B1109" s="695" t="s">
        <v>1764</v>
      </c>
      <c r="C1109" s="747" t="s">
        <v>965</v>
      </c>
      <c r="D1109" s="946" t="s">
        <v>965</v>
      </c>
      <c r="E1109" s="946" t="s">
        <v>965</v>
      </c>
    </row>
    <row r="1110" spans="1:10" s="105" customFormat="1" ht="13.5" customHeight="1">
      <c r="A1110" s="695" t="s">
        <v>112</v>
      </c>
      <c r="B1110" s="695" t="s">
        <v>3432</v>
      </c>
      <c r="C1110" s="747" t="s">
        <v>965</v>
      </c>
      <c r="D1110" s="946" t="s">
        <v>965</v>
      </c>
      <c r="E1110" s="946" t="s">
        <v>965</v>
      </c>
    </row>
    <row r="1111" spans="1:10" s="105" customFormat="1" ht="13.5" customHeight="1">
      <c r="A1111" s="695" t="s">
        <v>112</v>
      </c>
      <c r="B1111" s="695" t="s">
        <v>1728</v>
      </c>
      <c r="C1111" s="747" t="s">
        <v>965</v>
      </c>
      <c r="D1111" s="946" t="s">
        <v>965</v>
      </c>
      <c r="E1111" s="946" t="s">
        <v>965</v>
      </c>
    </row>
    <row r="1112" spans="1:10" s="105" customFormat="1" ht="13.5" customHeight="1">
      <c r="A1112" s="695" t="s">
        <v>112</v>
      </c>
      <c r="B1112" s="695" t="s">
        <v>3424</v>
      </c>
      <c r="C1112" s="747" t="s">
        <v>965</v>
      </c>
      <c r="D1112" s="946" t="s">
        <v>965</v>
      </c>
      <c r="E1112" s="946" t="s">
        <v>965</v>
      </c>
      <c r="H1112" s="106"/>
      <c r="I1112" s="106"/>
      <c r="J1112" s="106"/>
    </row>
    <row r="1113" spans="1:10" s="105" customFormat="1" ht="13.5" customHeight="1">
      <c r="A1113" s="695" t="s">
        <v>112</v>
      </c>
      <c r="B1113" s="695" t="s">
        <v>1734</v>
      </c>
      <c r="C1113" s="747" t="s">
        <v>965</v>
      </c>
      <c r="D1113" s="946" t="s">
        <v>965</v>
      </c>
      <c r="E1113" s="946" t="s">
        <v>965</v>
      </c>
    </row>
    <row r="1114" spans="1:10" s="105" customFormat="1" ht="13.5" customHeight="1">
      <c r="A1114" s="695" t="s">
        <v>112</v>
      </c>
      <c r="B1114" s="695" t="s">
        <v>1735</v>
      </c>
      <c r="C1114" s="747" t="s">
        <v>965</v>
      </c>
      <c r="D1114" s="946" t="s">
        <v>965</v>
      </c>
      <c r="E1114" s="946" t="s">
        <v>965</v>
      </c>
    </row>
    <row r="1115" spans="1:10" s="105" customFormat="1" ht="13.5" customHeight="1">
      <c r="A1115" s="695" t="s">
        <v>112</v>
      </c>
      <c r="B1115" s="695" t="s">
        <v>1736</v>
      </c>
      <c r="C1115" s="747" t="s">
        <v>965</v>
      </c>
      <c r="D1115" s="946" t="s">
        <v>965</v>
      </c>
      <c r="E1115" s="946" t="s">
        <v>965</v>
      </c>
    </row>
    <row r="1116" spans="1:10" s="105" customFormat="1" ht="13.5" customHeight="1">
      <c r="A1116" s="695" t="s">
        <v>112</v>
      </c>
      <c r="B1116" s="695" t="s">
        <v>1737</v>
      </c>
      <c r="C1116" s="747" t="s">
        <v>965</v>
      </c>
      <c r="D1116" s="946" t="s">
        <v>965</v>
      </c>
      <c r="E1116" s="946" t="s">
        <v>965</v>
      </c>
    </row>
    <row r="1117" spans="1:10" s="105" customFormat="1" ht="13.5" customHeight="1">
      <c r="A1117" s="695" t="s">
        <v>112</v>
      </c>
      <c r="B1117" s="695" t="s">
        <v>3433</v>
      </c>
      <c r="C1117" s="747" t="s">
        <v>965</v>
      </c>
      <c r="D1117" s="946" t="s">
        <v>965</v>
      </c>
      <c r="E1117" s="946" t="s">
        <v>965</v>
      </c>
    </row>
    <row r="1118" spans="1:10" s="105" customFormat="1" ht="13.5" customHeight="1">
      <c r="A1118" s="695" t="s">
        <v>112</v>
      </c>
      <c r="B1118" s="695" t="s">
        <v>1765</v>
      </c>
      <c r="C1118" s="747" t="s">
        <v>965</v>
      </c>
      <c r="D1118" s="946" t="s">
        <v>965</v>
      </c>
      <c r="E1118" s="946" t="s">
        <v>965</v>
      </c>
    </row>
    <row r="1119" spans="1:10" s="105" customFormat="1" ht="13.5" customHeight="1">
      <c r="A1119" s="695" t="s">
        <v>112</v>
      </c>
      <c r="B1119" s="695" t="s">
        <v>1766</v>
      </c>
      <c r="C1119" s="747" t="s">
        <v>965</v>
      </c>
      <c r="D1119" s="946" t="s">
        <v>965</v>
      </c>
      <c r="E1119" s="946" t="s">
        <v>965</v>
      </c>
    </row>
    <row r="1120" spans="1:10" s="105" customFormat="1" ht="13.5" customHeight="1">
      <c r="A1120" s="695" t="s">
        <v>112</v>
      </c>
      <c r="B1120" s="695" t="s">
        <v>1767</v>
      </c>
      <c r="C1120" s="747" t="s">
        <v>965</v>
      </c>
      <c r="D1120" s="946" t="s">
        <v>965</v>
      </c>
      <c r="E1120" s="946" t="s">
        <v>965</v>
      </c>
    </row>
    <row r="1121" spans="1:5" s="105" customFormat="1" ht="13.5" customHeight="1">
      <c r="A1121" s="695" t="s">
        <v>112</v>
      </c>
      <c r="B1121" s="695" t="s">
        <v>1768</v>
      </c>
      <c r="C1121" s="747" t="s">
        <v>965</v>
      </c>
      <c r="D1121" s="946" t="s">
        <v>965</v>
      </c>
      <c r="E1121" s="946" t="s">
        <v>965</v>
      </c>
    </row>
    <row r="1122" spans="1:5" s="105" customFormat="1" ht="13.5" customHeight="1">
      <c r="A1122" s="695" t="s">
        <v>112</v>
      </c>
      <c r="B1122" s="695" t="s">
        <v>1769</v>
      </c>
      <c r="C1122" s="747" t="s">
        <v>965</v>
      </c>
      <c r="D1122" s="946" t="s">
        <v>965</v>
      </c>
      <c r="E1122" s="946" t="s">
        <v>965</v>
      </c>
    </row>
    <row r="1123" spans="1:5" s="105" customFormat="1" ht="13.5" customHeight="1">
      <c r="A1123" s="695" t="s">
        <v>112</v>
      </c>
      <c r="B1123" s="695" t="s">
        <v>2387</v>
      </c>
      <c r="C1123" s="747" t="s">
        <v>965</v>
      </c>
      <c r="D1123" s="946" t="s">
        <v>965</v>
      </c>
      <c r="E1123" s="946" t="s">
        <v>965</v>
      </c>
    </row>
    <row r="1124" spans="1:5" s="105" customFormat="1" ht="13.5" customHeight="1">
      <c r="A1124" s="695" t="s">
        <v>112</v>
      </c>
      <c r="B1124" s="695" t="s">
        <v>1770</v>
      </c>
      <c r="C1124" s="747" t="s">
        <v>965</v>
      </c>
      <c r="D1124" s="946" t="s">
        <v>965</v>
      </c>
      <c r="E1124" s="946" t="s">
        <v>965</v>
      </c>
    </row>
    <row r="1125" spans="1:5" s="105" customFormat="1" ht="13.5" customHeight="1">
      <c r="A1125" s="695" t="s">
        <v>112</v>
      </c>
      <c r="B1125" s="695" t="s">
        <v>1771</v>
      </c>
      <c r="C1125" s="747" t="s">
        <v>965</v>
      </c>
      <c r="D1125" s="946" t="s">
        <v>965</v>
      </c>
      <c r="E1125" s="946" t="s">
        <v>965</v>
      </c>
    </row>
    <row r="1126" spans="1:5" s="105" customFormat="1" ht="13.5" customHeight="1">
      <c r="A1126" s="695" t="s">
        <v>112</v>
      </c>
      <c r="B1126" s="695" t="s">
        <v>1772</v>
      </c>
      <c r="C1126" s="747" t="s">
        <v>965</v>
      </c>
      <c r="D1126" s="946" t="s">
        <v>965</v>
      </c>
      <c r="E1126" s="946" t="s">
        <v>965</v>
      </c>
    </row>
    <row r="1127" spans="1:5" s="105" customFormat="1" ht="13.5" customHeight="1">
      <c r="A1127" s="695" t="s">
        <v>112</v>
      </c>
      <c r="B1127" s="695" t="s">
        <v>1773</v>
      </c>
      <c r="C1127" s="747" t="s">
        <v>965</v>
      </c>
      <c r="D1127" s="946" t="s">
        <v>965</v>
      </c>
      <c r="E1127" s="946" t="s">
        <v>965</v>
      </c>
    </row>
    <row r="1128" spans="1:5" s="105" customFormat="1" ht="13.5" customHeight="1">
      <c r="A1128" s="695" t="s">
        <v>112</v>
      </c>
      <c r="B1128" s="695" t="s">
        <v>1710</v>
      </c>
      <c r="C1128" s="747" t="s">
        <v>965</v>
      </c>
      <c r="D1128" s="946" t="s">
        <v>965</v>
      </c>
      <c r="E1128" s="946" t="s">
        <v>965</v>
      </c>
    </row>
    <row r="1129" spans="1:5" s="105" customFormat="1" ht="13.5" customHeight="1">
      <c r="A1129" s="695" t="s">
        <v>112</v>
      </c>
      <c r="B1129" s="695" t="s">
        <v>3434</v>
      </c>
      <c r="C1129" s="747" t="s">
        <v>965</v>
      </c>
      <c r="D1129" s="946" t="s">
        <v>965</v>
      </c>
      <c r="E1129" s="946" t="s">
        <v>965</v>
      </c>
    </row>
    <row r="1130" spans="1:5" s="105" customFormat="1" ht="13.5" customHeight="1">
      <c r="A1130" s="695" t="s">
        <v>112</v>
      </c>
      <c r="B1130" s="695" t="s">
        <v>1775</v>
      </c>
      <c r="C1130" s="747" t="s">
        <v>965</v>
      </c>
      <c r="D1130" s="946" t="s">
        <v>965</v>
      </c>
      <c r="E1130" s="946" t="s">
        <v>965</v>
      </c>
    </row>
    <row r="1131" spans="1:5" s="105" customFormat="1" ht="13.5" customHeight="1">
      <c r="A1131" s="695" t="s">
        <v>112</v>
      </c>
      <c r="B1131" s="695" t="s">
        <v>3435</v>
      </c>
      <c r="C1131" s="747" t="s">
        <v>965</v>
      </c>
      <c r="D1131" s="946">
        <v>1</v>
      </c>
      <c r="E1131" s="946" t="s">
        <v>965</v>
      </c>
    </row>
    <row r="1132" spans="1:5" s="105" customFormat="1" ht="13.5" customHeight="1">
      <c r="A1132" s="695" t="s">
        <v>112</v>
      </c>
      <c r="B1132" s="695" t="s">
        <v>3436</v>
      </c>
      <c r="C1132" s="747" t="s">
        <v>965</v>
      </c>
      <c r="D1132" s="946" t="s">
        <v>965</v>
      </c>
      <c r="E1132" s="946" t="s">
        <v>965</v>
      </c>
    </row>
    <row r="1133" spans="1:5" s="105" customFormat="1" ht="13.5" customHeight="1">
      <c r="A1133" s="695" t="s">
        <v>112</v>
      </c>
      <c r="B1133" s="695" t="s">
        <v>3425</v>
      </c>
      <c r="C1133" s="747" t="s">
        <v>965</v>
      </c>
      <c r="D1133" s="946" t="s">
        <v>965</v>
      </c>
      <c r="E1133" s="946" t="s">
        <v>965</v>
      </c>
    </row>
    <row r="1134" spans="1:5" s="105" customFormat="1" ht="13.5" customHeight="1">
      <c r="A1134" s="695" t="s">
        <v>112</v>
      </c>
      <c r="B1134" s="695" t="s">
        <v>1747</v>
      </c>
      <c r="C1134" s="747" t="s">
        <v>965</v>
      </c>
      <c r="D1134" s="946" t="s">
        <v>965</v>
      </c>
      <c r="E1134" s="946" t="s">
        <v>965</v>
      </c>
    </row>
    <row r="1135" spans="1:5" s="105" customFormat="1" ht="13.5" customHeight="1">
      <c r="A1135" s="695" t="s">
        <v>112</v>
      </c>
      <c r="B1135" s="695" t="s">
        <v>3426</v>
      </c>
      <c r="C1135" s="747" t="s">
        <v>965</v>
      </c>
      <c r="D1135" s="946" t="s">
        <v>965</v>
      </c>
      <c r="E1135" s="946" t="s">
        <v>965</v>
      </c>
    </row>
    <row r="1136" spans="1:5" s="105" customFormat="1" ht="13.5" customHeight="1">
      <c r="A1136" s="695" t="s">
        <v>112</v>
      </c>
      <c r="B1136" s="695" t="s">
        <v>2389</v>
      </c>
      <c r="C1136" s="747" t="s">
        <v>965</v>
      </c>
      <c r="D1136" s="946" t="s">
        <v>965</v>
      </c>
      <c r="E1136" s="946" t="s">
        <v>965</v>
      </c>
    </row>
    <row r="1137" spans="1:5" s="105" customFormat="1" ht="13.5" customHeight="1">
      <c r="A1137" s="695" t="s">
        <v>112</v>
      </c>
      <c r="B1137" s="695" t="s">
        <v>1748</v>
      </c>
      <c r="C1137" s="747" t="s">
        <v>965</v>
      </c>
      <c r="D1137" s="946" t="s">
        <v>965</v>
      </c>
      <c r="E1137" s="946" t="s">
        <v>965</v>
      </c>
    </row>
    <row r="1138" spans="1:5" s="105" customFormat="1" ht="13.5" customHeight="1">
      <c r="A1138" s="695" t="s">
        <v>112</v>
      </c>
      <c r="B1138" s="695" t="s">
        <v>1749</v>
      </c>
      <c r="C1138" s="747" t="s">
        <v>965</v>
      </c>
      <c r="D1138" s="946" t="s">
        <v>965</v>
      </c>
      <c r="E1138" s="946" t="s">
        <v>965</v>
      </c>
    </row>
    <row r="1139" spans="1:5" s="105" customFormat="1" ht="13.5" customHeight="1">
      <c r="A1139" s="695" t="s">
        <v>112</v>
      </c>
      <c r="B1139" s="695" t="s">
        <v>1776</v>
      </c>
      <c r="C1139" s="747" t="s">
        <v>965</v>
      </c>
      <c r="D1139" s="946" t="s">
        <v>965</v>
      </c>
      <c r="E1139" s="946" t="s">
        <v>965</v>
      </c>
    </row>
    <row r="1140" spans="1:5" s="105" customFormat="1" ht="13.5" customHeight="1">
      <c r="A1140" s="695" t="s">
        <v>112</v>
      </c>
      <c r="B1140" s="695" t="s">
        <v>1777</v>
      </c>
      <c r="C1140" s="747" t="s">
        <v>965</v>
      </c>
      <c r="D1140" s="946" t="s">
        <v>965</v>
      </c>
      <c r="E1140" s="946" t="s">
        <v>965</v>
      </c>
    </row>
    <row r="1141" spans="1:5" s="105" customFormat="1" ht="13.5" customHeight="1">
      <c r="A1141" s="695" t="s">
        <v>112</v>
      </c>
      <c r="B1141" s="695" t="s">
        <v>1723</v>
      </c>
      <c r="C1141" s="747" t="s">
        <v>965</v>
      </c>
      <c r="D1141" s="946" t="s">
        <v>965</v>
      </c>
      <c r="E1141" s="946" t="s">
        <v>965</v>
      </c>
    </row>
    <row r="1142" spans="1:5" s="105" customFormat="1" ht="13.5" customHeight="1">
      <c r="A1142" s="695" t="s">
        <v>112</v>
      </c>
      <c r="B1142" s="695" t="s">
        <v>1741</v>
      </c>
      <c r="C1142" s="747" t="s">
        <v>965</v>
      </c>
      <c r="D1142" s="946" t="s">
        <v>965</v>
      </c>
      <c r="E1142" s="946" t="s">
        <v>965</v>
      </c>
    </row>
    <row r="1143" spans="1:5" s="105" customFormat="1" ht="13.5" customHeight="1">
      <c r="A1143" s="695" t="s">
        <v>112</v>
      </c>
      <c r="B1143" s="695" t="s">
        <v>3427</v>
      </c>
      <c r="C1143" s="747">
        <v>1</v>
      </c>
      <c r="D1143" s="946">
        <v>1</v>
      </c>
      <c r="E1143" s="946">
        <v>1</v>
      </c>
    </row>
    <row r="1144" spans="1:5" s="105" customFormat="1" ht="13.5" customHeight="1">
      <c r="A1144" s="695" t="s">
        <v>112</v>
      </c>
      <c r="B1144" s="695" t="s">
        <v>1750</v>
      </c>
      <c r="C1144" s="747" t="s">
        <v>965</v>
      </c>
      <c r="D1144" s="946" t="s">
        <v>965</v>
      </c>
      <c r="E1144" s="946" t="s">
        <v>965</v>
      </c>
    </row>
    <row r="1145" spans="1:5" s="105" customFormat="1" ht="13.5" customHeight="1">
      <c r="A1145" s="695" t="s">
        <v>112</v>
      </c>
      <c r="B1145" s="695" t="s">
        <v>3437</v>
      </c>
      <c r="C1145" s="747" t="s">
        <v>965</v>
      </c>
      <c r="D1145" s="946" t="s">
        <v>965</v>
      </c>
      <c r="E1145" s="946" t="s">
        <v>965</v>
      </c>
    </row>
    <row r="1146" spans="1:5" s="105" customFormat="1" ht="13.5" customHeight="1">
      <c r="A1146" s="695" t="s">
        <v>112</v>
      </c>
      <c r="B1146" s="695" t="s">
        <v>3438</v>
      </c>
      <c r="C1146" s="747" t="s">
        <v>965</v>
      </c>
      <c r="D1146" s="946" t="s">
        <v>965</v>
      </c>
      <c r="E1146" s="946" t="s">
        <v>965</v>
      </c>
    </row>
    <row r="1147" spans="1:5" s="105" customFormat="1" ht="13.5" customHeight="1">
      <c r="A1147" s="695" t="s">
        <v>112</v>
      </c>
      <c r="B1147" s="695" t="s">
        <v>1712</v>
      </c>
      <c r="C1147" s="747" t="s">
        <v>965</v>
      </c>
      <c r="D1147" s="946" t="s">
        <v>965</v>
      </c>
      <c r="E1147" s="946" t="s">
        <v>965</v>
      </c>
    </row>
    <row r="1148" spans="1:5" s="105" customFormat="1" ht="13.5" customHeight="1">
      <c r="A1148" s="695" t="s">
        <v>112</v>
      </c>
      <c r="B1148" s="695" t="s">
        <v>2661</v>
      </c>
      <c r="C1148" s="747" t="s">
        <v>965</v>
      </c>
      <c r="D1148" s="946" t="s">
        <v>965</v>
      </c>
      <c r="E1148" s="946" t="s">
        <v>965</v>
      </c>
    </row>
    <row r="1149" spans="1:5" s="105" customFormat="1" ht="13.5" customHeight="1">
      <c r="A1149" s="695" t="s">
        <v>112</v>
      </c>
      <c r="B1149" s="695" t="s">
        <v>2380</v>
      </c>
      <c r="C1149" s="747" t="s">
        <v>965</v>
      </c>
      <c r="D1149" s="946" t="s">
        <v>965</v>
      </c>
      <c r="E1149" s="946" t="s">
        <v>965</v>
      </c>
    </row>
    <row r="1150" spans="1:5" s="105" customFormat="1" ht="13.5" customHeight="1">
      <c r="A1150" s="695" t="s">
        <v>112</v>
      </c>
      <c r="B1150" s="695" t="s">
        <v>3428</v>
      </c>
      <c r="C1150" s="747" t="s">
        <v>965</v>
      </c>
      <c r="D1150" s="946" t="s">
        <v>965</v>
      </c>
      <c r="E1150" s="946" t="s">
        <v>965</v>
      </c>
    </row>
    <row r="1151" spans="1:5" s="105" customFormat="1" ht="13.5" customHeight="1">
      <c r="A1151" s="695" t="s">
        <v>112</v>
      </c>
      <c r="B1151" s="695" t="s">
        <v>3439</v>
      </c>
      <c r="C1151" s="747" t="s">
        <v>965</v>
      </c>
      <c r="D1151" s="946" t="s">
        <v>965</v>
      </c>
      <c r="E1151" s="946" t="s">
        <v>965</v>
      </c>
    </row>
    <row r="1152" spans="1:5" s="105" customFormat="1" ht="13.5" customHeight="1">
      <c r="A1152" s="695" t="s">
        <v>112</v>
      </c>
      <c r="B1152" s="695" t="s">
        <v>1743</v>
      </c>
      <c r="C1152" s="747" t="s">
        <v>965</v>
      </c>
      <c r="D1152" s="946" t="s">
        <v>965</v>
      </c>
      <c r="E1152" s="946" t="s">
        <v>965</v>
      </c>
    </row>
    <row r="1153" spans="1:5" s="105" customFormat="1" ht="13.5" customHeight="1">
      <c r="A1153" s="695" t="s">
        <v>112</v>
      </c>
      <c r="B1153" s="695" t="s">
        <v>2390</v>
      </c>
      <c r="C1153" s="747" t="s">
        <v>965</v>
      </c>
      <c r="D1153" s="946" t="s">
        <v>965</v>
      </c>
      <c r="E1153" s="946" t="s">
        <v>965</v>
      </c>
    </row>
    <row r="1154" spans="1:5" s="105" customFormat="1" ht="13.5" customHeight="1">
      <c r="A1154" s="695" t="s">
        <v>112</v>
      </c>
      <c r="B1154" s="695" t="s">
        <v>1724</v>
      </c>
      <c r="C1154" s="747" t="s">
        <v>965</v>
      </c>
      <c r="D1154" s="946" t="s">
        <v>965</v>
      </c>
      <c r="E1154" s="946" t="s">
        <v>965</v>
      </c>
    </row>
    <row r="1155" spans="1:5" s="105" customFormat="1" ht="13.5" customHeight="1">
      <c r="A1155" s="695" t="s">
        <v>112</v>
      </c>
      <c r="B1155" s="695" t="s">
        <v>1725</v>
      </c>
      <c r="C1155" s="747" t="s">
        <v>965</v>
      </c>
      <c r="D1155" s="946" t="s">
        <v>965</v>
      </c>
      <c r="E1155" s="946" t="s">
        <v>965</v>
      </c>
    </row>
    <row r="1156" spans="1:5" s="105" customFormat="1" ht="13.5" customHeight="1">
      <c r="A1156" s="695" t="s">
        <v>112</v>
      </c>
      <c r="B1156" s="695" t="s">
        <v>1726</v>
      </c>
      <c r="C1156" s="747" t="s">
        <v>965</v>
      </c>
      <c r="D1156" s="946" t="s">
        <v>965</v>
      </c>
      <c r="E1156" s="946" t="s">
        <v>965</v>
      </c>
    </row>
    <row r="1157" spans="1:5" s="105" customFormat="1" ht="13.5" customHeight="1">
      <c r="A1157" s="695" t="s">
        <v>112</v>
      </c>
      <c r="B1157" s="695" t="s">
        <v>3440</v>
      </c>
      <c r="C1157" s="747" t="s">
        <v>965</v>
      </c>
      <c r="D1157" s="946" t="s">
        <v>965</v>
      </c>
      <c r="E1157" s="946" t="s">
        <v>965</v>
      </c>
    </row>
    <row r="1158" spans="1:5" s="105" customFormat="1" ht="13.5" customHeight="1">
      <c r="A1158" s="695" t="s">
        <v>112</v>
      </c>
      <c r="B1158" s="695" t="s">
        <v>1778</v>
      </c>
      <c r="C1158" s="747" t="s">
        <v>965</v>
      </c>
      <c r="D1158" s="946" t="s">
        <v>965</v>
      </c>
      <c r="E1158" s="946" t="s">
        <v>965</v>
      </c>
    </row>
    <row r="1159" spans="1:5" s="105" customFormat="1" ht="13.5" customHeight="1">
      <c r="A1159" s="695" t="s">
        <v>112</v>
      </c>
      <c r="B1159" s="695" t="s">
        <v>1779</v>
      </c>
      <c r="C1159" s="747" t="s">
        <v>965</v>
      </c>
      <c r="D1159" s="946" t="s">
        <v>965</v>
      </c>
      <c r="E1159" s="946" t="s">
        <v>965</v>
      </c>
    </row>
    <row r="1160" spans="1:5" s="105" customFormat="1" ht="13.5" customHeight="1">
      <c r="A1160" s="695" t="s">
        <v>112</v>
      </c>
      <c r="B1160" s="695" t="s">
        <v>2388</v>
      </c>
      <c r="C1160" s="747" t="s">
        <v>965</v>
      </c>
      <c r="D1160" s="946" t="s">
        <v>965</v>
      </c>
      <c r="E1160" s="946" t="s">
        <v>965</v>
      </c>
    </row>
    <row r="1161" spans="1:5" s="105" customFormat="1" ht="13.5" customHeight="1">
      <c r="A1161" s="696" t="s">
        <v>112</v>
      </c>
      <c r="B1161" s="696" t="s">
        <v>1780</v>
      </c>
      <c r="C1161" s="747" t="s">
        <v>965</v>
      </c>
      <c r="D1161" s="946" t="s">
        <v>965</v>
      </c>
      <c r="E1161" s="946" t="s">
        <v>965</v>
      </c>
    </row>
    <row r="1162" spans="1:5" s="105" customFormat="1" ht="13.5" customHeight="1">
      <c r="A1162" s="695" t="s">
        <v>112</v>
      </c>
      <c r="B1162" s="695" t="s">
        <v>1781</v>
      </c>
      <c r="C1162" s="747" t="s">
        <v>965</v>
      </c>
      <c r="D1162" s="946" t="s">
        <v>965</v>
      </c>
      <c r="E1162" s="946" t="s">
        <v>965</v>
      </c>
    </row>
    <row r="1163" spans="1:5" s="105" customFormat="1" ht="13.5" customHeight="1">
      <c r="A1163" s="695" t="s">
        <v>112</v>
      </c>
      <c r="B1163" s="695" t="s">
        <v>1782</v>
      </c>
      <c r="C1163" s="747" t="s">
        <v>965</v>
      </c>
      <c r="D1163" s="946" t="s">
        <v>965</v>
      </c>
      <c r="E1163" s="946" t="s">
        <v>965</v>
      </c>
    </row>
    <row r="1164" spans="1:5" s="105" customFormat="1" ht="13.5" customHeight="1">
      <c r="A1164" s="695" t="s">
        <v>112</v>
      </c>
      <c r="B1164" s="695" t="s">
        <v>3445</v>
      </c>
      <c r="C1164" s="747" t="s">
        <v>965</v>
      </c>
      <c r="D1164" s="946" t="s">
        <v>965</v>
      </c>
      <c r="E1164" s="946" t="s">
        <v>965</v>
      </c>
    </row>
    <row r="1165" spans="1:5" s="105" customFormat="1" ht="13.5" customHeight="1">
      <c r="A1165" s="695" t="s">
        <v>112</v>
      </c>
      <c r="B1165" s="695" t="s">
        <v>3446</v>
      </c>
      <c r="C1165" s="747" t="s">
        <v>965</v>
      </c>
      <c r="D1165" s="946" t="s">
        <v>965</v>
      </c>
      <c r="E1165" s="946" t="s">
        <v>965</v>
      </c>
    </row>
    <row r="1166" spans="1:5" s="105" customFormat="1" ht="13.5" customHeight="1">
      <c r="A1166" s="695" t="s">
        <v>112</v>
      </c>
      <c r="B1166" s="695" t="s">
        <v>1713</v>
      </c>
      <c r="C1166" s="747" t="s">
        <v>965</v>
      </c>
      <c r="D1166" s="946" t="s">
        <v>965</v>
      </c>
      <c r="E1166" s="946" t="s">
        <v>965</v>
      </c>
    </row>
    <row r="1167" spans="1:5" s="105" customFormat="1" ht="13.5" customHeight="1">
      <c r="A1167" s="695" t="s">
        <v>112</v>
      </c>
      <c r="B1167" s="695" t="s">
        <v>1783</v>
      </c>
      <c r="C1167" s="747" t="s">
        <v>965</v>
      </c>
      <c r="D1167" s="946" t="s">
        <v>965</v>
      </c>
      <c r="E1167" s="946" t="s">
        <v>965</v>
      </c>
    </row>
    <row r="1168" spans="1:5" s="105" customFormat="1" ht="13.5" customHeight="1">
      <c r="A1168" s="695" t="s">
        <v>112</v>
      </c>
      <c r="B1168" s="695" t="s">
        <v>1784</v>
      </c>
      <c r="C1168" s="747" t="s">
        <v>965</v>
      </c>
      <c r="D1168" s="946" t="s">
        <v>965</v>
      </c>
      <c r="E1168" s="946" t="s">
        <v>965</v>
      </c>
    </row>
    <row r="1169" spans="1:10" s="105" customFormat="1" ht="13.5" customHeight="1">
      <c r="A1169" s="695" t="s">
        <v>112</v>
      </c>
      <c r="B1169" s="695" t="s">
        <v>1744</v>
      </c>
      <c r="C1169" s="747" t="s">
        <v>965</v>
      </c>
      <c r="D1169" s="946" t="s">
        <v>965</v>
      </c>
      <c r="E1169" s="946" t="s">
        <v>965</v>
      </c>
    </row>
    <row r="1170" spans="1:10" s="105" customFormat="1" ht="13.5" customHeight="1">
      <c r="A1170" s="695" t="s">
        <v>112</v>
      </c>
      <c r="B1170" s="695" t="s">
        <v>1751</v>
      </c>
      <c r="C1170" s="747" t="s">
        <v>965</v>
      </c>
      <c r="D1170" s="946" t="s">
        <v>965</v>
      </c>
      <c r="E1170" s="946" t="s">
        <v>965</v>
      </c>
    </row>
    <row r="1171" spans="1:10" s="105" customFormat="1" ht="13.5" customHeight="1">
      <c r="A1171" s="695" t="s">
        <v>112</v>
      </c>
      <c r="B1171" s="695" t="s">
        <v>1774</v>
      </c>
      <c r="C1171" s="747" t="s">
        <v>965</v>
      </c>
      <c r="D1171" s="946" t="s">
        <v>965</v>
      </c>
      <c r="E1171" s="946" t="s">
        <v>965</v>
      </c>
    </row>
    <row r="1172" spans="1:10" s="105" customFormat="1" ht="13.5" customHeight="1">
      <c r="A1172" s="695" t="s">
        <v>112</v>
      </c>
      <c r="B1172" s="695" t="s">
        <v>1785</v>
      </c>
      <c r="C1172" s="747" t="s">
        <v>965</v>
      </c>
      <c r="D1172" s="946" t="s">
        <v>965</v>
      </c>
      <c r="E1172" s="946" t="s">
        <v>965</v>
      </c>
    </row>
    <row r="1173" spans="1:10" s="105" customFormat="1" ht="13.5" customHeight="1">
      <c r="A1173" s="695" t="s">
        <v>112</v>
      </c>
      <c r="B1173" s="695" t="s">
        <v>1786</v>
      </c>
      <c r="C1173" s="747" t="s">
        <v>965</v>
      </c>
      <c r="D1173" s="946" t="s">
        <v>965</v>
      </c>
      <c r="E1173" s="946" t="s">
        <v>965</v>
      </c>
    </row>
    <row r="1174" spans="1:10" s="105" customFormat="1" ht="13.5" customHeight="1">
      <c r="A1174" s="695" t="s">
        <v>112</v>
      </c>
      <c r="B1174" s="695" t="s">
        <v>2382</v>
      </c>
      <c r="C1174" s="747" t="s">
        <v>965</v>
      </c>
      <c r="D1174" s="946" t="s">
        <v>965</v>
      </c>
      <c r="E1174" s="946" t="s">
        <v>965</v>
      </c>
    </row>
    <row r="1175" spans="1:10" s="105" customFormat="1" ht="13.5" customHeight="1">
      <c r="A1175" s="695" t="s">
        <v>112</v>
      </c>
      <c r="B1175" s="695" t="s">
        <v>1239</v>
      </c>
      <c r="C1175" s="747">
        <v>1</v>
      </c>
      <c r="D1175" s="946">
        <v>1</v>
      </c>
      <c r="E1175" s="946">
        <v>1</v>
      </c>
    </row>
    <row r="1176" spans="1:10" s="105" customFormat="1" ht="13.5" customHeight="1">
      <c r="A1176" s="695" t="s">
        <v>112</v>
      </c>
      <c r="B1176" s="695" t="s">
        <v>1714</v>
      </c>
      <c r="C1176" s="747" t="s">
        <v>965</v>
      </c>
      <c r="D1176" s="946" t="s">
        <v>965</v>
      </c>
      <c r="E1176" s="946" t="s">
        <v>965</v>
      </c>
    </row>
    <row r="1177" spans="1:10" s="105" customFormat="1" ht="13.5" customHeight="1">
      <c r="A1177" s="695" t="s">
        <v>113</v>
      </c>
      <c r="B1177" s="695" t="s">
        <v>3447</v>
      </c>
      <c r="C1177" s="747" t="s">
        <v>965</v>
      </c>
      <c r="D1177" s="946" t="s">
        <v>965</v>
      </c>
      <c r="E1177" s="946" t="s">
        <v>965</v>
      </c>
    </row>
    <row r="1178" spans="1:10" s="105" customFormat="1" ht="13.5" customHeight="1">
      <c r="A1178" s="695" t="s">
        <v>113</v>
      </c>
      <c r="B1178" s="695" t="s">
        <v>1787</v>
      </c>
      <c r="C1178" s="747">
        <v>1</v>
      </c>
      <c r="D1178" s="946">
        <v>1</v>
      </c>
      <c r="E1178" s="946">
        <v>1</v>
      </c>
      <c r="H1178" s="106"/>
      <c r="I1178" s="106"/>
      <c r="J1178" s="106"/>
    </row>
    <row r="1179" spans="1:10" s="105" customFormat="1" ht="13.5" customHeight="1">
      <c r="A1179" s="696" t="s">
        <v>113</v>
      </c>
      <c r="B1179" s="696" t="s">
        <v>3451</v>
      </c>
      <c r="C1179" s="747" t="s">
        <v>965</v>
      </c>
      <c r="D1179" s="946" t="s">
        <v>965</v>
      </c>
      <c r="E1179" s="946" t="s">
        <v>965</v>
      </c>
    </row>
    <row r="1180" spans="1:10" s="105" customFormat="1" ht="13.5" customHeight="1">
      <c r="A1180" s="695" t="s">
        <v>113</v>
      </c>
      <c r="B1180" s="695" t="s">
        <v>1790</v>
      </c>
      <c r="C1180" s="747">
        <v>1</v>
      </c>
      <c r="D1180" s="946">
        <v>1</v>
      </c>
      <c r="E1180" s="946">
        <v>1</v>
      </c>
    </row>
    <row r="1181" spans="1:10" s="105" customFormat="1" ht="13.5" customHeight="1">
      <c r="A1181" s="695" t="s">
        <v>113</v>
      </c>
      <c r="B1181" s="695" t="s">
        <v>1552</v>
      </c>
      <c r="C1181" s="747" t="s">
        <v>965</v>
      </c>
      <c r="D1181" s="946" t="s">
        <v>965</v>
      </c>
      <c r="E1181" s="946" t="s">
        <v>965</v>
      </c>
      <c r="H1181" s="106"/>
      <c r="I1181" s="106"/>
      <c r="J1181" s="106"/>
    </row>
    <row r="1182" spans="1:10" s="105" customFormat="1" ht="13.5" customHeight="1">
      <c r="A1182" s="695" t="s">
        <v>113</v>
      </c>
      <c r="B1182" s="695" t="s">
        <v>1553</v>
      </c>
      <c r="C1182" s="747" t="s">
        <v>965</v>
      </c>
      <c r="D1182" s="946" t="s">
        <v>965</v>
      </c>
      <c r="E1182" s="946" t="s">
        <v>965</v>
      </c>
      <c r="H1182" s="106"/>
      <c r="I1182" s="106"/>
      <c r="J1182" s="106"/>
    </row>
    <row r="1183" spans="1:10" s="105" customFormat="1" ht="13.5" customHeight="1">
      <c r="A1183" s="695" t="s">
        <v>113</v>
      </c>
      <c r="B1183" s="695" t="s">
        <v>1554</v>
      </c>
      <c r="C1183" s="747" t="s">
        <v>965</v>
      </c>
      <c r="D1183" s="946" t="s">
        <v>965</v>
      </c>
      <c r="E1183" s="946" t="s">
        <v>965</v>
      </c>
      <c r="H1183" s="106"/>
      <c r="I1183" s="106"/>
      <c r="J1183" s="106"/>
    </row>
    <row r="1184" spans="1:10" s="105" customFormat="1" ht="13.5" customHeight="1">
      <c r="A1184" s="695" t="s">
        <v>113</v>
      </c>
      <c r="B1184" s="695" t="s">
        <v>1550</v>
      </c>
      <c r="C1184" s="747" t="s">
        <v>965</v>
      </c>
      <c r="D1184" s="946" t="s">
        <v>965</v>
      </c>
      <c r="E1184" s="946" t="s">
        <v>965</v>
      </c>
      <c r="H1184" s="106"/>
      <c r="I1184" s="106"/>
      <c r="J1184" s="106"/>
    </row>
    <row r="1185" spans="1:10" s="105" customFormat="1" ht="13.5" customHeight="1">
      <c r="A1185" s="695" t="s">
        <v>113</v>
      </c>
      <c r="B1185" s="695" t="s">
        <v>1792</v>
      </c>
      <c r="C1185" s="747" t="s">
        <v>965</v>
      </c>
      <c r="D1185" s="946" t="s">
        <v>965</v>
      </c>
      <c r="E1185" s="946" t="s">
        <v>965</v>
      </c>
      <c r="H1185" s="106"/>
      <c r="I1185" s="106"/>
      <c r="J1185" s="106"/>
    </row>
    <row r="1186" spans="1:10" s="105" customFormat="1" ht="13.5" customHeight="1">
      <c r="A1186" s="695" t="s">
        <v>113</v>
      </c>
      <c r="B1186" s="695" t="s">
        <v>1788</v>
      </c>
      <c r="C1186" s="747" t="s">
        <v>965</v>
      </c>
      <c r="D1186" s="946" t="s">
        <v>965</v>
      </c>
      <c r="E1186" s="946" t="s">
        <v>965</v>
      </c>
    </row>
    <row r="1187" spans="1:10" s="105" customFormat="1" ht="13.5" customHeight="1">
      <c r="A1187" s="695" t="s">
        <v>113</v>
      </c>
      <c r="B1187" s="695" t="s">
        <v>1709</v>
      </c>
      <c r="C1187" s="747">
        <v>1</v>
      </c>
      <c r="D1187" s="946">
        <v>1</v>
      </c>
      <c r="E1187" s="946">
        <v>1</v>
      </c>
      <c r="H1187" s="106"/>
      <c r="I1187" s="106"/>
      <c r="J1187" s="106"/>
    </row>
    <row r="1188" spans="1:10" s="105" customFormat="1" ht="13.5" customHeight="1">
      <c r="A1188" s="695" t="s">
        <v>113</v>
      </c>
      <c r="B1188" s="695" t="s">
        <v>1064</v>
      </c>
      <c r="C1188" s="747" t="s">
        <v>965</v>
      </c>
      <c r="D1188" s="946" t="s">
        <v>965</v>
      </c>
      <c r="E1188" s="946" t="s">
        <v>965</v>
      </c>
      <c r="H1188" s="106"/>
      <c r="I1188" s="106"/>
      <c r="J1188" s="106"/>
    </row>
    <row r="1189" spans="1:10" s="105" customFormat="1" ht="13.5" customHeight="1">
      <c r="A1189" s="695" t="s">
        <v>113</v>
      </c>
      <c r="B1189" s="695" t="s">
        <v>2392</v>
      </c>
      <c r="C1189" s="747" t="s">
        <v>965</v>
      </c>
      <c r="D1189" s="946" t="s">
        <v>965</v>
      </c>
      <c r="E1189" s="946" t="s">
        <v>965</v>
      </c>
      <c r="H1189" s="106"/>
      <c r="I1189" s="106"/>
      <c r="J1189" s="106"/>
    </row>
    <row r="1190" spans="1:10" s="105" customFormat="1" ht="13.5" customHeight="1">
      <c r="A1190" s="695" t="s">
        <v>113</v>
      </c>
      <c r="B1190" s="695" t="s">
        <v>1793</v>
      </c>
      <c r="C1190" s="747" t="s">
        <v>965</v>
      </c>
      <c r="D1190" s="946" t="s">
        <v>965</v>
      </c>
      <c r="E1190" s="946" t="s">
        <v>965</v>
      </c>
      <c r="H1190" s="106"/>
      <c r="I1190" s="106"/>
      <c r="J1190" s="106"/>
    </row>
    <row r="1191" spans="1:10" s="105" customFormat="1" ht="13.5" customHeight="1">
      <c r="A1191" s="695" t="s">
        <v>113</v>
      </c>
      <c r="B1191" s="695" t="s">
        <v>1794</v>
      </c>
      <c r="C1191" s="747" t="s">
        <v>965</v>
      </c>
      <c r="D1191" s="946" t="s">
        <v>965</v>
      </c>
      <c r="E1191" s="946" t="s">
        <v>965</v>
      </c>
      <c r="H1191" s="106"/>
      <c r="I1191" s="106"/>
      <c r="J1191" s="106"/>
    </row>
    <row r="1192" spans="1:10" s="105" customFormat="1" ht="13.5" customHeight="1">
      <c r="A1192" s="695" t="s">
        <v>113</v>
      </c>
      <c r="B1192" s="695" t="s">
        <v>3448</v>
      </c>
      <c r="C1192" s="747" t="s">
        <v>965</v>
      </c>
      <c r="D1192" s="946" t="s">
        <v>965</v>
      </c>
      <c r="E1192" s="946" t="s">
        <v>965</v>
      </c>
    </row>
    <row r="1193" spans="1:10" s="105" customFormat="1" ht="13.5" customHeight="1">
      <c r="A1193" s="695" t="s">
        <v>113</v>
      </c>
      <c r="B1193" s="695" t="s">
        <v>1795</v>
      </c>
      <c r="C1193" s="747" t="s">
        <v>965</v>
      </c>
      <c r="D1193" s="946" t="s">
        <v>965</v>
      </c>
      <c r="E1193" s="946" t="s">
        <v>965</v>
      </c>
      <c r="H1193" s="106"/>
      <c r="I1193" s="106"/>
      <c r="J1193" s="106"/>
    </row>
    <row r="1194" spans="1:10" s="105" customFormat="1" ht="13.5" customHeight="1">
      <c r="A1194" s="695" t="s">
        <v>113</v>
      </c>
      <c r="B1194" s="695" t="s">
        <v>1555</v>
      </c>
      <c r="C1194" s="747" t="s">
        <v>965</v>
      </c>
      <c r="D1194" s="946" t="s">
        <v>965</v>
      </c>
      <c r="E1194" s="946" t="s">
        <v>965</v>
      </c>
      <c r="H1194" s="106"/>
      <c r="I1194" s="106"/>
      <c r="J1194" s="106"/>
    </row>
    <row r="1195" spans="1:10" s="105" customFormat="1" ht="13.5" customHeight="1">
      <c r="A1195" s="695" t="s">
        <v>113</v>
      </c>
      <c r="B1195" s="695" t="s">
        <v>3449</v>
      </c>
      <c r="C1195" s="747" t="s">
        <v>965</v>
      </c>
      <c r="D1195" s="946" t="s">
        <v>965</v>
      </c>
      <c r="E1195" s="946" t="s">
        <v>965</v>
      </c>
    </row>
    <row r="1196" spans="1:10" s="105" customFormat="1" ht="13.5" customHeight="1">
      <c r="A1196" s="695" t="s">
        <v>113</v>
      </c>
      <c r="B1196" s="695" t="s">
        <v>1797</v>
      </c>
      <c r="C1196" s="747" t="s">
        <v>965</v>
      </c>
      <c r="D1196" s="946" t="s">
        <v>965</v>
      </c>
      <c r="E1196" s="946" t="s">
        <v>965</v>
      </c>
    </row>
    <row r="1197" spans="1:10" s="105" customFormat="1" ht="13.5" customHeight="1">
      <c r="A1197" s="695" t="s">
        <v>113</v>
      </c>
      <c r="B1197" s="695" t="s">
        <v>3452</v>
      </c>
      <c r="C1197" s="747" t="s">
        <v>965</v>
      </c>
      <c r="D1197" s="946" t="s">
        <v>965</v>
      </c>
      <c r="E1197" s="946" t="s">
        <v>965</v>
      </c>
    </row>
    <row r="1198" spans="1:10" s="105" customFormat="1" ht="13.5" customHeight="1">
      <c r="A1198" s="695" t="s">
        <v>113</v>
      </c>
      <c r="B1198" s="695" t="s">
        <v>3450</v>
      </c>
      <c r="C1198" s="747" t="s">
        <v>965</v>
      </c>
      <c r="D1198" s="946" t="s">
        <v>965</v>
      </c>
      <c r="E1198" s="946" t="s">
        <v>965</v>
      </c>
    </row>
    <row r="1199" spans="1:10" s="105" customFormat="1" ht="13.5" customHeight="1">
      <c r="A1199" s="696" t="s">
        <v>113</v>
      </c>
      <c r="B1199" s="696" t="s">
        <v>1556</v>
      </c>
      <c r="C1199" s="747" t="s">
        <v>965</v>
      </c>
      <c r="D1199" s="946" t="s">
        <v>965</v>
      </c>
      <c r="E1199" s="946" t="s">
        <v>965</v>
      </c>
      <c r="H1199" s="106"/>
      <c r="I1199" s="106"/>
      <c r="J1199" s="106"/>
    </row>
    <row r="1200" spans="1:10" s="105" customFormat="1" ht="13.5" customHeight="1">
      <c r="A1200" s="695" t="s">
        <v>113</v>
      </c>
      <c r="B1200" s="695" t="s">
        <v>1551</v>
      </c>
      <c r="C1200" s="747" t="s">
        <v>965</v>
      </c>
      <c r="D1200" s="946" t="s">
        <v>965</v>
      </c>
      <c r="E1200" s="946" t="s">
        <v>965</v>
      </c>
      <c r="H1200" s="106"/>
      <c r="I1200" s="106"/>
      <c r="J1200" s="106"/>
    </row>
    <row r="1201" spans="1:10" s="105" customFormat="1" ht="13.5" customHeight="1">
      <c r="A1201" s="695" t="s">
        <v>1798</v>
      </c>
      <c r="B1201" s="695" t="s">
        <v>1829</v>
      </c>
      <c r="C1201" s="747" t="s">
        <v>965</v>
      </c>
      <c r="D1201" s="946" t="s">
        <v>965</v>
      </c>
      <c r="E1201" s="946" t="s">
        <v>965</v>
      </c>
      <c r="F1201" s="106"/>
      <c r="G1201" s="106"/>
    </row>
    <row r="1202" spans="1:10" s="105" customFormat="1" ht="13.5" customHeight="1">
      <c r="A1202" s="695" t="s">
        <v>1798</v>
      </c>
      <c r="B1202" s="695" t="s">
        <v>1804</v>
      </c>
      <c r="C1202" s="747" t="s">
        <v>965</v>
      </c>
      <c r="D1202" s="946" t="s">
        <v>965</v>
      </c>
      <c r="E1202" s="946" t="s">
        <v>965</v>
      </c>
      <c r="F1202" s="106"/>
      <c r="G1202" s="106"/>
    </row>
    <row r="1203" spans="1:10" s="105" customFormat="1" ht="13.5" customHeight="1">
      <c r="A1203" s="696" t="s">
        <v>1798</v>
      </c>
      <c r="B1203" s="696" t="s">
        <v>1806</v>
      </c>
      <c r="C1203" s="747" t="s">
        <v>965</v>
      </c>
      <c r="D1203" s="946" t="s">
        <v>965</v>
      </c>
      <c r="E1203" s="946" t="s">
        <v>965</v>
      </c>
      <c r="F1203" s="106"/>
      <c r="G1203" s="106"/>
    </row>
    <row r="1204" spans="1:10" s="105" customFormat="1" ht="13.5" customHeight="1">
      <c r="A1204" s="695" t="s">
        <v>1798</v>
      </c>
      <c r="B1204" s="695" t="s">
        <v>1830</v>
      </c>
      <c r="C1204" s="747" t="s">
        <v>965</v>
      </c>
      <c r="D1204" s="946" t="s">
        <v>965</v>
      </c>
      <c r="E1204" s="946" t="s">
        <v>965</v>
      </c>
      <c r="F1204" s="106"/>
      <c r="G1204" s="106"/>
    </row>
    <row r="1205" spans="1:10" s="105" customFormat="1" ht="13.5" customHeight="1">
      <c r="A1205" s="696" t="s">
        <v>1798</v>
      </c>
      <c r="B1205" s="696" t="s">
        <v>3454</v>
      </c>
      <c r="C1205" s="747" t="s">
        <v>965</v>
      </c>
      <c r="D1205" s="946" t="s">
        <v>965</v>
      </c>
      <c r="E1205" s="946" t="s">
        <v>965</v>
      </c>
    </row>
    <row r="1206" spans="1:10" s="105" customFormat="1" ht="13.5" customHeight="1">
      <c r="A1206" s="695" t="s">
        <v>1798</v>
      </c>
      <c r="B1206" s="695" t="s">
        <v>1819</v>
      </c>
      <c r="C1206" s="747" t="s">
        <v>965</v>
      </c>
      <c r="D1206" s="946" t="s">
        <v>965</v>
      </c>
      <c r="E1206" s="946" t="s">
        <v>965</v>
      </c>
    </row>
    <row r="1207" spans="1:10" s="105" customFormat="1" ht="13.5" customHeight="1">
      <c r="A1207" s="695" t="s">
        <v>1798</v>
      </c>
      <c r="B1207" s="695" t="s">
        <v>1831</v>
      </c>
      <c r="C1207" s="747" t="s">
        <v>965</v>
      </c>
      <c r="D1207" s="946" t="s">
        <v>965</v>
      </c>
      <c r="E1207" s="946" t="s">
        <v>965</v>
      </c>
      <c r="F1207" s="106"/>
      <c r="G1207" s="106"/>
    </row>
    <row r="1208" spans="1:10" s="105" customFormat="1" ht="13.5" customHeight="1">
      <c r="A1208" s="695" t="s">
        <v>1798</v>
      </c>
      <c r="B1208" s="695" t="s">
        <v>1832</v>
      </c>
      <c r="C1208" s="747" t="s">
        <v>965</v>
      </c>
      <c r="D1208" s="946" t="s">
        <v>965</v>
      </c>
      <c r="E1208" s="946" t="s">
        <v>965</v>
      </c>
      <c r="F1208" s="106"/>
      <c r="G1208" s="106"/>
    </row>
    <row r="1209" spans="1:10" s="105" customFormat="1" ht="13.5" customHeight="1">
      <c r="A1209" s="695" t="s">
        <v>1798</v>
      </c>
      <c r="B1209" s="695" t="s">
        <v>1805</v>
      </c>
      <c r="C1209" s="747" t="s">
        <v>965</v>
      </c>
      <c r="D1209" s="946" t="s">
        <v>965</v>
      </c>
      <c r="E1209" s="946" t="s">
        <v>965</v>
      </c>
    </row>
    <row r="1210" spans="1:10" s="105" customFormat="1" ht="13.5" customHeight="1">
      <c r="A1210" s="695" t="s">
        <v>1798</v>
      </c>
      <c r="B1210" s="695" t="s">
        <v>1807</v>
      </c>
      <c r="C1210" s="747" t="s">
        <v>965</v>
      </c>
      <c r="D1210" s="946" t="s">
        <v>965</v>
      </c>
      <c r="E1210" s="946" t="s">
        <v>965</v>
      </c>
      <c r="F1210" s="106"/>
      <c r="G1210" s="106"/>
    </row>
    <row r="1211" spans="1:10" s="105" customFormat="1" ht="13.5" customHeight="1">
      <c r="A1211" s="695" t="s">
        <v>1798</v>
      </c>
      <c r="B1211" s="695" t="s">
        <v>1833</v>
      </c>
      <c r="C1211" s="747" t="s">
        <v>965</v>
      </c>
      <c r="D1211" s="946" t="s">
        <v>965</v>
      </c>
      <c r="E1211" s="946" t="s">
        <v>965</v>
      </c>
      <c r="F1211" s="106"/>
      <c r="G1211" s="106"/>
    </row>
    <row r="1212" spans="1:10" s="105" customFormat="1" ht="13.5" customHeight="1">
      <c r="A1212" s="695" t="s">
        <v>1798</v>
      </c>
      <c r="B1212" s="695" t="s">
        <v>3457</v>
      </c>
      <c r="C1212" s="747" t="s">
        <v>965</v>
      </c>
      <c r="D1212" s="946" t="s">
        <v>965</v>
      </c>
      <c r="E1212" s="946" t="s">
        <v>965</v>
      </c>
    </row>
    <row r="1213" spans="1:10" s="105" customFormat="1" ht="13.5" customHeight="1">
      <c r="A1213" s="695" t="s">
        <v>1798</v>
      </c>
      <c r="B1213" s="695" t="s">
        <v>2649</v>
      </c>
      <c r="C1213" s="747" t="s">
        <v>965</v>
      </c>
      <c r="D1213" s="946" t="s">
        <v>965</v>
      </c>
      <c r="E1213" s="946" t="s">
        <v>965</v>
      </c>
      <c r="F1213" s="106"/>
      <c r="G1213" s="106"/>
    </row>
    <row r="1214" spans="1:10" s="105" customFormat="1" ht="13.5" customHeight="1">
      <c r="A1214" s="695" t="s">
        <v>1798</v>
      </c>
      <c r="B1214" s="695" t="s">
        <v>1808</v>
      </c>
      <c r="C1214" s="747" t="s">
        <v>965</v>
      </c>
      <c r="D1214" s="946" t="s">
        <v>965</v>
      </c>
      <c r="E1214" s="946" t="s">
        <v>965</v>
      </c>
      <c r="F1214" s="106"/>
      <c r="G1214" s="106"/>
    </row>
    <row r="1215" spans="1:10" ht="13.5" customHeight="1">
      <c r="A1215" s="695" t="s">
        <v>1798</v>
      </c>
      <c r="B1215" s="695" t="s">
        <v>1834</v>
      </c>
      <c r="C1215" s="747" t="s">
        <v>965</v>
      </c>
      <c r="D1215" s="946" t="s">
        <v>965</v>
      </c>
      <c r="E1215" s="946" t="s">
        <v>965</v>
      </c>
      <c r="H1215" s="105"/>
      <c r="I1215" s="105"/>
      <c r="J1215" s="105"/>
    </row>
    <row r="1216" spans="1:10" ht="13.5" customHeight="1">
      <c r="A1216" s="695" t="s">
        <v>1798</v>
      </c>
      <c r="B1216" s="695" t="s">
        <v>1796</v>
      </c>
      <c r="C1216" s="747" t="s">
        <v>965</v>
      </c>
      <c r="D1216" s="946" t="s">
        <v>965</v>
      </c>
      <c r="E1216" s="946" t="s">
        <v>965</v>
      </c>
    </row>
    <row r="1217" spans="1:10" ht="13.5" customHeight="1">
      <c r="A1217" s="695" t="s">
        <v>1798</v>
      </c>
      <c r="B1217" s="695" t="s">
        <v>1835</v>
      </c>
      <c r="C1217" s="747" t="s">
        <v>965</v>
      </c>
      <c r="D1217" s="946" t="s">
        <v>965</v>
      </c>
      <c r="E1217" s="946" t="s">
        <v>965</v>
      </c>
      <c r="H1217" s="105"/>
      <c r="I1217" s="105"/>
      <c r="J1217" s="105"/>
    </row>
    <row r="1218" spans="1:10" ht="13.5" customHeight="1">
      <c r="A1218" s="695" t="s">
        <v>1798</v>
      </c>
      <c r="B1218" s="695" t="s">
        <v>1820</v>
      </c>
      <c r="C1218" s="747" t="s">
        <v>965</v>
      </c>
      <c r="D1218" s="946" t="s">
        <v>965</v>
      </c>
      <c r="E1218" s="946" t="s">
        <v>965</v>
      </c>
      <c r="F1218" s="105"/>
      <c r="G1218" s="105"/>
      <c r="H1218" s="105"/>
      <c r="I1218" s="105"/>
      <c r="J1218" s="105"/>
    </row>
    <row r="1219" spans="1:10" ht="13.5" customHeight="1">
      <c r="A1219" s="695" t="s">
        <v>1798</v>
      </c>
      <c r="B1219" s="695" t="s">
        <v>1821</v>
      </c>
      <c r="C1219" s="747" t="s">
        <v>965</v>
      </c>
      <c r="D1219" s="946" t="s">
        <v>965</v>
      </c>
      <c r="E1219" s="946" t="s">
        <v>965</v>
      </c>
      <c r="H1219" s="105"/>
      <c r="I1219" s="105"/>
      <c r="J1219" s="105"/>
    </row>
    <row r="1220" spans="1:10" ht="13.5" customHeight="1">
      <c r="A1220" s="695" t="s">
        <v>1798</v>
      </c>
      <c r="B1220" s="695" t="s">
        <v>1822</v>
      </c>
      <c r="C1220" s="747" t="s">
        <v>965</v>
      </c>
      <c r="D1220" s="946" t="s">
        <v>965</v>
      </c>
      <c r="E1220" s="946" t="s">
        <v>965</v>
      </c>
      <c r="H1220" s="105"/>
      <c r="I1220" s="105"/>
      <c r="J1220" s="105"/>
    </row>
    <row r="1221" spans="1:10" ht="13.5" customHeight="1">
      <c r="A1221" s="695" t="s">
        <v>1798</v>
      </c>
      <c r="B1221" s="695" t="s">
        <v>1823</v>
      </c>
      <c r="C1221" s="747" t="s">
        <v>965</v>
      </c>
      <c r="D1221" s="946" t="s">
        <v>965</v>
      </c>
      <c r="E1221" s="946" t="s">
        <v>965</v>
      </c>
      <c r="H1221" s="105"/>
      <c r="I1221" s="105"/>
      <c r="J1221" s="105"/>
    </row>
    <row r="1222" spans="1:10" ht="13.5" customHeight="1">
      <c r="A1222" s="695" t="s">
        <v>1798</v>
      </c>
      <c r="B1222" s="695" t="s">
        <v>1836</v>
      </c>
      <c r="C1222" s="747" t="s">
        <v>965</v>
      </c>
      <c r="D1222" s="946" t="s">
        <v>965</v>
      </c>
      <c r="E1222" s="946" t="s">
        <v>965</v>
      </c>
      <c r="H1222" s="105"/>
      <c r="I1222" s="105"/>
      <c r="J1222" s="105"/>
    </row>
    <row r="1223" spans="1:10" ht="13.5" customHeight="1">
      <c r="A1223" s="695" t="s">
        <v>1798</v>
      </c>
      <c r="B1223" s="695" t="s">
        <v>1800</v>
      </c>
      <c r="C1223" s="747" t="s">
        <v>965</v>
      </c>
      <c r="D1223" s="946" t="s">
        <v>965</v>
      </c>
      <c r="E1223" s="946" t="s">
        <v>965</v>
      </c>
      <c r="H1223" s="105"/>
      <c r="I1223" s="105"/>
      <c r="J1223" s="105"/>
    </row>
    <row r="1224" spans="1:10" ht="13.5" customHeight="1">
      <c r="A1224" s="695" t="s">
        <v>1798</v>
      </c>
      <c r="B1224" s="695" t="s">
        <v>1837</v>
      </c>
      <c r="C1224" s="747" t="s">
        <v>965</v>
      </c>
      <c r="D1224" s="946" t="s">
        <v>965</v>
      </c>
      <c r="E1224" s="946" t="s">
        <v>965</v>
      </c>
    </row>
    <row r="1225" spans="1:10" ht="13.5" customHeight="1">
      <c r="A1225" s="695" t="s">
        <v>1798</v>
      </c>
      <c r="B1225" s="695" t="s">
        <v>2403</v>
      </c>
      <c r="C1225" s="747" t="s">
        <v>965</v>
      </c>
      <c r="D1225" s="946" t="s">
        <v>965</v>
      </c>
      <c r="E1225" s="946" t="s">
        <v>965</v>
      </c>
    </row>
    <row r="1226" spans="1:10" ht="13.5" customHeight="1">
      <c r="A1226" s="695" t="s">
        <v>1798</v>
      </c>
      <c r="B1226" s="695" t="s">
        <v>1801</v>
      </c>
      <c r="C1226" s="747" t="s">
        <v>965</v>
      </c>
      <c r="D1226" s="946" t="s">
        <v>965</v>
      </c>
      <c r="E1226" s="946" t="s">
        <v>965</v>
      </c>
      <c r="H1226" s="105"/>
      <c r="I1226" s="105"/>
      <c r="J1226" s="105"/>
    </row>
    <row r="1227" spans="1:10" ht="13.5" customHeight="1">
      <c r="A1227" s="695" t="s">
        <v>1798</v>
      </c>
      <c r="B1227" s="695" t="s">
        <v>2405</v>
      </c>
      <c r="C1227" s="747" t="s">
        <v>965</v>
      </c>
      <c r="D1227" s="946" t="s">
        <v>965</v>
      </c>
      <c r="E1227" s="946" t="s">
        <v>965</v>
      </c>
    </row>
    <row r="1228" spans="1:10" ht="13.5" customHeight="1">
      <c r="A1228" s="695" t="s">
        <v>1798</v>
      </c>
      <c r="B1228" s="695" t="s">
        <v>1810</v>
      </c>
      <c r="C1228" s="747" t="s">
        <v>965</v>
      </c>
      <c r="D1228" s="946" t="s">
        <v>965</v>
      </c>
      <c r="E1228" s="946" t="s">
        <v>965</v>
      </c>
    </row>
    <row r="1229" spans="1:10" ht="13.5" customHeight="1">
      <c r="A1229" s="696" t="s">
        <v>1798</v>
      </c>
      <c r="B1229" s="696" t="s">
        <v>1838</v>
      </c>
      <c r="C1229" s="747" t="s">
        <v>965</v>
      </c>
      <c r="D1229" s="946" t="s">
        <v>965</v>
      </c>
      <c r="E1229" s="946" t="s">
        <v>965</v>
      </c>
    </row>
    <row r="1230" spans="1:10" ht="13.5" customHeight="1">
      <c r="A1230" s="695" t="s">
        <v>1798</v>
      </c>
      <c r="B1230" s="695" t="s">
        <v>1839</v>
      </c>
      <c r="C1230" s="747" t="s">
        <v>965</v>
      </c>
      <c r="D1230" s="946" t="s">
        <v>965</v>
      </c>
      <c r="E1230" s="946" t="s">
        <v>965</v>
      </c>
    </row>
    <row r="1231" spans="1:10" ht="13.5" customHeight="1">
      <c r="A1231" s="695" t="s">
        <v>1798</v>
      </c>
      <c r="B1231" s="695" t="s">
        <v>1840</v>
      </c>
      <c r="C1231" s="747" t="s">
        <v>965</v>
      </c>
      <c r="D1231" s="946" t="s">
        <v>965</v>
      </c>
      <c r="E1231" s="946" t="s">
        <v>965</v>
      </c>
    </row>
    <row r="1232" spans="1:10" ht="13.5" customHeight="1">
      <c r="A1232" s="695" t="s">
        <v>1798</v>
      </c>
      <c r="B1232" s="695" t="s">
        <v>3455</v>
      </c>
      <c r="C1232" s="747" t="s">
        <v>965</v>
      </c>
      <c r="D1232" s="946" t="s">
        <v>965</v>
      </c>
      <c r="E1232" s="946" t="s">
        <v>965</v>
      </c>
      <c r="F1232" s="105"/>
      <c r="G1232" s="105"/>
      <c r="H1232" s="105"/>
      <c r="I1232" s="105"/>
      <c r="J1232" s="105"/>
    </row>
    <row r="1233" spans="1:10" ht="13.5" customHeight="1">
      <c r="A1233" s="695" t="s">
        <v>1798</v>
      </c>
      <c r="B1233" s="695" t="s">
        <v>1802</v>
      </c>
      <c r="C1233" s="747" t="s">
        <v>965</v>
      </c>
      <c r="D1233" s="946" t="s">
        <v>965</v>
      </c>
      <c r="E1233" s="946" t="s">
        <v>965</v>
      </c>
      <c r="F1233" s="105"/>
      <c r="G1233" s="105"/>
      <c r="H1233" s="105"/>
      <c r="I1233" s="105"/>
      <c r="J1233" s="105"/>
    </row>
    <row r="1234" spans="1:10" ht="13.5" customHeight="1">
      <c r="A1234" s="695" t="s">
        <v>1798</v>
      </c>
      <c r="B1234" s="695" t="s">
        <v>2655</v>
      </c>
      <c r="C1234" s="747" t="s">
        <v>965</v>
      </c>
      <c r="D1234" s="946" t="s">
        <v>965</v>
      </c>
      <c r="E1234" s="946" t="s">
        <v>965</v>
      </c>
    </row>
    <row r="1235" spans="1:10" ht="13.5" customHeight="1">
      <c r="A1235" s="695" t="s">
        <v>1798</v>
      </c>
      <c r="B1235" s="695" t="s">
        <v>2393</v>
      </c>
      <c r="C1235" s="747" t="s">
        <v>965</v>
      </c>
      <c r="D1235" s="946" t="s">
        <v>965</v>
      </c>
      <c r="E1235" s="946" t="s">
        <v>965</v>
      </c>
      <c r="H1235" s="105"/>
      <c r="I1235" s="105"/>
      <c r="J1235" s="105"/>
    </row>
    <row r="1236" spans="1:10" ht="13.5" customHeight="1">
      <c r="A1236" s="695" t="s">
        <v>1798</v>
      </c>
      <c r="B1236" s="695" t="s">
        <v>1841</v>
      </c>
      <c r="C1236" s="747" t="s">
        <v>965</v>
      </c>
      <c r="D1236" s="946" t="s">
        <v>965</v>
      </c>
      <c r="E1236" s="946" t="s">
        <v>965</v>
      </c>
    </row>
    <row r="1237" spans="1:10" ht="13.5" customHeight="1">
      <c r="A1237" s="695" t="s">
        <v>1798</v>
      </c>
      <c r="B1237" s="695" t="s">
        <v>2656</v>
      </c>
      <c r="C1237" s="747" t="s">
        <v>965</v>
      </c>
      <c r="D1237" s="946" t="s">
        <v>965</v>
      </c>
      <c r="E1237" s="946" t="s">
        <v>965</v>
      </c>
    </row>
    <row r="1238" spans="1:10" ht="13.5" customHeight="1">
      <c r="A1238" s="695" t="s">
        <v>1798</v>
      </c>
      <c r="B1238" s="695" t="s">
        <v>3456</v>
      </c>
      <c r="C1238" s="747" t="s">
        <v>965</v>
      </c>
      <c r="D1238" s="946" t="s">
        <v>965</v>
      </c>
      <c r="E1238" s="946" t="s">
        <v>965</v>
      </c>
      <c r="F1238" s="105"/>
      <c r="G1238" s="105"/>
      <c r="H1238" s="105"/>
      <c r="I1238" s="105"/>
      <c r="J1238" s="105"/>
    </row>
    <row r="1239" spans="1:10" ht="13.5" customHeight="1">
      <c r="A1239" s="695" t="s">
        <v>1798</v>
      </c>
      <c r="B1239" s="695" t="s">
        <v>1811</v>
      </c>
      <c r="C1239" s="747" t="s">
        <v>965</v>
      </c>
      <c r="D1239" s="946" t="s">
        <v>965</v>
      </c>
      <c r="E1239" s="946" t="s">
        <v>965</v>
      </c>
    </row>
    <row r="1240" spans="1:10" ht="13.5" customHeight="1">
      <c r="A1240" s="695" t="s">
        <v>1798</v>
      </c>
      <c r="B1240" s="695" t="s">
        <v>1842</v>
      </c>
      <c r="C1240" s="747" t="s">
        <v>965</v>
      </c>
      <c r="D1240" s="946" t="s">
        <v>965</v>
      </c>
      <c r="E1240" s="946" t="s">
        <v>965</v>
      </c>
    </row>
    <row r="1241" spans="1:10" ht="13.5" customHeight="1">
      <c r="A1241" s="695" t="s">
        <v>1798</v>
      </c>
      <c r="B1241" s="695" t="s">
        <v>1812</v>
      </c>
      <c r="C1241" s="747" t="s">
        <v>965</v>
      </c>
      <c r="D1241" s="946" t="s">
        <v>965</v>
      </c>
      <c r="E1241" s="946" t="s">
        <v>965</v>
      </c>
    </row>
    <row r="1242" spans="1:10" ht="13.5" customHeight="1">
      <c r="A1242" s="695" t="s">
        <v>1798</v>
      </c>
      <c r="B1242" s="695" t="s">
        <v>2402</v>
      </c>
      <c r="C1242" s="747" t="s">
        <v>965</v>
      </c>
      <c r="D1242" s="946" t="s">
        <v>965</v>
      </c>
      <c r="E1242" s="946" t="s">
        <v>965</v>
      </c>
    </row>
    <row r="1243" spans="1:10" ht="13.5" customHeight="1">
      <c r="A1243" s="695" t="s">
        <v>1798</v>
      </c>
      <c r="B1243" s="695" t="s">
        <v>1843</v>
      </c>
      <c r="C1243" s="747" t="s">
        <v>965</v>
      </c>
      <c r="D1243" s="946" t="s">
        <v>965</v>
      </c>
      <c r="E1243" s="946" t="s">
        <v>965</v>
      </c>
    </row>
    <row r="1244" spans="1:10" ht="13.5" customHeight="1">
      <c r="A1244" s="695" t="s">
        <v>1798</v>
      </c>
      <c r="B1244" s="695" t="s">
        <v>2395</v>
      </c>
      <c r="C1244" s="747" t="s">
        <v>965</v>
      </c>
      <c r="D1244" s="946" t="s">
        <v>965</v>
      </c>
      <c r="E1244" s="946" t="s">
        <v>965</v>
      </c>
    </row>
    <row r="1245" spans="1:10" ht="13.5" customHeight="1">
      <c r="A1245" s="695" t="s">
        <v>1798</v>
      </c>
      <c r="B1245" s="695" t="s">
        <v>2401</v>
      </c>
      <c r="C1245" s="747" t="s">
        <v>965</v>
      </c>
      <c r="D1245" s="946" t="s">
        <v>965</v>
      </c>
      <c r="E1245" s="946" t="s">
        <v>965</v>
      </c>
    </row>
    <row r="1246" spans="1:10" ht="13.5" customHeight="1">
      <c r="A1246" s="695" t="s">
        <v>1798</v>
      </c>
      <c r="B1246" s="695" t="s">
        <v>2369</v>
      </c>
      <c r="C1246" s="747" t="s">
        <v>965</v>
      </c>
      <c r="D1246" s="946" t="s">
        <v>965</v>
      </c>
      <c r="E1246" s="946" t="s">
        <v>965</v>
      </c>
      <c r="H1246" s="105"/>
      <c r="I1246" s="105"/>
      <c r="J1246" s="105"/>
    </row>
    <row r="1247" spans="1:10" ht="13.5" customHeight="1">
      <c r="A1247" s="695" t="s">
        <v>1798</v>
      </c>
      <c r="B1247" s="695" t="s">
        <v>1844</v>
      </c>
      <c r="C1247" s="747" t="s">
        <v>965</v>
      </c>
      <c r="D1247" s="946" t="s">
        <v>965</v>
      </c>
      <c r="E1247" s="946" t="s">
        <v>965</v>
      </c>
    </row>
    <row r="1248" spans="1:10" ht="13.5" customHeight="1">
      <c r="A1248" s="695" t="s">
        <v>1798</v>
      </c>
      <c r="B1248" s="695" t="s">
        <v>1824</v>
      </c>
      <c r="C1248" s="747" t="s">
        <v>965</v>
      </c>
      <c r="D1248" s="946" t="s">
        <v>965</v>
      </c>
      <c r="E1248" s="946" t="s">
        <v>965</v>
      </c>
      <c r="H1248" s="105"/>
      <c r="I1248" s="105"/>
      <c r="J1248" s="105"/>
    </row>
    <row r="1249" spans="1:10" ht="13.5" customHeight="1">
      <c r="A1249" s="695" t="s">
        <v>1798</v>
      </c>
      <c r="B1249" s="695" t="s">
        <v>2399</v>
      </c>
      <c r="C1249" s="747" t="s">
        <v>965</v>
      </c>
      <c r="D1249" s="946" t="s">
        <v>965</v>
      </c>
      <c r="E1249" s="946" t="s">
        <v>965</v>
      </c>
    </row>
    <row r="1250" spans="1:10" ht="13.5" customHeight="1">
      <c r="A1250" s="695" t="s">
        <v>1798</v>
      </c>
      <c r="B1250" s="695" t="s">
        <v>1813</v>
      </c>
      <c r="C1250" s="747" t="s">
        <v>965</v>
      </c>
      <c r="D1250" s="946" t="s">
        <v>965</v>
      </c>
      <c r="E1250" s="946" t="s">
        <v>965</v>
      </c>
    </row>
    <row r="1251" spans="1:10" ht="13.5" customHeight="1">
      <c r="A1251" s="695" t="s">
        <v>1798</v>
      </c>
      <c r="B1251" s="695" t="s">
        <v>1814</v>
      </c>
      <c r="C1251" s="747" t="s">
        <v>965</v>
      </c>
      <c r="D1251" s="946" t="s">
        <v>965</v>
      </c>
      <c r="E1251" s="946" t="s">
        <v>965</v>
      </c>
    </row>
    <row r="1252" spans="1:10" ht="13.5" customHeight="1">
      <c r="A1252" s="695" t="s">
        <v>1798</v>
      </c>
      <c r="B1252" s="695" t="s">
        <v>1825</v>
      </c>
      <c r="C1252" s="747" t="s">
        <v>965</v>
      </c>
      <c r="D1252" s="946" t="s">
        <v>965</v>
      </c>
      <c r="E1252" s="946" t="s">
        <v>965</v>
      </c>
      <c r="H1252" s="105"/>
      <c r="I1252" s="105"/>
      <c r="J1252" s="105"/>
    </row>
    <row r="1253" spans="1:10" ht="13.5" customHeight="1">
      <c r="A1253" s="695" t="s">
        <v>1798</v>
      </c>
      <c r="B1253" s="695" t="s">
        <v>3453</v>
      </c>
      <c r="C1253" s="747" t="s">
        <v>965</v>
      </c>
      <c r="D1253" s="946" t="s">
        <v>965</v>
      </c>
      <c r="E1253" s="946" t="s">
        <v>965</v>
      </c>
      <c r="F1253" s="105"/>
      <c r="G1253" s="105"/>
      <c r="H1253" s="105"/>
      <c r="I1253" s="105"/>
      <c r="J1253" s="105"/>
    </row>
    <row r="1254" spans="1:10" ht="13.5" customHeight="1">
      <c r="A1254" s="695" t="s">
        <v>1798</v>
      </c>
      <c r="B1254" s="695" t="s">
        <v>1815</v>
      </c>
      <c r="C1254" s="747" t="s">
        <v>965</v>
      </c>
      <c r="D1254" s="946" t="s">
        <v>965</v>
      </c>
      <c r="E1254" s="946" t="s">
        <v>965</v>
      </c>
    </row>
    <row r="1255" spans="1:10" ht="13.5" customHeight="1">
      <c r="A1255" s="695" t="s">
        <v>1798</v>
      </c>
      <c r="B1255" s="695" t="s">
        <v>2404</v>
      </c>
      <c r="C1255" s="747" t="s">
        <v>965</v>
      </c>
      <c r="D1255" s="946" t="s">
        <v>965</v>
      </c>
      <c r="E1255" s="946" t="s">
        <v>965</v>
      </c>
    </row>
    <row r="1256" spans="1:10" ht="13.5" customHeight="1">
      <c r="A1256" s="695" t="s">
        <v>1798</v>
      </c>
      <c r="B1256" s="695" t="s">
        <v>2397</v>
      </c>
      <c r="C1256" s="747" t="s">
        <v>965</v>
      </c>
      <c r="D1256" s="946" t="s">
        <v>965</v>
      </c>
      <c r="E1256" s="946" t="s">
        <v>965</v>
      </c>
    </row>
    <row r="1257" spans="1:10" ht="13.5" customHeight="1">
      <c r="A1257" s="695" t="s">
        <v>1798</v>
      </c>
      <c r="B1257" s="695" t="s">
        <v>1826</v>
      </c>
      <c r="C1257" s="747" t="s">
        <v>965</v>
      </c>
      <c r="D1257" s="946" t="s">
        <v>965</v>
      </c>
      <c r="E1257" s="946" t="s">
        <v>965</v>
      </c>
      <c r="H1257" s="105"/>
      <c r="I1257" s="105"/>
      <c r="J1257" s="105"/>
    </row>
    <row r="1258" spans="1:10" ht="13.5" customHeight="1">
      <c r="A1258" s="695" t="s">
        <v>1798</v>
      </c>
      <c r="B1258" s="695" t="s">
        <v>1827</v>
      </c>
      <c r="C1258" s="747" t="s">
        <v>965</v>
      </c>
      <c r="D1258" s="946" t="s">
        <v>965</v>
      </c>
      <c r="E1258" s="946" t="s">
        <v>965</v>
      </c>
      <c r="H1258" s="105"/>
      <c r="I1258" s="105"/>
      <c r="J1258" s="105"/>
    </row>
    <row r="1259" spans="1:10" ht="13.5" customHeight="1">
      <c r="A1259" s="695" t="s">
        <v>1798</v>
      </c>
      <c r="B1259" s="695" t="s">
        <v>1845</v>
      </c>
      <c r="C1259" s="747" t="s">
        <v>965</v>
      </c>
      <c r="D1259" s="946" t="s">
        <v>965</v>
      </c>
      <c r="E1259" s="946" t="s">
        <v>965</v>
      </c>
    </row>
    <row r="1260" spans="1:10" ht="13.5" customHeight="1">
      <c r="A1260" s="695" t="s">
        <v>1798</v>
      </c>
      <c r="B1260" s="695" t="s">
        <v>2662</v>
      </c>
      <c r="C1260" s="747" t="s">
        <v>965</v>
      </c>
      <c r="D1260" s="946" t="s">
        <v>965</v>
      </c>
      <c r="E1260" s="946" t="s">
        <v>965</v>
      </c>
    </row>
    <row r="1261" spans="1:10" ht="13.5" customHeight="1">
      <c r="A1261" s="695" t="s">
        <v>1798</v>
      </c>
      <c r="B1261" s="695" t="s">
        <v>1828</v>
      </c>
      <c r="C1261" s="747" t="s">
        <v>965</v>
      </c>
      <c r="D1261" s="946" t="s">
        <v>965</v>
      </c>
      <c r="E1261" s="946" t="s">
        <v>965</v>
      </c>
      <c r="H1261" s="105"/>
      <c r="I1261" s="105"/>
      <c r="J1261" s="105"/>
    </row>
    <row r="1262" spans="1:10" ht="13.5" customHeight="1">
      <c r="A1262" s="695" t="s">
        <v>1798</v>
      </c>
      <c r="B1262" s="695" t="s">
        <v>1799</v>
      </c>
      <c r="C1262" s="747" t="s">
        <v>965</v>
      </c>
      <c r="D1262" s="946" t="s">
        <v>965</v>
      </c>
      <c r="E1262" s="946" t="s">
        <v>965</v>
      </c>
      <c r="H1262" s="105"/>
      <c r="I1262" s="105"/>
      <c r="J1262" s="105"/>
    </row>
    <row r="1263" spans="1:10" ht="13.5" customHeight="1">
      <c r="A1263" s="695" t="s">
        <v>1798</v>
      </c>
      <c r="B1263" s="695" t="s">
        <v>2394</v>
      </c>
      <c r="C1263" s="747" t="s">
        <v>965</v>
      </c>
      <c r="D1263" s="946" t="s">
        <v>965</v>
      </c>
      <c r="E1263" s="946" t="s">
        <v>965</v>
      </c>
    </row>
    <row r="1264" spans="1:10" ht="13.5" customHeight="1">
      <c r="A1264" s="695" t="s">
        <v>1798</v>
      </c>
      <c r="B1264" s="695" t="s">
        <v>1803</v>
      </c>
      <c r="C1264" s="747" t="s">
        <v>965</v>
      </c>
      <c r="D1264" s="946" t="s">
        <v>965</v>
      </c>
      <c r="E1264" s="946" t="s">
        <v>965</v>
      </c>
      <c r="H1264" s="105"/>
      <c r="I1264" s="105"/>
      <c r="J1264" s="105"/>
    </row>
    <row r="1265" spans="1:5" ht="13.5" customHeight="1">
      <c r="A1265" s="695" t="s">
        <v>1798</v>
      </c>
      <c r="B1265" s="695" t="s">
        <v>1846</v>
      </c>
      <c r="C1265" s="747" t="s">
        <v>965</v>
      </c>
      <c r="D1265" s="946" t="s">
        <v>965</v>
      </c>
      <c r="E1265" s="946" t="s">
        <v>965</v>
      </c>
    </row>
    <row r="1266" spans="1:5" ht="13.5" customHeight="1">
      <c r="A1266" s="695" t="s">
        <v>1798</v>
      </c>
      <c r="B1266" s="695" t="s">
        <v>1847</v>
      </c>
      <c r="C1266" s="747" t="s">
        <v>965</v>
      </c>
      <c r="D1266" s="946" t="s">
        <v>965</v>
      </c>
      <c r="E1266" s="946" t="s">
        <v>965</v>
      </c>
    </row>
    <row r="1267" spans="1:5" ht="13.5" customHeight="1">
      <c r="A1267" s="695" t="s">
        <v>1798</v>
      </c>
      <c r="B1267" s="695" t="s">
        <v>2400</v>
      </c>
      <c r="C1267" s="747" t="s">
        <v>965</v>
      </c>
      <c r="D1267" s="946" t="s">
        <v>965</v>
      </c>
      <c r="E1267" s="946" t="s">
        <v>965</v>
      </c>
    </row>
    <row r="1268" spans="1:5" ht="13.5" customHeight="1">
      <c r="A1268" s="695" t="s">
        <v>1798</v>
      </c>
      <c r="B1268" s="695" t="s">
        <v>1816</v>
      </c>
      <c r="C1268" s="747" t="s">
        <v>965</v>
      </c>
      <c r="D1268" s="946" t="s">
        <v>965</v>
      </c>
      <c r="E1268" s="946" t="s">
        <v>965</v>
      </c>
    </row>
    <row r="1269" spans="1:5" ht="13.5" customHeight="1">
      <c r="A1269" s="695" t="s">
        <v>1798</v>
      </c>
      <c r="B1269" s="695" t="s">
        <v>1818</v>
      </c>
      <c r="C1269" s="747" t="s">
        <v>965</v>
      </c>
      <c r="D1269" s="946" t="s">
        <v>965</v>
      </c>
      <c r="E1269" s="946" t="s">
        <v>965</v>
      </c>
    </row>
    <row r="1270" spans="1:5" ht="13.5" customHeight="1">
      <c r="A1270" s="695" t="s">
        <v>1798</v>
      </c>
      <c r="B1270" s="695" t="s">
        <v>1817</v>
      </c>
      <c r="C1270" s="747" t="s">
        <v>965</v>
      </c>
      <c r="D1270" s="946" t="s">
        <v>965</v>
      </c>
      <c r="E1270" s="946" t="s">
        <v>965</v>
      </c>
    </row>
    <row r="1271" spans="1:5" ht="13.5" customHeight="1">
      <c r="A1271" s="695" t="s">
        <v>1798</v>
      </c>
      <c r="B1271" s="695" t="s">
        <v>2396</v>
      </c>
      <c r="C1271" s="747" t="s">
        <v>965</v>
      </c>
      <c r="D1271" s="946" t="s">
        <v>965</v>
      </c>
      <c r="E1271" s="946" t="s">
        <v>965</v>
      </c>
    </row>
    <row r="1272" spans="1:5" ht="13.5" customHeight="1">
      <c r="A1272" s="695" t="s">
        <v>1798</v>
      </c>
      <c r="B1272" s="695" t="s">
        <v>1848</v>
      </c>
      <c r="C1272" s="747" t="s">
        <v>965</v>
      </c>
      <c r="D1272" s="946" t="s">
        <v>965</v>
      </c>
      <c r="E1272" s="946" t="s">
        <v>965</v>
      </c>
    </row>
    <row r="1273" spans="1:5" ht="13.5" customHeight="1">
      <c r="A1273" s="696" t="s">
        <v>1798</v>
      </c>
      <c r="B1273" s="696" t="s">
        <v>2398</v>
      </c>
      <c r="C1273" s="747" t="s">
        <v>965</v>
      </c>
      <c r="D1273" s="946" t="s">
        <v>965</v>
      </c>
      <c r="E1273" s="946" t="s">
        <v>965</v>
      </c>
    </row>
    <row r="1274" spans="1:5" ht="13.5" customHeight="1">
      <c r="A1274" s="695" t="s">
        <v>1798</v>
      </c>
      <c r="B1274" s="695" t="s">
        <v>1849</v>
      </c>
      <c r="C1274" s="747" t="s">
        <v>965</v>
      </c>
      <c r="D1274" s="946" t="s">
        <v>965</v>
      </c>
      <c r="E1274" s="946" t="s">
        <v>965</v>
      </c>
    </row>
    <row r="1275" spans="1:5" ht="13.5" customHeight="1">
      <c r="A1275" s="695" t="s">
        <v>1798</v>
      </c>
      <c r="B1275" s="695" t="s">
        <v>1850</v>
      </c>
      <c r="C1275" s="747" t="s">
        <v>965</v>
      </c>
      <c r="D1275" s="946" t="s">
        <v>965</v>
      </c>
      <c r="E1275" s="946" t="s">
        <v>965</v>
      </c>
    </row>
    <row r="1276" spans="1:5" ht="13.5" customHeight="1">
      <c r="A1276" s="695" t="s">
        <v>1798</v>
      </c>
      <c r="B1276" s="695" t="s">
        <v>1851</v>
      </c>
      <c r="C1276" s="747" t="s">
        <v>965</v>
      </c>
      <c r="D1276" s="946" t="s">
        <v>965</v>
      </c>
      <c r="E1276" s="946" t="s">
        <v>965</v>
      </c>
    </row>
    <row r="1277" spans="1:5" ht="13.5" customHeight="1">
      <c r="A1277" s="695" t="s">
        <v>1798</v>
      </c>
      <c r="B1277" s="695" t="s">
        <v>1852</v>
      </c>
      <c r="C1277" s="747" t="s">
        <v>965</v>
      </c>
      <c r="D1277" s="946" t="s">
        <v>965</v>
      </c>
      <c r="E1277" s="946" t="s">
        <v>965</v>
      </c>
    </row>
    <row r="1278" spans="1:5" ht="13.5" customHeight="1">
      <c r="A1278" s="695" t="s">
        <v>1798</v>
      </c>
      <c r="B1278" s="695" t="s">
        <v>1853</v>
      </c>
      <c r="C1278" s="747" t="s">
        <v>965</v>
      </c>
      <c r="D1278" s="946" t="s">
        <v>965</v>
      </c>
      <c r="E1278" s="946" t="s">
        <v>965</v>
      </c>
    </row>
    <row r="1279" spans="1:5" ht="13.5" customHeight="1">
      <c r="A1279" s="695" t="s">
        <v>3458</v>
      </c>
      <c r="B1279" s="695" t="s">
        <v>1856</v>
      </c>
      <c r="C1279" s="747" t="s">
        <v>965</v>
      </c>
      <c r="D1279" s="946" t="s">
        <v>965</v>
      </c>
      <c r="E1279" s="946" t="s">
        <v>965</v>
      </c>
    </row>
    <row r="1280" spans="1:5" ht="13.5" customHeight="1">
      <c r="A1280" s="695" t="s">
        <v>3458</v>
      </c>
      <c r="B1280" s="695" t="s">
        <v>1855</v>
      </c>
      <c r="C1280" s="747" t="s">
        <v>965</v>
      </c>
      <c r="D1280" s="946" t="s">
        <v>965</v>
      </c>
      <c r="E1280" s="946" t="s">
        <v>965</v>
      </c>
    </row>
    <row r="1281" spans="1:10" ht="13.5" customHeight="1">
      <c r="A1281" s="695" t="s">
        <v>3458</v>
      </c>
      <c r="B1281" s="695" t="s">
        <v>1857</v>
      </c>
      <c r="C1281" s="747" t="s">
        <v>965</v>
      </c>
      <c r="D1281" s="946" t="s">
        <v>965</v>
      </c>
      <c r="E1281" s="946" t="s">
        <v>965</v>
      </c>
    </row>
    <row r="1282" spans="1:10" ht="13.5" customHeight="1">
      <c r="A1282" s="695" t="s">
        <v>3458</v>
      </c>
      <c r="B1282" s="695" t="s">
        <v>3459</v>
      </c>
      <c r="C1282" s="747" t="s">
        <v>965</v>
      </c>
      <c r="D1282" s="946" t="s">
        <v>965</v>
      </c>
      <c r="E1282" s="946" t="s">
        <v>965</v>
      </c>
      <c r="F1282" s="105"/>
      <c r="G1282" s="105"/>
      <c r="H1282" s="105"/>
      <c r="I1282" s="105"/>
      <c r="J1282" s="105"/>
    </row>
    <row r="1283" spans="1:10" ht="13.5" customHeight="1">
      <c r="A1283" s="695" t="s">
        <v>3458</v>
      </c>
      <c r="B1283" s="695" t="s">
        <v>3460</v>
      </c>
      <c r="C1283" s="747" t="s">
        <v>965</v>
      </c>
      <c r="D1283" s="946" t="s">
        <v>965</v>
      </c>
      <c r="E1283" s="946" t="s">
        <v>965</v>
      </c>
      <c r="F1283" s="105"/>
      <c r="G1283" s="105"/>
      <c r="H1283" s="105"/>
      <c r="I1283" s="105"/>
      <c r="J1283" s="105"/>
    </row>
    <row r="1284" spans="1:10" ht="13.5" customHeight="1">
      <c r="A1284" s="695" t="s">
        <v>3458</v>
      </c>
      <c r="B1284" s="695" t="s">
        <v>1858</v>
      </c>
      <c r="C1284" s="747" t="s">
        <v>965</v>
      </c>
      <c r="D1284" s="946" t="s">
        <v>965</v>
      </c>
      <c r="E1284" s="946" t="s">
        <v>965</v>
      </c>
    </row>
    <row r="1285" spans="1:10" ht="13.5" customHeight="1">
      <c r="A1285" s="695" t="s">
        <v>3458</v>
      </c>
      <c r="B1285" s="695" t="s">
        <v>1854</v>
      </c>
      <c r="C1285" s="747" t="s">
        <v>965</v>
      </c>
      <c r="D1285" s="946" t="s">
        <v>965</v>
      </c>
      <c r="E1285" s="946" t="s">
        <v>965</v>
      </c>
    </row>
    <row r="1286" spans="1:10" ht="13.5" customHeight="1">
      <c r="A1286" s="695" t="s">
        <v>3458</v>
      </c>
      <c r="B1286" s="695" t="s">
        <v>1859</v>
      </c>
      <c r="C1286" s="747" t="s">
        <v>965</v>
      </c>
      <c r="D1286" s="946" t="s">
        <v>965</v>
      </c>
      <c r="E1286" s="946" t="s">
        <v>965</v>
      </c>
    </row>
    <row r="1287" spans="1:10" ht="13.5" customHeight="1">
      <c r="A1287" s="695" t="s">
        <v>3458</v>
      </c>
      <c r="B1287" s="695" t="s">
        <v>3461</v>
      </c>
      <c r="C1287" s="747" t="s">
        <v>965</v>
      </c>
      <c r="D1287" s="946" t="s">
        <v>965</v>
      </c>
      <c r="E1287" s="946" t="s">
        <v>965</v>
      </c>
      <c r="F1287" s="105"/>
      <c r="G1287" s="105"/>
      <c r="H1287" s="105"/>
      <c r="I1287" s="105"/>
      <c r="J1287" s="105"/>
    </row>
    <row r="1288" spans="1:10" ht="13.5" customHeight="1">
      <c r="A1288" s="695" t="s">
        <v>3458</v>
      </c>
      <c r="B1288" s="695" t="s">
        <v>1860</v>
      </c>
      <c r="C1288" s="747" t="s">
        <v>965</v>
      </c>
      <c r="D1288" s="946" t="s">
        <v>965</v>
      </c>
      <c r="E1288" s="946" t="s">
        <v>965</v>
      </c>
    </row>
    <row r="1289" spans="1:10" ht="13.5" customHeight="1">
      <c r="A1289" s="695" t="s">
        <v>3458</v>
      </c>
      <c r="B1289" s="695" t="s">
        <v>1861</v>
      </c>
      <c r="C1289" s="747" t="s">
        <v>965</v>
      </c>
      <c r="D1289" s="946" t="s">
        <v>965</v>
      </c>
      <c r="E1289" s="946" t="s">
        <v>965</v>
      </c>
    </row>
    <row r="1290" spans="1:10" ht="13.5" customHeight="1">
      <c r="A1290" s="695" t="s">
        <v>3458</v>
      </c>
      <c r="B1290" s="695" t="s">
        <v>1862</v>
      </c>
      <c r="C1290" s="747" t="s">
        <v>965</v>
      </c>
      <c r="D1290" s="946" t="s">
        <v>965</v>
      </c>
      <c r="E1290" s="946" t="s">
        <v>965</v>
      </c>
    </row>
    <row r="1291" spans="1:10" ht="13.5" customHeight="1">
      <c r="A1291" s="695" t="s">
        <v>3458</v>
      </c>
      <c r="B1291" s="695" t="s">
        <v>1863</v>
      </c>
      <c r="C1291" s="747" t="s">
        <v>965</v>
      </c>
      <c r="D1291" s="946" t="s">
        <v>965</v>
      </c>
      <c r="E1291" s="946" t="s">
        <v>965</v>
      </c>
    </row>
    <row r="1292" spans="1:10" ht="13.5" customHeight="1">
      <c r="A1292" s="695" t="s">
        <v>3458</v>
      </c>
      <c r="B1292" s="695" t="s">
        <v>3462</v>
      </c>
      <c r="C1292" s="747" t="s">
        <v>965</v>
      </c>
      <c r="D1292" s="946" t="s">
        <v>965</v>
      </c>
      <c r="E1292" s="946" t="s">
        <v>965</v>
      </c>
      <c r="F1292" s="105"/>
      <c r="G1292" s="105"/>
      <c r="H1292" s="105"/>
      <c r="I1292" s="105"/>
      <c r="J1292" s="105"/>
    </row>
    <row r="1293" spans="1:10" ht="13.5" customHeight="1">
      <c r="A1293" s="695" t="s">
        <v>3458</v>
      </c>
      <c r="B1293" s="695" t="s">
        <v>3463</v>
      </c>
      <c r="C1293" s="747" t="s">
        <v>965</v>
      </c>
      <c r="D1293" s="946" t="s">
        <v>965</v>
      </c>
      <c r="E1293" s="946" t="s">
        <v>965</v>
      </c>
      <c r="F1293" s="105"/>
      <c r="G1293" s="105"/>
      <c r="H1293" s="105"/>
      <c r="I1293" s="105"/>
      <c r="J1293" s="105"/>
    </row>
    <row r="1294" spans="1:10" ht="13.5" customHeight="1">
      <c r="A1294" s="695" t="s">
        <v>3458</v>
      </c>
      <c r="B1294" s="695" t="s">
        <v>1864</v>
      </c>
      <c r="C1294" s="747" t="s">
        <v>965</v>
      </c>
      <c r="D1294" s="946" t="s">
        <v>965</v>
      </c>
      <c r="E1294" s="946" t="s">
        <v>965</v>
      </c>
    </row>
    <row r="1295" spans="1:10" ht="13.5" customHeight="1">
      <c r="A1295" s="695" t="s">
        <v>3458</v>
      </c>
      <c r="B1295" s="695" t="s">
        <v>1865</v>
      </c>
      <c r="C1295" s="747" t="s">
        <v>965</v>
      </c>
      <c r="D1295" s="946" t="s">
        <v>965</v>
      </c>
      <c r="E1295" s="946" t="s">
        <v>965</v>
      </c>
    </row>
    <row r="1296" spans="1:10" ht="13.5" customHeight="1">
      <c r="A1296" s="695" t="s">
        <v>3458</v>
      </c>
      <c r="B1296" s="695" t="s">
        <v>1866</v>
      </c>
      <c r="C1296" s="747">
        <v>1</v>
      </c>
      <c r="D1296" s="946">
        <v>1</v>
      </c>
      <c r="E1296" s="946">
        <v>1</v>
      </c>
    </row>
    <row r="1297" spans="1:5" ht="13.5" customHeight="1">
      <c r="A1297" s="695" t="s">
        <v>3458</v>
      </c>
      <c r="B1297" s="695" t="s">
        <v>1867</v>
      </c>
      <c r="C1297" s="747" t="s">
        <v>965</v>
      </c>
      <c r="D1297" s="946" t="s">
        <v>965</v>
      </c>
      <c r="E1297" s="946" t="s">
        <v>965</v>
      </c>
    </row>
    <row r="1298" spans="1:5" ht="13.5" customHeight="1">
      <c r="A1298" s="695" t="s">
        <v>3458</v>
      </c>
      <c r="B1298" s="695" t="s">
        <v>1868</v>
      </c>
      <c r="C1298" s="747" t="s">
        <v>965</v>
      </c>
      <c r="D1298" s="946" t="s">
        <v>965</v>
      </c>
      <c r="E1298" s="946" t="s">
        <v>965</v>
      </c>
    </row>
    <row r="1299" spans="1:5" ht="13.5" customHeight="1">
      <c r="A1299" s="695" t="s">
        <v>3458</v>
      </c>
      <c r="B1299" s="695" t="s">
        <v>1869</v>
      </c>
      <c r="C1299" s="747" t="s">
        <v>965</v>
      </c>
      <c r="D1299" s="946" t="s">
        <v>965</v>
      </c>
      <c r="E1299" s="946" t="s">
        <v>965</v>
      </c>
    </row>
    <row r="1300" spans="1:5" ht="13.5" customHeight="1">
      <c r="A1300" s="695" t="s">
        <v>3458</v>
      </c>
      <c r="B1300" s="695" t="s">
        <v>1870</v>
      </c>
      <c r="C1300" s="747" t="s">
        <v>965</v>
      </c>
      <c r="D1300" s="946" t="s">
        <v>965</v>
      </c>
      <c r="E1300" s="946" t="s">
        <v>965</v>
      </c>
    </row>
    <row r="1301" spans="1:5" ht="13.5" customHeight="1">
      <c r="A1301" s="695" t="s">
        <v>3458</v>
      </c>
      <c r="B1301" s="695" t="s">
        <v>1871</v>
      </c>
      <c r="C1301" s="747" t="s">
        <v>965</v>
      </c>
      <c r="D1301" s="946" t="s">
        <v>965</v>
      </c>
      <c r="E1301" s="946" t="s">
        <v>965</v>
      </c>
    </row>
    <row r="1302" spans="1:5" ht="13.5" customHeight="1">
      <c r="A1302" s="695" t="s">
        <v>3458</v>
      </c>
      <c r="B1302" s="695" t="s">
        <v>1872</v>
      </c>
      <c r="C1302" s="747" t="s">
        <v>965</v>
      </c>
      <c r="D1302" s="946" t="s">
        <v>965</v>
      </c>
      <c r="E1302" s="946" t="s">
        <v>965</v>
      </c>
    </row>
    <row r="1303" spans="1:5" ht="13.5" customHeight="1">
      <c r="A1303" s="695" t="s">
        <v>3458</v>
      </c>
      <c r="B1303" s="695" t="s">
        <v>1873</v>
      </c>
      <c r="C1303" s="747" t="s">
        <v>965</v>
      </c>
      <c r="D1303" s="946" t="s">
        <v>965</v>
      </c>
      <c r="E1303" s="946" t="s">
        <v>965</v>
      </c>
    </row>
    <row r="1304" spans="1:5" ht="13.5" customHeight="1">
      <c r="A1304" s="695" t="s">
        <v>3458</v>
      </c>
      <c r="B1304" s="695" t="s">
        <v>1874</v>
      </c>
      <c r="C1304" s="747" t="s">
        <v>965</v>
      </c>
      <c r="D1304" s="946" t="s">
        <v>965</v>
      </c>
      <c r="E1304" s="946" t="s">
        <v>965</v>
      </c>
    </row>
    <row r="1305" spans="1:5" ht="13.5" customHeight="1">
      <c r="A1305" s="695" t="s">
        <v>3458</v>
      </c>
      <c r="B1305" s="695" t="s">
        <v>1875</v>
      </c>
      <c r="C1305" s="747" t="s">
        <v>965</v>
      </c>
      <c r="D1305" s="946" t="s">
        <v>965</v>
      </c>
      <c r="E1305" s="946" t="s">
        <v>965</v>
      </c>
    </row>
    <row r="1306" spans="1:5" ht="13.5" customHeight="1">
      <c r="A1306" s="948" t="s">
        <v>3458</v>
      </c>
      <c r="B1306" s="948" t="s">
        <v>1876</v>
      </c>
      <c r="C1306" s="949" t="s">
        <v>965</v>
      </c>
      <c r="D1306" s="947" t="s">
        <v>965</v>
      </c>
      <c r="E1306" s="947" t="s">
        <v>965</v>
      </c>
    </row>
  </sheetData>
  <autoFilter ref="A5:E1306">
    <sortState ref="A6:E1306">
      <sortCondition ref="A5:A1306"/>
    </sortState>
  </autoFilter>
  <sortState ref="A6:AM1248">
    <sortCondition ref="A6:A1248"/>
    <sortCondition ref="B6:B1248"/>
  </sortState>
  <conditionalFormatting sqref="C4:E5">
    <cfRule type="cellIs" dxfId="269" priority="16" operator="equal">
      <formula>1</formula>
    </cfRule>
  </conditionalFormatting>
  <conditionalFormatting sqref="C6:E1306">
    <cfRule type="cellIs" dxfId="268" priority="1" operator="equal">
      <formula>1</formula>
    </cfRule>
  </conditionalFormatting>
  <hyperlinks>
    <hyperlink ref="A3" r:id="rId1" display="This dataset is based on: the Australian Government Organisations Register (AGOR) @ 30/9/2018"/>
  </hyperlinks>
  <pageMargins left="0.7" right="0.7" top="0.75" bottom="0.75" header="0.3" footer="0.3"/>
  <pageSetup paperSize="9" orientation="portrait" horizontalDpi="300" verticalDpi="30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omments xmlns="http://schemas.microsoft.com/sharepoint/v3">Updating the SRI Budget Tables for 2020-21</Comments>
    <i6e8f92a2c5146e0a80fd793be7bfebe xmlns="e47d1c65-9f6c-49e5-a774-2c92ccb46d02">
      <Terms xmlns="http://schemas.microsoft.com/office/infopath/2007/PartnerControls">
        <TermInfo xmlns="http://schemas.microsoft.com/office/infopath/2007/PartnerControls">
          <TermName xmlns="http://schemas.microsoft.com/office/infopath/2007/PartnerControls">2020-21</TermName>
          <TermId xmlns="http://schemas.microsoft.com/office/infopath/2007/PartnerControls">fc8bd51e-588a-4169-a977-a72f113edbe3</TermId>
        </TermInfo>
      </Terms>
    </i6e8f92a2c5146e0a80fd793be7bfebe>
    <TaxCatchAll xmlns="81b0b899-d3b4-423a-ad23-a4937152e5a8">
      <Value>62</Value>
      <Value>17</Value>
      <Value>234</Value>
      <Value>3383</Value>
      <Value>1765</Value>
    </TaxCatchAll>
    <g7bcb40ba23249a78edca7d43a67c1c9 xmlns="81b0b899-d3b4-423a-ad23-a4937152e5a8">
      <Terms xmlns="http://schemas.microsoft.com/office/infopath/2007/PartnerControls">
        <TermInfo xmlns="http://schemas.microsoft.com/office/infopath/2007/PartnerControls">
          <TermName xmlns="http://schemas.microsoft.com/office/infopath/2007/PartnerControls">Reporting</TermName>
          <TermId xmlns="http://schemas.microsoft.com/office/infopath/2007/PartnerControls">12af97d0-e555-43d0-b3d2-0f0b8e33cc04</TermId>
        </TermInfo>
      </Terms>
    </g7bcb40ba23249a78edca7d43a67c1c9>
    <aa25a1a23adf4c92a153145de6afe324 xmlns="81b0b899-d3b4-423a-ad23-a4937152e5a8">
      <Terms xmlns="http://schemas.microsoft.com/office/infopath/2007/PartnerControls">
        <TermInfo xmlns="http://schemas.microsoft.com/office/infopath/2007/PartnerControls">
          <TermName xmlns="http://schemas.microsoft.com/office/infopath/2007/PartnerControls">OFFICIAL:Sensitive</TermName>
          <TermId xmlns="http://schemas.microsoft.com/office/infopath/2007/PartnerControls">11f6fb0b-52ce-4109-8f7f-521b2a62f692</TermId>
        </TermInfo>
      </Terms>
    </aa25a1a23adf4c92a153145de6afe324>
    <pe2555c81638466f9eb614edb9ecde52 xmlns="81b0b899-d3b4-423a-ad23-a4937152e5a8">
      <Terms xmlns="http://schemas.microsoft.com/office/infopath/2007/PartnerControls">
        <TermInfo xmlns="http://schemas.microsoft.com/office/infopath/2007/PartnerControls">
          <TermName xmlns="http://schemas.microsoft.com/office/infopath/2007/PartnerControls">Database</TermName>
          <TermId xmlns="http://schemas.microsoft.com/office/infopath/2007/PartnerControls">3317ecdf-bdde-4e18-8763-83ebe61ecb65</TermId>
        </TermInfo>
      </Terms>
    </pe2555c81638466f9eb614edb9ecde52>
    <adb9bed2e36e4a93af574aeb444da63e xmlns="81b0b899-d3b4-423a-ad23-a4937152e5a8">
      <Terms xmlns="http://schemas.microsoft.com/office/infopath/2007/PartnerControls">
        <TermInfo xmlns="http://schemas.microsoft.com/office/infopath/2007/PartnerControls">
          <TermName xmlns="http://schemas.microsoft.com/office/infopath/2007/PartnerControls">SRI Budget Tables</TermName>
          <TermId xmlns="http://schemas.microsoft.com/office/infopath/2007/PartnerControls">e1d57745-2986-4543-96f8-14e844d20537</TermId>
        </TermInfo>
      </Terms>
    </adb9bed2e36e4a93af574aeb444da63e>
    <_dlc_DocId xmlns="81b0b899-d3b4-423a-ad23-a4937152e5a8">EUCW2WRC2PUD-834594035-152</_dlc_DocId>
    <_dlc_DocIdUrl xmlns="81b0b899-d3b4-423a-ad23-a4937152e5a8">
      <Url>https://dochub/div/economicanalyticalservices/businessfunctions/communicationsmgmt/website/_layouts/15/DocIdRedir.aspx?ID=EUCW2WRC2PUD-834594035-152</Url>
      <Description>EUCW2WRC2PUD-834594035-152</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9715301853E48443827B0412B5CC90D7" ma:contentTypeVersion="15" ma:contentTypeDescription="Create a new document." ma:contentTypeScope="" ma:versionID="b3033646d4f909996e416cfbc342e874">
  <xsd:schema xmlns:xsd="http://www.w3.org/2001/XMLSchema" xmlns:xs="http://www.w3.org/2001/XMLSchema" xmlns:p="http://schemas.microsoft.com/office/2006/metadata/properties" xmlns:ns1="http://schemas.microsoft.com/sharepoint/v3" xmlns:ns2="81b0b899-d3b4-423a-ad23-a4937152e5a8" xmlns:ns3="e47d1c65-9f6c-49e5-a774-2c92ccb46d02" targetNamespace="http://schemas.microsoft.com/office/2006/metadata/properties" ma:root="true" ma:fieldsID="00f0114035c9cd0be740017f42d20abc" ns1:_="" ns2:_="" ns3:_="">
    <xsd:import namespace="http://schemas.microsoft.com/sharepoint/v3"/>
    <xsd:import namespace="81b0b899-d3b4-423a-ad23-a4937152e5a8"/>
    <xsd:import namespace="e47d1c65-9f6c-49e5-a774-2c92ccb46d02"/>
    <xsd:element name="properties">
      <xsd:complexType>
        <xsd:sequence>
          <xsd:element name="documentManagement">
            <xsd:complexType>
              <xsd:all>
                <xsd:element ref="ns2:_dlc_DocId" minOccurs="0"/>
                <xsd:element ref="ns2:_dlc_DocIdUrl" minOccurs="0"/>
                <xsd:element ref="ns2:_dlc_DocIdPersistId" minOccurs="0"/>
                <xsd:element ref="ns2:aa25a1a23adf4c92a153145de6afe324" minOccurs="0"/>
                <xsd:element ref="ns2:TaxCatchAll" minOccurs="0"/>
                <xsd:element ref="ns2:pe2555c81638466f9eb614edb9ecde52" minOccurs="0"/>
                <xsd:element ref="ns2:g7bcb40ba23249a78edca7d43a67c1c9" minOccurs="0"/>
                <xsd:element ref="ns2:adb9bed2e36e4a93af574aeb444da63e" minOccurs="0"/>
                <xsd:element ref="ns1:Comments" minOccurs="0"/>
                <xsd:element ref="ns3:i6e8f92a2c5146e0a80fd793be7bfebe"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20"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1b0b899-d3b4-423a-ad23-a4937152e5a8"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aa25a1a23adf4c92a153145de6afe324" ma:index="12" ma:taxonomy="true" ma:internalName="aa25a1a23adf4c92a153145de6afe324" ma:taxonomyFieldName="DocHub_SecurityClassification" ma:displayName="Security Classification" ma:fieldId="{aa25a1a2-3adf-4c92-a153-145de6afe324}" ma:sspId="fb0313f7-9433-48c0-866e-9e0bbee59a50" ma:termSetId="f68a6a0b-bd85-4d9d-9c73-c45af096016b" ma:anchorId="00000000-0000-0000-0000-000000000000" ma:open="false" ma:isKeyword="false">
      <xsd:complexType>
        <xsd:sequence>
          <xsd:element ref="pc:Terms" minOccurs="0" maxOccurs="1"/>
        </xsd:sequence>
      </xsd:complexType>
    </xsd:element>
    <xsd:element name="TaxCatchAll" ma:index="13" nillable="true" ma:displayName="Taxonomy Catch All Column" ma:description="" ma:hidden="true" ma:list="{835f851f-72f6-498a-a802-dc52b0f6bebd}" ma:internalName="TaxCatchAll" ma:showField="CatchAllData" ma:web="e47d1c65-9f6c-49e5-a774-2c92ccb46d02">
      <xsd:complexType>
        <xsd:complexContent>
          <xsd:extension base="dms:MultiChoiceLookup">
            <xsd:sequence>
              <xsd:element name="Value" type="dms:Lookup" maxOccurs="unbounded" minOccurs="0" nillable="true"/>
            </xsd:sequence>
          </xsd:extension>
        </xsd:complexContent>
      </xsd:complexType>
    </xsd:element>
    <xsd:element name="pe2555c81638466f9eb614edb9ecde52" ma:index="15" ma:taxonomy="true" ma:internalName="pe2555c81638466f9eb614edb9ecde52" ma:taxonomyFieldName="DocHub_DocumentType" ma:displayName="Document Type" ma:indexed="true" ma:fieldId="{9e2555c8-1638-466f-9eb6-14edb9ecde52}" ma:sspId="fb0313f7-9433-48c0-866e-9e0bbee59a50" ma:termSetId="0e4c18c5-28eb-4f9e-8056-b3cddd4b5d9b" ma:anchorId="00000000-0000-0000-0000-000000000000" ma:open="false" ma:isKeyword="false">
      <xsd:complexType>
        <xsd:sequence>
          <xsd:element ref="pc:Terms" minOccurs="0" maxOccurs="1"/>
        </xsd:sequence>
      </xsd:complexType>
    </xsd:element>
    <xsd:element name="g7bcb40ba23249a78edca7d43a67c1c9" ma:index="17" nillable="true" ma:taxonomy="true" ma:internalName="g7bcb40ba23249a78edca7d43a67c1c9" ma:taxonomyFieldName="DocHub_WorkActivity" ma:displayName="Work Activity" ma:indexed="true" ma:fieldId="{07bcb40b-a232-49a7-8edc-a7d43a67c1c9}" ma:sspId="fb0313f7-9433-48c0-866e-9e0bbee59a50" ma:termSetId="6713ebbd-194a-499f-ab84-a4d70e145fb7" ma:anchorId="00000000-0000-0000-0000-000000000000" ma:open="false" ma:isKeyword="false">
      <xsd:complexType>
        <xsd:sequence>
          <xsd:element ref="pc:Terms" minOccurs="0" maxOccurs="1"/>
        </xsd:sequence>
      </xsd:complexType>
    </xsd:element>
    <xsd:element name="adb9bed2e36e4a93af574aeb444da63e" ma:index="19" nillable="true" ma:taxonomy="true" ma:internalName="adb9bed2e36e4a93af574aeb444da63e" ma:taxonomyFieldName="DocHub_Keywords" ma:displayName="Division Keywords" ma:fieldId="{adb9bed2-e36e-4a93-af57-4aeb444da63e}" ma:taxonomyMulti="true" ma:sspId="fb0313f7-9433-48c0-866e-9e0bbee59a50" ma:termSetId="3990c95c-aaef-4b88-979c-1afb69c61976" ma:anchorId="00000000-0000-0000-0000-000000000000"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47d1c65-9f6c-49e5-a774-2c92ccb46d02" elementFormDefault="qualified">
    <xsd:import namespace="http://schemas.microsoft.com/office/2006/documentManagement/types"/>
    <xsd:import namespace="http://schemas.microsoft.com/office/infopath/2007/PartnerControls"/>
    <xsd:element name="i6e8f92a2c5146e0a80fd793be7bfebe" ma:index="22" nillable="true" ma:taxonomy="true" ma:internalName="i6e8f92a2c5146e0a80fd793be7bfebe" ma:taxonomyFieldName="DocHub_TreatyArrangementYear" ma:displayName="Extended Year" ma:indexed="true" ma:fieldId="{26e8f92a-2c51-46e0-a80f-d793be7bfebe}" ma:sspId="fb0313f7-9433-48c0-866e-9e0bbee59a50" ma:termSetId="4739330e-a66e-4e51-89b3-b0ba315313b4" ma:anchorId="00000000-0000-0000-0000-000000000000" ma:open="false" ma:isKeyword="false">
      <xsd:complexType>
        <xsd:sequence>
          <xsd:element ref="pc:Terms" minOccurs="0" maxOccurs="1"/>
        </xsd:sequence>
      </xsd:complexType>
    </xsd:element>
    <xsd:element name="SharedWithUsers" ma:index="2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9383F5DE-3CA0-4530-BC8F-F7B913820D88}">
  <ds:schemaRefs>
    <ds:schemaRef ds:uri="http://schemas.microsoft.com/sharepoint/events"/>
  </ds:schemaRefs>
</ds:datastoreItem>
</file>

<file path=customXml/itemProps2.xml><?xml version="1.0" encoding="utf-8"?>
<ds:datastoreItem xmlns:ds="http://schemas.openxmlformats.org/officeDocument/2006/customXml" ds:itemID="{A6ABC617-6F7C-4C84-BAF4-64D8C6ADD06C}">
  <ds:schemaRefs>
    <ds:schemaRef ds:uri="http://schemas.microsoft.com/sharepoint/v3/contenttype/forms"/>
  </ds:schemaRefs>
</ds:datastoreItem>
</file>

<file path=customXml/itemProps3.xml><?xml version="1.0" encoding="utf-8"?>
<ds:datastoreItem xmlns:ds="http://schemas.openxmlformats.org/officeDocument/2006/customXml" ds:itemID="{7D630A2E-3EC9-40BC-9475-2BC2A8FFE4BD}">
  <ds:schemaRef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47d1c65-9f6c-49e5-a774-2c92ccb46d02"/>
    <ds:schemaRef ds:uri="81b0b899-d3b4-423a-ad23-a4937152e5a8"/>
    <ds:schemaRef ds:uri="http://www.w3.org/XML/1998/namespace"/>
    <ds:schemaRef ds:uri="http://purl.org/dc/dcmitype/"/>
  </ds:schemaRefs>
</ds:datastoreItem>
</file>

<file path=customXml/itemProps4.xml><?xml version="1.0" encoding="utf-8"?>
<ds:datastoreItem xmlns:ds="http://schemas.openxmlformats.org/officeDocument/2006/customXml" ds:itemID="{48E3AE4A-A31D-4262-9C2D-1FFD118956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1b0b899-d3b4-423a-ad23-a4937152e5a8"/>
    <ds:schemaRef ds:uri="e47d1c65-9f6c-49e5-a774-2c92ccb46d0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073DA407-496A-4C5C-A9D6-E623B852705D}">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5</vt:i4>
      </vt:variant>
    </vt:vector>
  </HeadingPairs>
  <TitlesOfParts>
    <vt:vector size="28" baseType="lpstr">
      <vt:lpstr>Homepage</vt:lpstr>
      <vt:lpstr>About SRI</vt:lpstr>
      <vt:lpstr>Publication</vt:lpstr>
      <vt:lpstr>Foreword</vt:lpstr>
      <vt:lpstr>ChartData</vt:lpstr>
      <vt:lpstr>R&amp;D</vt:lpstr>
      <vt:lpstr>Other SRI</vt:lpstr>
      <vt:lpstr>KT &amp; RC</vt:lpstr>
      <vt:lpstr>AGOR</vt:lpstr>
      <vt:lpstr>S&amp;R Priorities</vt:lpstr>
      <vt:lpstr>Sector</vt:lpstr>
      <vt:lpstr>Programs</vt:lpstr>
      <vt:lpstr>Portfolio</vt:lpstr>
      <vt:lpstr>SEO</vt:lpstr>
      <vt:lpstr>Rural</vt:lpstr>
      <vt:lpstr>SectorChart</vt:lpstr>
      <vt:lpstr>Sector%Chart</vt:lpstr>
      <vt:lpstr>ProgramsChart</vt:lpstr>
      <vt:lpstr>SEOChart</vt:lpstr>
      <vt:lpstr>RuralLevyChart</vt:lpstr>
      <vt:lpstr>Rural RDCs</vt:lpstr>
      <vt:lpstr>Notes</vt:lpstr>
      <vt:lpstr>Definitions</vt:lpstr>
      <vt:lpstr>'About SRI'!Print_Area</vt:lpstr>
      <vt:lpstr>Definitions!Print_Area</vt:lpstr>
      <vt:lpstr>Portfolio!Print_Area</vt:lpstr>
      <vt:lpstr>Sector!Print_Area</vt:lpstr>
      <vt:lpstr>SEO!Print_Area</vt:lpstr>
    </vt:vector>
  </TitlesOfParts>
  <Company>Department of Industry, Innovation and Science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2017-18 Science, Research and Innovation Budget Tables</dc:title>
  <dc:creator>Gaminda Ganewatta</dc:creator>
  <cp:lastModifiedBy>Wade, Zara</cp:lastModifiedBy>
  <cp:lastPrinted>2019-06-25T21:27:05Z</cp:lastPrinted>
  <dcterms:created xsi:type="dcterms:W3CDTF">2016-07-19T22:43:24Z</dcterms:created>
  <dcterms:modified xsi:type="dcterms:W3CDTF">2021-02-18T22:36:53Z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0x0101009715301853E48443827B0412B5CC90D7</vt:lpwstr>
  </property>
  <property fmtid="{D5CDD505-2E9C-101B-9397-08002B2CF9AE}" pid="3" name="DocHub_Year">
    <vt:lpwstr>505;#2017-18|b7f3f697-63b0-4a64-a581-540e55f3baef</vt:lpwstr>
  </property>
  <property fmtid="{D5CDD505-2E9C-101B-9397-08002B2CF9AE}" pid="4" name="_dlc_DocIdItemGuid">
    <vt:lpwstr>9c451534-48b8-41cd-bba4-1decc89d4e1d</vt:lpwstr>
  </property>
  <property fmtid="{D5CDD505-2E9C-101B-9397-08002B2CF9AE}" pid="5" name="DocHub_DocumentType">
    <vt:lpwstr>234;#Database|3317ecdf-bdde-4e18-8763-83ebe61ecb65</vt:lpwstr>
  </property>
  <property fmtid="{D5CDD505-2E9C-101B-9397-08002B2CF9AE}" pid="6" name="DocHub_SecurityClassification">
    <vt:lpwstr>17;#OFFICIAL:Sensitive|11f6fb0b-52ce-4109-8f7f-521b2a62f692</vt:lpwstr>
  </property>
  <property fmtid="{D5CDD505-2E9C-101B-9397-08002B2CF9AE}" pid="7" name="DocHub_Keywords">
    <vt:lpwstr>1765;#SRI Budget Tables|e1d57745-2986-4543-96f8-14e844d20537</vt:lpwstr>
  </property>
  <property fmtid="{D5CDD505-2E9C-101B-9397-08002B2CF9AE}" pid="8" name="DocHub_WorkActivity">
    <vt:lpwstr>62;#Reporting|12af97d0-e555-43d0-b3d2-0f0b8e33cc04</vt:lpwstr>
  </property>
  <property fmtid="{D5CDD505-2E9C-101B-9397-08002B2CF9AE}" pid="9" name="DocHub_TreatyArrangementYear">
    <vt:lpwstr>3383;#2020-21|fc8bd51e-588a-4169-a977-a72f113edbe3</vt:lpwstr>
  </property>
  <property fmtid="{D5CDD505-2E9C-101B-9397-08002B2CF9AE}" pid="10" name="n99e4c9942c6404eb103464a00e6097b">
    <vt:lpwstr>2017-18|b7f3f697-63b0-4a64-a581-540e55f3baef</vt:lpwstr>
  </property>
</Properties>
</file>